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https://sadcint-my.sharepoint.com/personal/zruth_sadc_int/Documents/Documents/ZARAFENOSOA/1-CORE BY THEME/SADC Statistics Yearbook/Edition 2024NEW/REPORTING/FOR WEBSITE/"/>
    </mc:Choice>
  </mc:AlternateContent>
  <xr:revisionPtr revIDLastSave="1459" documentId="8_{B048A823-3828-403B-847C-50E5DD7F13D0}" xr6:coauthVersionLast="47" xr6:coauthVersionMax="47" xr10:uidLastSave="{94423A02-12DA-432F-82CF-357D72494EFF}"/>
  <bookViews>
    <workbookView xWindow="-108" yWindow="-108" windowWidth="23256" windowHeight="13896" tabRatio="900" xr2:uid="{00000000-000D-0000-FFFF-FFFF00000000}"/>
  </bookViews>
  <sheets>
    <sheet name="Title" sheetId="1546" r:id="rId1"/>
    <sheet name="Content" sheetId="1555" r:id="rId2"/>
    <sheet name="Acronyms" sheetId="1558" r:id="rId3"/>
    <sheet name="1. ExternalSector" sheetId="1803" r:id="rId4"/>
    <sheet name="1.1 MerchandiseTrade" sheetId="1795" r:id="rId5"/>
    <sheet name="1.1.1" sheetId="1978" r:id="rId6"/>
    <sheet name="1.1.2" sheetId="1979" r:id="rId7"/>
    <sheet name="1.1.3" sheetId="1980" r:id="rId8"/>
    <sheet name="1.1.4" sheetId="1981" r:id="rId9"/>
    <sheet name="1.1.5" sheetId="1834" r:id="rId10"/>
    <sheet name="1.1.6" sheetId="1835" r:id="rId11"/>
    <sheet name="1.1.7" sheetId="1840" r:id="rId12"/>
    <sheet name="1.1.8" sheetId="1836" r:id="rId13"/>
    <sheet name="1.1.9" sheetId="1837" r:id="rId14"/>
    <sheet name="1.1.10" sheetId="1838" r:id="rId15"/>
    <sheet name="1.1.11" sheetId="1839" r:id="rId16"/>
    <sheet name="1.1.12" sheetId="1841" r:id="rId17"/>
    <sheet name="1.1.13" sheetId="1842" r:id="rId18"/>
    <sheet name="1.1.14" sheetId="1843" r:id="rId19"/>
    <sheet name="1.1.15" sheetId="1689" r:id="rId20"/>
    <sheet name="1.1.16" sheetId="1690" r:id="rId21"/>
    <sheet name="1.1.17" sheetId="1794" r:id="rId22"/>
    <sheet name="1.1.18" sheetId="1691" r:id="rId23"/>
    <sheet name="1.1.19" sheetId="1700" r:id="rId24"/>
    <sheet name="1.1.20" sheetId="1692" r:id="rId25"/>
    <sheet name="1.1.21" sheetId="1693" r:id="rId26"/>
    <sheet name="1.1.22" sheetId="1694" r:id="rId27"/>
    <sheet name="1.1.23" sheetId="1695" r:id="rId28"/>
    <sheet name="1.1.24" sheetId="1696" r:id="rId29"/>
    <sheet name="1.1.25" sheetId="1697" r:id="rId30"/>
    <sheet name="1.1.26" sheetId="1698" r:id="rId31"/>
    <sheet name="1.1.27" sheetId="1699" r:id="rId32"/>
    <sheet name="1.1.28" sheetId="1701" r:id="rId33"/>
    <sheet name="1.1.29" sheetId="1702" r:id="rId34"/>
    <sheet name="1.1.30" sheetId="1703" r:id="rId35"/>
    <sheet name="10.1.31" sheetId="2103" r:id="rId36"/>
    <sheet name="2 Tourism" sheetId="1773" r:id="rId37"/>
    <sheet name="2.1" sheetId="2031" r:id="rId38"/>
    <sheet name="2.2" sheetId="896" r:id="rId39"/>
    <sheet name="2.3" sheetId="897" r:id="rId40"/>
    <sheet name="2.4" sheetId="1956" r:id="rId41"/>
    <sheet name="2.5" sheetId="2032" r:id="rId42"/>
    <sheet name="2.6" sheetId="1779" r:id="rId43"/>
    <sheet name="2.7" sheetId="1780" r:id="rId44"/>
    <sheet name="2.8" sheetId="102" r:id="rId45"/>
    <sheet name="2.9" sheetId="1557" r:id="rId46"/>
    <sheet name="2.10" sheetId="1957" r:id="rId47"/>
    <sheet name="2.11" sheetId="1993" r:id="rId48"/>
    <sheet name="2.12" sheetId="1782" r:id="rId49"/>
    <sheet name="2.13" sheetId="1066" r:id="rId50"/>
    <sheet name="2.14" sheetId="1067" r:id="rId51"/>
    <sheet name="2.15" sheetId="1068" r:id="rId52"/>
    <sheet name="2.16" sheetId="1783" r:id="rId53"/>
    <sheet name="2.17" sheetId="1959" r:id="rId54"/>
    <sheet name="3.Infrastructure" sheetId="1796" r:id="rId55"/>
    <sheet name="3.1Transport" sheetId="1770" r:id="rId56"/>
    <sheet name="3.1.1" sheetId="1751" r:id="rId57"/>
    <sheet name="3.1.2" sheetId="1785" r:id="rId58"/>
    <sheet name="3.1.3" sheetId="1752" r:id="rId59"/>
    <sheet name="3.1.4" sheetId="1994" r:id="rId60"/>
    <sheet name="3.1.5" sheetId="1753" r:id="rId61"/>
    <sheet name="3.1.6" sheetId="1754" r:id="rId62"/>
    <sheet name="3.1.7" sheetId="1995" r:id="rId63"/>
    <sheet name="3.1.8" sheetId="1755" r:id="rId64"/>
    <sheet name="3.1.9" sheetId="1786" r:id="rId65"/>
    <sheet name="3.1.10" sheetId="1756" r:id="rId66"/>
    <sheet name="3.1.11" sheetId="2033" r:id="rId67"/>
    <sheet name="3.1.12" sheetId="2034" r:id="rId68"/>
    <sheet name="3.1.13" sheetId="1996" r:id="rId69"/>
    <sheet name="3.1.14" sheetId="1759" r:id="rId70"/>
    <sheet name="3.1.15" sheetId="1758" r:id="rId71"/>
    <sheet name="3.1.16" sheetId="1997" r:id="rId72"/>
    <sheet name="3.1.17" sheetId="1757" r:id="rId73"/>
    <sheet name="3.1.18" sheetId="2001" r:id="rId74"/>
    <sheet name="3.1.19" sheetId="1998" r:id="rId75"/>
    <sheet name="3.1.20" sheetId="1999" r:id="rId76"/>
    <sheet name="3.1.21" sheetId="2000" r:id="rId77"/>
    <sheet name="3.1.22" sheetId="2104" r:id="rId78"/>
    <sheet name="3.1.23" sheetId="2105" r:id="rId79"/>
    <sheet name="3.1.24" sheetId="2137" r:id="rId80"/>
    <sheet name="3.2ICT" sheetId="1772" r:id="rId81"/>
    <sheet name="3.2.1 " sheetId="1760" r:id="rId82"/>
    <sheet name="3.2.2" sheetId="1761" r:id="rId83"/>
    <sheet name="3.2.3" sheetId="1762" r:id="rId84"/>
    <sheet name="3.2.4" sheetId="1763" r:id="rId85"/>
    <sheet name="3.2.5" sheetId="1764" r:id="rId86"/>
    <sheet name="3.2.6" sheetId="1765" r:id="rId87"/>
    <sheet name="3.2.7" sheetId="2035" r:id="rId88"/>
    <sheet name="3.2.8" sheetId="2012" r:id="rId89"/>
    <sheet name="3.2.9" sheetId="2013" r:id="rId90"/>
    <sheet name="3.2.10" sheetId="2014" r:id="rId91"/>
    <sheet name="3.2.11" sheetId="1766" r:id="rId92"/>
    <sheet name="3.2.12" sheetId="1767" r:id="rId93"/>
    <sheet name="3.2.13" sheetId="2036" r:id="rId94"/>
    <sheet name="3.2.14" sheetId="1768" r:id="rId95"/>
    <sheet name="3.2.15" sheetId="2015" r:id="rId96"/>
    <sheet name="3.2.16" sheetId="2016" r:id="rId97"/>
    <sheet name="3.2.17" sheetId="2017" r:id="rId98"/>
    <sheet name="3.2.18" sheetId="2018" r:id="rId99"/>
    <sheet name="3.2.19" sheetId="1829" r:id="rId100"/>
    <sheet name="3.2.20" sheetId="2056" r:id="rId101"/>
    <sheet name="3.2.21" sheetId="1784" r:id="rId102"/>
    <sheet name="3.2.22" sheetId="2010" r:id="rId103"/>
    <sheet name="3.2.23" sheetId="2009" r:id="rId104"/>
    <sheet name="3.2.24" sheetId="2008" r:id="rId105"/>
    <sheet name="3.2.25" sheetId="2007" r:id="rId106"/>
    <sheet name="3.2.26" sheetId="2006" r:id="rId107"/>
    <sheet name="3.2.27" sheetId="2004" r:id="rId108"/>
    <sheet name="3.2.28" sheetId="2054" r:id="rId109"/>
    <sheet name="3.2.29" sheetId="2055" r:id="rId110"/>
    <sheet name="3.3Energy" sheetId="1776" r:id="rId111"/>
    <sheet name="3.3.1" sheetId="1787" r:id="rId112"/>
    <sheet name="3.3.2" sheetId="2039" r:id="rId113"/>
    <sheet name="3.3.3" sheetId="2040" r:id="rId114"/>
    <sheet name="3.3.4" sheetId="2038" r:id="rId115"/>
    <sheet name="3.3.5" sheetId="1243" r:id="rId116"/>
    <sheet name="3.3.6" sheetId="1249" r:id="rId117"/>
    <sheet name="3.3.7" sheetId="2019" r:id="rId118"/>
    <sheet name="3.3.8" sheetId="1250" r:id="rId119"/>
    <sheet name="3.3.9" sheetId="1247" r:id="rId120"/>
    <sheet name="3.3.10 " sheetId="1246" r:id="rId121"/>
    <sheet name="3.3.11" sheetId="1788" r:id="rId122"/>
    <sheet name="3.3.12" sheetId="1244" r:id="rId123"/>
    <sheet name="3.3.13" sheetId="2037" r:id="rId124"/>
    <sheet name="3.3.14" sheetId="1245" r:id="rId125"/>
    <sheet name="3.3.15" sheetId="1251" r:id="rId126"/>
    <sheet name="3.3.16" sheetId="1257" r:id="rId127"/>
    <sheet name="3.3.17" sheetId="1790" r:id="rId128"/>
    <sheet name="3.3.18" sheetId="1791" r:id="rId129"/>
    <sheet name="3.3.19" sheetId="1254" r:id="rId130"/>
    <sheet name="3.3.20" sheetId="1792" r:id="rId131"/>
    <sheet name="3.3.21" sheetId="1793" r:id="rId132"/>
    <sheet name="3.3.22" sheetId="1255" r:id="rId133"/>
    <sheet name="3.3.23" sheetId="1256" r:id="rId134"/>
    <sheet name="3.3.24" sheetId="1789" r:id="rId135"/>
    <sheet name="3.3.25" sheetId="1252" r:id="rId136"/>
    <sheet name="3.3.26" sheetId="1833" r:id="rId137"/>
    <sheet name="3.3.27" sheetId="2024" r:id="rId138"/>
    <sheet name="3.3.28" sheetId="2081" r:id="rId139"/>
    <sheet name="3.3.29" sheetId="2119" r:id="rId140"/>
    <sheet name="3.3.30" sheetId="1253" r:id="rId141"/>
    <sheet name="3.3.31" sheetId="2138" r:id="rId142"/>
    <sheet name="3.3.32" sheetId="2139" r:id="rId143"/>
    <sheet name="3.3.33" sheetId="2140" r:id="rId144"/>
    <sheet name="3.3.34" sheetId="2141" r:id="rId145"/>
    <sheet name="3.3.35" sheetId="2142" r:id="rId146"/>
    <sheet name="3.3.36" sheetId="2143" r:id="rId147"/>
    <sheet name="3.3.37" sheetId="2144" r:id="rId148"/>
    <sheet name="3.3.38" sheetId="2145" r:id="rId149"/>
    <sheet name="3.3.39" sheetId="2146" r:id="rId150"/>
    <sheet name="3.3.40" sheetId="2147" r:id="rId151"/>
    <sheet name="3.3.41" sheetId="2148" r:id="rId152"/>
    <sheet name="3.3.42" sheetId="2149" r:id="rId153"/>
    <sheet name="3.3.43" sheetId="2150" r:id="rId154"/>
    <sheet name="3.3.44" sheetId="2151" r:id="rId155"/>
    <sheet name="3.3.45" sheetId="2152" r:id="rId156"/>
    <sheet name="3.3.46" sheetId="2153" r:id="rId157"/>
    <sheet name="3.3.47" sheetId="2154" r:id="rId158"/>
    <sheet name="3.3.48" sheetId="2155" r:id="rId159"/>
    <sheet name="3.3.49" sheetId="2156" r:id="rId160"/>
    <sheet name="3.3.50" sheetId="2157" r:id="rId161"/>
    <sheet name="3.3.51" sheetId="2158" r:id="rId162"/>
    <sheet name="3.3.52" sheetId="2159" r:id="rId163"/>
    <sheet name="3.3.53" sheetId="2160" r:id="rId164"/>
    <sheet name="3.3.54" sheetId="2161" r:id="rId165"/>
    <sheet name="3.3.55" sheetId="2162" r:id="rId166"/>
    <sheet name="3.3.56" sheetId="2163" r:id="rId167"/>
    <sheet name="3.3.57" sheetId="2164" r:id="rId168"/>
    <sheet name="3.3.58" sheetId="2165" r:id="rId169"/>
    <sheet name="3.3.59" sheetId="2166" r:id="rId170"/>
    <sheet name="3.3.60" sheetId="2167" r:id="rId171"/>
    <sheet name="3.3.61" sheetId="2168" r:id="rId172"/>
    <sheet name="3.3.62" sheetId="2169" r:id="rId173"/>
    <sheet name="3.4 Water" sheetId="1797" r:id="rId174"/>
    <sheet name="3.4.1" sheetId="1258" r:id="rId175"/>
    <sheet name="3.4.2" sheetId="2082" r:id="rId176"/>
    <sheet name="3.4.3" sheetId="2086" r:id="rId177"/>
    <sheet name="3.4.4" sheetId="2113" r:id="rId178"/>
    <sheet name="3.4.5" sheetId="1259" r:id="rId179"/>
    <sheet name="3.4.6" sheetId="1260" r:id="rId180"/>
    <sheet name="3.4.7" sheetId="2079" r:id="rId181"/>
    <sheet name="3.4.8" sheetId="2125" r:id="rId182"/>
    <sheet name="3.4.9" sheetId="2123" r:id="rId183"/>
    <sheet name="3.4.10" sheetId="2126" r:id="rId184"/>
    <sheet name="3.4.11" sheetId="2124" r:id="rId185"/>
    <sheet name="3.4.12" sheetId="2122" r:id="rId186"/>
    <sheet name="3.4.13" sheetId="2121" r:id="rId187"/>
    <sheet name="3.4.14" sheetId="2120" r:id="rId188"/>
    <sheet name="3.4.15" sheetId="2114" r:id="rId189"/>
    <sheet name="3.4.16" sheetId="2084" r:id="rId190"/>
    <sheet name="3.4.17" sheetId="2115" r:id="rId191"/>
    <sheet name="3.4.18" sheetId="2118" r:id="rId192"/>
    <sheet name="3.4.19" sheetId="2116" r:id="rId193"/>
    <sheet name="3.4.20" sheetId="2117" r:id="rId194"/>
    <sheet name="3.4.21" sheetId="1264" r:id="rId195"/>
    <sheet name="3.4.22" sheetId="1265" r:id="rId196"/>
    <sheet name="3.4.23" sheetId="1969" r:id="rId197"/>
    <sheet name="3.4.24" sheetId="2088" r:id="rId198"/>
    <sheet name="3.4.25" sheetId="2087" r:id="rId199"/>
    <sheet name="3.4.26" sheetId="2089" r:id="rId200"/>
    <sheet name="3.4.27" sheetId="2078" r:id="rId201"/>
    <sheet name="3.4.28" sheetId="2080" r:id="rId202"/>
    <sheet name="3.4.29" sheetId="1266" r:id="rId203"/>
    <sheet name="3.4.30" sheetId="2106" r:id="rId204"/>
    <sheet name="4AgricFS&amp;Forestry" sheetId="1778" r:id="rId205"/>
    <sheet name="4.1 Agri" sheetId="1798" r:id="rId206"/>
    <sheet name="4.1.1." sheetId="898" r:id="rId207"/>
    <sheet name="4.1.2 " sheetId="1556" r:id="rId208"/>
    <sheet name="4.1.3" sheetId="900" r:id="rId209"/>
    <sheet name="4.1.4" sheetId="901" r:id="rId210"/>
    <sheet name="4.1.5" sheetId="561" r:id="rId211"/>
    <sheet name="4.1.6" sheetId="902" r:id="rId212"/>
    <sheet name="4.1.7" sheetId="562" r:id="rId213"/>
    <sheet name="4.1.8 " sheetId="903" r:id="rId214"/>
    <sheet name="4.1.9" sheetId="904" r:id="rId215"/>
    <sheet name="4.1.10" sheetId="905" r:id="rId216"/>
    <sheet name="4.1.11" sheetId="566" r:id="rId217"/>
    <sheet name="4.1.12" sheetId="564" r:id="rId218"/>
    <sheet name="4.1.13" sheetId="567" r:id="rId219"/>
    <sheet name="4.1.14" sheetId="568" r:id="rId220"/>
    <sheet name="4.1.15" sheetId="569" r:id="rId221"/>
    <sheet name="4.1.16" sheetId="570" r:id="rId222"/>
    <sheet name="4.1.17" sheetId="571" r:id="rId223"/>
    <sheet name="4.1.18" sheetId="572" r:id="rId224"/>
    <sheet name="4.1.19" sheetId="573" r:id="rId225"/>
    <sheet name="4.1.20" sheetId="574" r:id="rId226"/>
    <sheet name="4.1.21" sheetId="575" r:id="rId227"/>
    <sheet name="4.1.22" sheetId="576" r:id="rId228"/>
    <sheet name="4.1.23" sheetId="577" r:id="rId229"/>
    <sheet name="4.1.24" sheetId="578" r:id="rId230"/>
    <sheet name="4.1.25" sheetId="563" r:id="rId231"/>
    <sheet name="4.1.26" sheetId="580" r:id="rId232"/>
    <sheet name="4.1.27" sheetId="579" r:id="rId233"/>
    <sheet name="4.1.28" sheetId="582" r:id="rId234"/>
    <sheet name="4.1.29" sheetId="583" r:id="rId235"/>
    <sheet name="4.1.30" sheetId="584" r:id="rId236"/>
    <sheet name="4.1.31" sheetId="585" r:id="rId237"/>
    <sheet name="4.1.32" sheetId="586" r:id="rId238"/>
    <sheet name="4.1.33 " sheetId="906" r:id="rId239"/>
    <sheet name="4.1.34" sheetId="907" r:id="rId240"/>
    <sheet name="4.1.35" sheetId="908" r:id="rId241"/>
    <sheet name="4.1.36 " sheetId="909" r:id="rId242"/>
    <sheet name="4.1.37" sheetId="910" r:id="rId243"/>
    <sheet name="4.1.38" sheetId="911" r:id="rId244"/>
    <sheet name="4.1.39" sheetId="912" r:id="rId245"/>
    <sheet name="4.1.40" sheetId="913" r:id="rId246"/>
    <sheet name="4.1.41" sheetId="914" r:id="rId247"/>
    <sheet name="4.1.42" sheetId="915" r:id="rId248"/>
    <sheet name="4.1.43" sheetId="916" r:id="rId249"/>
    <sheet name="4.1.44" sheetId="917" r:id="rId250"/>
    <sheet name="4.1.45" sheetId="918" r:id="rId251"/>
    <sheet name="4.1.46" sheetId="919" r:id="rId252"/>
    <sheet name="4.1.47" sheetId="920" r:id="rId253"/>
    <sheet name="4.1.48" sheetId="2076" r:id="rId254"/>
    <sheet name="4.1.49" sheetId="2077" r:id="rId255"/>
    <sheet name="4.1.50" sheetId="2107" r:id="rId256"/>
    <sheet name="4.1.51" sheetId="2127" r:id="rId257"/>
    <sheet name="4.2 FoodSecu" sheetId="1799" r:id="rId258"/>
    <sheet name="4.2.1" sheetId="151" r:id="rId259"/>
    <sheet name="4.2.2" sheetId="1800" r:id="rId260"/>
    <sheet name="4.2.3" sheetId="1801" r:id="rId261"/>
    <sheet name="4.2.4" sheetId="2074" r:id="rId262"/>
    <sheet name="4.2.5" sheetId="1802" r:id="rId263"/>
    <sheet name="4.2.6" sheetId="2071" r:id="rId264"/>
    <sheet name="4.2.7" sheetId="2066" r:id="rId265"/>
    <sheet name="4.2.8" sheetId="2067" r:id="rId266"/>
    <sheet name="4.2.9" sheetId="2069" r:id="rId267"/>
    <sheet name="4.2.10" sheetId="2068" r:id="rId268"/>
    <sheet name="4.2.11" sheetId="2072" r:id="rId269"/>
    <sheet name="4.2.12" sheetId="2073" r:id="rId270"/>
    <sheet name="4.2.13" sheetId="2075" r:id="rId271"/>
    <sheet name="4.2.14" sheetId="2109" r:id="rId272"/>
    <sheet name="4.2.15" sheetId="2110" r:id="rId273"/>
    <sheet name="4.3Forestry" sheetId="1774" r:id="rId274"/>
    <sheet name="4.3.1 " sheetId="153" r:id="rId275"/>
    <sheet name="4.3.2" sheetId="1238" r:id="rId276"/>
    <sheet name="4.3.3" sheetId="1239" r:id="rId277"/>
    <sheet name="4.3.4" sheetId="1240" r:id="rId278"/>
    <sheet name="4.3.5" sheetId="2136" r:id="rId279"/>
    <sheet name="4.3.6" sheetId="2111" r:id="rId280"/>
    <sheet name="4.3.7" sheetId="1032" r:id="rId281"/>
    <sheet name="4.3.8" sheetId="1241" r:id="rId282"/>
    <sheet name="4.3.9" sheetId="1242" r:id="rId283"/>
    <sheet name="5Environ&amp;SustDev" sheetId="1777" r:id="rId284"/>
    <sheet name="5.1" sheetId="1268" r:id="rId285"/>
    <sheet name="5.2" sheetId="2128" r:id="rId286"/>
    <sheet name="5.3" sheetId="2129" r:id="rId287"/>
    <sheet name="5.4" sheetId="2131" r:id="rId288"/>
    <sheet name="5.5" sheetId="2132" r:id="rId289"/>
    <sheet name="5.6" sheetId="2133" r:id="rId290"/>
    <sheet name="5.7" sheetId="2134" r:id="rId291"/>
    <sheet name="5.8" sheetId="2130" r:id="rId292"/>
    <sheet name="5.9" sheetId="1269" r:id="rId293"/>
    <sheet name="5.10" sheetId="1966" r:id="rId294"/>
    <sheet name="5.11" sheetId="1270" r:id="rId295"/>
    <sheet name="5.12" sheetId="1271" r:id="rId296"/>
    <sheet name="5.13" sheetId="1273" r:id="rId297"/>
    <sheet name="5.14" sheetId="1274" r:id="rId298"/>
    <sheet name="5.15" sheetId="2044" r:id="rId299"/>
    <sheet name="5.16" sheetId="2112" r:id="rId300"/>
    <sheet name="6DRR" sheetId="1813" r:id="rId301"/>
    <sheet name="6.1" sheetId="1814" r:id="rId302"/>
    <sheet name="6.2" sheetId="1815" r:id="rId303"/>
    <sheet name="6.3" sheetId="1816" r:id="rId304"/>
    <sheet name="6.4" sheetId="1817" r:id="rId305"/>
    <sheet name="6.5" sheetId="1818" r:id="rId306"/>
    <sheet name="6.6" sheetId="2057" r:id="rId307"/>
    <sheet name="6.7" sheetId="2059" r:id="rId308"/>
    <sheet name="6.8" sheetId="2060" r:id="rId309"/>
    <sheet name="6.9" sheetId="2061" r:id="rId310"/>
    <sheet name="6.10" sheetId="2062" r:id="rId311"/>
    <sheet name="6.11" sheetId="2065" r:id="rId312"/>
    <sheet name="6.12" sheetId="2064" r:id="rId313"/>
    <sheet name="6.13" sheetId="2063" r:id="rId314"/>
    <sheet name="Sheet2" sheetId="2045" state="hidden" r:id="rId315"/>
    <sheet name="Updates 2022" sheetId="1804" state="hidden" r:id="rId316"/>
    <sheet name="Estimates2022" sheetId="1992" state="hidden" r:id="rId317"/>
    <sheet name="Pop" sheetId="1832" state="hidden" r:id="rId318"/>
    <sheet name="Notes" sheetId="1806" state="hidden" r:id="rId319"/>
  </sheets>
  <definedNames>
    <definedName name="_xlnm.Print_Area" localSheetId="36">'2 Tourism'!$B$8:$H$9</definedName>
    <definedName name="_xlnm.Print_Area" localSheetId="55">'3.1Transport'!$B$8:$H$9</definedName>
    <definedName name="_xlnm.Print_Area" localSheetId="80">'3.2ICT'!$B$8:$L$11</definedName>
    <definedName name="_xlnm.Print_Area" localSheetId="110">'3.3Energy'!$B$8:$L$9</definedName>
    <definedName name="_xlnm.Print_Area" localSheetId="273">'4.3Forestry'!$B$6:$B$7</definedName>
    <definedName name="_xlnm.Print_Area" localSheetId="204">'4AgricFS&amp;Forestry'!$B$6:$J$9</definedName>
    <definedName name="_xlnm.Print_Area" localSheetId="283">'5Environ&amp;SustDev'!$B$8:$K$12</definedName>
    <definedName name="_xlnm.Print_Area" localSheetId="2">Acronyms!$B$1:$Q$59</definedName>
    <definedName name="_xlnm.Print_Area" localSheetId="1">Content!$A$1:$L$356</definedName>
    <definedName name="_xlnm.Print_Titles" localSheetId="24">'1.1.20'!$A:$A,'1.1.20'!$4:$6</definedName>
    <definedName name="_xlnm.Print_Titles" localSheetId="25">'1.1.21'!$A:$A,'1.1.21'!$4:$6</definedName>
    <definedName name="_xlnm.Print_Titles" localSheetId="26">'1.1.22'!$A:$A,'1.1.22'!$4:$6</definedName>
    <definedName name="_xlnm.Print_Titles" localSheetId="27">'1.1.23'!$A:$A,'1.1.23'!$4:$6</definedName>
    <definedName name="_xlnm.Print_Titles" localSheetId="28">'1.1.24'!$A:$A,'1.1.24'!$4:$6</definedName>
    <definedName name="_xlnm.Print_Titles" localSheetId="29">'1.1.25'!$A:$A,'1.1.25'!$4:$6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88" i="918" l="1"/>
  <c r="AD88" i="918"/>
  <c r="AC88" i="918"/>
  <c r="AB88" i="918"/>
  <c r="AA88" i="918"/>
  <c r="Z88" i="918"/>
  <c r="Y88" i="918"/>
  <c r="X88" i="918"/>
  <c r="W88" i="918"/>
  <c r="V88" i="918"/>
  <c r="U88" i="918"/>
  <c r="T88" i="918"/>
  <c r="S88" i="918"/>
  <c r="R88" i="918"/>
  <c r="Q88" i="918"/>
  <c r="P88" i="918"/>
  <c r="O88" i="918"/>
  <c r="N88" i="918"/>
  <c r="M88" i="918"/>
  <c r="L88" i="918"/>
  <c r="K88" i="918"/>
  <c r="J88" i="918"/>
  <c r="I88" i="918"/>
  <c r="H88" i="918"/>
  <c r="G88" i="918"/>
  <c r="F88" i="918"/>
  <c r="E88" i="918"/>
  <c r="D88" i="918"/>
  <c r="C88" i="918"/>
  <c r="AE87" i="918"/>
  <c r="AD87" i="918"/>
  <c r="AC87" i="918"/>
  <c r="AB87" i="918"/>
  <c r="AA87" i="918"/>
  <c r="Z87" i="918"/>
  <c r="Y87" i="918"/>
  <c r="X87" i="918"/>
  <c r="W87" i="918"/>
  <c r="V87" i="918"/>
  <c r="U87" i="918"/>
  <c r="T87" i="918"/>
  <c r="S87" i="918"/>
  <c r="R87" i="918"/>
  <c r="Q87" i="918"/>
  <c r="P87" i="918"/>
  <c r="O87" i="918"/>
  <c r="N87" i="918"/>
  <c r="M87" i="918"/>
  <c r="L87" i="918"/>
  <c r="K87" i="918"/>
  <c r="J87" i="918"/>
  <c r="I87" i="918"/>
  <c r="H87" i="918"/>
  <c r="G87" i="918"/>
  <c r="F87" i="918"/>
  <c r="E87" i="918"/>
  <c r="D87" i="918"/>
  <c r="C87" i="918"/>
  <c r="AE86" i="918"/>
  <c r="AD86" i="918"/>
  <c r="AC86" i="918"/>
  <c r="AB86" i="918"/>
  <c r="AA86" i="918"/>
  <c r="Z86" i="918"/>
  <c r="Y86" i="918"/>
  <c r="X86" i="918"/>
  <c r="W86" i="918"/>
  <c r="V86" i="918"/>
  <c r="U86" i="918"/>
  <c r="T86" i="918"/>
  <c r="S86" i="918"/>
  <c r="R86" i="918"/>
  <c r="Q86" i="918"/>
  <c r="P86" i="918"/>
  <c r="O86" i="918"/>
  <c r="N86" i="918"/>
  <c r="M86" i="918"/>
  <c r="L86" i="918"/>
  <c r="K86" i="918"/>
  <c r="J86" i="918"/>
  <c r="I86" i="918"/>
  <c r="H86" i="918"/>
  <c r="G86" i="918"/>
  <c r="F86" i="918"/>
  <c r="E86" i="918"/>
  <c r="D86" i="918"/>
  <c r="C86" i="918"/>
  <c r="AE85" i="918"/>
  <c r="AD85" i="918"/>
  <c r="AC85" i="918"/>
  <c r="AB85" i="918"/>
  <c r="AA85" i="918"/>
  <c r="Z85" i="918"/>
  <c r="Y85" i="918"/>
  <c r="X85" i="918"/>
  <c r="W85" i="918"/>
  <c r="V85" i="918"/>
  <c r="U85" i="918"/>
  <c r="T85" i="918"/>
  <c r="S85" i="918"/>
  <c r="R85" i="918"/>
  <c r="Q85" i="918"/>
  <c r="P85" i="918"/>
  <c r="O85" i="918"/>
  <c r="N85" i="918"/>
  <c r="M85" i="918"/>
  <c r="L85" i="918"/>
  <c r="K85" i="918"/>
  <c r="J85" i="918"/>
  <c r="I85" i="918"/>
  <c r="H85" i="918"/>
  <c r="G85" i="918"/>
  <c r="F85" i="918"/>
  <c r="E85" i="918"/>
  <c r="D85" i="918"/>
  <c r="C85" i="918"/>
  <c r="AE84" i="918"/>
  <c r="AD84" i="918"/>
  <c r="AC84" i="918"/>
  <c r="AB84" i="918"/>
  <c r="AA84" i="918"/>
  <c r="Z84" i="918"/>
  <c r="Y84" i="918"/>
  <c r="X84" i="918"/>
  <c r="W84" i="918"/>
  <c r="V84" i="918"/>
  <c r="U84" i="918"/>
  <c r="T84" i="918"/>
  <c r="S84" i="918"/>
  <c r="R84" i="918"/>
  <c r="Q84" i="918"/>
  <c r="P84" i="918"/>
  <c r="O84" i="918"/>
  <c r="N84" i="918"/>
  <c r="M84" i="918"/>
  <c r="L84" i="918"/>
  <c r="K84" i="918"/>
  <c r="J84" i="918"/>
  <c r="I84" i="918"/>
  <c r="H84" i="918"/>
  <c r="G84" i="918"/>
  <c r="F84" i="918"/>
  <c r="E84" i="918"/>
  <c r="D84" i="918"/>
  <c r="C84" i="918"/>
  <c r="P12" i="2120" l="1"/>
  <c r="P12" i="2121"/>
  <c r="P12" i="2122"/>
  <c r="L12" i="2113"/>
  <c r="W53" i="1779"/>
  <c r="X53" i="1779"/>
  <c r="Y53" i="1779"/>
  <c r="W54" i="1779"/>
  <c r="X54" i="1779"/>
  <c r="Y54" i="1779"/>
  <c r="Y52" i="1779"/>
  <c r="C18" i="897"/>
  <c r="D18" i="897"/>
  <c r="E18" i="897"/>
  <c r="F18" i="897"/>
  <c r="G18" i="897"/>
  <c r="H18" i="897"/>
  <c r="I18" i="897"/>
  <c r="J18" i="897"/>
  <c r="K18" i="897"/>
  <c r="L18" i="897"/>
  <c r="M18" i="897"/>
  <c r="N18" i="897"/>
  <c r="O18" i="897"/>
  <c r="P18" i="897"/>
  <c r="Q18" i="897"/>
  <c r="R18" i="897"/>
  <c r="S18" i="897"/>
  <c r="T18" i="897"/>
  <c r="U18" i="897"/>
  <c r="V18" i="897"/>
  <c r="W18" i="897"/>
  <c r="X18" i="897"/>
  <c r="Y18" i="897"/>
  <c r="Z18" i="897"/>
  <c r="AA18" i="897"/>
  <c r="AB18" i="897"/>
  <c r="AC18" i="897"/>
  <c r="C19" i="897"/>
  <c r="D19" i="897"/>
  <c r="E19" i="897"/>
  <c r="F19" i="897"/>
  <c r="G19" i="897"/>
  <c r="H19" i="897"/>
  <c r="AC19" i="897"/>
  <c r="B19" i="897"/>
  <c r="B5" i="897"/>
  <c r="C5" i="897"/>
  <c r="D5" i="897"/>
  <c r="E5" i="897"/>
  <c r="F5" i="897"/>
  <c r="G5" i="897"/>
  <c r="H5" i="897"/>
  <c r="I5" i="897"/>
  <c r="J5" i="897"/>
  <c r="K5" i="897"/>
  <c r="L5" i="897"/>
  <c r="M5" i="897"/>
  <c r="N5" i="897"/>
  <c r="O5" i="897"/>
  <c r="P5" i="897"/>
  <c r="Q5" i="897"/>
  <c r="T5" i="897"/>
  <c r="U5" i="897"/>
  <c r="V5" i="897"/>
  <c r="W5" i="897"/>
  <c r="X5" i="897"/>
  <c r="Y5" i="897"/>
  <c r="Z5" i="897"/>
  <c r="AA5" i="897"/>
  <c r="AB5" i="897"/>
  <c r="B6" i="897"/>
  <c r="C6" i="897"/>
  <c r="D6" i="897"/>
  <c r="E6" i="897"/>
  <c r="F6" i="897"/>
  <c r="G6" i="897"/>
  <c r="H6" i="897"/>
  <c r="I6" i="897"/>
  <c r="J6" i="897"/>
  <c r="K6" i="897"/>
  <c r="L6" i="897"/>
  <c r="M6" i="897"/>
  <c r="N6" i="897"/>
  <c r="O6" i="897"/>
  <c r="P6" i="897"/>
  <c r="Q6" i="897"/>
  <c r="R6" i="897"/>
  <c r="S6" i="897"/>
  <c r="T6" i="897"/>
  <c r="U6" i="897"/>
  <c r="V6" i="897"/>
  <c r="W6" i="897"/>
  <c r="X6" i="897"/>
  <c r="Y6" i="897"/>
  <c r="Z6" i="897"/>
  <c r="AA6" i="897"/>
  <c r="AB6" i="897"/>
  <c r="B7" i="897"/>
  <c r="C7" i="897"/>
  <c r="D7" i="897"/>
  <c r="E7" i="897"/>
  <c r="F7" i="897"/>
  <c r="G7" i="897"/>
  <c r="H7" i="897"/>
  <c r="I7" i="897"/>
  <c r="J7" i="897"/>
  <c r="K7" i="897"/>
  <c r="L7" i="897"/>
  <c r="M7" i="897"/>
  <c r="N7" i="897"/>
  <c r="O7" i="897"/>
  <c r="P7" i="897"/>
  <c r="Q7" i="897"/>
  <c r="R7" i="897"/>
  <c r="S7" i="897"/>
  <c r="T7" i="897"/>
  <c r="U7" i="897"/>
  <c r="V7" i="897"/>
  <c r="W7" i="897"/>
  <c r="X7" i="897"/>
  <c r="Y7" i="897"/>
  <c r="Z7" i="897"/>
  <c r="AA7" i="897"/>
  <c r="AB7" i="897"/>
  <c r="B8" i="897"/>
  <c r="C8" i="897"/>
  <c r="D8" i="897"/>
  <c r="E8" i="897"/>
  <c r="F8" i="897"/>
  <c r="G8" i="897"/>
  <c r="H8" i="897"/>
  <c r="I8" i="897"/>
  <c r="J8" i="897"/>
  <c r="K8" i="897"/>
  <c r="L8" i="897"/>
  <c r="M8" i="897"/>
  <c r="N8" i="897"/>
  <c r="O8" i="897"/>
  <c r="P8" i="897"/>
  <c r="Q8" i="897"/>
  <c r="R8" i="897"/>
  <c r="S8" i="897"/>
  <c r="T8" i="897"/>
  <c r="U8" i="897"/>
  <c r="V8" i="897"/>
  <c r="W8" i="897"/>
  <c r="X8" i="897"/>
  <c r="Y8" i="897"/>
  <c r="Z8" i="897"/>
  <c r="AA8" i="897"/>
  <c r="AB8" i="897"/>
  <c r="B9" i="897"/>
  <c r="C9" i="897"/>
  <c r="D9" i="897"/>
  <c r="E9" i="897"/>
  <c r="F9" i="897"/>
  <c r="M9" i="897"/>
  <c r="N9" i="897"/>
  <c r="O9" i="897"/>
  <c r="P9" i="897"/>
  <c r="Q9" i="897"/>
  <c r="R9" i="897"/>
  <c r="S9" i="897"/>
  <c r="T9" i="897"/>
  <c r="B10" i="897"/>
  <c r="C10" i="897"/>
  <c r="D10" i="897"/>
  <c r="E10" i="897"/>
  <c r="F10" i="897"/>
  <c r="G10" i="897"/>
  <c r="H10" i="897"/>
  <c r="I10" i="897"/>
  <c r="J10" i="897"/>
  <c r="K10" i="897"/>
  <c r="L10" i="897"/>
  <c r="M10" i="897"/>
  <c r="N10" i="897"/>
  <c r="O10" i="897"/>
  <c r="P10" i="897"/>
  <c r="Q10" i="897"/>
  <c r="R10" i="897"/>
  <c r="S10" i="897"/>
  <c r="T10" i="897"/>
  <c r="U10" i="897"/>
  <c r="V10" i="897"/>
  <c r="W10" i="897"/>
  <c r="X10" i="897"/>
  <c r="Y10" i="897"/>
  <c r="Z10" i="897"/>
  <c r="AA10" i="897"/>
  <c r="AB10" i="897"/>
  <c r="B11" i="897"/>
  <c r="C11" i="897"/>
  <c r="D11" i="897"/>
  <c r="E11" i="897"/>
  <c r="F11" i="897"/>
  <c r="G11" i="897"/>
  <c r="H11" i="897"/>
  <c r="I11" i="897"/>
  <c r="J11" i="897"/>
  <c r="K11" i="897"/>
  <c r="L11" i="897"/>
  <c r="M11" i="897"/>
  <c r="N11" i="897"/>
  <c r="O11" i="897"/>
  <c r="P11" i="897"/>
  <c r="Q11" i="897"/>
  <c r="R11" i="897"/>
  <c r="S11" i="897"/>
  <c r="T11" i="897"/>
  <c r="U11" i="897"/>
  <c r="V11" i="897"/>
  <c r="W11" i="897"/>
  <c r="X11" i="897"/>
  <c r="Y11" i="897"/>
  <c r="Z11" i="897"/>
  <c r="AA11" i="897"/>
  <c r="AB11" i="897"/>
  <c r="B12" i="897"/>
  <c r="C12" i="897"/>
  <c r="D12" i="897"/>
  <c r="E12" i="897"/>
  <c r="F12" i="897"/>
  <c r="G12" i="897"/>
  <c r="H12" i="897"/>
  <c r="I12" i="897"/>
  <c r="J12" i="897"/>
  <c r="K12" i="897"/>
  <c r="L12" i="897"/>
  <c r="M12" i="897"/>
  <c r="N12" i="897"/>
  <c r="O12" i="897"/>
  <c r="P12" i="897"/>
  <c r="Q12" i="897"/>
  <c r="R12" i="897"/>
  <c r="S12" i="897"/>
  <c r="T12" i="897"/>
  <c r="U12" i="897"/>
  <c r="V12" i="897"/>
  <c r="W12" i="897"/>
  <c r="X12" i="897"/>
  <c r="Y12" i="897"/>
  <c r="Z12" i="897"/>
  <c r="AA12" i="897"/>
  <c r="AB12" i="897"/>
  <c r="AC12" i="897"/>
  <c r="H13" i="897"/>
  <c r="I13" i="897"/>
  <c r="J13" i="897"/>
  <c r="K13" i="897"/>
  <c r="L13" i="897"/>
  <c r="M13" i="897"/>
  <c r="N13" i="897"/>
  <c r="O13" i="897"/>
  <c r="P13" i="897"/>
  <c r="Q13" i="897"/>
  <c r="R13" i="897"/>
  <c r="S13" i="897"/>
  <c r="T13" i="897"/>
  <c r="U13" i="897"/>
  <c r="V13" i="897"/>
  <c r="W13" i="897"/>
  <c r="X13" i="897"/>
  <c r="Y13" i="897"/>
  <c r="Z13" i="897"/>
  <c r="AA13" i="897"/>
  <c r="AB13" i="897"/>
  <c r="B14" i="897"/>
  <c r="C14" i="897"/>
  <c r="D14" i="897"/>
  <c r="E14" i="897"/>
  <c r="F14" i="897"/>
  <c r="G14" i="897"/>
  <c r="H14" i="897"/>
  <c r="I14" i="897"/>
  <c r="J14" i="897"/>
  <c r="K14" i="897"/>
  <c r="L14" i="897"/>
  <c r="M14" i="897"/>
  <c r="N14" i="897"/>
  <c r="O14" i="897"/>
  <c r="P14" i="897"/>
  <c r="Q14" i="897"/>
  <c r="R14" i="897"/>
  <c r="S14" i="897"/>
  <c r="T14" i="897"/>
  <c r="U14" i="897"/>
  <c r="V14" i="897"/>
  <c r="W14" i="897"/>
  <c r="X14" i="897"/>
  <c r="Y14" i="897"/>
  <c r="Z14" i="897"/>
  <c r="AA14" i="897"/>
  <c r="AB14" i="897"/>
  <c r="B15" i="897"/>
  <c r="C15" i="897"/>
  <c r="D15" i="897"/>
  <c r="E15" i="897"/>
  <c r="F15" i="897"/>
  <c r="G15" i="897"/>
  <c r="H15" i="897"/>
  <c r="I15" i="897"/>
  <c r="J15" i="897"/>
  <c r="K15" i="897"/>
  <c r="L15" i="897"/>
  <c r="M15" i="897"/>
  <c r="N15" i="897"/>
  <c r="O15" i="897"/>
  <c r="P15" i="897"/>
  <c r="Q15" i="897"/>
  <c r="R15" i="897"/>
  <c r="S15" i="897"/>
  <c r="T15" i="897"/>
  <c r="U15" i="897"/>
  <c r="V15" i="897"/>
  <c r="W15" i="897"/>
  <c r="X15" i="897"/>
  <c r="Y15" i="897"/>
  <c r="Z15" i="897"/>
  <c r="AA15" i="897"/>
  <c r="AB15" i="897"/>
  <c r="AC15" i="897"/>
  <c r="B16" i="897"/>
  <c r="C16" i="897"/>
  <c r="D16" i="897"/>
  <c r="E16" i="897"/>
  <c r="F16" i="897"/>
  <c r="G16" i="897"/>
  <c r="H16" i="897"/>
  <c r="I16" i="897"/>
  <c r="J16" i="897"/>
  <c r="K16" i="897"/>
  <c r="L16" i="897"/>
  <c r="M16" i="897"/>
  <c r="N16" i="897"/>
  <c r="O16" i="897"/>
  <c r="P16" i="897"/>
  <c r="Q16" i="897"/>
  <c r="R16" i="897"/>
  <c r="S16" i="897"/>
  <c r="T16" i="897"/>
  <c r="U16" i="897"/>
  <c r="V16" i="897"/>
  <c r="W16" i="897"/>
  <c r="X16" i="897"/>
  <c r="Y16" i="897"/>
  <c r="Z16" i="897"/>
  <c r="AA16" i="897"/>
  <c r="AB16" i="897"/>
  <c r="AC16" i="897"/>
  <c r="B17" i="897"/>
  <c r="C17" i="897"/>
  <c r="D17" i="897"/>
  <c r="E17" i="897"/>
  <c r="F17" i="897"/>
  <c r="G17" i="897"/>
  <c r="H17" i="897"/>
  <c r="I17" i="897"/>
  <c r="J17" i="897"/>
  <c r="K17" i="897"/>
  <c r="L17" i="897"/>
  <c r="M17" i="897"/>
  <c r="N17" i="897"/>
  <c r="O17" i="897"/>
  <c r="P17" i="897"/>
  <c r="Q17" i="897"/>
  <c r="R17" i="897"/>
  <c r="S17" i="897"/>
  <c r="T17" i="897"/>
  <c r="U17" i="897"/>
  <c r="V17" i="897"/>
  <c r="W17" i="897"/>
  <c r="X17" i="897"/>
  <c r="Y17" i="897"/>
  <c r="Z17" i="897"/>
  <c r="AA17" i="897"/>
  <c r="AB17" i="897"/>
  <c r="AC17" i="897"/>
  <c r="B18" i="897"/>
  <c r="D4" i="897"/>
  <c r="E4" i="897"/>
  <c r="F4" i="897"/>
  <c r="G4" i="897"/>
  <c r="H4" i="897"/>
  <c r="I4" i="897"/>
  <c r="J4" i="897"/>
  <c r="K4" i="897"/>
  <c r="L4" i="897"/>
  <c r="M4" i="897"/>
  <c r="N4" i="897"/>
  <c r="O4" i="897"/>
  <c r="P4" i="897"/>
  <c r="Q4" i="897"/>
  <c r="R4" i="897"/>
  <c r="S4" i="897"/>
  <c r="T4" i="897"/>
  <c r="U4" i="897"/>
  <c r="V4" i="897"/>
  <c r="W4" i="897"/>
  <c r="X4" i="897"/>
  <c r="Y4" i="897"/>
  <c r="Z4" i="897"/>
  <c r="AA4" i="897"/>
  <c r="AB4" i="897"/>
  <c r="AC4" i="897"/>
  <c r="C4" i="897"/>
  <c r="AG20" i="561" l="1"/>
  <c r="AH20" i="561"/>
  <c r="Z60" i="916"/>
  <c r="Z60" i="912"/>
  <c r="Z53" i="912"/>
  <c r="Z55" i="912" s="1"/>
  <c r="Z16" i="912"/>
  <c r="Y16" i="912"/>
  <c r="X16" i="912"/>
  <c r="Z60" i="911"/>
  <c r="Z53" i="911"/>
  <c r="Y53" i="911"/>
  <c r="X53" i="911"/>
  <c r="W53" i="911"/>
  <c r="V53" i="911"/>
  <c r="U53" i="911"/>
  <c r="T53" i="911"/>
  <c r="S53" i="911"/>
  <c r="Z60" i="910"/>
  <c r="Z53" i="910"/>
  <c r="Z55" i="910" s="1"/>
  <c r="Z60" i="909"/>
  <c r="Z60" i="908"/>
  <c r="Z60" i="907"/>
  <c r="Z63" i="907" s="1"/>
  <c r="Z63" i="906"/>
  <c r="Z53" i="906"/>
  <c r="Z55" i="906" s="1"/>
  <c r="Z53" i="907"/>
  <c r="Z55" i="907" s="1"/>
  <c r="P12" i="1786" l="1"/>
  <c r="N12" i="1258" l="1"/>
  <c r="Y38" i="1265"/>
  <c r="Y17" i="1265"/>
  <c r="Y9" i="1257" l="1"/>
  <c r="X9" i="1257"/>
  <c r="W9" i="1257"/>
  <c r="V9" i="1257"/>
  <c r="AI9" i="1245"/>
  <c r="AH9" i="1245"/>
  <c r="AG9" i="1245"/>
  <c r="AF9" i="1245"/>
  <c r="C9" i="1690" l="1"/>
  <c r="D9" i="1690"/>
  <c r="E9" i="1690"/>
  <c r="F9" i="1690"/>
  <c r="G9" i="1690"/>
  <c r="H9" i="1690"/>
  <c r="I9" i="1690"/>
  <c r="J9" i="1690"/>
  <c r="K9" i="1690"/>
  <c r="L9" i="1690"/>
  <c r="M9" i="1690"/>
  <c r="N9" i="1690"/>
  <c r="O9" i="1690"/>
  <c r="P9" i="1690"/>
  <c r="Q9" i="1690"/>
  <c r="R9" i="1690"/>
  <c r="S9" i="1690"/>
  <c r="T9" i="1690"/>
  <c r="U9" i="1690"/>
  <c r="V9" i="1690"/>
  <c r="W9" i="1690"/>
  <c r="X9" i="1690"/>
  <c r="Y9" i="1690"/>
  <c r="C8" i="1690"/>
  <c r="D8" i="1690"/>
  <c r="E8" i="1690"/>
  <c r="F8" i="1690"/>
  <c r="G8" i="1690"/>
  <c r="H8" i="1690"/>
  <c r="I8" i="1690"/>
  <c r="J8" i="1690"/>
  <c r="K8" i="1690"/>
  <c r="L8" i="1690"/>
  <c r="M8" i="1690"/>
  <c r="N8" i="1690"/>
  <c r="O8" i="1690"/>
  <c r="P8" i="1690"/>
  <c r="Q8" i="1690"/>
  <c r="R8" i="1690"/>
  <c r="S8" i="1690"/>
  <c r="T8" i="1690"/>
  <c r="U8" i="1690"/>
  <c r="V8" i="1690"/>
  <c r="W8" i="1690"/>
  <c r="X8" i="1690"/>
  <c r="Y8" i="1690"/>
  <c r="P4" i="1794"/>
  <c r="O4" i="1794"/>
  <c r="P9" i="1691" l="1"/>
  <c r="Q9" i="1691"/>
  <c r="R9" i="1691"/>
  <c r="S9" i="1691"/>
  <c r="T9" i="1691"/>
  <c r="U9" i="1691"/>
  <c r="V9" i="1691"/>
  <c r="W9" i="1691"/>
  <c r="X9" i="1691"/>
  <c r="Y9" i="1691"/>
  <c r="P8" i="1691"/>
  <c r="Q8" i="1691"/>
  <c r="R8" i="1691"/>
  <c r="S8" i="1691"/>
  <c r="T8" i="1691"/>
  <c r="U8" i="1691"/>
  <c r="V8" i="1691"/>
  <c r="W8" i="1691"/>
  <c r="X8" i="1691"/>
  <c r="Y8" i="1691"/>
  <c r="P9" i="1699"/>
  <c r="Q9" i="1699"/>
  <c r="R9" i="1699"/>
  <c r="S9" i="1699"/>
  <c r="T9" i="1699"/>
  <c r="U9" i="1699"/>
  <c r="V9" i="1699"/>
  <c r="W9" i="1699"/>
  <c r="X9" i="1699"/>
  <c r="Y9" i="1699"/>
  <c r="P8" i="1699"/>
  <c r="Q8" i="1699"/>
  <c r="R8" i="1699"/>
  <c r="S8" i="1699"/>
  <c r="T8" i="1699"/>
  <c r="U8" i="1699"/>
  <c r="V8" i="1699"/>
  <c r="W8" i="1699"/>
  <c r="X8" i="1699"/>
  <c r="Y8" i="1699"/>
  <c r="L9" i="1703" l="1"/>
  <c r="M9" i="1703"/>
  <c r="N9" i="1703"/>
  <c r="O9" i="1703"/>
  <c r="P9" i="1703"/>
  <c r="Q9" i="1703"/>
  <c r="R9" i="1703"/>
  <c r="S9" i="1703"/>
  <c r="T9" i="1703"/>
  <c r="U9" i="1703"/>
  <c r="V9" i="1703"/>
  <c r="W9" i="1703"/>
  <c r="X9" i="1703"/>
  <c r="Y9" i="1703"/>
  <c r="L8" i="1703"/>
  <c r="M8" i="1703"/>
  <c r="N8" i="1703"/>
  <c r="O8" i="1703"/>
  <c r="P8" i="1703"/>
  <c r="Q8" i="1703"/>
  <c r="R8" i="1703"/>
  <c r="S8" i="1703"/>
  <c r="T8" i="1703"/>
  <c r="U8" i="1703"/>
  <c r="V8" i="1703"/>
  <c r="W8" i="1703"/>
  <c r="X8" i="1703"/>
  <c r="Y8" i="1703"/>
  <c r="P9" i="1702" l="1"/>
  <c r="Q9" i="1702"/>
  <c r="R9" i="1702"/>
  <c r="S9" i="1702"/>
  <c r="T9" i="1702"/>
  <c r="U9" i="1702"/>
  <c r="V9" i="1702"/>
  <c r="W9" i="1702"/>
  <c r="X9" i="1702"/>
  <c r="Y9" i="1702"/>
  <c r="P8" i="1702"/>
  <c r="Q8" i="1702"/>
  <c r="R8" i="1702"/>
  <c r="S8" i="1702"/>
  <c r="T8" i="1702"/>
  <c r="U8" i="1702"/>
  <c r="V8" i="1702"/>
  <c r="W8" i="1702"/>
  <c r="X8" i="1702"/>
  <c r="Y8" i="1702"/>
  <c r="O9" i="1701"/>
  <c r="P9" i="1701"/>
  <c r="Q9" i="1701"/>
  <c r="R9" i="1701"/>
  <c r="S9" i="1701"/>
  <c r="T9" i="1701"/>
  <c r="U9" i="1701"/>
  <c r="V9" i="1701"/>
  <c r="W9" i="1701"/>
  <c r="X9" i="1701"/>
  <c r="Y9" i="1701"/>
  <c r="O8" i="1701"/>
  <c r="P8" i="1701"/>
  <c r="Q8" i="1701"/>
  <c r="R8" i="1701"/>
  <c r="S8" i="1701"/>
  <c r="T8" i="1701"/>
  <c r="U8" i="1701"/>
  <c r="V8" i="1701"/>
  <c r="W8" i="1701"/>
  <c r="X8" i="1701"/>
  <c r="Y8" i="1701"/>
  <c r="D9" i="1698"/>
  <c r="E9" i="1698"/>
  <c r="F9" i="1698"/>
  <c r="G9" i="1698"/>
  <c r="H9" i="1698"/>
  <c r="I9" i="1698"/>
  <c r="J9" i="1698"/>
  <c r="K9" i="1698"/>
  <c r="L9" i="1698"/>
  <c r="M9" i="1698"/>
  <c r="N9" i="1698"/>
  <c r="O9" i="1698"/>
  <c r="P9" i="1698"/>
  <c r="Q9" i="1698"/>
  <c r="R9" i="1698"/>
  <c r="S9" i="1698"/>
  <c r="T9" i="1698"/>
  <c r="U9" i="1698"/>
  <c r="V9" i="1698"/>
  <c r="W9" i="1698"/>
  <c r="X9" i="1698"/>
  <c r="Y9" i="1698"/>
  <c r="D8" i="1698"/>
  <c r="E8" i="1698"/>
  <c r="F8" i="1698"/>
  <c r="G8" i="1698"/>
  <c r="H8" i="1698"/>
  <c r="I8" i="1698"/>
  <c r="J8" i="1698"/>
  <c r="K8" i="1698"/>
  <c r="L8" i="1698"/>
  <c r="M8" i="1698"/>
  <c r="N8" i="1698"/>
  <c r="O8" i="1698"/>
  <c r="P8" i="1698"/>
  <c r="Q8" i="1698"/>
  <c r="R8" i="1698"/>
  <c r="S8" i="1698"/>
  <c r="T8" i="1698"/>
  <c r="U8" i="1698"/>
  <c r="V8" i="1698"/>
  <c r="W8" i="1698"/>
  <c r="X8" i="1698"/>
  <c r="Y8" i="1698"/>
  <c r="R9" i="1697" l="1"/>
  <c r="S9" i="1697"/>
  <c r="T9" i="1697"/>
  <c r="U9" i="1697"/>
  <c r="V9" i="1697"/>
  <c r="W9" i="1697"/>
  <c r="X9" i="1697"/>
  <c r="Y9" i="1697"/>
  <c r="R8" i="1697"/>
  <c r="S8" i="1697"/>
  <c r="T8" i="1697"/>
  <c r="U8" i="1697"/>
  <c r="V8" i="1697"/>
  <c r="W8" i="1697"/>
  <c r="X8" i="1697"/>
  <c r="Y8" i="1697"/>
  <c r="T9" i="1696" l="1"/>
  <c r="U9" i="1696"/>
  <c r="V9" i="1696"/>
  <c r="W9" i="1696"/>
  <c r="X9" i="1696"/>
  <c r="Y9" i="1696"/>
  <c r="T8" i="1696"/>
  <c r="U8" i="1696"/>
  <c r="V8" i="1696"/>
  <c r="W8" i="1696"/>
  <c r="X8" i="1696"/>
  <c r="Y8" i="1696"/>
  <c r="X9" i="1695" l="1"/>
  <c r="Y9" i="1695"/>
  <c r="X8" i="1695"/>
  <c r="Y8" i="1695"/>
  <c r="C9" i="1694" l="1"/>
  <c r="D9" i="1694"/>
  <c r="E9" i="1694"/>
  <c r="F9" i="1694"/>
  <c r="G9" i="1694"/>
  <c r="H9" i="1694"/>
  <c r="I9" i="1694"/>
  <c r="J9" i="1694"/>
  <c r="K9" i="1694"/>
  <c r="L9" i="1694"/>
  <c r="M9" i="1694"/>
  <c r="N9" i="1694"/>
  <c r="O9" i="1694"/>
  <c r="P9" i="1694"/>
  <c r="Q9" i="1694"/>
  <c r="R9" i="1694"/>
  <c r="S9" i="1694"/>
  <c r="T9" i="1694"/>
  <c r="U9" i="1694"/>
  <c r="V9" i="1694"/>
  <c r="W9" i="1694"/>
  <c r="X9" i="1694"/>
  <c r="Y9" i="1694"/>
  <c r="C8" i="1694"/>
  <c r="D8" i="1694"/>
  <c r="E8" i="1694"/>
  <c r="F8" i="1694"/>
  <c r="G8" i="1694"/>
  <c r="H8" i="1694"/>
  <c r="I8" i="1694"/>
  <c r="J8" i="1694"/>
  <c r="K8" i="1694"/>
  <c r="L8" i="1694"/>
  <c r="M8" i="1694"/>
  <c r="N8" i="1694"/>
  <c r="O8" i="1694"/>
  <c r="P8" i="1694"/>
  <c r="Q8" i="1694"/>
  <c r="R8" i="1694"/>
  <c r="S8" i="1694"/>
  <c r="T8" i="1694"/>
  <c r="U8" i="1694"/>
  <c r="V8" i="1694"/>
  <c r="W8" i="1694"/>
  <c r="X8" i="1694"/>
  <c r="Y8" i="1694"/>
  <c r="Q9" i="1693" l="1"/>
  <c r="R9" i="1693"/>
  <c r="S9" i="1693"/>
  <c r="T9" i="1693"/>
  <c r="U9" i="1693"/>
  <c r="V9" i="1693"/>
  <c r="W9" i="1693"/>
  <c r="X9" i="1693"/>
  <c r="Y9" i="1693"/>
  <c r="P8" i="1693"/>
  <c r="Q8" i="1693"/>
  <c r="R8" i="1693"/>
  <c r="S8" i="1693"/>
  <c r="T8" i="1693"/>
  <c r="U8" i="1693"/>
  <c r="V8" i="1693"/>
  <c r="W8" i="1693"/>
  <c r="X8" i="1693"/>
  <c r="Y8" i="1693"/>
  <c r="T9" i="1692"/>
  <c r="U9" i="1692"/>
  <c r="V9" i="1692"/>
  <c r="W9" i="1692"/>
  <c r="X9" i="1692"/>
  <c r="Y9" i="1692"/>
  <c r="T8" i="1692"/>
  <c r="U8" i="1692"/>
  <c r="V8" i="1692"/>
  <c r="W8" i="1692"/>
  <c r="X8" i="1692"/>
  <c r="Y8" i="1692"/>
  <c r="X9" i="1700" l="1"/>
  <c r="Y9" i="1700"/>
  <c r="X8" i="1700"/>
  <c r="Y8" i="1700"/>
  <c r="C52" i="1690" l="1"/>
  <c r="D52" i="1690"/>
  <c r="E52" i="1690"/>
  <c r="F52" i="1690"/>
  <c r="G52" i="1690"/>
  <c r="H52" i="1690"/>
  <c r="I52" i="1690"/>
  <c r="J52" i="1690"/>
  <c r="K52" i="1690"/>
  <c r="L52" i="1690"/>
  <c r="M52" i="1690"/>
  <c r="N52" i="1690"/>
  <c r="O52" i="1690"/>
  <c r="P52" i="1690"/>
  <c r="Q52" i="1690"/>
  <c r="R52" i="1690"/>
  <c r="S52" i="1690"/>
  <c r="T52" i="1690"/>
  <c r="U52" i="1690"/>
  <c r="V52" i="1690"/>
  <c r="W52" i="1690"/>
  <c r="X52" i="1690"/>
  <c r="Y52" i="1690"/>
  <c r="B52" i="1690"/>
  <c r="G9" i="1689" l="1"/>
  <c r="H9" i="1689"/>
  <c r="I9" i="1689"/>
  <c r="J9" i="1689"/>
  <c r="K9" i="1689"/>
  <c r="L9" i="1689"/>
  <c r="M9" i="1689"/>
  <c r="N9" i="1689"/>
  <c r="O9" i="1689"/>
  <c r="P9" i="1689"/>
  <c r="Q9" i="1689"/>
  <c r="R9" i="1689"/>
  <c r="S9" i="1689"/>
  <c r="T9" i="1689"/>
  <c r="U9" i="1689"/>
  <c r="V9" i="1689"/>
  <c r="W9" i="1689"/>
  <c r="X9" i="1689"/>
  <c r="Y9" i="1689"/>
  <c r="G8" i="1689"/>
  <c r="H8" i="1689"/>
  <c r="I8" i="1689"/>
  <c r="J8" i="1689"/>
  <c r="K8" i="1689"/>
  <c r="L8" i="1689"/>
  <c r="M8" i="1689"/>
  <c r="N8" i="1689"/>
  <c r="O8" i="1689"/>
  <c r="P8" i="1689"/>
  <c r="Q8" i="1689"/>
  <c r="R8" i="1689"/>
  <c r="S8" i="1689"/>
  <c r="T8" i="1689"/>
  <c r="U8" i="1689"/>
  <c r="V8" i="1689"/>
  <c r="W8" i="1689"/>
  <c r="X8" i="1689"/>
  <c r="Y8" i="1689"/>
  <c r="F8" i="1689"/>
  <c r="F9" i="1689"/>
  <c r="X12" i="1768" l="1"/>
  <c r="X18" i="1768"/>
  <c r="P9" i="1693" l="1"/>
  <c r="O9" i="1693"/>
  <c r="O8" i="1693"/>
  <c r="O30" i="1794" l="1"/>
  <c r="O31" i="1794"/>
  <c r="O32" i="1794"/>
  <c r="O33" i="1794"/>
  <c r="O34" i="1794"/>
  <c r="O35" i="1794"/>
  <c r="O36" i="1794"/>
  <c r="O37" i="1794"/>
  <c r="O38" i="1794"/>
  <c r="O39" i="1794"/>
  <c r="O40" i="1794"/>
  <c r="O41" i="1794"/>
  <c r="O42" i="1794"/>
  <c r="O43" i="1794"/>
  <c r="O29" i="1794"/>
  <c r="O17" i="1794"/>
  <c r="O18" i="1794"/>
  <c r="O19" i="1794"/>
  <c r="O20" i="1794"/>
  <c r="O22" i="1794"/>
  <c r="O23" i="1794"/>
  <c r="O24" i="1794"/>
  <c r="O25" i="1794"/>
  <c r="O26" i="1794"/>
  <c r="S9" i="1700" l="1"/>
  <c r="T9" i="1700"/>
  <c r="U9" i="1700"/>
  <c r="V9" i="1700"/>
  <c r="W9" i="1700"/>
  <c r="S8" i="1700"/>
  <c r="T8" i="1700"/>
  <c r="U8" i="1700"/>
  <c r="V8" i="1700"/>
  <c r="W8" i="1700"/>
  <c r="O9" i="1702" l="1"/>
  <c r="O8" i="1702"/>
  <c r="P9" i="1697" l="1"/>
  <c r="Q9" i="1697"/>
  <c r="O9" i="1697"/>
  <c r="P8" i="1697"/>
  <c r="Q8" i="1697"/>
  <c r="S9" i="1696" l="1"/>
  <c r="S8" i="1696"/>
  <c r="J9" i="1695"/>
  <c r="K9" i="1695"/>
  <c r="L9" i="1695"/>
  <c r="M9" i="1695"/>
  <c r="N9" i="1695"/>
  <c r="O9" i="1695"/>
  <c r="P9" i="1695"/>
  <c r="Q9" i="1695"/>
  <c r="R9" i="1695"/>
  <c r="S9" i="1695"/>
  <c r="T9" i="1695"/>
  <c r="U9" i="1695"/>
  <c r="V9" i="1695"/>
  <c r="W9" i="1695"/>
  <c r="J8" i="1695"/>
  <c r="K8" i="1695"/>
  <c r="L8" i="1695"/>
  <c r="M8" i="1695"/>
  <c r="N8" i="1695"/>
  <c r="O8" i="1695"/>
  <c r="P8" i="1695"/>
  <c r="Q8" i="1695"/>
  <c r="R8" i="1695"/>
  <c r="S8" i="1695"/>
  <c r="T8" i="1695"/>
  <c r="U8" i="1695"/>
  <c r="V8" i="1695"/>
  <c r="W8" i="1695"/>
  <c r="I9" i="1695"/>
  <c r="I8" i="1695"/>
  <c r="P9" i="1692" l="1"/>
  <c r="Q9" i="1692"/>
  <c r="R9" i="1692"/>
  <c r="S9" i="1692"/>
  <c r="P8" i="1692"/>
  <c r="Q8" i="1692"/>
  <c r="R8" i="1692"/>
  <c r="S8" i="1692"/>
  <c r="O5" i="1794" l="1"/>
  <c r="O6" i="1794"/>
  <c r="O7" i="1794"/>
  <c r="P6" i="1794" l="1"/>
  <c r="O8" i="1794"/>
  <c r="P7" i="1794"/>
  <c r="O9" i="1794"/>
  <c r="P5" i="1794"/>
  <c r="Y48" i="1780"/>
  <c r="Y50" i="1780"/>
  <c r="Y49" i="1780"/>
  <c r="P9" i="1794" l="1"/>
  <c r="P8" i="1794"/>
  <c r="AA5" i="2031" l="1"/>
  <c r="Z5" i="2031"/>
  <c r="O8" i="1697"/>
  <c r="C20" i="561" l="1"/>
  <c r="D20" i="561"/>
  <c r="E20" i="561"/>
  <c r="F20" i="561"/>
  <c r="G20" i="561"/>
  <c r="H20" i="561"/>
  <c r="I20" i="561"/>
  <c r="J20" i="561"/>
  <c r="K20" i="561"/>
  <c r="L20" i="561"/>
  <c r="M20" i="561"/>
  <c r="N20" i="561"/>
  <c r="O20" i="561"/>
  <c r="P20" i="561"/>
  <c r="Q20" i="561"/>
  <c r="R20" i="561"/>
  <c r="S20" i="561"/>
  <c r="T20" i="561"/>
  <c r="U20" i="561"/>
  <c r="V20" i="561"/>
  <c r="W20" i="561"/>
  <c r="X20" i="561"/>
  <c r="Y20" i="561"/>
  <c r="Z20" i="561"/>
  <c r="AA20" i="561"/>
  <c r="AB20" i="561"/>
  <c r="AC20" i="561"/>
  <c r="AD20" i="561"/>
  <c r="AE20" i="561"/>
  <c r="AF20" i="561"/>
  <c r="B20" i="561"/>
  <c r="W12" i="1780" l="1"/>
  <c r="W13" i="1780" s="1"/>
  <c r="X10" i="1779"/>
  <c r="X52" i="1779" s="1"/>
  <c r="W10" i="1779"/>
  <c r="W52" i="1779" s="1"/>
  <c r="T1716" i="1804" l="1"/>
  <c r="U1716" i="1804"/>
  <c r="V1716" i="1804"/>
  <c r="W1716" i="1804"/>
  <c r="X1716" i="1804"/>
  <c r="Y1716" i="1804"/>
  <c r="Z1716" i="1804"/>
  <c r="AA1716" i="1804"/>
  <c r="AB1716" i="1804"/>
  <c r="AC1716" i="1804"/>
  <c r="AD1716" i="1804"/>
  <c r="T1717" i="1804"/>
  <c r="U1717" i="1804"/>
  <c r="V1717" i="1804"/>
  <c r="W1717" i="1804"/>
  <c r="X1717" i="1804"/>
  <c r="Y1717" i="1804"/>
  <c r="Z1717" i="1804"/>
  <c r="AA1717" i="1804"/>
  <c r="AB1717" i="1804"/>
  <c r="AC1717" i="1804"/>
  <c r="AD1717" i="1804"/>
  <c r="T1718" i="1804"/>
  <c r="U1718" i="1804"/>
  <c r="V1718" i="1804"/>
  <c r="W1718" i="1804"/>
  <c r="X1718" i="1804"/>
  <c r="Y1718" i="1804"/>
  <c r="Z1718" i="1804"/>
  <c r="AA1718" i="1804"/>
  <c r="AB1718" i="1804"/>
  <c r="AC1718" i="1804"/>
  <c r="AD1718" i="1804"/>
  <c r="T1719" i="1804"/>
  <c r="U1719" i="1804"/>
  <c r="V1719" i="1804"/>
  <c r="W1719" i="1804"/>
  <c r="X1719" i="1804"/>
  <c r="Y1719" i="1804"/>
  <c r="Z1719" i="1804"/>
  <c r="AA1719" i="1804"/>
  <c r="AB1719" i="1804"/>
  <c r="AC1719" i="1804"/>
  <c r="AD1719" i="1804"/>
  <c r="T1720" i="1804"/>
  <c r="U1720" i="1804"/>
  <c r="V1720" i="1804"/>
  <c r="W1720" i="1804"/>
  <c r="X1720" i="1804"/>
  <c r="Y1720" i="1804"/>
  <c r="Z1720" i="1804"/>
  <c r="AA1720" i="1804"/>
  <c r="AB1720" i="1804"/>
  <c r="AC1720" i="1804"/>
  <c r="AD1720" i="1804"/>
  <c r="T1721" i="1804"/>
  <c r="U1721" i="1804"/>
  <c r="V1721" i="1804"/>
  <c r="W1721" i="1804"/>
  <c r="X1721" i="1804"/>
  <c r="Y1721" i="1804"/>
  <c r="Z1721" i="1804"/>
  <c r="AA1721" i="1804"/>
  <c r="AB1721" i="1804"/>
  <c r="AC1721" i="1804"/>
  <c r="AD1721" i="1804"/>
  <c r="T1722" i="1804"/>
  <c r="U1722" i="1804"/>
  <c r="V1722" i="1804"/>
  <c r="W1722" i="1804"/>
  <c r="X1722" i="1804"/>
  <c r="Y1722" i="1804"/>
  <c r="Z1722" i="1804"/>
  <c r="AA1722" i="1804"/>
  <c r="AB1722" i="1804"/>
  <c r="AC1722" i="1804"/>
  <c r="AD1722" i="1804"/>
  <c r="T1723" i="1804"/>
  <c r="U1723" i="1804"/>
  <c r="V1723" i="1804"/>
  <c r="W1723" i="1804"/>
  <c r="X1723" i="1804"/>
  <c r="Y1723" i="1804"/>
  <c r="Z1723" i="1804"/>
  <c r="AA1723" i="1804"/>
  <c r="AB1723" i="1804"/>
  <c r="AC1723" i="1804"/>
  <c r="AD1723" i="1804"/>
  <c r="T1724" i="1804"/>
  <c r="U1724" i="1804"/>
  <c r="V1724" i="1804"/>
  <c r="W1724" i="1804"/>
  <c r="X1724" i="1804"/>
  <c r="Y1724" i="1804"/>
  <c r="Z1724" i="1804"/>
  <c r="AA1724" i="1804"/>
  <c r="AB1724" i="1804"/>
  <c r="AC1724" i="1804"/>
  <c r="AD1724" i="1804"/>
  <c r="T1725" i="1804"/>
  <c r="U1725" i="1804"/>
  <c r="V1725" i="1804"/>
  <c r="W1725" i="1804"/>
  <c r="X1725" i="1804"/>
  <c r="Y1725" i="1804"/>
  <c r="Z1725" i="1804"/>
  <c r="AA1725" i="1804"/>
  <c r="AB1725" i="1804"/>
  <c r="AC1725" i="1804"/>
  <c r="AD1725" i="1804"/>
  <c r="T1726" i="1804"/>
  <c r="U1726" i="1804"/>
  <c r="V1726" i="1804"/>
  <c r="W1726" i="1804"/>
  <c r="X1726" i="1804"/>
  <c r="Y1726" i="1804"/>
  <c r="Z1726" i="1804"/>
  <c r="AA1726" i="1804"/>
  <c r="AB1726" i="1804"/>
  <c r="AC1726" i="1804"/>
  <c r="AD1726" i="1804"/>
  <c r="T1727" i="1804"/>
  <c r="U1727" i="1804"/>
  <c r="V1727" i="1804"/>
  <c r="W1727" i="1804"/>
  <c r="X1727" i="1804"/>
  <c r="Y1727" i="1804"/>
  <c r="Z1727" i="1804"/>
  <c r="AA1727" i="1804"/>
  <c r="AB1727" i="1804"/>
  <c r="AC1727" i="1804"/>
  <c r="AD1727" i="1804"/>
  <c r="S1717" i="1804"/>
  <c r="S1718" i="1804"/>
  <c r="S1719" i="1804"/>
  <c r="S1720" i="1804"/>
  <c r="S1721" i="1804"/>
  <c r="S1722" i="1804"/>
  <c r="S1723" i="1804"/>
  <c r="S1724" i="1804"/>
  <c r="S1725" i="1804"/>
  <c r="S1726" i="1804"/>
  <c r="S1727" i="1804"/>
  <c r="S1716" i="1804"/>
  <c r="T1696" i="1804"/>
  <c r="U1696" i="1804"/>
  <c r="V1696" i="1804"/>
  <c r="W1696" i="1804"/>
  <c r="X1696" i="1804"/>
  <c r="Y1696" i="1804"/>
  <c r="Z1696" i="1804"/>
  <c r="AA1696" i="1804"/>
  <c r="AB1696" i="1804"/>
  <c r="AC1696" i="1804"/>
  <c r="AD1696" i="1804"/>
  <c r="T1697" i="1804"/>
  <c r="U1697" i="1804"/>
  <c r="V1697" i="1804"/>
  <c r="W1697" i="1804"/>
  <c r="X1697" i="1804"/>
  <c r="Y1697" i="1804"/>
  <c r="Z1697" i="1804"/>
  <c r="AA1697" i="1804"/>
  <c r="AB1697" i="1804"/>
  <c r="AC1697" i="1804"/>
  <c r="AD1697" i="1804"/>
  <c r="T1698" i="1804"/>
  <c r="U1698" i="1804"/>
  <c r="V1698" i="1804"/>
  <c r="W1698" i="1804"/>
  <c r="X1698" i="1804"/>
  <c r="Y1698" i="1804"/>
  <c r="Z1698" i="1804"/>
  <c r="AA1698" i="1804"/>
  <c r="AB1698" i="1804"/>
  <c r="AC1698" i="1804"/>
  <c r="AD1698" i="1804"/>
  <c r="T1699" i="1804"/>
  <c r="U1699" i="1804"/>
  <c r="V1699" i="1804"/>
  <c r="W1699" i="1804"/>
  <c r="X1699" i="1804"/>
  <c r="Y1699" i="1804"/>
  <c r="Z1699" i="1804"/>
  <c r="AA1699" i="1804"/>
  <c r="AB1699" i="1804"/>
  <c r="AC1699" i="1804"/>
  <c r="AD1699" i="1804"/>
  <c r="T1700" i="1804"/>
  <c r="U1700" i="1804"/>
  <c r="V1700" i="1804"/>
  <c r="W1700" i="1804"/>
  <c r="X1700" i="1804"/>
  <c r="Y1700" i="1804"/>
  <c r="Z1700" i="1804"/>
  <c r="AA1700" i="1804"/>
  <c r="AB1700" i="1804"/>
  <c r="AC1700" i="1804"/>
  <c r="AD1700" i="1804"/>
  <c r="T1701" i="1804"/>
  <c r="U1701" i="1804"/>
  <c r="V1701" i="1804"/>
  <c r="W1701" i="1804"/>
  <c r="X1701" i="1804"/>
  <c r="Y1701" i="1804"/>
  <c r="Z1701" i="1804"/>
  <c r="AA1701" i="1804"/>
  <c r="AB1701" i="1804"/>
  <c r="AC1701" i="1804"/>
  <c r="AD1701" i="1804"/>
  <c r="T1702" i="1804"/>
  <c r="U1702" i="1804"/>
  <c r="V1702" i="1804"/>
  <c r="W1702" i="1804"/>
  <c r="X1702" i="1804"/>
  <c r="Y1702" i="1804"/>
  <c r="Z1702" i="1804"/>
  <c r="AA1702" i="1804"/>
  <c r="AB1702" i="1804"/>
  <c r="AC1702" i="1804"/>
  <c r="AD1702" i="1804"/>
  <c r="T1703" i="1804"/>
  <c r="U1703" i="1804"/>
  <c r="V1703" i="1804"/>
  <c r="W1703" i="1804"/>
  <c r="X1703" i="1804"/>
  <c r="Y1703" i="1804"/>
  <c r="Z1703" i="1804"/>
  <c r="AA1703" i="1804"/>
  <c r="AB1703" i="1804"/>
  <c r="AC1703" i="1804"/>
  <c r="AD1703" i="1804"/>
  <c r="T1704" i="1804"/>
  <c r="U1704" i="1804"/>
  <c r="V1704" i="1804"/>
  <c r="W1704" i="1804"/>
  <c r="X1704" i="1804"/>
  <c r="Y1704" i="1804"/>
  <c r="Z1704" i="1804"/>
  <c r="AA1704" i="1804"/>
  <c r="AB1704" i="1804"/>
  <c r="AC1704" i="1804"/>
  <c r="AD1704" i="1804"/>
  <c r="T1705" i="1804"/>
  <c r="U1705" i="1804"/>
  <c r="V1705" i="1804"/>
  <c r="W1705" i="1804"/>
  <c r="X1705" i="1804"/>
  <c r="Y1705" i="1804"/>
  <c r="Z1705" i="1804"/>
  <c r="AA1705" i="1804"/>
  <c r="AB1705" i="1804"/>
  <c r="AC1705" i="1804"/>
  <c r="AD1705" i="1804"/>
  <c r="T1706" i="1804"/>
  <c r="U1706" i="1804"/>
  <c r="V1706" i="1804"/>
  <c r="W1706" i="1804"/>
  <c r="X1706" i="1804"/>
  <c r="Y1706" i="1804"/>
  <c r="Z1706" i="1804"/>
  <c r="AA1706" i="1804"/>
  <c r="AB1706" i="1804"/>
  <c r="AC1706" i="1804"/>
  <c r="AD1706" i="1804"/>
  <c r="T1707" i="1804"/>
  <c r="U1707" i="1804"/>
  <c r="V1707" i="1804"/>
  <c r="W1707" i="1804"/>
  <c r="X1707" i="1804"/>
  <c r="Y1707" i="1804"/>
  <c r="Z1707" i="1804"/>
  <c r="AA1707" i="1804"/>
  <c r="AB1707" i="1804"/>
  <c r="AC1707" i="1804"/>
  <c r="AD1707" i="1804"/>
  <c r="S1697" i="1804"/>
  <c r="S1698" i="1804"/>
  <c r="S1699" i="1804"/>
  <c r="S1700" i="1804"/>
  <c r="S1701" i="1804"/>
  <c r="S1702" i="1804"/>
  <c r="S1703" i="1804"/>
  <c r="S1704" i="1804"/>
  <c r="S1705" i="1804"/>
  <c r="S1706" i="1804"/>
  <c r="S1707" i="1804"/>
  <c r="S1696" i="1804"/>
  <c r="T1675" i="1804"/>
  <c r="U1675" i="1804"/>
  <c r="V1675" i="1804"/>
  <c r="W1675" i="1804"/>
  <c r="X1675" i="1804"/>
  <c r="Y1675" i="1804"/>
  <c r="Z1675" i="1804"/>
  <c r="AA1675" i="1804"/>
  <c r="AB1675" i="1804"/>
  <c r="AC1675" i="1804"/>
  <c r="AD1675" i="1804"/>
  <c r="T1676" i="1804"/>
  <c r="U1676" i="1804"/>
  <c r="V1676" i="1804"/>
  <c r="W1676" i="1804"/>
  <c r="X1676" i="1804"/>
  <c r="Y1676" i="1804"/>
  <c r="Z1676" i="1804"/>
  <c r="AA1676" i="1804"/>
  <c r="AB1676" i="1804"/>
  <c r="AC1676" i="1804"/>
  <c r="AD1676" i="1804"/>
  <c r="T1677" i="1804"/>
  <c r="U1677" i="1804"/>
  <c r="V1677" i="1804"/>
  <c r="W1677" i="1804"/>
  <c r="X1677" i="1804"/>
  <c r="Y1677" i="1804"/>
  <c r="Z1677" i="1804"/>
  <c r="AA1677" i="1804"/>
  <c r="AB1677" i="1804"/>
  <c r="AC1677" i="1804"/>
  <c r="AD1677" i="1804"/>
  <c r="T1678" i="1804"/>
  <c r="U1678" i="1804"/>
  <c r="V1678" i="1804"/>
  <c r="W1678" i="1804"/>
  <c r="X1678" i="1804"/>
  <c r="Y1678" i="1804"/>
  <c r="Z1678" i="1804"/>
  <c r="AA1678" i="1804"/>
  <c r="AB1678" i="1804"/>
  <c r="AC1678" i="1804"/>
  <c r="AD1678" i="1804"/>
  <c r="T1679" i="1804"/>
  <c r="U1679" i="1804"/>
  <c r="V1679" i="1804"/>
  <c r="W1679" i="1804"/>
  <c r="X1679" i="1804"/>
  <c r="Y1679" i="1804"/>
  <c r="Z1679" i="1804"/>
  <c r="AA1679" i="1804"/>
  <c r="AB1679" i="1804"/>
  <c r="AC1679" i="1804"/>
  <c r="AD1679" i="1804"/>
  <c r="T1680" i="1804"/>
  <c r="U1680" i="1804"/>
  <c r="V1680" i="1804"/>
  <c r="W1680" i="1804"/>
  <c r="X1680" i="1804"/>
  <c r="Y1680" i="1804"/>
  <c r="Z1680" i="1804"/>
  <c r="AA1680" i="1804"/>
  <c r="AB1680" i="1804"/>
  <c r="AC1680" i="1804"/>
  <c r="AD1680" i="1804"/>
  <c r="T1681" i="1804"/>
  <c r="U1681" i="1804"/>
  <c r="V1681" i="1804"/>
  <c r="W1681" i="1804"/>
  <c r="X1681" i="1804"/>
  <c r="Y1681" i="1804"/>
  <c r="Z1681" i="1804"/>
  <c r="AA1681" i="1804"/>
  <c r="AB1681" i="1804"/>
  <c r="AC1681" i="1804"/>
  <c r="AD1681" i="1804"/>
  <c r="T1682" i="1804"/>
  <c r="U1682" i="1804"/>
  <c r="V1682" i="1804"/>
  <c r="W1682" i="1804"/>
  <c r="X1682" i="1804"/>
  <c r="Y1682" i="1804"/>
  <c r="Z1682" i="1804"/>
  <c r="AA1682" i="1804"/>
  <c r="AB1682" i="1804"/>
  <c r="AC1682" i="1804"/>
  <c r="AD1682" i="1804"/>
  <c r="T1683" i="1804"/>
  <c r="U1683" i="1804"/>
  <c r="V1683" i="1804"/>
  <c r="W1683" i="1804"/>
  <c r="X1683" i="1804"/>
  <c r="Y1683" i="1804"/>
  <c r="Z1683" i="1804"/>
  <c r="AA1683" i="1804"/>
  <c r="AB1683" i="1804"/>
  <c r="AC1683" i="1804"/>
  <c r="AD1683" i="1804"/>
  <c r="T1684" i="1804"/>
  <c r="U1684" i="1804"/>
  <c r="V1684" i="1804"/>
  <c r="W1684" i="1804"/>
  <c r="X1684" i="1804"/>
  <c r="Y1684" i="1804"/>
  <c r="Z1684" i="1804"/>
  <c r="AA1684" i="1804"/>
  <c r="AB1684" i="1804"/>
  <c r="AC1684" i="1804"/>
  <c r="AD1684" i="1804"/>
  <c r="T1685" i="1804"/>
  <c r="U1685" i="1804"/>
  <c r="V1685" i="1804"/>
  <c r="W1685" i="1804"/>
  <c r="X1685" i="1804"/>
  <c r="Y1685" i="1804"/>
  <c r="Z1685" i="1804"/>
  <c r="AA1685" i="1804"/>
  <c r="AB1685" i="1804"/>
  <c r="AC1685" i="1804"/>
  <c r="AD1685" i="1804"/>
  <c r="T1686" i="1804"/>
  <c r="U1686" i="1804"/>
  <c r="V1686" i="1804"/>
  <c r="W1686" i="1804"/>
  <c r="X1686" i="1804"/>
  <c r="Y1686" i="1804"/>
  <c r="Z1686" i="1804"/>
  <c r="AA1686" i="1804"/>
  <c r="AB1686" i="1804"/>
  <c r="AC1686" i="1804"/>
  <c r="AD1686" i="1804"/>
  <c r="S1676" i="1804"/>
  <c r="S1677" i="1804"/>
  <c r="S1678" i="1804"/>
  <c r="S1679" i="1804"/>
  <c r="S1680" i="1804"/>
  <c r="S1681" i="1804"/>
  <c r="S1682" i="1804"/>
  <c r="S1683" i="1804"/>
  <c r="S1684" i="1804"/>
  <c r="S1685" i="1804"/>
  <c r="S1686" i="1804"/>
  <c r="S1675" i="1804"/>
  <c r="T1655" i="1804"/>
  <c r="U1655" i="1804"/>
  <c r="V1655" i="1804"/>
  <c r="W1655" i="1804"/>
  <c r="X1655" i="1804"/>
  <c r="Y1655" i="1804"/>
  <c r="Z1655" i="1804"/>
  <c r="AA1655" i="1804"/>
  <c r="AB1655" i="1804"/>
  <c r="AC1655" i="1804"/>
  <c r="AD1655" i="1804"/>
  <c r="T1656" i="1804"/>
  <c r="U1656" i="1804"/>
  <c r="V1656" i="1804"/>
  <c r="W1656" i="1804"/>
  <c r="X1656" i="1804"/>
  <c r="Y1656" i="1804"/>
  <c r="Z1656" i="1804"/>
  <c r="AA1656" i="1804"/>
  <c r="AB1656" i="1804"/>
  <c r="AC1656" i="1804"/>
  <c r="AD1656" i="1804"/>
  <c r="T1657" i="1804"/>
  <c r="U1657" i="1804"/>
  <c r="V1657" i="1804"/>
  <c r="W1657" i="1804"/>
  <c r="X1657" i="1804"/>
  <c r="Y1657" i="1804"/>
  <c r="Z1657" i="1804"/>
  <c r="AA1657" i="1804"/>
  <c r="AB1657" i="1804"/>
  <c r="AC1657" i="1804"/>
  <c r="AD1657" i="1804"/>
  <c r="T1658" i="1804"/>
  <c r="U1658" i="1804"/>
  <c r="V1658" i="1804"/>
  <c r="W1658" i="1804"/>
  <c r="X1658" i="1804"/>
  <c r="Y1658" i="1804"/>
  <c r="Z1658" i="1804"/>
  <c r="AA1658" i="1804"/>
  <c r="AB1658" i="1804"/>
  <c r="AC1658" i="1804"/>
  <c r="AD1658" i="1804"/>
  <c r="T1659" i="1804"/>
  <c r="U1659" i="1804"/>
  <c r="V1659" i="1804"/>
  <c r="W1659" i="1804"/>
  <c r="X1659" i="1804"/>
  <c r="Y1659" i="1804"/>
  <c r="Z1659" i="1804"/>
  <c r="AA1659" i="1804"/>
  <c r="AB1659" i="1804"/>
  <c r="AC1659" i="1804"/>
  <c r="AD1659" i="1804"/>
  <c r="T1660" i="1804"/>
  <c r="U1660" i="1804"/>
  <c r="V1660" i="1804"/>
  <c r="W1660" i="1804"/>
  <c r="X1660" i="1804"/>
  <c r="Y1660" i="1804"/>
  <c r="Z1660" i="1804"/>
  <c r="AA1660" i="1804"/>
  <c r="AB1660" i="1804"/>
  <c r="AC1660" i="1804"/>
  <c r="AD1660" i="1804"/>
  <c r="T1661" i="1804"/>
  <c r="U1661" i="1804"/>
  <c r="V1661" i="1804"/>
  <c r="W1661" i="1804"/>
  <c r="X1661" i="1804"/>
  <c r="Y1661" i="1804"/>
  <c r="Z1661" i="1804"/>
  <c r="AA1661" i="1804"/>
  <c r="AB1661" i="1804"/>
  <c r="AC1661" i="1804"/>
  <c r="AD1661" i="1804"/>
  <c r="T1662" i="1804"/>
  <c r="U1662" i="1804"/>
  <c r="V1662" i="1804"/>
  <c r="W1662" i="1804"/>
  <c r="X1662" i="1804"/>
  <c r="Y1662" i="1804"/>
  <c r="Z1662" i="1804"/>
  <c r="AA1662" i="1804"/>
  <c r="AB1662" i="1804"/>
  <c r="AC1662" i="1804"/>
  <c r="AD1662" i="1804"/>
  <c r="T1663" i="1804"/>
  <c r="U1663" i="1804"/>
  <c r="V1663" i="1804"/>
  <c r="W1663" i="1804"/>
  <c r="X1663" i="1804"/>
  <c r="Y1663" i="1804"/>
  <c r="Z1663" i="1804"/>
  <c r="AA1663" i="1804"/>
  <c r="AB1663" i="1804"/>
  <c r="AC1663" i="1804"/>
  <c r="AD1663" i="1804"/>
  <c r="T1664" i="1804"/>
  <c r="U1664" i="1804"/>
  <c r="V1664" i="1804"/>
  <c r="W1664" i="1804"/>
  <c r="X1664" i="1804"/>
  <c r="Y1664" i="1804"/>
  <c r="Z1664" i="1804"/>
  <c r="AA1664" i="1804"/>
  <c r="AB1664" i="1804"/>
  <c r="AC1664" i="1804"/>
  <c r="AD1664" i="1804"/>
  <c r="T1665" i="1804"/>
  <c r="U1665" i="1804"/>
  <c r="V1665" i="1804"/>
  <c r="W1665" i="1804"/>
  <c r="X1665" i="1804"/>
  <c r="Y1665" i="1804"/>
  <c r="Z1665" i="1804"/>
  <c r="AA1665" i="1804"/>
  <c r="AB1665" i="1804"/>
  <c r="AC1665" i="1804"/>
  <c r="AD1665" i="1804"/>
  <c r="T1666" i="1804"/>
  <c r="U1666" i="1804"/>
  <c r="V1666" i="1804"/>
  <c r="W1666" i="1804"/>
  <c r="X1666" i="1804"/>
  <c r="Y1666" i="1804"/>
  <c r="Z1666" i="1804"/>
  <c r="AA1666" i="1804"/>
  <c r="AB1666" i="1804"/>
  <c r="AC1666" i="1804"/>
  <c r="AD1666" i="1804"/>
  <c r="S1656" i="1804"/>
  <c r="S1657" i="1804"/>
  <c r="S1658" i="1804"/>
  <c r="S1659" i="1804"/>
  <c r="S1660" i="1804"/>
  <c r="S1661" i="1804"/>
  <c r="S1662" i="1804"/>
  <c r="S1663" i="1804"/>
  <c r="S1664" i="1804"/>
  <c r="S1665" i="1804"/>
  <c r="S1666" i="1804"/>
  <c r="S1655" i="1804"/>
  <c r="T1636" i="1804"/>
  <c r="U1636" i="1804"/>
  <c r="V1636" i="1804"/>
  <c r="W1636" i="1804"/>
  <c r="X1636" i="1804"/>
  <c r="Y1636" i="1804"/>
  <c r="Z1636" i="1804"/>
  <c r="AA1636" i="1804"/>
  <c r="AB1636" i="1804"/>
  <c r="AC1636" i="1804"/>
  <c r="AD1636" i="1804"/>
  <c r="T1637" i="1804"/>
  <c r="U1637" i="1804"/>
  <c r="V1637" i="1804"/>
  <c r="W1637" i="1804"/>
  <c r="X1637" i="1804"/>
  <c r="Y1637" i="1804"/>
  <c r="Z1637" i="1804"/>
  <c r="AA1637" i="1804"/>
  <c r="AB1637" i="1804"/>
  <c r="AC1637" i="1804"/>
  <c r="AD1637" i="1804"/>
  <c r="T1638" i="1804"/>
  <c r="U1638" i="1804"/>
  <c r="V1638" i="1804"/>
  <c r="W1638" i="1804"/>
  <c r="X1638" i="1804"/>
  <c r="Y1638" i="1804"/>
  <c r="Z1638" i="1804"/>
  <c r="AA1638" i="1804"/>
  <c r="AB1638" i="1804"/>
  <c r="AC1638" i="1804"/>
  <c r="AD1638" i="1804"/>
  <c r="T1639" i="1804"/>
  <c r="U1639" i="1804"/>
  <c r="V1639" i="1804"/>
  <c r="W1639" i="1804"/>
  <c r="X1639" i="1804"/>
  <c r="Y1639" i="1804"/>
  <c r="Z1639" i="1804"/>
  <c r="AA1639" i="1804"/>
  <c r="AB1639" i="1804"/>
  <c r="AC1639" i="1804"/>
  <c r="AD1639" i="1804"/>
  <c r="T1640" i="1804"/>
  <c r="U1640" i="1804"/>
  <c r="V1640" i="1804"/>
  <c r="W1640" i="1804"/>
  <c r="X1640" i="1804"/>
  <c r="Y1640" i="1804"/>
  <c r="Z1640" i="1804"/>
  <c r="AA1640" i="1804"/>
  <c r="AB1640" i="1804"/>
  <c r="AC1640" i="1804"/>
  <c r="AD1640" i="1804"/>
  <c r="T1641" i="1804"/>
  <c r="U1641" i="1804"/>
  <c r="V1641" i="1804"/>
  <c r="W1641" i="1804"/>
  <c r="X1641" i="1804"/>
  <c r="Y1641" i="1804"/>
  <c r="Z1641" i="1804"/>
  <c r="AA1641" i="1804"/>
  <c r="AB1641" i="1804"/>
  <c r="AC1641" i="1804"/>
  <c r="AD1641" i="1804"/>
  <c r="T1642" i="1804"/>
  <c r="U1642" i="1804"/>
  <c r="V1642" i="1804"/>
  <c r="W1642" i="1804"/>
  <c r="X1642" i="1804"/>
  <c r="Y1642" i="1804"/>
  <c r="Z1642" i="1804"/>
  <c r="AA1642" i="1804"/>
  <c r="AB1642" i="1804"/>
  <c r="AC1642" i="1804"/>
  <c r="AD1642" i="1804"/>
  <c r="T1643" i="1804"/>
  <c r="U1643" i="1804"/>
  <c r="V1643" i="1804"/>
  <c r="W1643" i="1804"/>
  <c r="X1643" i="1804"/>
  <c r="Y1643" i="1804"/>
  <c r="Z1643" i="1804"/>
  <c r="AA1643" i="1804"/>
  <c r="AB1643" i="1804"/>
  <c r="AC1643" i="1804"/>
  <c r="AD1643" i="1804"/>
  <c r="T1644" i="1804"/>
  <c r="U1644" i="1804"/>
  <c r="V1644" i="1804"/>
  <c r="W1644" i="1804"/>
  <c r="X1644" i="1804"/>
  <c r="Y1644" i="1804"/>
  <c r="Z1644" i="1804"/>
  <c r="AA1644" i="1804"/>
  <c r="AB1644" i="1804"/>
  <c r="AC1644" i="1804"/>
  <c r="AD1644" i="1804"/>
  <c r="T1645" i="1804"/>
  <c r="U1645" i="1804"/>
  <c r="V1645" i="1804"/>
  <c r="W1645" i="1804"/>
  <c r="X1645" i="1804"/>
  <c r="Y1645" i="1804"/>
  <c r="Z1645" i="1804"/>
  <c r="AA1645" i="1804"/>
  <c r="AB1645" i="1804"/>
  <c r="AC1645" i="1804"/>
  <c r="AD1645" i="1804"/>
  <c r="T1646" i="1804"/>
  <c r="U1646" i="1804"/>
  <c r="V1646" i="1804"/>
  <c r="W1646" i="1804"/>
  <c r="X1646" i="1804"/>
  <c r="Y1646" i="1804"/>
  <c r="Z1646" i="1804"/>
  <c r="AA1646" i="1804"/>
  <c r="AB1646" i="1804"/>
  <c r="AC1646" i="1804"/>
  <c r="AD1646" i="1804"/>
  <c r="T1647" i="1804"/>
  <c r="U1647" i="1804"/>
  <c r="V1647" i="1804"/>
  <c r="W1647" i="1804"/>
  <c r="X1647" i="1804"/>
  <c r="Y1647" i="1804"/>
  <c r="Z1647" i="1804"/>
  <c r="AA1647" i="1804"/>
  <c r="AB1647" i="1804"/>
  <c r="AC1647" i="1804"/>
  <c r="AD1647" i="1804"/>
  <c r="S1637" i="1804"/>
  <c r="S1638" i="1804"/>
  <c r="S1639" i="1804"/>
  <c r="S1640" i="1804"/>
  <c r="S1641" i="1804"/>
  <c r="S1642" i="1804"/>
  <c r="S1643" i="1804"/>
  <c r="S1644" i="1804"/>
  <c r="S1645" i="1804"/>
  <c r="S1646" i="1804"/>
  <c r="S1647" i="1804"/>
  <c r="S1636" i="1804"/>
  <c r="S1618" i="1804"/>
  <c r="T1618" i="1804"/>
  <c r="U1618" i="1804"/>
  <c r="V1618" i="1804"/>
  <c r="W1618" i="1804"/>
  <c r="X1618" i="1804"/>
  <c r="Y1618" i="1804"/>
  <c r="Z1618" i="1804"/>
  <c r="AA1618" i="1804"/>
  <c r="AB1618" i="1804"/>
  <c r="AC1618" i="1804"/>
  <c r="AD1618" i="1804"/>
  <c r="S1619" i="1804"/>
  <c r="T1619" i="1804"/>
  <c r="U1619" i="1804"/>
  <c r="V1619" i="1804"/>
  <c r="W1619" i="1804"/>
  <c r="X1619" i="1804"/>
  <c r="Y1619" i="1804"/>
  <c r="Z1619" i="1804"/>
  <c r="AA1619" i="1804"/>
  <c r="AB1619" i="1804"/>
  <c r="AC1619" i="1804"/>
  <c r="AD1619" i="1804"/>
  <c r="S1620" i="1804"/>
  <c r="T1620" i="1804"/>
  <c r="U1620" i="1804"/>
  <c r="V1620" i="1804"/>
  <c r="W1620" i="1804"/>
  <c r="X1620" i="1804"/>
  <c r="Y1620" i="1804"/>
  <c r="Z1620" i="1804"/>
  <c r="AA1620" i="1804"/>
  <c r="AB1620" i="1804"/>
  <c r="AC1620" i="1804"/>
  <c r="AD1620" i="1804"/>
  <c r="S1621" i="1804"/>
  <c r="T1621" i="1804"/>
  <c r="U1621" i="1804"/>
  <c r="V1621" i="1804"/>
  <c r="W1621" i="1804"/>
  <c r="X1621" i="1804"/>
  <c r="Y1621" i="1804"/>
  <c r="Z1621" i="1804"/>
  <c r="AA1621" i="1804"/>
  <c r="AB1621" i="1804"/>
  <c r="AC1621" i="1804"/>
  <c r="AD1621" i="1804"/>
  <c r="S1622" i="1804"/>
  <c r="T1622" i="1804"/>
  <c r="U1622" i="1804"/>
  <c r="V1622" i="1804"/>
  <c r="W1622" i="1804"/>
  <c r="X1622" i="1804"/>
  <c r="Y1622" i="1804"/>
  <c r="Z1622" i="1804"/>
  <c r="AA1622" i="1804"/>
  <c r="AB1622" i="1804"/>
  <c r="AC1622" i="1804"/>
  <c r="AD1622" i="1804"/>
  <c r="S1623" i="1804"/>
  <c r="T1623" i="1804"/>
  <c r="U1623" i="1804"/>
  <c r="V1623" i="1804"/>
  <c r="W1623" i="1804"/>
  <c r="X1623" i="1804"/>
  <c r="Y1623" i="1804"/>
  <c r="Z1623" i="1804"/>
  <c r="AA1623" i="1804"/>
  <c r="AB1623" i="1804"/>
  <c r="AC1623" i="1804"/>
  <c r="AD1623" i="1804"/>
  <c r="S1624" i="1804"/>
  <c r="T1624" i="1804"/>
  <c r="U1624" i="1804"/>
  <c r="V1624" i="1804"/>
  <c r="W1624" i="1804"/>
  <c r="X1624" i="1804"/>
  <c r="Y1624" i="1804"/>
  <c r="Z1624" i="1804"/>
  <c r="AA1624" i="1804"/>
  <c r="AB1624" i="1804"/>
  <c r="AC1624" i="1804"/>
  <c r="AD1624" i="1804"/>
  <c r="S1625" i="1804"/>
  <c r="T1625" i="1804"/>
  <c r="U1625" i="1804"/>
  <c r="V1625" i="1804"/>
  <c r="W1625" i="1804"/>
  <c r="X1625" i="1804"/>
  <c r="Y1625" i="1804"/>
  <c r="Z1625" i="1804"/>
  <c r="AA1625" i="1804"/>
  <c r="AB1625" i="1804"/>
  <c r="AC1625" i="1804"/>
  <c r="AD1625" i="1804"/>
  <c r="S1626" i="1804"/>
  <c r="T1626" i="1804"/>
  <c r="U1626" i="1804"/>
  <c r="V1626" i="1804"/>
  <c r="W1626" i="1804"/>
  <c r="X1626" i="1804"/>
  <c r="Y1626" i="1804"/>
  <c r="Z1626" i="1804"/>
  <c r="AA1626" i="1804"/>
  <c r="AB1626" i="1804"/>
  <c r="AC1626" i="1804"/>
  <c r="AD1626" i="1804"/>
  <c r="S1627" i="1804"/>
  <c r="T1627" i="1804"/>
  <c r="U1627" i="1804"/>
  <c r="V1627" i="1804"/>
  <c r="W1627" i="1804"/>
  <c r="X1627" i="1804"/>
  <c r="Y1627" i="1804"/>
  <c r="Z1627" i="1804"/>
  <c r="AA1627" i="1804"/>
  <c r="AB1627" i="1804"/>
  <c r="AC1627" i="1804"/>
  <c r="AD1627" i="1804"/>
  <c r="S1628" i="1804"/>
  <c r="T1628" i="1804"/>
  <c r="U1628" i="1804"/>
  <c r="V1628" i="1804"/>
  <c r="W1628" i="1804"/>
  <c r="X1628" i="1804"/>
  <c r="Y1628" i="1804"/>
  <c r="Z1628" i="1804"/>
  <c r="AA1628" i="1804"/>
  <c r="AB1628" i="1804"/>
  <c r="AC1628" i="1804"/>
  <c r="AD1628" i="1804"/>
  <c r="T1617" i="1804"/>
  <c r="U1617" i="1804"/>
  <c r="V1617" i="1804"/>
  <c r="W1617" i="1804"/>
  <c r="X1617" i="1804"/>
  <c r="Y1617" i="1804"/>
  <c r="Z1617" i="1804"/>
  <c r="AA1617" i="1804"/>
  <c r="AB1617" i="1804"/>
  <c r="AC1617" i="1804"/>
  <c r="AD1617" i="1804"/>
  <c r="S1617" i="1804"/>
  <c r="S1607" i="1804"/>
  <c r="T1607" i="1804"/>
  <c r="U1607" i="1804"/>
  <c r="V1607" i="1804"/>
  <c r="W1607" i="1804"/>
  <c r="X1607" i="1804"/>
  <c r="Y1607" i="1804"/>
  <c r="Z1607" i="1804"/>
  <c r="AA1607" i="1804"/>
  <c r="AB1607" i="1804"/>
  <c r="AC1607" i="1804"/>
  <c r="AD1607" i="1804"/>
  <c r="S1597" i="1804"/>
  <c r="T1597" i="1804"/>
  <c r="U1597" i="1804"/>
  <c r="V1597" i="1804"/>
  <c r="W1597" i="1804"/>
  <c r="X1597" i="1804"/>
  <c r="Y1597" i="1804"/>
  <c r="Z1597" i="1804"/>
  <c r="AA1597" i="1804"/>
  <c r="AB1597" i="1804"/>
  <c r="AC1597" i="1804"/>
  <c r="AD1597" i="1804"/>
  <c r="S1598" i="1804"/>
  <c r="T1598" i="1804"/>
  <c r="U1598" i="1804"/>
  <c r="V1598" i="1804"/>
  <c r="W1598" i="1804"/>
  <c r="X1598" i="1804"/>
  <c r="Y1598" i="1804"/>
  <c r="Z1598" i="1804"/>
  <c r="AA1598" i="1804"/>
  <c r="AB1598" i="1804"/>
  <c r="AC1598" i="1804"/>
  <c r="AD1598" i="1804"/>
  <c r="S1599" i="1804"/>
  <c r="T1599" i="1804"/>
  <c r="U1599" i="1804"/>
  <c r="V1599" i="1804"/>
  <c r="W1599" i="1804"/>
  <c r="X1599" i="1804"/>
  <c r="Y1599" i="1804"/>
  <c r="Z1599" i="1804"/>
  <c r="AA1599" i="1804"/>
  <c r="AB1599" i="1804"/>
  <c r="AC1599" i="1804"/>
  <c r="AD1599" i="1804"/>
  <c r="S1600" i="1804"/>
  <c r="T1600" i="1804"/>
  <c r="U1600" i="1804"/>
  <c r="V1600" i="1804"/>
  <c r="W1600" i="1804"/>
  <c r="X1600" i="1804"/>
  <c r="Y1600" i="1804"/>
  <c r="Z1600" i="1804"/>
  <c r="AA1600" i="1804"/>
  <c r="AB1600" i="1804"/>
  <c r="AC1600" i="1804"/>
  <c r="AD1600" i="1804"/>
  <c r="S1601" i="1804"/>
  <c r="T1601" i="1804"/>
  <c r="U1601" i="1804"/>
  <c r="V1601" i="1804"/>
  <c r="W1601" i="1804"/>
  <c r="X1601" i="1804"/>
  <c r="Y1601" i="1804"/>
  <c r="Z1601" i="1804"/>
  <c r="AA1601" i="1804"/>
  <c r="AB1601" i="1804"/>
  <c r="AC1601" i="1804"/>
  <c r="AD1601" i="1804"/>
  <c r="S1602" i="1804"/>
  <c r="T1602" i="1804"/>
  <c r="U1602" i="1804"/>
  <c r="V1602" i="1804"/>
  <c r="W1602" i="1804"/>
  <c r="X1602" i="1804"/>
  <c r="Y1602" i="1804"/>
  <c r="Z1602" i="1804"/>
  <c r="AA1602" i="1804"/>
  <c r="AB1602" i="1804"/>
  <c r="AC1602" i="1804"/>
  <c r="AD1602" i="1804"/>
  <c r="S1603" i="1804"/>
  <c r="T1603" i="1804"/>
  <c r="U1603" i="1804"/>
  <c r="V1603" i="1804"/>
  <c r="W1603" i="1804"/>
  <c r="X1603" i="1804"/>
  <c r="Y1603" i="1804"/>
  <c r="Z1603" i="1804"/>
  <c r="AA1603" i="1804"/>
  <c r="AB1603" i="1804"/>
  <c r="AC1603" i="1804"/>
  <c r="AD1603" i="1804"/>
  <c r="S1604" i="1804"/>
  <c r="T1604" i="1804"/>
  <c r="U1604" i="1804"/>
  <c r="V1604" i="1804"/>
  <c r="W1604" i="1804"/>
  <c r="X1604" i="1804"/>
  <c r="Y1604" i="1804"/>
  <c r="Z1604" i="1804"/>
  <c r="AA1604" i="1804"/>
  <c r="AB1604" i="1804"/>
  <c r="AC1604" i="1804"/>
  <c r="AD1604" i="1804"/>
  <c r="S1605" i="1804"/>
  <c r="T1605" i="1804"/>
  <c r="U1605" i="1804"/>
  <c r="V1605" i="1804"/>
  <c r="W1605" i="1804"/>
  <c r="X1605" i="1804"/>
  <c r="Y1605" i="1804"/>
  <c r="Z1605" i="1804"/>
  <c r="AA1605" i="1804"/>
  <c r="AB1605" i="1804"/>
  <c r="AC1605" i="1804"/>
  <c r="AD1605" i="1804"/>
  <c r="S1606" i="1804"/>
  <c r="T1606" i="1804"/>
  <c r="U1606" i="1804"/>
  <c r="V1606" i="1804"/>
  <c r="W1606" i="1804"/>
  <c r="X1606" i="1804"/>
  <c r="Y1606" i="1804"/>
  <c r="Z1606" i="1804"/>
  <c r="AA1606" i="1804"/>
  <c r="AB1606" i="1804"/>
  <c r="AC1606" i="1804"/>
  <c r="AD1606" i="1804"/>
  <c r="T1596" i="1804"/>
  <c r="U1596" i="1804"/>
  <c r="V1596" i="1804"/>
  <c r="W1596" i="1804"/>
  <c r="X1596" i="1804"/>
  <c r="Y1596" i="1804"/>
  <c r="Z1596" i="1804"/>
  <c r="AA1596" i="1804"/>
  <c r="AB1596" i="1804"/>
  <c r="AC1596" i="1804"/>
  <c r="AD1596" i="1804"/>
  <c r="S1596" i="1804"/>
  <c r="S1579" i="1804"/>
  <c r="T1579" i="1804"/>
  <c r="U1579" i="1804"/>
  <c r="V1579" i="1804"/>
  <c r="W1579" i="1804"/>
  <c r="X1579" i="1804"/>
  <c r="Y1579" i="1804"/>
  <c r="Z1579" i="1804"/>
  <c r="AA1579" i="1804"/>
  <c r="AB1579" i="1804"/>
  <c r="AC1579" i="1804"/>
  <c r="AD1579" i="1804"/>
  <c r="S1580" i="1804"/>
  <c r="T1580" i="1804"/>
  <c r="U1580" i="1804"/>
  <c r="V1580" i="1804"/>
  <c r="W1580" i="1804"/>
  <c r="X1580" i="1804"/>
  <c r="Y1580" i="1804"/>
  <c r="Z1580" i="1804"/>
  <c r="AA1580" i="1804"/>
  <c r="AB1580" i="1804"/>
  <c r="AC1580" i="1804"/>
  <c r="AD1580" i="1804"/>
  <c r="S1581" i="1804"/>
  <c r="T1581" i="1804"/>
  <c r="U1581" i="1804"/>
  <c r="V1581" i="1804"/>
  <c r="W1581" i="1804"/>
  <c r="X1581" i="1804"/>
  <c r="Y1581" i="1804"/>
  <c r="Z1581" i="1804"/>
  <c r="AA1581" i="1804"/>
  <c r="AB1581" i="1804"/>
  <c r="AC1581" i="1804"/>
  <c r="AD1581" i="1804"/>
  <c r="S1582" i="1804"/>
  <c r="T1582" i="1804"/>
  <c r="U1582" i="1804"/>
  <c r="V1582" i="1804"/>
  <c r="W1582" i="1804"/>
  <c r="X1582" i="1804"/>
  <c r="Y1582" i="1804"/>
  <c r="Z1582" i="1804"/>
  <c r="AA1582" i="1804"/>
  <c r="AB1582" i="1804"/>
  <c r="AC1582" i="1804"/>
  <c r="AD1582" i="1804"/>
  <c r="S1583" i="1804"/>
  <c r="T1583" i="1804"/>
  <c r="U1583" i="1804"/>
  <c r="V1583" i="1804"/>
  <c r="W1583" i="1804"/>
  <c r="X1583" i="1804"/>
  <c r="Y1583" i="1804"/>
  <c r="Z1583" i="1804"/>
  <c r="AA1583" i="1804"/>
  <c r="AB1583" i="1804"/>
  <c r="AC1583" i="1804"/>
  <c r="AD1583" i="1804"/>
  <c r="S1584" i="1804"/>
  <c r="T1584" i="1804"/>
  <c r="U1584" i="1804"/>
  <c r="V1584" i="1804"/>
  <c r="W1584" i="1804"/>
  <c r="X1584" i="1804"/>
  <c r="Y1584" i="1804"/>
  <c r="Z1584" i="1804"/>
  <c r="AA1584" i="1804"/>
  <c r="AB1584" i="1804"/>
  <c r="AC1584" i="1804"/>
  <c r="AD1584" i="1804"/>
  <c r="S1585" i="1804"/>
  <c r="T1585" i="1804"/>
  <c r="U1585" i="1804"/>
  <c r="V1585" i="1804"/>
  <c r="W1585" i="1804"/>
  <c r="X1585" i="1804"/>
  <c r="Y1585" i="1804"/>
  <c r="Z1585" i="1804"/>
  <c r="AA1585" i="1804"/>
  <c r="AB1585" i="1804"/>
  <c r="AC1585" i="1804"/>
  <c r="AD1585" i="1804"/>
  <c r="S1586" i="1804"/>
  <c r="T1586" i="1804"/>
  <c r="U1586" i="1804"/>
  <c r="V1586" i="1804"/>
  <c r="W1586" i="1804"/>
  <c r="X1586" i="1804"/>
  <c r="Y1586" i="1804"/>
  <c r="Z1586" i="1804"/>
  <c r="AA1586" i="1804"/>
  <c r="AB1586" i="1804"/>
  <c r="AC1586" i="1804"/>
  <c r="AD1586" i="1804"/>
  <c r="S1587" i="1804"/>
  <c r="T1587" i="1804"/>
  <c r="U1587" i="1804"/>
  <c r="V1587" i="1804"/>
  <c r="W1587" i="1804"/>
  <c r="X1587" i="1804"/>
  <c r="Y1587" i="1804"/>
  <c r="Z1587" i="1804"/>
  <c r="AA1587" i="1804"/>
  <c r="AB1587" i="1804"/>
  <c r="AC1587" i="1804"/>
  <c r="AD1587" i="1804"/>
  <c r="S1588" i="1804"/>
  <c r="T1588" i="1804"/>
  <c r="U1588" i="1804"/>
  <c r="V1588" i="1804"/>
  <c r="W1588" i="1804"/>
  <c r="X1588" i="1804"/>
  <c r="Y1588" i="1804"/>
  <c r="Z1588" i="1804"/>
  <c r="AA1588" i="1804"/>
  <c r="AB1588" i="1804"/>
  <c r="AC1588" i="1804"/>
  <c r="AD1588" i="1804"/>
  <c r="S1589" i="1804"/>
  <c r="T1589" i="1804"/>
  <c r="U1589" i="1804"/>
  <c r="V1589" i="1804"/>
  <c r="W1589" i="1804"/>
  <c r="X1589" i="1804"/>
  <c r="Y1589" i="1804"/>
  <c r="Z1589" i="1804"/>
  <c r="AA1589" i="1804"/>
  <c r="AB1589" i="1804"/>
  <c r="AC1589" i="1804"/>
  <c r="AD1589" i="1804"/>
  <c r="T1578" i="1804"/>
  <c r="U1578" i="1804"/>
  <c r="V1578" i="1804"/>
  <c r="W1578" i="1804"/>
  <c r="X1578" i="1804"/>
  <c r="Y1578" i="1804"/>
  <c r="Z1578" i="1804"/>
  <c r="AA1578" i="1804"/>
  <c r="AB1578" i="1804"/>
  <c r="AC1578" i="1804"/>
  <c r="AD1578" i="1804"/>
  <c r="S1578" i="1804"/>
  <c r="S1558" i="1804"/>
  <c r="T1558" i="1804"/>
  <c r="U1558" i="1804"/>
  <c r="V1558" i="1804"/>
  <c r="W1558" i="1804"/>
  <c r="X1558" i="1804"/>
  <c r="Y1558" i="1804"/>
  <c r="Z1558" i="1804"/>
  <c r="AA1558" i="1804"/>
  <c r="AB1558" i="1804"/>
  <c r="AC1558" i="1804"/>
  <c r="AD1558" i="1804"/>
  <c r="S1559" i="1804"/>
  <c r="T1559" i="1804"/>
  <c r="U1559" i="1804"/>
  <c r="V1559" i="1804"/>
  <c r="W1559" i="1804"/>
  <c r="X1559" i="1804"/>
  <c r="Y1559" i="1804"/>
  <c r="Z1559" i="1804"/>
  <c r="AA1559" i="1804"/>
  <c r="AB1559" i="1804"/>
  <c r="AC1559" i="1804"/>
  <c r="AD1559" i="1804"/>
  <c r="S1560" i="1804"/>
  <c r="T1560" i="1804"/>
  <c r="U1560" i="1804"/>
  <c r="V1560" i="1804"/>
  <c r="W1560" i="1804"/>
  <c r="X1560" i="1804"/>
  <c r="Y1560" i="1804"/>
  <c r="Z1560" i="1804"/>
  <c r="AA1560" i="1804"/>
  <c r="AB1560" i="1804"/>
  <c r="AC1560" i="1804"/>
  <c r="AD1560" i="1804"/>
  <c r="S1561" i="1804"/>
  <c r="T1561" i="1804"/>
  <c r="U1561" i="1804"/>
  <c r="V1561" i="1804"/>
  <c r="W1561" i="1804"/>
  <c r="X1561" i="1804"/>
  <c r="Y1561" i="1804"/>
  <c r="Z1561" i="1804"/>
  <c r="AA1561" i="1804"/>
  <c r="AB1561" i="1804"/>
  <c r="AC1561" i="1804"/>
  <c r="AD1561" i="1804"/>
  <c r="S1562" i="1804"/>
  <c r="T1562" i="1804"/>
  <c r="U1562" i="1804"/>
  <c r="V1562" i="1804"/>
  <c r="W1562" i="1804"/>
  <c r="X1562" i="1804"/>
  <c r="Y1562" i="1804"/>
  <c r="Z1562" i="1804"/>
  <c r="AA1562" i="1804"/>
  <c r="AB1562" i="1804"/>
  <c r="AC1562" i="1804"/>
  <c r="AD1562" i="1804"/>
  <c r="S1563" i="1804"/>
  <c r="T1563" i="1804"/>
  <c r="U1563" i="1804"/>
  <c r="V1563" i="1804"/>
  <c r="W1563" i="1804"/>
  <c r="X1563" i="1804"/>
  <c r="Y1563" i="1804"/>
  <c r="Z1563" i="1804"/>
  <c r="AA1563" i="1804"/>
  <c r="AB1563" i="1804"/>
  <c r="AC1563" i="1804"/>
  <c r="AD1563" i="1804"/>
  <c r="S1564" i="1804"/>
  <c r="T1564" i="1804"/>
  <c r="U1564" i="1804"/>
  <c r="V1564" i="1804"/>
  <c r="W1564" i="1804"/>
  <c r="X1564" i="1804"/>
  <c r="Y1564" i="1804"/>
  <c r="Z1564" i="1804"/>
  <c r="AA1564" i="1804"/>
  <c r="AB1564" i="1804"/>
  <c r="AC1564" i="1804"/>
  <c r="AD1564" i="1804"/>
  <c r="S1565" i="1804"/>
  <c r="T1565" i="1804"/>
  <c r="U1565" i="1804"/>
  <c r="V1565" i="1804"/>
  <c r="W1565" i="1804"/>
  <c r="X1565" i="1804"/>
  <c r="Y1565" i="1804"/>
  <c r="Z1565" i="1804"/>
  <c r="AA1565" i="1804"/>
  <c r="AB1565" i="1804"/>
  <c r="AC1565" i="1804"/>
  <c r="AD1565" i="1804"/>
  <c r="S1566" i="1804"/>
  <c r="T1566" i="1804"/>
  <c r="U1566" i="1804"/>
  <c r="V1566" i="1804"/>
  <c r="W1566" i="1804"/>
  <c r="X1566" i="1804"/>
  <c r="Y1566" i="1804"/>
  <c r="Z1566" i="1804"/>
  <c r="AA1566" i="1804"/>
  <c r="AB1566" i="1804"/>
  <c r="AC1566" i="1804"/>
  <c r="AD1566" i="1804"/>
  <c r="S1567" i="1804"/>
  <c r="T1567" i="1804"/>
  <c r="U1567" i="1804"/>
  <c r="V1567" i="1804"/>
  <c r="W1567" i="1804"/>
  <c r="X1567" i="1804"/>
  <c r="Y1567" i="1804"/>
  <c r="Z1567" i="1804"/>
  <c r="AA1567" i="1804"/>
  <c r="AB1567" i="1804"/>
  <c r="AC1567" i="1804"/>
  <c r="AD1567" i="1804"/>
  <c r="S1568" i="1804"/>
  <c r="T1568" i="1804"/>
  <c r="U1568" i="1804"/>
  <c r="V1568" i="1804"/>
  <c r="W1568" i="1804"/>
  <c r="X1568" i="1804"/>
  <c r="Y1568" i="1804"/>
  <c r="Z1568" i="1804"/>
  <c r="AA1568" i="1804"/>
  <c r="AB1568" i="1804"/>
  <c r="AC1568" i="1804"/>
  <c r="AD1568" i="1804"/>
  <c r="T1557" i="1804"/>
  <c r="U1557" i="1804"/>
  <c r="V1557" i="1804"/>
  <c r="W1557" i="1804"/>
  <c r="X1557" i="1804"/>
  <c r="Y1557" i="1804"/>
  <c r="Z1557" i="1804"/>
  <c r="AA1557" i="1804"/>
  <c r="AB1557" i="1804"/>
  <c r="AC1557" i="1804"/>
  <c r="AD1557" i="1804"/>
  <c r="S1557" i="1804"/>
  <c r="T1538" i="1804"/>
  <c r="U1538" i="1804"/>
  <c r="V1538" i="1804"/>
  <c r="W1538" i="1804"/>
  <c r="X1538" i="1804"/>
  <c r="Y1538" i="1804"/>
  <c r="Z1538" i="1804"/>
  <c r="AA1538" i="1804"/>
  <c r="AB1538" i="1804"/>
  <c r="AC1538" i="1804"/>
  <c r="AD1538" i="1804"/>
  <c r="T1539" i="1804"/>
  <c r="U1539" i="1804"/>
  <c r="V1539" i="1804"/>
  <c r="W1539" i="1804"/>
  <c r="X1539" i="1804"/>
  <c r="Y1539" i="1804"/>
  <c r="Z1539" i="1804"/>
  <c r="AA1539" i="1804"/>
  <c r="AB1539" i="1804"/>
  <c r="AC1539" i="1804"/>
  <c r="AD1539" i="1804"/>
  <c r="T1540" i="1804"/>
  <c r="U1540" i="1804"/>
  <c r="V1540" i="1804"/>
  <c r="W1540" i="1804"/>
  <c r="X1540" i="1804"/>
  <c r="Y1540" i="1804"/>
  <c r="Z1540" i="1804"/>
  <c r="AA1540" i="1804"/>
  <c r="AB1540" i="1804"/>
  <c r="AC1540" i="1804"/>
  <c r="AD1540" i="1804"/>
  <c r="T1541" i="1804"/>
  <c r="U1541" i="1804"/>
  <c r="V1541" i="1804"/>
  <c r="W1541" i="1804"/>
  <c r="X1541" i="1804"/>
  <c r="Y1541" i="1804"/>
  <c r="Z1541" i="1804"/>
  <c r="AA1541" i="1804"/>
  <c r="AB1541" i="1804"/>
  <c r="AC1541" i="1804"/>
  <c r="AD1541" i="1804"/>
  <c r="T1542" i="1804"/>
  <c r="U1542" i="1804"/>
  <c r="V1542" i="1804"/>
  <c r="W1542" i="1804"/>
  <c r="X1542" i="1804"/>
  <c r="Y1542" i="1804"/>
  <c r="Z1542" i="1804"/>
  <c r="AA1542" i="1804"/>
  <c r="AB1542" i="1804"/>
  <c r="AC1542" i="1804"/>
  <c r="AD1542" i="1804"/>
  <c r="T1543" i="1804"/>
  <c r="U1543" i="1804"/>
  <c r="V1543" i="1804"/>
  <c r="W1543" i="1804"/>
  <c r="X1543" i="1804"/>
  <c r="Y1543" i="1804"/>
  <c r="Z1543" i="1804"/>
  <c r="AA1543" i="1804"/>
  <c r="AB1543" i="1804"/>
  <c r="AC1543" i="1804"/>
  <c r="AD1543" i="1804"/>
  <c r="T1544" i="1804"/>
  <c r="U1544" i="1804"/>
  <c r="V1544" i="1804"/>
  <c r="W1544" i="1804"/>
  <c r="X1544" i="1804"/>
  <c r="Y1544" i="1804"/>
  <c r="Z1544" i="1804"/>
  <c r="AA1544" i="1804"/>
  <c r="AB1544" i="1804"/>
  <c r="AC1544" i="1804"/>
  <c r="AD1544" i="1804"/>
  <c r="T1545" i="1804"/>
  <c r="U1545" i="1804"/>
  <c r="V1545" i="1804"/>
  <c r="W1545" i="1804"/>
  <c r="X1545" i="1804"/>
  <c r="Y1545" i="1804"/>
  <c r="Z1545" i="1804"/>
  <c r="AA1545" i="1804"/>
  <c r="AB1545" i="1804"/>
  <c r="AC1545" i="1804"/>
  <c r="AD1545" i="1804"/>
  <c r="T1546" i="1804"/>
  <c r="U1546" i="1804"/>
  <c r="V1546" i="1804"/>
  <c r="W1546" i="1804"/>
  <c r="X1546" i="1804"/>
  <c r="Y1546" i="1804"/>
  <c r="Z1546" i="1804"/>
  <c r="AA1546" i="1804"/>
  <c r="AB1546" i="1804"/>
  <c r="AC1546" i="1804"/>
  <c r="AD1546" i="1804"/>
  <c r="T1547" i="1804"/>
  <c r="U1547" i="1804"/>
  <c r="V1547" i="1804"/>
  <c r="W1547" i="1804"/>
  <c r="X1547" i="1804"/>
  <c r="Y1547" i="1804"/>
  <c r="Z1547" i="1804"/>
  <c r="AA1547" i="1804"/>
  <c r="AB1547" i="1804"/>
  <c r="AC1547" i="1804"/>
  <c r="AD1547" i="1804"/>
  <c r="T1548" i="1804"/>
  <c r="U1548" i="1804"/>
  <c r="V1548" i="1804"/>
  <c r="W1548" i="1804"/>
  <c r="X1548" i="1804"/>
  <c r="Y1548" i="1804"/>
  <c r="Z1548" i="1804"/>
  <c r="AA1548" i="1804"/>
  <c r="AB1548" i="1804"/>
  <c r="AC1548" i="1804"/>
  <c r="AD1548" i="1804"/>
  <c r="T1549" i="1804"/>
  <c r="U1549" i="1804"/>
  <c r="V1549" i="1804"/>
  <c r="W1549" i="1804"/>
  <c r="X1549" i="1804"/>
  <c r="Y1549" i="1804"/>
  <c r="Z1549" i="1804"/>
  <c r="AA1549" i="1804"/>
  <c r="AB1549" i="1804"/>
  <c r="AC1549" i="1804"/>
  <c r="AD1549" i="1804"/>
  <c r="S1539" i="1804"/>
  <c r="S1540" i="1804"/>
  <c r="S1541" i="1804"/>
  <c r="S1542" i="1804"/>
  <c r="S1543" i="1804"/>
  <c r="S1544" i="1804"/>
  <c r="S1545" i="1804"/>
  <c r="S1546" i="1804"/>
  <c r="S1547" i="1804"/>
  <c r="S1548" i="1804"/>
  <c r="S1549" i="1804"/>
  <c r="S1538" i="1804"/>
  <c r="S1518" i="1804"/>
  <c r="T1518" i="1804"/>
  <c r="U1518" i="1804"/>
  <c r="V1518" i="1804"/>
  <c r="W1518" i="1804"/>
  <c r="X1518" i="1804"/>
  <c r="Y1518" i="1804"/>
  <c r="Z1518" i="1804"/>
  <c r="AA1518" i="1804"/>
  <c r="AB1518" i="1804"/>
  <c r="AC1518" i="1804"/>
  <c r="AD1518" i="1804"/>
  <c r="S1519" i="1804"/>
  <c r="T1519" i="1804"/>
  <c r="U1519" i="1804"/>
  <c r="V1519" i="1804"/>
  <c r="W1519" i="1804"/>
  <c r="X1519" i="1804"/>
  <c r="Y1519" i="1804"/>
  <c r="Z1519" i="1804"/>
  <c r="AA1519" i="1804"/>
  <c r="AB1519" i="1804"/>
  <c r="AC1519" i="1804"/>
  <c r="AD1519" i="1804"/>
  <c r="S1520" i="1804"/>
  <c r="T1520" i="1804"/>
  <c r="U1520" i="1804"/>
  <c r="V1520" i="1804"/>
  <c r="W1520" i="1804"/>
  <c r="X1520" i="1804"/>
  <c r="Y1520" i="1804"/>
  <c r="Z1520" i="1804"/>
  <c r="AA1520" i="1804"/>
  <c r="AB1520" i="1804"/>
  <c r="AC1520" i="1804"/>
  <c r="AD1520" i="1804"/>
  <c r="S1521" i="1804"/>
  <c r="T1521" i="1804"/>
  <c r="U1521" i="1804"/>
  <c r="V1521" i="1804"/>
  <c r="W1521" i="1804"/>
  <c r="X1521" i="1804"/>
  <c r="Y1521" i="1804"/>
  <c r="Z1521" i="1804"/>
  <c r="AA1521" i="1804"/>
  <c r="AB1521" i="1804"/>
  <c r="AC1521" i="1804"/>
  <c r="AD1521" i="1804"/>
  <c r="S1522" i="1804"/>
  <c r="T1522" i="1804"/>
  <c r="U1522" i="1804"/>
  <c r="V1522" i="1804"/>
  <c r="W1522" i="1804"/>
  <c r="X1522" i="1804"/>
  <c r="Y1522" i="1804"/>
  <c r="Z1522" i="1804"/>
  <c r="AA1522" i="1804"/>
  <c r="AB1522" i="1804"/>
  <c r="AC1522" i="1804"/>
  <c r="AD1522" i="1804"/>
  <c r="S1523" i="1804"/>
  <c r="T1523" i="1804"/>
  <c r="U1523" i="1804"/>
  <c r="V1523" i="1804"/>
  <c r="W1523" i="1804"/>
  <c r="X1523" i="1804"/>
  <c r="Y1523" i="1804"/>
  <c r="Z1523" i="1804"/>
  <c r="AA1523" i="1804"/>
  <c r="AB1523" i="1804"/>
  <c r="AC1523" i="1804"/>
  <c r="AD1523" i="1804"/>
  <c r="S1524" i="1804"/>
  <c r="T1524" i="1804"/>
  <c r="U1524" i="1804"/>
  <c r="V1524" i="1804"/>
  <c r="W1524" i="1804"/>
  <c r="X1524" i="1804"/>
  <c r="Y1524" i="1804"/>
  <c r="Z1524" i="1804"/>
  <c r="AA1524" i="1804"/>
  <c r="AB1524" i="1804"/>
  <c r="AC1524" i="1804"/>
  <c r="AD1524" i="1804"/>
  <c r="S1525" i="1804"/>
  <c r="T1525" i="1804"/>
  <c r="U1525" i="1804"/>
  <c r="V1525" i="1804"/>
  <c r="W1525" i="1804"/>
  <c r="X1525" i="1804"/>
  <c r="Y1525" i="1804"/>
  <c r="Z1525" i="1804"/>
  <c r="AA1525" i="1804"/>
  <c r="AB1525" i="1804"/>
  <c r="AC1525" i="1804"/>
  <c r="AD1525" i="1804"/>
  <c r="S1526" i="1804"/>
  <c r="T1526" i="1804"/>
  <c r="U1526" i="1804"/>
  <c r="V1526" i="1804"/>
  <c r="W1526" i="1804"/>
  <c r="X1526" i="1804"/>
  <c r="Y1526" i="1804"/>
  <c r="Z1526" i="1804"/>
  <c r="AA1526" i="1804"/>
  <c r="AB1526" i="1804"/>
  <c r="AC1526" i="1804"/>
  <c r="AD1526" i="1804"/>
  <c r="S1527" i="1804"/>
  <c r="T1527" i="1804"/>
  <c r="U1527" i="1804"/>
  <c r="V1527" i="1804"/>
  <c r="W1527" i="1804"/>
  <c r="X1527" i="1804"/>
  <c r="Y1527" i="1804"/>
  <c r="Z1527" i="1804"/>
  <c r="AA1527" i="1804"/>
  <c r="AB1527" i="1804"/>
  <c r="AC1527" i="1804"/>
  <c r="AD1527" i="1804"/>
  <c r="S1528" i="1804"/>
  <c r="T1528" i="1804"/>
  <c r="U1528" i="1804"/>
  <c r="V1528" i="1804"/>
  <c r="W1528" i="1804"/>
  <c r="X1528" i="1804"/>
  <c r="Y1528" i="1804"/>
  <c r="Z1528" i="1804"/>
  <c r="AA1528" i="1804"/>
  <c r="AB1528" i="1804"/>
  <c r="AC1528" i="1804"/>
  <c r="AD1528" i="1804"/>
  <c r="T1517" i="1804"/>
  <c r="U1517" i="1804"/>
  <c r="V1517" i="1804"/>
  <c r="W1517" i="1804"/>
  <c r="X1517" i="1804"/>
  <c r="Y1517" i="1804"/>
  <c r="Z1517" i="1804"/>
  <c r="AA1517" i="1804"/>
  <c r="AB1517" i="1804"/>
  <c r="AC1517" i="1804"/>
  <c r="AD1517" i="1804"/>
  <c r="S1517" i="1804"/>
  <c r="S1494" i="1804"/>
  <c r="T1494" i="1804"/>
  <c r="U1494" i="1804"/>
  <c r="V1494" i="1804"/>
  <c r="W1494" i="1804"/>
  <c r="X1494" i="1804"/>
  <c r="Y1494" i="1804"/>
  <c r="Z1494" i="1804"/>
  <c r="AA1494" i="1804"/>
  <c r="AB1494" i="1804"/>
  <c r="AC1494" i="1804"/>
  <c r="AD1494" i="1804"/>
  <c r="S1495" i="1804"/>
  <c r="T1495" i="1804"/>
  <c r="U1495" i="1804"/>
  <c r="V1495" i="1804"/>
  <c r="W1495" i="1804"/>
  <c r="X1495" i="1804"/>
  <c r="Y1495" i="1804"/>
  <c r="Z1495" i="1804"/>
  <c r="AA1495" i="1804"/>
  <c r="AB1495" i="1804"/>
  <c r="AC1495" i="1804"/>
  <c r="AD1495" i="1804"/>
  <c r="S1496" i="1804"/>
  <c r="T1496" i="1804"/>
  <c r="U1496" i="1804"/>
  <c r="V1496" i="1804"/>
  <c r="W1496" i="1804"/>
  <c r="X1496" i="1804"/>
  <c r="Y1496" i="1804"/>
  <c r="Z1496" i="1804"/>
  <c r="AA1496" i="1804"/>
  <c r="AB1496" i="1804"/>
  <c r="AC1496" i="1804"/>
  <c r="AD1496" i="1804"/>
  <c r="S1497" i="1804"/>
  <c r="T1497" i="1804"/>
  <c r="U1497" i="1804"/>
  <c r="V1497" i="1804"/>
  <c r="W1497" i="1804"/>
  <c r="X1497" i="1804"/>
  <c r="Y1497" i="1804"/>
  <c r="Z1497" i="1804"/>
  <c r="AA1497" i="1804"/>
  <c r="AB1497" i="1804"/>
  <c r="AC1497" i="1804"/>
  <c r="AD1497" i="1804"/>
  <c r="S1498" i="1804"/>
  <c r="T1498" i="1804"/>
  <c r="U1498" i="1804"/>
  <c r="V1498" i="1804"/>
  <c r="W1498" i="1804"/>
  <c r="X1498" i="1804"/>
  <c r="Y1498" i="1804"/>
  <c r="Z1498" i="1804"/>
  <c r="AA1498" i="1804"/>
  <c r="AB1498" i="1804"/>
  <c r="AC1498" i="1804"/>
  <c r="AD1498" i="1804"/>
  <c r="S1499" i="1804"/>
  <c r="T1499" i="1804"/>
  <c r="U1499" i="1804"/>
  <c r="V1499" i="1804"/>
  <c r="W1499" i="1804"/>
  <c r="X1499" i="1804"/>
  <c r="Y1499" i="1804"/>
  <c r="Z1499" i="1804"/>
  <c r="AA1499" i="1804"/>
  <c r="AB1499" i="1804"/>
  <c r="AC1499" i="1804"/>
  <c r="AD1499" i="1804"/>
  <c r="S1500" i="1804"/>
  <c r="T1500" i="1804"/>
  <c r="U1500" i="1804"/>
  <c r="V1500" i="1804"/>
  <c r="W1500" i="1804"/>
  <c r="X1500" i="1804"/>
  <c r="Y1500" i="1804"/>
  <c r="Z1500" i="1804"/>
  <c r="AA1500" i="1804"/>
  <c r="AB1500" i="1804"/>
  <c r="AC1500" i="1804"/>
  <c r="AD1500" i="1804"/>
  <c r="S1501" i="1804"/>
  <c r="T1501" i="1804"/>
  <c r="U1501" i="1804"/>
  <c r="V1501" i="1804"/>
  <c r="W1501" i="1804"/>
  <c r="X1501" i="1804"/>
  <c r="Y1501" i="1804"/>
  <c r="Z1501" i="1804"/>
  <c r="AA1501" i="1804"/>
  <c r="AB1501" i="1804"/>
  <c r="AC1501" i="1804"/>
  <c r="AD1501" i="1804"/>
  <c r="S1502" i="1804"/>
  <c r="T1502" i="1804"/>
  <c r="U1502" i="1804"/>
  <c r="V1502" i="1804"/>
  <c r="W1502" i="1804"/>
  <c r="X1502" i="1804"/>
  <c r="Y1502" i="1804"/>
  <c r="Z1502" i="1804"/>
  <c r="AA1502" i="1804"/>
  <c r="AB1502" i="1804"/>
  <c r="AC1502" i="1804"/>
  <c r="AD1502" i="1804"/>
  <c r="S1503" i="1804"/>
  <c r="T1503" i="1804"/>
  <c r="U1503" i="1804"/>
  <c r="V1503" i="1804"/>
  <c r="W1503" i="1804"/>
  <c r="X1503" i="1804"/>
  <c r="Y1503" i="1804"/>
  <c r="Z1503" i="1804"/>
  <c r="AA1503" i="1804"/>
  <c r="AB1503" i="1804"/>
  <c r="AC1503" i="1804"/>
  <c r="AD1503" i="1804"/>
  <c r="S1504" i="1804"/>
  <c r="T1504" i="1804"/>
  <c r="U1504" i="1804"/>
  <c r="V1504" i="1804"/>
  <c r="W1504" i="1804"/>
  <c r="X1504" i="1804"/>
  <c r="Y1504" i="1804"/>
  <c r="Z1504" i="1804"/>
  <c r="AA1504" i="1804"/>
  <c r="AB1504" i="1804"/>
  <c r="AC1504" i="1804"/>
  <c r="AD1504" i="1804"/>
  <c r="T1493" i="1804"/>
  <c r="U1493" i="1804"/>
  <c r="V1493" i="1804"/>
  <c r="W1493" i="1804"/>
  <c r="X1493" i="1804"/>
  <c r="Y1493" i="1804"/>
  <c r="Z1493" i="1804"/>
  <c r="AA1493" i="1804"/>
  <c r="AB1493" i="1804"/>
  <c r="AC1493" i="1804"/>
  <c r="AD1493" i="1804"/>
  <c r="S1493" i="1804"/>
  <c r="T1471" i="1804"/>
  <c r="U1471" i="1804"/>
  <c r="V1471" i="1804"/>
  <c r="W1471" i="1804"/>
  <c r="X1471" i="1804"/>
  <c r="Y1471" i="1804"/>
  <c r="Z1471" i="1804"/>
  <c r="AA1471" i="1804"/>
  <c r="AB1471" i="1804"/>
  <c r="AC1471" i="1804"/>
  <c r="AD1471" i="1804"/>
  <c r="T1472" i="1804"/>
  <c r="U1472" i="1804"/>
  <c r="V1472" i="1804"/>
  <c r="W1472" i="1804"/>
  <c r="X1472" i="1804"/>
  <c r="Y1472" i="1804"/>
  <c r="Z1472" i="1804"/>
  <c r="AA1472" i="1804"/>
  <c r="AB1472" i="1804"/>
  <c r="AC1472" i="1804"/>
  <c r="AD1472" i="1804"/>
  <c r="T1473" i="1804"/>
  <c r="U1473" i="1804"/>
  <c r="V1473" i="1804"/>
  <c r="W1473" i="1804"/>
  <c r="X1473" i="1804"/>
  <c r="Y1473" i="1804"/>
  <c r="Z1473" i="1804"/>
  <c r="AA1473" i="1804"/>
  <c r="AB1473" i="1804"/>
  <c r="AC1473" i="1804"/>
  <c r="AD1473" i="1804"/>
  <c r="T1474" i="1804"/>
  <c r="U1474" i="1804"/>
  <c r="V1474" i="1804"/>
  <c r="W1474" i="1804"/>
  <c r="X1474" i="1804"/>
  <c r="Y1474" i="1804"/>
  <c r="Z1474" i="1804"/>
  <c r="AA1474" i="1804"/>
  <c r="AB1474" i="1804"/>
  <c r="AC1474" i="1804"/>
  <c r="AD1474" i="1804"/>
  <c r="T1475" i="1804"/>
  <c r="U1475" i="1804"/>
  <c r="V1475" i="1804"/>
  <c r="W1475" i="1804"/>
  <c r="X1475" i="1804"/>
  <c r="Y1475" i="1804"/>
  <c r="Z1475" i="1804"/>
  <c r="AA1475" i="1804"/>
  <c r="AB1475" i="1804"/>
  <c r="AC1475" i="1804"/>
  <c r="AD1475" i="1804"/>
  <c r="T1476" i="1804"/>
  <c r="U1476" i="1804"/>
  <c r="V1476" i="1804"/>
  <c r="W1476" i="1804"/>
  <c r="X1476" i="1804"/>
  <c r="Y1476" i="1804"/>
  <c r="Z1476" i="1804"/>
  <c r="AA1476" i="1804"/>
  <c r="AB1476" i="1804"/>
  <c r="AC1476" i="1804"/>
  <c r="AD1476" i="1804"/>
  <c r="T1477" i="1804"/>
  <c r="U1477" i="1804"/>
  <c r="V1477" i="1804"/>
  <c r="W1477" i="1804"/>
  <c r="X1477" i="1804"/>
  <c r="Y1477" i="1804"/>
  <c r="Z1477" i="1804"/>
  <c r="AA1477" i="1804"/>
  <c r="AB1477" i="1804"/>
  <c r="AC1477" i="1804"/>
  <c r="AD1477" i="1804"/>
  <c r="T1478" i="1804"/>
  <c r="U1478" i="1804"/>
  <c r="V1478" i="1804"/>
  <c r="W1478" i="1804"/>
  <c r="X1478" i="1804"/>
  <c r="Y1478" i="1804"/>
  <c r="Z1478" i="1804"/>
  <c r="AA1478" i="1804"/>
  <c r="AB1478" i="1804"/>
  <c r="AC1478" i="1804"/>
  <c r="AD1478" i="1804"/>
  <c r="T1479" i="1804"/>
  <c r="U1479" i="1804"/>
  <c r="V1479" i="1804"/>
  <c r="W1479" i="1804"/>
  <c r="X1479" i="1804"/>
  <c r="Y1479" i="1804"/>
  <c r="Z1479" i="1804"/>
  <c r="AA1479" i="1804"/>
  <c r="AB1479" i="1804"/>
  <c r="AC1479" i="1804"/>
  <c r="AD1479" i="1804"/>
  <c r="T1480" i="1804"/>
  <c r="U1480" i="1804"/>
  <c r="V1480" i="1804"/>
  <c r="W1480" i="1804"/>
  <c r="X1480" i="1804"/>
  <c r="Y1480" i="1804"/>
  <c r="Z1480" i="1804"/>
  <c r="AA1480" i="1804"/>
  <c r="AB1480" i="1804"/>
  <c r="AC1480" i="1804"/>
  <c r="AD1480" i="1804"/>
  <c r="T1481" i="1804"/>
  <c r="U1481" i="1804"/>
  <c r="V1481" i="1804"/>
  <c r="W1481" i="1804"/>
  <c r="X1481" i="1804"/>
  <c r="Y1481" i="1804"/>
  <c r="Z1481" i="1804"/>
  <c r="AA1481" i="1804"/>
  <c r="AB1481" i="1804"/>
  <c r="AC1481" i="1804"/>
  <c r="AD1481" i="1804"/>
  <c r="T1482" i="1804"/>
  <c r="U1482" i="1804"/>
  <c r="V1482" i="1804"/>
  <c r="W1482" i="1804"/>
  <c r="X1482" i="1804"/>
  <c r="Y1482" i="1804"/>
  <c r="Z1482" i="1804"/>
  <c r="AA1482" i="1804"/>
  <c r="AB1482" i="1804"/>
  <c r="AC1482" i="1804"/>
  <c r="AD1482" i="1804"/>
  <c r="S1472" i="1804"/>
  <c r="S1473" i="1804"/>
  <c r="S1474" i="1804"/>
  <c r="S1475" i="1804"/>
  <c r="S1476" i="1804"/>
  <c r="S1477" i="1804"/>
  <c r="S1478" i="1804"/>
  <c r="S1479" i="1804"/>
  <c r="S1480" i="1804"/>
  <c r="S1481" i="1804"/>
  <c r="S1482" i="1804"/>
  <c r="S1471" i="1804"/>
  <c r="T1451" i="1804"/>
  <c r="U1451" i="1804"/>
  <c r="V1451" i="1804"/>
  <c r="W1451" i="1804"/>
  <c r="X1451" i="1804"/>
  <c r="Y1451" i="1804"/>
  <c r="Z1451" i="1804"/>
  <c r="AA1451" i="1804"/>
  <c r="AB1451" i="1804"/>
  <c r="AC1451" i="1804"/>
  <c r="AD1451" i="1804"/>
  <c r="T1452" i="1804"/>
  <c r="U1452" i="1804"/>
  <c r="V1452" i="1804"/>
  <c r="W1452" i="1804"/>
  <c r="X1452" i="1804"/>
  <c r="Y1452" i="1804"/>
  <c r="Z1452" i="1804"/>
  <c r="AA1452" i="1804"/>
  <c r="AB1452" i="1804"/>
  <c r="AC1452" i="1804"/>
  <c r="AD1452" i="1804"/>
  <c r="T1453" i="1804"/>
  <c r="U1453" i="1804"/>
  <c r="V1453" i="1804"/>
  <c r="W1453" i="1804"/>
  <c r="X1453" i="1804"/>
  <c r="Y1453" i="1804"/>
  <c r="Z1453" i="1804"/>
  <c r="AA1453" i="1804"/>
  <c r="AB1453" i="1804"/>
  <c r="AC1453" i="1804"/>
  <c r="AD1453" i="1804"/>
  <c r="T1454" i="1804"/>
  <c r="U1454" i="1804"/>
  <c r="V1454" i="1804"/>
  <c r="W1454" i="1804"/>
  <c r="X1454" i="1804"/>
  <c r="Y1454" i="1804"/>
  <c r="Z1454" i="1804"/>
  <c r="AA1454" i="1804"/>
  <c r="AB1454" i="1804"/>
  <c r="AC1454" i="1804"/>
  <c r="AD1454" i="1804"/>
  <c r="T1455" i="1804"/>
  <c r="U1455" i="1804"/>
  <c r="V1455" i="1804"/>
  <c r="W1455" i="1804"/>
  <c r="X1455" i="1804"/>
  <c r="Y1455" i="1804"/>
  <c r="Z1455" i="1804"/>
  <c r="AA1455" i="1804"/>
  <c r="AB1455" i="1804"/>
  <c r="AC1455" i="1804"/>
  <c r="AD1455" i="1804"/>
  <c r="T1456" i="1804"/>
  <c r="U1456" i="1804"/>
  <c r="V1456" i="1804"/>
  <c r="W1456" i="1804"/>
  <c r="X1456" i="1804"/>
  <c r="Y1456" i="1804"/>
  <c r="Z1456" i="1804"/>
  <c r="AA1456" i="1804"/>
  <c r="AB1456" i="1804"/>
  <c r="AC1456" i="1804"/>
  <c r="AD1456" i="1804"/>
  <c r="T1457" i="1804"/>
  <c r="U1457" i="1804"/>
  <c r="V1457" i="1804"/>
  <c r="W1457" i="1804"/>
  <c r="X1457" i="1804"/>
  <c r="Y1457" i="1804"/>
  <c r="Z1457" i="1804"/>
  <c r="AA1457" i="1804"/>
  <c r="AB1457" i="1804"/>
  <c r="AC1457" i="1804"/>
  <c r="AD1457" i="1804"/>
  <c r="T1458" i="1804"/>
  <c r="U1458" i="1804"/>
  <c r="V1458" i="1804"/>
  <c r="W1458" i="1804"/>
  <c r="X1458" i="1804"/>
  <c r="Y1458" i="1804"/>
  <c r="Z1458" i="1804"/>
  <c r="AA1458" i="1804"/>
  <c r="AB1458" i="1804"/>
  <c r="AC1458" i="1804"/>
  <c r="AD1458" i="1804"/>
  <c r="T1459" i="1804"/>
  <c r="U1459" i="1804"/>
  <c r="V1459" i="1804"/>
  <c r="W1459" i="1804"/>
  <c r="X1459" i="1804"/>
  <c r="Y1459" i="1804"/>
  <c r="Z1459" i="1804"/>
  <c r="AA1459" i="1804"/>
  <c r="AB1459" i="1804"/>
  <c r="AC1459" i="1804"/>
  <c r="AD1459" i="1804"/>
  <c r="T1460" i="1804"/>
  <c r="U1460" i="1804"/>
  <c r="V1460" i="1804"/>
  <c r="W1460" i="1804"/>
  <c r="X1460" i="1804"/>
  <c r="Y1460" i="1804"/>
  <c r="Z1460" i="1804"/>
  <c r="AA1460" i="1804"/>
  <c r="AB1460" i="1804"/>
  <c r="AC1460" i="1804"/>
  <c r="AD1460" i="1804"/>
  <c r="T1461" i="1804"/>
  <c r="U1461" i="1804"/>
  <c r="V1461" i="1804"/>
  <c r="W1461" i="1804"/>
  <c r="X1461" i="1804"/>
  <c r="Y1461" i="1804"/>
  <c r="Z1461" i="1804"/>
  <c r="AA1461" i="1804"/>
  <c r="AB1461" i="1804"/>
  <c r="AC1461" i="1804"/>
  <c r="AD1461" i="1804"/>
  <c r="T1462" i="1804"/>
  <c r="U1462" i="1804"/>
  <c r="V1462" i="1804"/>
  <c r="W1462" i="1804"/>
  <c r="X1462" i="1804"/>
  <c r="Y1462" i="1804"/>
  <c r="Z1462" i="1804"/>
  <c r="AA1462" i="1804"/>
  <c r="AB1462" i="1804"/>
  <c r="AC1462" i="1804"/>
  <c r="AD1462" i="1804"/>
  <c r="S1452" i="1804"/>
  <c r="S1453" i="1804"/>
  <c r="S1454" i="1804"/>
  <c r="S1455" i="1804"/>
  <c r="S1456" i="1804"/>
  <c r="S1457" i="1804"/>
  <c r="S1458" i="1804"/>
  <c r="S1459" i="1804"/>
  <c r="S1460" i="1804"/>
  <c r="S1461" i="1804"/>
  <c r="S1462" i="1804"/>
  <c r="S1451" i="1804"/>
  <c r="S1433" i="1804"/>
  <c r="T1433" i="1804"/>
  <c r="U1433" i="1804"/>
  <c r="V1433" i="1804"/>
  <c r="W1433" i="1804"/>
  <c r="X1433" i="1804"/>
  <c r="Y1433" i="1804"/>
  <c r="Z1433" i="1804"/>
  <c r="AA1433" i="1804"/>
  <c r="AB1433" i="1804"/>
  <c r="AC1433" i="1804"/>
  <c r="AD1433" i="1804"/>
  <c r="S1434" i="1804"/>
  <c r="T1434" i="1804"/>
  <c r="U1434" i="1804"/>
  <c r="V1434" i="1804"/>
  <c r="W1434" i="1804"/>
  <c r="X1434" i="1804"/>
  <c r="Y1434" i="1804"/>
  <c r="Z1434" i="1804"/>
  <c r="AA1434" i="1804"/>
  <c r="AB1434" i="1804"/>
  <c r="AC1434" i="1804"/>
  <c r="AD1434" i="1804"/>
  <c r="S1435" i="1804"/>
  <c r="T1435" i="1804"/>
  <c r="U1435" i="1804"/>
  <c r="V1435" i="1804"/>
  <c r="W1435" i="1804"/>
  <c r="X1435" i="1804"/>
  <c r="Y1435" i="1804"/>
  <c r="Z1435" i="1804"/>
  <c r="AA1435" i="1804"/>
  <c r="AB1435" i="1804"/>
  <c r="AC1435" i="1804"/>
  <c r="AD1435" i="1804"/>
  <c r="S1436" i="1804"/>
  <c r="T1436" i="1804"/>
  <c r="U1436" i="1804"/>
  <c r="V1436" i="1804"/>
  <c r="W1436" i="1804"/>
  <c r="X1436" i="1804"/>
  <c r="Y1436" i="1804"/>
  <c r="Z1436" i="1804"/>
  <c r="AA1436" i="1804"/>
  <c r="AB1436" i="1804"/>
  <c r="AC1436" i="1804"/>
  <c r="AD1436" i="1804"/>
  <c r="S1437" i="1804"/>
  <c r="T1437" i="1804"/>
  <c r="U1437" i="1804"/>
  <c r="V1437" i="1804"/>
  <c r="W1437" i="1804"/>
  <c r="X1437" i="1804"/>
  <c r="Y1437" i="1804"/>
  <c r="Z1437" i="1804"/>
  <c r="AA1437" i="1804"/>
  <c r="AB1437" i="1804"/>
  <c r="AC1437" i="1804"/>
  <c r="AD1437" i="1804"/>
  <c r="S1438" i="1804"/>
  <c r="T1438" i="1804"/>
  <c r="U1438" i="1804"/>
  <c r="V1438" i="1804"/>
  <c r="W1438" i="1804"/>
  <c r="X1438" i="1804"/>
  <c r="Y1438" i="1804"/>
  <c r="Z1438" i="1804"/>
  <c r="AA1438" i="1804"/>
  <c r="AB1438" i="1804"/>
  <c r="AC1438" i="1804"/>
  <c r="AD1438" i="1804"/>
  <c r="S1439" i="1804"/>
  <c r="T1439" i="1804"/>
  <c r="U1439" i="1804"/>
  <c r="V1439" i="1804"/>
  <c r="W1439" i="1804"/>
  <c r="X1439" i="1804"/>
  <c r="Y1439" i="1804"/>
  <c r="Z1439" i="1804"/>
  <c r="AA1439" i="1804"/>
  <c r="AB1439" i="1804"/>
  <c r="AC1439" i="1804"/>
  <c r="AD1439" i="1804"/>
  <c r="S1440" i="1804"/>
  <c r="T1440" i="1804"/>
  <c r="U1440" i="1804"/>
  <c r="V1440" i="1804"/>
  <c r="W1440" i="1804"/>
  <c r="X1440" i="1804"/>
  <c r="Y1440" i="1804"/>
  <c r="Z1440" i="1804"/>
  <c r="AA1440" i="1804"/>
  <c r="AB1440" i="1804"/>
  <c r="AC1440" i="1804"/>
  <c r="AD1440" i="1804"/>
  <c r="S1441" i="1804"/>
  <c r="T1441" i="1804"/>
  <c r="U1441" i="1804"/>
  <c r="V1441" i="1804"/>
  <c r="W1441" i="1804"/>
  <c r="X1441" i="1804"/>
  <c r="Y1441" i="1804"/>
  <c r="Z1441" i="1804"/>
  <c r="AA1441" i="1804"/>
  <c r="AB1441" i="1804"/>
  <c r="AC1441" i="1804"/>
  <c r="AD1441" i="1804"/>
  <c r="S1442" i="1804"/>
  <c r="T1442" i="1804"/>
  <c r="U1442" i="1804"/>
  <c r="V1442" i="1804"/>
  <c r="W1442" i="1804"/>
  <c r="X1442" i="1804"/>
  <c r="Y1442" i="1804"/>
  <c r="Z1442" i="1804"/>
  <c r="AA1442" i="1804"/>
  <c r="AB1442" i="1804"/>
  <c r="AC1442" i="1804"/>
  <c r="AD1442" i="1804"/>
  <c r="S1443" i="1804"/>
  <c r="T1443" i="1804"/>
  <c r="U1443" i="1804"/>
  <c r="V1443" i="1804"/>
  <c r="W1443" i="1804"/>
  <c r="X1443" i="1804"/>
  <c r="Y1443" i="1804"/>
  <c r="Z1443" i="1804"/>
  <c r="AA1443" i="1804"/>
  <c r="AB1443" i="1804"/>
  <c r="AC1443" i="1804"/>
  <c r="AD1443" i="1804"/>
  <c r="AD1432" i="1804"/>
  <c r="AB1432" i="1804"/>
  <c r="AC1432" i="1804"/>
  <c r="T1432" i="1804"/>
  <c r="U1432" i="1804"/>
  <c r="V1432" i="1804"/>
  <c r="W1432" i="1804"/>
  <c r="X1432" i="1804"/>
  <c r="Y1432" i="1804"/>
  <c r="Z1432" i="1804"/>
  <c r="AA1432" i="1804"/>
  <c r="S1432" i="1804"/>
  <c r="S1412" i="1804"/>
  <c r="T1412" i="1804"/>
  <c r="U1412" i="1804"/>
  <c r="V1412" i="1804"/>
  <c r="W1412" i="1804"/>
  <c r="X1412" i="1804"/>
  <c r="Y1412" i="1804"/>
  <c r="Z1412" i="1804"/>
  <c r="AA1412" i="1804"/>
  <c r="AB1412" i="1804"/>
  <c r="AC1412" i="1804"/>
  <c r="AD1412" i="1804"/>
  <c r="S1413" i="1804"/>
  <c r="T1413" i="1804"/>
  <c r="U1413" i="1804"/>
  <c r="V1413" i="1804"/>
  <c r="W1413" i="1804"/>
  <c r="X1413" i="1804"/>
  <c r="Y1413" i="1804"/>
  <c r="Z1413" i="1804"/>
  <c r="AA1413" i="1804"/>
  <c r="AB1413" i="1804"/>
  <c r="AC1413" i="1804"/>
  <c r="AD1413" i="1804"/>
  <c r="S1414" i="1804"/>
  <c r="T1414" i="1804"/>
  <c r="U1414" i="1804"/>
  <c r="V1414" i="1804"/>
  <c r="W1414" i="1804"/>
  <c r="X1414" i="1804"/>
  <c r="Y1414" i="1804"/>
  <c r="Z1414" i="1804"/>
  <c r="AA1414" i="1804"/>
  <c r="AB1414" i="1804"/>
  <c r="AC1414" i="1804"/>
  <c r="AD1414" i="1804"/>
  <c r="S1415" i="1804"/>
  <c r="T1415" i="1804"/>
  <c r="U1415" i="1804"/>
  <c r="V1415" i="1804"/>
  <c r="W1415" i="1804"/>
  <c r="X1415" i="1804"/>
  <c r="Y1415" i="1804"/>
  <c r="Z1415" i="1804"/>
  <c r="AA1415" i="1804"/>
  <c r="AB1415" i="1804"/>
  <c r="AC1415" i="1804"/>
  <c r="AD1415" i="1804"/>
  <c r="S1416" i="1804"/>
  <c r="T1416" i="1804"/>
  <c r="U1416" i="1804"/>
  <c r="V1416" i="1804"/>
  <c r="W1416" i="1804"/>
  <c r="X1416" i="1804"/>
  <c r="Y1416" i="1804"/>
  <c r="Z1416" i="1804"/>
  <c r="AA1416" i="1804"/>
  <c r="AB1416" i="1804"/>
  <c r="AC1416" i="1804"/>
  <c r="AD1416" i="1804"/>
  <c r="S1417" i="1804"/>
  <c r="T1417" i="1804"/>
  <c r="U1417" i="1804"/>
  <c r="V1417" i="1804"/>
  <c r="W1417" i="1804"/>
  <c r="X1417" i="1804"/>
  <c r="Y1417" i="1804"/>
  <c r="Z1417" i="1804"/>
  <c r="AA1417" i="1804"/>
  <c r="AB1417" i="1804"/>
  <c r="AC1417" i="1804"/>
  <c r="AD1417" i="1804"/>
  <c r="S1418" i="1804"/>
  <c r="T1418" i="1804"/>
  <c r="U1418" i="1804"/>
  <c r="V1418" i="1804"/>
  <c r="W1418" i="1804"/>
  <c r="X1418" i="1804"/>
  <c r="Y1418" i="1804"/>
  <c r="Z1418" i="1804"/>
  <c r="AA1418" i="1804"/>
  <c r="AB1418" i="1804"/>
  <c r="AC1418" i="1804"/>
  <c r="AD1418" i="1804"/>
  <c r="S1419" i="1804"/>
  <c r="T1419" i="1804"/>
  <c r="U1419" i="1804"/>
  <c r="V1419" i="1804"/>
  <c r="W1419" i="1804"/>
  <c r="X1419" i="1804"/>
  <c r="Y1419" i="1804"/>
  <c r="Z1419" i="1804"/>
  <c r="AA1419" i="1804"/>
  <c r="AB1419" i="1804"/>
  <c r="AC1419" i="1804"/>
  <c r="AD1419" i="1804"/>
  <c r="S1420" i="1804"/>
  <c r="T1420" i="1804"/>
  <c r="U1420" i="1804"/>
  <c r="V1420" i="1804"/>
  <c r="W1420" i="1804"/>
  <c r="X1420" i="1804"/>
  <c r="Y1420" i="1804"/>
  <c r="Z1420" i="1804"/>
  <c r="AA1420" i="1804"/>
  <c r="AB1420" i="1804"/>
  <c r="AC1420" i="1804"/>
  <c r="AD1420" i="1804"/>
  <c r="S1421" i="1804"/>
  <c r="T1421" i="1804"/>
  <c r="U1421" i="1804"/>
  <c r="V1421" i="1804"/>
  <c r="W1421" i="1804"/>
  <c r="X1421" i="1804"/>
  <c r="Y1421" i="1804"/>
  <c r="Z1421" i="1804"/>
  <c r="AA1421" i="1804"/>
  <c r="AB1421" i="1804"/>
  <c r="AC1421" i="1804"/>
  <c r="AD1421" i="1804"/>
  <c r="S1422" i="1804"/>
  <c r="T1422" i="1804"/>
  <c r="U1422" i="1804"/>
  <c r="V1422" i="1804"/>
  <c r="W1422" i="1804"/>
  <c r="X1422" i="1804"/>
  <c r="Y1422" i="1804"/>
  <c r="Z1422" i="1804"/>
  <c r="AA1422" i="1804"/>
  <c r="AB1422" i="1804"/>
  <c r="AC1422" i="1804"/>
  <c r="AD1422" i="1804"/>
  <c r="T1411" i="1804"/>
  <c r="U1411" i="1804"/>
  <c r="V1411" i="1804"/>
  <c r="W1411" i="1804"/>
  <c r="X1411" i="1804"/>
  <c r="Y1411" i="1804"/>
  <c r="Z1411" i="1804"/>
  <c r="AA1411" i="1804"/>
  <c r="AB1411" i="1804"/>
  <c r="AC1411" i="1804"/>
  <c r="AD1411" i="1804"/>
  <c r="S1411" i="1804"/>
  <c r="B1246" i="1804" l="1"/>
  <c r="B1291" i="1804"/>
  <c r="B1289" i="1804"/>
  <c r="B1262" i="1804" l="1"/>
  <c r="B1332" i="1804" s="1"/>
  <c r="C1262" i="1804"/>
  <c r="D1262" i="1804"/>
  <c r="E1262" i="1804"/>
  <c r="F1262" i="1804"/>
  <c r="G1262" i="1804"/>
  <c r="G1332" i="1804" s="1"/>
  <c r="H1262" i="1804"/>
  <c r="H1332" i="1804" s="1"/>
  <c r="I1262" i="1804"/>
  <c r="I1332" i="1804" s="1"/>
  <c r="J1262" i="1804"/>
  <c r="J1332" i="1804" s="1"/>
  <c r="K1262" i="1804"/>
  <c r="K1332" i="1804" s="1"/>
  <c r="L1262" i="1804"/>
  <c r="L1332" i="1804" s="1"/>
  <c r="M1262" i="1804"/>
  <c r="B1263" i="1804"/>
  <c r="B1333" i="1804" s="1"/>
  <c r="C1263" i="1804"/>
  <c r="C1333" i="1804" s="1"/>
  <c r="D1263" i="1804"/>
  <c r="D1333" i="1804" s="1"/>
  <c r="E1263" i="1804"/>
  <c r="E1333" i="1804" s="1"/>
  <c r="F1263" i="1804"/>
  <c r="F1333" i="1804" s="1"/>
  <c r="G1263" i="1804"/>
  <c r="G1333" i="1804" s="1"/>
  <c r="H1263" i="1804"/>
  <c r="H1333" i="1804" s="1"/>
  <c r="I1263" i="1804"/>
  <c r="I1333" i="1804" s="1"/>
  <c r="J1263" i="1804"/>
  <c r="J1333" i="1804" s="1"/>
  <c r="K1263" i="1804"/>
  <c r="K1333" i="1804" s="1"/>
  <c r="L1263" i="1804"/>
  <c r="L1333" i="1804" s="1"/>
  <c r="M1263" i="1804"/>
  <c r="M1333" i="1804" s="1"/>
  <c r="B1264" i="1804"/>
  <c r="B1334" i="1804" s="1"/>
  <c r="C1264" i="1804"/>
  <c r="C1334" i="1804" s="1"/>
  <c r="D1264" i="1804"/>
  <c r="D1334" i="1804" s="1"/>
  <c r="E1264" i="1804"/>
  <c r="E1334" i="1804" s="1"/>
  <c r="F1264" i="1804"/>
  <c r="F1334" i="1804" s="1"/>
  <c r="G1264" i="1804"/>
  <c r="G1334" i="1804" s="1"/>
  <c r="H1264" i="1804"/>
  <c r="H1334" i="1804" s="1"/>
  <c r="I1264" i="1804"/>
  <c r="I1334" i="1804" s="1"/>
  <c r="J1264" i="1804"/>
  <c r="J1334" i="1804" s="1"/>
  <c r="K1264" i="1804"/>
  <c r="L1264" i="1804"/>
  <c r="M1264" i="1804"/>
  <c r="M1334" i="1804" s="1"/>
  <c r="B1265" i="1804"/>
  <c r="C1265" i="1804"/>
  <c r="C1335" i="1804" s="1"/>
  <c r="D1265" i="1804"/>
  <c r="D1335" i="1804" s="1"/>
  <c r="E1265" i="1804"/>
  <c r="E1335" i="1804" s="1"/>
  <c r="F1265" i="1804"/>
  <c r="F1335" i="1804" s="1"/>
  <c r="G1265" i="1804"/>
  <c r="G1335" i="1804" s="1"/>
  <c r="H1265" i="1804"/>
  <c r="I1265" i="1804"/>
  <c r="I1335" i="1804" s="1"/>
  <c r="J1265" i="1804"/>
  <c r="J1335" i="1804" s="1"/>
  <c r="K1265" i="1804"/>
  <c r="K1335" i="1804" s="1"/>
  <c r="L1265" i="1804"/>
  <c r="L1335" i="1804" s="1"/>
  <c r="M1265" i="1804"/>
  <c r="M1335" i="1804" s="1"/>
  <c r="B1266" i="1804"/>
  <c r="B1336" i="1804" s="1"/>
  <c r="C1266" i="1804"/>
  <c r="C1336" i="1804" s="1"/>
  <c r="D1266" i="1804"/>
  <c r="D1336" i="1804" s="1"/>
  <c r="E1266" i="1804"/>
  <c r="E1336" i="1804" s="1"/>
  <c r="F1266" i="1804"/>
  <c r="F1336" i="1804" s="1"/>
  <c r="G1266" i="1804"/>
  <c r="G1336" i="1804" s="1"/>
  <c r="H1266" i="1804"/>
  <c r="H1336" i="1804" s="1"/>
  <c r="I1266" i="1804"/>
  <c r="I1336" i="1804" s="1"/>
  <c r="J1266" i="1804"/>
  <c r="J1336" i="1804" s="1"/>
  <c r="K1266" i="1804"/>
  <c r="K1336" i="1804" s="1"/>
  <c r="L1266" i="1804"/>
  <c r="L1336" i="1804" s="1"/>
  <c r="M1266" i="1804"/>
  <c r="M1336" i="1804" s="1"/>
  <c r="B1267" i="1804"/>
  <c r="B1337" i="1804" s="1"/>
  <c r="C1267" i="1804"/>
  <c r="C1337" i="1804" s="1"/>
  <c r="D1267" i="1804"/>
  <c r="D1337" i="1804" s="1"/>
  <c r="E1267" i="1804"/>
  <c r="E1337" i="1804" s="1"/>
  <c r="F1267" i="1804"/>
  <c r="F1337" i="1804" s="1"/>
  <c r="G1267" i="1804"/>
  <c r="G1337" i="1804" s="1"/>
  <c r="H1267" i="1804"/>
  <c r="H1337" i="1804" s="1"/>
  <c r="I1267" i="1804"/>
  <c r="J1267" i="1804"/>
  <c r="J1337" i="1804" s="1"/>
  <c r="K1267" i="1804"/>
  <c r="K1337" i="1804" s="1"/>
  <c r="L1267" i="1804"/>
  <c r="L1337" i="1804" s="1"/>
  <c r="M1267" i="1804"/>
  <c r="M1337" i="1804" s="1"/>
  <c r="B1268" i="1804"/>
  <c r="B1338" i="1804" s="1"/>
  <c r="C1268" i="1804"/>
  <c r="C1338" i="1804" s="1"/>
  <c r="D1268" i="1804"/>
  <c r="D1338" i="1804" s="1"/>
  <c r="E1268" i="1804"/>
  <c r="E1338" i="1804" s="1"/>
  <c r="F1268" i="1804"/>
  <c r="F1338" i="1804" s="1"/>
  <c r="G1268" i="1804"/>
  <c r="G1338" i="1804" s="1"/>
  <c r="H1268" i="1804"/>
  <c r="H1338" i="1804" s="1"/>
  <c r="I1268" i="1804"/>
  <c r="I1338" i="1804" s="1"/>
  <c r="J1268" i="1804"/>
  <c r="J1338" i="1804" s="1"/>
  <c r="K1268" i="1804"/>
  <c r="K1338" i="1804" s="1"/>
  <c r="L1268" i="1804"/>
  <c r="L1338" i="1804" s="1"/>
  <c r="M1268" i="1804"/>
  <c r="M1338" i="1804" s="1"/>
  <c r="B1269" i="1804"/>
  <c r="B1339" i="1804" s="1"/>
  <c r="C1269" i="1804"/>
  <c r="C1339" i="1804" s="1"/>
  <c r="D1269" i="1804"/>
  <c r="D1339" i="1804" s="1"/>
  <c r="E1269" i="1804"/>
  <c r="E1339" i="1804" s="1"/>
  <c r="F1269" i="1804"/>
  <c r="F1339" i="1804" s="1"/>
  <c r="G1269" i="1804"/>
  <c r="G1339" i="1804" s="1"/>
  <c r="H1269" i="1804"/>
  <c r="H1339" i="1804" s="1"/>
  <c r="I1269" i="1804"/>
  <c r="I1339" i="1804" s="1"/>
  <c r="J1269" i="1804"/>
  <c r="J1339" i="1804" s="1"/>
  <c r="K1269" i="1804"/>
  <c r="K1339" i="1804" s="1"/>
  <c r="L1269" i="1804"/>
  <c r="L1339" i="1804" s="1"/>
  <c r="M1269" i="1804"/>
  <c r="M1339" i="1804" s="1"/>
  <c r="B1270" i="1804"/>
  <c r="C1270" i="1804"/>
  <c r="C1340" i="1804" s="1"/>
  <c r="D1270" i="1804"/>
  <c r="D1340" i="1804" s="1"/>
  <c r="E1270" i="1804"/>
  <c r="E1340" i="1804" s="1"/>
  <c r="F1270" i="1804"/>
  <c r="F1340" i="1804" s="1"/>
  <c r="G1270" i="1804"/>
  <c r="G1340" i="1804" s="1"/>
  <c r="H1270" i="1804"/>
  <c r="H1340" i="1804" s="1"/>
  <c r="I1270" i="1804"/>
  <c r="I1340" i="1804" s="1"/>
  <c r="J1270" i="1804"/>
  <c r="J1340" i="1804" s="1"/>
  <c r="K1270" i="1804"/>
  <c r="K1340" i="1804" s="1"/>
  <c r="L1270" i="1804"/>
  <c r="L1340" i="1804" s="1"/>
  <c r="M1270" i="1804"/>
  <c r="M1340" i="1804" s="1"/>
  <c r="B1271" i="1804"/>
  <c r="B1341" i="1804" s="1"/>
  <c r="C1271" i="1804"/>
  <c r="C1341" i="1804" s="1"/>
  <c r="D1271" i="1804"/>
  <c r="D1341" i="1804" s="1"/>
  <c r="E1271" i="1804"/>
  <c r="E1341" i="1804" s="1"/>
  <c r="F1271" i="1804"/>
  <c r="F1341" i="1804" s="1"/>
  <c r="G1271" i="1804"/>
  <c r="G1341" i="1804" s="1"/>
  <c r="H1271" i="1804"/>
  <c r="H1341" i="1804" s="1"/>
  <c r="I1271" i="1804"/>
  <c r="I1341" i="1804" s="1"/>
  <c r="J1271" i="1804"/>
  <c r="J1341" i="1804" s="1"/>
  <c r="K1271" i="1804"/>
  <c r="K1341" i="1804" s="1"/>
  <c r="L1271" i="1804"/>
  <c r="L1341" i="1804" s="1"/>
  <c r="M1271" i="1804"/>
  <c r="M1341" i="1804" s="1"/>
  <c r="B1272" i="1804"/>
  <c r="B1342" i="1804" s="1"/>
  <c r="C1272" i="1804"/>
  <c r="C1342" i="1804" s="1"/>
  <c r="D1272" i="1804"/>
  <c r="D1342" i="1804" s="1"/>
  <c r="E1272" i="1804"/>
  <c r="E1342" i="1804" s="1"/>
  <c r="F1272" i="1804"/>
  <c r="F1342" i="1804" s="1"/>
  <c r="G1272" i="1804"/>
  <c r="G1342" i="1804" s="1"/>
  <c r="H1272" i="1804"/>
  <c r="H1342" i="1804" s="1"/>
  <c r="I1272" i="1804"/>
  <c r="I1342" i="1804" s="1"/>
  <c r="J1272" i="1804"/>
  <c r="J1342" i="1804" s="1"/>
  <c r="K1272" i="1804"/>
  <c r="K1342" i="1804" s="1"/>
  <c r="L1272" i="1804"/>
  <c r="L1342" i="1804" s="1"/>
  <c r="M1272" i="1804"/>
  <c r="B1273" i="1804"/>
  <c r="B1343" i="1804" s="1"/>
  <c r="C1273" i="1804"/>
  <c r="C1343" i="1804" s="1"/>
  <c r="D1273" i="1804"/>
  <c r="D1343" i="1804" s="1"/>
  <c r="E1273" i="1804"/>
  <c r="E1343" i="1804" s="1"/>
  <c r="F1273" i="1804"/>
  <c r="F1343" i="1804" s="1"/>
  <c r="G1273" i="1804"/>
  <c r="G1343" i="1804" s="1"/>
  <c r="H1273" i="1804"/>
  <c r="H1343" i="1804" s="1"/>
  <c r="I1273" i="1804"/>
  <c r="I1343" i="1804" s="1"/>
  <c r="J1273" i="1804"/>
  <c r="J1343" i="1804" s="1"/>
  <c r="K1273" i="1804"/>
  <c r="K1343" i="1804" s="1"/>
  <c r="L1273" i="1804"/>
  <c r="L1343" i="1804" s="1"/>
  <c r="M1273" i="1804"/>
  <c r="M1343" i="1804" s="1"/>
  <c r="B1274" i="1804"/>
  <c r="B1344" i="1804" s="1"/>
  <c r="C1274" i="1804"/>
  <c r="D1274" i="1804"/>
  <c r="D1344" i="1804" s="1"/>
  <c r="E1274" i="1804"/>
  <c r="E1344" i="1804" s="1"/>
  <c r="F1274" i="1804"/>
  <c r="F1344" i="1804" s="1"/>
  <c r="G1274" i="1804"/>
  <c r="G1344" i="1804" s="1"/>
  <c r="H1274" i="1804"/>
  <c r="H1344" i="1804" s="1"/>
  <c r="I1274" i="1804"/>
  <c r="I1344" i="1804" s="1"/>
  <c r="J1274" i="1804"/>
  <c r="J1344" i="1804" s="1"/>
  <c r="K1274" i="1804"/>
  <c r="K1344" i="1804" s="1"/>
  <c r="L1274" i="1804"/>
  <c r="L1344" i="1804" s="1"/>
  <c r="M1274" i="1804"/>
  <c r="M1344" i="1804" s="1"/>
  <c r="B1275" i="1804"/>
  <c r="B1345" i="1804" s="1"/>
  <c r="C1275" i="1804"/>
  <c r="C1345" i="1804" s="1"/>
  <c r="D1275" i="1804"/>
  <c r="D1345" i="1804" s="1"/>
  <c r="E1275" i="1804"/>
  <c r="E1345" i="1804" s="1"/>
  <c r="F1275" i="1804"/>
  <c r="G1275" i="1804"/>
  <c r="G1345" i="1804" s="1"/>
  <c r="H1275" i="1804"/>
  <c r="H1345" i="1804" s="1"/>
  <c r="I1275" i="1804"/>
  <c r="I1345" i="1804" s="1"/>
  <c r="J1275" i="1804"/>
  <c r="J1345" i="1804" s="1"/>
  <c r="K1275" i="1804"/>
  <c r="K1345" i="1804" s="1"/>
  <c r="L1275" i="1804"/>
  <c r="L1345" i="1804" s="1"/>
  <c r="M1275" i="1804"/>
  <c r="M1345" i="1804" s="1"/>
  <c r="B1276" i="1804"/>
  <c r="B1346" i="1804" s="1"/>
  <c r="C1276" i="1804"/>
  <c r="C1346" i="1804" s="1"/>
  <c r="D1276" i="1804"/>
  <c r="D1346" i="1804" s="1"/>
  <c r="E1276" i="1804"/>
  <c r="E1346" i="1804" s="1"/>
  <c r="F1276" i="1804"/>
  <c r="F1346" i="1804" s="1"/>
  <c r="G1276" i="1804"/>
  <c r="G1346" i="1804" s="1"/>
  <c r="H1276" i="1804"/>
  <c r="H1346" i="1804" s="1"/>
  <c r="I1276" i="1804"/>
  <c r="I1346" i="1804" s="1"/>
  <c r="J1276" i="1804"/>
  <c r="J1346" i="1804" s="1"/>
  <c r="K1276" i="1804"/>
  <c r="K1346" i="1804" s="1"/>
  <c r="L1276" i="1804"/>
  <c r="L1346" i="1804" s="1"/>
  <c r="M1276" i="1804"/>
  <c r="M1346" i="1804" s="1"/>
  <c r="C1261" i="1804"/>
  <c r="C1331" i="1804" s="1"/>
  <c r="D1261" i="1804"/>
  <c r="D1331" i="1804" s="1"/>
  <c r="E1261" i="1804"/>
  <c r="E1331" i="1804" s="1"/>
  <c r="F1261" i="1804"/>
  <c r="F1331" i="1804" s="1"/>
  <c r="G1261" i="1804"/>
  <c r="G1331" i="1804" s="1"/>
  <c r="H1261" i="1804"/>
  <c r="H1331" i="1804" s="1"/>
  <c r="I1261" i="1804"/>
  <c r="I1331" i="1804" s="1"/>
  <c r="J1261" i="1804"/>
  <c r="J1331" i="1804" s="1"/>
  <c r="K1261" i="1804"/>
  <c r="K1331" i="1804" s="1"/>
  <c r="L1261" i="1804"/>
  <c r="L1331" i="1804" s="1"/>
  <c r="M1261" i="1804"/>
  <c r="M1331" i="1804" s="1"/>
  <c r="B1261" i="1804"/>
  <c r="B1331" i="1804" s="1"/>
  <c r="B1238" i="1804"/>
  <c r="B1308" i="1804" s="1"/>
  <c r="B1284" i="1804"/>
  <c r="B1354" i="1804" s="1"/>
  <c r="C1284" i="1804"/>
  <c r="C1354" i="1804" s="1"/>
  <c r="D1284" i="1804"/>
  <c r="E1284" i="1804"/>
  <c r="E1354" i="1804" s="1"/>
  <c r="F1284" i="1804"/>
  <c r="F1354" i="1804" s="1"/>
  <c r="G1284" i="1804"/>
  <c r="G1354" i="1804" s="1"/>
  <c r="H1284" i="1804"/>
  <c r="H1354" i="1804" s="1"/>
  <c r="I1284" i="1804"/>
  <c r="I1354" i="1804" s="1"/>
  <c r="J1284" i="1804"/>
  <c r="J1354" i="1804" s="1"/>
  <c r="K1284" i="1804"/>
  <c r="K1354" i="1804" s="1"/>
  <c r="L1284" i="1804"/>
  <c r="L1354" i="1804" s="1"/>
  <c r="M1284" i="1804"/>
  <c r="M1354" i="1804" s="1"/>
  <c r="B1285" i="1804"/>
  <c r="B1355" i="1804" s="1"/>
  <c r="C1285" i="1804"/>
  <c r="C1355" i="1804" s="1"/>
  <c r="D1285" i="1804"/>
  <c r="D1355" i="1804" s="1"/>
  <c r="E1285" i="1804"/>
  <c r="E1355" i="1804" s="1"/>
  <c r="F1285" i="1804"/>
  <c r="F1355" i="1804" s="1"/>
  <c r="G1285" i="1804"/>
  <c r="G1355" i="1804" s="1"/>
  <c r="H1285" i="1804"/>
  <c r="H1355" i="1804" s="1"/>
  <c r="I1285" i="1804"/>
  <c r="I1355" i="1804" s="1"/>
  <c r="J1285" i="1804"/>
  <c r="J1355" i="1804" s="1"/>
  <c r="K1285" i="1804"/>
  <c r="K1355" i="1804" s="1"/>
  <c r="L1285" i="1804"/>
  <c r="L1355" i="1804" s="1"/>
  <c r="M1285" i="1804"/>
  <c r="M1355" i="1804" s="1"/>
  <c r="B1286" i="1804"/>
  <c r="B1356" i="1804" s="1"/>
  <c r="C1286" i="1804"/>
  <c r="C1356" i="1804" s="1"/>
  <c r="D1286" i="1804"/>
  <c r="D1356" i="1804" s="1"/>
  <c r="E1286" i="1804"/>
  <c r="E1356" i="1804" s="1"/>
  <c r="F1286" i="1804"/>
  <c r="F1356" i="1804" s="1"/>
  <c r="G1286" i="1804"/>
  <c r="G1356" i="1804" s="1"/>
  <c r="H1286" i="1804"/>
  <c r="H1356" i="1804" s="1"/>
  <c r="I1286" i="1804"/>
  <c r="I1356" i="1804" s="1"/>
  <c r="J1286" i="1804"/>
  <c r="J1356" i="1804" s="1"/>
  <c r="K1286" i="1804"/>
  <c r="K1356" i="1804" s="1"/>
  <c r="L1286" i="1804"/>
  <c r="L1356" i="1804" s="1"/>
  <c r="M1286" i="1804"/>
  <c r="M1356" i="1804" s="1"/>
  <c r="B1287" i="1804"/>
  <c r="B1357" i="1804" s="1"/>
  <c r="C1287" i="1804"/>
  <c r="C1357" i="1804" s="1"/>
  <c r="D1287" i="1804"/>
  <c r="D1357" i="1804" s="1"/>
  <c r="E1287" i="1804"/>
  <c r="E1357" i="1804" s="1"/>
  <c r="F1287" i="1804"/>
  <c r="F1357" i="1804" s="1"/>
  <c r="G1287" i="1804"/>
  <c r="G1357" i="1804" s="1"/>
  <c r="H1287" i="1804"/>
  <c r="H1357" i="1804" s="1"/>
  <c r="I1287" i="1804"/>
  <c r="I1357" i="1804" s="1"/>
  <c r="J1287" i="1804"/>
  <c r="J1357" i="1804" s="1"/>
  <c r="K1287" i="1804"/>
  <c r="K1357" i="1804" s="1"/>
  <c r="L1287" i="1804"/>
  <c r="L1357" i="1804" s="1"/>
  <c r="M1287" i="1804"/>
  <c r="M1357" i="1804" s="1"/>
  <c r="B1288" i="1804"/>
  <c r="B1358" i="1804" s="1"/>
  <c r="C1288" i="1804"/>
  <c r="C1358" i="1804" s="1"/>
  <c r="D1288" i="1804"/>
  <c r="D1358" i="1804" s="1"/>
  <c r="E1288" i="1804"/>
  <c r="E1358" i="1804" s="1"/>
  <c r="F1288" i="1804"/>
  <c r="F1358" i="1804" s="1"/>
  <c r="G1288" i="1804"/>
  <c r="G1358" i="1804" s="1"/>
  <c r="H1288" i="1804"/>
  <c r="H1358" i="1804" s="1"/>
  <c r="I1288" i="1804"/>
  <c r="I1358" i="1804" s="1"/>
  <c r="J1288" i="1804"/>
  <c r="J1358" i="1804" s="1"/>
  <c r="K1288" i="1804"/>
  <c r="K1358" i="1804" s="1"/>
  <c r="L1288" i="1804"/>
  <c r="L1358" i="1804" s="1"/>
  <c r="M1288" i="1804"/>
  <c r="M1358" i="1804" s="1"/>
  <c r="C1289" i="1804"/>
  <c r="C1359" i="1804" s="1"/>
  <c r="D1289" i="1804"/>
  <c r="D1359" i="1804" s="1"/>
  <c r="E1289" i="1804"/>
  <c r="E1359" i="1804" s="1"/>
  <c r="F1289" i="1804"/>
  <c r="F1359" i="1804" s="1"/>
  <c r="G1289" i="1804"/>
  <c r="G1359" i="1804" s="1"/>
  <c r="H1289" i="1804"/>
  <c r="H1359" i="1804" s="1"/>
  <c r="I1289" i="1804"/>
  <c r="I1359" i="1804" s="1"/>
  <c r="J1289" i="1804"/>
  <c r="K1289" i="1804"/>
  <c r="K1359" i="1804" s="1"/>
  <c r="L1289" i="1804"/>
  <c r="L1359" i="1804" s="1"/>
  <c r="M1289" i="1804"/>
  <c r="M1359" i="1804" s="1"/>
  <c r="B1290" i="1804"/>
  <c r="B1360" i="1804" s="1"/>
  <c r="C1290" i="1804"/>
  <c r="C1360" i="1804" s="1"/>
  <c r="D1290" i="1804"/>
  <c r="D1360" i="1804" s="1"/>
  <c r="E1290" i="1804"/>
  <c r="E1360" i="1804" s="1"/>
  <c r="F1290" i="1804"/>
  <c r="F1360" i="1804" s="1"/>
  <c r="G1290" i="1804"/>
  <c r="G1360" i="1804" s="1"/>
  <c r="H1290" i="1804"/>
  <c r="H1360" i="1804" s="1"/>
  <c r="I1290" i="1804"/>
  <c r="I1360" i="1804" s="1"/>
  <c r="J1290" i="1804"/>
  <c r="J1360" i="1804" s="1"/>
  <c r="K1290" i="1804"/>
  <c r="K1360" i="1804" s="1"/>
  <c r="L1290" i="1804"/>
  <c r="L1360" i="1804" s="1"/>
  <c r="M1290" i="1804"/>
  <c r="M1360" i="1804" s="1"/>
  <c r="B1361" i="1804"/>
  <c r="C1291" i="1804"/>
  <c r="C1361" i="1804" s="1"/>
  <c r="D1291" i="1804"/>
  <c r="D1361" i="1804" s="1"/>
  <c r="E1291" i="1804"/>
  <c r="E1361" i="1804" s="1"/>
  <c r="F1291" i="1804"/>
  <c r="F1361" i="1804" s="1"/>
  <c r="G1291" i="1804"/>
  <c r="G1361" i="1804" s="1"/>
  <c r="H1291" i="1804"/>
  <c r="H1361" i="1804" s="1"/>
  <c r="I1291" i="1804"/>
  <c r="I1361" i="1804" s="1"/>
  <c r="J1291" i="1804"/>
  <c r="J1361" i="1804" s="1"/>
  <c r="K1291" i="1804"/>
  <c r="K1361" i="1804" s="1"/>
  <c r="L1291" i="1804"/>
  <c r="L1361" i="1804" s="1"/>
  <c r="M1291" i="1804"/>
  <c r="M1361" i="1804" s="1"/>
  <c r="B1292" i="1804"/>
  <c r="B1362" i="1804" s="1"/>
  <c r="C1292" i="1804"/>
  <c r="C1362" i="1804" s="1"/>
  <c r="D1292" i="1804"/>
  <c r="D1362" i="1804" s="1"/>
  <c r="E1292" i="1804"/>
  <c r="F1292" i="1804"/>
  <c r="F1362" i="1804" s="1"/>
  <c r="G1292" i="1804"/>
  <c r="G1362" i="1804" s="1"/>
  <c r="H1292" i="1804"/>
  <c r="H1362" i="1804" s="1"/>
  <c r="I1292" i="1804"/>
  <c r="I1362" i="1804" s="1"/>
  <c r="J1292" i="1804"/>
  <c r="J1362" i="1804" s="1"/>
  <c r="K1292" i="1804"/>
  <c r="K1362" i="1804" s="1"/>
  <c r="L1292" i="1804"/>
  <c r="L1362" i="1804" s="1"/>
  <c r="M1292" i="1804"/>
  <c r="M1362" i="1804" s="1"/>
  <c r="B1293" i="1804"/>
  <c r="B1363" i="1804" s="1"/>
  <c r="C1293" i="1804"/>
  <c r="C1363" i="1804" s="1"/>
  <c r="D1293" i="1804"/>
  <c r="D1363" i="1804" s="1"/>
  <c r="E1293" i="1804"/>
  <c r="E1363" i="1804" s="1"/>
  <c r="F1293" i="1804"/>
  <c r="F1363" i="1804" s="1"/>
  <c r="G1293" i="1804"/>
  <c r="G1363" i="1804" s="1"/>
  <c r="H1293" i="1804"/>
  <c r="H1363" i="1804" s="1"/>
  <c r="I1293" i="1804"/>
  <c r="I1363" i="1804" s="1"/>
  <c r="J1293" i="1804"/>
  <c r="J1363" i="1804" s="1"/>
  <c r="K1293" i="1804"/>
  <c r="K1363" i="1804" s="1"/>
  <c r="L1293" i="1804"/>
  <c r="L1363" i="1804" s="1"/>
  <c r="M1293" i="1804"/>
  <c r="M1363" i="1804" s="1"/>
  <c r="B1294" i="1804"/>
  <c r="B1364" i="1804" s="1"/>
  <c r="C1294" i="1804"/>
  <c r="C1364" i="1804" s="1"/>
  <c r="D1294" i="1804"/>
  <c r="D1364" i="1804" s="1"/>
  <c r="E1294" i="1804"/>
  <c r="E1364" i="1804" s="1"/>
  <c r="F1294" i="1804"/>
  <c r="F1364" i="1804" s="1"/>
  <c r="G1294" i="1804"/>
  <c r="G1364" i="1804" s="1"/>
  <c r="H1294" i="1804"/>
  <c r="H1364" i="1804" s="1"/>
  <c r="I1294" i="1804"/>
  <c r="I1364" i="1804" s="1"/>
  <c r="J1294" i="1804"/>
  <c r="J1364" i="1804" s="1"/>
  <c r="K1294" i="1804"/>
  <c r="K1364" i="1804" s="1"/>
  <c r="L1294" i="1804"/>
  <c r="L1364" i="1804" s="1"/>
  <c r="M1294" i="1804"/>
  <c r="M1364" i="1804" s="1"/>
  <c r="B1295" i="1804"/>
  <c r="B1365" i="1804" s="1"/>
  <c r="C1295" i="1804"/>
  <c r="C1365" i="1804" s="1"/>
  <c r="D1295" i="1804"/>
  <c r="D1365" i="1804" s="1"/>
  <c r="E1295" i="1804"/>
  <c r="E1365" i="1804" s="1"/>
  <c r="F1295" i="1804"/>
  <c r="F1365" i="1804" s="1"/>
  <c r="G1295" i="1804"/>
  <c r="G1365" i="1804" s="1"/>
  <c r="H1295" i="1804"/>
  <c r="H1365" i="1804" s="1"/>
  <c r="I1295" i="1804"/>
  <c r="I1365" i="1804" s="1"/>
  <c r="J1295" i="1804"/>
  <c r="J1365" i="1804" s="1"/>
  <c r="K1295" i="1804"/>
  <c r="K1365" i="1804" s="1"/>
  <c r="L1295" i="1804"/>
  <c r="L1365" i="1804" s="1"/>
  <c r="M1295" i="1804"/>
  <c r="M1365" i="1804" s="1"/>
  <c r="B1296" i="1804"/>
  <c r="B1366" i="1804" s="1"/>
  <c r="C1296" i="1804"/>
  <c r="C1366" i="1804" s="1"/>
  <c r="D1296" i="1804"/>
  <c r="D1366" i="1804" s="1"/>
  <c r="E1296" i="1804"/>
  <c r="E1366" i="1804" s="1"/>
  <c r="F1296" i="1804"/>
  <c r="F1366" i="1804" s="1"/>
  <c r="G1296" i="1804"/>
  <c r="G1366" i="1804" s="1"/>
  <c r="H1296" i="1804"/>
  <c r="H1366" i="1804" s="1"/>
  <c r="I1296" i="1804"/>
  <c r="I1366" i="1804" s="1"/>
  <c r="J1296" i="1804"/>
  <c r="J1366" i="1804" s="1"/>
  <c r="K1296" i="1804"/>
  <c r="K1366" i="1804" s="1"/>
  <c r="L1296" i="1804"/>
  <c r="L1366" i="1804" s="1"/>
  <c r="M1296" i="1804"/>
  <c r="M1366" i="1804" s="1"/>
  <c r="B1297" i="1804"/>
  <c r="B1367" i="1804" s="1"/>
  <c r="C1297" i="1804"/>
  <c r="C1367" i="1804" s="1"/>
  <c r="D1297" i="1804"/>
  <c r="D1367" i="1804" s="1"/>
  <c r="E1297" i="1804"/>
  <c r="E1367" i="1804" s="1"/>
  <c r="F1297" i="1804"/>
  <c r="F1367" i="1804" s="1"/>
  <c r="G1297" i="1804"/>
  <c r="G1367" i="1804" s="1"/>
  <c r="H1297" i="1804"/>
  <c r="H1367" i="1804" s="1"/>
  <c r="I1297" i="1804"/>
  <c r="I1367" i="1804" s="1"/>
  <c r="J1297" i="1804"/>
  <c r="J1367" i="1804" s="1"/>
  <c r="K1297" i="1804"/>
  <c r="K1367" i="1804" s="1"/>
  <c r="L1297" i="1804"/>
  <c r="L1367" i="1804" s="1"/>
  <c r="M1297" i="1804"/>
  <c r="M1367" i="1804" s="1"/>
  <c r="B1298" i="1804"/>
  <c r="B1368" i="1804" s="1"/>
  <c r="C1298" i="1804"/>
  <c r="C1368" i="1804" s="1"/>
  <c r="D1298" i="1804"/>
  <c r="D1368" i="1804" s="1"/>
  <c r="E1298" i="1804"/>
  <c r="E1368" i="1804" s="1"/>
  <c r="F1298" i="1804"/>
  <c r="F1368" i="1804" s="1"/>
  <c r="G1298" i="1804"/>
  <c r="G1368" i="1804" s="1"/>
  <c r="H1298" i="1804"/>
  <c r="H1368" i="1804" s="1"/>
  <c r="I1298" i="1804"/>
  <c r="I1368" i="1804" s="1"/>
  <c r="J1298" i="1804"/>
  <c r="J1368" i="1804" s="1"/>
  <c r="K1298" i="1804"/>
  <c r="K1368" i="1804" s="1"/>
  <c r="L1298" i="1804"/>
  <c r="L1368" i="1804" s="1"/>
  <c r="M1298" i="1804"/>
  <c r="M1368" i="1804" s="1"/>
  <c r="C1283" i="1804"/>
  <c r="C1353" i="1804" s="1"/>
  <c r="D1283" i="1804"/>
  <c r="D1353" i="1804" s="1"/>
  <c r="E1283" i="1804"/>
  <c r="E1353" i="1804" s="1"/>
  <c r="F1283" i="1804"/>
  <c r="F1353" i="1804" s="1"/>
  <c r="G1283" i="1804"/>
  <c r="G1353" i="1804" s="1"/>
  <c r="H1283" i="1804"/>
  <c r="H1353" i="1804" s="1"/>
  <c r="I1283" i="1804"/>
  <c r="I1353" i="1804" s="1"/>
  <c r="J1283" i="1804"/>
  <c r="J1353" i="1804" s="1"/>
  <c r="K1283" i="1804"/>
  <c r="K1353" i="1804" s="1"/>
  <c r="L1283" i="1804"/>
  <c r="L1353" i="1804" s="1"/>
  <c r="M1283" i="1804"/>
  <c r="M1353" i="1804" s="1"/>
  <c r="B1283" i="1804"/>
  <c r="B1353" i="1804" s="1"/>
  <c r="F1332" i="1804"/>
  <c r="B1335" i="1804"/>
  <c r="B1239" i="1804"/>
  <c r="B1309" i="1804" s="1"/>
  <c r="C1239" i="1804"/>
  <c r="C1309" i="1804" s="1"/>
  <c r="D1239" i="1804"/>
  <c r="D1309" i="1804" s="1"/>
  <c r="E1239" i="1804"/>
  <c r="E1309" i="1804" s="1"/>
  <c r="F1239" i="1804"/>
  <c r="F1309" i="1804" s="1"/>
  <c r="G1239" i="1804"/>
  <c r="G1309" i="1804" s="1"/>
  <c r="H1239" i="1804"/>
  <c r="H1309" i="1804" s="1"/>
  <c r="I1239" i="1804"/>
  <c r="I1309" i="1804" s="1"/>
  <c r="J1239" i="1804"/>
  <c r="J1309" i="1804" s="1"/>
  <c r="K1239" i="1804"/>
  <c r="K1309" i="1804" s="1"/>
  <c r="L1239" i="1804"/>
  <c r="L1309" i="1804" s="1"/>
  <c r="M1239" i="1804"/>
  <c r="M1309" i="1804" s="1"/>
  <c r="B1240" i="1804"/>
  <c r="B1310" i="1804" s="1"/>
  <c r="C1240" i="1804"/>
  <c r="C1310" i="1804" s="1"/>
  <c r="D1240" i="1804"/>
  <c r="D1310" i="1804" s="1"/>
  <c r="E1240" i="1804"/>
  <c r="E1310" i="1804" s="1"/>
  <c r="F1240" i="1804"/>
  <c r="F1310" i="1804" s="1"/>
  <c r="G1240" i="1804"/>
  <c r="G1310" i="1804" s="1"/>
  <c r="H1240" i="1804"/>
  <c r="H1310" i="1804" s="1"/>
  <c r="I1240" i="1804"/>
  <c r="I1310" i="1804" s="1"/>
  <c r="J1240" i="1804"/>
  <c r="J1310" i="1804" s="1"/>
  <c r="K1240" i="1804"/>
  <c r="K1310" i="1804" s="1"/>
  <c r="L1240" i="1804"/>
  <c r="L1310" i="1804" s="1"/>
  <c r="M1240" i="1804"/>
  <c r="M1310" i="1804" s="1"/>
  <c r="B1241" i="1804"/>
  <c r="B1311" i="1804" s="1"/>
  <c r="C1241" i="1804"/>
  <c r="C1311" i="1804" s="1"/>
  <c r="D1241" i="1804"/>
  <c r="D1311" i="1804" s="1"/>
  <c r="E1241" i="1804"/>
  <c r="E1311" i="1804" s="1"/>
  <c r="F1241" i="1804"/>
  <c r="F1311" i="1804" s="1"/>
  <c r="G1241" i="1804"/>
  <c r="G1311" i="1804" s="1"/>
  <c r="H1241" i="1804"/>
  <c r="H1311" i="1804" s="1"/>
  <c r="I1241" i="1804"/>
  <c r="I1311" i="1804" s="1"/>
  <c r="J1241" i="1804"/>
  <c r="J1311" i="1804" s="1"/>
  <c r="K1241" i="1804"/>
  <c r="K1311" i="1804" s="1"/>
  <c r="L1241" i="1804"/>
  <c r="L1311" i="1804" s="1"/>
  <c r="M1241" i="1804"/>
  <c r="M1311" i="1804" s="1"/>
  <c r="B1242" i="1804"/>
  <c r="B1312" i="1804" s="1"/>
  <c r="C1242" i="1804"/>
  <c r="C1312" i="1804" s="1"/>
  <c r="D1242" i="1804"/>
  <c r="D1312" i="1804" s="1"/>
  <c r="E1242" i="1804"/>
  <c r="E1312" i="1804" s="1"/>
  <c r="F1242" i="1804"/>
  <c r="F1312" i="1804" s="1"/>
  <c r="G1242" i="1804"/>
  <c r="G1312" i="1804" s="1"/>
  <c r="H1242" i="1804"/>
  <c r="H1312" i="1804" s="1"/>
  <c r="I1242" i="1804"/>
  <c r="I1312" i="1804" s="1"/>
  <c r="J1242" i="1804"/>
  <c r="J1312" i="1804" s="1"/>
  <c r="K1242" i="1804"/>
  <c r="K1312" i="1804" s="1"/>
  <c r="L1242" i="1804"/>
  <c r="L1312" i="1804" s="1"/>
  <c r="M1242" i="1804"/>
  <c r="M1312" i="1804" s="1"/>
  <c r="B1243" i="1804"/>
  <c r="B1313" i="1804" s="1"/>
  <c r="C1243" i="1804"/>
  <c r="C1313" i="1804" s="1"/>
  <c r="D1243" i="1804"/>
  <c r="D1313" i="1804" s="1"/>
  <c r="E1243" i="1804"/>
  <c r="E1313" i="1804" s="1"/>
  <c r="F1243" i="1804"/>
  <c r="F1313" i="1804" s="1"/>
  <c r="G1243" i="1804"/>
  <c r="G1313" i="1804" s="1"/>
  <c r="H1243" i="1804"/>
  <c r="H1313" i="1804" s="1"/>
  <c r="I1243" i="1804"/>
  <c r="I1313" i="1804" s="1"/>
  <c r="J1243" i="1804"/>
  <c r="J1313" i="1804" s="1"/>
  <c r="K1243" i="1804"/>
  <c r="K1313" i="1804" s="1"/>
  <c r="L1243" i="1804"/>
  <c r="L1313" i="1804" s="1"/>
  <c r="M1243" i="1804"/>
  <c r="M1313" i="1804" s="1"/>
  <c r="B1244" i="1804"/>
  <c r="B1314" i="1804" s="1"/>
  <c r="C1244" i="1804"/>
  <c r="C1314" i="1804" s="1"/>
  <c r="D1244" i="1804"/>
  <c r="D1314" i="1804" s="1"/>
  <c r="E1244" i="1804"/>
  <c r="E1314" i="1804" s="1"/>
  <c r="F1244" i="1804"/>
  <c r="F1314" i="1804" s="1"/>
  <c r="G1244" i="1804"/>
  <c r="G1314" i="1804" s="1"/>
  <c r="H1244" i="1804"/>
  <c r="H1314" i="1804" s="1"/>
  <c r="I1244" i="1804"/>
  <c r="I1314" i="1804" s="1"/>
  <c r="J1244" i="1804"/>
  <c r="J1314" i="1804" s="1"/>
  <c r="K1244" i="1804"/>
  <c r="K1314" i="1804" s="1"/>
  <c r="L1244" i="1804"/>
  <c r="L1314" i="1804" s="1"/>
  <c r="M1244" i="1804"/>
  <c r="M1314" i="1804" s="1"/>
  <c r="B1245" i="1804"/>
  <c r="B1315" i="1804" s="1"/>
  <c r="C1245" i="1804"/>
  <c r="C1315" i="1804" s="1"/>
  <c r="D1245" i="1804"/>
  <c r="D1315" i="1804" s="1"/>
  <c r="E1245" i="1804"/>
  <c r="E1315" i="1804" s="1"/>
  <c r="F1245" i="1804"/>
  <c r="F1315" i="1804" s="1"/>
  <c r="G1245" i="1804"/>
  <c r="G1315" i="1804" s="1"/>
  <c r="H1245" i="1804"/>
  <c r="H1315" i="1804" s="1"/>
  <c r="I1245" i="1804"/>
  <c r="I1315" i="1804" s="1"/>
  <c r="J1245" i="1804"/>
  <c r="J1315" i="1804" s="1"/>
  <c r="K1245" i="1804"/>
  <c r="K1315" i="1804" s="1"/>
  <c r="L1245" i="1804"/>
  <c r="L1315" i="1804" s="1"/>
  <c r="M1245" i="1804"/>
  <c r="M1315" i="1804" s="1"/>
  <c r="C1246" i="1804"/>
  <c r="C1316" i="1804" s="1"/>
  <c r="D1246" i="1804"/>
  <c r="D1316" i="1804" s="1"/>
  <c r="E1246" i="1804"/>
  <c r="E1316" i="1804" s="1"/>
  <c r="F1246" i="1804"/>
  <c r="F1316" i="1804" s="1"/>
  <c r="G1246" i="1804"/>
  <c r="G1316" i="1804" s="1"/>
  <c r="H1246" i="1804"/>
  <c r="H1316" i="1804" s="1"/>
  <c r="I1246" i="1804"/>
  <c r="I1316" i="1804" s="1"/>
  <c r="J1246" i="1804"/>
  <c r="J1316" i="1804" s="1"/>
  <c r="K1246" i="1804"/>
  <c r="K1316" i="1804" s="1"/>
  <c r="L1246" i="1804"/>
  <c r="L1316" i="1804" s="1"/>
  <c r="M1246" i="1804"/>
  <c r="M1316" i="1804" s="1"/>
  <c r="B1247" i="1804"/>
  <c r="B1317" i="1804" s="1"/>
  <c r="C1247" i="1804"/>
  <c r="C1317" i="1804" s="1"/>
  <c r="D1247" i="1804"/>
  <c r="D1317" i="1804" s="1"/>
  <c r="E1247" i="1804"/>
  <c r="E1317" i="1804" s="1"/>
  <c r="F1247" i="1804"/>
  <c r="F1317" i="1804" s="1"/>
  <c r="G1247" i="1804"/>
  <c r="G1317" i="1804" s="1"/>
  <c r="H1247" i="1804"/>
  <c r="H1317" i="1804" s="1"/>
  <c r="I1247" i="1804"/>
  <c r="I1317" i="1804" s="1"/>
  <c r="J1247" i="1804"/>
  <c r="J1317" i="1804" s="1"/>
  <c r="K1247" i="1804"/>
  <c r="K1317" i="1804" s="1"/>
  <c r="L1247" i="1804"/>
  <c r="L1317" i="1804" s="1"/>
  <c r="M1247" i="1804"/>
  <c r="M1317" i="1804" s="1"/>
  <c r="B1248" i="1804"/>
  <c r="B1318" i="1804" s="1"/>
  <c r="C1248" i="1804"/>
  <c r="C1318" i="1804" s="1"/>
  <c r="D1248" i="1804"/>
  <c r="D1318" i="1804" s="1"/>
  <c r="E1248" i="1804"/>
  <c r="E1318" i="1804" s="1"/>
  <c r="F1248" i="1804"/>
  <c r="F1318" i="1804" s="1"/>
  <c r="G1248" i="1804"/>
  <c r="G1318" i="1804" s="1"/>
  <c r="H1248" i="1804"/>
  <c r="H1318" i="1804" s="1"/>
  <c r="I1248" i="1804"/>
  <c r="I1318" i="1804" s="1"/>
  <c r="J1248" i="1804"/>
  <c r="J1318" i="1804" s="1"/>
  <c r="K1248" i="1804"/>
  <c r="K1318" i="1804" s="1"/>
  <c r="L1248" i="1804"/>
  <c r="L1318" i="1804" s="1"/>
  <c r="M1248" i="1804"/>
  <c r="M1318" i="1804" s="1"/>
  <c r="B1249" i="1804"/>
  <c r="B1319" i="1804" s="1"/>
  <c r="C1249" i="1804"/>
  <c r="C1319" i="1804" s="1"/>
  <c r="D1249" i="1804"/>
  <c r="D1319" i="1804" s="1"/>
  <c r="E1249" i="1804"/>
  <c r="E1319" i="1804" s="1"/>
  <c r="F1249" i="1804"/>
  <c r="F1319" i="1804" s="1"/>
  <c r="G1249" i="1804"/>
  <c r="G1319" i="1804" s="1"/>
  <c r="H1249" i="1804"/>
  <c r="H1319" i="1804" s="1"/>
  <c r="I1249" i="1804"/>
  <c r="I1319" i="1804" s="1"/>
  <c r="J1249" i="1804"/>
  <c r="J1319" i="1804" s="1"/>
  <c r="K1249" i="1804"/>
  <c r="K1319" i="1804" s="1"/>
  <c r="L1249" i="1804"/>
  <c r="L1319" i="1804" s="1"/>
  <c r="M1249" i="1804"/>
  <c r="M1319" i="1804" s="1"/>
  <c r="B1250" i="1804"/>
  <c r="B1320" i="1804" s="1"/>
  <c r="C1250" i="1804"/>
  <c r="C1320" i="1804" s="1"/>
  <c r="D1250" i="1804"/>
  <c r="D1320" i="1804" s="1"/>
  <c r="E1250" i="1804"/>
  <c r="E1320" i="1804" s="1"/>
  <c r="F1250" i="1804"/>
  <c r="F1320" i="1804" s="1"/>
  <c r="G1250" i="1804"/>
  <c r="G1320" i="1804" s="1"/>
  <c r="H1250" i="1804"/>
  <c r="H1320" i="1804" s="1"/>
  <c r="I1250" i="1804"/>
  <c r="I1320" i="1804" s="1"/>
  <c r="J1250" i="1804"/>
  <c r="J1320" i="1804" s="1"/>
  <c r="K1250" i="1804"/>
  <c r="K1320" i="1804" s="1"/>
  <c r="L1250" i="1804"/>
  <c r="L1320" i="1804" s="1"/>
  <c r="M1250" i="1804"/>
  <c r="M1320" i="1804" s="1"/>
  <c r="B1251" i="1804"/>
  <c r="B1321" i="1804" s="1"/>
  <c r="C1251" i="1804"/>
  <c r="C1321" i="1804" s="1"/>
  <c r="D1251" i="1804"/>
  <c r="D1321" i="1804" s="1"/>
  <c r="E1251" i="1804"/>
  <c r="E1321" i="1804" s="1"/>
  <c r="F1251" i="1804"/>
  <c r="F1321" i="1804" s="1"/>
  <c r="G1251" i="1804"/>
  <c r="G1321" i="1804" s="1"/>
  <c r="H1251" i="1804"/>
  <c r="H1321" i="1804" s="1"/>
  <c r="I1251" i="1804"/>
  <c r="I1321" i="1804" s="1"/>
  <c r="J1251" i="1804"/>
  <c r="J1321" i="1804" s="1"/>
  <c r="K1251" i="1804"/>
  <c r="K1321" i="1804" s="1"/>
  <c r="L1251" i="1804"/>
  <c r="L1321" i="1804" s="1"/>
  <c r="M1251" i="1804"/>
  <c r="M1321" i="1804" s="1"/>
  <c r="B1252" i="1804"/>
  <c r="B1322" i="1804" s="1"/>
  <c r="C1252" i="1804"/>
  <c r="C1322" i="1804" s="1"/>
  <c r="D1252" i="1804"/>
  <c r="D1322" i="1804" s="1"/>
  <c r="E1252" i="1804"/>
  <c r="E1322" i="1804" s="1"/>
  <c r="F1252" i="1804"/>
  <c r="F1322" i="1804" s="1"/>
  <c r="G1252" i="1804"/>
  <c r="G1322" i="1804" s="1"/>
  <c r="H1252" i="1804"/>
  <c r="H1322" i="1804" s="1"/>
  <c r="I1252" i="1804"/>
  <c r="I1322" i="1804" s="1"/>
  <c r="J1252" i="1804"/>
  <c r="J1322" i="1804" s="1"/>
  <c r="K1252" i="1804"/>
  <c r="K1322" i="1804" s="1"/>
  <c r="L1252" i="1804"/>
  <c r="L1322" i="1804" s="1"/>
  <c r="M1252" i="1804"/>
  <c r="M1322" i="1804" s="1"/>
  <c r="B1253" i="1804"/>
  <c r="B1323" i="1804" s="1"/>
  <c r="C1253" i="1804"/>
  <c r="C1323" i="1804" s="1"/>
  <c r="D1253" i="1804"/>
  <c r="D1323" i="1804" s="1"/>
  <c r="E1253" i="1804"/>
  <c r="E1323" i="1804" s="1"/>
  <c r="F1253" i="1804"/>
  <c r="F1323" i="1804" s="1"/>
  <c r="G1253" i="1804"/>
  <c r="G1323" i="1804" s="1"/>
  <c r="H1253" i="1804"/>
  <c r="H1323" i="1804" s="1"/>
  <c r="I1253" i="1804"/>
  <c r="I1323" i="1804" s="1"/>
  <c r="J1253" i="1804"/>
  <c r="J1323" i="1804" s="1"/>
  <c r="K1253" i="1804"/>
  <c r="K1323" i="1804" s="1"/>
  <c r="L1253" i="1804"/>
  <c r="L1323" i="1804" s="1"/>
  <c r="M1253" i="1804"/>
  <c r="M1323" i="1804" s="1"/>
  <c r="C1238" i="1804"/>
  <c r="C1308" i="1804" s="1"/>
  <c r="D1238" i="1804"/>
  <c r="D1308" i="1804" s="1"/>
  <c r="E1238" i="1804"/>
  <c r="E1308" i="1804" s="1"/>
  <c r="F1238" i="1804"/>
  <c r="F1308" i="1804" s="1"/>
  <c r="G1238" i="1804"/>
  <c r="G1308" i="1804" s="1"/>
  <c r="H1238" i="1804"/>
  <c r="H1308" i="1804" s="1"/>
  <c r="I1238" i="1804"/>
  <c r="I1308" i="1804" s="1"/>
  <c r="J1238" i="1804"/>
  <c r="J1308" i="1804" s="1"/>
  <c r="K1238" i="1804"/>
  <c r="K1308" i="1804" s="1"/>
  <c r="L1238" i="1804"/>
  <c r="L1308" i="1804" s="1"/>
  <c r="M1238" i="1804"/>
  <c r="M1308" i="1804" s="1"/>
  <c r="D1354" i="1804"/>
  <c r="B1359" i="1804"/>
  <c r="J1359" i="1804"/>
  <c r="E1362" i="1804"/>
  <c r="C1332" i="1804"/>
  <c r="D1332" i="1804"/>
  <c r="E1332" i="1804"/>
  <c r="M1332" i="1804"/>
  <c r="K1334" i="1804"/>
  <c r="L1334" i="1804"/>
  <c r="H1335" i="1804"/>
  <c r="I1337" i="1804"/>
  <c r="B1340" i="1804"/>
  <c r="M1342" i="1804"/>
  <c r="C1344" i="1804"/>
  <c r="F1345" i="1804"/>
  <c r="B1316" i="1804"/>
  <c r="E45" i="1832"/>
  <c r="F45" i="1832"/>
  <c r="G45" i="1832"/>
  <c r="H45" i="1832"/>
  <c r="I45" i="1832"/>
  <c r="J45" i="1832"/>
  <c r="K45" i="1832"/>
  <c r="L45" i="1832"/>
  <c r="M45" i="1832"/>
  <c r="N45" i="1832"/>
  <c r="O45" i="1832"/>
  <c r="P45" i="1832"/>
  <c r="E46" i="1832"/>
  <c r="F46" i="1832"/>
  <c r="G46" i="1832"/>
  <c r="H46" i="1832"/>
  <c r="I46" i="1832"/>
  <c r="J46" i="1832"/>
  <c r="K46" i="1832"/>
  <c r="L46" i="1832"/>
  <c r="M46" i="1832"/>
  <c r="N46" i="1832"/>
  <c r="O46" i="1832"/>
  <c r="P46" i="1832"/>
  <c r="E47" i="1832"/>
  <c r="F47" i="1832"/>
  <c r="G47" i="1832"/>
  <c r="H47" i="1832"/>
  <c r="I47" i="1832"/>
  <c r="J47" i="1832"/>
  <c r="K47" i="1832"/>
  <c r="L47" i="1832"/>
  <c r="M47" i="1832"/>
  <c r="N47" i="1832"/>
  <c r="O47" i="1832"/>
  <c r="P47" i="1832"/>
  <c r="E48" i="1832"/>
  <c r="F48" i="1832"/>
  <c r="G48" i="1832"/>
  <c r="H48" i="1832"/>
  <c r="I48" i="1832"/>
  <c r="J48" i="1832"/>
  <c r="K48" i="1832"/>
  <c r="L48" i="1832"/>
  <c r="M48" i="1832"/>
  <c r="N48" i="1832"/>
  <c r="O48" i="1832"/>
  <c r="P48" i="1832"/>
  <c r="E49" i="1832"/>
  <c r="F49" i="1832"/>
  <c r="G49" i="1832"/>
  <c r="H49" i="1832"/>
  <c r="I49" i="1832"/>
  <c r="J49" i="1832"/>
  <c r="K49" i="1832"/>
  <c r="L49" i="1832"/>
  <c r="M49" i="1832"/>
  <c r="N49" i="1832"/>
  <c r="O49" i="1832"/>
  <c r="P49" i="1832"/>
  <c r="E50" i="1832"/>
  <c r="F50" i="1832"/>
  <c r="G50" i="1832"/>
  <c r="H50" i="1832"/>
  <c r="I50" i="1832"/>
  <c r="J50" i="1832"/>
  <c r="K50" i="1832"/>
  <c r="L50" i="1832"/>
  <c r="M50" i="1832"/>
  <c r="N50" i="1832"/>
  <c r="O50" i="1832"/>
  <c r="P50" i="1832"/>
  <c r="E51" i="1832"/>
  <c r="F51" i="1832"/>
  <c r="G51" i="1832"/>
  <c r="H51" i="1832"/>
  <c r="I51" i="1832"/>
  <c r="J51" i="1832"/>
  <c r="K51" i="1832"/>
  <c r="L51" i="1832"/>
  <c r="M51" i="1832"/>
  <c r="N51" i="1832"/>
  <c r="O51" i="1832"/>
  <c r="P51" i="1832"/>
  <c r="E52" i="1832"/>
  <c r="F52" i="1832"/>
  <c r="G52" i="1832"/>
  <c r="H52" i="1832"/>
  <c r="I52" i="1832"/>
  <c r="J52" i="1832"/>
  <c r="K52" i="1832"/>
  <c r="L52" i="1832"/>
  <c r="M52" i="1832"/>
  <c r="N52" i="1832"/>
  <c r="O52" i="1832"/>
  <c r="P52" i="1832"/>
  <c r="E53" i="1832"/>
  <c r="F53" i="1832"/>
  <c r="G53" i="1832"/>
  <c r="H53" i="1832"/>
  <c r="I53" i="1832"/>
  <c r="J53" i="1832"/>
  <c r="K53" i="1832"/>
  <c r="L53" i="1832"/>
  <c r="M53" i="1832"/>
  <c r="N53" i="1832"/>
  <c r="O53" i="1832"/>
  <c r="P53" i="1832"/>
  <c r="E54" i="1832"/>
  <c r="F54" i="1832"/>
  <c r="G54" i="1832"/>
  <c r="H54" i="1832"/>
  <c r="I54" i="1832"/>
  <c r="J54" i="1832"/>
  <c r="K54" i="1832"/>
  <c r="L54" i="1832"/>
  <c r="M54" i="1832"/>
  <c r="N54" i="1832"/>
  <c r="O54" i="1832"/>
  <c r="P54" i="1832"/>
  <c r="E55" i="1832"/>
  <c r="F55" i="1832"/>
  <c r="G55" i="1832"/>
  <c r="H55" i="1832"/>
  <c r="I55" i="1832"/>
  <c r="J55" i="1832"/>
  <c r="K55" i="1832"/>
  <c r="L55" i="1832"/>
  <c r="M55" i="1832"/>
  <c r="N55" i="1832"/>
  <c r="O55" i="1832"/>
  <c r="P55" i="1832"/>
  <c r="E56" i="1832"/>
  <c r="F56" i="1832"/>
  <c r="G56" i="1832"/>
  <c r="H56" i="1832"/>
  <c r="I56" i="1832"/>
  <c r="J56" i="1832"/>
  <c r="K56" i="1832"/>
  <c r="L56" i="1832"/>
  <c r="M56" i="1832"/>
  <c r="N56" i="1832"/>
  <c r="O56" i="1832"/>
  <c r="P56" i="1832"/>
  <c r="E57" i="1832"/>
  <c r="F57" i="1832"/>
  <c r="G57" i="1832"/>
  <c r="H57" i="1832"/>
  <c r="I57" i="1832"/>
  <c r="J57" i="1832"/>
  <c r="K57" i="1832"/>
  <c r="L57" i="1832"/>
  <c r="M57" i="1832"/>
  <c r="N57" i="1832"/>
  <c r="O57" i="1832"/>
  <c r="P57" i="1832"/>
  <c r="E58" i="1832"/>
  <c r="F58" i="1832"/>
  <c r="G58" i="1832"/>
  <c r="H58" i="1832"/>
  <c r="I58" i="1832"/>
  <c r="J58" i="1832"/>
  <c r="K58" i="1832"/>
  <c r="L58" i="1832"/>
  <c r="M58" i="1832"/>
  <c r="N58" i="1832"/>
  <c r="O58" i="1832"/>
  <c r="P58" i="1832"/>
  <c r="E59" i="1832"/>
  <c r="F59" i="1832"/>
  <c r="G59" i="1832"/>
  <c r="H59" i="1832"/>
  <c r="I59" i="1832"/>
  <c r="J59" i="1832"/>
  <c r="K59" i="1832"/>
  <c r="L59" i="1832"/>
  <c r="M59" i="1832"/>
  <c r="N59" i="1832"/>
  <c r="O59" i="1832"/>
  <c r="P59" i="1832"/>
  <c r="F44" i="1832"/>
  <c r="G44" i="1832"/>
  <c r="H44" i="1832"/>
  <c r="I44" i="1832"/>
  <c r="J44" i="1832"/>
  <c r="K44" i="1832"/>
  <c r="L44" i="1832"/>
  <c r="M44" i="1832"/>
  <c r="N44" i="1832"/>
  <c r="O44" i="1832"/>
  <c r="P44" i="1832"/>
  <c r="E44" i="1832"/>
  <c r="J18" i="1252" l="1"/>
  <c r="W3" i="1996" l="1"/>
  <c r="V3" i="1996"/>
  <c r="U3" i="1996"/>
  <c r="T3" i="1996"/>
  <c r="S3" i="1996"/>
  <c r="R3" i="1996"/>
  <c r="Q3" i="1996"/>
  <c r="P3" i="1996"/>
  <c r="O3" i="1996"/>
  <c r="N3" i="1996"/>
  <c r="M3" i="1996"/>
  <c r="L3" i="1996"/>
  <c r="K3" i="1996"/>
  <c r="J3" i="1996"/>
  <c r="P42" i="1996" l="1"/>
  <c r="O42" i="1996"/>
  <c r="N42" i="1996"/>
  <c r="M42" i="1996"/>
  <c r="L42" i="1996"/>
  <c r="K42" i="1996"/>
  <c r="J42" i="1996"/>
  <c r="I42" i="1996"/>
  <c r="H42" i="1996"/>
  <c r="G42" i="1996"/>
  <c r="F42" i="1996"/>
  <c r="E42" i="1996"/>
  <c r="D42" i="1996"/>
  <c r="C42" i="1996"/>
  <c r="R47" i="1996" l="1"/>
  <c r="R45" i="1996" s="1"/>
  <c r="Q47" i="1996"/>
  <c r="Q45" i="1996" s="1"/>
  <c r="P47" i="1996"/>
  <c r="P45" i="1996" s="1"/>
  <c r="O47" i="1996"/>
  <c r="O45" i="1996" s="1"/>
  <c r="N47" i="1996"/>
  <c r="N45" i="1996" s="1"/>
  <c r="M47" i="1996"/>
  <c r="M45" i="1996" s="1"/>
  <c r="L47" i="1996"/>
  <c r="L45" i="1996" s="1"/>
  <c r="K47" i="1996"/>
  <c r="K45" i="1996" s="1"/>
  <c r="J47" i="1996"/>
  <c r="J45" i="1996" s="1"/>
  <c r="I47" i="1996"/>
  <c r="I45" i="1996" s="1"/>
  <c r="F9" i="1692" l="1"/>
  <c r="G9" i="1692"/>
  <c r="H9" i="1692"/>
  <c r="I9" i="1692"/>
  <c r="J9" i="1692"/>
  <c r="K9" i="1692"/>
  <c r="L9" i="1692"/>
  <c r="M9" i="1692"/>
  <c r="N9" i="1692"/>
  <c r="O9" i="1692"/>
  <c r="C9" i="1692"/>
  <c r="D9" i="1692"/>
  <c r="E9" i="1692"/>
  <c r="B9" i="1692"/>
  <c r="F8" i="1692"/>
  <c r="G8" i="1692"/>
  <c r="H8" i="1692"/>
  <c r="I8" i="1692"/>
  <c r="J8" i="1692"/>
  <c r="K8" i="1692"/>
  <c r="L8" i="1692"/>
  <c r="M8" i="1692"/>
  <c r="N8" i="1692"/>
  <c r="O8" i="1692"/>
  <c r="C8" i="1692"/>
  <c r="D8" i="1692"/>
  <c r="E8" i="1692"/>
  <c r="B8" i="1692"/>
  <c r="E24" i="1832" l="1"/>
  <c r="D24" i="1832"/>
  <c r="K48" i="1992" l="1"/>
  <c r="C48" i="1992"/>
  <c r="D48" i="1992"/>
  <c r="E48" i="1992"/>
  <c r="F48" i="1992"/>
  <c r="G48" i="1992"/>
  <c r="H48" i="1992"/>
  <c r="I48" i="1992"/>
  <c r="B48" i="1992"/>
  <c r="C9" i="1700"/>
  <c r="D9" i="1700"/>
  <c r="E9" i="1700"/>
  <c r="F9" i="1700"/>
  <c r="G9" i="1700"/>
  <c r="H9" i="1700"/>
  <c r="I9" i="1700"/>
  <c r="J9" i="1700"/>
  <c r="K9" i="1700"/>
  <c r="L9" i="1700"/>
  <c r="M9" i="1700"/>
  <c r="N9" i="1700"/>
  <c r="O9" i="1700"/>
  <c r="P9" i="1700"/>
  <c r="Q9" i="1700"/>
  <c r="R9" i="1700"/>
  <c r="G8" i="1700"/>
  <c r="H8" i="1700"/>
  <c r="I8" i="1700"/>
  <c r="J8" i="1700"/>
  <c r="K8" i="1700"/>
  <c r="L8" i="1700"/>
  <c r="M8" i="1700"/>
  <c r="N8" i="1700"/>
  <c r="O8" i="1700"/>
  <c r="P8" i="1700"/>
  <c r="Q8" i="1700"/>
  <c r="R8" i="1700"/>
  <c r="C8" i="1700"/>
  <c r="D8" i="1700"/>
  <c r="E8" i="1700"/>
  <c r="F8" i="1700"/>
  <c r="B9" i="1700"/>
  <c r="B8" i="1700"/>
  <c r="K46" i="1992"/>
  <c r="J46" i="1992"/>
  <c r="C46" i="1992"/>
  <c r="D46" i="1992"/>
  <c r="E46" i="1992"/>
  <c r="F46" i="1992"/>
  <c r="G46" i="1992"/>
  <c r="H46" i="1992"/>
  <c r="I46" i="1992"/>
  <c r="B46" i="1992"/>
  <c r="B9" i="1694"/>
  <c r="B8" i="1694"/>
  <c r="J48" i="1992" l="1"/>
  <c r="C9" i="1691" l="1"/>
  <c r="D9" i="1691"/>
  <c r="E9" i="1691"/>
  <c r="F9" i="1691"/>
  <c r="G9" i="1691"/>
  <c r="H9" i="1691"/>
  <c r="I9" i="1691"/>
  <c r="J9" i="1691"/>
  <c r="K9" i="1691"/>
  <c r="L9" i="1691"/>
  <c r="M9" i="1691"/>
  <c r="N9" i="1691"/>
  <c r="O9" i="1691"/>
  <c r="D8" i="1691"/>
  <c r="E8" i="1691"/>
  <c r="F8" i="1691"/>
  <c r="G8" i="1691"/>
  <c r="H8" i="1691"/>
  <c r="I8" i="1691"/>
  <c r="J8" i="1691"/>
  <c r="K8" i="1691"/>
  <c r="L8" i="1691"/>
  <c r="M8" i="1691"/>
  <c r="N8" i="1691"/>
  <c r="O8" i="1691"/>
  <c r="C8" i="1691"/>
  <c r="B9" i="1691"/>
  <c r="B8" i="1691"/>
  <c r="E24" i="1992"/>
  <c r="D24" i="1992"/>
  <c r="N9" i="1794"/>
  <c r="D27" i="1992"/>
  <c r="E23" i="1992"/>
  <c r="D23" i="1992"/>
  <c r="C9" i="1794"/>
  <c r="D9" i="1794"/>
  <c r="E9" i="1794"/>
  <c r="F9" i="1794"/>
  <c r="G9" i="1794"/>
  <c r="H9" i="1794"/>
  <c r="I9" i="1794"/>
  <c r="J9" i="1794"/>
  <c r="K9" i="1794"/>
  <c r="L9" i="1794"/>
  <c r="C8" i="1794"/>
  <c r="D8" i="1794"/>
  <c r="E8" i="1794"/>
  <c r="F8" i="1794"/>
  <c r="G8" i="1794"/>
  <c r="H8" i="1794"/>
  <c r="I8" i="1794"/>
  <c r="J8" i="1794"/>
  <c r="K8" i="1794"/>
  <c r="L8" i="1794"/>
  <c r="M8" i="1794"/>
  <c r="B9" i="1794"/>
  <c r="B8" i="1794"/>
  <c r="B9" i="1690"/>
  <c r="B8" i="1690"/>
  <c r="E4" i="1992"/>
  <c r="E3" i="1992"/>
  <c r="D4" i="1992"/>
  <c r="D3" i="1992"/>
  <c r="M9" i="1794" l="1"/>
  <c r="N8" i="1794" l="1"/>
  <c r="C9" i="1698" l="1"/>
  <c r="C8" i="1698"/>
  <c r="B9" i="1698"/>
  <c r="B8" i="1698"/>
  <c r="O8" i="1699" l="1"/>
  <c r="N8" i="1699"/>
  <c r="O9" i="1699"/>
  <c r="N9" i="1699"/>
  <c r="N9" i="1701"/>
  <c r="N8" i="1701"/>
  <c r="H9" i="1703"/>
  <c r="I9" i="1703"/>
  <c r="J9" i="1703"/>
  <c r="K9" i="1703"/>
  <c r="G9" i="1703"/>
  <c r="G8" i="1703"/>
  <c r="H8" i="1703"/>
  <c r="I8" i="1703"/>
  <c r="J8" i="1703"/>
  <c r="W19" i="1768" l="1"/>
  <c r="W17" i="1768"/>
  <c r="W16" i="1768"/>
  <c r="W15" i="1768"/>
  <c r="W14" i="1768"/>
  <c r="W13" i="1768"/>
  <c r="W5" i="1768"/>
  <c r="W6" i="1768"/>
  <c r="W9" i="1768"/>
  <c r="W10" i="1768"/>
  <c r="W11" i="1768"/>
  <c r="W4" i="1768"/>
  <c r="U55" i="903" l="1"/>
  <c r="U51" i="903"/>
  <c r="U47" i="903"/>
  <c r="U43" i="903"/>
  <c r="U39" i="903"/>
  <c r="U35" i="903"/>
  <c r="U31" i="903"/>
  <c r="U59" i="903"/>
  <c r="U63" i="903"/>
  <c r="U67" i="903"/>
  <c r="U19" i="903"/>
  <c r="U11" i="903"/>
  <c r="U7" i="903"/>
  <c r="K8" i="1703" l="1"/>
  <c r="L8" i="1697"/>
  <c r="M8" i="1697"/>
  <c r="N8" i="1697"/>
  <c r="K8" i="1697"/>
  <c r="L9" i="1697"/>
  <c r="M9" i="1697"/>
  <c r="N9" i="1697"/>
  <c r="K9" i="1697"/>
  <c r="R9" i="1696" l="1"/>
  <c r="R8" i="1696"/>
  <c r="U8" i="1254" l="1"/>
  <c r="T8" i="1254"/>
  <c r="S8" i="1254"/>
  <c r="R8" i="1254"/>
  <c r="Q8" i="1254"/>
  <c r="Z19" i="580" l="1"/>
  <c r="Z19" i="563"/>
  <c r="AA19" i="1244" l="1"/>
  <c r="P57" i="1254" l="1"/>
  <c r="O57" i="1254"/>
  <c r="Z19" i="1245"/>
  <c r="Y19" i="580"/>
  <c r="X19" i="580"/>
  <c r="W19" i="580"/>
  <c r="Y19" i="563"/>
  <c r="X19" i="563"/>
  <c r="W19" i="563"/>
  <c r="V19" i="563"/>
  <c r="W12" i="578"/>
  <c r="V12" i="578"/>
  <c r="U12" i="5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Zarafenosoa Ruth</author>
  </authors>
  <commentList>
    <comment ref="W22" authorId="0" shapeId="0" xr:uid="{00000000-0006-0000-9E00-000001000000}">
      <text>
        <r>
          <rPr>
            <b/>
            <sz val="9"/>
            <color indexed="81"/>
            <rFont val="Tahoma"/>
            <family val="2"/>
          </rPr>
          <t>Zarafenosoa Ruth:</t>
        </r>
        <r>
          <rPr>
            <sz val="9"/>
            <color indexed="81"/>
            <rFont val="Tahoma"/>
            <family val="2"/>
          </rPr>
          <t xml:space="preserve">
overnight</t>
        </r>
      </text>
    </comment>
    <comment ref="W34" authorId="0" shapeId="0" xr:uid="{00000000-0006-0000-9E00-000002000000}">
      <text>
        <r>
          <rPr>
            <b/>
            <sz val="9"/>
            <color indexed="81"/>
            <rFont val="Tahoma"/>
            <family val="2"/>
          </rPr>
          <t>Zarafenosoa Ruth:</t>
        </r>
        <r>
          <rPr>
            <sz val="9"/>
            <color indexed="81"/>
            <rFont val="Tahoma"/>
            <family val="2"/>
          </rPr>
          <t xml:space="preserve">
overnight</t>
        </r>
      </text>
    </comment>
    <comment ref="W40" authorId="0" shapeId="0" xr:uid="{00000000-0006-0000-9E00-000003000000}">
      <text>
        <r>
          <rPr>
            <b/>
            <sz val="9"/>
            <color indexed="81"/>
            <rFont val="Tahoma"/>
            <family val="2"/>
          </rPr>
          <t>Zarafenosoa Ruth:</t>
        </r>
        <r>
          <rPr>
            <sz val="9"/>
            <color indexed="81"/>
            <rFont val="Tahoma"/>
            <family val="2"/>
          </rPr>
          <t xml:space="preserve">
overnight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Nhambirre, Berta Ricardo Julião</author>
  </authors>
  <commentList>
    <comment ref="Y30" authorId="0" shapeId="0" xr:uid="{00000000-0006-0000-D100-000002000000}">
      <text>
        <r>
          <rPr>
            <b/>
            <sz val="9"/>
            <color indexed="81"/>
            <rFont val="Tahoma"/>
            <family val="2"/>
          </rPr>
          <t>Nhambirre, Berta Ricardo Julião:</t>
        </r>
        <r>
          <rPr>
            <sz val="9"/>
            <color indexed="81"/>
            <rFont val="Tahoma"/>
            <family val="2"/>
          </rPr>
          <t xml:space="preserve">
Data refers to 1st Quarter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Zarafenosoa Ruth</author>
  </authors>
  <commentList>
    <comment ref="S19" authorId="0" shapeId="0" xr:uid="{00000000-0006-0000-2B01-000001000000}">
      <text>
        <r>
          <rPr>
            <b/>
            <sz val="9"/>
            <color indexed="81"/>
            <rFont val="Tahoma"/>
            <family val="2"/>
          </rPr>
          <t>Zarafenosoa Ruth:</t>
        </r>
        <r>
          <rPr>
            <sz val="9"/>
            <color indexed="81"/>
            <rFont val="Tahoma"/>
            <family val="2"/>
          </rPr>
          <t xml:space="preserve">
On area planted</t>
        </r>
      </text>
    </comment>
    <comment ref="T19" authorId="0" shapeId="0" xr:uid="{00000000-0006-0000-2B01-000002000000}">
      <text>
        <r>
          <rPr>
            <b/>
            <sz val="9"/>
            <color indexed="81"/>
            <rFont val="Tahoma"/>
            <family val="2"/>
          </rPr>
          <t>Zarafenosoa Ruth:</t>
        </r>
        <r>
          <rPr>
            <sz val="9"/>
            <color indexed="81"/>
            <rFont val="Tahoma"/>
            <family val="2"/>
          </rPr>
          <t xml:space="preserve">
on area planted</t>
        </r>
      </text>
    </comment>
    <comment ref="U19" authorId="0" shapeId="0" xr:uid="{00000000-0006-0000-2B01-000003000000}">
      <text>
        <r>
          <rPr>
            <b/>
            <sz val="9"/>
            <color indexed="81"/>
            <rFont val="Tahoma"/>
            <family val="2"/>
          </rPr>
          <t>Zarafenosoa Ruth:</t>
        </r>
        <r>
          <rPr>
            <sz val="9"/>
            <color indexed="81"/>
            <rFont val="Tahoma"/>
            <family val="2"/>
          </rPr>
          <t xml:space="preserve">
On area planted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U7" authorId="0" shapeId="0" xr:uid="{00000000-0006-0000-3E01-000001000000}">
      <text>
        <r>
          <rPr>
            <b/>
            <sz val="10"/>
            <color rgb="FF000000"/>
            <rFont val="Tahoma"/>
            <family val="2"/>
          </rPr>
          <t>Microsoft Office User:</t>
        </r>
        <r>
          <rPr>
            <sz val="10"/>
            <color rgb="FF000000"/>
            <rFont val="Tahoma"/>
            <family val="2"/>
          </rPr>
          <t xml:space="preserve">
</t>
        </r>
        <r>
          <rPr>
            <sz val="10"/>
            <color rgb="FF000000"/>
            <rFont val="Calibri"/>
            <family val="2"/>
            <scheme val="minor"/>
          </rPr>
          <t>Il s'agit de la prevalence modere et severe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Zarafenosoa Ruth</author>
  </authors>
  <commentList>
    <comment ref="B6" authorId="0" shapeId="0" xr:uid="{00000000-0006-0000-6201-000001000000}">
      <text>
        <r>
          <rPr>
            <b/>
            <sz val="9"/>
            <color indexed="81"/>
            <rFont val="Tahoma"/>
            <family val="2"/>
          </rPr>
          <t>Zarafenosoa Ruth:</t>
        </r>
        <r>
          <rPr>
            <sz val="9"/>
            <color indexed="81"/>
            <rFont val="Tahoma"/>
            <family val="2"/>
          </rPr>
          <t xml:space="preserve">
World Bank</t>
        </r>
      </text>
    </comment>
  </commentList>
</comments>
</file>

<file path=xl/sharedStrings.xml><?xml version="1.0" encoding="utf-8"?>
<sst xmlns="http://schemas.openxmlformats.org/spreadsheetml/2006/main" count="23922" uniqueCount="3411">
  <si>
    <t xml:space="preserve">Zimbabwe </t>
  </si>
  <si>
    <t>Zambia</t>
  </si>
  <si>
    <t>Swaziland</t>
  </si>
  <si>
    <t>South Africa</t>
  </si>
  <si>
    <t>Seychelles</t>
  </si>
  <si>
    <t xml:space="preserve">Namibia </t>
  </si>
  <si>
    <t>Mozambique</t>
  </si>
  <si>
    <t>n.a</t>
  </si>
  <si>
    <t>Mauritius</t>
  </si>
  <si>
    <t>Malawi</t>
  </si>
  <si>
    <t>Madagascar</t>
  </si>
  <si>
    <t>Lesotho</t>
  </si>
  <si>
    <t>Botswana</t>
  </si>
  <si>
    <t>Angola</t>
  </si>
  <si>
    <t>Country</t>
  </si>
  <si>
    <t xml:space="preserve"> </t>
  </si>
  <si>
    <t>TABLE OF CONTENTS</t>
  </si>
  <si>
    <t>Namibia</t>
  </si>
  <si>
    <t xml:space="preserve">Source: </t>
  </si>
  <si>
    <t>SADC - Total</t>
  </si>
  <si>
    <t>Source:</t>
  </si>
  <si>
    <t>Rural</t>
  </si>
  <si>
    <t>Urban</t>
  </si>
  <si>
    <t>Zimbabwe</t>
  </si>
  <si>
    <t xml:space="preserve">SADC - Total </t>
  </si>
  <si>
    <t>..</t>
  </si>
  <si>
    <t xml:space="preserve">Country </t>
  </si>
  <si>
    <t>Total</t>
  </si>
  <si>
    <t>SADC</t>
  </si>
  <si>
    <t>...</t>
  </si>
  <si>
    <t xml:space="preserve">  </t>
  </si>
  <si>
    <t xml:space="preserve">Country  </t>
  </si>
  <si>
    <t>United Republic of Tanzania</t>
  </si>
  <si>
    <t>2010</t>
  </si>
  <si>
    <t>2008</t>
  </si>
  <si>
    <t>Year</t>
  </si>
  <si>
    <t>Notes:</t>
  </si>
  <si>
    <t>Unit</t>
  </si>
  <si>
    <t>Data not available</t>
  </si>
  <si>
    <t>Arrivals of non-resident tourists in hotels and similar establishments</t>
  </si>
  <si>
    <t>THS</t>
  </si>
  <si>
    <t>VF</t>
  </si>
  <si>
    <t>TF</t>
  </si>
  <si>
    <t>Potash</t>
  </si>
  <si>
    <t>Phosphate</t>
  </si>
  <si>
    <t>Nitrogen</t>
  </si>
  <si>
    <t xml:space="preserve">Zimbabwe       </t>
  </si>
  <si>
    <t xml:space="preserve"> Zambia</t>
  </si>
  <si>
    <t xml:space="preserve">Seychelles     </t>
  </si>
  <si>
    <t xml:space="preserve">Mozambique       </t>
  </si>
  <si>
    <t xml:space="preserve">Malawi         </t>
  </si>
  <si>
    <t xml:space="preserve">Madagascar     </t>
  </si>
  <si>
    <t xml:space="preserve">Lesotho     </t>
  </si>
  <si>
    <t xml:space="preserve">Botswana        </t>
  </si>
  <si>
    <t xml:space="preserve">Angola    </t>
  </si>
  <si>
    <t>Type of Fertilizer</t>
  </si>
  <si>
    <t>Yield (kg/ha)</t>
  </si>
  <si>
    <t>Area Planted (Ha)</t>
  </si>
  <si>
    <t>Goats</t>
  </si>
  <si>
    <t>Sheep</t>
  </si>
  <si>
    <t>Pigs</t>
  </si>
  <si>
    <t>Cattle</t>
  </si>
  <si>
    <t>Livestock Type</t>
  </si>
  <si>
    <t>Duck meat</t>
  </si>
  <si>
    <t>Chicken meat</t>
  </si>
  <si>
    <t xml:space="preserve"> Poultry  </t>
  </si>
  <si>
    <t>Goat meat</t>
  </si>
  <si>
    <t>Mutton and lamb meat</t>
  </si>
  <si>
    <t>Pig/swine meat (pork)</t>
  </si>
  <si>
    <t>Beef and veal</t>
  </si>
  <si>
    <t xml:space="preserve">Livestock  </t>
  </si>
  <si>
    <t>Meat Type</t>
  </si>
  <si>
    <t>Animal Type</t>
  </si>
  <si>
    <t>Domestic</t>
  </si>
  <si>
    <t>Angola - TF; (1995-2001) Country data</t>
  </si>
  <si>
    <t>Botswna - TF</t>
  </si>
  <si>
    <t>DRC - TF, (2002-2004,2007-2009) Arrivals by air only</t>
  </si>
  <si>
    <t>Madagascar - TF, Arrivals of non-resident tourists by air</t>
  </si>
  <si>
    <t>Malawi - TF</t>
  </si>
  <si>
    <t>Namibia - TF</t>
  </si>
  <si>
    <t>Tanzania - TF</t>
  </si>
  <si>
    <t>Zambia - TF</t>
  </si>
  <si>
    <t>'000 Ha</t>
  </si>
  <si>
    <t>%</t>
  </si>
  <si>
    <t>Production (000 Tonne)</t>
  </si>
  <si>
    <t>Exports</t>
  </si>
  <si>
    <t>Imports</t>
  </si>
  <si>
    <t>Forest Area as a Percentage of Land Area, (%)</t>
  </si>
  <si>
    <t>Exports / Imports</t>
  </si>
  <si>
    <t>Democratic Republic of Congo</t>
  </si>
  <si>
    <t xml:space="preserve">SADC   Total </t>
  </si>
  <si>
    <t>% of Land Area</t>
  </si>
  <si>
    <t>Total Agricultural Land</t>
  </si>
  <si>
    <t>Land Area</t>
  </si>
  <si>
    <t>…</t>
  </si>
  <si>
    <t>na</t>
  </si>
  <si>
    <t>Total Land / Country Area</t>
  </si>
  <si>
    <t>SADC Secretariat  Statistics Unit, Trade Database, 20 November 2013</t>
  </si>
  <si>
    <t xml:space="preserve"> Total Forest Area, 000 Ha</t>
  </si>
  <si>
    <t xml:space="preserve">200 5 </t>
  </si>
  <si>
    <t>Angola, Luanda</t>
  </si>
  <si>
    <t>n.a.</t>
  </si>
  <si>
    <t xml:space="preserve">National Statistics Offices of Member States </t>
  </si>
  <si>
    <t>Regional Tourism Organisation of Southern Africa (RETOSA): http://www.retosa.co.za/; downloaded: 8 March 2013:  Democratic Republic of Congo, Madagascar, Namibia,  United Republic of Tanzania, Zambia, Zimbabwe (2008-2009)</t>
  </si>
  <si>
    <t xml:space="preserve">Regional Tourism Organisation of Southern Africa (RETOSA): http://www.retosa.co.za/; downloaded: 8 March 2013: Madagascar,  Namibia, United Republic of Tanzania, Zambia,  </t>
  </si>
  <si>
    <t>Regional Tourism Organisation of Southern Africa (RETOSA): http://www.retosa.co.za/; downloaded: 8 March 2013: Angola, Democratic Republic of Congo, Madagascar, Namibia, United Republic of Tanzania, Zambia</t>
  </si>
  <si>
    <t>Regional Tourism Organisation of Southern Africa (RETOSA): http://www.retosa.co.za/; downloaded:  8 March 2013: Angola, Madagascar, Namibia,United Republic of Tanzania, Zambia, Zimbabwe</t>
  </si>
  <si>
    <t>SADC  Secretariat AIMS Database, Directorate of Food, Agriculture and Natural Resources (FANR):  Mozambique, (2000 - 2010 Production), Namibia, (2000 - 2009), Zimbabwe (2000 - 2007)</t>
  </si>
  <si>
    <t xml:space="preserve">United Nations Statistics Division - UNData,  Food and Agriculture Organisation (FAO): http://faostat.fao.org/; dpwnloaded 2012: Mozambique, (2009 - 2010 Production &amp; Area), Namibia (2010) </t>
  </si>
  <si>
    <t>SADC  Secretariat AIMS Database, Directorate of Food, Agriculture and Natural Resources (FANR):  Mozambique, (2000 - 2010 Production), Namibia, (2000 - 2009), Zimbabwe</t>
  </si>
  <si>
    <t xml:space="preserve">United Nations Statistics Division - UNData, Food and Agriculture Organisation (FAO): http://faostat.fao.org/ , downloaded 2012:  Mozambique, (2000 -2005 &amp; 2009 - 2010 Area), South Africa, Zimbabwe </t>
  </si>
  <si>
    <t>SADC  Secretariat AIMS Database, Directorate of Food, Agriculture and Natural Resources (FANR):  Mozambique, (2009 - 2010 Production), Zambia</t>
  </si>
  <si>
    <t xml:space="preserve">United Nations Statistics Division - UNData, Food and Agriculture Organisation (FAO): http://faostat.fao.org/, downloaded 2012:  South Africa,  Zimbabwe </t>
  </si>
  <si>
    <t>SADC  Secretariat AIMS Database, Directorate of Food, Agriculture and Natural Resources (FANR):   Zimbabwe (2000)</t>
  </si>
  <si>
    <t>United Nations Statistics Division - UNData, Food and Agriculture Organisation (FAO): http://faostat.fao.org/, downloaded 2012:  Zimbabwe (2001 - 2010)</t>
  </si>
  <si>
    <t xml:space="preserve">SADC  Secretariat AIMS Database, Directorate of Food, Agriculture and Natural Resources (FANR): Lesotho (2000 - 2010), Namibia (2000-2010) </t>
  </si>
  <si>
    <t>United Nations Statistics Division - UNData, Food and Agriculture Organisation (FAO): http://faostat.fao.org/, downloaded 2012:  Lesotho, (2010), Zambia (2000-2010), Zimbabwe (2000-2010)</t>
  </si>
  <si>
    <t>SADC  Secretariat AIMS Database, Directorate of Food, Agriculture and Natural Resources (FANR):  Zambia, Zimbabwe (2000 - 2007 Production and Area)</t>
  </si>
  <si>
    <t>United Nations Statistics Division - UNData, Food and Agriculture Organisation (FAO): http://faostat.fao.org/ downloaded 2012:  Namibia (2000-2010)</t>
  </si>
  <si>
    <t>SADC  Secretariat AIMS Database, Directorate of Food, Agriculture and Natural Resources (FANR):  Angola, (2000, 2006 - 2009), Zambia, Zimbabwe (2000 - 2007)</t>
  </si>
  <si>
    <t>SADC  Secretariat AIMS Database, Directorate of Food, Agriculture and Natural Resources (FANR): Madagascar (2000 - 2007 Production),  Malawi (2000-2009 Production), Zimbabwe (2000-2007)</t>
  </si>
  <si>
    <t>United Nations Statistics Division - UNData, Food and Agriculture Organisation (FAO): http://faostat.fao.org/, downloaded 2012: Mozambique (2000-2010), Namibia (2000-2010),  Zambia (2000-2010), Zimbabwe (2008 - 2010)</t>
  </si>
  <si>
    <t>SADC  Secretariat AIMS Database, Directorate of Food, Agriculture and Natural Resources (FANR): Zimbabwe (2000 - 2007)</t>
  </si>
  <si>
    <t>United Nations Statistics Division - UNData, Food and Agriculture Organisation (FAO): http://faostat.fao.org/, downloaded 2012:  Angola (2002 - 2010),  Mozambique (2002 - 2010),  Zimbabwe (2008 - 2010)</t>
  </si>
  <si>
    <t>United Nations Statistics Division - UNData, Food and Agriculture Organisation (FAO): http://faostat.fao.org/, downloaded 2012 :  Malawi (2000-2010), Mozambique (2000-2010), Zambia  (2000-2010), Zimbabwe (2000-2010)</t>
  </si>
  <si>
    <t>SADC  Secretariat AIMS Database, Directorate of Food, Agriculture and Natural Resources (FANR):  Angola (2008 Goats only;  2009 - 2010); Democratic Republic of Congo (2001 - 2008); Madagascar (2001 - 2008); Mozambique (2001 -  2003 for Cattle, sheep &amp; Goats, 2006 - 2008 for Cattle &amp; Sheep); Namibia (2000 - 2006); Zambia (2001 - 2008), Zimbabwe (2000, 2002 - 2011 for Cattle), 2001 for all types)</t>
  </si>
  <si>
    <t>United Nations Statistics Division - UNData, Food and Agriculture Organisation (FAO) - http://faostat.fao.org:  Angola (2000), Democratic Republic of Congo (2000,  2009 - 2010), Madagascar (2000, 2009 - 2010), Mozambique (2000, 2009 - 2010), Namibia (2009 - 2010), Zambia (2000, 2009 - 2010), Zimbabwe (2009 - 2010)</t>
  </si>
  <si>
    <t>Table 32,  United Nations Statistical Yearbook 2009 (fifty fourth issue): Mozambique (2001 - 2003 for pigs, 2004 - 2005 for all livestock types, 2006 - 2008 for pigs + goats), Namibia (2007 - 2008), Zimbabwe (2002 - 2008 for pigs, sheep &amp; goats)</t>
  </si>
  <si>
    <t>Definitions:</t>
  </si>
  <si>
    <t>kt of oil equivalent</t>
  </si>
  <si>
    <t>Producers of different types of electricity - public producers and self producers</t>
  </si>
  <si>
    <t>Total electricity production = total production by public providers + total by self producers</t>
  </si>
  <si>
    <t>Mauritius*</t>
  </si>
  <si>
    <t>Madagacsar</t>
  </si>
  <si>
    <t>Million Kilowatt-Hour</t>
  </si>
  <si>
    <t>Installed electricity capacity is the electricity production capacity of a particular facility. It is usually expressed in Megawatts (or sometimes even Gigawatts) and can come from hydraulic, nuclear, thermal, solar or wind power.</t>
  </si>
  <si>
    <t xml:space="preserve">2.  POLICY RELEVANCE </t>
  </si>
  <si>
    <t xml:space="preserve">(c)  Unit of Measurement:  Megajoules (mJ) per $. </t>
  </si>
  <si>
    <t xml:space="preserve">(b)  Brief Definition:  Ratio of total energy use to GDP. </t>
  </si>
  <si>
    <t xml:space="preserve">(a)  Name:  Energy Use per unit of GDP. </t>
  </si>
  <si>
    <t xml:space="preserve">ENERGY USE PER UNIT OF GDP  (ENERGY INTENSITY) </t>
  </si>
  <si>
    <t>Definitions</t>
  </si>
  <si>
    <t>  </t>
  </si>
  <si>
    <t>GDP per unit of energy use is the PPP GDP per kilogram of oil equivalent of energy use. PPP GDP is gross domestic product converted to 2005 constant international dollars using purchasing power parity rates. An international dollar has the same purchasing power over GDP as a U.S. dollar has in the United States.</t>
  </si>
  <si>
    <t>Sources:</t>
  </si>
  <si>
    <t xml:space="preserve">Lesotho </t>
  </si>
  <si>
    <t>Electricity</t>
  </si>
  <si>
    <t>Gas</t>
  </si>
  <si>
    <t>Liquids</t>
  </si>
  <si>
    <t>Solids</t>
  </si>
  <si>
    <t>Energy use refers to use of primary energy before transformation to other end-use fuels, which is equal to indigenous production plus imports and stock changes, minus exports and fuels supplied to ships and aircraft engaged in international transport.</t>
  </si>
  <si>
    <t>Definition:</t>
  </si>
  <si>
    <t>Access to electricity is measured as the percent of peoole that have a household electricity connectio. The electricity connection may vary by quantity (e.g., hours of availability in a day), quality (e.g., rated voltage and frequency), and use |(e.g., light bulb to a wide range of end-users).</t>
  </si>
  <si>
    <t>Access  to modern fuels is measured as the percent of people that use electricity, liquid fuels, or gaseous fuels as their primary fuel to satisfy their cooking needs. These fuels include liquified petroleum gas (LPG), natural gas, kerosene (including paraffin), thanol, and biofuels, but exclude all traditional biomass (e.g. , firewood, charcoal, dung, and crop residues)and coal (including coal dust and lignite)</t>
  </si>
  <si>
    <t>2005-06</t>
  </si>
  <si>
    <t>2006-07</t>
  </si>
  <si>
    <t>˃95.0</t>
  </si>
  <si>
    <t>Access to modern fuels</t>
  </si>
  <si>
    <t>Other</t>
  </si>
  <si>
    <t>Coal</t>
  </si>
  <si>
    <t>Dung</t>
  </si>
  <si>
    <t>Wood</t>
  </si>
  <si>
    <t>Charcoal</t>
  </si>
  <si>
    <t>Kerosene</t>
  </si>
  <si>
    <t>Percent</t>
  </si>
  <si>
    <t xml:space="preserve">Mauritius </t>
  </si>
  <si>
    <t>Street lighting</t>
  </si>
  <si>
    <t>Large Industrial</t>
  </si>
  <si>
    <t>South Africa - Winter/kWh</t>
  </si>
  <si>
    <t>South Africa - Summer/kWh</t>
  </si>
  <si>
    <t xml:space="preserve">South Africa - Basic charge </t>
  </si>
  <si>
    <t>Lesotho (LV)</t>
  </si>
  <si>
    <t>Medium Industrial</t>
  </si>
  <si>
    <t>South Africa - Winter &gt;3000kWh</t>
  </si>
  <si>
    <t>South Africa - Winter 2000&lt;3000kWh</t>
  </si>
  <si>
    <t>South Africa - Winter 1000&lt;2000kWh</t>
  </si>
  <si>
    <t>South Africa - Winter 500&lt;1000kWh</t>
  </si>
  <si>
    <t>South Africa - Winter 0&lt;500kWh</t>
  </si>
  <si>
    <t>South Africa - Summer &gt;3000kWh</t>
  </si>
  <si>
    <t>South Africa - Summer 2000&lt;3000kWh</t>
  </si>
  <si>
    <t>South Africa - Summer 1000&lt;2000kWh</t>
  </si>
  <si>
    <t>South Africa - Summer 500&lt;1000kWh</t>
  </si>
  <si>
    <t>South Africa - Summer 0&lt;500kWh</t>
  </si>
  <si>
    <t>South Africa - Basic charge/month &lt;50kVA</t>
  </si>
  <si>
    <t>Commercial</t>
  </si>
  <si>
    <t>South Afriica - &gt;3000kWh</t>
  </si>
  <si>
    <t>South Afriica - 2000&lt;3000kWh</t>
  </si>
  <si>
    <t>South Afriica - 1000&lt;2000kWh</t>
  </si>
  <si>
    <t>South Afriica - 500&lt;1000kWh</t>
  </si>
  <si>
    <t>South Afriica - 0&lt;500kWh</t>
  </si>
  <si>
    <t>South Africa - Basic charge/month</t>
  </si>
  <si>
    <t>US $</t>
  </si>
  <si>
    <t>Type of Customer</t>
  </si>
  <si>
    <t>Fuel prices refer to the pump prices of the most widely sold grade of gasoline. Prices have been converted from the local currency to U.S. dollars.</t>
  </si>
  <si>
    <t>Fuel prices refer to the pump prices of the most widely sold grade of diesel fuel. Prices have been converted from the local currency to U.S. dollars.</t>
  </si>
  <si>
    <t xml:space="preserve">Source:    </t>
  </si>
  <si>
    <t>Lesotho (M)</t>
  </si>
  <si>
    <t xml:space="preserve">Proportion of total water resources used = surface water and ground water withdrawal as percentage of total renewable water resources. Water withdrawal is the quantity of water removed from available sources for human use (in the agricultural, domestic and industrial sectors), expressed as a percentage of the total volume of water </t>
  </si>
  <si>
    <t>Total Natural Renewable Water Resources (TRWR_natural): The long-term average sum of internal renewable water resources (IRWR) and external natural renewable water resources (ERWR_natural). It corresponds to the maximum theoretical yearly amount of water actually available for a country at a given moment.</t>
  </si>
  <si>
    <r>
      <t>Water resources: total renewable (natural)</t>
    </r>
    <r>
      <rPr>
        <sz val="11"/>
        <color theme="1"/>
        <rFont val="Calibri"/>
        <family val="2"/>
        <scheme val="minor"/>
      </rPr>
      <t/>
    </r>
  </si>
  <si>
    <t>Renewable internal freshwater resources flows refer to internal renewable resources (internal river flows and groundwater from rainfall) in the country. Renewable internal freshwater resources per capita are calculated using the World Bank's population estimates.</t>
  </si>
  <si>
    <t>Billion Cubic Meter</t>
  </si>
  <si>
    <t>Percentage of urban and rural population connected to public water supply</t>
  </si>
  <si>
    <t>Public water supply = " public tap/tap water/standpipe</t>
  </si>
  <si>
    <t>South Africa - charge per Kl: &gt; 41kl</t>
  </si>
  <si>
    <t>South Africa - charge per Kl: 31-40 kl</t>
  </si>
  <si>
    <t>South Africa - charge per Kl: 21-30 kl</t>
  </si>
  <si>
    <t>South Africa - charge per Kl: 16-20 kl</t>
  </si>
  <si>
    <t>South Africa - charge per Kl: 11-15 kl</t>
  </si>
  <si>
    <t>South Africa - charge per Kl: 7-10 kl</t>
  </si>
  <si>
    <t>US Dollar</t>
  </si>
  <si>
    <t>Type of Tariff</t>
  </si>
  <si>
    <t>Carbon Dioxide Emissions in SADC</t>
  </si>
  <si>
    <t>Variable</t>
  </si>
  <si>
    <t>Total CO2 Emissions (Mio. Tonnes)</t>
  </si>
  <si>
    <t>CO2 Emissions Per Capita (Tonnes)</t>
  </si>
  <si>
    <t>Definitions &amp; Technical notes:</t>
  </si>
  <si>
    <t>Tons of ozone-depleting potential (ODP)</t>
  </si>
  <si>
    <t>Baseline, 1995-1998</t>
  </si>
  <si>
    <t>UNSD Millennium Development Goals Database (http://mdgs.un.org/unsd/mdg/Default.aspx).</t>
  </si>
  <si>
    <t>Number</t>
  </si>
  <si>
    <t>UNSD Statistical Yearbook 2010 as extracted from the World Conserrvation Union (IUCN)/Species Survival Commission (SSC), Gland, Switzerland and Cambridge, United Kingdom, IUCN Red List of Threatened Species, 2006, 2008, and 2010</t>
  </si>
  <si>
    <t>UNData - Energy Statistics Database, http://data.un.org/Explorer.aspx?d=EDATA</t>
  </si>
  <si>
    <t xml:space="preserve">World Development Indicators &amp; Global Development Finance, The World Bank, www.data.worldbank.org </t>
  </si>
  <si>
    <t>World Development Indicators &amp; Global Development Finance, The World Bank, http://data.worldbank.org/</t>
  </si>
  <si>
    <t>Energy Access Situation in Developing Countries: A Review Focusing on the Least Developed Countries and Sub-Saharan Africa, World Health Organization and United Nations Development Program,  November 2009:  http://data.worldbank.org/indicator/EP.PMP.SGAS.CD/countries</t>
  </si>
  <si>
    <r>
      <t>Freshwater</t>
    </r>
    <r>
      <rPr>
        <b/>
        <sz val="11"/>
        <color theme="1"/>
        <rFont val="Tahoma"/>
        <family val="2"/>
      </rPr>
      <t xml:space="preserve"> : </t>
    </r>
    <r>
      <rPr>
        <sz val="11"/>
        <color theme="1"/>
        <rFont val="Tahoma"/>
        <family val="2"/>
      </rPr>
      <t>Surface water and ground water. While desalinated water, reused wastewater and saline water are used by different sectors, AQUASTAT does not consider any of these water types to be freshwater.</t>
    </r>
  </si>
  <si>
    <r>
      <t xml:space="preserve">Percentage of total actual renewable freshwater resources withdrawn: </t>
    </r>
    <r>
      <rPr>
        <sz val="11"/>
        <rFont val="Tahoma"/>
        <family val="2"/>
      </rPr>
      <t>Total freshwater withdrawn in a given year, expressed in percentage of the actual total renewable water resources (TRWR_actual). This parameter is an indication of the pressure on the renewable water resources</t>
    </r>
    <r>
      <rPr>
        <b/>
        <sz val="11"/>
        <rFont val="Tahoma"/>
        <family val="2"/>
      </rPr>
      <t>.</t>
    </r>
  </si>
  <si>
    <t>WHO/UNICEF Joint Monitoring Programme for Water Supply and Sanitation, Estimates for the improved Drinking-Water Sources . Updated March 2010. wssinfo.org</t>
  </si>
  <si>
    <t>CO2 emission sources include emissions from energy industry, from transport, from fuel combustion in industry, services, households, etc. and industrial processes, such as the production of cement. Changes in how land is used can also result in the emission of CO2, or in the removal of CO2 from the atmosphere. However, as there is not yet an agreed method for estimating this, it is not included in the figures for CO2 emissions. Burning of biomass such as wood and straw also emits CO2; however, unless there has been a change in land use, it is considered that CO2 emitted from biomass is removed from the air by new growth, and therefore it should not included in the total for CO2.</t>
  </si>
  <si>
    <t>Data Quality: Data reported to the Ozone Secretariat by the Montreal Protocol parties are collected using a variety of methods. These include registries or other collections from known producers and consumers, use of estimates and surveys, collecting information through (or from) customs, among other methods. National figures are used directly without adjustment. Currently, there is no validation by the Ozone Secretariat of the reported data. However, inconsistencies in the data are checked and rectified in consultation with the countries (e.g. reporting production for a specific use exceeding total production, or reporting abnormally high values compared to previous trends). Any missing values are left as non-reported in the Ozone Secretariat website (no attempts are made to estimate or impute values for missing years). For more information visit the Ozone Secretariat's website at: http://ozone.unep.org/.</t>
  </si>
  <si>
    <t xml:space="preserve">Note: </t>
  </si>
  <si>
    <t>SADC TOTAL</t>
  </si>
  <si>
    <t>Note:</t>
  </si>
  <si>
    <t>Exports /Imports</t>
  </si>
  <si>
    <t>Energy production - Refers to forms of primary energy--petroleum (crude oil, natural gas liquids, and oil from nonconventional sources), natural gas, solid fuels (coal, lignite, and other derived fuels), and combustible renewables and waste--and primary electricity, all converted into oil equivalents.</t>
  </si>
  <si>
    <t>Data for self producers are estimates as per data source notes: Madagascar (2000 - 2010); Malawi (20022008); United Republic of Tanzania (1999 - 2012)</t>
  </si>
  <si>
    <t>Data for both public and self producers are estimates as per data source notes: Malawi (2000 - 2001; 2009 - 2010)</t>
  </si>
  <si>
    <t xml:space="preserve">Mauritius  </t>
  </si>
  <si>
    <t xml:space="preserve">Definitions: </t>
  </si>
  <si>
    <t>Angola: The price of electricity in the national currency has not changed during these years. The different prices in dollars are results of exchange rate variation</t>
  </si>
  <si>
    <t>South Africa : The electricity tariffs are the approved tariffs from the National energy regulator of SA (NERSA) for the most representative municipality - Rand Values; Data was submitted in Rands by Statssa, converted to US$ using the average exchange rates for the relevant year</t>
  </si>
  <si>
    <t xml:space="preserve">Zimbabwe: In 2006 Zim dollar was revalued, that’s why the prices before 2006 appear as though they are higher than from 2006 -2007; Zimbabwe experinced hyperinflation from 2007 - 2008 </t>
  </si>
  <si>
    <t>Lesotho : Submitted in Maloti by BOS, converted to US$ using the average exchange rates for the year</t>
  </si>
  <si>
    <t>Mauritius : Mauritius kerosene excludes jet fuel</t>
  </si>
  <si>
    <t>South Africa : For kerosene: Average price calculated per annum (source: Department of Energy) - Regulated at wholesale level, therefore the prices in this table is that of whole sale; stats SA does not publish retail level prices; and converted to R per liter, from c per liter; SA does not publish tariffs; Submitted in Rands by Statssa, converted to US$ using the average exchange rates for the year</t>
  </si>
  <si>
    <t>Angola : Water supply parallel is measured in grade (0 to 10 m3 / Escalão (0 a 10 m3)); Water supply parallel is measured in 200 litres / (200Ltros Grade (0 to 10 m3)</t>
  </si>
  <si>
    <t>South Africa : Tariffs for the most representative municipality - in Rand value; Price data submitted in Rands by Statssa, converted to US$ using the average exchange rates for the year</t>
  </si>
  <si>
    <t>Seychelles: Water not a separate indicator in CPI. It is part of the energy index which include housing, cooking gas, electricity etc.</t>
  </si>
  <si>
    <t>Lesotho: Price data submitted in Maloti by BOS, converted to US$ using the average exchange rates for the year</t>
  </si>
  <si>
    <t>Mean Annual Rainfall, mm</t>
  </si>
  <si>
    <t xml:space="preserve">Zambia </t>
  </si>
  <si>
    <r>
      <t xml:space="preserve">Mean Annual Temperature, </t>
    </r>
    <r>
      <rPr>
        <b/>
        <vertAlign val="superscript"/>
        <sz val="11"/>
        <rFont val="Tahoma"/>
        <family val="2"/>
      </rPr>
      <t>0</t>
    </r>
    <r>
      <rPr>
        <b/>
        <sz val="11"/>
        <rFont val="Tahoma"/>
        <family val="2"/>
      </rPr>
      <t>C</t>
    </r>
  </si>
  <si>
    <t xml:space="preserve">  Number</t>
  </si>
  <si>
    <t>Total Land Area, '000 Ha</t>
  </si>
  <si>
    <t>Lesotho (HV)</t>
  </si>
  <si>
    <t xml:space="preserve">Lesotho  </t>
  </si>
  <si>
    <t>Lesotho - (Band A. 0 to 5 Kilolitres)</t>
  </si>
  <si>
    <t>Lesotho - (Band B. &gt;5 to 10 Kilolitres)</t>
  </si>
  <si>
    <t>Lesotho - (Band C. &gt;10 to 15 Kilolitres)</t>
  </si>
  <si>
    <t>Lesotho - (Band D. ABOVE 15 Kilolitres)</t>
  </si>
  <si>
    <t>FAOSTAT 2014, http://faostat3.fao.org/faostat-gateway/go/to/download/P/PP/E; Downloaded:  13 October 2014: Angola (2011 - 2013), Botswana (2013); Democratic Republic of Congo (2011 - 2013), Madagascar (2011- 2013),  Mozambique (2011 - 2013), Namibia (2011; 2013),  Seychelles (2011 - 2013), Swaziland (2011), United Republic of Tanzania (2011; 2013), Zambia (2011-2013), Zimbabwe (2011-2013)</t>
  </si>
  <si>
    <t>Food and Agriculture Organisation (FAO): FAOSTAT 2014, http://faostat3.fao.org/faostat-gateway/go/to/download/P/PP/E ; Downloaded:  13 October 2014: Angola, Democratic Republic of Congo, Madagascar,  Malawi (2011-2013), Mauritius (2011-2012), Mozambique (2011-2013), Swaziland(2011-2012),  Zambia (2011-2013), Zimbabwe (2011-2013)</t>
  </si>
  <si>
    <t>Food and Agriculture Organisation (FAO): FAOSTAT 2014, http://faostat3.fao.org/faostat-gateway/go/to/download/P/PP/E ; Downloaded:  13 October 2014: Angola, Botswana (2011-2013), Democratic Republic of Congo, Madagascar, Mozambique (2011-2013),  Swaziland (2011-2012), Zambia (2011-2013), Zimbabwe (2011-2013)</t>
  </si>
  <si>
    <t>United Nations Statistics Division - UNData, Food and Agriculture Organisation (FAO): http://faostat.fao.org/ downloaded 2012:   Malawi (2000 - 2010 Area), Mozambique (2000-2010),   Zambia (2000-2010), Zimbabwe (2000-2010)</t>
  </si>
  <si>
    <t>United Nations Statistics Division - UNData, Food and Agriculture Organisation (FAO): http://faostat.fao.org/, downloaded 2012: Angola, Democratic Republic of Congo, Madagascar,  Malawi (2000 - 2010 Area), Mozambique (2000-2010), Zambia (2000-2010), Zimbabwe (2000-2010)</t>
  </si>
  <si>
    <t>Food and Agriculture Organisation (FAO):  FAOSTAT 2014, http://faostat3.fao.org/faostat-gateway/go/to/download/P/PP/E ; Downloaded:  13 October 2014:  Angola, Democratic Republic of Congo, Madagascar, South Africa (2011-2012), United Republic of Tanzania  (2011, 2013), Zambia  (2011-2013), Zimbabwe  (2011-2013)</t>
  </si>
  <si>
    <t>Food and Agriculture Organisation (FAO): FAOSTAT 2014, http://faostat3.fao.org/faostat-gateway/go/to/download/P/PP/E ; Downloaded:  13 October 2014: Angola (2013), Botswana (2013), Democratic Republic of Congo, Madagascar,  Mozambique (2011-2013), Namibia (2011-2012),  Swaziland (2011-2012), United Republic of Tanzania (2011, 203), Zambia (2011-2013), Zimbabwe (2011-2013)</t>
  </si>
  <si>
    <t>Food and Agriculture Organisation (FAO): FAOSTAT 2014, http://faostat3.fao.org/faostat-gateway/go/to/download/P/PP/E ; Downloaded:  13 October 2014: Angola (2000, 2013), Democratic Republic of Congo, Madagascar, Mozambique, Seychelles  (2011-2013),Zambia (2011-2013), Zimbabwe (2011-2013)</t>
  </si>
  <si>
    <t>Food and Agriculture Organisation (FAO):FAOSTAT 2014, http://faostat3.fao.org/faostat-gateway/go/to/download/P/PP/E ; Downloaded:  13 October 2014: Angola (2000, 2013), Democratic Republic of Congo, Madagascar, Mozambique (2011-2013), South Africa (2011-2013), Swaziland (2011-2012),  Zambia (2011-2013), Zimbabwe (2011-2013)</t>
  </si>
  <si>
    <t>Food and Agriculture Organisation (FAO):  FAOSTAT 2014, http://faostat3.fao.org/faostat-gateway/go/to/download/P/PP/E ; Downloaded:  13 October 2014: Angola (2000, 2013), Botswana (2013), Democratic Republic of Congo, Madagascar, Mozambique (2011-2013), Namibia (2011-2012),  Zambia (2011-2013), Zimbabwe (2011-2013)</t>
  </si>
  <si>
    <t xml:space="preserve">Food and Agriculture Organisation (FAO): FAOSTAT 2014, http://faostat3.fao.org/faostat-gateway/go/to/download/P/PP/E;  Downloaded:  13 October 2014:  </t>
  </si>
  <si>
    <t xml:space="preserve"> Definition: </t>
  </si>
  <si>
    <t>Seychelles: Refers to the number of bed nights sold divided by the product of the number of bed nights available and the number of days in the reference period expressed as a percentage</t>
  </si>
  <si>
    <t xml:space="preserve">1 160.6 </t>
  </si>
  <si>
    <t xml:space="preserve">1 384.7 </t>
  </si>
  <si>
    <t xml:space="preserve">1 468.4 </t>
  </si>
  <si>
    <t xml:space="preserve">1 529.8 </t>
  </si>
  <si>
    <t xml:space="preserve">1 637.2 </t>
  </si>
  <si>
    <t xml:space="preserve">1 649.9 </t>
  </si>
  <si>
    <t xml:space="preserve">1 711.2 </t>
  </si>
  <si>
    <t xml:space="preserve">1 729.7 </t>
  </si>
  <si>
    <t xml:space="preserve">1 671.9 </t>
  </si>
  <si>
    <t xml:space="preserve">1 000.7 </t>
  </si>
  <si>
    <t xml:space="preserve">Symbols and Abbreviations </t>
  </si>
  <si>
    <t>Symbols</t>
  </si>
  <si>
    <t>Description</t>
  </si>
  <si>
    <t>Magnitude zero or the figure is not large enough to be measured with the smallest unit in the table.</t>
  </si>
  <si>
    <t>Not applicable</t>
  </si>
  <si>
    <t>Not available</t>
  </si>
  <si>
    <t>*</t>
  </si>
  <si>
    <t>Value is provisional or an estimate and is therefore likely to change.</t>
  </si>
  <si>
    <t>#</t>
  </si>
  <si>
    <t>Major break in the series.</t>
  </si>
  <si>
    <t>.</t>
  </si>
  <si>
    <t>A point (.) is used to indicate decimals.</t>
  </si>
  <si>
    <t>‘000</t>
  </si>
  <si>
    <t>Thousand</t>
  </si>
  <si>
    <t xml:space="preserve">% </t>
  </si>
  <si>
    <t>Cont’d</t>
  </si>
  <si>
    <t>Continued</t>
  </si>
  <si>
    <t xml:space="preserve">Yrs. </t>
  </si>
  <si>
    <t>Years</t>
  </si>
  <si>
    <t xml:space="preserve">Space </t>
  </si>
  <si>
    <t>A space separates thousands</t>
  </si>
  <si>
    <t>The totals given in the tables correspond to the sum of the individual values shown in each table, unless otherwise stated. Individual figures and percentages in tables may not add up to the corresponding total, because of rounding.</t>
  </si>
  <si>
    <t>n.e.s.</t>
  </si>
  <si>
    <t>The abbreviation n.e.s. indicates that the item in question is not elsewhere specified or included.</t>
  </si>
  <si>
    <t>Blank</t>
  </si>
  <si>
    <t>No response from Member State</t>
  </si>
  <si>
    <t>Ha</t>
  </si>
  <si>
    <t>Hectare</t>
  </si>
  <si>
    <t>g</t>
  </si>
  <si>
    <t>gramme</t>
  </si>
  <si>
    <t>kcal</t>
  </si>
  <si>
    <t>kilocalorie</t>
  </si>
  <si>
    <t>Abbreviations and Acronyms</t>
  </si>
  <si>
    <t xml:space="preserve">AfDB  </t>
  </si>
  <si>
    <t>African Development Bank</t>
  </si>
  <si>
    <t xml:space="preserve">CIF </t>
  </si>
  <si>
    <t>Cost, Insurance, and Freight</t>
  </si>
  <si>
    <t xml:space="preserve">COMTRADE </t>
  </si>
  <si>
    <t>United Nations Commodity Trade Statistics Database</t>
  </si>
  <si>
    <t xml:space="preserve">CPI   </t>
  </si>
  <si>
    <t>Consumer Price Index</t>
  </si>
  <si>
    <t xml:space="preserve">ECA  </t>
  </si>
  <si>
    <t>United Nations Economic Commission for Africa</t>
  </si>
  <si>
    <t xml:space="preserve">EU  </t>
  </si>
  <si>
    <t>European Union</t>
  </si>
  <si>
    <t>FAO</t>
  </si>
  <si>
    <t>United Nations Food and Agriculture Organization</t>
  </si>
  <si>
    <t>FANR</t>
  </si>
  <si>
    <t>SADC Directorate of Food Agriculture and Natural Resources</t>
  </si>
  <si>
    <t xml:space="preserve">GDP </t>
  </si>
  <si>
    <t>Gross Domestic Product</t>
  </si>
  <si>
    <t xml:space="preserve">ICT  </t>
  </si>
  <si>
    <t>Information and Communication Technology</t>
  </si>
  <si>
    <t>IEA</t>
  </si>
  <si>
    <t>International Energy Agency</t>
  </si>
  <si>
    <t>I&amp;S</t>
  </si>
  <si>
    <t>SADC Directorate of Infrastructure and Services</t>
  </si>
  <si>
    <t xml:space="preserve">ITU </t>
  </si>
  <si>
    <t xml:space="preserve">International Telecommunication Union </t>
  </si>
  <si>
    <t xml:space="preserve">IUCN </t>
  </si>
  <si>
    <t>International Union for Conservation of Nature</t>
  </si>
  <si>
    <t xml:space="preserve">NSO </t>
  </si>
  <si>
    <t>National Statistical Office</t>
  </si>
  <si>
    <t>PPP</t>
  </si>
  <si>
    <t>Purchasing Power Parity</t>
  </si>
  <si>
    <t>PPRM</t>
  </si>
  <si>
    <t>SADC Directorate of Policy, Planning and Resource Mobilization</t>
  </si>
  <si>
    <t xml:space="preserve">RISDP </t>
  </si>
  <si>
    <t xml:space="preserve">Regional Indicative Strategic Development Plan </t>
  </si>
  <si>
    <t xml:space="preserve">SADC  </t>
  </si>
  <si>
    <t>Southern Africa Development Community</t>
  </si>
  <si>
    <t xml:space="preserve">SSC </t>
  </si>
  <si>
    <t>SADC Statistics Committee</t>
  </si>
  <si>
    <t xml:space="preserve">UNSD </t>
  </si>
  <si>
    <t>United Nations Statistics Division</t>
  </si>
  <si>
    <t>UNCTAD</t>
  </si>
  <si>
    <t>United Nations Conference on Trade and Development</t>
  </si>
  <si>
    <t xml:space="preserve">UNWTO </t>
  </si>
  <si>
    <t>World Tourism Organization</t>
  </si>
  <si>
    <t xml:space="preserve">WHO </t>
  </si>
  <si>
    <t>World Health Orgnisation</t>
  </si>
  <si>
    <t>WB</t>
  </si>
  <si>
    <t>World Bank</t>
  </si>
  <si>
    <t xml:space="preserve">WTO </t>
  </si>
  <si>
    <t>World Trade Organization</t>
  </si>
  <si>
    <t>Symbols, Abbreviations and Acronyms</t>
  </si>
  <si>
    <t>1 sq. km = 100 ha</t>
  </si>
  <si>
    <t>Food and Agriculture Organisation (FAO): http://faostat.fao.org/; Downloaded 19 November 2013; 30 November 2015</t>
  </si>
  <si>
    <t>Food and Agriculture Organisation (FAO): http://faostat.fao.org/ ; Downloaded 19 November 2013; 30 November 2015</t>
  </si>
  <si>
    <t xml:space="preserve">Food and Agriculture Organisation (FAO): FAOSTAT 2014, http://faostat3.fao.org/faostat-gateway/go/to/download/P/PP/E;  Downloaded:  13 October 2014; 30 November 2015 </t>
  </si>
  <si>
    <t xml:space="preserve">Food and Agriculture Organisation (FAO): FAOSTAT 2014, http://faostat3.fao.org/faostat-gateway/go/to/download/P/PP/E;  Downloaded:  13 October 2014; 30 November 2015  </t>
  </si>
  <si>
    <t xml:space="preserve">Food and Agriculture Organisation (FAO): FAOSTAT 2014, http://faostat3.fao.org/faostat-gateway/go/to/download/P/PP/E;  Downloaded:  13 October 2014; 30 November 2015   </t>
  </si>
  <si>
    <t xml:space="preserve">Food and Agriculture Organisation (FAO): FAOSTAT 2014, http://faostat3.fao.org/faostat-gateway/go/to/download/P/PP/E;  Downloaded:  13 October 2014; 30 November 2015    </t>
  </si>
  <si>
    <t>Food and Agriculture Organisation (FAO): FAOSTAT 2014, http://faostat3.fao.org/faostat-gateway/go/to/download/P/PP/E;  Downloaded:  13 October 2014; 30 November 2015 : Madagascar, Malawi, Mauritius, Mozambique, Namibia</t>
  </si>
  <si>
    <t xml:space="preserve">Food and Agriculture Organisation (FAO): http://faostat.fao.org/ ; downloaded 19 November 2013; 30 November 2015  </t>
  </si>
  <si>
    <t>Food and Agriculture Organisation (FAO): FAOSTAT 2014, http://faostat3.fao.org/faostat-gateway/go/to/download/P/PP/E ; Downloaded:  13 October 2014; 30 November 2015  : Angola, Botswana (2013), Democratic Republic of Congo, Lesotho, Madagascar,  Mozambique (2011-2013), Namibia (2011-2012), Seychelles, Swaziland (2011-2012), Zambia (2011-2013), Zimbabwe (2011-2013)</t>
  </si>
  <si>
    <t>Food and Agriculture Organisation (FAO): FAOSTAT 2014, http://faostat3.fao.org/faostat-gateway/go/to/download/P/PP/E ; Downloaded:  13 October 2014; 30 November 2015  : Angola (2011-2012), Botswana (2013), Democratic Republic of Congo, Madagascar,  Mozambique, Namibia (2011-2012),  Swaziland (2011-2011), Zambia (2011-2013), Zimbabwe (2011-2013)</t>
  </si>
  <si>
    <t>Food and Agriculture Organisation (FAO): FAOSTAT 2014, http://faostat3.fao.org/faostat-gateway/go/to/download/P/PP/E ; Downloaded:  13 October 2014; 30 November 2015  : Democratic Republic of Congo, Madagascar, Mozambique (2011-2012),  Zambia (2011-2012), Zimbabwe (2011-2012)</t>
  </si>
  <si>
    <t>Food and Agriculture Organisation (FAO): FAOSTAT 2014, http://faostat3.fao.org/faostat-gateway/go/to/download/P/PP/E ; Downloaded:  13 October 2014; 30 November 2015  :  Democratic Republic of Congo, Madagascar,  Malawi (2011), Mozambique (2011 - 2012), Seychelles (2011-2012), Zambia (2011-2012), Zimbabwe (2011-2012)</t>
  </si>
  <si>
    <t>Food and Agriculture Organisation (FAO): FAOSTAT 2014, http://faostat3.fao.org/faostat-gateway/go/to/download/P/PP/E ; Downloaded:  13 October 2014; 30 November 2015  : Angola (2011-2012), Democratic Republic of Congo, Madagascar,  Mozambique (2011-2012), Swaziland (2011),  (2011), Zambia (2011-2012), Zimbabwe (2011-2012)</t>
  </si>
  <si>
    <t xml:space="preserve">FAO, http://faostat3.fao.org/, downloaded 13 October 2014; 30 November 2015   </t>
  </si>
  <si>
    <t>The following symbols and abbreviations are used in the Yearbook tables:</t>
  </si>
  <si>
    <r>
      <t>Freshwater</t>
    </r>
    <r>
      <rPr>
        <b/>
        <sz val="11"/>
        <color theme="1"/>
        <rFont val="Tahoma"/>
        <family val="2"/>
      </rPr>
      <t xml:space="preserve"> : </t>
    </r>
    <r>
      <rPr>
        <sz val="11"/>
        <color theme="1"/>
        <rFont val="Tahoma"/>
        <family val="2"/>
      </rPr>
      <t>Surface water and ground water. While desalinated water, reused wastewater and saline water are used by different sectors, AQUASTAT does not consider any of these water types to be freshwater</t>
    </r>
  </si>
  <si>
    <t>6 812</t>
  </si>
  <si>
    <t>1 159</t>
  </si>
  <si>
    <t>1 cubic kilometer = 1e+9 cubic meter = 1 000 000 000 cubic meter</t>
  </si>
  <si>
    <t>508 344</t>
  </si>
  <si>
    <t>90 368</t>
  </si>
  <si>
    <t>1 356 485</t>
  </si>
  <si>
    <t>813 850</t>
  </si>
  <si>
    <t>Mio. Tonnes : mio stands for million</t>
  </si>
  <si>
    <t>mio</t>
  </si>
  <si>
    <t>million</t>
  </si>
  <si>
    <t>1 sq. km</t>
  </si>
  <si>
    <t>100 Ha</t>
  </si>
  <si>
    <t>World DataBank, World Development Indicators: http://databank.worldbank.org/data/views/reports/tableview.aspx; downloaded 20 September 2016: Angola (2013-2014), Botswana (2010-2013), Democratic Republic of Congo(2013-2014), Malawi (2013), Mauritius (2013-2015), Namibia(2012-2014) South Africa (2013-2014)</t>
  </si>
  <si>
    <t>Food and Agriculture Organisation (FAO): http://faostat3.fao.org/faostat-gateway/go/to/download/P/PP/E;  Downloaded:  2 August 2016  (Angola, 2014), Malawi (2014), Zambia (2013-2014)</t>
  </si>
  <si>
    <t>Food and Agriculture Organisation (FAO): http://faostat3.fao.org/faostat-gateway/go/to/download/P/PP/E;  Downloaded:  2 August 2016  (Angola, 2014), Malawi (2014)</t>
  </si>
  <si>
    <t>Food and Agriculture Organisation (FAO): http://faostat3.fao.org/faostat-gateway/go/to/download/P/PP/E;  Downloaded:  2 August 2016: Seychelles (2014)</t>
  </si>
  <si>
    <t>Food and Agriculture Organisation (FAO): http://faostat3.fao.org/faostat-gateway/go/to/download/P/PP/E;  Downloaded:  2 August 2016: Malawi (2014)</t>
  </si>
  <si>
    <t>Food and Agriculture Organisation (FAO): http://faostat3.fao.org/faostat-gateway/go/to/download/P/PP/E;  Downloaded:  2 August 2016: Madagascar (2012-2013), Malawi (2014), Mozambique (2011-2013), Namibia(2010-2013)</t>
  </si>
  <si>
    <t>Food and Agriculture Organisation (FAO): http://faostat3.fao.org/faostat-gateway/go/to/download/P/PP/E;  Downloaded:  2 August 2016: Madagascar (2010-2013),Mozambique (2011-2013)</t>
  </si>
  <si>
    <t>Food and Agriculture Organisation (FAO): http://faostat3.fao.org/faostat-gateway/go/to/download/P/PP/E;  Downloaded:  2 August 2016: Madagascar (2010-2013), Malawi (2014), Mozambique (2011-2013), Namibia (2011-2013)</t>
  </si>
  <si>
    <t xml:space="preserve">Food and Agriculture Organisation (FAO): http://faostat3.fao.org/faostat-gateway/go/to/download/P/PP/E;  Downloaded:  2 August 2016:  Malawi (2014) </t>
  </si>
  <si>
    <t>Food and Agriculture Organisation (FAO): http://faostat3.fao.org/faostat-gateway/go/to/download/P/PP/E;  Downloaded:  2 August 2016:  Madagascar (2012-2013), Malawi (2014), Mozambique (2011-2013), Namibia (2011-2013)</t>
  </si>
  <si>
    <t>Food and Agriculture Organisation (FAO): http://faostat3.fao.org/faostat-gateway/go/to/download/P/PP/E;  Downloaded:  2 August 2016:   Malawi (2014), Zimbabwe (2014)</t>
  </si>
  <si>
    <t>Food and Agriculture Organisation (FAO): http://faostat3.fao.org/faostat-gateway/go/to/download/P/PP/E;  Downloaded:  2 August 2016:   Namibia (2011-2013)</t>
  </si>
  <si>
    <t>Lesotho (MV / HV)</t>
  </si>
  <si>
    <t xml:space="preserve">World Development Indicators, http://databank.worldbank.org/data/reports.aspx?source=world-development-indicators: Data for  2014: Botswana, Democratic Republic Of Congo, Lesotho, Madagascar, Malawi, Mozambique, Namibia, South Africa, Swaziland, Tanzania, Zambia </t>
  </si>
  <si>
    <t>The baseline value for CFCs is calculated by the Ozone Secretariat for monitoring compliance in reducing consumption of ODS. The calculation of the baseline varies across parties and substance categories. In the case of CFCs, the baseline for developing countries (Article 5) is the average annual consumption from 1995 to 1998</t>
  </si>
  <si>
    <r>
      <rPr>
        <b/>
        <sz val="11"/>
        <rFont val="Tahoma"/>
        <family val="2"/>
      </rPr>
      <t>Freshwater</t>
    </r>
    <r>
      <rPr>
        <b/>
        <sz val="11"/>
        <color theme="1"/>
        <rFont val="Tahoma"/>
        <family val="2"/>
      </rPr>
      <t xml:space="preserve"> </t>
    </r>
    <r>
      <rPr>
        <sz val="11"/>
        <color theme="1"/>
        <rFont val="Tahoma"/>
        <family val="2"/>
      </rPr>
      <t>: Surface water and ground water. While desalinated water, reused wastewater and saline water are used by different sectors, AQUASTAT does not consider any of these water types to be freshwater</t>
    </r>
  </si>
  <si>
    <t xml:space="preserve">(a)  Purpose:  Trends in overall energy use relative to GDP indicate the general relationship of energy consumption to economic development and provide a rough basis for projecting energy consumption and its environmental impacts with economic growth.  For energy policy - making, however, sectoral or sub-sectoral energy intensities should be used. </t>
  </si>
  <si>
    <t xml:space="preserve">(b)  Relevance to Sustainable/Unsustainable Development (theme/sub-theme):  Energy is essential for economic and social development, but consumption of fossil fuels is the major cause of air pollution and climate change.  Improving energy efficiency and delinking economic development from energy consumption, particularly of fossil fuels, is essential to sustainable development. </t>
  </si>
  <si>
    <t xml:space="preserve">(d)  Placement in the CSD Indicator Set:  Economic/Consumption and Production Patterns/ Energy Use. </t>
  </si>
  <si>
    <t xml:space="preserve">(c) The ratio of energy use to GDP indicates the total energy being used to support economic and social activity.  It represents an aggregate of energy consumption resulting from a wide range of production and consumption activities.  In specific economic sectors and sub-sectors, the ratio of energy use to output or activity is the “energy intensity” (if the output is measured in economic units) or the “specific energy requirement” (if the output is measured in physical units such as tonnes or passenger-kilometers). </t>
  </si>
  <si>
    <t>1e+9 cubic meter = 1 000 000 000 cubic meter</t>
  </si>
  <si>
    <t xml:space="preserve">1 cubic kilometer  </t>
  </si>
  <si>
    <t>Member States</t>
  </si>
  <si>
    <t>INDICATORS</t>
  </si>
  <si>
    <t>Total Exports (FOB)</t>
  </si>
  <si>
    <t>Total Imports (CIF)</t>
  </si>
  <si>
    <t>Intra-SADC Exports (FOB)</t>
  </si>
  <si>
    <t>Intra-SADC Imports  (CIF)</t>
  </si>
  <si>
    <t>Extra-SADC Exports (FOB)</t>
  </si>
  <si>
    <t>Extra-SADC Imports  (CIF)</t>
  </si>
  <si>
    <t>Intra SADC-Exports by country:</t>
  </si>
  <si>
    <t>DRC</t>
  </si>
  <si>
    <t>Tanzania</t>
  </si>
  <si>
    <t>Intra SADC-Imports by country:</t>
  </si>
  <si>
    <t>Mauritus</t>
  </si>
  <si>
    <r>
      <rPr>
        <b/>
        <sz val="10"/>
        <color theme="1"/>
        <rFont val="Tahoma"/>
        <family val="2"/>
      </rPr>
      <t>Source</t>
    </r>
    <r>
      <rPr>
        <sz val="10"/>
        <color theme="1"/>
        <rFont val="Tahoma"/>
        <family val="2"/>
      </rPr>
      <t>: National Statistical Offices of Member States, November 2016</t>
    </r>
  </si>
  <si>
    <t>Km</t>
  </si>
  <si>
    <t>1990</t>
  </si>
  <si>
    <t>1995</t>
  </si>
  <si>
    <t>2000</t>
  </si>
  <si>
    <t>2005</t>
  </si>
  <si>
    <t>2006</t>
  </si>
  <si>
    <t>2007</t>
  </si>
  <si>
    <t>2009</t>
  </si>
  <si>
    <t>4 433</t>
  </si>
  <si>
    <t>Motor Vehicles Per Thousand People</t>
  </si>
  <si>
    <t>2001</t>
  </si>
  <si>
    <t>2002</t>
  </si>
  <si>
    <t>2003</t>
  </si>
  <si>
    <t>2004</t>
  </si>
  <si>
    <t>Passenger Cars Per Thousand People</t>
  </si>
  <si>
    <t>Total Route-Km</t>
  </si>
  <si>
    <t>1980</t>
  </si>
  <si>
    <t>1985</t>
  </si>
  <si>
    <t>Million Passenger-Km</t>
  </si>
  <si>
    <t>1981</t>
  </si>
  <si>
    <t>1982</t>
  </si>
  <si>
    <t>1983</t>
  </si>
  <si>
    <t>1984</t>
  </si>
  <si>
    <t>1986</t>
  </si>
  <si>
    <t>1987</t>
  </si>
  <si>
    <t>1988</t>
  </si>
  <si>
    <t>1989</t>
  </si>
  <si>
    <t>1991</t>
  </si>
  <si>
    <t>1992</t>
  </si>
  <si>
    <t>1993</t>
  </si>
  <si>
    <t>1994</t>
  </si>
  <si>
    <t>1996</t>
  </si>
  <si>
    <t>1997</t>
  </si>
  <si>
    <t>1998</t>
  </si>
  <si>
    <t>1999</t>
  </si>
  <si>
    <t>`</t>
  </si>
  <si>
    <t>Million Ton-Km</t>
  </si>
  <si>
    <t xml:space="preserve">1 193.7 </t>
  </si>
  <si>
    <t xml:space="preserve">2 675.6 </t>
  </si>
  <si>
    <t xml:space="preserve">3 240.5 </t>
  </si>
  <si>
    <t>4 290.9</t>
  </si>
  <si>
    <t>2 610 316</t>
  </si>
  <si>
    <t>2 614 001</t>
  </si>
  <si>
    <t>Per 100 Inhabitants</t>
  </si>
  <si>
    <t>Number of Fixed Internet Subscriptions</t>
  </si>
  <si>
    <t>Subscriptions Per 100 Inhabitants</t>
  </si>
  <si>
    <t xml:space="preserve">Number </t>
  </si>
  <si>
    <t>Eswatini</t>
  </si>
  <si>
    <t>Comoros</t>
  </si>
  <si>
    <t>NA</t>
  </si>
  <si>
    <t>TRANSPORT</t>
  </si>
  <si>
    <t xml:space="preserve">INFORMATION AND </t>
  </si>
  <si>
    <t>COMMUNICATIONS</t>
  </si>
  <si>
    <t xml:space="preserve"> TECHNOLOGY</t>
  </si>
  <si>
    <t>TOURISM</t>
  </si>
  <si>
    <t>FORESTRY</t>
  </si>
  <si>
    <t>ENERGY</t>
  </si>
  <si>
    <t xml:space="preserve">Comoros </t>
  </si>
  <si>
    <t>WATER</t>
  </si>
  <si>
    <t xml:space="preserve">ENVIRONMENTAL </t>
  </si>
  <si>
    <t xml:space="preserve">AND </t>
  </si>
  <si>
    <t xml:space="preserve">SUSTAINABLE </t>
  </si>
  <si>
    <t>DEVELOPMENT</t>
  </si>
  <si>
    <t>AGRICULTURE</t>
  </si>
  <si>
    <t xml:space="preserve">FOOD SECURITY </t>
  </si>
  <si>
    <t>AND FORESTRY</t>
  </si>
  <si>
    <t>FOOD SECURITY</t>
  </si>
  <si>
    <t>INFRASTRUCTURE</t>
  </si>
  <si>
    <t>Electricity - total net installed capacity of electric power plants, main activity &amp; autoproducer</t>
  </si>
  <si>
    <r>
      <t xml:space="preserve">Energy use per PPP GDP is the kilogram of oil equivalent of energy use per constant PPP GDP. Energy use refers to use of primary energy before transformation to other end-use fuels, which is equal to indigenous production plus imports and stock changes, minus exports and fuels supplied to ships and aircraft engaged in international transport. PPP GDP is gross domestic product converted to </t>
    </r>
    <r>
      <rPr>
        <sz val="11"/>
        <color rgb="FFFF0000"/>
        <rFont val="Tahoma"/>
        <family val="2"/>
      </rPr>
      <t>2017</t>
    </r>
    <r>
      <rPr>
        <sz val="11"/>
        <color theme="1"/>
        <rFont val="Tahoma"/>
        <family val="2"/>
      </rPr>
      <t xml:space="preserve"> constant international dollars using purchasing power parity rates. An international dollar has the same purchasing power over GDP as a U.S. dollar has in the United States.</t>
    </r>
  </si>
  <si>
    <t>World Development Indicators, The World Bank, www.data.worldbank.org. Downloaded 13 October 2021</t>
  </si>
  <si>
    <t>Constant 2017 PPP $ pr kg of oil equivalent</t>
  </si>
  <si>
    <t xml:space="preserve">  Total</t>
  </si>
  <si>
    <t xml:space="preserve">  Personal</t>
  </si>
  <si>
    <t xml:space="preserve">  Business and professional</t>
  </si>
  <si>
    <t xml:space="preserve">  Air</t>
  </si>
  <si>
    <t xml:space="preserve">  Water</t>
  </si>
  <si>
    <t xml:space="preserve">  Land</t>
  </si>
  <si>
    <t xml:space="preserve">          Accommodation services for visitors (hotels and similar establishments) </t>
  </si>
  <si>
    <t xml:space="preserve">          Other accommodation services</t>
  </si>
  <si>
    <t xml:space="preserve">          Food and beverage serving activities</t>
  </si>
  <si>
    <t xml:space="preserve">          Passenger transportation</t>
  </si>
  <si>
    <t xml:space="preserve">          Travel agencies and other reservation services activities</t>
  </si>
  <si>
    <t xml:space="preserve">          Other tourism industries</t>
  </si>
  <si>
    <t>% of population</t>
  </si>
  <si>
    <t xml:space="preserve">7 265.3 </t>
  </si>
  <si>
    <t>10 788.2</t>
  </si>
  <si>
    <t xml:space="preserve"> 11 696.9 </t>
  </si>
  <si>
    <t>13 467.3</t>
  </si>
  <si>
    <t>Area Harvested (Ha)</t>
  </si>
  <si>
    <t xml:space="preserve">Eswatii </t>
  </si>
  <si>
    <t>MERCHANDISE TRADE</t>
  </si>
  <si>
    <t xml:space="preserve"> 1. EXTERNAL SECTOR</t>
  </si>
  <si>
    <t>Back to content page</t>
  </si>
  <si>
    <t>2. TOURISM</t>
  </si>
  <si>
    <t>3.  INFRASTRUCTURE</t>
  </si>
  <si>
    <t>3.1. TRANSPORT</t>
  </si>
  <si>
    <t>3.2. INFORMATION AND COMMUNICATION TECHNOLOGY</t>
  </si>
  <si>
    <t>3.3. ENERGY</t>
  </si>
  <si>
    <t>3.4. WATER</t>
  </si>
  <si>
    <t>4. AGRICULTURE, FOOD SECURITY, AND FORESTRY</t>
  </si>
  <si>
    <t>4.1. AGRICULTURE</t>
  </si>
  <si>
    <t>Table 4.3.1  Total Forest Area in  SADC,  '000 Ha, 1990 - 2020</t>
  </si>
  <si>
    <t>Table 4.3.4  Forest Area as a Percentage of Land Area in  SADC,  '000 Ha, 1990 - 2020</t>
  </si>
  <si>
    <t>Table 4.3.3 Total Land Area in  SADC,  '000 Ha, 1990 - 2020</t>
  </si>
  <si>
    <t>4.2. FOOD SECURITY</t>
  </si>
  <si>
    <t>4.3. FORESTRY</t>
  </si>
  <si>
    <t>5. ENVIRONMENTAL AND SUSTAINABLE DEVELOPMENT</t>
  </si>
  <si>
    <t>EXTERNAL SECTOR</t>
  </si>
  <si>
    <t>World Tourism Data, World Tourism Organization (UNWTO) Database: http://data.un.org/; downloaded: 2 November 2021. All Member States except Mauritius: 2016-2020. Angola, Malawi, Namibia, South Africa (20150.Comoros (2000-2015)</t>
  </si>
  <si>
    <t>World Tourism Data, World Tourism Organization (UNWTO) Database: http://data.un.org/; downloaded: 2 November 2021. All Member States except Mauritius (2016-2020). Botswana, Eswatini, Namibia, South Africa (2010-2020), Comoros and Mozambique (2000-2020), Zimbabwe, Malawi (2015)</t>
  </si>
  <si>
    <t>World Tourism Data, World Tourism Organization (UNWTO) Database: http://data.un.org/; downloaded: 2 November 2021. All Member States except Mauritius (2016-2020). Angola (2000-2004, 2006, 2007, 2012-2015), Botswana (2006, 2007), Comoros (2000-2015), DRC (2009-2015), Eswatini (2000-2004), Madagascar (2016),Malawi (2010-2015), Mozambique (2000-2002),Namibia (2000-2004, 2006, 2014, 2015), Tanzania and Zimbabwe (2000-2002)</t>
  </si>
  <si>
    <t>World Tourism Data, World Tourism Organization (UNWTO) Database: http://data.un.org/; downloaded: 2 November 2021, except for Mauritius</t>
  </si>
  <si>
    <t>National Statistical Offices website for Botswana and South Africa, October 2021</t>
  </si>
  <si>
    <t>National Statistical Offices of Member States for Mauritius, Mozambique and Zimbabwe, September 2021</t>
  </si>
  <si>
    <t>National Statistical Offices website for Botswana , October 2021</t>
  </si>
  <si>
    <t>World Bank : https://data.worldbank.org/indicator/, Downloaded 2 November 2021. Botswana, Madagascar, Seychelles, Tanzania, Zambia (2016-2020).Angola, DRC,  Namibia (2014-2020). Eswatini, Lesotho,South Africa (2015-2020). Comoros 2000-2020.</t>
  </si>
  <si>
    <t>World Bank : https://data.worldbank.org/indicator/, Downloaded 2 November 2021. Botswana, Eswatini, Lesotho,Madagascar, Mozambique, Seychelles, Zambia (2016-2020).Angola, DRC,  Namibia, South Africa (2014-2020). Tanzania (2011-2020). Comoros 2007-2020.</t>
  </si>
  <si>
    <t>Food and Agriculture Organisation (FAO): https://www.fao.org/faostat/en/#data/, Downloaded 5 November 2021. All Member States (2016-2020). Malawi (2013), Mauritius (2013-2015).  Mozambique (2013-2018). Seychelles (2008-2009). South Africa (2015)</t>
  </si>
  <si>
    <t>World Bank : https://data.worldbank.org/indicator/EN.ATM.CO2E.PC, Downloaded 3 November 2021. All Member States except Mauritius (2012-2020)</t>
  </si>
  <si>
    <t>UNData-Energy Statistics, http://data.un.org/Data.aspx?d=EDATA&amp;f=cmID%3aEC, Downloaded November 2021, except for Mauritius and South Africa</t>
  </si>
  <si>
    <t>World Bank: https://data.worldbank.org/indicator/EG.USE.COMM.GD.PP.KD, Downloaded 13 October 2021</t>
  </si>
  <si>
    <t>UNData-Energy Statistics, http://data.un.org/Data.aspx?d=EDATA&amp;f=cmID%3aEC, Downloaded 13 October 2021</t>
  </si>
  <si>
    <t>UNData-Energy Statistics, http://data.un.org/Data.aspx?d=EDATA&amp;f=cmID%3aEC, Downloaded November 2021, except for Mauritius (2000-2020), South Africa (2002-2020) and Zimbabwe (2016-2020)</t>
  </si>
  <si>
    <t>World Bank : https://data.worldbank.org/indicator/, Downloaded 2 November 2021, except for Mauritius and Zimbabwe</t>
  </si>
  <si>
    <t>World Bank : https://data.worldbank.org/indicator/, Downloaded 2 November 2021, except for Mauritius, Mozambique and Zimbabwe</t>
  </si>
  <si>
    <t xml:space="preserve">World Bank : https://data.worldbank.org/indicator/, Downloaded 2 November 2021, except for Mauritius, Mozambique and Zimbabwe. </t>
  </si>
  <si>
    <t>Statistics South Africa (for data for 2019)</t>
  </si>
  <si>
    <t>Food and Agriculture Organisation (FAO): https://www.fao.org/faostat/en/#data/, Downloaded 5 November 2021. All Member States (2016-2020). Malawi (2014-2017). Mauritius (2013-2015). Mozambique (2013-2018). Seychelles (2008-2009). Zambia (2014-2015)</t>
  </si>
  <si>
    <t xml:space="preserve">Food and Agriculture Organisation (FAO): https://www.fao.org/faostat/en/#data/, Downloaded 5 November 2021. All Member States (2016-2020). Malawi (2015-2017). Mauritius (2013-2015). Mozambique (2013-2018). </t>
  </si>
  <si>
    <t>INSEED</t>
  </si>
  <si>
    <t>Institut National des Statistiques et des Etudes Economiques</t>
  </si>
  <si>
    <t xml:space="preserve">Food and Agriculture Organisation (FAO): https://www.fao.org/faostat/en/#data/, Downloaded 5 November 2021. All Member States (2016-2020). Mauritius (2010-2015). Malawi (2015-2016). Mozambique (2013-2018). </t>
  </si>
  <si>
    <t>Food and Agriculture Organisation (FAO): https://www.fao.org/faostat/en/#data/, Downloaded 14 November 2021. All Member States  except Angola, Lesotho (up to 2018), Malawi, Mauritius, Mozambique, South Africa and Zimbabwe</t>
  </si>
  <si>
    <t>Food and Agriculture Organisation (FAO): https://www.fao.org/faostat/en/#data/, Downloaded 14 November 2021</t>
  </si>
  <si>
    <t>IUCN: https://www.iucnredlist.org/statistics, Downloaded 6 November 2021</t>
  </si>
  <si>
    <t>2021**</t>
  </si>
  <si>
    <r>
      <t>** IUCN Red list of Threatened species (</t>
    </r>
    <r>
      <rPr>
        <sz val="11"/>
        <color rgb="FF333333"/>
        <rFont val="Tahoma"/>
        <family val="2"/>
      </rPr>
      <t>Critically Endangered (CR), endangered (EN) and vulnerable species)</t>
    </r>
  </si>
  <si>
    <t>Democratic Republic of the Congo</t>
  </si>
  <si>
    <t>World Health Organization: https://www.who.int/data/maternal-newborn-child-adolescent-ageing/indicator-explorer-new/mca/prevalence-of-underweight-among-children-under-five-years-of-age-(weight-for-age--2sd-of-the-median), Downloaded 7 December 2021</t>
  </si>
  <si>
    <t>World Health Organization, https://www.who.int/data/maternal-newborn-child-adolescent-ageing/indicator-explorer-new/mca/prevalence-of-wasting-among-children-under-five-years-of-age-(weight-for-height--2sd-of-the-median), Downloaded 7 December 2021</t>
  </si>
  <si>
    <t>Central Statistics Office, Mauritius</t>
  </si>
  <si>
    <t>Food and Agriculture Organization (FAO): https://www.fao.org/faostat/en/#data/RP, Downloaded 7 December 2021</t>
  </si>
  <si>
    <t>** Agriculture, hunting, forestry; fishing</t>
  </si>
  <si>
    <t>Table 5.6 Number of Threatened Plant Species in SADC, 2006 - 2021, Selected Years</t>
  </si>
  <si>
    <t>Derived from Tables 4.3.1 and 4.3.3</t>
  </si>
  <si>
    <t>Derived from Table 4.3.1</t>
  </si>
  <si>
    <t>Food and Agriculture Organisation (FAO): http://faostat3.fao.org/faostat-gateway/go/to/download/P/PP/E;  Downloaded:  2 August 2016: Angola (2014), Zambia (2014), Zimbabwe (2014)</t>
  </si>
  <si>
    <t>Table 4.1.46  Livestock and Poultry Meat Production  in SADC, Thousand  Tonne, 2001 - 2015</t>
  </si>
  <si>
    <t xml:space="preserve">Table 3.1.1 Total Road Network in SADC, Km, 1990-2021, Selected Years </t>
  </si>
  <si>
    <t>Table 3.1.2  Motor Vehicle Fleet in SADC,  2007-2021</t>
  </si>
  <si>
    <t>Table 3.1.3  Motor Vehicle Fleet in SADC, Per Thousand People, 2000-2021</t>
  </si>
  <si>
    <t>Table 3.2.1  Telecommunication Services - Fixed Telephone Lines in SADC, Number, 2000-2021</t>
  </si>
  <si>
    <t>Table 3.2.2  Telecommunication Services - Fixed Telephone Lines, Per 100 Inhabitants in SADC, 2000-2021</t>
  </si>
  <si>
    <t>Table 3.2.3  Internet Services - Fixed broadband, Number of  Subscriptions in SADC, 2002-2021</t>
  </si>
  <si>
    <t>Table 3.2.4  Internet Services - Fixed broadband, Density Per  100 Inhabitants in SADC, 2002-2021</t>
  </si>
  <si>
    <t>Table 3.2.5  Internet Services - Fixed Internet Subscriptions, Number of  Subscriptions in SADC, 2000  - 2021</t>
  </si>
  <si>
    <t>Table 3.2.6  Internet Services - Fixed Internet Subscriptions, Density Per  100 Inhabitants in SADC, 2000  - 2021</t>
  </si>
  <si>
    <t>Table 5.1  Carbon Dioxide Emissions in SADC, Total and Per Capita, 1990 - 2021</t>
  </si>
  <si>
    <t>Table 5.2  Mean Annual Rainfall in SADC, mm, 1970 - 2021</t>
  </si>
  <si>
    <t>Source</t>
  </si>
  <si>
    <t>Environment and Sustainable development</t>
  </si>
  <si>
    <t>5.1 Carbon Dioxide Emissions in SADC, Total and Per Capita, 1990 - 2021</t>
  </si>
  <si>
    <t>Change in the time series (except Mauritius)</t>
  </si>
  <si>
    <t>https://data.worldbank.org/indicator/EN.ATM.CO2E.KT</t>
  </si>
  <si>
    <t/>
  </si>
  <si>
    <t>2011</t>
  </si>
  <si>
    <t>2012</t>
  </si>
  <si>
    <t>2013</t>
  </si>
  <si>
    <t>2014</t>
  </si>
  <si>
    <t>2015</t>
  </si>
  <si>
    <t>2016</t>
  </si>
  <si>
    <t>2017</t>
  </si>
  <si>
    <t>2018</t>
  </si>
  <si>
    <t>https://data.worldbank.org/indicator/AG.LND.PRCP.MM</t>
  </si>
  <si>
    <t>5.2 Mean Annual Rainfall in SADC, mm, 1970 - 2021</t>
  </si>
  <si>
    <t>No data available. Proposition to be replaced by Precipitationn</t>
  </si>
  <si>
    <t>5.6 Number of Threatened Plant Species in SADC, 2006 - 2021, Selected Years</t>
  </si>
  <si>
    <t xml:space="preserve">Latest </t>
  </si>
  <si>
    <t>5.7 Number of Threatned Animal Species in SADC, 2006 - 2021, Selected Years</t>
  </si>
  <si>
    <t>5.3 Mean Annual Temperature in SADC, 0C, 1970 - 2021</t>
  </si>
  <si>
    <t>https://www.unep.org/explore-topics/climate-action/what-we-do/climate-action-note/state-of-climate.html?gclid=EAIaIQobChMIm66Gy-fm-gIVDrrtCh2zMwMxEAAYASAAEgJ4B_D_BwE</t>
  </si>
  <si>
    <t>To do more researchs on the topic</t>
  </si>
  <si>
    <t>5.4 Consumption of Ozone-Depleting Chlorofluorocarbons (CFCs) in SADC, Tons of Ozone-Depleting Potential, 1995/1998 - 2015, Selected Years</t>
  </si>
  <si>
    <t>https://www.who.int/data/gho/info/gho-odata-api</t>
  </si>
  <si>
    <t>5.4 Total Land Area in SADC,  Km2, 2007 - 2021</t>
  </si>
  <si>
    <t>https://www.fao.org/faostat/en/#data/RL</t>
  </si>
  <si>
    <t>Duplicate but in Km2. Proposition: To be deleted</t>
  </si>
  <si>
    <t>Forestry</t>
  </si>
  <si>
    <t>Latest data 2020, from FAO</t>
  </si>
  <si>
    <t>4.3.1Total Forest Area in  SADC,  '000 Ha, 1990 - 2021</t>
  </si>
  <si>
    <t>4.3.3 Total Land Area in  SADC,  '000 Ha, 1990 - 2021</t>
  </si>
  <si>
    <t>Annual Change  Rate in  Total Forestry Area in SADC,  '000 Ha Per Year, 1991 - 2021</t>
  </si>
  <si>
    <t>Forest Area as a Percentage of Land Area in  SADC,  '000 Ha, 1990 - 2021</t>
  </si>
  <si>
    <t>Exports and Imports of Wood Related Forestry Products in  SADC , Million US $, 2000 - 2015</t>
  </si>
  <si>
    <t>Exports and Imports of Non-Wood Forestry Products in  SADC , Million US $, 2000 - 2015</t>
  </si>
  <si>
    <t>Exports and Imports of Wood and Non-Wood Forestry Products in  SADC , Million US $, 2000 - 2015</t>
  </si>
  <si>
    <t>To be updated</t>
  </si>
  <si>
    <t>Food security</t>
  </si>
  <si>
    <t>Inflation rate for Food in  SADC, 2010 - 2021</t>
  </si>
  <si>
    <t>Status</t>
  </si>
  <si>
    <t>Theme and indicators</t>
  </si>
  <si>
    <t>Prevalence of underweight among children under 5 (%), Selected years</t>
  </si>
  <si>
    <t>Prevalence of wasting among children under 5 (Low weight for height), (%), Selected years</t>
  </si>
  <si>
    <t>Prevalence of stunting among children under 5 (Low height for age), (%), Selected years</t>
  </si>
  <si>
    <t>https://www.who.int/data/gho/data/indicators/indicator-details/GHO/gho-jme-country-children-aged-5-years-stunted-(-height-for-age--2-sd)</t>
  </si>
  <si>
    <t>Updated, latest data WHO</t>
  </si>
  <si>
    <t xml:space="preserve">Agriculture </t>
  </si>
  <si>
    <t>Share of  Agriculture** in Gross Domestic Product (GDP) at basic prices in SADC, (%), 2010 - 2021</t>
  </si>
  <si>
    <t>Gross Capital Stock in SADC at Constant 2005 Prices, Million US $,  1980 - 2015, Selected Years</t>
  </si>
  <si>
    <t>Total Land Area, Agricultural Land, Thousand Ha, 2007 - 2021, Selected Years</t>
  </si>
  <si>
    <t>Irrigated Land in SADC and Its Share in Arable Land and Permanent Crops, Thousand Hectares, 1999  - 2015</t>
  </si>
  <si>
    <t>Updated, latest data FAO</t>
  </si>
  <si>
    <t>Insecticides Consumption in SADC, Tonne, 1990 - 2021</t>
  </si>
  <si>
    <t>Herbicides Consumption in SADC, Tonne, 1990 - 2021</t>
  </si>
  <si>
    <t>Fungicides and Bactericides Consumption in SADC, Tonne, 1990 - 2021</t>
  </si>
  <si>
    <t>https://www.fao.org/faostat/en/#data/RP</t>
  </si>
  <si>
    <t>Fertilizer Consumption in Nutrients in SADC by Type  of Fertilizer, Thousand  Tonne of Nutrients, 2002 - 2021</t>
  </si>
  <si>
    <t>https://www.fao.org/faostat/en/#data/RFN</t>
  </si>
  <si>
    <t>Agriculture Gross Production Index Number in SADC, (Base year: 2004 - 2006 =100), 2000 - 2021</t>
  </si>
  <si>
    <t>Agricultural Producer Price for Maize in SADC, US $ Per Tonne, 1991 - 2021</t>
  </si>
  <si>
    <t>Agricultural Producer Price for Sorghum in SADC, US $ Per Tonne, 1991 - 2021</t>
  </si>
  <si>
    <t>Agricultural Producer Price  for Paddy Rice in SADC, US $ Per Tonne, 1991 - 2021</t>
  </si>
  <si>
    <t>Agricultural Producer Price for  Cassava in SADC, US $ Per Tonne, 1991 - 2021</t>
  </si>
  <si>
    <t>Agricultural Producer Price  for  Wheat in SADC, US $ Per Tonne, 1991 - 2021</t>
  </si>
  <si>
    <t>Agricultural Producer Price  for Groundnuts With Shell in SADC, US $ Per Tonne, 1991 - 2021</t>
  </si>
  <si>
    <t>Agricultural Producer Price  for  Soyabeans in SADC, US $ Per Tonne, 1991 - 2021</t>
  </si>
  <si>
    <t>Agricultural Producer Price  for  Green Coffee in SADC, US $ Per Tonne, 1991 - 2021</t>
  </si>
  <si>
    <t>Agricultural Producer Price  for Tea in SADC, US $ Per Tonne, 1991 - 2021</t>
  </si>
  <si>
    <t>Agricultural Producer Price  for  Seed Cotton in SADC, US $ Per Tonne, 1991 - 2021</t>
  </si>
  <si>
    <t>Agricultural Producer Price  for Tobacco, Unmanufactured  in SADC, US $ Per Tonne, 1991 - 2021</t>
  </si>
  <si>
    <t>Agricultural Producer Price for  Sugar Cane in SADC, US $ Per Tonne, 1991 - 2021</t>
  </si>
  <si>
    <t>https://www.fao.org/faostat/en/#data/QI</t>
  </si>
  <si>
    <t>revision on Producer price in september 2022</t>
  </si>
  <si>
    <t>https://www.fao.org/faostat/en/#data/PP</t>
  </si>
  <si>
    <t>Latest data available FAO, 2020</t>
  </si>
  <si>
    <t>Latest data available FAO, 2019</t>
  </si>
  <si>
    <t>Latest data available FAO, 2020. Data slighl different for SA. MS sbmission taken</t>
  </si>
  <si>
    <t>Latest data available FAO, 2020. Not updated for SA 2019 and 2020 as different of MS submission</t>
  </si>
  <si>
    <t>Latest data available FAO, 2020. No further update. Latest data available for Zambia and Mauritius for 2019 and 2020</t>
  </si>
  <si>
    <t>Latest data available FAO. Updates for Angola for 2010 and 2011. Latest data available for 2011 for Angola and 2003 forMasagascar. No change for Madagascar</t>
  </si>
  <si>
    <t>Latest data available FAO, 2020 and 2019  for Mauritius</t>
  </si>
  <si>
    <t>Latest data available FAO, Updated 2015,2016 and 2017 for Zimbabwe</t>
  </si>
  <si>
    <t>Latest data available FAO. 2018 Zimbabwe, no change. Data for South Africa for 2017 very different of MS submission. To reconfirm</t>
  </si>
  <si>
    <r>
      <t>Latest data available FAO 2020 for Mauritius and South Africa. No update. F</t>
    </r>
    <r>
      <rPr>
        <sz val="11"/>
        <color rgb="FFFF0000"/>
        <rFont val="Calibri"/>
        <family val="2"/>
        <scheme val="minor"/>
      </rPr>
      <t>igures are different for Mauritius MS submission</t>
    </r>
  </si>
  <si>
    <t>Agricultural Producer Price  for Cattle Live Weight in SADC, US $ Per Tonne, 1991 - 2021</t>
  </si>
  <si>
    <t>Agricultural Producer Price for Cattle  Meat in SADC, US $ Per Tonne, 1991 - 2021</t>
  </si>
  <si>
    <t>Agricultural Producer Price for  Fresh Whole Cow Milk in SADC, US $ Per Tonne, 1991 - 2021</t>
  </si>
  <si>
    <t>Agricultural Producer Price  for Chicken Live Weight in SADC , US $ Per Tonne, 1991 - 2021</t>
  </si>
  <si>
    <t>Agricultural Producer Price  for Chicken Meat in SADC , US $ Per Tonne, 1991 - 2021</t>
  </si>
  <si>
    <t>Agricultural Producer Price for Goat Live Weight in SADC, US $ Per Tonne, 1991 - 2021</t>
  </si>
  <si>
    <t>Agricultural Producer Price  for  Goat Meat in SADC, US $ Per Tonne, 1991 - 2021</t>
  </si>
  <si>
    <t>Agricultural Producer Price  for Pig Liveweight in SADC, US $ Per Tonne, 1991 - 2021</t>
  </si>
  <si>
    <t>Agricultural Producer Price for  Pig Meat in SADC, US $ Per Tonne, 1991 - 2021</t>
  </si>
  <si>
    <t>Agricultural Producer Price  for  Sheep Live weight in SADC, US $ Per Tonne, 1991 - 2021</t>
  </si>
  <si>
    <t>Agricultural Producer Price for  Sheep Meat in SADC, US $ Per Tonne, 1991 - 2021</t>
  </si>
  <si>
    <r>
      <t xml:space="preserve">Latest data FAO. South Africa 2019 and 2020 updated.
</t>
    </r>
    <r>
      <rPr>
        <sz val="11"/>
        <color rgb="FFFF0000"/>
        <rFont val="Calibri"/>
        <family val="2"/>
        <scheme val="minor"/>
      </rPr>
      <t>Meat of cattle with bone, fresh or chilled</t>
    </r>
  </si>
  <si>
    <r>
      <t xml:space="preserve">Latest data 2020 fo Mauritius and SA. Updates for 2019 and 2020.
</t>
    </r>
    <r>
      <rPr>
        <sz val="11"/>
        <color rgb="FFFF0000"/>
        <rFont val="Calibri"/>
        <family val="2"/>
        <scheme val="minor"/>
      </rPr>
      <t>Raw milk for cattle</t>
    </r>
  </si>
  <si>
    <r>
      <t xml:space="preserve">Latest data FAO 2020. Updated for Soth Africa
</t>
    </r>
    <r>
      <rPr>
        <sz val="11"/>
        <color rgb="FFFF0000"/>
        <rFont val="Calibri"/>
        <family val="2"/>
        <scheme val="minor"/>
      </rPr>
      <t>Meat of chicken, fresh or chilled</t>
    </r>
  </si>
  <si>
    <t>Food and Agriculture Organisation (FAO): https://www.fao.org/faostat/en/#data/PP, Downloaded 18 October 2022. All Member States except Mauritius. Malawi (2015-2017). Mozambique (2014-2017). Zambia (2010-2020)</t>
  </si>
  <si>
    <r>
      <t xml:space="preserve">Latest data available 2020 on FAO website. No further update, same as last year (Zambia)
</t>
    </r>
    <r>
      <rPr>
        <sz val="11"/>
        <color rgb="FFFF0000"/>
        <rFont val="Calibri"/>
        <family val="2"/>
        <scheme val="minor"/>
      </rPr>
      <t>Goat meat, fresh or chilled</t>
    </r>
  </si>
  <si>
    <t>Food and Agriculture Organisation (FAO): https://www.fao.org/faostat/en/#data/PP, Downloaded 18 October 2022. All Member States (2016-2020), except Mauritius. Malawi (2015-2017). Mozambique (2014-2018). Zambia (2010-2020)</t>
  </si>
  <si>
    <r>
      <t>Latest data available 2020 on FAO website. Updates for Zambia and South Africa
Pig</t>
    </r>
    <r>
      <rPr>
        <sz val="11"/>
        <color rgb="FFFF0000"/>
        <rFont val="Calibri"/>
        <family val="2"/>
        <scheme val="minor"/>
      </rPr>
      <t xml:space="preserve"> meat, fresh or chilled</t>
    </r>
  </si>
  <si>
    <r>
      <t>Latest data available 2020 on FAO website. Updates for South Africa for 2019 and 2020
Pig</t>
    </r>
    <r>
      <rPr>
        <sz val="11"/>
        <color rgb="FFFF0000"/>
        <rFont val="Calibri"/>
        <family val="2"/>
        <scheme val="minor"/>
      </rPr>
      <t xml:space="preserve"> meat, fresh or chilled</t>
    </r>
  </si>
  <si>
    <t>Maize Production in SADC (Production, Area, and Yield), 2000 - 2021</t>
  </si>
  <si>
    <t>Sorghum Production in SADC (Production, Area, and Yield), 2000 - 2021</t>
  </si>
  <si>
    <t>Paddy Rice Production in SADC (Production, Area, and Yield), 2000 - 2021</t>
  </si>
  <si>
    <t>Cassava Production in SADC (Production, Area, and Yield), 2000 - 2021</t>
  </si>
  <si>
    <t>Wheat Production in SADC (Production, Area, and Yield), 2000 - 2021</t>
  </si>
  <si>
    <t>Groundnut with Shell Production in SADC (Production, Area, and Yield), 2000 - 2021</t>
  </si>
  <si>
    <t>Soyabeans Production in SADC (Production, Area, and Yield), 2000 - 2021</t>
  </si>
  <si>
    <t>Coffee Production in SADC (Production, Area, and Yield), Green, 2000 - 2021</t>
  </si>
  <si>
    <t>Tea Production in SADC  (Production, Area, and Yield), 2000 - 2021</t>
  </si>
  <si>
    <t>Seed Cotton Production in SADC (Production, Area, and Yield), 2000 - 2021</t>
  </si>
  <si>
    <t>Tobacco Production in SADC (Production, Area, and Yield), Unmanufactured, 2000 - 2021</t>
  </si>
  <si>
    <t>Sugarcane Production in SADC (Production, Area, and Yield), 2000 - 2021</t>
  </si>
  <si>
    <t>https://www.fao.org/faostat/en/#data/QCL</t>
  </si>
  <si>
    <t>Latest data available for 2020. Updated for Botswana, Comoros, DRC,Eswatini, Lesotho, Madagascar, Nmibia, Tanzania, Zambia and Zimbabwe</t>
  </si>
  <si>
    <t xml:space="preserve">Latest data available for 2020. Updated for Botswana,DRC,Eswatini, Lesotho, Madagascar, Malawi, Mozambique, Nmibia, Tanzania, Zambia </t>
  </si>
  <si>
    <t>Latest data available for 2020. Updated for Comoros,DRC,Eswatini, Madagascar, South Africa Zambia, Zimbabwe</t>
  </si>
  <si>
    <t>Downloaded data for 2020, for Angola (area harvested), Comoros, DRC, Madagascar, Malawi (area harvested), Mozambique (area harvested), Seychelles, South Africa, Tanzania, Zambia and Zimbabwe</t>
  </si>
  <si>
    <t>Groundnuts excluding shelled??</t>
  </si>
  <si>
    <t>Downloaded 19 October 2022, data for 2020 for Botswana, DRC, Eswatini, Lesotho,  Madagascar,  Mozambique, Namibia, Tanzania, Zambia and Zimbabwe</t>
  </si>
  <si>
    <t>Data downloaded on 19 October 2022. Data dwnlaede for Tanzania, 2000-2020. Zimbabwe and Zambia 2016-2020 for yield. Yield for 2019 and 2020 for Seychelles. Area harvested for 2016-2020 for Madagascar. Data for 2020 for DRC, Madagascar, Malawi, Namibia, Tanzania, Zambia, Zimbabwe</t>
  </si>
  <si>
    <t>Energy</t>
  </si>
  <si>
    <t>3.3.2 Total Electricity Production in SADC,  Million Kilowatt-Hour, 1990-2021</t>
  </si>
  <si>
    <t>Updated. Latest 2020</t>
  </si>
  <si>
    <t>3.3.1 Energy production in SADC, kt of oil equivalent, 1980 -2015</t>
  </si>
  <si>
    <t>3.3.2 Total Energy supply,  Petajoules, Selected years</t>
  </si>
  <si>
    <t>3.3.4  Total Net Installed Capacity of  Electricity Power Plants in SADC,   Thousand Kilowatt, 1990 - 2021</t>
  </si>
  <si>
    <t>3.3.5  Energy use (kg of oil equivalent) in SADC per $1 000 GDP (constant 2017 PPP), 1990-2015</t>
  </si>
  <si>
    <t>3.3.6 GDP per unit of energy use (constant 2017 PPP $ per kg of oil equivalent) in SADC, 1990-2015</t>
  </si>
  <si>
    <t>3.3.7 Energy Consumption in SADC, Total and Per Capita, by Source of Commercial Energy, 2000-2021</t>
  </si>
  <si>
    <t>3.3.8  Energy Consumption Per Capita, kWh, 2018</t>
  </si>
  <si>
    <t>3.3.9 Total Energy Use in SADC, Kt of Oil Equivalent, 1980 -2021</t>
  </si>
  <si>
    <t>3.3.10  Total Energy Use Per Capita in SADC, Kg of Oil Equivalent, 1980 - 2021</t>
  </si>
  <si>
    <t>3.3.11 Percentage of Population in SADC With Access to Electricity, 2009 - 2021</t>
  </si>
  <si>
    <t xml:space="preserve">3.3.12  Fuels Used in SADC for Cooking and Access to Modern Fuels in SADC, Percent Total  Population, Latest Year </t>
  </si>
  <si>
    <t xml:space="preserve"> 3.3.13 Inflation rate in SADC for Energy, 2010 - 2021</t>
  </si>
  <si>
    <t>3.3.14 Electricity Tariffs in SADC by Type of Customer, US $ , 2001 -2021</t>
  </si>
  <si>
    <t>3.3.15 Pump prices for gasoline in SADC in US cents per litre, 1991 - 2021 Selected Years</t>
  </si>
  <si>
    <t>3.3.16 Pump prices for diesel in SADC in US cents per litre, 1991-2021, Selected Years</t>
  </si>
  <si>
    <t>3.3.17  Price for Kerosene in SADC, US $ per litre, 2000 - 2021</t>
  </si>
  <si>
    <t>3.3.18 Electricity consumption (Million Kilowatt-hours) in SADC, 2000-2021</t>
  </si>
  <si>
    <t>3.3.19 Electricity consumption by industry and construction (Million Kilowatt-hours) in SADC, 2000-2021</t>
  </si>
  <si>
    <t>3.3.20 Electricity consumption by households (Million Kilowatt-hours) in SADC, 2000-2021</t>
  </si>
  <si>
    <t>3.3.21 Electricity Imports  (Million Kilowatt-hours) in SADC, 2000-2020</t>
  </si>
  <si>
    <t>3.3.22 Electricity Exports  (Million Kilowatt-hours) in SADC, 2000-2021</t>
  </si>
  <si>
    <t>Electricity Profiles</t>
  </si>
  <si>
    <t>World bank</t>
  </si>
  <si>
    <t>https://data.worldbank.org/indicator/EG.ELC.ACCS.ZS</t>
  </si>
  <si>
    <t>United Nations Department of Social Affairs, 2019 Electricity Profiles Book</t>
  </si>
  <si>
    <t>https://unstats.un.org/unsd/energystats/pubs/documents/2021pb-web.pdf</t>
  </si>
  <si>
    <t>https://unstats.un.org/unsd/energystats/pubs/documents/2022pb-web.pdf</t>
  </si>
  <si>
    <t>United Nations Energy Statistics Pocketbook 2021: https://unstats.un.org/unsd/energystats/pubs/documents/2021pb-web.pdf</t>
  </si>
  <si>
    <t>United Nations Energy Statistics Pocketbook 2022:https://unstats.un.org/unsd/energystats/pubs/documents/2022pb-web.pdf</t>
  </si>
  <si>
    <t>Updated. Latest 2020. Latest</t>
  </si>
  <si>
    <t>Updated. Latest 2019 in Pocket Book 2022</t>
  </si>
  <si>
    <t>UN</t>
  </si>
  <si>
    <t>Data available from UN (Leonardo). Other subjects. To create new tables</t>
  </si>
  <si>
    <t>Comores</t>
  </si>
  <si>
    <t xml:space="preserve">Eswatini </t>
  </si>
  <si>
    <t>Member States websites</t>
  </si>
  <si>
    <t xml:space="preserve">Available </t>
  </si>
  <si>
    <t>https://www.ine.gov.ao/Arquivos/arquivosCarregados//Carregados/Publicacao_637867491114668762.pdf</t>
  </si>
  <si>
    <t>https://www.ine.gov.ao/Arquivos/arquivosCarregados//Carregados/Publicacao_637867472944421600.pdf</t>
  </si>
  <si>
    <t>Annuaire agri, peche 2020. No overall figures availables</t>
  </si>
  <si>
    <t>https://www.statsbots.org.bw/sites/default/files/IMTS%20July%202022.pdf</t>
  </si>
  <si>
    <t>Monthly Trade Stats</t>
  </si>
  <si>
    <t>https://www.statsbots.org.bw/sites/default/files/publications/International%20Visitor%20Arrivals%20%20Stats%20Brief%20Quarter%201%202022%20_.pdf</t>
  </si>
  <si>
    <t>Tourism quarterly report 2022</t>
  </si>
  <si>
    <t>https://www.statsbots.org.bw/sites/default/files/publications/Tourism%20Statistics%20Annual%20Report%202020.pdf</t>
  </si>
  <si>
    <t>Tuourism annual report 2020</t>
  </si>
  <si>
    <t>https://www.statsbots.org.bw/sites/default/files/publications/Tourism%20Statistics%20Report%202018%20REVISED.pdf</t>
  </si>
  <si>
    <t>Tuourism annual report 2018 Revised</t>
  </si>
  <si>
    <t>https://www.statsbots.org.bw/sites/default/files/publications/Q4%202021%20ICT%20Stats%20Brief.pdf</t>
  </si>
  <si>
    <t>ICT4Q2021</t>
  </si>
  <si>
    <t>https://www.statsbots.org.bw/sites/default/files/publications/Information%20%20%26%20Communication%20Technology%20Stats%20Brief%20Q1%202022.pdf</t>
  </si>
  <si>
    <t>ICT1Q2022</t>
  </si>
  <si>
    <t>https://www.statsbots.org.bw/sites/default/files/publications/Transport%20%20Infrastructure%20Q1%202022%20Stats%20Brief.pdf</t>
  </si>
  <si>
    <t>Transport brief 4Q2021</t>
  </si>
  <si>
    <t>https://www.statsbots.org.bw/sites/default/files/publications/Transport%20%20and%20Infrastructure%20Stats%20Brief-Quater%204%2C2021_0.pdf</t>
  </si>
  <si>
    <t>http://www.inseed.km/</t>
  </si>
  <si>
    <t>No available data for Sectors</t>
  </si>
  <si>
    <t>https://ins.cd/wp-content/uploads/2022/06/ANNUAIRE-STATISTIQUE-2020.pdf</t>
  </si>
  <si>
    <t>Annuaire Statistique 2020. already Used in 2021</t>
  </si>
  <si>
    <t>https://www.gov.sz/index.php/component/content/article/124-economic-planning-a-development/1835-central-statistical-reports</t>
  </si>
  <si>
    <t>Latest 2016</t>
  </si>
  <si>
    <t>https://www.bos.gov.ls/</t>
  </si>
  <si>
    <t>Cannot be accessd. Security threat</t>
  </si>
  <si>
    <t>http://instat.mg/documents/upload/main/INSTAT-RGPH_MenagesAgricoleMadagascar_Fev2022.pdf</t>
  </si>
  <si>
    <t>RGPH</t>
  </si>
  <si>
    <t>http://instat.mg/documents/upload/main/INSTAT-RGPH3_%20CaracteristiquesEconomiquesdelaPopulation.pdf</t>
  </si>
  <si>
    <t>http://instat.mg/documents/upload/main/INSTAT_RGPH_2_1993-Madagascar.pdf</t>
  </si>
  <si>
    <t>http://instat.mg/statistiques/eau-assainissement-et-hygiene?page=2</t>
  </si>
  <si>
    <t>Water and sanitation, latest 2013</t>
  </si>
  <si>
    <t>http://instat.mg/documents/upload/main/MIN-EAU_Annuaire_2013_12-2013.pdf</t>
  </si>
  <si>
    <t>http://www.nsomalawi.mw/images/stories/data_on_line/demography/mics/mics6_2019_20/Malawi_Multiple_Indicator_Cluster_Survey_MICS_2019-20.pdf</t>
  </si>
  <si>
    <t>MICS</t>
  </si>
  <si>
    <t>http://www.nsomalawi.mw/index.php?option=com_wrapper&amp;view=wrapper&amp;Itemid=110</t>
  </si>
  <si>
    <t>http://www.ine.gov.mz/estatisticas/estatisticas-sectoriais</t>
  </si>
  <si>
    <t>Tourism, Transport</t>
  </si>
  <si>
    <t>https://d3rp5jatom3eyn.cloudfront.net/cms/assets/documents/Annual_Report_2018-2019.pdf</t>
  </si>
  <si>
    <t>https://d3rp5jatom3eyn.cloudfront.net/cms/assets/documents/Annual_Report_2019_20.pdf</t>
  </si>
  <si>
    <t>https://d3rp5jatom3eyn.cloudfront.net/cms/assets/documents/Namibia_International_Merchadise_Trade_Statistics_2021.pdf</t>
  </si>
  <si>
    <t>Merchandise Trade 2021. Excel available</t>
  </si>
  <si>
    <t>https://www.nbs.gov.sc/statistics/merchandise-trade</t>
  </si>
  <si>
    <t>Trade</t>
  </si>
  <si>
    <t>https://www.nbs.gov.sc/statistics/tourism</t>
  </si>
  <si>
    <t>Tourism, detailed</t>
  </si>
  <si>
    <t>https://www.statssa.gov.za/?page_id=1859</t>
  </si>
  <si>
    <t>Monthly Tourism, Annual selecteddevelopment  indicators</t>
  </si>
  <si>
    <t>https://www.nbs.go.tz/index.php/en/high-frequency-data/705-high-frequency-data-end-december-2021</t>
  </si>
  <si>
    <t>https://www.nbs.go.tz/tnada/index.php/catalog/31/study-description</t>
  </si>
  <si>
    <t>https://www.nbs.go.tz/index.php/en/census-surveys/agriculture-statistics/744-national-sample-census-of-agriculture-2019-20-dataset</t>
  </si>
  <si>
    <t>Census agri data Tanzania 2019/2020 (login)</t>
  </si>
  <si>
    <t>Environment, latest 2019</t>
  </si>
  <si>
    <t>Trade, latest 2013</t>
  </si>
  <si>
    <t>https://www.nbs.go.tz/index.php/en/census-surveys/trade-transport-and-tax/trade-and-transport/185-foreign-trade-statistics-2013</t>
  </si>
  <si>
    <t>https://www.nbs.go.tz/index.php/en/census-surveys/environmental-statistics</t>
  </si>
  <si>
    <t>https://statsmauritius.govmu.org/Pages/Censuses%20and%20Surveys/CensusandSurveys.aspx</t>
  </si>
  <si>
    <t>latest</t>
  </si>
  <si>
    <t>https://www.zamstats.gov.zm/2023-iaos-isi-conference/?playlist=7c24b72&amp;video=73bcc1a</t>
  </si>
  <si>
    <t>Blocked</t>
  </si>
  <si>
    <t>https://www.zimstat.co.zw/?cat=22</t>
  </si>
  <si>
    <t>No sectoral</t>
  </si>
  <si>
    <t>Trade map, full data portal</t>
  </si>
  <si>
    <t>Updated. Latest 2020
Tanzania updated (2015 to 2021, MS website)</t>
  </si>
  <si>
    <r>
      <t xml:space="preserve">High frequency data (Tourist arrivals, electricy production, up to 2021
</t>
    </r>
    <r>
      <rPr>
        <sz val="11"/>
        <color rgb="FFFF0000"/>
        <rFont val="Calibri"/>
        <family val="2"/>
        <scheme val="minor"/>
      </rPr>
      <t>Bed , occupacy, Surveys</t>
    </r>
  </si>
  <si>
    <r>
      <t xml:space="preserve">Transport: </t>
    </r>
    <r>
      <rPr>
        <sz val="11"/>
        <color rgb="FFFF0000"/>
        <rFont val="Calibri"/>
        <family val="2"/>
        <scheme val="minor"/>
      </rPr>
      <t>Goods and passengers lumped together</t>
    </r>
  </si>
  <si>
    <t>Transport, Mozambique</t>
  </si>
  <si>
    <t>Transport</t>
  </si>
  <si>
    <t xml:space="preserve">3.1.1 Total Road Network in SADC, Km, 1990-2021, Selected Years </t>
  </si>
  <si>
    <t>3.1.2  Motor Vehicle Fleet in SADC,  2007-2021</t>
  </si>
  <si>
    <t>3.1.3  Motor Vehicle Fleet in SADC, Per Thousand People, 2000-2021</t>
  </si>
  <si>
    <t>3.1.4  Passenger Car Fleet in SADC, Per Thousand People, 2000-2021</t>
  </si>
  <si>
    <t>3.1.5  Railway Line Route Length in SADC, Total Route-Km, 1980-2021</t>
  </si>
  <si>
    <t>3.1.6 Passengers Carried through SADC Railways,  Million Passenger-Km, 1980-2021</t>
  </si>
  <si>
    <t>Mozambique, 2021 from MS website</t>
  </si>
  <si>
    <t>3.1.7 Goods Transported through SADC Railways, Tons, 2007-2021</t>
  </si>
  <si>
    <t>3.1.8 Goods Transported through SADC Railways,  Million Ton-Km, 1980-2021</t>
  </si>
  <si>
    <t>3.1.9 Air Transport - Freight in SADC, Million Ton-Km, 1980-2021</t>
  </si>
  <si>
    <t>3.1.10 Air Transport - Passengers Carried in SADC, Number, 1980-2021</t>
  </si>
  <si>
    <t>3.1.11 Air Tansport - Registered Carrier Departures Worldwide of SADC, Number, 1980-2021</t>
  </si>
  <si>
    <t>Tourism</t>
  </si>
  <si>
    <t>2.1  Arrivals of Non Resident Tourists/Visitors in  SADC, Thousand, 1995 - 2021</t>
  </si>
  <si>
    <t>2.2  Annual Growth in Arrivals of Non Resident Tourists/Visitors in SADC, (%), 1996 - 2021</t>
  </si>
  <si>
    <t>2.3  Arrivals of Non Resident Tourists/Visitors in  SADC by main purpose, Thousand, 2000 - 2021</t>
  </si>
  <si>
    <t>2.4  Arrivals of Non Resident Tourists/Visitors in  SADC by mode of transport, Thousand, 2000 - 2021</t>
  </si>
  <si>
    <t>2.5  Tourism Receipts in SADC, Million US$, 1995 - 2021</t>
  </si>
  <si>
    <t>2.6 Non Resident Tourists/Visitors Average Length of Stay in SADC, Days, 1990 - 2021</t>
  </si>
  <si>
    <t>2.7  Tourism Bed Capacity in SADC, 1990 - 2021</t>
  </si>
  <si>
    <t>2.8 Tourism Bed Occupancy Rate in SADC, %, 1990 - 2021</t>
  </si>
  <si>
    <t>2.9 Tourism Room Capacity  in SADC, Units, 1990 - 2021</t>
  </si>
  <si>
    <t>2.10 Number of establishments  in SADC, Units, 2000 - 2021</t>
  </si>
  <si>
    <t>2.11 Number of employees by tourism industries , Thousand,  2000 - 2021</t>
  </si>
  <si>
    <t>It includes returning residents</t>
  </si>
  <si>
    <t>Tourism report includes returing residents??</t>
  </si>
  <si>
    <t>Total Road Network in Km</t>
  </si>
  <si>
    <t>Motor vehicle Fleet (number)</t>
  </si>
  <si>
    <t>Motor vehicle Fleet (per 1000 people)</t>
  </si>
  <si>
    <t>Passenger Car Fleet (number)</t>
  </si>
  <si>
    <t>Passenger Car Fleet (per 1000 people)</t>
  </si>
  <si>
    <t>Railway Line Route Length (route-km)</t>
  </si>
  <si>
    <t>Passengers carried through railways (number)</t>
  </si>
  <si>
    <t>N/A</t>
  </si>
  <si>
    <t>Passengers carried through railways (Million Passenger-km)</t>
  </si>
  <si>
    <t>Goods transported through railways (Tons)</t>
  </si>
  <si>
    <t>Goods transported through railways (Million Ton-Km)</t>
  </si>
  <si>
    <t>Total Number of Airports</t>
  </si>
  <si>
    <t xml:space="preserve">  of which: International</t>
  </si>
  <si>
    <t xml:space="preserve">                Domestic</t>
  </si>
  <si>
    <t xml:space="preserve">Registered Carrier Departures </t>
  </si>
  <si>
    <t>Air Transport Passengers (number)</t>
  </si>
  <si>
    <t>Air Transport - Freight, Tons</t>
  </si>
  <si>
    <t>Air Transport - Freight, Million Ton-Km,</t>
  </si>
  <si>
    <t>Number of Ports</t>
  </si>
  <si>
    <t>Port Traffic-Freight Cargo imported (Tons)</t>
  </si>
  <si>
    <t>Port Traffic-Freight Cargo exported (Tons)</t>
  </si>
  <si>
    <t>Volume of export carried on rail transport, Tons</t>
  </si>
  <si>
    <t>Volume of import carried on rail transport, Tons</t>
  </si>
  <si>
    <t>Aircraft movements</t>
  </si>
  <si>
    <t>Air traffic kilometers flown</t>
  </si>
  <si>
    <t>Air traffic passenger kilometers</t>
  </si>
  <si>
    <t>To review for Botswana</t>
  </si>
  <si>
    <t>Botswana updated</t>
  </si>
  <si>
    <t>Transport updated. To come back on some indicators</t>
  </si>
  <si>
    <t>Missing on Trade for new indicators</t>
  </si>
  <si>
    <t>Available data on SITC up to 2021</t>
  </si>
  <si>
    <t>Selected and Agri Trade available up to 2021</t>
  </si>
  <si>
    <t>Annual rainfall, Tanzania</t>
  </si>
  <si>
    <t>To do more researchs on the topic
Available for Tanzania: mean min and mean max</t>
  </si>
  <si>
    <t>Available data by SITC for 2014 to 2021</t>
  </si>
  <si>
    <t>Selected and Agri Trade available up to 2021 except for new indicators</t>
  </si>
  <si>
    <t>Arrivals of Non Resident Tourists/Visitors, Thousand</t>
  </si>
  <si>
    <t xml:space="preserve">  Male</t>
  </si>
  <si>
    <t xml:space="preserve">  Female</t>
  </si>
  <si>
    <r>
      <t xml:space="preserve">Arrivals of Non Resident Tourists/Visitors from </t>
    </r>
    <r>
      <rPr>
        <u/>
        <sz val="10"/>
        <color indexed="8"/>
        <rFont val="Tahoma"/>
        <family val="2"/>
      </rPr>
      <t>SADC countries</t>
    </r>
    <r>
      <rPr>
        <sz val="10"/>
        <color indexed="8"/>
        <rFont val="Tahoma"/>
        <family val="2"/>
      </rPr>
      <t>, Thousand</t>
    </r>
  </si>
  <si>
    <t>Tourist Nights spent, Number</t>
  </si>
  <si>
    <t xml:space="preserve">  of which: from SADC countries</t>
  </si>
  <si>
    <t>Number of Hotels</t>
  </si>
  <si>
    <t xml:space="preserve">  of which: 5-star or plus</t>
  </si>
  <si>
    <t xml:space="preserve">                 4-star</t>
  </si>
  <si>
    <r>
      <t xml:space="preserve">Tourism Bed Capacity, </t>
    </r>
    <r>
      <rPr>
        <sz val="10"/>
        <color rgb="FFC00000"/>
        <rFont val="Tahoma"/>
        <family val="2"/>
      </rPr>
      <t>Number</t>
    </r>
  </si>
  <si>
    <t>Tourism Bed Occupancy Rate, %</t>
  </si>
  <si>
    <t>Tourism Room Capacity, Number</t>
  </si>
  <si>
    <r>
      <t xml:space="preserve">Arrivals of Non Resident Tourists/Visitors by </t>
    </r>
    <r>
      <rPr>
        <u/>
        <sz val="10"/>
        <color indexed="8"/>
        <rFont val="Tahoma"/>
        <family val="2"/>
      </rPr>
      <t>main countries of residence</t>
    </r>
    <r>
      <rPr>
        <sz val="10"/>
        <color indexed="8"/>
        <rFont val="Tahoma"/>
        <family val="2"/>
      </rPr>
      <t>, Thousand</t>
    </r>
  </si>
  <si>
    <r>
      <t xml:space="preserve">Arrivals of Non Resident Tourists/Visitors by </t>
    </r>
    <r>
      <rPr>
        <u/>
        <sz val="10"/>
        <color indexed="8"/>
        <rFont val="Tahoma"/>
        <family val="2"/>
      </rPr>
      <t>age groups</t>
    </r>
    <r>
      <rPr>
        <sz val="10"/>
        <color indexed="8"/>
        <rFont val="Tahoma"/>
        <family val="2"/>
      </rPr>
      <t>, Thousand</t>
    </r>
  </si>
  <si>
    <t xml:space="preserve">  0-19</t>
  </si>
  <si>
    <t xml:space="preserve">  20-29</t>
  </si>
  <si>
    <t xml:space="preserve">  30-39</t>
  </si>
  <si>
    <t xml:space="preserve">  40-49</t>
  </si>
  <si>
    <t xml:space="preserve">  50-59</t>
  </si>
  <si>
    <t xml:space="preserve">  60 and above</t>
  </si>
  <si>
    <r>
      <rPr>
        <b/>
        <u/>
        <sz val="10"/>
        <color indexed="8"/>
        <rFont val="Tahoma"/>
        <family val="2"/>
      </rPr>
      <t>Inbound</t>
    </r>
    <r>
      <rPr>
        <sz val="10"/>
        <color indexed="8"/>
        <rFont val="Tahoma"/>
        <family val="2"/>
      </rPr>
      <t xml:space="preserve"> Tourism expenditure by type product (In Million, local currency)</t>
    </r>
  </si>
  <si>
    <t xml:space="preserve">  Accommodation for visitors</t>
  </si>
  <si>
    <t xml:space="preserve">  Restaurants and similar services</t>
  </si>
  <si>
    <t xml:space="preserve">  Railway passenger transport services</t>
  </si>
  <si>
    <t xml:space="preserve">  Road passenger transport services</t>
  </si>
  <si>
    <t xml:space="preserve">  Water passenger transport services</t>
  </si>
  <si>
    <t xml:space="preserve">  Air passenger transport services</t>
  </si>
  <si>
    <t xml:space="preserve">  Transport equipment rental</t>
  </si>
  <si>
    <t xml:space="preserve">  Travel agencies and other reservation services</t>
  </si>
  <si>
    <t xml:space="preserve">  Cultural services</t>
  </si>
  <si>
    <t xml:space="preserve">  Sports and recreational services</t>
  </si>
  <si>
    <t xml:space="preserve">  Tourism-connected products</t>
  </si>
  <si>
    <t xml:space="preserve">  Non-specific products</t>
  </si>
  <si>
    <r>
      <t xml:space="preserve">Departure of citizens Residents by </t>
    </r>
    <r>
      <rPr>
        <u/>
        <sz val="10"/>
        <color indexed="8"/>
        <rFont val="Tahoma"/>
        <family val="2"/>
      </rPr>
      <t>main countries of destination/disembarkation</t>
    </r>
    <r>
      <rPr>
        <sz val="10"/>
        <color indexed="8"/>
        <rFont val="Tahoma"/>
        <family val="2"/>
      </rPr>
      <t>, Thousand</t>
    </r>
  </si>
  <si>
    <r>
      <rPr>
        <b/>
        <u/>
        <sz val="10"/>
        <color indexed="8"/>
        <rFont val="Tahoma"/>
        <family val="2"/>
      </rPr>
      <t>Domestic</t>
    </r>
    <r>
      <rPr>
        <u/>
        <sz val="10"/>
        <color indexed="8"/>
        <rFont val="Tahoma"/>
        <family val="2"/>
      </rPr>
      <t xml:space="preserve"> </t>
    </r>
    <r>
      <rPr>
        <sz val="10"/>
        <color indexed="8"/>
        <rFont val="Tahoma"/>
        <family val="2"/>
      </rPr>
      <t>tourism expenditure (In million, in local currency)</t>
    </r>
  </si>
  <si>
    <t>Tourism direct gross value added (TDGVA), (In million, in local currency)</t>
  </si>
  <si>
    <t>Tourism direct gross domestic product (TDGDP), (In million, in local currency)</t>
  </si>
  <si>
    <t>Persons directly engaged in producing goods and services purchased by vistors (Number)</t>
  </si>
  <si>
    <t>Number of wild animals killed due to poaching</t>
  </si>
  <si>
    <t>Arrival of non-resident tourists/visitors by main purpose, Thousand</t>
  </si>
  <si>
    <t>Arrival of non-resident tourists/visitors by mode of transport, Thousand</t>
  </si>
  <si>
    <t>Proportion of traded wildlife that was poached or illicitly trafficked</t>
  </si>
  <si>
    <t>Complete data for Tourism</t>
  </si>
  <si>
    <t>Updated up tp 2021 for Mauritius. MS submission</t>
  </si>
  <si>
    <t>Many NA on Transport</t>
  </si>
  <si>
    <t>No update for 2021 on Water</t>
  </si>
  <si>
    <t>Mean Annual Temperature, 0C</t>
  </si>
  <si>
    <t>Consumption of Ozone-Depleting Chlorofluorocarbons (CFCs), Tons of Ozone-Depleting Potential</t>
  </si>
  <si>
    <t>Total Area (km2)</t>
  </si>
  <si>
    <t>Land Area (km2)</t>
  </si>
  <si>
    <t>Agric. Land (km2)</t>
  </si>
  <si>
    <t>Arable Land (km2)</t>
  </si>
  <si>
    <t>Area of Permanent Crops (km2)</t>
  </si>
  <si>
    <t>Area of Permanent Pastureland (km2)</t>
  </si>
  <si>
    <t>Forest Cover (km2)</t>
  </si>
  <si>
    <t>Irrigated Area (km2)</t>
  </si>
  <si>
    <t>Land area equiped for irrigation</t>
  </si>
  <si>
    <t>Land area actually irrigated</t>
  </si>
  <si>
    <t>Agriculture area actually irrigated</t>
  </si>
  <si>
    <t>Cropland area actually irrigated</t>
  </si>
  <si>
    <t>Permanent meadows and pastures area actually irrigated</t>
  </si>
  <si>
    <t>Forestry area actually irrigated</t>
  </si>
  <si>
    <t>Number of Threatened Plant Species</t>
  </si>
  <si>
    <t>Number of Threatned Animal Species</t>
  </si>
  <si>
    <t>Area deforested, Millions of Hectares</t>
  </si>
  <si>
    <t>Incidence of airborne disease (Influenza, Pnemonia) per 1,000 individuals</t>
  </si>
  <si>
    <t>Rate of deforestation attributed to energy use</t>
  </si>
  <si>
    <t>No update for 2021 on Energy</t>
  </si>
  <si>
    <t>Updated data for Environment</t>
  </si>
  <si>
    <t>No data on DRR</t>
  </si>
  <si>
    <t>Fixed Telephone Lines - Number</t>
  </si>
  <si>
    <t>Fixed Telephone Lines - Per 100 inhabitants</t>
  </si>
  <si>
    <t>Internet Services - Fixed broadband, Number of  Subscriptions</t>
  </si>
  <si>
    <t>Internet Services - Fixed broadband, per 100 inhabitants</t>
  </si>
  <si>
    <t>Internet Services - Fixed Internet Subscriptions, Number of  Subscriptions</t>
  </si>
  <si>
    <t>Internet Services - Fixed Internet Subscriptions, per 100 inhabitants</t>
  </si>
  <si>
    <t>Internet Access Subscriptions, Number</t>
  </si>
  <si>
    <t>Internet Access Subscriptions, per 100 Inhabitants</t>
  </si>
  <si>
    <t>Internet Users - per 100 inhabitants</t>
  </si>
  <si>
    <t>Mobile Cellular subscribers - Number</t>
  </si>
  <si>
    <t>Mobile Cellular subscribers - per 100 inhabitants</t>
  </si>
  <si>
    <t>Mobile Service Providers - Number</t>
  </si>
  <si>
    <t>% of geographical area with broadband coverage</t>
  </si>
  <si>
    <t>Internet Access Tariffs, $</t>
  </si>
  <si>
    <t>Fixed Telephone Subscriptions - Number</t>
  </si>
  <si>
    <t>Fixed Telephone Subscriptions - Per 100 inhabitants</t>
  </si>
  <si>
    <t>Broadband subscribers</t>
  </si>
  <si>
    <t xml:space="preserve">Mobile network coverage, by region </t>
  </si>
  <si>
    <t xml:space="preserve">  Urban</t>
  </si>
  <si>
    <t xml:space="preserve">  Rural</t>
  </si>
  <si>
    <t>Percentage of population using mobile phone for communication</t>
  </si>
  <si>
    <t>Proportion of population with access to android phones for internet access</t>
  </si>
  <si>
    <t>Mobile broadband subscribers</t>
  </si>
  <si>
    <t>Active mobile broadband subscribers per 100 inhabitants</t>
  </si>
  <si>
    <t>Internet tariffs, 20hours per month (in USD)</t>
  </si>
  <si>
    <t xml:space="preserve">Fixed telephone price of a three-minute call from fixed phone to a mobile </t>
  </si>
  <si>
    <t>Mobile phone call tariff, off peak (per minute)</t>
  </si>
  <si>
    <t>Fixed broadband price per MB</t>
  </si>
  <si>
    <t>Mobile broadband price per MB</t>
  </si>
  <si>
    <t xml:space="preserve">Mobile banking transfer from a mobile phone number to a mobile phone number tariffs </t>
  </si>
  <si>
    <r>
      <t>ICT complete (</t>
    </r>
    <r>
      <rPr>
        <sz val="11"/>
        <color rgb="FFFF0000"/>
        <rFont val="Calibri"/>
        <family val="2"/>
        <scheme val="minor"/>
      </rPr>
      <t>specific</t>
    </r>
    <r>
      <rPr>
        <sz val="11"/>
        <color theme="1"/>
        <rFont val="Calibri"/>
        <family val="2"/>
        <scheme val="minor"/>
      </rPr>
      <t>)</t>
    </r>
  </si>
  <si>
    <t>Updated up tp 2021 for Mauritius. MS submission.
UNWTO, latest 2020 except for Eswatini (2019) and DRC (2016)</t>
  </si>
  <si>
    <t xml:space="preserve">Automatic </t>
  </si>
  <si>
    <t>No colour</t>
  </si>
  <si>
    <t>Not yet updated</t>
  </si>
  <si>
    <t>Red</t>
  </si>
  <si>
    <t>Yellow</t>
  </si>
  <si>
    <t>Green</t>
  </si>
  <si>
    <t>With National sources</t>
  </si>
  <si>
    <t>updated with international source</t>
  </si>
  <si>
    <t>Problematic</t>
  </si>
  <si>
    <t>Code couleur- Sheets</t>
  </si>
  <si>
    <t>Code couleur- Cells</t>
  </si>
  <si>
    <t xml:space="preserve">Blue </t>
  </si>
  <si>
    <t>International sources</t>
  </si>
  <si>
    <t>Grey</t>
  </si>
  <si>
    <t>Data from Member State submission/website</t>
  </si>
  <si>
    <t>Highlight in red</t>
  </si>
  <si>
    <t>Change</t>
  </si>
  <si>
    <t>Updated up tp 2021 for Mauritius. MS submission
UNWTO report, latest 2020 for most MS. Downloaded 24 October 2022</t>
  </si>
  <si>
    <t>https://www.gov.bw/sites/default/files/2020-03/guidelines%20accommodation%20related.pdf</t>
  </si>
  <si>
    <t>https://miisbotswana.com/tourism/tourism-statistics/accommodation-statistics/</t>
  </si>
  <si>
    <t>http://the-eis.com/elibrary/sites/default/files/downloads/literature/2010_Tourist%20Statistical%20Report.pdf</t>
  </si>
  <si>
    <t>2010, Namibia</t>
  </si>
  <si>
    <t xml:space="preserve">Updated up tp 2021 for Mauritius. MS submission
No firther update on UN website. </t>
  </si>
  <si>
    <t>http://data.un.org/DocumentData.aspx?q=tourism&amp;id=435</t>
  </si>
  <si>
    <t>http://data.un.org/DocumentData.aspx?q=TOURISM&amp;id=437</t>
  </si>
  <si>
    <t>No data available</t>
  </si>
  <si>
    <t>Updated up tp 2021 for Mauritius. MS submission
No firther update on UN website. Latest 2019 or 2018</t>
  </si>
  <si>
    <t>Aggregted Trade received, complete (but in an olde template?)</t>
  </si>
  <si>
    <t>Data by SITC received</t>
  </si>
  <si>
    <t>Detailed Trade, Agri, selected not received</t>
  </si>
  <si>
    <t>DISASTER RISK REDUCTION</t>
  </si>
  <si>
    <t>Disaster Risk management</t>
  </si>
  <si>
    <t>6.1  Number of deaths, missing persons and directly affected persons attributed to disasters per 100 000 population, 2007-2021</t>
  </si>
  <si>
    <t xml:space="preserve"> 6.2  Number of deaths attributed to disasters, per 100 000 population, 2007-2021  </t>
  </si>
  <si>
    <t xml:space="preserve">6.3 Number of missing persons attributed to disasters, per 100 000 population, 2007-2021  </t>
  </si>
  <si>
    <t xml:space="preserve">6.4 Number of directly affected people attributed to disasters, per 100 000 population, 2007-2021  </t>
  </si>
  <si>
    <t xml:space="preserve">6.5 Internally number of people displaced associated to disasters per 100 000 population, 2007-2021  </t>
  </si>
  <si>
    <t xml:space="preserve">6.6 Number of people whose destroyed dwellings were attributed to disasters, 2007-2021  </t>
  </si>
  <si>
    <t xml:space="preserve">6.7 Number of people whose houses were damaged attributed to disasters, 2007-2021  </t>
  </si>
  <si>
    <t xml:space="preserve">6.8 Number of people whose livelihoods were disrupted or destroyed attributed to disasters, 2007-2021  </t>
  </si>
  <si>
    <t xml:space="preserve">6.9 Direct economic loss attributed to disasters in relation to GDP, 2007-2021 </t>
  </si>
  <si>
    <t xml:space="preserve">6.10 Direct economic loss in relation to global GDP, damage to critical infrastructure and number of disruptions to basic services attributed to disasters, 2007-2021 </t>
  </si>
  <si>
    <t xml:space="preserve">6.11 Direct agricultural loss attributed to disasters, 2007-2021  </t>
  </si>
  <si>
    <t>https://afrp.undrr.org/sites/default/files/2021-12/8th_africa_regional_drr_0.pdf</t>
  </si>
  <si>
    <t>6.12  Number of houses totally destroyed, 2007-2021</t>
  </si>
  <si>
    <t xml:space="preserve">6.13 Number of schools destroyed, 2007-2021  </t>
  </si>
  <si>
    <t xml:space="preserve">6.14 Number of hospitals and clinics destroyed, 2007-2021  </t>
  </si>
  <si>
    <t xml:space="preserve">6.15 Total official international support (ODA) for national disasters reductions actions, 2007-2021  </t>
  </si>
  <si>
    <t>https://www.gov.za/speeches/national-state-disaster-numbers-%E2%80%93-18-april-2022-18-apr-2022-0000</t>
  </si>
  <si>
    <t>Sum of Value</t>
  </si>
  <si>
    <t>Column Labels</t>
  </si>
  <si>
    <t>Row Labels</t>
  </si>
  <si>
    <t>Grand Total</t>
  </si>
  <si>
    <t>Dem. Rep. Congo</t>
  </si>
  <si>
    <t>Internally displaced persons, new displacement associated with disasters (number of cases</t>
  </si>
  <si>
    <t>http://wdi.worldbank.org/tables</t>
  </si>
  <si>
    <t>https://www.afdb.org/en/documents/african-statistical-yearbook-2021</t>
  </si>
  <si>
    <t>African Statistical Yearbook 2021</t>
  </si>
  <si>
    <t>African Statistical Yearbook, 2021</t>
  </si>
  <si>
    <t>Water</t>
  </si>
  <si>
    <t>3.4.1 Total Annual Renewable Water Resources Available in SADC, 1990 - 2021, Selected years</t>
  </si>
  <si>
    <t>3.4.2 Total annual renewable internal water resources per capita in SADC, 1982 -  2021, Selected years</t>
  </si>
  <si>
    <t>3.4.3 Total Annual Freshwater Withdrawals in SADC, Billion Cubic Meter, 1987 - 2021, Selected Years</t>
  </si>
  <si>
    <t xml:space="preserve">3.4.4 Percentage of Total Annual Freshwater Withdrawals Used for Domestic Use in SADC, 1987 - 2021, Selected Years </t>
  </si>
  <si>
    <t>3.4.5  Percentage of Total Annual Freshwater Withdrawals Used for Agriculture (Irrigation) in SADC, 1987 - 2021, Selected Years</t>
  </si>
  <si>
    <t>3.4.6  Percentage of Total Annual Freshwater Withdrawals Used for Industry in SADC, 1987 - 2021, Selected Years</t>
  </si>
  <si>
    <t>3.4.7  Percentage  Population Connected to Public Water Supply in SADC, (%), 1988 - 2015</t>
  </si>
  <si>
    <t>3.4.8   Water Tariffs in SADC, US $ per m3, 2001 - 2021</t>
  </si>
  <si>
    <t>3.4.9  Inflation rate for Water in SADC, 2010 -2021</t>
  </si>
  <si>
    <t>FAO : https://www.fao.org/aquastat/statistics/, Downloaded 24 Octobre 2022. All Member States except Mauritius and Zimbabwe (2016-2020)</t>
  </si>
  <si>
    <t>Unit for previous, published 2016??</t>
  </si>
  <si>
    <t>Fixed phone</t>
  </si>
  <si>
    <t>ICT</t>
  </si>
  <si>
    <t>3.2.1  Telecommunication Services - Fixed Telephone Lines in SADC, Number, 2000-2021</t>
  </si>
  <si>
    <t>3.2.2  Telecommunication Services - Fixed Telephone Lines, Per 100 Inhabitants in SADC, 2000-2021</t>
  </si>
  <si>
    <t>3.2.3  Internet Services - Fixed broadband, Number of  Subscriptions in SADC, 2002-2021</t>
  </si>
  <si>
    <t>3.2.4  Internet Services - Fixed broadband, Density Per  100 Inhabitants in SADC, 2002-2021</t>
  </si>
  <si>
    <t>3.2.5  Internet Services - Fixed Internet Subscriptions, Number of  Subscriptions in SADC, 2000  - 2021</t>
  </si>
  <si>
    <t>3.2.6  Internet Services - Fixed Internet Subscriptions, Density Per  100 Inhabitants in SADC, 2000  - 2021</t>
  </si>
  <si>
    <t>3.2.7  Internet Users Per 100 Inhabitants in SADC, 2000-2021</t>
  </si>
  <si>
    <t>3.2.8 Mobile Cellular Subscribers, Number of  Subscriptions in SADC, 2000-2021</t>
  </si>
  <si>
    <t>3.2.9 Mobile Cellular Subscribers, Density Per  100 Inhabitants in SADC, 2000-2021</t>
  </si>
  <si>
    <t>3.2.10 Individuals using the Internet (% of population), 2000-2021</t>
  </si>
  <si>
    <t>https://data.worldbank.org/indicator/</t>
  </si>
  <si>
    <t>Thematic</t>
  </si>
  <si>
    <t>https://data.worldbank.org/indicator/IT.NET.USER.ZS</t>
  </si>
  <si>
    <t>https://www.anacom.pt/render.jsp?categoryId=4856&amp;languageId=1</t>
  </si>
  <si>
    <t>ICT regulations authority</t>
  </si>
  <si>
    <t>https://www.bocra.org.bw/</t>
  </si>
  <si>
    <t>https://www.anrtic.km/</t>
  </si>
  <si>
    <t>https://www.arpce.cg/article/telecommunications-les-autorites-de-regulation-de-la-rdc-et-du-congo-concretisent-leur-accord-de-coordination-des-frequences-aux-frontieres</t>
  </si>
  <si>
    <t>https://www.esccom.org.sz/</t>
  </si>
  <si>
    <t>https://lca.org.ls/</t>
  </si>
  <si>
    <t>http://www.artec.mg/</t>
  </si>
  <si>
    <t>https://macra.mw/</t>
  </si>
  <si>
    <t>https://www.icta.mu/</t>
  </si>
  <si>
    <t>https://www.incm.gov.mz/</t>
  </si>
  <si>
    <t>https://www.tcra.go.tz/</t>
  </si>
  <si>
    <t>https://www.zicta.zm/</t>
  </si>
  <si>
    <t>http://www.zim.gov.zw/index.php/en/my-government/government-ministries/regulatory-authorities/423-postal-and-telecommunications-regulatory-authority-of-zimbabwe</t>
  </si>
  <si>
    <t>https://www.potraz.gov.zw/</t>
  </si>
  <si>
    <t>https://www.ict.gov.sc/</t>
  </si>
  <si>
    <t>https://www.anacom.pt/render.jsp?contentId=1722483</t>
  </si>
  <si>
    <r>
      <t xml:space="preserve">PORTUGAL: Appendix of the Communication sector </t>
    </r>
    <r>
      <rPr>
        <sz val="11"/>
        <color rgb="FFFF0000"/>
        <rFont val="Calibri"/>
        <family val="2"/>
        <scheme val="minor"/>
      </rPr>
      <t>2021, excel</t>
    </r>
    <r>
      <rPr>
        <sz val="11"/>
        <color theme="1"/>
        <rFont val="Calibri"/>
        <family val="2"/>
        <scheme val="minor"/>
      </rPr>
      <t xml:space="preserve">. </t>
    </r>
    <r>
      <rPr>
        <sz val="11"/>
        <color rgb="FFFF0000"/>
        <rFont val="Calibri"/>
        <family val="2"/>
        <scheme val="minor"/>
      </rPr>
      <t>Many tables. In Portuguese</t>
    </r>
  </si>
  <si>
    <t>https://www.inacom.gov.ao/ao/</t>
  </si>
  <si>
    <t>https://www.inacom.gov.ao/ao/biblioteca/estudos-e-relatorios/</t>
  </si>
  <si>
    <t>https://www.bocra.org.bw/telecoms-statistics</t>
  </si>
  <si>
    <r>
      <t xml:space="preserve">Available for mobile money subscription, mobile broadband subcriptions, fixed broadband, wirelesss subscription, fixed telephone subscriptions, prepaid, postpaid, mobile phone subcription </t>
    </r>
    <r>
      <rPr>
        <sz val="11"/>
        <color rgb="FFFF0000"/>
        <rFont val="Calibri"/>
        <family val="2"/>
        <scheme val="minor"/>
      </rPr>
      <t>at March 2022 (all at March of the year)</t>
    </r>
  </si>
  <si>
    <t>https://www.anrtic.km/uploads/gallery/631ef6f424eea.pdf</t>
  </si>
  <si>
    <t>Few indicators available, 2020 and 2021</t>
  </si>
  <si>
    <t>Indicateurs mensuels disponible</t>
  </si>
  <si>
    <t>https://www.arpce.cg/rapports?page=6</t>
  </si>
  <si>
    <t>https://www.esccom.org.sz/tariffs/files/Eswatini_Mobile.pdf</t>
  </si>
  <si>
    <r>
      <t xml:space="preserve">Tariffs </t>
    </r>
    <r>
      <rPr>
        <sz val="11"/>
        <color rgb="FFFF0000"/>
        <rFont val="Calibri"/>
        <family val="2"/>
        <scheme val="minor"/>
      </rPr>
      <t>(for all operators, to extract and compute</t>
    </r>
    <r>
      <rPr>
        <sz val="11"/>
        <color theme="1"/>
        <rFont val="Calibri"/>
        <family val="2"/>
        <scheme val="minor"/>
      </rPr>
      <t>). No ICT Statistics available yet.</t>
    </r>
  </si>
  <si>
    <t>https://lca.org.ls/ict-research/</t>
  </si>
  <si>
    <t>The state of Communications sector and ICT 2009, 2017</t>
  </si>
  <si>
    <t>Indicators available, in different reports</t>
  </si>
  <si>
    <t>https://macra.mw/general/</t>
  </si>
  <si>
    <t>http://www.artec.mg/pdf/RAPPORT%20D'ACTIVITES%202020.pdf</t>
  </si>
  <si>
    <t>rapport d'acrtivute 2020 (Quelques tariffs et donnees)</t>
  </si>
  <si>
    <t>Excel, up to date</t>
  </si>
  <si>
    <t>https://www.incm.gov.mz/index.php/mercado/estatisticas/58-estatisticas-2017</t>
  </si>
  <si>
    <r>
      <t xml:space="preserve">Some data, </t>
    </r>
    <r>
      <rPr>
        <sz val="11"/>
        <color rgb="FFFF0000"/>
        <rFont val="Calibri"/>
        <family val="2"/>
        <scheme val="minor"/>
      </rPr>
      <t>2017, in Portuguese</t>
    </r>
  </si>
  <si>
    <t>Data in excel</t>
  </si>
  <si>
    <t>https://www.ict.gov.sc/ReportsStatistics/Reports.aspx</t>
  </si>
  <si>
    <t>No data available. In Swahili</t>
  </si>
  <si>
    <t>http://onlinesystems.zicta.zm:8585/statsfinal/Core%20ICT%20Indicators%20-%20HH.html</t>
  </si>
  <si>
    <t>Core ICT indicators, latest 2018</t>
  </si>
  <si>
    <t>https://www.potraz.gov.zw/wp-content/uploads/2022/08/Annual-Sector-Performance-Report-2021.pdf</t>
  </si>
  <si>
    <t>http://www.artec.mg/pdf/rapport_activite_2019.pdf</t>
  </si>
  <si>
    <t>https://www.icasa.org.za/</t>
  </si>
  <si>
    <t>No data</t>
  </si>
  <si>
    <t>https://www.itu.int/en/ITU-D/Statistics/Pages/stat/default.aspx</t>
  </si>
  <si>
    <t>Updated. Latest data available 2020. From World Bank. From ITU</t>
  </si>
  <si>
    <t>ITU : https://www.itu.int/en/ITU-D/Statistics/Pages/stat/default.aspx, Downloaded 25 October 2022</t>
  </si>
  <si>
    <r>
      <rPr>
        <b/>
        <sz val="10"/>
        <color theme="1"/>
        <rFont val="Tahoma"/>
        <family val="2"/>
      </rPr>
      <t>Source</t>
    </r>
    <r>
      <rPr>
        <sz val="10"/>
        <color theme="1"/>
        <rFont val="Tahoma"/>
        <family val="2"/>
      </rPr>
      <t xml:space="preserve">: </t>
    </r>
  </si>
  <si>
    <t>Can be calculated with population data</t>
  </si>
  <si>
    <t>3.2.11 Mobile Broadband subscriptions, 2007-2021</t>
  </si>
  <si>
    <t>New . ITU</t>
  </si>
  <si>
    <t>Botswana updated. Mozambique updated</t>
  </si>
  <si>
    <t>Botswana updated. Mozambique updated but not available</t>
  </si>
  <si>
    <t>Mozambique updated but not available</t>
  </si>
  <si>
    <t>Mozambique updated with data from NSO but need confirmation</t>
  </si>
  <si>
    <r>
      <t>Botswana updated.</t>
    </r>
    <r>
      <rPr>
        <sz val="11"/>
        <color rgb="FFFF0000"/>
        <rFont val="Calibri"/>
        <family val="2"/>
        <scheme val="minor"/>
      </rPr>
      <t xml:space="preserve"> Mozambique to be followed (Units)</t>
    </r>
  </si>
  <si>
    <t>Mozambique updated</t>
  </si>
  <si>
    <r>
      <t xml:space="preserve">Botswana updated. </t>
    </r>
    <r>
      <rPr>
        <sz val="11"/>
        <color rgb="FFFF0000"/>
        <rFont val="Calibri"/>
        <family val="2"/>
        <scheme val="minor"/>
      </rPr>
      <t>Problem with Mozambique figures 2000-2006</t>
    </r>
  </si>
  <si>
    <t>Many blanks for Mozambique submission for all ICT indicators</t>
  </si>
  <si>
    <t>Mauritius updated for data received. Some pending</t>
  </si>
  <si>
    <t>Data updated. Latest 2019. FAO Aquastat
Mauritius updated (2021)</t>
  </si>
  <si>
    <t>Mauritius updated (2021)</t>
  </si>
  <si>
    <r>
      <t xml:space="preserve">Botswana updated up to 2021 (March 2022, BOCRA data). Mauritius updated. Comoros, Madagascar, Seychelles, Zambia and Zimbabwe. Regulatory authorit data, up to 2021 excet for Madaagscar
</t>
    </r>
    <r>
      <rPr>
        <sz val="11"/>
        <color rgb="FFFF0000"/>
        <rFont val="Calibri"/>
        <family val="2"/>
        <scheme val="minor"/>
      </rPr>
      <t>Filled with ITU</t>
    </r>
  </si>
  <si>
    <r>
      <t xml:space="preserve">Mauritius updated. Zambia updated up to 2021 ( Regulatory authorit data)
</t>
    </r>
    <r>
      <rPr>
        <sz val="11"/>
        <color rgb="FFFF0000"/>
        <rFont val="Calibri"/>
        <family val="2"/>
        <scheme val="minor"/>
      </rPr>
      <t>Can be calculated. With Population data</t>
    </r>
  </si>
  <si>
    <t>Mauritius updated. Seychelles updated up to 2021 ( Regulatory authorit data)
Filled with ITU data</t>
  </si>
  <si>
    <t>Mauritius updated. Zambia updated up to 2021 ( Regulatory authorit data)</t>
  </si>
  <si>
    <r>
      <t xml:space="preserve">Mauritius updated. Botswana updated up to 2021 (March 2022, BOCRA data). Comoros, Madagascar, Seychelles, Zambia and Zimbabwe. Regulatory authorit data, up to 2021 excet for Madaagscar
</t>
    </r>
    <r>
      <rPr>
        <sz val="11"/>
        <color rgb="FF0070C0"/>
        <rFont val="Calibri"/>
        <family val="2"/>
        <scheme val="minor"/>
      </rPr>
      <t>Filled with ITU</t>
    </r>
  </si>
  <si>
    <r>
      <t xml:space="preserve">Mauritius updated. Zambia updated up to 2021 ( Regulatory authorit data)
</t>
    </r>
    <r>
      <rPr>
        <sz val="11"/>
        <color rgb="FF0070C0"/>
        <rFont val="Calibri"/>
        <family val="2"/>
        <scheme val="minor"/>
      </rPr>
      <t>can be calculated. With Population data</t>
    </r>
  </si>
  <si>
    <t>Table 5: Total  Mid Year Population (in Thousand), 2012-2020</t>
  </si>
  <si>
    <t>SADC Member States</t>
  </si>
  <si>
    <t xml:space="preserve">D.R.C  </t>
  </si>
  <si>
    <t>DRR</t>
  </si>
  <si>
    <t>2019</t>
  </si>
  <si>
    <t>2020</t>
  </si>
  <si>
    <t>Table xxx  Access to clean fuels and technologies for cooking , Percent Total  Population, 2000-2020</t>
  </si>
  <si>
    <t>https://trackingsdg7.esmap.org/</t>
  </si>
  <si>
    <t>FUEL</t>
  </si>
  <si>
    <t>0.1  [ 0 - 2.2 ]</t>
  </si>
  <si>
    <t>0.2  [ 0 - 2.4 ]</t>
  </si>
  <si>
    <t>0.3  [ 0 - 2.4 ]</t>
  </si>
  <si>
    <t>0.3  [ 0 - 2.6 ]</t>
  </si>
  <si>
    <t>0.4  [ 0 - 2.6 ]</t>
  </si>
  <si>
    <t>0.4  [ 0 - 2.7 ]</t>
  </si>
  <si>
    <t>0.5  [ 0 - 3 ]</t>
  </si>
  <si>
    <t>0.8  [ 0 - 3.7 ]</t>
  </si>
  <si>
    <t>0.9  [ 0 - 4 ]</t>
  </si>
  <si>
    <t>1  [ 0 - 4 ]</t>
  </si>
  <si>
    <t>1.1  [ 0.1 - 4.1 ]</t>
  </si>
  <si>
    <t>1.1  [ 0.1 - 4.5 ]</t>
  </si>
  <si>
    <t>1.3  [ 0.1 - 5 ]</t>
  </si>
  <si>
    <t>1.4  [ 0.1 - 5.4 ]</t>
  </si>
  <si>
    <t>1.5  [ 0.1 - 5.6 ]</t>
  </si>
  <si>
    <t>1.6  [ 0.1 - 6.4 ]</t>
  </si>
  <si>
    <t>43  [ 26.9 - 61.8 ]</t>
  </si>
  <si>
    <t>43.8  [ 27.3 - 61.8 ]</t>
  </si>
  <si>
    <t>44.2  [ 28.4 - 61.4 ]</t>
  </si>
  <si>
    <t>44.4  [ 28.5 - 62.4 ]</t>
  </si>
  <si>
    <t>45.1  [ 29.9 - 61.8 ]</t>
  </si>
  <si>
    <t>45.3  [ 29.7 - 62.7 ]</t>
  </si>
  <si>
    <t>45.6  [ 30.9 - 62.3 ]</t>
  </si>
  <si>
    <t>45.5  [ 30.7 - 62 ]</t>
  </si>
  <si>
    <t>45.4  [ 31.2 - 62.4 ]</t>
  </si>
  <si>
    <t>45.6  [ 31.3 - 62.3 ]</t>
  </si>
  <si>
    <t>45.9  [ 30.3 - 62.4 ]</t>
  </si>
  <si>
    <t>46.1  [ 31.3 - 61.7 ]</t>
  </si>
  <si>
    <t>46  [ 30.4 - 62.4 ]</t>
  </si>
  <si>
    <t>46  [ 30.5 - 62 ]</t>
  </si>
  <si>
    <t>46.2  [ 30.9 - 61.8 ]</t>
  </si>
  <si>
    <t>46.1  [ 30.2 - 62.9 ]</t>
  </si>
  <si>
    <t>45.6  [ 29.4 - 62.4 ]</t>
  </si>
  <si>
    <t>45.4  [ 29.1 - 62.7 ]</t>
  </si>
  <si>
    <t>0.1  [ 0 - 3.5 ]</t>
  </si>
  <si>
    <t>0.1  [ 0 - 3.2 ]</t>
  </si>
  <si>
    <t>0.1  [ 0 - 3.3 ]</t>
  </si>
  <si>
    <t>0.2  [ 0 - 3.3 ]</t>
  </si>
  <si>
    <t>0.2  [ 0 - 3.5 ]</t>
  </si>
  <si>
    <t>0.2  [ 0 - 3.7 ]</t>
  </si>
  <si>
    <t>0.3  [ 0 - 3.9 ]</t>
  </si>
  <si>
    <t>0.4  [ 0 - 3.9 ]</t>
  </si>
  <si>
    <t>0.4  [ 0 - 4.5 ]</t>
  </si>
  <si>
    <t>0.5  [ 0 - 4.7 ]</t>
  </si>
  <si>
    <t>0.6  [ 0 - 4.9 ]</t>
  </si>
  <si>
    <t>0.8  [ 0 - 5.2 ]</t>
  </si>
  <si>
    <t>0.9  [ 0 - 5.9 ]</t>
  </si>
  <si>
    <t>1.1  [ 0 - 6.3 ]</t>
  </si>
  <si>
    <t>1.3  [ 0 - 7 ]</t>
  </si>
  <si>
    <t>1.5  [ 0 - 7.8 ]</t>
  </si>
  <si>
    <t>1.8  [ 0 - 8.6 ]</t>
  </si>
  <si>
    <t>Biomass</t>
  </si>
  <si>
    <t>32.6  [ 16.2 - 51.8 ]</t>
  </si>
  <si>
    <t>32.8  [ 17.7 - 50.6 ]</t>
  </si>
  <si>
    <t>33  [ 18.7 - 49.6 ]</t>
  </si>
  <si>
    <t>33.2  [ 19.6 - 49.1 ]</t>
  </si>
  <si>
    <t>33.3  [ 20 - 47.2 ]</t>
  </si>
  <si>
    <t>33.6  [ 20.7 - 47.7 ]</t>
  </si>
  <si>
    <t>33.7  [ 21.6 - 48.1 ]</t>
  </si>
  <si>
    <t>34.5  [ 21.8 - 47.6 ]</t>
  </si>
  <si>
    <t>34.9  [ 22 - 47.8 ]</t>
  </si>
  <si>
    <t>35.2  [ 22.4 - 48.4 ]</t>
  </si>
  <si>
    <t>35.1  [ 22.1 - 48.5 ]</t>
  </si>
  <si>
    <t>35.3  [ 22.6 - 48.3 ]</t>
  </si>
  <si>
    <t>35.2  [ 22.3 - 49.4 ]</t>
  </si>
  <si>
    <t>34.9  [ 22.1 - 48.9 ]</t>
  </si>
  <si>
    <t>34.8  [ 22.3 - 49.2 ]</t>
  </si>
  <si>
    <t>34.7  [ 21.5 - 49 ]</t>
  </si>
  <si>
    <t>34.8  [ 21.8 - 49.9 ]</t>
  </si>
  <si>
    <t>34.7  [ 21.5 - 49.9 ]</t>
  </si>
  <si>
    <t>21.9  [ 9.5 - 40.5 ]</t>
  </si>
  <si>
    <t>21.2  [ 9.5 - 37.8 ]</t>
  </si>
  <si>
    <t>20.9  [ 9.9 - 35.5 ]</t>
  </si>
  <si>
    <t>20.3  [ 10.1 - 33.3 ]</t>
  </si>
  <si>
    <t>19.9  [ 9.8 - 32 ]</t>
  </si>
  <si>
    <t>19.2  [ 10.1 - 31.5 ]</t>
  </si>
  <si>
    <t>18.5  [ 9.9 - 30 ]</t>
  </si>
  <si>
    <t>18.2  [ 9.5 - 28.9 ]</t>
  </si>
  <si>
    <t>17.7  [ 9.8 - 28.1 ]</t>
  </si>
  <si>
    <t>16.5  [ 8.9 - 26.4 ]</t>
  </si>
  <si>
    <t>16  [ 8.7 - 26 ]</t>
  </si>
  <si>
    <t>15.7  [ 8.5 - 24.9 ]</t>
  </si>
  <si>
    <t>15.7  [ 8.3 - 25.4 ]</t>
  </si>
  <si>
    <t>15.6  [ 8.4 - 25.4 ]</t>
  </si>
  <si>
    <t>14.9  [ 8.2 - 24.7 ]</t>
  </si>
  <si>
    <t>14.8  [ 7.2 - 25.2 ]</t>
  </si>
  <si>
    <t>14.8  [ 7.2 - 25.6 ]</t>
  </si>
  <si>
    <t>14.4  [ 6.6 - 26.1 ]</t>
  </si>
  <si>
    <t>0  [ 0 - 1 ]</t>
  </si>
  <si>
    <t>0  [ 0 - 0.9 ]</t>
  </si>
  <si>
    <t>0  [ 0 - 0.7 ]</t>
  </si>
  <si>
    <t>0  [ 0 - 0.8 ]</t>
  </si>
  <si>
    <t>0  [ 0 - 0.6 ]</t>
  </si>
  <si>
    <t>0  [ 0 - 0.5 ]</t>
  </si>
  <si>
    <t>0  [ 0 - 0.4 ]</t>
  </si>
  <si>
    <t>6.9  [ 2.9 - 13.1 ]</t>
  </si>
  <si>
    <t>6.3  [ 2.6 - 12.2 ]</t>
  </si>
  <si>
    <t>5.7  [ 2.3 - 11.3 ]</t>
  </si>
  <si>
    <t>5.1  [ 2 - 10.1 ]</t>
  </si>
  <si>
    <t>4.5  [ 1.6 - 9.4 ]</t>
  </si>
  <si>
    <t>4  [ 1.3 - 8.9 ]</t>
  </si>
  <si>
    <t>3.5  [ 1.1 - 8.2 ]</t>
  </si>
  <si>
    <t>3.1  [ 0.9 - 7.6 ]</t>
  </si>
  <si>
    <t>2.7  [ 0.6 - 6.9 ]</t>
  </si>
  <si>
    <t>1.9  [ 0.3 - 5.9 ]</t>
  </si>
  <si>
    <t>1.7  [ 0.2 - 5.8 ]</t>
  </si>
  <si>
    <t>1.5  [ 0.1 - 5.5 ]</t>
  </si>
  <si>
    <t>1.4  [ 0.1 - 5.6 ]</t>
  </si>
  <si>
    <t>1.3  [ 0.1 - 5.2 ]</t>
  </si>
  <si>
    <t>1.1  [ 0 - 5.4 ]</t>
  </si>
  <si>
    <t>1  [ 0 - 5.7 ]</t>
  </si>
  <si>
    <t>1  [ 0 - 5.8 ]</t>
  </si>
  <si>
    <t>0.9  [ 0 - 6.5 ]</t>
  </si>
  <si>
    <t>40.4  [ 28.5 - 52.5 ]</t>
  </si>
  <si>
    <t>41.7  [ 30 - 53.7 ]</t>
  </si>
  <si>
    <t>42.8  [ 31.1 - 55.1 ]</t>
  </si>
  <si>
    <t>43.6  [ 32.4 - 55.9 ]</t>
  </si>
  <si>
    <t>44.1  [ 32 - 56.2 ]</t>
  </si>
  <si>
    <t>44  [ 32.2 - 56.1 ]</t>
  </si>
  <si>
    <t>43.7  [ 32.5 - 56.2 ]</t>
  </si>
  <si>
    <t>43.7  [ 32.5 - 56 ]</t>
  </si>
  <si>
    <t>42.8  [ 31.6 - 55.2 ]</t>
  </si>
  <si>
    <t>38.7  [ 26.9 - 52.4 ]</t>
  </si>
  <si>
    <t>37.1  [ 24.2 - 51.4 ]</t>
  </si>
  <si>
    <t>35  [ 22.1 - 50.3 ]</t>
  </si>
  <si>
    <t>33.1  [ 19.8 - 49.8 ]</t>
  </si>
  <si>
    <t>31  [ 16.6 - 50.4 ]</t>
  </si>
  <si>
    <t>28.9  [ 13.6 - 49.5 ]</t>
  </si>
  <si>
    <t>27.2  [ 11.5 - 49.7 ]</t>
  </si>
  <si>
    <t>25.1  [ 9 - 50 ]</t>
  </si>
  <si>
    <t>22.9  [ 7.4 - 49.4 ]</t>
  </si>
  <si>
    <t>4.6  [ 1.6 - 9.4 ]</t>
  </si>
  <si>
    <t>4.9  [ 1.9 - 10 ]</t>
  </si>
  <si>
    <t>5.4  [ 2.2 - 10.8 ]</t>
  </si>
  <si>
    <t>6  [ 2.4 - 11.6 ]</t>
  </si>
  <si>
    <t>6.8  [ 3 - 13 ]</t>
  </si>
  <si>
    <t>7.6  [ 3.5 - 13.7 ]</t>
  </si>
  <si>
    <t>8.6  [ 4.2 - 15.4 ]</t>
  </si>
  <si>
    <t>9.9  [ 5 - 16.5 ]</t>
  </si>
  <si>
    <t>11.3  [ 6 - 18.7 ]</t>
  </si>
  <si>
    <t>16.2  [ 8.1 - 26.4 ]</t>
  </si>
  <si>
    <t>17.8  [ 9 - 28.7 ]</t>
  </si>
  <si>
    <t>19.3  [ 9.6 - 31.8 ]</t>
  </si>
  <si>
    <t>20.6  [ 9.7 - 35.2 ]</t>
  </si>
  <si>
    <t>21.7  [ 9.4 - 38.4 ]</t>
  </si>
  <si>
    <t>22.7  [ 8.8 - 41.7 ]</t>
  </si>
  <si>
    <t>24  [ 8.6 - 44.7 ]</t>
  </si>
  <si>
    <t>24.6  [ 7.5 - 48.8 ]</t>
  </si>
  <si>
    <t>25.3  [ 6.6 - 51.7 ]</t>
  </si>
  <si>
    <t>47  [ 32.7 - 61.2 ]</t>
  </si>
  <si>
    <t>45.8  [ 32.3 - 59.8 ]</t>
  </si>
  <si>
    <t>44.9  [ 31.3 - 59 ]</t>
  </si>
  <si>
    <t>44.1  [ 30.1 - 57.5 ]</t>
  </si>
  <si>
    <t>43.5  [ 30.2 - 57.1 ]</t>
  </si>
  <si>
    <t>43.3  [ 29.5 - 57.1 ]</t>
  </si>
  <si>
    <t>42.8  [ 28.9 - 55.7 ]</t>
  </si>
  <si>
    <t>42.1  [ 28.6 - 55.4 ]</t>
  </si>
  <si>
    <t>41.8  [ 28 - 54.8 ]</t>
  </si>
  <si>
    <t>41.5  [ 26 - 56 ]</t>
  </si>
  <si>
    <t>41.7  [ 25.5 - 57.3 ]</t>
  </si>
  <si>
    <t>41.9  [ 24.7 - 59.2 ]</t>
  </si>
  <si>
    <t>42.3  [ 22.7 - 61.1 ]</t>
  </si>
  <si>
    <t>42.9  [ 22.3 - 64.3 ]</t>
  </si>
  <si>
    <t>43.3  [ 20.8 - 66.6 ]</t>
  </si>
  <si>
    <t>43.9  [ 20.8 - 70 ]</t>
  </si>
  <si>
    <t>43.9  [ 19.3 - 73.4 ]</t>
  </si>
  <si>
    <t>44  [ 17.6 - 77 ]</t>
  </si>
  <si>
    <t>0  [ 0 - 0.2 ]</t>
  </si>
  <si>
    <t>0  [ 0 - 0.3 ]</t>
  </si>
  <si>
    <t>0  [ 0 - 1.1 ]</t>
  </si>
  <si>
    <t>0  [ 0 - 1.5 ]</t>
  </si>
  <si>
    <t>0  [ 0 - 2 ]</t>
  </si>
  <si>
    <t>0  [ 0 - 2.2 ]</t>
  </si>
  <si>
    <t>0  [ 0 - 2.9 ]</t>
  </si>
  <si>
    <t>0  [ 0 - 3.8 ]</t>
  </si>
  <si>
    <t>0  [ 0 - 3.9 ]</t>
  </si>
  <si>
    <t>0  [ 0 - 5.6 ]</t>
  </si>
  <si>
    <t>0  [ 0 - 6.5 ]</t>
  </si>
  <si>
    <t>0  [ 0 - 3.6 ]</t>
  </si>
  <si>
    <t>0  [ 0 - 3.5 ]</t>
  </si>
  <si>
    <t>0  [ 0 - 3 ]</t>
  </si>
  <si>
    <t>0  [ 0 - 3.2 ]</t>
  </si>
  <si>
    <t>0  [ 0 - 3.3 ]</t>
  </si>
  <si>
    <t>0  [ 0 - 3.4 ]</t>
  </si>
  <si>
    <t>0  [ 0 - 3.1 ]</t>
  </si>
  <si>
    <t>0  [ 0 - 3.7 ]</t>
  </si>
  <si>
    <t>0  [ 0 - 4.6 ]</t>
  </si>
  <si>
    <t>0  [ 0 - 4.3 ]</t>
  </si>
  <si>
    <t>0  [ 0 - 5.7 ]</t>
  </si>
  <si>
    <t>0  [ 0 - 5.4 ]</t>
  </si>
  <si>
    <t>0  [ 0 - 6.7 ]</t>
  </si>
  <si>
    <t>0  [ 0 - 7.8 ]</t>
  </si>
  <si>
    <t>13.8  [ 3.7 - 29.5 ]</t>
  </si>
  <si>
    <t>15  [ 4.8 - 30.9 ]</t>
  </si>
  <si>
    <t>15.8  [ 5 - 31.2 ]</t>
  </si>
  <si>
    <t>16.8  [ 5.2 - 32 ]</t>
  </si>
  <si>
    <t>17.7  [ 5.9 - 33.4 ]</t>
  </si>
  <si>
    <t>18.4  [ 6.7 - 34.9 ]</t>
  </si>
  <si>
    <t>18.5  [ 6.7 - 35.1 ]</t>
  </si>
  <si>
    <t>19.1  [ 7 - 35.2 ]</t>
  </si>
  <si>
    <t>19.2  [ 6.8 - 35.4 ]</t>
  </si>
  <si>
    <t>18.9  [ 7.2 - 36.1 ]</t>
  </si>
  <si>
    <t>18.3  [ 6.6 - 34.6 ]</t>
  </si>
  <si>
    <t>18.2  [ 6.5 - 34.7 ]</t>
  </si>
  <si>
    <t>17.7  [ 6.2 - 34 ]</t>
  </si>
  <si>
    <t>17.3  [ 5.9 - 33.9 ]</t>
  </si>
  <si>
    <t>16.9  [ 5.5 - 34.3 ]</t>
  </si>
  <si>
    <t>16.3  [ 4.8 - 34.5 ]</t>
  </si>
  <si>
    <t>15.5  [ 4.3 - 34.9 ]</t>
  </si>
  <si>
    <t>15.1  [ 3.6 - 36.3 ]</t>
  </si>
  <si>
    <t>0.4  [ 0 - 1.9 ]</t>
  </si>
  <si>
    <t>0.5  [ 0 - 2.2 ]</t>
  </si>
  <si>
    <t>0.6  [ 0 - 2.6 ]</t>
  </si>
  <si>
    <t>0.7  [ 0.1 - 2.8 ]</t>
  </si>
  <si>
    <t>0.9  [ 0.1 - 3.2 ]</t>
  </si>
  <si>
    <t>1.2  [ 0.2 - 4 ]</t>
  </si>
  <si>
    <t>1.4  [ 0.3 - 4.4 ]</t>
  </si>
  <si>
    <t>1.8  [ 0.4 - 5.3 ]</t>
  </si>
  <si>
    <t>2.1  [ 0.4 - 6 ]</t>
  </si>
  <si>
    <t>3.3  [ 0.8 - 8.7 ]</t>
  </si>
  <si>
    <t>3.7  [ 1 - 9.2 ]</t>
  </si>
  <si>
    <t>4.2  [ 1.1 - 10.4 ]</t>
  </si>
  <si>
    <t>4.5  [ 1.1 - 11.3 ]</t>
  </si>
  <si>
    <t>5  [ 1.2 - 13 ]</t>
  </si>
  <si>
    <t>5.4  [ 1.3 - 14.3 ]</t>
  </si>
  <si>
    <t>5.7  [ 1.2 - 16.4 ]</t>
  </si>
  <si>
    <t>5.9  [ 1.2 - 17.8 ]</t>
  </si>
  <si>
    <t>6.3  [ 1.1 - 19.6 ]</t>
  </si>
  <si>
    <t>0  [ 0 - 0 ]</t>
  </si>
  <si>
    <t>0  [ 0 - 0.1 ]</t>
  </si>
  <si>
    <t>0.1  [ 0 - 0.5 ]</t>
  </si>
  <si>
    <t>0.1  [ 0 - 0.8 ]</t>
  </si>
  <si>
    <t>0.1  [ 0 - 1.1 ]</t>
  </si>
  <si>
    <t>0.2  [ 0 - 1.3 ]</t>
  </si>
  <si>
    <t>0.3  [ 0 - 1.6 ]</t>
  </si>
  <si>
    <t>0.4  [ 0 - 2.1 ]</t>
  </si>
  <si>
    <t>0.5  [ 0 - 2.8 ]</t>
  </si>
  <si>
    <t>0.7  [ 0 - 3.3 ]</t>
  </si>
  <si>
    <t>0.8  [ 0 - 4.1 ]</t>
  </si>
  <si>
    <t>1  [ 0 - 5.3 ]</t>
  </si>
  <si>
    <t>1.2  [ 0 - 7 ]</t>
  </si>
  <si>
    <t>1.5  [ 0 - 8.2 ]</t>
  </si>
  <si>
    <t>85  [ 68.2 - 95.7 ]</t>
  </si>
  <si>
    <t>83.5  [ 66.6 - 94.4 ]</t>
  </si>
  <si>
    <t>82.7  [ 66 - 94.1 ]</t>
  </si>
  <si>
    <t>81.4  [ 64.3 - 93.7 ]</t>
  </si>
  <si>
    <t>80.3  [ 62.8 - 92.8 ]</t>
  </si>
  <si>
    <t>79.2  [ 61.5 - 92.2 ]</t>
  </si>
  <si>
    <t>78.6  [ 59.5 - 91.9 ]</t>
  </si>
  <si>
    <t>77.6  [ 59 - 91.4 ]</t>
  </si>
  <si>
    <t>76.9  [ 57.8 - 91.2 ]</t>
  </si>
  <si>
    <t>75.3  [ 55.8 - 90.1 ]</t>
  </si>
  <si>
    <t>75.1  [ 55.9 - 89.9 ]</t>
  </si>
  <si>
    <t>74.5  [ 54 - 89.7 ]</t>
  </si>
  <si>
    <t>74.2  [ 54 - 90 ]</t>
  </si>
  <si>
    <t>73.5  [ 52.6 - 90 ]</t>
  </si>
  <si>
    <t>73.1  [ 51.2 - 89.5 ]</t>
  </si>
  <si>
    <t>72.4  [ 49 - 90.2 ]</t>
  </si>
  <si>
    <t>71.9  [ 46.6 - 89.7 ]</t>
  </si>
  <si>
    <t>71.3  [ 44.5 - 90.1 ]</t>
  </si>
  <si>
    <t>0.1  [ 0 - 5.5 ]</t>
  </si>
  <si>
    <t>0.1  [ 0 - 5.8 ]</t>
  </si>
  <si>
    <t>0.1  [ 0 - 5 ]</t>
  </si>
  <si>
    <t>0.2  [ 0 - 6 ]</t>
  </si>
  <si>
    <t>0.2  [ 0 - 5.9 ]</t>
  </si>
  <si>
    <t>0.3  [ 0 - 6.8 ]</t>
  </si>
  <si>
    <t>0.4  [ 0 - 6.3 ]</t>
  </si>
  <si>
    <t>0.4  [ 0 - 7.2 ]</t>
  </si>
  <si>
    <t>0.5  [ 0 - 6.8 ]</t>
  </si>
  <si>
    <t>0.7  [ 0 - 8.1 ]</t>
  </si>
  <si>
    <t>0.8  [ 0 - 9 ]</t>
  </si>
  <si>
    <t>1  [ 0 - 8.8 ]</t>
  </si>
  <si>
    <t>1  [ 0 - 9.3 ]</t>
  </si>
  <si>
    <t>1.3  [ 0 - 10.5 ]</t>
  </si>
  <si>
    <t>1.4  [ 0 - 11.2 ]</t>
  </si>
  <si>
    <t>1.5  [ 0 - 12.2 ]</t>
  </si>
  <si>
    <t>1.6  [ 0 - 13.5 ]</t>
  </si>
  <si>
    <t>1.8  [ 0 - 14.2 ]</t>
  </si>
  <si>
    <t>0  [ 0 - 1.4 ]</t>
  </si>
  <si>
    <t>0.1  [ 0 - 1.6 ]</t>
  </si>
  <si>
    <t>0.1  [ 0 - 2 ]</t>
  </si>
  <si>
    <t>0.1  [ 0 - 2.5 ]</t>
  </si>
  <si>
    <t>0.1  [ 0 - 2.7 ]</t>
  </si>
  <si>
    <t>0.1  [ 0 - 3.4 ]</t>
  </si>
  <si>
    <t>0.2  [ 0 - 4.1 ]</t>
  </si>
  <si>
    <t>0.2  [ 0 - 5.3 ]</t>
  </si>
  <si>
    <t>0.1  [ 0 - 1.2 ]</t>
  </si>
  <si>
    <t>0.1  [ 0 - 1.4 ]</t>
  </si>
  <si>
    <t>0.2  [ 0 - 1.6 ]</t>
  </si>
  <si>
    <t>0.2  [ 0 - 1.8 ]</t>
  </si>
  <si>
    <t>0.3  [ 0 - 2.2 ]</t>
  </si>
  <si>
    <t>0.4  [ 0 - 2.5 ]</t>
  </si>
  <si>
    <t>0.4  [ 0 - 3.4 ]</t>
  </si>
  <si>
    <t>0.5  [ 0 - 3.6 ]</t>
  </si>
  <si>
    <t>0.7  [ 0 - 4.7 ]</t>
  </si>
  <si>
    <t>0.7  [ 0 - 5.6 ]</t>
  </si>
  <si>
    <t>0.1  [ 0 - 1.9 ]</t>
  </si>
  <si>
    <t>0.1  [ 0 - 1.5 ]</t>
  </si>
  <si>
    <t>0.1  [ 0 - 0.9 ]</t>
  </si>
  <si>
    <t>0.1  [ 0 - 0.7 ]</t>
  </si>
  <si>
    <t>4.7  [ 0.1 - 17.7 ]</t>
  </si>
  <si>
    <t>4.4  [ 0.2 - 16.6 ]</t>
  </si>
  <si>
    <t>4.2  [ 0.2 - 16.2 ]</t>
  </si>
  <si>
    <t>4.1  [ 0.2 - 15.3 ]</t>
  </si>
  <si>
    <t>4.2  [ 0.2 - 14.2 ]</t>
  </si>
  <si>
    <t>4.1  [ 0.3 - 13.6 ]</t>
  </si>
  <si>
    <t>3.9  [ 0.3 - 13.1 ]</t>
  </si>
  <si>
    <t>3.9  [ 0.4 - 12.6 ]</t>
  </si>
  <si>
    <t>3.9  [ 0.4 - 12.8 ]</t>
  </si>
  <si>
    <t>3.6  [ 0.4 - 11.8 ]</t>
  </si>
  <si>
    <t>3.5  [ 0.4 - 12.3 ]</t>
  </si>
  <si>
    <t>3.4  [ 0.4 - 11.8 ]</t>
  </si>
  <si>
    <t>3.4  [ 0.4 - 12.2 ]</t>
  </si>
  <si>
    <t>3.3  [ 0.2 - 11.5 ]</t>
  </si>
  <si>
    <t>3.1  [ 0.2 - 11.9 ]</t>
  </si>
  <si>
    <t>3.1  [ 0.2 - 12.2 ]</t>
  </si>
  <si>
    <t>3.1  [ 0.1 - 13.2 ]</t>
  </si>
  <si>
    <t>2.9  [ 0.1 - 13.5 ]</t>
  </si>
  <si>
    <t>67.9  [ 43.5 - 86.2 ]</t>
  </si>
  <si>
    <t>68.6  [ 46.3 - 85.6 ]</t>
  </si>
  <si>
    <t>68.6  [ 48.3 - 85.2 ]</t>
  </si>
  <si>
    <t>68.7  [ 50.4 - 84.5 ]</t>
  </si>
  <si>
    <t>68.9  [ 50.4 - 83.6 ]</t>
  </si>
  <si>
    <t>69  [ 52.3 - 82.9 ]</t>
  </si>
  <si>
    <t>68.8  [ 53.2 - 81.9 ]</t>
  </si>
  <si>
    <t>69.1  [ 53.8 - 81.6 ]</t>
  </si>
  <si>
    <t>68.8  [ 52.9 - 81.7 ]</t>
  </si>
  <si>
    <t>68.4  [ 53.2 - 80.7 ]</t>
  </si>
  <si>
    <t>68.2  [ 51.8 - 81.2 ]</t>
  </si>
  <si>
    <t>68  [ 51.9 - 80.3 ]</t>
  </si>
  <si>
    <t>67.6  [ 51.4 - 81 ]</t>
  </si>
  <si>
    <t>67  [ 50.1 - 80.9 ]</t>
  </si>
  <si>
    <t>66.9  [ 49 - 81.5 ]</t>
  </si>
  <si>
    <t>66.4  [ 47.6 - 81.5 ]</t>
  </si>
  <si>
    <t>65.9  [ 46.1 - 82.1 ]</t>
  </si>
  <si>
    <t>65.2  [ 44.6 - 82.1 ]</t>
  </si>
  <si>
    <t>25.4  [ 8.9 - 50.4 ]</t>
  </si>
  <si>
    <t>25.4  [ 9.5 - 47.8 ]</t>
  </si>
  <si>
    <t>25.5  [ 10.6 - 44.9 ]</t>
  </si>
  <si>
    <t>25.5  [ 11.4 - 43.7 ]</t>
  </si>
  <si>
    <t>25.6  [ 12.4 - 43.1 ]</t>
  </si>
  <si>
    <t>25.6  [ 12.3 - 42 ]</t>
  </si>
  <si>
    <t>26  [ 14.1 - 40.4 ]</t>
  </si>
  <si>
    <t>25.9  [ 14.4 - 40 ]</t>
  </si>
  <si>
    <t>26.1  [ 14.2 - 41.3 ]</t>
  </si>
  <si>
    <t>26.7  [ 14.7 - 41.7 ]</t>
  </si>
  <si>
    <t>26.9  [ 15.2 - 41.8 ]</t>
  </si>
  <si>
    <t>27.3  [ 15.1 - 43 ]</t>
  </si>
  <si>
    <t>27.3  [ 15 - 43.8 ]</t>
  </si>
  <si>
    <t>28  [ 15.6 - 44.2 ]</t>
  </si>
  <si>
    <t>27.9  [ 14.7 - 45.4 ]</t>
  </si>
  <si>
    <t>28.1  [ 14.2 - 46.7 ]</t>
  </si>
  <si>
    <t>28.5  [ 13.3 - 47.4 ]</t>
  </si>
  <si>
    <t>28.7  [ 12.9 - 49.5 ]</t>
  </si>
  <si>
    <t>0  [ 0 - 1.3 ]</t>
  </si>
  <si>
    <t>0  [ 0 - 1.2 ]</t>
  </si>
  <si>
    <t>0  [ 0 - 1.7 ]</t>
  </si>
  <si>
    <t>0  [ 0 - 1.9 ]</t>
  </si>
  <si>
    <t>0.1  [ 0 - 2.3 ]</t>
  </si>
  <si>
    <t>7.7  [ 3.5 - 14 ]</t>
  </si>
  <si>
    <t>7.4  [ 3.3 - 13.7 ]</t>
  </si>
  <si>
    <t>7.2  [ 3.2 - 13.2 ]</t>
  </si>
  <si>
    <t>6.9  [ 2.9 - 12.9 ]</t>
  </si>
  <si>
    <t>6.7  [ 2.9 - 12.5 ]</t>
  </si>
  <si>
    <t>6.1  [ 2.6 - 11.8 ]</t>
  </si>
  <si>
    <t>5.7  [ 2.5 - 11 ]</t>
  </si>
  <si>
    <t>5.1  [ 2.1 - 10.1 ]</t>
  </si>
  <si>
    <t>4.7  [ 1.9 - 9.4 ]</t>
  </si>
  <si>
    <t>3.4  [ 1.2 - 7.2 ]</t>
  </si>
  <si>
    <t>3  [ 0.9 - 6.9 ]</t>
  </si>
  <si>
    <t>2.6  [ 0.8 - 6.2 ]</t>
  </si>
  <si>
    <t>2.3  [ 0.5 - 5.8 ]</t>
  </si>
  <si>
    <t>2  [ 0.4 - 5.7 ]</t>
  </si>
  <si>
    <t>1.7  [ 0.3 - 5.4 ]</t>
  </si>
  <si>
    <t>1.5  [ 0.2 - 5.1 ]</t>
  </si>
  <si>
    <t>1.4  [ 0.1 - 5.1 ]</t>
  </si>
  <si>
    <t>1.1  [ 0.1 - 4.6 ]</t>
  </si>
  <si>
    <t>10.4  [ 4.8 - 17.9 ]</t>
  </si>
  <si>
    <t>11.2  [ 5.5 - 18.9 ]</t>
  </si>
  <si>
    <t>11.7  [ 5.6 - 19.8 ]</t>
  </si>
  <si>
    <t>12.5  [ 6.2 - 20.7 ]</t>
  </si>
  <si>
    <t>13  [ 6.6 - 21.3 ]</t>
  </si>
  <si>
    <t>13.3  [ 6.5 - 21.9 ]</t>
  </si>
  <si>
    <t>13.3  [ 6.9 - 21.6 ]</t>
  </si>
  <si>
    <t>13.2  [ 6.9 - 21.7 ]</t>
  </si>
  <si>
    <t>13.2  [ 7 - 21.7 ]</t>
  </si>
  <si>
    <t>11.9  [ 6.3 - 20.1 ]</t>
  </si>
  <si>
    <t>11.3  [ 5.6 - 19.2 ]</t>
  </si>
  <si>
    <t>10.9  [ 5.5 - 18.3 ]</t>
  </si>
  <si>
    <t>10.2  [ 4.8 - 17.8 ]</t>
  </si>
  <si>
    <t>9.6  [ 4.4 - 17.7 ]</t>
  </si>
  <si>
    <t>8.9  [ 3.8 - 17.2 ]</t>
  </si>
  <si>
    <t>8.4  [ 3.3 - 16.8 ]</t>
  </si>
  <si>
    <t>7.8  [ 2.6 - 17.2 ]</t>
  </si>
  <si>
    <t>7.2  [ 2.1 - 16.6 ]</t>
  </si>
  <si>
    <t>13.2  [ 6.4 - 22 ]</t>
  </si>
  <si>
    <t>13.7  [ 6.7 - 22.7 ]</t>
  </si>
  <si>
    <t>14.3  [ 7 - 23.4 ]</t>
  </si>
  <si>
    <t>15.1  [ 7.5 - 24.3 ]</t>
  </si>
  <si>
    <t>16  [ 8.1 - 25.7 ]</t>
  </si>
  <si>
    <t>17  [ 8.8 - 27.4 ]</t>
  </si>
  <si>
    <t>18.3  [ 10.1 - 28.6 ]</t>
  </si>
  <si>
    <t>20.1  [ 11 - 30.7 ]</t>
  </si>
  <si>
    <t>21.9  [ 12.2 - 33.7 ]</t>
  </si>
  <si>
    <t>28.2  [ 16.8 - 41.2 ]</t>
  </si>
  <si>
    <t>30.9  [ 18 - 44.1 ]</t>
  </si>
  <si>
    <t>32.9  [ 20.1 - 46.3 ]</t>
  </si>
  <si>
    <t>35.4  [ 21.3 - 49.5 ]</t>
  </si>
  <si>
    <t>37.8  [ 22.8 - 53.4 ]</t>
  </si>
  <si>
    <t>40.1  [ 23.6 - 56.4 ]</t>
  </si>
  <si>
    <t>42.2  [ 24.8 - 59.1 ]</t>
  </si>
  <si>
    <t>44.8  [ 25.8 - 63.8 ]</t>
  </si>
  <si>
    <t>46.6  [ 26.3 - 68.1 ]</t>
  </si>
  <si>
    <t>65.7  [ 48.5 - 81.4 ]</t>
  </si>
  <si>
    <t>65.1  [ 47.3 - 81.1 ]</t>
  </si>
  <si>
    <t>64.3  [ 47.9 - 80.7 ]</t>
  </si>
  <si>
    <t>63.4  [ 45.8 - 79.6 ]</t>
  </si>
  <si>
    <t>62.3  [ 44.7 - 79.2 ]</t>
  </si>
  <si>
    <t>61.7  [ 43.8 - 78.1 ]</t>
  </si>
  <si>
    <t>60.5  [ 43.4 - 77.4 ]</t>
  </si>
  <si>
    <t>59.6  [ 42.4 - 76.2 ]</t>
  </si>
  <si>
    <t>58.2  [ 41.3 - 75.1 ]</t>
  </si>
  <si>
    <t>54.9  [ 37.4 - 71.6 ]</t>
  </si>
  <si>
    <t>53.1  [ 36.1 - 71.2 ]</t>
  </si>
  <si>
    <t>51.8  [ 35.5 - 69.8 ]</t>
  </si>
  <si>
    <t>50.3  [ 34.1 - 69.3 ]</t>
  </si>
  <si>
    <t>48.7  [ 31.1 - 68 ]</t>
  </si>
  <si>
    <t>47  [ 29 - 67.4 ]</t>
  </si>
  <si>
    <t>45.6  [ 27.1 - 66.5 ]</t>
  </si>
  <si>
    <t>43.7  [ 23.8 - 66.2 ]</t>
  </si>
  <si>
    <t>42.5  [ 20.4 - 66.8 ]</t>
  </si>
  <si>
    <t>1.6  [ 0 - 8.2 ]</t>
  </si>
  <si>
    <t>1.3  [ 0 - 7.8 ]</t>
  </si>
  <si>
    <t>1  [ 0 - 7.2 ]</t>
  </si>
  <si>
    <t>0.8  [ 0 - 6.7 ]</t>
  </si>
  <si>
    <t>0.7  [ 0 - 6.1 ]</t>
  </si>
  <si>
    <t>0.6  [ 0 - 5.5 ]</t>
  </si>
  <si>
    <t>0.5  [ 0 - 6.2 ]</t>
  </si>
  <si>
    <t>0.5  [ 0 - 5.5 ]</t>
  </si>
  <si>
    <t>0.4  [ 0 - 4.9 ]</t>
  </si>
  <si>
    <t>0.4  [ 0 - 4.4 ]</t>
  </si>
  <si>
    <t>0.4  [ 0 - 4.8 ]</t>
  </si>
  <si>
    <t>0.4  [ 0 - 4.7 ]</t>
  </si>
  <si>
    <t>0.3  [ 0 - 4.4 ]</t>
  </si>
  <si>
    <t>0.4  [ 0 - 4.2 ]</t>
  </si>
  <si>
    <t>0.3  [ 0 - 4.3 ]</t>
  </si>
  <si>
    <t>0.3  [ 0 - 4.1 ]</t>
  </si>
  <si>
    <t>21.9  [ 14.4 - 30.7 ]</t>
  </si>
  <si>
    <t>20  [ 13 - 28.1 ]</t>
  </si>
  <si>
    <t>18.1  [ 11.7 - 26 ]</t>
  </si>
  <si>
    <t>16.3  [ 10.3 - 23.7 ]</t>
  </si>
  <si>
    <t>14.9  [ 9.2 - 22.1 ]</t>
  </si>
  <si>
    <t>13.6  [ 8.3 - 20.7 ]</t>
  </si>
  <si>
    <t>12.6  [ 7.5 - 19.4 ]</t>
  </si>
  <si>
    <t>11.9  [ 7 - 18.2 ]</t>
  </si>
  <si>
    <t>11  [ 6.4 - 17.3 ]</t>
  </si>
  <si>
    <t>9.3  [ 5 - 15.1 ]</t>
  </si>
  <si>
    <t>8.7  [ 4.5 - 14.5 ]</t>
  </si>
  <si>
    <t>8.2  [ 4.2 - 13.9 ]</t>
  </si>
  <si>
    <t>7.7  [ 4 - 13.6 ]</t>
  </si>
  <si>
    <t>7.3  [ 3.4 - 13.4 ]</t>
  </si>
  <si>
    <t>6.8  [ 3 - 13.1 ]</t>
  </si>
  <si>
    <t>6.5  [ 2.6 - 12.9 ]</t>
  </si>
  <si>
    <t>6.3  [ 2.2 - 13.4 ]</t>
  </si>
  <si>
    <t>6.1  [ 2 - 14 ]</t>
  </si>
  <si>
    <t>14.8  [ 8.9 - 21.9 ]</t>
  </si>
  <si>
    <t>16.1  [ 9.9 - 24.1 ]</t>
  </si>
  <si>
    <t>17.5  [ 11 - 25.3 ]</t>
  </si>
  <si>
    <t>18.8  [ 11.9 - 27 ]</t>
  </si>
  <si>
    <t>19.9  [ 12.7 - 28.7 ]</t>
  </si>
  <si>
    <t>21  [ 13.3 - 30 ]</t>
  </si>
  <si>
    <t>21.9  [ 14.2 - 31.5 ]</t>
  </si>
  <si>
    <t>22.9  [ 15 - 32.5 ]</t>
  </si>
  <si>
    <t>23.7  [ 15.1 - 33.3 ]</t>
  </si>
  <si>
    <t>24.8  [ 15.7 - 35.5 ]</t>
  </si>
  <si>
    <t>24.7  [ 15.2 - 35.6 ]</t>
  </si>
  <si>
    <t>24.7  [ 15.1 - 35.9 ]</t>
  </si>
  <si>
    <t>24.7  [ 14.7 - 36.5 ]</t>
  </si>
  <si>
    <t>24.4  [ 14.2 - 36.5 ]</t>
  </si>
  <si>
    <t>24.1  [ 13.1 - 36.9 ]</t>
  </si>
  <si>
    <t>23.8  [ 12.9 - 37.4 ]</t>
  </si>
  <si>
    <t>23.4  [ 11.6 - 38.8 ]</t>
  </si>
  <si>
    <t>23.1  [ 10.6 - 39.4 ]</t>
  </si>
  <si>
    <t>0.5  [ 0 - 3.9 ]</t>
  </si>
  <si>
    <t>0.5  [ 0 - 4.2 ]</t>
  </si>
  <si>
    <t>0.7  [ 0 - 4.8 ]</t>
  </si>
  <si>
    <t>0.9  [ 0 - 5.4 ]</t>
  </si>
  <si>
    <t>1  [ 0 - 5.5 ]</t>
  </si>
  <si>
    <t>1.4  [ 0 - 6.3 ]</t>
  </si>
  <si>
    <t>1.7  [ 0 - 7.2 ]</t>
  </si>
  <si>
    <t>2.2  [ 0 - 8.4 ]</t>
  </si>
  <si>
    <t>2.7  [ 0 - 9.2 ]</t>
  </si>
  <si>
    <t>4.9  [ 0 - 13.5 ]</t>
  </si>
  <si>
    <t>5.6  [ 0 - 15.3 ]</t>
  </si>
  <si>
    <t>6.7  [ 0 - 16.8 ]</t>
  </si>
  <si>
    <t>7.3  [ 0 - 17.6 ]</t>
  </si>
  <si>
    <t>8.3  [ 0 - 19.9 ]</t>
  </si>
  <si>
    <t>9.1  [ 0 - 21.9 ]</t>
  </si>
  <si>
    <t>9.9  [ 0 - 23.8 ]</t>
  </si>
  <si>
    <t>10.5  [ 0 - 25.7 ]</t>
  </si>
  <si>
    <t>11.5  [ 0 - 27.8 ]</t>
  </si>
  <si>
    <t>60.8  [ 47.9 - 72.3 ]</t>
  </si>
  <si>
    <t>61.2  [ 49.2 - 73.1 ]</t>
  </si>
  <si>
    <t>61.6  [ 49.1 - 73.3 ]</t>
  </si>
  <si>
    <t>61.9  [ 49.8 - 73.5 ]</t>
  </si>
  <si>
    <t>61.7  [ 49.2 - 73.4 ]</t>
  </si>
  <si>
    <t>61.6  [ 48.7 - 73.5 ]</t>
  </si>
  <si>
    <t>61.1  [ 48.1 - 72.5 ]</t>
  </si>
  <si>
    <t>60.3  [ 48.1 - 71.8 ]</t>
  </si>
  <si>
    <t>59.9  [ 47.2 - 71.6 ]</t>
  </si>
  <si>
    <t>57.5  [ 45.1 - 70.4 ]</t>
  </si>
  <si>
    <t>57.1  [ 44.4 - 69.8 ]</t>
  </si>
  <si>
    <t>56.6  [ 43.1 - 69.6 ]</t>
  </si>
  <si>
    <t>56.1  [ 42.4 - 69.1 ]</t>
  </si>
  <si>
    <t>55.5  [ 41.4 - 69.1 ]</t>
  </si>
  <si>
    <t>55.4  [ 40 - 70.3 ]</t>
  </si>
  <si>
    <t>54.7  [ 38.3 - 70.5 ]</t>
  </si>
  <si>
    <t>53.9  [ 37.1 - 70.7 ]</t>
  </si>
  <si>
    <t>53.2  [ 35.1 - 70.7 ]</t>
  </si>
  <si>
    <t>0  [ 0 - 1.6 ]</t>
  </si>
  <si>
    <t>0  [ 0 - 2.1 ]</t>
  </si>
  <si>
    <t>0  [ 0 - 2.3 ]</t>
  </si>
  <si>
    <t>0  [ 0 - 2.6 ]</t>
  </si>
  <si>
    <t>0  [ 0 - 2.5 ]</t>
  </si>
  <si>
    <t>0  [ 0 - 2.8 ]</t>
  </si>
  <si>
    <t>0.1  [ 0 - 4.8 ]</t>
  </si>
  <si>
    <t>0.1  [ 0 - 5.1 ]</t>
  </si>
  <si>
    <t>0.5  [ 0 - 4.1 ]</t>
  </si>
  <si>
    <t>0.4  [ 0 - 4.1 ]</t>
  </si>
  <si>
    <t>0.4  [ 0 - 3.8 ]</t>
  </si>
  <si>
    <t>0.3  [ 0 - 3.8 ]</t>
  </si>
  <si>
    <t>0.4  [ 0 - 3.5 ]</t>
  </si>
  <si>
    <t>0.3  [ 0 - 3.5 ]</t>
  </si>
  <si>
    <t>0.3  [ 0 - 3.3 ]</t>
  </si>
  <si>
    <t>0.2  [ 0 - 3.1 ]</t>
  </si>
  <si>
    <t>0.2  [ 0 - 2.9 ]</t>
  </si>
  <si>
    <t>0.2  [ 0 - 3 ]</t>
  </si>
  <si>
    <t>0.2  [ 0 - 3.4 ]</t>
  </si>
  <si>
    <t>0.1  [ 0 - 3.1 ]</t>
  </si>
  <si>
    <t>0.1  [ 0 - 3 ]</t>
  </si>
  <si>
    <t>0  [ 0 - 2.7 ]</t>
  </si>
  <si>
    <t>0.1  [ 0 - 2.6 ]</t>
  </si>
  <si>
    <t>80.7  [ 70 - 88.8 ]</t>
  </si>
  <si>
    <t>80.2  [ 69.6 - 88.7 ]</t>
  </si>
  <si>
    <t>80.1  [ 69.8 - 88.5 ]</t>
  </si>
  <si>
    <t>79.8  [ 69.5 - 88.3 ]</t>
  </si>
  <si>
    <t>79.6  [ 68.9 - 88.1 ]</t>
  </si>
  <si>
    <t>79.2  [ 68.4 - 87.6 ]</t>
  </si>
  <si>
    <t>78.8  [ 68.4 - 87.2 ]</t>
  </si>
  <si>
    <t>78.4  [ 67.2 - 87 ]</t>
  </si>
  <si>
    <t>78.1  [ 66.7 - 86.6 ]</t>
  </si>
  <si>
    <t>76  [ 64.6 - 85 ]</t>
  </si>
  <si>
    <t>75.4  [ 63.1 - 84.1 ]</t>
  </si>
  <si>
    <t>74.4  [ 62 - 83.9 ]</t>
  </si>
  <si>
    <t>73.7  [ 60.7 - 83.4 ]</t>
  </si>
  <si>
    <t>72.7  [ 59.5 - 82.7 ]</t>
  </si>
  <si>
    <t>71.4  [ 58 - 82 ]</t>
  </si>
  <si>
    <t>70.7  [ 56 - 82.1 ]</t>
  </si>
  <si>
    <t>69.7  [ 53.4 - 81.5 ]</t>
  </si>
  <si>
    <t>68.4  [ 49.8 - 81.5 ]</t>
  </si>
  <si>
    <t>17.2  [ 9.4 - 27.8 ]</t>
  </si>
  <si>
    <t>17.8  [ 9.6 - 28.2 ]</t>
  </si>
  <si>
    <t>17.9  [ 10 - 27.9 ]</t>
  </si>
  <si>
    <t>18.5  [ 10.5 - 29.2 ]</t>
  </si>
  <si>
    <t>19  [ 10.9 - 29.4 ]</t>
  </si>
  <si>
    <t>19.4  [ 11.3 - 29.6 ]</t>
  </si>
  <si>
    <t>19.9  [ 11.7 - 30.7 ]</t>
  </si>
  <si>
    <t>20.3  [ 12.1 - 31.4 ]</t>
  </si>
  <si>
    <t>22.4  [ 13.6 - 34.2 ]</t>
  </si>
  <si>
    <t>23  [ 14.4 - 35.1 ]</t>
  </si>
  <si>
    <t>24  [ 14.8 - 35.9 ]</t>
  </si>
  <si>
    <t>24.6  [ 15 - 37.4 ]</t>
  </si>
  <si>
    <t>25.4  [ 15.6 - 38.4 ]</t>
  </si>
  <si>
    <t>26.7  [ 16.2 - 39.9 ]</t>
  </si>
  <si>
    <t>27.1  [ 16.2 - 41.4 ]</t>
  </si>
  <si>
    <t>28  [ 16.5 - 43.7 ]</t>
  </si>
  <si>
    <t>28.8  [ 16.3 - 46.5 ]</t>
  </si>
  <si>
    <t>0.1  [ 0 - 2.8 ]</t>
  </si>
  <si>
    <t>0.3  [ 0 - 4 ]</t>
  </si>
  <si>
    <t>0.7  [ 0 - 5.8 ]</t>
  </si>
  <si>
    <t>0.9  [ 0 - 7.1 ]</t>
  </si>
  <si>
    <t>0.1  [ 0 - 1.8 ]</t>
  </si>
  <si>
    <t>0.1  [ 0 - 1.3 ]</t>
  </si>
  <si>
    <t>2  [ 0.5 - 5.1 ]</t>
  </si>
  <si>
    <t>1.9  [ 0.4 - 5.1 ]</t>
  </si>
  <si>
    <t>2  [ 0.5 - 5 ]</t>
  </si>
  <si>
    <t>2.1  [ 0.5 - 5.2 ]</t>
  </si>
  <si>
    <t>2.1  [ 0.6 - 5.2 ]</t>
  </si>
  <si>
    <t>2.2  [ 0.6 - 5.4 ]</t>
  </si>
  <si>
    <t>2.3  [ 0.6 - 5.3 ]</t>
  </si>
  <si>
    <t>2.1  [ 0.5 - 5.1 ]</t>
  </si>
  <si>
    <t>2  [ 0.5 - 5.3 ]</t>
  </si>
  <si>
    <t>1.9  [ 0.5 - 5.1 ]</t>
  </si>
  <si>
    <t>1.8  [ 0.4 - 5 ]</t>
  </si>
  <si>
    <t>93.2  [ 87.7 - 96.7 ]</t>
  </si>
  <si>
    <t>92.8  [ 87.4 - 96.5 ]</t>
  </si>
  <si>
    <t>92.3  [ 86.5 - 96.3 ]</t>
  </si>
  <si>
    <t>91.8  [ 86.1 - 95.9 ]</t>
  </si>
  <si>
    <t>91.3  [ 85.2 - 95.4 ]</t>
  </si>
  <si>
    <t>90.8  [ 84.4 - 95 ]</t>
  </si>
  <si>
    <t>90.2  [ 83.8 - 94.6 ]</t>
  </si>
  <si>
    <t>89.5  [ 83.2 - 94.1 ]</t>
  </si>
  <si>
    <t>89  [ 82.4 - 93.7 ]</t>
  </si>
  <si>
    <t>86.6  [ 79.9 - 91.8 ]</t>
  </si>
  <si>
    <t>85.7  [ 78.8 - 91.2 ]</t>
  </si>
  <si>
    <t>84.8  [ 77.1 - 90.3 ]</t>
  </si>
  <si>
    <t>83.9  [ 76.6 - 89.6 ]</t>
  </si>
  <si>
    <t>82.8  [ 75.1 - 89 ]</t>
  </si>
  <si>
    <t>81.5  [ 73.9 - 88.1 ]</t>
  </si>
  <si>
    <t>80.4  [ 72.3 - 87.2 ]</t>
  </si>
  <si>
    <t>78.9  [ 70.2 - 86.2 ]</t>
  </si>
  <si>
    <t>77.6  [ 68.6 - 85.3 ]</t>
  </si>
  <si>
    <t>4.2  [ 1.5 - 8.8 ]</t>
  </si>
  <si>
    <t>4.6  [ 1.7 - 9.6 ]</t>
  </si>
  <si>
    <t>5.2  [ 2 - 10.2 ]</t>
  </si>
  <si>
    <t>5.7  [ 2.4 - 11 ]</t>
  </si>
  <si>
    <t>6.2  [ 2.8 - 11.8 ]</t>
  </si>
  <si>
    <t>6.8  [ 3.1 - 12.5 ]</t>
  </si>
  <si>
    <t>7.3  [ 3.6 - 13.2 ]</t>
  </si>
  <si>
    <t>8  [ 4 - 13.9 ]</t>
  </si>
  <si>
    <t>8.4  [ 4.3 - 14.5 ]</t>
  </si>
  <si>
    <t>10.7  [ 6 - 17.3 ]</t>
  </si>
  <si>
    <t>11.7  [ 6.7 - 18.4 ]</t>
  </si>
  <si>
    <t>12.6  [ 7.5 - 19.7 ]</t>
  </si>
  <si>
    <t>13.5  [ 8.2 - 20.6 ]</t>
  </si>
  <si>
    <t>14.7  [ 9 - 22.3 ]</t>
  </si>
  <si>
    <t>16  [ 10 - 23.2 ]</t>
  </si>
  <si>
    <t>17.2  [ 10.9 - 24.9 ]</t>
  </si>
  <si>
    <t>18.8  [ 11.9 - 27.1 ]</t>
  </si>
  <si>
    <t>20.1  [ 12.7 - 28.9 ]</t>
  </si>
  <si>
    <t>1.4  [ 0.1 - 5.9 ]</t>
  </si>
  <si>
    <t>1.4  [ 0.1 - 5.3 ]</t>
  </si>
  <si>
    <t>1.6  [ 0.1 - 5.7 ]</t>
  </si>
  <si>
    <t>1.6  [ 0.2 - 5.6 ]</t>
  </si>
  <si>
    <t>1.7  [ 0.2 - 5.3 ]</t>
  </si>
  <si>
    <t>1.7  [ 0.2 - 5.6 ]</t>
  </si>
  <si>
    <t>1.8  [ 0.3 - 5.8 ]</t>
  </si>
  <si>
    <t>1.9  [ 0.3 - 6.1 ]</t>
  </si>
  <si>
    <t>2.2  [ 0.3 - 6.6 ]</t>
  </si>
  <si>
    <t>2.3  [ 0.4 - 6.5 ]</t>
  </si>
  <si>
    <t>2.4  [ 0.4 - 7.1 ]</t>
  </si>
  <si>
    <t>2.5  [ 0.5 - 7 ]</t>
  </si>
  <si>
    <t>2.6  [ 0.5 - 7.4 ]</t>
  </si>
  <si>
    <t>2.7  [ 0.5 - 7.3 ]</t>
  </si>
  <si>
    <t>2.8  [ 0.5 - 7.7 ]</t>
  </si>
  <si>
    <t>2.9  [ 0.6 - 7.7 ]</t>
  </si>
  <si>
    <t>3  [ 0.6 - 8.3 ]</t>
  </si>
  <si>
    <t>1.1  [ 0.1 - 4.3 ]</t>
  </si>
  <si>
    <t>1.1  [ 0.1 - 3.9 ]</t>
  </si>
  <si>
    <t>1  [ 0.1 - 3.7 ]</t>
  </si>
  <si>
    <t>1  [ 0.1 - 3.6 ]</t>
  </si>
  <si>
    <t>0.9  [ 0.1 - 3.4 ]</t>
  </si>
  <si>
    <t>0.9  [ 0.1 - 3.1 ]</t>
  </si>
  <si>
    <t>0.8  [ 0.1 - 3 ]</t>
  </si>
  <si>
    <t>0.8  [ 0.1 - 2.8 ]</t>
  </si>
  <si>
    <t>0.9  [ 0.1 - 2.9 ]</t>
  </si>
  <si>
    <t>0.9  [ 0.1 - 2.8 ]</t>
  </si>
  <si>
    <t>0.9  [ 0.2 - 3.1 ]</t>
  </si>
  <si>
    <t>1  [ 0.2 - 3 ]</t>
  </si>
  <si>
    <t>1  [ 0.2 - 3.3 ]</t>
  </si>
  <si>
    <t>1.1  [ 0.2 - 3.4 ]</t>
  </si>
  <si>
    <t>1.2  [ 0.2 - 3.7 ]</t>
  </si>
  <si>
    <t>1.3  [ 0.2 - 3.9 ]</t>
  </si>
  <si>
    <t>1.4  [ 0.3 - 4.5 ]</t>
  </si>
  <si>
    <t>84.9  [ 72.3 - 93.6 ]</t>
  </si>
  <si>
    <t>84.8  [ 73.1 - 93.1 ]</t>
  </si>
  <si>
    <t>84.8  [ 73.7 - 93 ]</t>
  </si>
  <si>
    <t>84.5  [ 73.1 - 92.6 ]</t>
  </si>
  <si>
    <t>84.2  [ 73.2 - 91.9 ]</t>
  </si>
  <si>
    <t>83.9  [ 72.8 - 91.6 ]</t>
  </si>
  <si>
    <t>83.5  [ 72.6 - 91.6 ]</t>
  </si>
  <si>
    <t>83  [ 72.3 - 90.9 ]</t>
  </si>
  <si>
    <t>82.3  [ 71.2 - 90.4 ]</t>
  </si>
  <si>
    <t>79.9  [ 68.5 - 88.7 ]</t>
  </si>
  <si>
    <t>78.8  [ 67.4 - 87.8 ]</t>
  </si>
  <si>
    <t>78  [ 66.2 - 86.9 ]</t>
  </si>
  <si>
    <t>77  [ 64.7 - 86.2 ]</t>
  </si>
  <si>
    <t>75.8  [ 63.5 - 85.5 ]</t>
  </si>
  <si>
    <t>74.8  [ 62.4 - 85.2 ]</t>
  </si>
  <si>
    <t>73.8  [ 61 - 83.8 ]</t>
  </si>
  <si>
    <t>72.4  [ 59.7 - 83.2 ]</t>
  </si>
  <si>
    <t>71.2  [ 57.4 - 82.7 ]</t>
  </si>
  <si>
    <t>11.5  [ 4.1 - 23 ]</t>
  </si>
  <si>
    <t>11.7  [ 4.5 - 22.4 ]</t>
  </si>
  <si>
    <t>12  [ 4.6 - 22.2 ]</t>
  </si>
  <si>
    <t>12.1  [ 5.2 - 22 ]</t>
  </si>
  <si>
    <t>12.5  [ 5.3 - 22.4 ]</t>
  </si>
  <si>
    <t>12.8  [ 5.6 - 22.7 ]</t>
  </si>
  <si>
    <t>13.1  [ 5.8 - 23.5 ]</t>
  </si>
  <si>
    <t>13.5  [ 6.3 - 23.6 ]</t>
  </si>
  <si>
    <t>14.1  [ 6.8 - 23.9 ]</t>
  </si>
  <si>
    <t>15.9  [ 7.9 - 26.5 ]</t>
  </si>
  <si>
    <t>16.7  [ 8.8 - 27.5 ]</t>
  </si>
  <si>
    <t>17.3  [ 9.1 - 28.2 ]</t>
  </si>
  <si>
    <t>18  [ 9.7 - 29.2 ]</t>
  </si>
  <si>
    <t>18.8  [ 10.4 - 29.9 ]</t>
  </si>
  <si>
    <t>19.4  [ 10.6 - 30.9 ]</t>
  </si>
  <si>
    <t>20.1  [ 11.3 - 31.8 ]</t>
  </si>
  <si>
    <t>21  [ 11.1 - 33 ]</t>
  </si>
  <si>
    <t>21.6  [ 11.4 - 34 ]</t>
  </si>
  <si>
    <t>0.1  [ 0 - 2.4 ]</t>
  </si>
  <si>
    <t>0.3  [ 0 - 3.2 ]</t>
  </si>
  <si>
    <t>0.5  [ 0 - 4 ]</t>
  </si>
  <si>
    <t>0.6  [ 0 - 4.3 ]</t>
  </si>
  <si>
    <t>0.9  [ 0 - 5.1 ]</t>
  </si>
  <si>
    <t>0.9  [ 0 - 5.5 ]</t>
  </si>
  <si>
    <t>1.3  [ 0 - 6.9 ]</t>
  </si>
  <si>
    <t>0.4  [ 0 - 8.7 ]</t>
  </si>
  <si>
    <t>0.5  [ 0 - 9 ]</t>
  </si>
  <si>
    <t>0.5  [ 0 - 9.5 ]</t>
  </si>
  <si>
    <t>0.5  [ 0 - 10.1 ]</t>
  </si>
  <si>
    <t>0.6  [ 0 - 10.9 ]</t>
  </si>
  <si>
    <t>0.6  [ 0 - 10.2 ]</t>
  </si>
  <si>
    <t>0.7  [ 0 - 11.7 ]</t>
  </si>
  <si>
    <t>0.8  [ 0 - 11.5 ]</t>
  </si>
  <si>
    <t>1  [ 0 - 11.6 ]</t>
  </si>
  <si>
    <t>1.3  [ 0 - 13.3 ]</t>
  </si>
  <si>
    <t>1.4  [ 0 - 13.4 ]</t>
  </si>
  <si>
    <t>1.5  [ 0 - 14.5 ]</t>
  </si>
  <si>
    <t>1.7  [ 0 - 15.1 ]</t>
  </si>
  <si>
    <t>1.8  [ 0 - 15 ]</t>
  </si>
  <si>
    <t>1.8  [ 0 - 15.7 ]</t>
  </si>
  <si>
    <t>1.9  [ 0 - 17.8 ]</t>
  </si>
  <si>
    <t>2  [ 0 - 16.6 ]</t>
  </si>
  <si>
    <t>2.2  [ 0 - 18.4 ]</t>
  </si>
  <si>
    <t>6.7  [ 1 - 13.8 ]</t>
  </si>
  <si>
    <t>6.8  [ 1.1 - 14.1 ]</t>
  </si>
  <si>
    <t>7.1  [ 1.5 - 15 ]</t>
  </si>
  <si>
    <t>7.2  [ 1.6 - 15.2 ]</t>
  </si>
  <si>
    <t>7.4  [ 1.8 - 16.1 ]</t>
  </si>
  <si>
    <t>7.5  [ 2.2 - 16.4 ]</t>
  </si>
  <si>
    <t>7.7  [ 2.3 - 17.3 ]</t>
  </si>
  <si>
    <t>7.8  [ 2.3 - 17.7 ]</t>
  </si>
  <si>
    <t>8.1  [ 2.4 - 18.5 ]</t>
  </si>
  <si>
    <t>8.6  [ 2.6 - 19 ]</t>
  </si>
  <si>
    <t>9  [ 2.7 - 20 ]</t>
  </si>
  <si>
    <t>9.3  [ 2.7 - 20.1 ]</t>
  </si>
  <si>
    <t>9.7  [ 2.9 - 20.1 ]</t>
  </si>
  <si>
    <t>10.2  [ 3.1 - 21 ]</t>
  </si>
  <si>
    <t>10.7  [ 2.7 - 21.7 ]</t>
  </si>
  <si>
    <t>11  [ 2.5 - 21.8 ]</t>
  </si>
  <si>
    <t>11.6  [ 2.9 - 24.1 ]</t>
  </si>
  <si>
    <t>12.2  [ 2.7 - 25 ]</t>
  </si>
  <si>
    <t>26.5  [ 15 - 39 ]</t>
  </si>
  <si>
    <t>27.1  [ 15.4 - 39.6 ]</t>
  </si>
  <si>
    <t>27.6  [ 16.1 - 40.1 ]</t>
  </si>
  <si>
    <t>28.8  [ 17 - 41.2 ]</t>
  </si>
  <si>
    <t>29.5  [ 17.6 - 41.9 ]</t>
  </si>
  <si>
    <t>30  [ 16.6 - 42.4 ]</t>
  </si>
  <si>
    <t>30.4  [ 17 - 42.9 ]</t>
  </si>
  <si>
    <t>30.7  [ 18 - 43.9 ]</t>
  </si>
  <si>
    <t>32.1  [ 18 - 45 ]</t>
  </si>
  <si>
    <t>32.4  [ 18.4 - 45.6 ]</t>
  </si>
  <si>
    <t>32.6  [ 18.4 - 46.3 ]</t>
  </si>
  <si>
    <t>32.9  [ 19.2 - 46.4 ]</t>
  </si>
  <si>
    <t>33.1  [ 19.3 - 46.9 ]</t>
  </si>
  <si>
    <t>33  [ 19 - 48 ]</t>
  </si>
  <si>
    <t>33.3  [ 18.6 - 48.7 ]</t>
  </si>
  <si>
    <t>33.4  [ 18.5 - 48.7 ]</t>
  </si>
  <si>
    <t>32.8  [ 18 - 49.6 ]</t>
  </si>
  <si>
    <t>63.5  [ 51 - 75.9 ]</t>
  </si>
  <si>
    <t>62.9  [ 49.7 - 75.3 ]</t>
  </si>
  <si>
    <t>61.9  [ 49.1 - 74.2 ]</t>
  </si>
  <si>
    <t>61  [ 48.3 - 73.7 ]</t>
  </si>
  <si>
    <t>60.3  [ 47 - 72.1 ]</t>
  </si>
  <si>
    <t>59.4  [ 46.9 - 71.5 ]</t>
  </si>
  <si>
    <t>58.7  [ 45.5 - 71.9 ]</t>
  </si>
  <si>
    <t>58.1  [ 45.1 - 70.4 ]</t>
  </si>
  <si>
    <t>57.4  [ 43.9 - 69.8 ]</t>
  </si>
  <si>
    <t>55.4  [ 42.5 - 68.1 ]</t>
  </si>
  <si>
    <t>54.5  [ 41.5 - 67.2 ]</t>
  </si>
  <si>
    <t>54  [ 41 - 66.9 ]</t>
  </si>
  <si>
    <t>53.2  [ 39.4 - 66.3 ]</t>
  </si>
  <si>
    <t>52.6  [ 38.6 - 65.6 ]</t>
  </si>
  <si>
    <t>52  [ 38.3 - 66.1 ]</t>
  </si>
  <si>
    <t>51  [ 36.7 - 65.3 ]</t>
  </si>
  <si>
    <t>50.4  [ 35.7 - 65.3 ]</t>
  </si>
  <si>
    <t>49.6  [ 34.9 - 65 ]</t>
  </si>
  <si>
    <t>0.2  [ 0 - 4.3 ]</t>
  </si>
  <si>
    <t>0.2  [ 0 - 4.4 ]</t>
  </si>
  <si>
    <t>0.2  [ 0 - 4.7 ]</t>
  </si>
  <si>
    <t>0.1  [ 0 - 4 ]</t>
  </si>
  <si>
    <t>0.1  [ 0 - 3.9 ]</t>
  </si>
  <si>
    <t>0.1  [ 0 - 3.7 ]</t>
  </si>
  <si>
    <t>0  [ 0 - 1.8 ]</t>
  </si>
  <si>
    <t>0.1  [ 0 - 3.6 ]</t>
  </si>
  <si>
    <t>0  [ 0 - 2.4 ]</t>
  </si>
  <si>
    <t>19.1  [ 12.7 - 25.7 ]</t>
  </si>
  <si>
    <t>18.3  [ 12.3 - 25.1 ]</t>
  </si>
  <si>
    <t>17.5  [ 11.6 - 24.2 ]</t>
  </si>
  <si>
    <t>16.6  [ 10.9 - 23 ]</t>
  </si>
  <si>
    <t>15.4  [ 9.9 - 21.9 ]</t>
  </si>
  <si>
    <t>14.4  [ 8.9 - 20.8 ]</t>
  </si>
  <si>
    <t>13.2  [ 8 - 19.2 ]</t>
  </si>
  <si>
    <t>11.8  [ 7.1 - 18.2 ]</t>
  </si>
  <si>
    <t>10.7  [ 6.2 - 16.6 ]</t>
  </si>
  <si>
    <t>7.8  [ 4 - 13.1 ]</t>
  </si>
  <si>
    <t>7  [ 3.4 - 12.3 ]</t>
  </si>
  <si>
    <t>6.3  [ 2.9 - 11.2 ]</t>
  </si>
  <si>
    <t>5.6  [ 2.7 - 10.6 ]</t>
  </si>
  <si>
    <t>5.1  [ 2.1 - 10 ]</t>
  </si>
  <si>
    <t>4.7  [ 1.8 - 9.3 ]</t>
  </si>
  <si>
    <t>3.8  [ 1.2 - 8.5 ]</t>
  </si>
  <si>
    <t>3.5  [ 0.9 - 8.5 ]</t>
  </si>
  <si>
    <t>2.7  [ 1.2 - 5.2 ]</t>
  </si>
  <si>
    <t>2.7  [ 1.1 - 5.2 ]</t>
  </si>
  <si>
    <t>2.7  [ 1.1 - 5.4 ]</t>
  </si>
  <si>
    <t>2.8  [ 1.2 - 5.5 ]</t>
  </si>
  <si>
    <t>2.7  [ 1.1 - 5.6 ]</t>
  </si>
  <si>
    <t>2.8  [ 1.1 - 5.6 ]</t>
  </si>
  <si>
    <t>2.8  [ 1.1 - 5.7 ]</t>
  </si>
  <si>
    <t>2.9  [ 1.1 - 5.9 ]</t>
  </si>
  <si>
    <t>3  [ 1.1 - 6 ]</t>
  </si>
  <si>
    <t>3.1  [ 1.2 - 6.1 ]</t>
  </si>
  <si>
    <t>3.2  [ 1.3 - 6.4 ]</t>
  </si>
  <si>
    <t>3.4  [ 1.3 - 6.9 ]</t>
  </si>
  <si>
    <t>3.6  [ 1.3 - 7 ]</t>
  </si>
  <si>
    <t>3.7  [ 1.4 - 7.5 ]</t>
  </si>
  <si>
    <t>4  [ 1.4 - 8 ]</t>
  </si>
  <si>
    <t>4.2  [ 1.5 - 8.7 ]</t>
  </si>
  <si>
    <t>52.2  [ 43.3 - 61.5 ]</t>
  </si>
  <si>
    <t>54.1  [ 45.4 - 63 ]</t>
  </si>
  <si>
    <t>56.3  [ 47.6 - 65.1 ]</t>
  </si>
  <si>
    <t>58.5  [ 49.7 - 67.1 ]</t>
  </si>
  <si>
    <t>60.9  [ 51.9 - 69.5 ]</t>
  </si>
  <si>
    <t>63  [ 54.3 - 71.6 ]</t>
  </si>
  <si>
    <t>65.6  [ 56.8 - 74 ]</t>
  </si>
  <si>
    <t>68.1  [ 59.1 - 75.8 ]</t>
  </si>
  <si>
    <t>70.1  [ 61.4 - 77.6 ]</t>
  </si>
  <si>
    <t>75.3  [ 66.4 - 82.6 ]</t>
  </si>
  <si>
    <t>76.5  [ 68 - 83.5 ]</t>
  </si>
  <si>
    <t>77.6  [ 69.1 - 84.4 ]</t>
  </si>
  <si>
    <t>78.5  [ 69.8 - 85.2 ]</t>
  </si>
  <si>
    <t>79.1  [ 70.7 - 85.9 ]</t>
  </si>
  <si>
    <t>79.6  [ 71.2 - 86.5 ]</t>
  </si>
  <si>
    <t>80.2  [ 71.2 - 86.9 ]</t>
  </si>
  <si>
    <t>80.5  [ 71.5 - 87.8 ]</t>
  </si>
  <si>
    <t>80.7  [ 71.5 - 87.9 ]</t>
  </si>
  <si>
    <t>21.8  [ 14.4 - 30.4 ]</t>
  </si>
  <si>
    <t>20.9  [ 13.8 - 29.1 ]</t>
  </si>
  <si>
    <t>19.8  [ 13.2 - 27.8 ]</t>
  </si>
  <si>
    <t>18.8  [ 12.2 - 26.6 ]</t>
  </si>
  <si>
    <t>17.8  [ 11.4 - 25.5 ]</t>
  </si>
  <si>
    <t>16.8  [ 10.8 - 24.8 ]</t>
  </si>
  <si>
    <t>15.8  [ 9.7 - 23.4 ]</t>
  </si>
  <si>
    <t>14.9  [ 8.9 - 22.4 ]</t>
  </si>
  <si>
    <t>14.1  [ 8.6 - 21.6 ]</t>
  </si>
  <si>
    <t>12.2  [ 6.7 - 19.7 ]</t>
  </si>
  <si>
    <t>11.7  [ 6.5 - 19.1 ]</t>
  </si>
  <si>
    <t>11.3  [ 6.4 - 18.4 ]</t>
  </si>
  <si>
    <t>10.9  [ 6 - 18 ]</t>
  </si>
  <si>
    <t>10.8  [ 5.7 - 18 ]</t>
  </si>
  <si>
    <t>10.5  [ 5.4 - 18 ]</t>
  </si>
  <si>
    <t>10.3  [ 5.2 - 17.6 ]</t>
  </si>
  <si>
    <t>10.1  [ 4.7 - 17.9 ]</t>
  </si>
  <si>
    <t>10  [ 4.6 - 17.6 ]</t>
  </si>
  <si>
    <t>3.4  [ 1.7 - 5.9 ]</t>
  </si>
  <si>
    <t>3.1  [ 1.7 - 5.3 ]</t>
  </si>
  <si>
    <t>2.9  [ 1.5 - 5 ]</t>
  </si>
  <si>
    <t>2.6  [ 1.3 - 4.7 ]</t>
  </si>
  <si>
    <t>2.4  [ 1.2 - 4.2 ]</t>
  </si>
  <si>
    <t>2.1  [ 1 - 3.8 ]</t>
  </si>
  <si>
    <t>1.8  [ 0.9 - 3.4 ]</t>
  </si>
  <si>
    <t>1.6  [ 0.7 - 3.1 ]</t>
  </si>
  <si>
    <t>1.4  [ 0.6 - 2.7 ]</t>
  </si>
  <si>
    <t>0.9  [ 0.4 - 2 ]</t>
  </si>
  <si>
    <t>0.8  [ 0.3 - 1.9 ]</t>
  </si>
  <si>
    <t>0.7  [ 0.3 - 1.6 ]</t>
  </si>
  <si>
    <t>0.7  [ 0.3 - 1.5 ]</t>
  </si>
  <si>
    <t>0.6  [ 0.2 - 1.5 ]</t>
  </si>
  <si>
    <t>0.6  [ 0.2 - 1.4 ]</t>
  </si>
  <si>
    <t>0.5  [ 0.2 - 1.3 ]</t>
  </si>
  <si>
    <t>0.5  [ 0.1 - 1.3 ]</t>
  </si>
  <si>
    <t>0.4  [ 0.1 - 1.3 ]</t>
  </si>
  <si>
    <t>0.9  [ 0 - 4.5 ]</t>
  </si>
  <si>
    <t>1.2  [ 0.1 - 5.1 ]</t>
  </si>
  <si>
    <t>1.5  [ 0.1 - 5.8 ]</t>
  </si>
  <si>
    <t>2  [ 0.2 - 6.7 ]</t>
  </si>
  <si>
    <t>2.2  [ 0.3 - 7.1 ]</t>
  </si>
  <si>
    <t>2.6  [ 0.3 - 7.7 ]</t>
  </si>
  <si>
    <t>2.7  [ 0.4 - 8.3 ]</t>
  </si>
  <si>
    <t>2.9  [ 0.5 - 8.4 ]</t>
  </si>
  <si>
    <t>2.9  [ 0.5 - 8.6 ]</t>
  </si>
  <si>
    <t>2.7  [ 0.5 - 8.2 ]</t>
  </si>
  <si>
    <t>2.6  [ 0.4 - 7.9 ]</t>
  </si>
  <si>
    <t>2.4  [ 0.4 - 7.8 ]</t>
  </si>
  <si>
    <t>2.2  [ 0.3 - 7.6 ]</t>
  </si>
  <si>
    <t>2.1  [ 0.2 - 7.4 ]</t>
  </si>
  <si>
    <t>1.9  [ 0.2 - 7.2 ]</t>
  </si>
  <si>
    <t>1.6  [ 0.1 - 7.2 ]</t>
  </si>
  <si>
    <t>1.5  [ 0.1 - 6.8 ]</t>
  </si>
  <si>
    <t>1.3  [ 0 - 6.8 ]</t>
  </si>
  <si>
    <t>0.5  [ 0 - 4.8 ]</t>
  </si>
  <si>
    <t>0.6  [ 0 - 5.7 ]</t>
  </si>
  <si>
    <t>0.8  [ 0 - 5.8 ]</t>
  </si>
  <si>
    <t>0.8  [ 0 - 6.4 ]</t>
  </si>
  <si>
    <t>1.1  [ 0 - 7.5 ]</t>
  </si>
  <si>
    <t>1.2  [ 0 - 7.9 ]</t>
  </si>
  <si>
    <t>0.4  [ 0 - 3.3 ]</t>
  </si>
  <si>
    <t>0.4  [ 0 - 3.7 ]</t>
  </si>
  <si>
    <t>0.3  [ 0 - 3.7 ]</t>
  </si>
  <si>
    <t>0.5  [ 0 - 5 ]</t>
  </si>
  <si>
    <t>0.6  [ 0 - 6.1 ]</t>
  </si>
  <si>
    <t>0.5  [ 0 - 6.4 ]</t>
  </si>
  <si>
    <t>84.5  [ 76.5 - 90.8 ]</t>
  </si>
  <si>
    <t>82.4  [ 74.5 - 89.2 ]</t>
  </si>
  <si>
    <t>80.8  [ 72.4 - 87.6 ]</t>
  </si>
  <si>
    <t>79  [ 70 - 86 ]</t>
  </si>
  <si>
    <t>77.5  [ 68.9 - 84.9 ]</t>
  </si>
  <si>
    <t>76.1  [ 67.4 - 83.9 ]</t>
  </si>
  <si>
    <t>74.8  [ 66 - 82.9 ]</t>
  </si>
  <si>
    <t>74  [ 65.2 - 81.4 ]</t>
  </si>
  <si>
    <t>73.2  [ 64.4 - 80.9 ]</t>
  </si>
  <si>
    <t>70.9  [ 61.9 - 78.8 ]</t>
  </si>
  <si>
    <t>70.2  [ 60.5 - 78.6 ]</t>
  </si>
  <si>
    <t>69.3  [ 60 - 77.5 ]</t>
  </si>
  <si>
    <t>68.6  [ 59.2 - 77.1 ]</t>
  </si>
  <si>
    <t>67.5  [ 57.7 - 76.4 ]</t>
  </si>
  <si>
    <t>66.7  [ 56.6 - 76.1 ]</t>
  </si>
  <si>
    <t>65.8  [ 54.3 - 76 ]</t>
  </si>
  <si>
    <t>64.8  [ 52.5 - 75.6 ]</t>
  </si>
  <si>
    <t>64  [ 50.3 - 75.4 ]</t>
  </si>
  <si>
    <t>13.2  [ 7.6 - 20.9 ]</t>
  </si>
  <si>
    <t>14.9  [ 8.9 - 22.1 ]</t>
  </si>
  <si>
    <t>16.1  [ 10.2 - 23.7 ]</t>
  </si>
  <si>
    <t>17.7  [ 11.3 - 25.4 ]</t>
  </si>
  <si>
    <t>18.8  [ 12 - 26.3 ]</t>
  </si>
  <si>
    <t>19.8  [ 13 - 27.9 ]</t>
  </si>
  <si>
    <t>20.7  [ 13.7 - 28.8 ]</t>
  </si>
  <si>
    <t>21.3  [ 14.5 - 29.6 ]</t>
  </si>
  <si>
    <t>22.1  [ 15.1 - 30.4 ]</t>
  </si>
  <si>
    <t>24.3  [ 17.1 - 32.4 ]</t>
  </si>
  <si>
    <t>25  [ 17.4 - 33.8 ]</t>
  </si>
  <si>
    <t>25.7  [ 18.1 - 34.3 ]</t>
  </si>
  <si>
    <t>26.5  [ 18.6 - 35.1 ]</t>
  </si>
  <si>
    <t>27.3  [ 18.9 - 36.5 ]</t>
  </si>
  <si>
    <t>28.2  [ 19.6 - 37.6 ]</t>
  </si>
  <si>
    <t>28.9  [ 19.5 - 39.9 ]</t>
  </si>
  <si>
    <t>29.9  [ 19.4 - 41.7 ]</t>
  </si>
  <si>
    <t>30.6  [ 19.4 - 44.1 ]</t>
  </si>
  <si>
    <t>0.1  [ 0 - 1.7 ]</t>
  </si>
  <si>
    <t>13.7  [ 8 - 20.8 ]</t>
  </si>
  <si>
    <t>14.1  [ 8.5 - 21.5 ]</t>
  </si>
  <si>
    <t>14.5  [ 8.9 - 21.7 ]</t>
  </si>
  <si>
    <t>15  [ 9 - 22.5 ]</t>
  </si>
  <si>
    <t>15.2  [ 9.3 - 22.5 ]</t>
  </si>
  <si>
    <t>15.5  [ 9.5 - 23 ]</t>
  </si>
  <si>
    <t>15.5  [ 9.7 - 23.1 ]</t>
  </si>
  <si>
    <t>15.9  [ 9.7 - 23.3 ]</t>
  </si>
  <si>
    <t>15.5  [ 9.4 - 22.8 ]</t>
  </si>
  <si>
    <t>15.2  [ 9.2 - 22.7 ]</t>
  </si>
  <si>
    <t>15.1  [ 9 - 22.9 ]</t>
  </si>
  <si>
    <t>14.6  [ 8.7 - 22.6 ]</t>
  </si>
  <si>
    <t>14.2  [ 8.1 - 21.7 ]</t>
  </si>
  <si>
    <t>13.7  [ 7.5 - 21.9 ]</t>
  </si>
  <si>
    <t>13.3  [ 7 - 22 ]</t>
  </si>
  <si>
    <t>13  [ 6.3 - 22.1 ]</t>
  </si>
  <si>
    <t>12.5  [ 5.6 - 22.7 ]</t>
  </si>
  <si>
    <t>61.3  [ 52.4 - 70 ]</t>
  </si>
  <si>
    <t>60.8  [ 51.8 - 69.2 ]</t>
  </si>
  <si>
    <t>59.7  [ 50.6 - 68.4 ]</t>
  </si>
  <si>
    <t>58.8  [ 49.2 - 67.3 ]</t>
  </si>
  <si>
    <t>58  [ 48.8 - 66.7 ]</t>
  </si>
  <si>
    <t>57.2  [ 47.9 - 65.8 ]</t>
  </si>
  <si>
    <t>56.4  [ 47.2 - 65.3 ]</t>
  </si>
  <si>
    <t>55.8  [ 46.3 - 64.7 ]</t>
  </si>
  <si>
    <t>54.9  [ 45.6 - 63.8 ]</t>
  </si>
  <si>
    <t>53.1  [ 43.8 - 61.8 ]</t>
  </si>
  <si>
    <t>52.4  [ 43.1 - 61.5 ]</t>
  </si>
  <si>
    <t>51.8  [ 41.9 - 61.2 ]</t>
  </si>
  <si>
    <t>51.3  [ 41.7 - 60.9 ]</t>
  </si>
  <si>
    <t>50.6  [ 40.6 - 60.6 ]</t>
  </si>
  <si>
    <t>50.1  [ 39.8 - 60.5 ]</t>
  </si>
  <si>
    <t>49.5  [ 38.7 - 60.5 ]</t>
  </si>
  <si>
    <t>49  [ 37.5 - 60.3 ]</t>
  </si>
  <si>
    <t>48.1  [ 36 - 60.7 ]</t>
  </si>
  <si>
    <t>24.2  [ 17 - 32.5 ]</t>
  </si>
  <si>
    <t>24.5  [ 17.4 - 32.6 ]</t>
  </si>
  <si>
    <t>25  [ 17.8 - 33.4 ]</t>
  </si>
  <si>
    <t>25.6  [ 18.4 - 34.1 ]</t>
  </si>
  <si>
    <t>26.1  [ 18.8 - 34.6 ]</t>
  </si>
  <si>
    <t>26.7  [ 19.3 - 34.9 ]</t>
  </si>
  <si>
    <t>27.3  [ 19.6 - 35.3 ]</t>
  </si>
  <si>
    <t>27.7  [ 20.1 - 36.4 ]</t>
  </si>
  <si>
    <t>28.4  [ 20.8 - 37.2 ]</t>
  </si>
  <si>
    <t>30.6  [ 22.5 - 39.7 ]</t>
  </si>
  <si>
    <t>31.4  [ 23.1 - 40.3 ]</t>
  </si>
  <si>
    <t>32.3  [ 23.6 - 41.4 ]</t>
  </si>
  <si>
    <t>33.1  [ 24.6 - 42.2 ]</t>
  </si>
  <si>
    <t>34.1  [ 25.2 - 43.9 ]</t>
  </si>
  <si>
    <t>34.9  [ 25.4 - 45.4 ]</t>
  </si>
  <si>
    <t>35.7  [ 25.9 - 46.5 ]</t>
  </si>
  <si>
    <t>36.7  [ 25.8 - 48.2 ]</t>
  </si>
  <si>
    <t>37.5  [ 26 - 50.3 ]</t>
  </si>
  <si>
    <t>0.1  [ 0 - 5.9 ]</t>
  </si>
  <si>
    <t>0.1  [ 0 - 6 ]</t>
  </si>
  <si>
    <t>0.1  [ 0 - 5.2 ]</t>
  </si>
  <si>
    <t>0.2  [ 0 - 5.1 ]</t>
  </si>
  <si>
    <t>0.2  [ 0 - 5.2 ]</t>
  </si>
  <si>
    <t>0.3  [ 0 - 5.4 ]</t>
  </si>
  <si>
    <t>0.5  [ 0 - 6.1 ]</t>
  </si>
  <si>
    <t>0.9  [ 0 - 6.7 ]</t>
  </si>
  <si>
    <t>1.2  [ 0 - 7.6 ]</t>
  </si>
  <si>
    <t>1.4  [ 0 - 8 ]</t>
  </si>
  <si>
    <t>1.6  [ 0 - 8.6 ]</t>
  </si>
  <si>
    <t>1.8  [ 0 - 9.1 ]</t>
  </si>
  <si>
    <t>2  [ 0 - 9.8 ]</t>
  </si>
  <si>
    <t>2.3  [ 0.1 - 9.7 ]</t>
  </si>
  <si>
    <t>2.7  [ 0.1 - 10.4 ]</t>
  </si>
  <si>
    <t>2.3  [ 0.1 - 7.6 ]</t>
  </si>
  <si>
    <t>3.2  [ 0.3 - 9.8 ]</t>
  </si>
  <si>
    <t>4.4  [ 0.5 - 11.9 ]</t>
  </si>
  <si>
    <t>6  [ 0.9 - 14.9 ]</t>
  </si>
  <si>
    <t>33.7  [ 21.9 - 46.2 ]</t>
  </si>
  <si>
    <t>33.6  [ 21.5 - 46.2 ]</t>
  </si>
  <si>
    <t>33.5  [ 21.8 - 46 ]</t>
  </si>
  <si>
    <t>32.7  [ 21.6 - 45 ]</t>
  </si>
  <si>
    <t>32.3  [ 21.6 - 44.1 ]</t>
  </si>
  <si>
    <t>31.9  [ 21.5 - 43.2 ]</t>
  </si>
  <si>
    <t>31.5  [ 20.7 - 43.4 ]</t>
  </si>
  <si>
    <t>31.1  [ 20.4 - 42.7 ]</t>
  </si>
  <si>
    <t>30.5  [ 20.2 - 42.1 ]</t>
  </si>
  <si>
    <t>29.3  [ 19 - 40.8 ]</t>
  </si>
  <si>
    <t>28.9  [ 18.8 - 40.5 ]</t>
  </si>
  <si>
    <t>28.4  [ 18 - 39.7 ]</t>
  </si>
  <si>
    <t>27.9  [ 17.3 - 39.9 ]</t>
  </si>
  <si>
    <t>27  [ 16.6 - 38.6 ]</t>
  </si>
  <si>
    <t>26  [ 15.8 - 37.8 ]</t>
  </si>
  <si>
    <t>25  [ 14.6 - 36.8 ]</t>
  </si>
  <si>
    <t>23.6  [ 13.1 - 36.1 ]</t>
  </si>
  <si>
    <t>21.8  [ 11.5 - 34.7 ]</t>
  </si>
  <si>
    <t>64.6  [ 52.6 - 76.5 ]</t>
  </si>
  <si>
    <t>64.9  [ 52.4 - 76.3 ]</t>
  </si>
  <si>
    <t>65.2  [ 53.1 - 76.2 ]</t>
  </si>
  <si>
    <t>65.9  [ 53.8 - 76.9 ]</t>
  </si>
  <si>
    <t>66.3  [ 54.5 - 76.9 ]</t>
  </si>
  <si>
    <t>66.6  [ 55.3 - 77.3 ]</t>
  </si>
  <si>
    <t>66.9  [ 54.8 - 77.9 ]</t>
  </si>
  <si>
    <t>67.2  [ 55.3 - 77.9 ]</t>
  </si>
  <si>
    <t>67.7  [ 56 - 77.7 ]</t>
  </si>
  <si>
    <t>68  [ 56.2 - 78.4 ]</t>
  </si>
  <si>
    <t>68.3  [ 56.2 - 78.6 ]</t>
  </si>
  <si>
    <t>68.2  [ 56.9 - 78.6 ]</t>
  </si>
  <si>
    <t>68.2  [ 56.2 - 78.9 ]</t>
  </si>
  <si>
    <t>68.2  [ 55.7 - 78.5 ]</t>
  </si>
  <si>
    <t>68  [ 55.5 - 79 ]</t>
  </si>
  <si>
    <t>67.7  [ 55.3 - 79.6 ]</t>
  </si>
  <si>
    <t>67.6  [ 54.2 - 79 ]</t>
  </si>
  <si>
    <t>COUNTRY</t>
  </si>
  <si>
    <t>Tanzania, United Republic of</t>
  </si>
  <si>
    <t>https://www.who.int/publications/m/item/database-primary-reliance-on-fuels-and-technologies-for-cooking</t>
  </si>
  <si>
    <t>World Health Organization: Cooking fuels and technologies (by specific fuel category) downloaded 31 October 2022: https://www.who.int/publications/m/item/database-primary-reliance-on-fuels-and-technologies-for-cooking</t>
  </si>
  <si>
    <t>https://www.fao.org/faostat/en/#data/CS</t>
  </si>
  <si>
    <t>Trade data have completely changed</t>
  </si>
  <si>
    <t>TRADE</t>
  </si>
  <si>
    <t xml:space="preserve">Angola </t>
  </si>
  <si>
    <t>Main updated</t>
  </si>
  <si>
    <t>Data problem (sent back  November)</t>
  </si>
  <si>
    <t>SADC Region</t>
  </si>
  <si>
    <t>Notes</t>
  </si>
  <si>
    <t>** South Africa: 2000-2008, FOB</t>
  </si>
  <si>
    <t>SEYCHELLES</t>
  </si>
  <si>
    <t xml:space="preserve">Exchange rate used: SARB </t>
  </si>
  <si>
    <t>Attention, pays interchangés</t>
  </si>
  <si>
    <t>data revised since 2005</t>
  </si>
  <si>
    <t>Tourism Receipts (or Expenditure by tourists), Million US$</t>
  </si>
  <si>
    <t>Non Resident Tourists/Visitors Average Length of Stay, Days</t>
  </si>
  <si>
    <r>
      <t xml:space="preserve">  Country1 </t>
    </r>
    <r>
      <rPr>
        <sz val="9"/>
        <color rgb="FFFF0000"/>
        <rFont val="Tahoma"/>
        <family val="2"/>
      </rPr>
      <t>(France)</t>
    </r>
  </si>
  <si>
    <r>
      <t xml:space="preserve">  Country2 </t>
    </r>
    <r>
      <rPr>
        <sz val="9"/>
        <color rgb="FFFF0000"/>
        <rFont val="Tahoma"/>
        <family val="2"/>
      </rPr>
      <t>(United Kingdom)</t>
    </r>
  </si>
  <si>
    <r>
      <t xml:space="preserve">  Country3 </t>
    </r>
    <r>
      <rPr>
        <sz val="9"/>
        <color rgb="FFFF0000"/>
        <rFont val="Tahoma"/>
        <family val="2"/>
      </rPr>
      <t>(Reunion Island)</t>
    </r>
  </si>
  <si>
    <r>
      <t xml:space="preserve">  Country4 </t>
    </r>
    <r>
      <rPr>
        <sz val="9"/>
        <color rgb="FFFF0000"/>
        <rFont val="Tahoma"/>
        <family val="2"/>
      </rPr>
      <t>(Germany)</t>
    </r>
  </si>
  <si>
    <r>
      <t xml:space="preserve">  Country5</t>
    </r>
    <r>
      <rPr>
        <sz val="9"/>
        <color rgb="FFFF0000"/>
        <rFont val="Tahoma"/>
        <family val="2"/>
      </rPr>
      <t xml:space="preserve"> (South Africa, Rep. of)</t>
    </r>
  </si>
  <si>
    <r>
      <t xml:space="preserve">  Country6 </t>
    </r>
    <r>
      <rPr>
        <sz val="9"/>
        <color rgb="FFFF0000"/>
        <rFont val="Tahoma"/>
        <family val="2"/>
      </rPr>
      <t>(India)</t>
    </r>
  </si>
  <si>
    <r>
      <t xml:space="preserve">  Country7 </t>
    </r>
    <r>
      <rPr>
        <sz val="9"/>
        <color rgb="FFFF0000"/>
        <rFont val="Tahoma"/>
        <family val="2"/>
      </rPr>
      <t>(People's Rep. of China)</t>
    </r>
  </si>
  <si>
    <r>
      <t xml:space="preserve">  Country8 </t>
    </r>
    <r>
      <rPr>
        <sz val="9"/>
        <color rgb="FFFF0000"/>
        <rFont val="Tahoma"/>
        <family val="2"/>
      </rPr>
      <t>(Switzerland)</t>
    </r>
  </si>
  <si>
    <r>
      <t xml:space="preserve">  Country9 </t>
    </r>
    <r>
      <rPr>
        <sz val="9"/>
        <color rgb="FFFF0000"/>
        <rFont val="Tahoma"/>
        <family val="2"/>
      </rPr>
      <t>(Italy)</t>
    </r>
  </si>
  <si>
    <r>
      <t xml:space="preserve">  Country10</t>
    </r>
    <r>
      <rPr>
        <sz val="9"/>
        <color rgb="FFFF0000"/>
        <rFont val="Tahoma"/>
        <family val="2"/>
      </rPr>
      <t xml:space="preserve"> (Saudi Arabia)</t>
    </r>
  </si>
  <si>
    <r>
      <t xml:space="preserve">  Country1 </t>
    </r>
    <r>
      <rPr>
        <sz val="9"/>
        <color rgb="FFFF0000"/>
        <rFont val="Tahoma"/>
        <family val="2"/>
      </rPr>
      <t>(United Arab Emirates)</t>
    </r>
  </si>
  <si>
    <r>
      <t xml:space="preserve">  Country2 </t>
    </r>
    <r>
      <rPr>
        <sz val="9"/>
        <color rgb="FFFF0000"/>
        <rFont val="Tahoma"/>
        <family val="2"/>
      </rPr>
      <t>(Reunion Island)</t>
    </r>
  </si>
  <si>
    <r>
      <t xml:space="preserve">  Country3 </t>
    </r>
    <r>
      <rPr>
        <sz val="9"/>
        <color rgb="FFFF0000"/>
        <rFont val="Tahoma"/>
        <family val="2"/>
      </rPr>
      <t>(South Africa, Rep. of)</t>
    </r>
  </si>
  <si>
    <r>
      <t xml:space="preserve">  Country4 </t>
    </r>
    <r>
      <rPr>
        <sz val="9"/>
        <color rgb="FFFF0000"/>
        <rFont val="Tahoma"/>
        <family val="2"/>
      </rPr>
      <t>(India)</t>
    </r>
  </si>
  <si>
    <r>
      <t xml:space="preserve">  Country5 </t>
    </r>
    <r>
      <rPr>
        <sz val="9"/>
        <color rgb="FFFF0000"/>
        <rFont val="Tahoma"/>
        <family val="2"/>
      </rPr>
      <t>(France)</t>
    </r>
  </si>
  <si>
    <r>
      <t xml:space="preserve">  Country6 </t>
    </r>
    <r>
      <rPr>
        <sz val="9"/>
        <color rgb="FFFF0000"/>
        <rFont val="Tahoma"/>
        <family val="2"/>
      </rPr>
      <t>(United Kingdom)</t>
    </r>
  </si>
  <si>
    <r>
      <t xml:space="preserve">  Country7 </t>
    </r>
    <r>
      <rPr>
        <sz val="9"/>
        <color rgb="FFFF0000"/>
        <rFont val="Tahoma"/>
        <family val="2"/>
      </rPr>
      <t>(Singapore)</t>
    </r>
  </si>
  <si>
    <r>
      <t xml:space="preserve">  Country8 </t>
    </r>
    <r>
      <rPr>
        <sz val="9"/>
        <color rgb="FFFF0000"/>
        <rFont val="Tahoma"/>
        <family val="2"/>
      </rPr>
      <t>(Turkey)</t>
    </r>
  </si>
  <si>
    <r>
      <t xml:space="preserve">  Country9 </t>
    </r>
    <r>
      <rPr>
        <sz val="9"/>
        <color rgb="FFFF0000"/>
        <rFont val="Tahoma"/>
        <family val="2"/>
      </rPr>
      <t>(Malagasy Republic)</t>
    </r>
  </si>
  <si>
    <r>
      <t xml:space="preserve">  Country10 </t>
    </r>
    <r>
      <rPr>
        <sz val="9"/>
        <color rgb="FFFF0000"/>
        <rFont val="Tahoma"/>
        <family val="2"/>
      </rPr>
      <t>(Kenya)</t>
    </r>
  </si>
  <si>
    <r>
      <rPr>
        <b/>
        <u/>
        <sz val="10"/>
        <color indexed="8"/>
        <rFont val="Tahoma"/>
        <family val="2"/>
      </rPr>
      <t>Outbond</t>
    </r>
    <r>
      <rPr>
        <sz val="10"/>
        <color indexed="8"/>
        <rFont val="Tahoma"/>
        <family val="2"/>
      </rPr>
      <t xml:space="preserve"> tourism expenditure (in Million, in Local currency)</t>
    </r>
  </si>
  <si>
    <t>2.5a</t>
  </si>
  <si>
    <t>2.1a</t>
  </si>
  <si>
    <t>2.6a</t>
  </si>
  <si>
    <t>Table 5.7 Number of Threatened Animal Species in SADC, 2006 - 2021, Selected Years</t>
  </si>
  <si>
    <t>Duplicate</t>
  </si>
  <si>
    <t>5.10</t>
  </si>
  <si>
    <t>To move to agricultre</t>
  </si>
  <si>
    <t>Total annual renewable fresh water available (km3)</t>
  </si>
  <si>
    <t>Per capita water availabity  [Total annual renewable water recources per capita (m3)]</t>
  </si>
  <si>
    <t>Total annual renewable internal water resources per capita</t>
  </si>
  <si>
    <t>Total Annual Freshwater Withdrawals, Billion Cubic Meter</t>
  </si>
  <si>
    <t>Percentage of Total Annual Freshwater Withdrawals Used for Domestic Use</t>
  </si>
  <si>
    <t>Percentage of Total Annual Freshwater Withdrawals Used for Agriculture (Irrigation)</t>
  </si>
  <si>
    <t>Percentage of Total Annual Freshwater Withdrawals Used for Industry</t>
  </si>
  <si>
    <r>
      <t xml:space="preserve">Water Tariffs , US $ </t>
    </r>
    <r>
      <rPr>
        <u/>
        <sz val="10"/>
        <color rgb="FFFF0000"/>
        <rFont val="Tahoma"/>
        <family val="2"/>
      </rPr>
      <t>per m3</t>
    </r>
  </si>
  <si>
    <t xml:space="preserve">   Domestic</t>
  </si>
  <si>
    <t xml:space="preserve">   Commercial</t>
  </si>
  <si>
    <t>Total Emissions of Organic Water Pollutants(BOD) Per Day, Unit</t>
  </si>
  <si>
    <t>3.4.1</t>
  </si>
  <si>
    <t>3.4.3</t>
  </si>
  <si>
    <t>3.4.2</t>
  </si>
  <si>
    <t>3.4.4</t>
  </si>
  <si>
    <t>3.4.5</t>
  </si>
  <si>
    <t>3.4.6</t>
  </si>
  <si>
    <t>3.4.8</t>
  </si>
  <si>
    <t>3.4.10</t>
  </si>
  <si>
    <t>Data revised from 2005, Trade</t>
  </si>
  <si>
    <t>Good data overall</t>
  </si>
  <si>
    <t>1.1 OVERALL MERCHANDISE TRADE</t>
  </si>
  <si>
    <t>https://www.statsbots.org.bw/sites/default/files/publications/IMTS%20June%202022%20V2.pdf</t>
  </si>
  <si>
    <t>Million Pula</t>
  </si>
  <si>
    <t>Million  USD</t>
  </si>
  <si>
    <t>Table 2: Exchange rates against $, period average, 2012-2021</t>
  </si>
  <si>
    <t>http://www.banque-comores.km/DOCUMENTS/Rapport_Annuel_2021_BCC.pdf</t>
  </si>
  <si>
    <t>http://www.banque-comores.km/DOCUMENTS/Rapport_Annuel_2020.pdf</t>
  </si>
  <si>
    <t>Million FC</t>
  </si>
  <si>
    <t>fob , page 46</t>
  </si>
  <si>
    <t>Table 3: GDP in SADC at Current Market Prices, (US $ million), 2012-2021</t>
  </si>
  <si>
    <t>New numbering</t>
  </si>
  <si>
    <t>Growth 2.2</t>
  </si>
  <si>
    <t>Number of employees by tourism industries , Thousand,  2000 - 2021</t>
  </si>
  <si>
    <t>2.11</t>
  </si>
  <si>
    <t>3.1.1</t>
  </si>
  <si>
    <t>3.1.2</t>
  </si>
  <si>
    <t>3.1.3</t>
  </si>
  <si>
    <t>3.1.4</t>
  </si>
  <si>
    <t>Table 3.1.4  Passenger Car Fleet, Number, 2000-2021</t>
  </si>
  <si>
    <t>3.1.5</t>
  </si>
  <si>
    <t>3.1.6</t>
  </si>
  <si>
    <t>Table 3.1.6  Railway Line Route Length in SADC, Total Route-Km, 1980-2021</t>
  </si>
  <si>
    <t>3.1.7</t>
  </si>
  <si>
    <t>Table 3.1.7  Passengers carried through railways, Number, 2000-2021</t>
  </si>
  <si>
    <t>3.1.8</t>
  </si>
  <si>
    <t>Table 3.1.8 Passengers Carried through SADC Railways,  Million Passenger-Km, 1980-2021</t>
  </si>
  <si>
    <t>Table 3.1.9 Goods Transported through SADC Railways, Tons, 2007-2021</t>
  </si>
  <si>
    <t>3.1.9</t>
  </si>
  <si>
    <t>Table 3.1.10 Goods Transported through SADC Railways,  Million Ton-Km, 1980-2021</t>
  </si>
  <si>
    <t>3.1.10</t>
  </si>
  <si>
    <t>Total number</t>
  </si>
  <si>
    <t>International</t>
  </si>
  <si>
    <t>3.1.11</t>
  </si>
  <si>
    <t>3.1.12</t>
  </si>
  <si>
    <t>3.1.13</t>
  </si>
  <si>
    <t>3.1.14</t>
  </si>
  <si>
    <t>3.1.15</t>
  </si>
  <si>
    <t>3.1.16</t>
  </si>
  <si>
    <t>3.1.17</t>
  </si>
  <si>
    <t>3.1.18</t>
  </si>
  <si>
    <t>3.1.19</t>
  </si>
  <si>
    <t>Table 3.1.5  Passenger Car Fleet in SADC, Per Thousand People, 2000-2021</t>
  </si>
  <si>
    <t>Africa</t>
  </si>
  <si>
    <t>Internet Users - Number</t>
  </si>
  <si>
    <t>Total International internet bandwidth (Bits per second)</t>
  </si>
  <si>
    <t>Proportion of population using mobile phones (%)</t>
  </si>
  <si>
    <t>% of population with access to internet (%)</t>
  </si>
  <si>
    <t>Internet usage by gender</t>
  </si>
  <si>
    <t>Fixed Telephone price of a three-minute local call (off-peak)</t>
  </si>
  <si>
    <t>Fixed telephone price of a three-minute local call (peak)</t>
  </si>
  <si>
    <t>Mobile phone call tariff, peak (per minute)</t>
  </si>
  <si>
    <t>Mobile cellular SMS price</t>
  </si>
  <si>
    <t>3.2.1</t>
  </si>
  <si>
    <t>3.2.2</t>
  </si>
  <si>
    <t>3.2.3</t>
  </si>
  <si>
    <t>3.2.4</t>
  </si>
  <si>
    <t>3.2.5</t>
  </si>
  <si>
    <t>3.2.6</t>
  </si>
  <si>
    <t>Table 3.2.7  Internet Access Subscriptions in SADC, Number, 2000-2021</t>
  </si>
  <si>
    <t>Table 3.2.9  Internet Users, Number, 2000-2021</t>
  </si>
  <si>
    <t>Table 3.2.8  Internet Access Subscriptions in SADC, per 100 Inhabitants, 2000-2021</t>
  </si>
  <si>
    <t>3.2.7</t>
  </si>
  <si>
    <t>3.2.8</t>
  </si>
  <si>
    <t>3.2.9</t>
  </si>
  <si>
    <t>3.2.10</t>
  </si>
  <si>
    <t>3.2.11</t>
  </si>
  <si>
    <t>Table 3.2.11 Mobile Cellular Subscribers, Number of  Subscriptions in SADC, 2000-2021</t>
  </si>
  <si>
    <t>3.2.12</t>
  </si>
  <si>
    <t>Per 100 inhabitants</t>
  </si>
  <si>
    <t>Table 3.2.13  Mobile Service Providers, Number, 2000-2021</t>
  </si>
  <si>
    <t>3.2.13</t>
  </si>
  <si>
    <t>Table 3.2.14  % of geographical area with broadband coverage, %, 2000-2021</t>
  </si>
  <si>
    <t>3.2.14</t>
  </si>
  <si>
    <t>3.2.15</t>
  </si>
  <si>
    <t>Table 3.2.15  Proportion of population using mobile phones, %, 2000-2021</t>
  </si>
  <si>
    <t>Table 3.2.16  Mobile network coverage, by region , %, 2000-2021</t>
  </si>
  <si>
    <t>3.2.16</t>
  </si>
  <si>
    <t>3.2.17</t>
  </si>
  <si>
    <t>Table 3.2.17 Mobile Broadband subscriptions, 2007-2021</t>
  </si>
  <si>
    <t>Individuals using the Internet (% of population), 2000-2021</t>
  </si>
  <si>
    <t>3.2.18</t>
  </si>
  <si>
    <t>Table 3.2.18 Individuals using the Internet (% of population), 2000-2021</t>
  </si>
  <si>
    <t>3.2.19</t>
  </si>
  <si>
    <t>Table 3.2.19 Internet tariffs, 20hours per month, in USD, 2012-2021</t>
  </si>
  <si>
    <t>Table 3.2.20 Fixed Telephone price of a three-minute local call (off-peak), in USD, 2012-2021</t>
  </si>
  <si>
    <t>Table 3.2.21 Fixed telephone price of a three-minute local call (peak), in USD, 2012-2021</t>
  </si>
  <si>
    <t>Table 3.2.22 Fixed telephone price of a three-minute call from fixed phone to a mobile , in USD, 2012-2021</t>
  </si>
  <si>
    <t>Table 3.2.23 Mobile phone call tariff, peak (per minute), in USD, 2012-2021</t>
  </si>
  <si>
    <t>Table 3.2.24 Mobile phone call tariff, off peak (per minute), in USD, 2012-2021</t>
  </si>
  <si>
    <t>Table 3.2.25 Mobile cellular SMS price, in USD, 2012-2021</t>
  </si>
  <si>
    <t>Table 3.2.26 Fixed broadband price per MB, in USD, 2012-2021</t>
  </si>
  <si>
    <t>Table 3.2.27 Mobile broadband price per MB, in USD, 2012-2021</t>
  </si>
  <si>
    <t>Table 3.2.28 Mobile banking transfer from a mobile phone number to a mobile phone number tariffs , in USD, 2012-2021</t>
  </si>
  <si>
    <t>3.2.20</t>
  </si>
  <si>
    <t>3.2.21</t>
  </si>
  <si>
    <t>3.2.22</t>
  </si>
  <si>
    <t>3.2.23</t>
  </si>
  <si>
    <t>3.2.24</t>
  </si>
  <si>
    <t>3.2.25</t>
  </si>
  <si>
    <t>3.2.26</t>
  </si>
  <si>
    <t>3.2.27</t>
  </si>
  <si>
    <t>3.2.28</t>
  </si>
  <si>
    <t>Table 3.2.10  Internet Users Per 100 Inhabitants in SADC, 2000-2021</t>
  </si>
  <si>
    <t>Table 3.2.12 Mobile Cellular Subscribers, Density Per  100 Inhabitants in SADC, 2000-2021</t>
  </si>
  <si>
    <t>Total Primary Energy Supply (Petajoules)</t>
  </si>
  <si>
    <t xml:space="preserve">  of which: Solids</t>
  </si>
  <si>
    <t xml:space="preserve">               Liquids</t>
  </si>
  <si>
    <t xml:space="preserve">               Gases</t>
  </si>
  <si>
    <t xml:space="preserve">               Electricity</t>
  </si>
  <si>
    <t xml:space="preserve">               Heat</t>
  </si>
  <si>
    <t>Total Final Consumption (Petajoules)</t>
  </si>
  <si>
    <t xml:space="preserve">  of which: Non-Energy Use</t>
  </si>
  <si>
    <t xml:space="preserve">               Energy Use</t>
  </si>
  <si>
    <t xml:space="preserve">               of which: Industry</t>
  </si>
  <si>
    <t xml:space="preserve">                            Transport</t>
  </si>
  <si>
    <t xml:space="preserve">                            Other</t>
  </si>
  <si>
    <t>Net Installed Capacity of Electricity Plants by Type (MW)</t>
  </si>
  <si>
    <t xml:space="preserve">  of which: Combustible Fuels</t>
  </si>
  <si>
    <t xml:space="preserve">               Hydro</t>
  </si>
  <si>
    <t xml:space="preserve">               Nuclear</t>
  </si>
  <si>
    <t xml:space="preserve">               Wind</t>
  </si>
  <si>
    <t xml:space="preserve">               Solar</t>
  </si>
  <si>
    <t xml:space="preserve">               Other</t>
  </si>
  <si>
    <t>Electricity - Net Production (Million Kilowatt-hours)</t>
  </si>
  <si>
    <t>Electricity - Consumption (Million Kilowatt - hours)</t>
  </si>
  <si>
    <t xml:space="preserve"> of which: For own use</t>
  </si>
  <si>
    <t xml:space="preserve">              Industry and Consumption</t>
  </si>
  <si>
    <t xml:space="preserve">              Transport</t>
  </si>
  <si>
    <t xml:space="preserve">              Household and Other</t>
  </si>
  <si>
    <t>Electricity Tariffs , US $</t>
  </si>
  <si>
    <t xml:space="preserve">   Medium Industrial</t>
  </si>
  <si>
    <t xml:space="preserve">   Large Industrial</t>
  </si>
  <si>
    <t xml:space="preserve">   Street Lighting</t>
  </si>
  <si>
    <t>Renewable energy share in the total final energy consumption (%)</t>
  </si>
  <si>
    <t>Proportion of households by geographical location using firewood/charcoal for cooking</t>
  </si>
  <si>
    <t xml:space="preserve">             Urban</t>
  </si>
  <si>
    <t xml:space="preserve">             Rural</t>
  </si>
  <si>
    <t>Imports by source of energy  (in Terajoules)</t>
  </si>
  <si>
    <t xml:space="preserve">             Coal</t>
  </si>
  <si>
    <t xml:space="preserve">             Oil</t>
  </si>
  <si>
    <t xml:space="preserve">             Natural gas</t>
  </si>
  <si>
    <t xml:space="preserve">             Biofuel and waste</t>
  </si>
  <si>
    <t xml:space="preserve">             Nuclear</t>
  </si>
  <si>
    <t xml:space="preserve">             Electricity and heat</t>
  </si>
  <si>
    <t>Total energy use by industry (in Terajoules)</t>
  </si>
  <si>
    <t xml:space="preserve">            Agriculture, forestry and fishing</t>
  </si>
  <si>
    <t xml:space="preserve">            Mining and quarrying</t>
  </si>
  <si>
    <t xml:space="preserve">            Manufacturing</t>
  </si>
  <si>
    <t xml:space="preserve">            Electricity, gas, steam and air conditioning supply</t>
  </si>
  <si>
    <t xml:space="preserve">            Transportation and storage</t>
  </si>
  <si>
    <t xml:space="preserve">            Other industries</t>
  </si>
  <si>
    <t xml:space="preserve">            Households</t>
  </si>
  <si>
    <t>Percentage of population with access to electricity</t>
  </si>
  <si>
    <t>Rural electrification coverage</t>
  </si>
  <si>
    <t>Proportion of renewable energy to all energy generation</t>
  </si>
  <si>
    <t>Import of energy (Million Kilowatt-Hour)</t>
  </si>
  <si>
    <t>Export of energy  (Million Kilowatt-Hour)</t>
  </si>
  <si>
    <t>Net import of energy, % of energy use</t>
  </si>
  <si>
    <t>Intra-SADC import of energy</t>
  </si>
  <si>
    <t>Intra-SADC export of energy</t>
  </si>
  <si>
    <t>Intra-SADC Import of energy by energy source</t>
  </si>
  <si>
    <t>Exports by source of energy  (in Terajoules)</t>
  </si>
  <si>
    <t>Intra-SADC export of energy by energy source</t>
  </si>
  <si>
    <t>Pump price for diesel fuel (USD cents per liter)</t>
  </si>
  <si>
    <t>Pump price for gasoil fuel (USD cents per liter)</t>
  </si>
  <si>
    <t>Pump price of kerosene (USD per liter)</t>
  </si>
  <si>
    <t>Energy production (kt of oil equivalent)</t>
  </si>
  <si>
    <t>Total energy use (kt of oil equivalent)</t>
  </si>
  <si>
    <t>Energy production in SADC, kt of oil equivalent, 1980 -2015</t>
  </si>
  <si>
    <t>3.3.1</t>
  </si>
  <si>
    <t>3.3.2</t>
  </si>
  <si>
    <t>3.3.3</t>
  </si>
  <si>
    <t>3.3.4</t>
  </si>
  <si>
    <t>Energy use (kg of oil equivalent) in SADC per $1 000 GDP (constant 2017 PPP), 1990-2015</t>
  </si>
  <si>
    <t>3.3.5</t>
  </si>
  <si>
    <t>GDP per unit of energy use (constant 2017 PPP $ per kg of oil equivalent) in SADC, 1990-2015</t>
  </si>
  <si>
    <t>3.3.6</t>
  </si>
  <si>
    <t>Total Primary Energy Consumption (Koe)</t>
  </si>
  <si>
    <t>3.3.7</t>
  </si>
  <si>
    <t>Energy Consumption per capita (Koe)</t>
  </si>
  <si>
    <t>Energy Consumption per capita (KWH)</t>
  </si>
  <si>
    <t>3.3.8</t>
  </si>
  <si>
    <t>Total Energy Use in SADC, Kt of Oil Equivalent, 1980 -2021</t>
  </si>
  <si>
    <t>3.3.10</t>
  </si>
  <si>
    <t>3.3.9</t>
  </si>
  <si>
    <t>Total Energy Use Per Capita in SADC, Kg of Oil Equivalent, 1980 - 2021</t>
  </si>
  <si>
    <t>3.3.11</t>
  </si>
  <si>
    <t>3.3.12</t>
  </si>
  <si>
    <t>Access to clean fuels and technologies for cooking , Percent Total  Population, 2000-2020</t>
  </si>
  <si>
    <t>3.3.13</t>
  </si>
  <si>
    <t>Inflation rate in SADC for Energy, 2010 - 2021</t>
  </si>
  <si>
    <t>3.3.14</t>
  </si>
  <si>
    <t>3.3.15</t>
  </si>
  <si>
    <t>3.3.17</t>
  </si>
  <si>
    <t>3.3.16</t>
  </si>
  <si>
    <t>3.3.18</t>
  </si>
  <si>
    <t>3.3.19</t>
  </si>
  <si>
    <t>3.3.20</t>
  </si>
  <si>
    <t>3.3.21</t>
  </si>
  <si>
    <t>3.3.22</t>
  </si>
  <si>
    <t>3.3.23</t>
  </si>
  <si>
    <t>3.3.24</t>
  </si>
  <si>
    <t>3.3.25</t>
  </si>
  <si>
    <t>3.3.26</t>
  </si>
  <si>
    <t>3.3.27</t>
  </si>
  <si>
    <t>3.3.28</t>
  </si>
  <si>
    <t>3.3.29</t>
  </si>
  <si>
    <t>3.3.30</t>
  </si>
  <si>
    <t>3.3.31</t>
  </si>
  <si>
    <t>3.3.32</t>
  </si>
  <si>
    <t>Agri: Dates updated in ToC</t>
  </si>
  <si>
    <t>environment</t>
  </si>
  <si>
    <t>6. DISASTER RISK REDUCTION</t>
  </si>
  <si>
    <t>https://www.unodc.org/documents/data-and-analysis/wildlife/2020/World_Wildlife_Report_2020_9July.pdf</t>
  </si>
  <si>
    <r>
      <t xml:space="preserve">Arrivals of non-resident tourists at national borders, </t>
    </r>
    <r>
      <rPr>
        <sz val="11"/>
        <color rgb="FF0070C0"/>
        <rFont val="Tahoma"/>
        <family val="2"/>
      </rPr>
      <t>Overnight visitors</t>
    </r>
  </si>
  <si>
    <r>
      <t xml:space="preserve">Arrivals of non-resident visitors at national borders, </t>
    </r>
    <r>
      <rPr>
        <sz val="11"/>
        <color rgb="FF0070C0"/>
        <rFont val="Tahoma"/>
        <family val="2"/>
      </rPr>
      <t>Total arrivals</t>
    </r>
  </si>
  <si>
    <t>Comoros- TF</t>
  </si>
  <si>
    <t>Eswatini - TF</t>
  </si>
  <si>
    <t>Lesotho - TF</t>
  </si>
  <si>
    <t xml:space="preserve">South Africa- TF </t>
  </si>
  <si>
    <t>Zimbabwe - TF</t>
  </si>
  <si>
    <t>Seychelles - TF</t>
  </si>
  <si>
    <t>Series</t>
  </si>
  <si>
    <t>Americas</t>
  </si>
  <si>
    <t>East Asia and the Pacific</t>
  </si>
  <si>
    <t>Europe</t>
  </si>
  <si>
    <t>Middle East</t>
  </si>
  <si>
    <t>South Asia</t>
  </si>
  <si>
    <t>Other not classified</t>
  </si>
  <si>
    <t>1/ Arrivals of non-resident tourists by air.
Prior to 2015, the Directorate for Information and Monitoring of Immigration and Emigration (DRCIE) of the Ministry of Public Security of Madagascar recorded the nationalities of visitors for the entire country. For the year 2018, a clear improvement was put in place compared to the collection system for the landing at Nosy-Be Airport. Previously, the DRCIE was only able to issue data from Ivato International Airport.
Therefore, figures for “other countries of the world” currently show the nationalities of non-resident visitors arriving at the six (6) international airports of Toamasina, Sainte-Marie, Antsiranana, Mahajanga, Fort-Dauphin and Tuléar. End of 2018 and all 2019, NosyBe International Airport has 16 flights per week operated by several international companies, which shows a clear increase in the number of tourists from various nationalities, including Italians.</t>
  </si>
  <si>
    <t>Arrivals by air.</t>
  </si>
  <si>
    <t>2008: Change of methodology. Until 2007 the data correspond only to 12 border posts. From 2008, the data of all the border posts of the country are used.</t>
  </si>
  <si>
    <t>995-2008: excluding arrivals for work and contract workers.
Since 2009 a new methodology has been applied and therefore, the information is not comparable to previous years.
Since 2014 a new methodology has been applied and therefore, the information is not comparable to previous years. From 2014 excluding transit.</t>
  </si>
  <si>
    <t>2002-2004, 2007-2010: arrivals by air only.
2011-2016: The arrivals data relate only to three border posts (N'Djili airport in Kinshasa, the Luano airport in Lubumbashi, and the land border-crossing of Kasumbalesa in Katanga province)</t>
  </si>
  <si>
    <t>UNWTO, re-updated November 2022</t>
  </si>
  <si>
    <t>World Bank, https://databank.worldbank.org/source/africa-development-indicators/Series/EE.BOD.TOTL.KG#, Doawnloaded 8 November 2022</t>
  </si>
  <si>
    <t>https://databank.worldbank.org/source/africa-development-indicators/Series/EE.BOD.TOTL.KG#</t>
  </si>
  <si>
    <t>latest 2007, World Bank</t>
  </si>
  <si>
    <t>2007-2011: Submitted to DES CA</t>
  </si>
  <si>
    <t>update of Trade</t>
  </si>
  <si>
    <t>Missing for Namibia: Agri Intra Trade, manufacture Intra-TRADE</t>
  </si>
  <si>
    <t>Vistorina</t>
  </si>
  <si>
    <t>Zambia:</t>
  </si>
  <si>
    <t>Namibia by SITC updated</t>
  </si>
  <si>
    <t>No data on SITC overall received</t>
  </si>
  <si>
    <t>David Sakala to resumbit</t>
  </si>
  <si>
    <t>Seychelles by SITC updated</t>
  </si>
  <si>
    <t>Lesotho overall updated</t>
  </si>
  <si>
    <t>By ICT updated</t>
  </si>
  <si>
    <t>Agri Trade updated</t>
  </si>
  <si>
    <t>Manufacture Trade updated</t>
  </si>
  <si>
    <t>Selected updated</t>
  </si>
  <si>
    <t>new data set  received</t>
  </si>
  <si>
    <t>Tourism: No further update</t>
  </si>
  <si>
    <t>Member State</t>
  </si>
  <si>
    <t>Arrivals from:</t>
  </si>
  <si>
    <t>Purpose  of visit</t>
  </si>
  <si>
    <t>Mode of transport</t>
  </si>
  <si>
    <t>Tourism industry</t>
  </si>
  <si>
    <t>* Refers to Island of Mauritius</t>
  </si>
  <si>
    <t>Passenger Car Fleet, Number</t>
  </si>
  <si>
    <t>Length of road, Botswana page2</t>
  </si>
  <si>
    <t>https://www.statsbots.org.bw/sites/default/files/publications/Transport%20%26%20Infrastructure%20Statistics%20Report%202021.pdf</t>
  </si>
  <si>
    <t>https://www.statssa.gov.za/publications/P7162/P7162December2021.pdf</t>
  </si>
  <si>
    <t>https://dms.dot.gov.za/share/s/wFiLZB_-TkC_rkOSr3RtwA</t>
  </si>
  <si>
    <t>https://www.transport.gov.za/documents/11623/41456/Final_DoTTechnicalIndicator10_07_2019.pdf/c5d3eb4e-efcd-4c49-8e9c-d2f770b61b23</t>
  </si>
  <si>
    <t>https://dms.dot.gov.za/share/s/C1XxYRu4ToiemjDxI10Org</t>
  </si>
  <si>
    <t>https://unece.org/DAM/trans/doc/2020/wp6/_Infocards_ENG.pdf</t>
  </si>
  <si>
    <t>https://www.itf-oecd.org/sites/default/files/docs/key-transport-statistics-2022.pdf</t>
  </si>
  <si>
    <t>https://www.iata.org/contentassets/a686ff624550453e8bf0c9b3f7f0ab26/wats-2021-mediakit.pdf</t>
  </si>
  <si>
    <t>https://data.aseanstats.org/indicator/ASE.TRP.AIR.A.302</t>
  </si>
  <si>
    <t>https://www.southafrica.to/transport/Airports/airports-South-Africa.php</t>
  </si>
  <si>
    <t>https://namibiahub.com/list-of-airports-in-namibia/</t>
  </si>
  <si>
    <t>https://dlca.logcluster.org/display/public/DLCA/2.2+Aviation+des+Comores</t>
  </si>
  <si>
    <r>
      <rPr>
        <b/>
        <sz val="10"/>
        <color theme="1"/>
        <rFont val="Tahoma"/>
        <family val="2"/>
      </rPr>
      <t>Source</t>
    </r>
    <r>
      <rPr>
        <sz val="10"/>
        <color theme="1"/>
        <rFont val="Tahoma"/>
        <family val="2"/>
      </rPr>
      <t>: National Statistical Offices of Member States, November 2022</t>
    </r>
  </si>
  <si>
    <t>For South Africa: https://www.southafrica.to/transport/Airports/airports-South-Africa.php</t>
  </si>
  <si>
    <t>For Comoros: https://dlca.logcluster.org/display/public/DLCA/2.2+Aviation+des+Comores</t>
  </si>
  <si>
    <t>Update of Transport from Data from Mauritius</t>
  </si>
  <si>
    <t>Update of Transport from data from Angola</t>
  </si>
  <si>
    <t>Air transport freight Million Km-Tins to be cnfirmed</t>
  </si>
  <si>
    <t>Table 3.1.11 Volume of export carried on rail transport, Tons, 2007-2021</t>
  </si>
  <si>
    <t>Table 3.1.12 Volume of import carried on rail transport, Tons, 2007-2021</t>
  </si>
  <si>
    <t xml:space="preserve">2 885.0 </t>
  </si>
  <si>
    <t xml:space="preserve">3 186.7 </t>
  </si>
  <si>
    <t xml:space="preserve">2 770.9 </t>
  </si>
  <si>
    <t>3 508.4</t>
  </si>
  <si>
    <t>Update Tramsport from Mauritius</t>
  </si>
  <si>
    <t>Double check Angola and Mozambique</t>
  </si>
  <si>
    <t>Update Transport from Madagascar</t>
  </si>
  <si>
    <t>Table 3.1.13  Number of Airports, Number, 2000-2021</t>
  </si>
  <si>
    <t>Table 3.1.14 Air Tansport - Registered Carrier Departures Worldwide of SADC, Number, 1980-2021</t>
  </si>
  <si>
    <t>Table 3.1.15 Air Transport - Passengers Carried in SADC, Number, 1980-2021</t>
  </si>
  <si>
    <t>Table 3.1.16  Air Transport - Freight, Tons, 2000-2021</t>
  </si>
  <si>
    <t>Table 3.1.17 Air Transport - Freight in SADC, Million Ton-Km, 1980-2021</t>
  </si>
  <si>
    <t>Table 3.1.18 Aircarft movement, Number, 2000-2021</t>
  </si>
  <si>
    <t>Table 3.1.19  Number of Ports, Number, 2000-2021</t>
  </si>
  <si>
    <t>Table 3.1.20  Port Traffic-Freight Cargo imported, Tons, 2000-2021</t>
  </si>
  <si>
    <t>Table 3.1.21  Port Traffic-Freight Cargo exported, Tons, 2000-2021</t>
  </si>
  <si>
    <t>Table 3.1.6  Railway Line Route Length in SADC, Total Route-Km, 1980-2021, Selected years</t>
  </si>
  <si>
    <t>Table 3.1.7  Passengers carried through railways, Number, 2007-2021</t>
  </si>
  <si>
    <t>Table 3.1.18 Aircarft movement, Number, 2007-2021</t>
  </si>
  <si>
    <t>National Statistics Offices of Member States for Angola, Botswana, Madagascar, Mauritius, Mozambique, October 2022</t>
  </si>
  <si>
    <t>* Individuals aged 12 years and above</t>
  </si>
  <si>
    <t>Indicator name</t>
  </si>
  <si>
    <t>Population covered by a mobile-cellular network (%)</t>
  </si>
  <si>
    <t>Dem. Rep. of the Congo</t>
  </si>
  <si>
    <t>ITU Digital Development Dashboard: https://public.tableau.com/app/profile/ituint/viz/DigitalDevelopmentDashboard-NoMap2/Online, Downloaded 14 November 2022</t>
  </si>
  <si>
    <t>Population covered by a mobile-cellular network</t>
  </si>
  <si>
    <t>Change in variable:</t>
  </si>
  <si>
    <t>Mobile network coverage</t>
  </si>
  <si>
    <t>Percentage of geographical area with broadband coverage</t>
  </si>
  <si>
    <t>Population covered by at least a 3G mobile network (%)</t>
  </si>
  <si>
    <t>Proportion of population using mobile phones</t>
  </si>
  <si>
    <t>Female mobile phone ownership as a % of total female population</t>
  </si>
  <si>
    <t>Total fixed broadband subscriptions</t>
  </si>
  <si>
    <t>Democratic  Republic of the Congo</t>
  </si>
  <si>
    <t>Households with Internet access at home (%)</t>
  </si>
  <si>
    <t>Table 3.2.27 Mobile cellular SMS price, in USD, 2012-2021</t>
  </si>
  <si>
    <t>Table 3.2.26 Mobile phone call tariff, off peak (per minute), in USD, 2012-2021</t>
  </si>
  <si>
    <t>Table 3.2.25 Mobile phone call tariff, peak (per minute), in USD, 2012-2021</t>
  </si>
  <si>
    <t>Table 3.2.24 Fixed telephone price of a three-minute call from fixed phone to a mobile , in USD, 2012-2021</t>
  </si>
  <si>
    <t>Table 3.2.23 Fixed telephone price of a three-minute local call (peak), in USD, 2012-2021</t>
  </si>
  <si>
    <t>Table 3.2.22 Fixed Telephone price of a three-minute local call (off-peak), in USD, 2012-2021</t>
  </si>
  <si>
    <t>Table 3.2.21 Internet tariffs, 20hours per month, in USD, 2012-2021</t>
  </si>
  <si>
    <t>Table 3.2.20 Individuals using the Internet (% of population), 2000-2020</t>
  </si>
  <si>
    <t>Table 3.2.19 Mobile Broadband subscriptions, 2007-2021</t>
  </si>
  <si>
    <t>Table 3.2.18  Population covered by a mobile-cellular network, %, 2010-2021</t>
  </si>
  <si>
    <t>Table 3.2.17  Female mobile phone ownership as a % of total female population, %, 2014-2020</t>
  </si>
  <si>
    <t>Table 3.2.16  Population covered by at least a 3G mobile network, %, 2010-2021</t>
  </si>
  <si>
    <t>Table 3.2.15  Mobile Service Providers, Number, 2000-2021</t>
  </si>
  <si>
    <t>Table 3.2.14 Mobile Cellular Subscribers, Density Per  100 Inhabitants in SADC, 2000-2021</t>
  </si>
  <si>
    <t>Table 3.2.13  Households with Internet access at home in SADC, by region, %, 2010-2021</t>
  </si>
  <si>
    <t>Table 3.2.12 Mobile Cellular Subscribers, Number of  Subscriptions in SADC, 2000-2021</t>
  </si>
  <si>
    <t>Table 3.2.10  Internet Users, Number, 2000-2021</t>
  </si>
  <si>
    <t>Table 3.2.9  Internet Access Subscriptions in SADC, per 100 Inhabitants, 2000-2021</t>
  </si>
  <si>
    <t>Table 3.2.8  Internet Access Subscriptions in SADC, Number, 2000-2021</t>
  </si>
  <si>
    <t>Table 3.2.7  Total fixed broadband subscriptions in SADC, 2010-2021</t>
  </si>
  <si>
    <t>Derived from Telecommunication Services - Fixed Telephone Lines in SADC and Population (2022)</t>
  </si>
  <si>
    <t>Derived from Mobile cellular subcrbers in SADC and Population (2022)</t>
  </si>
  <si>
    <t>ITU : https://www.itu.int/en/ITU-D/Statistics/Pages/stat/default.aspx, Downloaded 25 October 2022 for for Angola (2021), DRC 2020-2021), Eswatini (2019-2021), Lesotho (2021), Madagascar (2021), Namibia (2021), South Africa (2021), Tanzania (2021)</t>
  </si>
  <si>
    <t>Member State websites/report for Botswana (Botswana Communications Regulatory Authority), Comoros (ANRTIC (Autorite de Regulation des TIC), Rapport Observatoire du TIC, 1er Trimestre 2022), Madagascar (Rapport d'activite 2019, 2020 ARTEC), Seychelles (ICT Sector Performance report ,March 2022), Zimbabwe (ZITCA)</t>
  </si>
  <si>
    <t>Table 3.2.11  Internet Users Per 100 Inhabitants in SADC, 2000-2021</t>
  </si>
  <si>
    <t>World Bank: https://data.worldbank.org/indicator/EG.IMP.CONS.ZS, Downoaded 15 November 2022</t>
  </si>
  <si>
    <t xml:space="preserve">Net energy imports are estimated as energy use less production, both measured in oil equivalents. A negative value indicates that the country is a net exporter. Energy use refers to use of primary energy </t>
  </si>
  <si>
    <t>before transformation to other end-use fuels, which is equal to indigenous production plus imports and stock changes, minus exports and fuels supplied to ships and aircraft engaged in international transport.</t>
  </si>
  <si>
    <t>Renewable energy consumption is the share of renewables energy in total final energy consumption.</t>
  </si>
  <si>
    <t>Combustible fuels</t>
  </si>
  <si>
    <t>Hydro</t>
  </si>
  <si>
    <t>Nuclear</t>
  </si>
  <si>
    <t>Wind</t>
  </si>
  <si>
    <t>Solar</t>
  </si>
  <si>
    <t>United Rep. of Tanzania</t>
  </si>
  <si>
    <t>Gases</t>
  </si>
  <si>
    <t>Heat</t>
  </si>
  <si>
    <t>Primary energy production</t>
  </si>
  <si>
    <t>International bunkers</t>
  </si>
  <si>
    <t>Aviation</t>
  </si>
  <si>
    <t>Marine</t>
  </si>
  <si>
    <t>Stock changes</t>
  </si>
  <si>
    <t>Per capita</t>
  </si>
  <si>
    <t>Imports &amp; Exports</t>
  </si>
  <si>
    <t>Table 3.3.3 Energy supply per capita,  Gigajoules, 1990- 2019</t>
  </si>
  <si>
    <t>Table 3.3.24  Price for Kerosene in SADC, US $ per litre, 2000 - 2021</t>
  </si>
  <si>
    <t>Table 3.3.23 Pump prices for diesel in SADC in US cents per litre, 1991-2021, Selected Years</t>
  </si>
  <si>
    <t>Table 3.3.22 Pump prices for gasoline in SADC in US cents per litre, 1991 - 2021 Selected Years</t>
  </si>
  <si>
    <t>Table 3.3.19 Electricity Tariffs in SADC by Type of Customer, US $ , 2001 -2021</t>
  </si>
  <si>
    <t>Table 3.3.18 Electricity consumption by households (Million Kilowatt-hours) in SADC, 2000-2021</t>
  </si>
  <si>
    <t>Table 3.3.17 Electricity consumption by industry and construction (Million Kilowatt-hours) in SADC, 2000-2021</t>
  </si>
  <si>
    <t>Table 3.3.16 Electricity consumption (Million Kilowatt-hours) in SADC, 2000-2021</t>
  </si>
  <si>
    <t>Table 3.3.15 Percentage of Population in SADC With Access to Electricity, 2009 - 2020</t>
  </si>
  <si>
    <t>Table 3.3.14  Total Net Installed Capacity of  Electricity Power Plants in SADC,   Thousand Kilowatt, 1990 - 2021</t>
  </si>
  <si>
    <t>Table 3.3.1 Total Energy supply,  Petajoules, 1990- 2019</t>
  </si>
  <si>
    <t>Table 3.3.2 Components of Total Energy Supply,  Petajoules, 1990-2019</t>
  </si>
  <si>
    <t>Table 3.3.4 Primary energy production,  Petajoules, Selected years</t>
  </si>
  <si>
    <r>
      <t>Table 3.3.5  Energy production in SADC, kt of oil equivalent, 1980 -</t>
    </r>
    <r>
      <rPr>
        <b/>
        <sz val="11"/>
        <rFont val="Tahoma"/>
        <family val="2"/>
      </rPr>
      <t>2015</t>
    </r>
  </si>
  <si>
    <t>Table 3.3.6 Total Energy Use in SADC, Kt of Oil Equivalent, 1980 -2021</t>
  </si>
  <si>
    <t>Table 3.3.7 Net import of energy, % of energy use,2000-2014</t>
  </si>
  <si>
    <t>Table 3.3.8  Total Energy Use Per Capita in SADC, Kg of Oil Equivalent, 1980 - 2021</t>
  </si>
  <si>
    <t>Table 3.3.9 GDP per unit of energy use (constant 2017 PPP $ per kg of oil equivalent) in SADC, 1990-2015</t>
  </si>
  <si>
    <t>Table 3.3.10  Energy use (kg of oil equivalent) in SADC per $1 000 GDP (constant 2017 PPP), 1990-2015</t>
  </si>
  <si>
    <t>Table 3.3.12 Total Electricity Production in SADC,  Million Kilowatt-Hour, 1990-2021</t>
  </si>
  <si>
    <t xml:space="preserve">Table 3.3.25  Fuels Used in SADC for Cooking , Percent Total  Population, Latest Year </t>
  </si>
  <si>
    <t>Table 3.3.26  Access to clean fuels and technologies for cooking , Percent Total  Population, 2000-2020</t>
  </si>
  <si>
    <t>Table 3.3.13 Production of electricity - by type,  Million Kilowatt-Hour, 2016-2021</t>
  </si>
  <si>
    <t xml:space="preserve">Energy </t>
  </si>
  <si>
    <t>Table 3.3.11  Energy Consumption Per Capita, kWh, 2018-2019</t>
  </si>
  <si>
    <t>Table 3.3.20 Electricity Imports  (Million Kilowatt-hours) in SADC, 2000-2019</t>
  </si>
  <si>
    <t>Table 3.3.21 Electricity Exports  (Million Kilowatt-hours) in SADC, 2000-2019</t>
  </si>
  <si>
    <t>Table 3.3.27  Renewable energy share in the total final energy consumption (%),2000-2019</t>
  </si>
  <si>
    <t>Table 3.3.5  Energy production in SADC, kt of oil equivalent, 1980 -2015</t>
  </si>
  <si>
    <t>Table 3.3.28 Inflation rate in SADC for Energy, 2010 - 2021</t>
  </si>
  <si>
    <t>TOC already updated</t>
  </si>
  <si>
    <t>Source checked</t>
  </si>
  <si>
    <t>Agriculture</t>
  </si>
  <si>
    <t>Updated</t>
  </si>
  <si>
    <t>Environment</t>
  </si>
  <si>
    <t>https://www.fao.org/3/ca8642en/ca8642en.pdf</t>
  </si>
  <si>
    <t>https://apps.who.int/iris/bitstream/handle/10665/43048/9241592303.pdf</t>
  </si>
  <si>
    <t>Average precipitation is the long-term average in depth (over space and time) of annual precipitation in the country. Precipitation is defined as any kind of water that falls from clouds as a liquid or a solid.</t>
  </si>
  <si>
    <t>Sources</t>
  </si>
  <si>
    <t>https://files.worldwildlife.org/wwfcmsprod/files/Publication/file/9bsfj8aq5v_deforestation_fronts___drivers_and_responses_in_a_changing_world___summary_english.pdf?_ga=2.84501723.354137620.1668663978-1477116899.1668663977</t>
  </si>
  <si>
    <t>https://www.globalforestwatch.org/dashboards/global/?category=summary&amp;dashboardPrompts=eyJzaG93UHJvbXB0cyI6dHJ1ZSwicHJvbXB0c1ZpZXdlZCI6WyJzaGFyZVdpZGdldCJdLCJzZXR0aW5ncyI6eyJzaG93UHJvbXB0cyI6dHJ1ZSwicHJvbXB0c1ZpZXdlZCI6W10sInNldHRpbmdzIjp7Im9wZW4iOmZhbHNlLCJzdGVwSW5kZXgiOjAsInN0ZXBzS2V5IjoiIn0sIm9wZW4iOnRydWUsInN0ZXBJbmRleCI6MCwic3RlcHNLZXkiOiJzaGFyZVdpZGdldCJ9LCJvcGVuIjp0cnVlLCJzdGVwc0tleSI6ImRvd25sb2FkRGFzaGJvYXJkU3RhdHMifQ%3D%3D&amp;location=WyJnbG9iYWwiXQ%3D%3D&amp;map=eyJkYXRhc2V0cyI6W3siZGF0YXNldCI6InBvbGl0aWNhbC1ib3VuZGFyaWVzIiwibGF5ZXJzIjpbImRpc3B1dGVkLXBvbGl0aWNhbC1ib3VuZGFyaWVzIiwicG9saXRpY2FsLWJvdW5kYXJpZXMiXSwiYm91bmRhcnkiOnRydWUsIm9wYWNpdHkiOjEsInZpc2liaWxpdHkiOnRydWV9LHsiZGF0YXNldCI6Ik5ldC1DaGFuZ2UtU1RBR0lORyIsImxheWVycyI6WyJmb3Jlc3QtbmV0LWNoYW5nZSJdLCJvcGFjaXR5IjoxLCJ2aXNpYmlsaXR5Ijp0cnVlLCJwYXJhbXMiOnsidmlzaWJpbGl0eSI6dHJ1ZSwiYWRtX2xldmVsIjoiYWRtMCJ9fV19&amp;showMap=true&amp;treeLossPct=eyJoaWdobGlnaHRlZCI6ZmFsc2V9</t>
  </si>
  <si>
    <t>Table 5.3 Average precipitation in depth (mm per year), 2002-2018, Selected years</t>
  </si>
  <si>
    <t>Table 5.5 Consumption of Ozone-Depleting Chlorofluorocarbons (CFCs) in SADC, Tons of Ozone-Depleting Potential, 1995/1998 - 2015, Selected Years</t>
  </si>
  <si>
    <t>Table 5.4 Mean Annual Temperature in SADC, 0C, 1970 - 2021</t>
  </si>
  <si>
    <t>Table 6.1  Number of deaths, missing persons and directly affected persons attributed to disasters per 100 000 population, latest year</t>
  </si>
  <si>
    <t>FOOD</t>
  </si>
  <si>
    <r>
      <rPr>
        <b/>
        <sz val="11"/>
        <color theme="1"/>
        <rFont val="Calibri"/>
        <family val="2"/>
        <scheme val="minor"/>
      </rPr>
      <t>PUMP PRICE GASOLINE,</t>
    </r>
    <r>
      <rPr>
        <b/>
        <sz val="11"/>
        <color rgb="FFFF0000"/>
        <rFont val="Calibri"/>
        <family val="2"/>
        <scheme val="minor"/>
      </rPr>
      <t xml:space="preserve"> LOCAL CURRENCY</t>
    </r>
  </si>
  <si>
    <r>
      <rPr>
        <b/>
        <sz val="11"/>
        <color theme="1"/>
        <rFont val="Calibri"/>
        <family val="2"/>
        <scheme val="minor"/>
      </rPr>
      <t>PUMP PRICE DIESEL,</t>
    </r>
    <r>
      <rPr>
        <b/>
        <sz val="11"/>
        <color rgb="FFFF0000"/>
        <rFont val="Calibri"/>
        <family val="2"/>
        <scheme val="minor"/>
      </rPr>
      <t xml:space="preserve"> LOCAL CURRENCY</t>
    </r>
  </si>
  <si>
    <r>
      <rPr>
        <b/>
        <sz val="11"/>
        <color theme="1"/>
        <rFont val="Calibri"/>
        <family val="2"/>
        <scheme val="minor"/>
      </rPr>
      <t>PUMP PRICE KERSOSENE,</t>
    </r>
    <r>
      <rPr>
        <b/>
        <sz val="11"/>
        <color rgb="FFFF0000"/>
        <rFont val="Calibri"/>
        <family val="2"/>
        <scheme val="minor"/>
      </rPr>
      <t xml:space="preserve"> LOCAL CURRENCY</t>
    </r>
  </si>
  <si>
    <r>
      <rPr>
        <b/>
        <sz val="11"/>
        <color theme="1"/>
        <rFont val="Calibri"/>
        <family val="2"/>
        <scheme val="minor"/>
      </rPr>
      <t>PUMP PRICE GASOLINE,</t>
    </r>
    <r>
      <rPr>
        <b/>
        <sz val="11"/>
        <color rgb="FFFF0000"/>
        <rFont val="Calibri"/>
        <family val="2"/>
        <scheme val="minor"/>
      </rPr>
      <t xml:space="preserve"> USD</t>
    </r>
  </si>
  <si>
    <r>
      <rPr>
        <b/>
        <sz val="11"/>
        <color theme="1"/>
        <rFont val="Calibri"/>
        <family val="2"/>
        <scheme val="minor"/>
      </rPr>
      <t>PUMP PRICE DIESEL,</t>
    </r>
    <r>
      <rPr>
        <b/>
        <sz val="11"/>
        <color rgb="FFFF0000"/>
        <rFont val="Calibri"/>
        <family val="2"/>
        <scheme val="minor"/>
      </rPr>
      <t xml:space="preserve"> USD</t>
    </r>
  </si>
  <si>
    <r>
      <rPr>
        <b/>
        <sz val="11"/>
        <color theme="1"/>
        <rFont val="Calibri"/>
        <family val="2"/>
        <scheme val="minor"/>
      </rPr>
      <t>PUMP PRICE KERSOSENE,</t>
    </r>
    <r>
      <rPr>
        <b/>
        <sz val="11"/>
        <color rgb="FFFF0000"/>
        <rFont val="Calibri"/>
        <family val="2"/>
        <scheme val="minor"/>
      </rPr>
      <t xml:space="preserve"> USD</t>
    </r>
  </si>
  <si>
    <r>
      <rPr>
        <b/>
        <sz val="11"/>
        <color theme="1"/>
        <rFont val="Calibri"/>
        <family val="2"/>
        <scheme val="minor"/>
      </rPr>
      <t>PUMP PRICE GASOLINE,</t>
    </r>
    <r>
      <rPr>
        <b/>
        <sz val="11"/>
        <color rgb="FFFF0000"/>
        <rFont val="Calibri"/>
        <family val="2"/>
        <scheme val="minor"/>
      </rPr>
      <t xml:space="preserve"> USD CENTS</t>
    </r>
  </si>
  <si>
    <r>
      <rPr>
        <b/>
        <sz val="11"/>
        <color theme="1"/>
        <rFont val="Calibri"/>
        <family val="2"/>
        <scheme val="minor"/>
      </rPr>
      <t>PUMP PRICE DIESEL,</t>
    </r>
    <r>
      <rPr>
        <b/>
        <sz val="11"/>
        <color rgb="FFFF0000"/>
        <rFont val="Calibri"/>
        <family val="2"/>
        <scheme val="minor"/>
      </rPr>
      <t xml:space="preserve"> USD CENTS</t>
    </r>
  </si>
  <si>
    <r>
      <rPr>
        <b/>
        <sz val="11"/>
        <color theme="1"/>
        <rFont val="Calibri"/>
        <family val="2"/>
        <scheme val="minor"/>
      </rPr>
      <t>PUMP PRICE KERSOSENE,</t>
    </r>
    <r>
      <rPr>
        <b/>
        <sz val="11"/>
        <color rgb="FFFF0000"/>
        <rFont val="Calibri"/>
        <family val="2"/>
        <scheme val="minor"/>
      </rPr>
      <t xml:space="preserve"> USD CENTS</t>
    </r>
  </si>
  <si>
    <t>Table  : Exchange Rates, National Currency Per 1 US $ in SADC,</t>
  </si>
  <si>
    <t>Table 6: Share of GDP by kind of economic activity at current prices, Total SADC, (%), 2011-2021</t>
  </si>
  <si>
    <t>Item Description</t>
  </si>
  <si>
    <t>Agriculture, forestry and fishing</t>
  </si>
  <si>
    <t>Table : GDP by kind of economic activity at current prices, Angola, Million US $, 2010-2020</t>
  </si>
  <si>
    <t>Mining and Quarrying</t>
  </si>
  <si>
    <t>Manufacturing</t>
  </si>
  <si>
    <t>Electricity, gas, steam and air conditioning supply; Water supply; sewerage, waste management and remediation activities</t>
  </si>
  <si>
    <t>Construction</t>
  </si>
  <si>
    <t>Wholesale and retail trade, transportation and storage, accommodation and food service activities</t>
  </si>
  <si>
    <t>Information and communication</t>
  </si>
  <si>
    <t>Financial and insurance activities</t>
  </si>
  <si>
    <t>Real estate activities, Professional, scientific, technical, administrative and support service activities</t>
  </si>
  <si>
    <t>Public administration and defence, education, human health and social work activities</t>
  </si>
  <si>
    <t>Other service activities</t>
  </si>
  <si>
    <t>GDP at Basic Prices</t>
  </si>
  <si>
    <t>Net Taxes on products</t>
  </si>
  <si>
    <t>GDP at Purchasers Prices</t>
  </si>
  <si>
    <t>Table : GDP by kind of economic activity at current prices, Botswana, Million US $, 2010-2020</t>
  </si>
  <si>
    <t>Table : GDP by kind of economic activity at current prices, Comoros, Million US $, 2010-2020</t>
  </si>
  <si>
    <t>Table : GDP by kind of economic activity at current prices, DRC, Million US $, 2010-2020</t>
  </si>
  <si>
    <t>Table : GDP by kind of economic activity at current prices, Eswatini, Million US $, 2010-2020</t>
  </si>
  <si>
    <t>Table : GDP by kind of economic activity at current prices, Lesotho, Million US $, 2010-2020</t>
  </si>
  <si>
    <t>Table : GDP by kind of economic activity at current prices, Madagascar, Million US $, 2010-2020</t>
  </si>
  <si>
    <t>Table : GDP by kind of economic activity at current prices, Malawi, Million US $, 2010-2020</t>
  </si>
  <si>
    <t>Table : GDP by kind of economic activity at current prices, Mauritius, Million US $, 2010-2020</t>
  </si>
  <si>
    <t>Table : GDP by kind of economic activity at current prices, Mozambique, Million US $, 2010-2020</t>
  </si>
  <si>
    <t>Table : GDP by kind of economic activity at current prices, Namibia, Million US $, 2010-2020</t>
  </si>
  <si>
    <t>Table : GDP by kind of economic activity at current prices, Seychelles, Million US $, 2010-2020</t>
  </si>
  <si>
    <t>Table : GDP by kind of economic activity at current prices, South Africa, Million US $, 2010-2020</t>
  </si>
  <si>
    <t>Table : GDP by kind of economic activity at current prices, Tanzania, Million US $, 2010-2020</t>
  </si>
  <si>
    <t>Table : GDP by kind of economic activity at current prices, Zambia, Million US $, 2010-2020</t>
  </si>
  <si>
    <t>Table : GDP by kind of economic activity at current prices, Zimbabwe, Million US $, 2010-2020</t>
  </si>
  <si>
    <t>Table : Share of GDP by kind of economic activity at current prices,%, 2010-2020</t>
  </si>
  <si>
    <t>Table 4.1.22 Agricultural Producer Price  for Cattle Live Weight in SADC, US $ Per Tonne, 1991 - 2018</t>
  </si>
  <si>
    <t>Table 4.1.25 Agricultural Producer Price  for Chicken Live Weight in SADC , US $ Per Tonne, 1991 - 2018</t>
  </si>
  <si>
    <t>https://www.imf.org/en/Publications/fandd/issues/Series/Back-to-Basics/Purchasing-Power-Parity-PPP#:~:text=The%20other%20approach%20uses%20the,and%20services%20in%20each%20country.</t>
  </si>
  <si>
    <t>Statictics Mauritius, 2007-2020</t>
  </si>
  <si>
    <t>Food and Agriculture Organization (FAO): https://www.fao.org/faostat/en/#data/RFN, Downloaded 17 October 2022 (All Member States for 2020)</t>
  </si>
  <si>
    <t>Submissions in 2022 from DRC, Madagascar, Mauritius and South Africa</t>
  </si>
  <si>
    <t>Food and Agriculture Organisation (FAO): https://www.fao.org/faostat/en/#data/PP, Downloaded 18 October 2022. All Member States except DRC, Madagascar, Mauritius and South Africa (2016-2020). Mozambique (2015-2017). Tanzania (2013-2015). Zambia (2015, 2018, 2019)</t>
  </si>
  <si>
    <t>Food and Agriculture Organisation (FAO): https://www.fao.org/faostat/en/#data/PP, Downloaded 18October 2022. All Member States except DRC, Madagascar, Mauritius and South Africa, Malawi (2013). Mozambique (2014-2018). Zambia (2010-2020)</t>
  </si>
  <si>
    <t>Food and Agriculture Organisation (FAO): https://www.fao.org/faostat/en/#data/PP, Downloaded 18 October 2022. All Member States  (2016-2020). Malawi (2010-2016). Mozambique (2013-2016). Data from NSO DRC, Madagascar, Mauritius and South Africa</t>
  </si>
  <si>
    <t>Food and Agriculture Organisation (FAO): https://www.fao.org/faostat/en/#data/QCL, Downloaded 19 October 2022. All Member States  except  Angola, DRC, Lesotho (up to 2018), Madagascar, Malawi, Mauritius, Mozambique, South Africa and Zimbabwe (Zimbabwe 2020 from FAO)</t>
  </si>
  <si>
    <t>Food and Agriculture Organisation (FAO): https://www.fao.org/faostat/en/#data/QCL, Downloaded 19 October 2022. All Member States  except DRC, Madagascar, Mauritius, South Africa and Zimbabwe. Data from FAO for 2020 on area harvested for Angola, Malawi and Zimbabwe</t>
  </si>
  <si>
    <t>Food and Agriculture Organisation (FAO): https://www.fao.org/faostat/en/#data/QCL, Downloaded 19 October 2022. Production for 2020 for Comoros, Eswatini,  Tanzania, Zambia, Zimbabwe</t>
  </si>
  <si>
    <t>Food and Agriculture Organisation (FAO): https://www.fao.org/faostat/en/#data/QCL, Downloaded 19 October 2022, for Angola (area harvested), Comoros, DRC (area harvested 2020), Madagascar (area harvested and yield 2020), Malawi (area harvested), Mozambique (area harvested), Seychelles, Tanzania, Zambia and Zimbabwe</t>
  </si>
  <si>
    <t>National Statistics Office DRC data (Production 2010, 2014); Madagascar (2005)</t>
  </si>
  <si>
    <t>Food and Agriculture Organisation (FAO): https://www.fao.org/faostat/en/#data/QCL, Downloaded 19 October 2022, data for 2020 for Botswana, DRC, Eswatini, Lesotho,  Madagascar,  Mozambique, Namibia, South Africa (area harvested for 2020 only), Tanzania, Zambia and Zimbabwe</t>
  </si>
  <si>
    <t>Food and Agriculture Organisation (FAO): https://www.fao.org/faostat/en/#data/QCL, Downloaded 19 October 2022, data for 2020 for Botswana,  Eswatini, Lesotho,  Madagascar,  Mozambique, Namibia, South Africa (area harvested for 2020 only), Tanzania, Zambia and Zimbabwe</t>
  </si>
  <si>
    <t>National Statistics Office Madagascar (Production 2010-2018), South Africa (changes)</t>
  </si>
  <si>
    <t>National Statistics Office DRC (Production 2010-2018, yield 2010 and 2013), South Africa (Production and area planted)</t>
  </si>
  <si>
    <t>Food and Agriculture Organisation (FAO): https://www.fao.org/faostat/en/#data/QCL, Downloaded 19 October 2022</t>
  </si>
  <si>
    <t>National Statistics Office DRC (Production 2010, 2014), Madagascar (production 2000-2015,  area planted 2000-2015)</t>
  </si>
  <si>
    <t>Food and Agriculture Organisation (FAO): https://www.fao.org/faostat/en/#data/QCL, Downloaded 19 October 2022.  Data updated for Tanzania, 2000-2020. Zimbabwe and Zambia 2016-2020 for yield. Yield for 2019 and 2020 for Seychelles. Area harvested for 2016-2020 for Madagascar. Data for 2020 for DRC, Madagascar, Malawi, Namibia, Tanzania, Zambia, Zimbabwe.</t>
  </si>
  <si>
    <t>National Statistics Office  Madagascar (production and area planted 2000-2005)</t>
  </si>
  <si>
    <t>Food and Agriculture Organisation (FAO): https://www.fao.org/faostat/en/#data/QCL, Downloaded 19 October 2022.  Data updated for Tanzania, 2000-2020. Zimbabwe and Zambia 2016-2020 for yield. Yield for 2019 and 2020 for Seychelles. Area harvested for 2016-2020 for Madagascar. Data for 2020 for DRC,  Malawi, Namibia, Tanzania, Zambia, Zimbabwe.</t>
  </si>
  <si>
    <t>National Statistics Office  DRC (Production 2010, 2011, 2014), Madagascar (production and area planted 2000-2005)</t>
  </si>
  <si>
    <t>National Statistics Office  Madagascar (production and area planted 2001-2015), Mauritius, South Africa</t>
  </si>
  <si>
    <t>National Statistics Office  Madagascar (production 2000-2015, area planted 2000-2011), Mauritius</t>
  </si>
  <si>
    <t>National Statistics Office  DRC, Madagascar, Mauritius, South Africa</t>
  </si>
  <si>
    <r>
      <t>522000</t>
    </r>
    <r>
      <rPr>
        <vertAlign val="superscript"/>
        <sz val="11"/>
        <color theme="1"/>
        <rFont val="Tahoma"/>
        <family val="2"/>
      </rPr>
      <t>b</t>
    </r>
  </si>
  <si>
    <r>
      <t>274000</t>
    </r>
    <r>
      <rPr>
        <vertAlign val="superscript"/>
        <sz val="11"/>
        <color theme="1"/>
        <rFont val="Tahoma"/>
        <family val="2"/>
      </rPr>
      <t>b</t>
    </r>
  </si>
  <si>
    <r>
      <t>2300000</t>
    </r>
    <r>
      <rPr>
        <vertAlign val="superscript"/>
        <sz val="11"/>
        <color theme="1"/>
        <rFont val="Tahoma"/>
        <family val="2"/>
      </rPr>
      <t>a</t>
    </r>
  </si>
  <si>
    <r>
      <t>5000</t>
    </r>
    <r>
      <rPr>
        <vertAlign val="superscript"/>
        <sz val="11"/>
        <color theme="1"/>
        <rFont val="Tahoma"/>
        <family val="2"/>
      </rPr>
      <t>a</t>
    </r>
  </si>
  <si>
    <r>
      <t>270000</t>
    </r>
    <r>
      <rPr>
        <vertAlign val="superscript"/>
        <sz val="11"/>
        <color theme="1"/>
        <rFont val="Tahoma"/>
        <family val="2"/>
      </rPr>
      <t>a</t>
    </r>
  </si>
  <si>
    <r>
      <t>1950000</t>
    </r>
    <r>
      <rPr>
        <vertAlign val="superscript"/>
        <sz val="11"/>
        <color theme="1"/>
        <rFont val="Tahoma"/>
        <family val="2"/>
      </rPr>
      <t>a</t>
    </r>
  </si>
  <si>
    <t>United Nations Department of Social Affairs, 2019 Electricity Profiles, Data 2016-2019, except for Tanzania (From High Frequency data, Member State website)</t>
  </si>
  <si>
    <t>United Nations Department of Social Affairs, 2019 Electricity Profiles (except for Mauritius)</t>
  </si>
  <si>
    <t>World Development Indicators , The World Bank, http://data.worldbank.org/, Downloaded 27 July 2022 (except Comoros, data from NSO)</t>
  </si>
  <si>
    <t>United Nations Department of Social Affairs, 2019 Electricity Profiles Book (except Mauritius)</t>
  </si>
  <si>
    <t>United Nations Department of Social Affairs, 2019 Electricity Profiles Book, except Mauritius</t>
  </si>
  <si>
    <t>United Nations Department of Social Affairs, 2019 Electricity Profiles Book, Data for 2014-2019 (except for Mauritius)</t>
  </si>
  <si>
    <t>Comoros 2019-2020: ANRTIC (Autorite de Regulation des TIC), Rapport Observatoire du TIC, 1er Trimestre 2022</t>
  </si>
  <si>
    <t>Madagascar 2018-2020: Rapport d'activite 2020, ARTEC</t>
  </si>
  <si>
    <t>Zambia 2016-2021: ZITCA</t>
  </si>
  <si>
    <t>Mauritius: Member State submission</t>
  </si>
  <si>
    <t>Zimbabwe 2021: Annual postal and telecommunications sector performance report 2021</t>
  </si>
  <si>
    <t>ITU, October 2022</t>
  </si>
  <si>
    <t>Seychelles 2016-2021: ICT Sector Performance report 2020,March 2022</t>
  </si>
  <si>
    <t>Mauritius Central Statistics Office</t>
  </si>
  <si>
    <t>World Bank : https://data.worldbank.org/indicator/, Downloaded  November 2022, except for Mauritius and Zimbabwe</t>
  </si>
  <si>
    <t>Comoros 2019-2021: ANRTIC (Autorite de Regulation des TIC), Rapport Observatoire du TIC, 1er Trimestre 2022</t>
  </si>
  <si>
    <t>Botswana 2021: BOCRA (Botswana Communications Regulatory Authority)</t>
  </si>
  <si>
    <t>Madagascar 2019-2020: Rapport d'activite 2020, ARTEC</t>
  </si>
  <si>
    <t>Malawi 2021: MACRA, Summary of key telecommunication indicators</t>
  </si>
  <si>
    <t>Mozambique Statistics Office</t>
  </si>
  <si>
    <t>Zambia 2021: ZITCA</t>
  </si>
  <si>
    <t>National Statistics Offices of Member States for Angola, Botswana, Comoros, Madagascar, Mauritius, Mozambique, October 2022</t>
  </si>
  <si>
    <t>National Statistics Offices of Member States for Angola, Botswana, Comoros,  Madagascar, Mauritius, Mozambique, October 2022</t>
  </si>
  <si>
    <t>National Statistics Offices of Member States for Angola, comoros, Botswana, Madagascar, Mauritius, Mozambique, October 2022</t>
  </si>
  <si>
    <t>Tanzania High frequency data:1995, 2000, 2006-2012, 2015-2019, 2021</t>
  </si>
  <si>
    <t>Central Statistics Office: 1995-2021</t>
  </si>
  <si>
    <t>Comoros INSEED: 2000-2021</t>
  </si>
  <si>
    <t>INE Angola: 1995-2001</t>
  </si>
  <si>
    <t>2021</t>
  </si>
  <si>
    <t>Table 3.2.1  Telecommunication Services - Fixed Telephone Lines in SADC, Number, 2000-2022</t>
  </si>
  <si>
    <t>Table 3.2.2  Telecommunication Services - Fixed Telephone Lines, Per 100 Inhabitants in SADC, 2000-2022</t>
  </si>
  <si>
    <t>Table 3.2.3  Internet Services - Fixed broadband, Number of  Subscriptions in SADC, 2002-2022</t>
  </si>
  <si>
    <t>Table 3.2.4  Internet Services - Fixed broadband, Density Per  100 Inhabitants in SADC, 2002-2022</t>
  </si>
  <si>
    <t>Table 3.2.5  Internet Services - Fixed Internet Subscriptions, Number of  Subscriptions in SADC, 2000  - 2022</t>
  </si>
  <si>
    <t>Table 3.2.6  Internet Services - Fixed Internet Subscriptions, Density Per  100 Inhabitants in SADC, 2000  - 2022</t>
  </si>
  <si>
    <t>Table 3.2.7  Total fixed broadband subscriptions in SADC, 2010-2022</t>
  </si>
  <si>
    <t>Table 3.2.8  Internet Access Subscriptions in SADC, Number, 2000-2022</t>
  </si>
  <si>
    <t>Table 3.2.9  Internet Access Subscriptions in SADC, per 100 Inhabitants, 2000-2022</t>
  </si>
  <si>
    <t>Table 3.2.10  Internet Users, Number, 2000-2022</t>
  </si>
  <si>
    <t>Table 3.2.11  Internet Users Per 100 Inhabitants in SADC, 2000-2022</t>
  </si>
  <si>
    <t>Table 3.2.12 Mobile Cellular Subscribers, Number of  Subscriptions in SADC, 2000-2022</t>
  </si>
  <si>
    <t>Table 3.2.14 Mobile Cellular Subscribers, Density Per  100 Inhabitants in SADC, 2000-2022</t>
  </si>
  <si>
    <t>Table 3.2.15  Mobile Service Providers, Number, 2000-2022</t>
  </si>
  <si>
    <t>Table 3.2.16  Population covered by at least a 3G mobile network, %, 2010-2022</t>
  </si>
  <si>
    <t>Table 3.2.18  Population covered by a mobile-cellular network, %, 2010-2022</t>
  </si>
  <si>
    <t>Table 3.2.19 Mobile Broadband subscriptions, 2007-2022</t>
  </si>
  <si>
    <t>Table 4.1.22 Agricultural Producer Price  for Cattle Live Weight in SADC, US $ Per Tonne, 1991 - 2022</t>
  </si>
  <si>
    <t>Table 5.1  Carbon Dioxide Emissions in SADC, Total and Per Capita, 1990 - 2022</t>
  </si>
  <si>
    <t>MS website</t>
  </si>
  <si>
    <t>Botswana: National Statistics Office website (Environment Statistics)</t>
  </si>
  <si>
    <t>Table 5: Total  Mid Year Population (in Thousand), 2013-2022</t>
  </si>
  <si>
    <t>15 179</t>
  </si>
  <si>
    <t>National Statistics Office, May 2023</t>
  </si>
  <si>
    <r>
      <rPr>
        <b/>
        <sz val="10"/>
        <color theme="1"/>
        <rFont val="Tahoma"/>
        <family val="2"/>
      </rPr>
      <t>Source:</t>
    </r>
    <r>
      <rPr>
        <sz val="10"/>
        <color theme="1"/>
        <rFont val="Tahoma"/>
        <family val="2"/>
      </rPr>
      <t xml:space="preserve"> Zimbabwe Statistics Office, July 2023</t>
    </r>
  </si>
  <si>
    <r>
      <rPr>
        <b/>
        <sz val="10"/>
        <color theme="1"/>
        <rFont val="Tahoma"/>
        <family val="2"/>
      </rPr>
      <t>Source</t>
    </r>
    <r>
      <rPr>
        <sz val="10"/>
        <color theme="1"/>
        <rFont val="Tahoma"/>
        <family val="2"/>
      </rPr>
      <t>: INSEED, August 2023</t>
    </r>
  </si>
  <si>
    <t>SADC Estimates</t>
  </si>
  <si>
    <r>
      <rPr>
        <b/>
        <sz val="10"/>
        <color theme="1"/>
        <rFont val="Tahoma"/>
        <family val="2"/>
      </rPr>
      <t>Source</t>
    </r>
    <r>
      <rPr>
        <sz val="10"/>
        <color theme="1"/>
        <rFont val="Tahoma"/>
        <family val="2"/>
      </rPr>
      <t>: Statistics Botswana, May 2023</t>
    </r>
  </si>
  <si>
    <t>UN COMTRADE (Details intra-SADC Export and Intra-SADC Import 2022), November 2023</t>
  </si>
  <si>
    <t>UN COMTRADE (Details intra-SADC Export and Intra-SADC Import), November 2023</t>
  </si>
  <si>
    <t xml:space="preserve">* UN COMTRADE November 2023 (Comoros, South Africa, Tanzania data for 2022) </t>
  </si>
  <si>
    <t>National Statistics Offices of Member States for Botswana, Mauritius, Mozambique, October 2023</t>
  </si>
  <si>
    <t>1 061</t>
  </si>
  <si>
    <t>South Africa**</t>
  </si>
  <si>
    <t>** Tourism Receipts (or Expenditure by tourists) travel and passenger fares</t>
  </si>
  <si>
    <t>Mauritius**</t>
  </si>
  <si>
    <t>**Nights</t>
  </si>
  <si>
    <t>ITU, https://www.itu.int/en/ITU-D/Statistics/Pages/publications/wtid.aspx, Downloaded 13 December 2023</t>
  </si>
  <si>
    <r>
      <rPr>
        <b/>
        <sz val="10"/>
        <color theme="1"/>
        <rFont val="Tahoma"/>
        <family val="2"/>
      </rPr>
      <t>Source</t>
    </r>
    <r>
      <rPr>
        <sz val="10"/>
        <color theme="1"/>
        <rFont val="Tahoma"/>
        <family val="2"/>
      </rPr>
      <t>: Member States, July 2023</t>
    </r>
  </si>
  <si>
    <t>United Nations Statistics Division, November 2023</t>
  </si>
  <si>
    <t>Food and Agriculture Organisation (FAO): https://www.fao.org/faostat/en/#data/PP, Downloaded 14 December 2023. All Member States except DRC, Madagascar, Mauritius, South Africa, Mozambique (2016-2020) and  Tanzania (2013-2020).</t>
  </si>
  <si>
    <t>2000-2002</t>
  </si>
  <si>
    <t>2001-2003</t>
  </si>
  <si>
    <t>2002-2004</t>
  </si>
  <si>
    <t>2003-2005</t>
  </si>
  <si>
    <t>2004-2006</t>
  </si>
  <si>
    <t>2005-2007</t>
  </si>
  <si>
    <t>2006-2008</t>
  </si>
  <si>
    <t>2007-2009</t>
  </si>
  <si>
    <t>2008-2010</t>
  </si>
  <si>
    <t>2009-2011</t>
  </si>
  <si>
    <t>2010-2012</t>
  </si>
  <si>
    <t>2011-2013</t>
  </si>
  <si>
    <t>2012-2014</t>
  </si>
  <si>
    <t>2013-2015</t>
  </si>
  <si>
    <t>2014-2016</t>
  </si>
  <si>
    <t>2015-2017</t>
  </si>
  <si>
    <t>2016-2018</t>
  </si>
  <si>
    <t>2017-2019</t>
  </si>
  <si>
    <t>2018-2020</t>
  </si>
  <si>
    <t>2019-2021</t>
  </si>
  <si>
    <t>2020-2022</t>
  </si>
  <si>
    <t>Member state</t>
  </si>
  <si>
    <t>United Nations Statistics Division, November 2023 (Data for 2021)</t>
  </si>
  <si>
    <t>United Nations Statistics Division, November 2023 (Data for 2020)</t>
  </si>
  <si>
    <t>United Nations Energy Statistics Pocketbook 2023, https://advisory.am/pdf/71_2023pb-web.pdf</t>
  </si>
  <si>
    <t xml:space="preserve">.. </t>
  </si>
  <si>
    <t>UN Energy Statistics Yearbook 2020</t>
  </si>
  <si>
    <t>United Nations Energy Statistics Yearbook 2020</t>
  </si>
  <si>
    <t>FAO : https://data.apps.fao.org/aquastat/?lang=en, Downloaded 15 December 2023</t>
  </si>
  <si>
    <t>World Tourism Organization (UNWTO) Database: https://www.unwto.org/tourism-statistics/key-tourism-statistics; downloaded: 13 November 2023, except Mauritius</t>
  </si>
  <si>
    <t xml:space="preserve"> World Tourism Organization (UNWTO) https://www.unwto.org/tourism-statistics/key-tourism-statistics; downloaded: 19 June 2023. For 2020 and 2021: All Member States except Comororos, Mauritius. For 2022, All Member States except Mauritius and South Africa</t>
  </si>
  <si>
    <t xml:space="preserve"> World Tourism Organization (UNWTO) https://www.unwto.org/tourism-statistics/key-tourism-statistics; downloaded: 19 Juin 2023. For 2020: All Member States except Comoros and Mauritius. For 2021 and 2022, all Member States except Mauritius, South Africa and Zambia</t>
  </si>
  <si>
    <t>World Tourism Organization (UNWTO) Database: https://www.unwto.org/tourism-statistics/tourism-statistics-database; downloaded: 20 June 2023. (except for Comoros, Mauritius and Zambia)</t>
  </si>
  <si>
    <t>World Tourism Organization (UNWTO) Database: https://www.unwto.org/tourism-statistics/tourism-statistics-database; downloaded: 20 June 2023. (except for Comoros 1998-1999, DRC 1995-2003, 2007, Mauritius, Zambia)</t>
  </si>
  <si>
    <t>World Tourism Organization (UNWTO) Database: https://www.unwto.org/tourism-statistics/tourism-statistics-database; downloaded: 20 June 2023. Data downloaded for 2020-2021 except for Comoros, Mauritius, South Africa and Zambia</t>
  </si>
  <si>
    <t>ITU, October 2023</t>
  </si>
  <si>
    <t>Data for 2020 and 2021: Member States, July 2023</t>
  </si>
  <si>
    <r>
      <rPr>
        <b/>
        <sz val="10"/>
        <color theme="1"/>
        <rFont val="Tahoma"/>
        <family val="2"/>
      </rPr>
      <t>Source</t>
    </r>
    <r>
      <rPr>
        <sz val="10"/>
        <color theme="1"/>
        <rFont val="Tahoma"/>
        <family val="2"/>
      </rPr>
      <t>: National Statistical Offices of Member States, November 2023</t>
    </r>
  </si>
  <si>
    <t>ITU Digital Development Dashboard: https://public.tableau.com/app/profile/ituint/viz/DigitalDevelopmentDashboard-NoMap2/Online, Downloaded 14 November 2023</t>
  </si>
  <si>
    <r>
      <rPr>
        <b/>
        <sz val="10"/>
        <color theme="1"/>
        <rFont val="Tahoma"/>
        <family val="2"/>
      </rPr>
      <t>Source</t>
    </r>
    <r>
      <rPr>
        <sz val="10"/>
        <color theme="1"/>
        <rFont val="Tahoma"/>
        <family val="2"/>
      </rPr>
      <t>: National Statistical Offices of Member States, October 2023 (Mauritius)</t>
    </r>
  </si>
  <si>
    <t>Data for 2021 and 2022: National Statistics Office of Zambia, November 2023</t>
  </si>
  <si>
    <t>Table 3.2.13  Households with Internet access at home in SADC, by region, %, 2010-2020</t>
  </si>
  <si>
    <t>Table 3.2.20 Active mobile-broadband subscriptions per 100 inhabitants, %, 2010-2022</t>
  </si>
  <si>
    <t>Table 3.2.21 Individuals using the Internet (% of population), 2000-2020</t>
  </si>
  <si>
    <t>Table 3.2.22 Internet tariffs, 20hours per month, in USD, 2012-2022</t>
  </si>
  <si>
    <t>Table 3.2.23 Fixed Telephone price of a three-minute local call (off-peak), in USD, 2012-2022</t>
  </si>
  <si>
    <t>Table 3.2.24 Fixed telephone price of a three-minute local call (peak), in USD, 2012-2022</t>
  </si>
  <si>
    <t>Table 3.2.25 Fixed telephone price of a three-minute call from fixed phone to a mobile , in USD, 2012-2022</t>
  </si>
  <si>
    <t>Table 3.2.26 Mobile phone call tariff, peak (per minute), in USD, 2012-2022</t>
  </si>
  <si>
    <t>Food and Agriculture Organization (FAO): https://www.fao.org/faostat/en/#data/RP, Downloaded 30 September 2023</t>
  </si>
  <si>
    <t>Food and Agriculture Organisation (FAO): https://www.fao.org/faostat/en/#data/PP, Downloaded 14 December 2023. All Member States except DRC, Madagascar, Mauritius and South Africa (2016-2022). Mozambique (2015-2017). Tanzania (2013-2015). Zambia (2015, 2018, 2019)</t>
  </si>
  <si>
    <t>Food and Agriculture Organisation (FAO): https://www.fao.org/faostat/en/#data/PP, Downloaded 14 December 2023. All Member States except DRC, Madagascar, Mauritius and South Africa (2016-2022). Mozambique (2015-2017). Tanzania (2013-2015). Zambia (2015, 2018, 2019, 2020, 2021)</t>
  </si>
  <si>
    <t>Food and Agriculture Organisation (FAO): https://www.fao.org/faostat/en/#data/PP, Downloaded 14 December 2023. All Member States except DRC, Madagascar, Mauritius, South Africa, Mozambique (2016-2020) , Tanzania (2013-2020) and Zambia.</t>
  </si>
  <si>
    <t>Table 4.1.48   Plant genetic resources accessions stored ex situ (number), Selected years</t>
  </si>
  <si>
    <t>Table 4.1.49  Total official flows (disbursements) for agriculture, by recipient countries, Millions of constant 2021 United States dollars, 2000-2021</t>
  </si>
  <si>
    <t>Table 4.1.27 Agricultural Producer Price for Goat Live Weight in SADC, US $ Per Tonne, 1991 - 2018</t>
  </si>
  <si>
    <t>Table 4.1.31 Agricultural Producer Price  for  Sheep Live weight in SADC, US $ Per Tonne, 1991 - 2018</t>
  </si>
  <si>
    <t>Table 4.2.12 Proportion of children moderately or severely overweight, (%), 2000-2022</t>
  </si>
  <si>
    <t>Table 4.2.11 Children moderately or severely overweight, Thousands, 2000-2022</t>
  </si>
  <si>
    <t>Table 4.2.6 Children moderately or severely stunted, Thousands, 2000-2022</t>
  </si>
  <si>
    <t>Table 4.2.4 Children moderately or severely wasted, Thousands, 2000-2022</t>
  </si>
  <si>
    <t>Table 4.3.2 Annual Change  Rate in  Total Forestry Area in SADC,  '000 Ha Per Year, 1991 - 2020</t>
  </si>
  <si>
    <t>World Bank : https://data.worldbank.org/indicator/EN.ATM.CO2E.KT, Downloaded 15 December 2023. All Member States except Mauritius</t>
  </si>
  <si>
    <t>FAO, downloaded on 15 October 2023</t>
  </si>
  <si>
    <t>Table 4.1.17 Agricultural Producer Price  for  Green Coffee in SADC, US $ Per Tonne, 1991 - 2013</t>
  </si>
  <si>
    <t>Table 4.1.29 Agricultural Producer Price  for Pig Liveweight in SADC, US $ Per Tonne, 1991 - 2018</t>
  </si>
  <si>
    <t>Table 3.3.9 GDP per unit of energy use (constant 2017 PPP $ per kg of oil equivalent) in SADC, 1990-2014</t>
  </si>
  <si>
    <t>Table 3.2.27 Mobile cellular SMS price, in USD, 2012-2022</t>
  </si>
  <si>
    <t>Table 3.2.28  Population covered by at least a 4G mobile network, %, 2012-2022</t>
  </si>
  <si>
    <t>Table 3.2.29  Households with a computer at home, %, 2010-2021</t>
  </si>
  <si>
    <t>Table 3.1.22 Container port traffic, maritime transport (twenty-foot equivalent units - TEUs), 2010-2020</t>
  </si>
  <si>
    <t>Table 3.1.23 Proportion of population that has convenient access to public transport (%), 2020</t>
  </si>
  <si>
    <t>Table 4.1.50  Number of local breeds kept in the country</t>
  </si>
  <si>
    <t xml:space="preserve">World Health Organization: https://www.who.int/data/gho/data/indicators/indicator-details/GHO/gho-jme-country-children-aged-5-years-stunted-(-height-for-age--2-sd), Downloaded 17 October 2023 </t>
  </si>
  <si>
    <t>Food and Agriculture Organisation (FAO): https://www.fao.org/faostat/en/#data/PP, Downloaded 14 December 2023</t>
  </si>
  <si>
    <t>2022</t>
  </si>
  <si>
    <t>Table 1.1.1 Total Merchandise Trade in SADC, Million $, 2000-2023</t>
  </si>
  <si>
    <t>Table 1.1.2 Intra-SADC Merchandise Trade, Million $, 2000-2023</t>
  </si>
  <si>
    <t>Table 1.1.3 Extra-SADC Merchandise Trade, Million $, 2000-2023</t>
  </si>
  <si>
    <t>Table 1.1.4 Intra-SADC Trade as % of SADC Total Trade (%), 2000-2023</t>
  </si>
  <si>
    <t>Table 1.1.5 SADC Total Exports (FOB) of Merchandise, Million $, 2000-2023</t>
  </si>
  <si>
    <t>Table 1.1.6 SADC Total Imports (CIF) of Merchandise, Million $, 2000-2023</t>
  </si>
  <si>
    <t>Table 1.1.7 Total Merchandise Trade balance, Million $, 2000-2023</t>
  </si>
  <si>
    <t>Table 1.1.8 Intra-SADC Exports (FOB) of Merchandise, Million $, 2000-2023</t>
  </si>
  <si>
    <t>Table 1.1.9 Intra-SADC Imports (CIF) of Merchandise, Million $, 2000-2023</t>
  </si>
  <si>
    <t>Table 1.1.10 Extra-SADC Exports (FOB) of Merchandise, Million $, 2000-2023</t>
  </si>
  <si>
    <t>Table 1.1.11 Extra-SADC Imports (CIF) of Merchandise, Million $, 2000-2023</t>
  </si>
  <si>
    <t>Table 1.1.12 Intra-SADC Merchandise Trade balance, Million $, 2000-2023</t>
  </si>
  <si>
    <t>Table 1.1.13 Intra-SADC Exports of goods as % of Total Exports of Goods in SADC (%), 2000-2023</t>
  </si>
  <si>
    <t>Table 1.1.14 Intra-SADC Imports of goods as % of Total Imports of Goods in SADC (%), 2000-2023</t>
  </si>
  <si>
    <t>Table 1.1.15 Merchandise Trade, Angola, Million $, 2000-2023</t>
  </si>
  <si>
    <t>Table 1.1.16 Merchandise Trade, Botswana, Million $, 2000-2023</t>
  </si>
  <si>
    <t>Table 1.1.17 Merchandise Trade, Comoros, Million $, 2009-2023</t>
  </si>
  <si>
    <t>Table 1.1.18 Merchandise Trade, Democratic Republic of Congo, Million $, 2000-2023</t>
  </si>
  <si>
    <t>Table 1.1.19 Merchandise Trade, Eswatini, Million $, 2000-2023</t>
  </si>
  <si>
    <t>Table 1.1.20 Merchandise Trade, Lesotho, Million $, 2000-2023</t>
  </si>
  <si>
    <t>Table 1.1.21 Merchandise Trade, Madagascar, Million $, 2000-2023</t>
  </si>
  <si>
    <t>Table 1.1.22 Merchandise Trade, Malawi, Million $, 2000-2023</t>
  </si>
  <si>
    <t>Table 1.1.23 Merchandise Trade, Mauritius, Million $, 2000-2023</t>
  </si>
  <si>
    <t>Table 1.1.24 Merchandise Trade, Mozambique, Million $, 2000-2023</t>
  </si>
  <si>
    <t>Table 1.1.25 Merchandise Trade, Namibia, Million $, 2000-2023</t>
  </si>
  <si>
    <t>Table 1.1.26 Merchandise Trade, Seychelles, Million $, 2000-2023</t>
  </si>
  <si>
    <t>Table 1.1.27 Merchandise Trade, South Africa, Million $, 2000-2023</t>
  </si>
  <si>
    <t>Table 1.1.28 Merchandise Trade, Tanzania, Million $, 2000-2023</t>
  </si>
  <si>
    <t>Table 1.1.29 Merchandise Trade, Zambia, Million $, 2000-2023</t>
  </si>
  <si>
    <t>Table 1.1.30 Merchandise Trade, Zimbabwe, Million $, 2000-2023</t>
  </si>
  <si>
    <t>Table 1.1.31 Proportion of tariff lines applies to imports with zero-tariffs (%), 2005-2023, Selected years</t>
  </si>
  <si>
    <r>
      <rPr>
        <b/>
        <u/>
        <sz val="11"/>
        <rFont val="Tahoma"/>
        <family val="2"/>
      </rPr>
      <t>Source</t>
    </r>
    <r>
      <rPr>
        <u/>
        <sz val="11"/>
        <rFont val="Tahoma"/>
        <family val="2"/>
      </rPr>
      <t xml:space="preserve">: </t>
    </r>
    <r>
      <rPr>
        <sz val="11"/>
        <rFont val="Tahoma"/>
        <family val="2"/>
      </rPr>
      <t>Instituto Nacional de Estatistica, Angola, October 2024</t>
    </r>
  </si>
  <si>
    <t>Total Export Submitted in 2024</t>
  </si>
  <si>
    <r>
      <rPr>
        <b/>
        <sz val="10"/>
        <color theme="1"/>
        <rFont val="Tahoma"/>
        <family val="2"/>
      </rPr>
      <t>Source</t>
    </r>
    <r>
      <rPr>
        <sz val="10"/>
        <color theme="1"/>
        <rFont val="Tahoma"/>
        <family val="2"/>
      </rPr>
      <t>: Central Statistical office, Eswatini, October 2024</t>
    </r>
  </si>
  <si>
    <r>
      <rPr>
        <b/>
        <sz val="10"/>
        <color theme="1"/>
        <rFont val="Tahoma"/>
        <family val="2"/>
      </rPr>
      <t>Source:</t>
    </r>
    <r>
      <rPr>
        <sz val="10"/>
        <color theme="1"/>
        <rFont val="Tahoma"/>
        <family val="2"/>
      </rPr>
      <t xml:space="preserve"> Lesotho Bureau of Statistics, October 2024</t>
    </r>
  </si>
  <si>
    <r>
      <rPr>
        <b/>
        <sz val="10"/>
        <color theme="1"/>
        <rFont val="Tahoma"/>
        <family val="2"/>
      </rPr>
      <t>Source</t>
    </r>
    <r>
      <rPr>
        <sz val="10"/>
        <color theme="1"/>
        <rFont val="Tahoma"/>
        <family val="2"/>
      </rPr>
      <t>: INSTAT Madagascar, October 2024</t>
    </r>
  </si>
  <si>
    <r>
      <rPr>
        <b/>
        <sz val="11"/>
        <color theme="1"/>
        <rFont val="Tahoma"/>
        <family val="2"/>
      </rPr>
      <t>Source</t>
    </r>
    <r>
      <rPr>
        <sz val="11"/>
        <color theme="1"/>
        <rFont val="Tahoma"/>
        <family val="2"/>
      </rPr>
      <t>: National Statistical Office, Malawi, October 2024</t>
    </r>
  </si>
  <si>
    <r>
      <rPr>
        <b/>
        <sz val="10"/>
        <color theme="1"/>
        <rFont val="Tahoma"/>
        <family val="2"/>
      </rPr>
      <t>Source</t>
    </r>
    <r>
      <rPr>
        <sz val="10"/>
        <color theme="1"/>
        <rFont val="Tahoma"/>
        <family val="2"/>
      </rPr>
      <t>: Statistics Mauritius,  October 2024</t>
    </r>
  </si>
  <si>
    <r>
      <rPr>
        <b/>
        <sz val="10"/>
        <color theme="1"/>
        <rFont val="Tahoma"/>
        <family val="2"/>
      </rPr>
      <t>Source</t>
    </r>
    <r>
      <rPr>
        <sz val="10"/>
        <color theme="1"/>
        <rFont val="Tahoma"/>
        <family val="2"/>
      </rPr>
      <t>: INE Mozambique, October 2024</t>
    </r>
  </si>
  <si>
    <t>MS submission, change since 2016</t>
  </si>
  <si>
    <r>
      <rPr>
        <b/>
        <sz val="11"/>
        <color theme="1"/>
        <rFont val="Tahoma"/>
        <family val="2"/>
      </rPr>
      <t>Source</t>
    </r>
    <r>
      <rPr>
        <sz val="11"/>
        <color theme="1"/>
        <rFont val="Tahoma"/>
        <family val="2"/>
      </rPr>
      <t>: Namibia Statistics Agency, October 2024</t>
    </r>
  </si>
  <si>
    <r>
      <rPr>
        <b/>
        <sz val="11"/>
        <color theme="1"/>
        <rFont val="Tahoma"/>
        <family val="2"/>
      </rPr>
      <t>Source</t>
    </r>
    <r>
      <rPr>
        <sz val="11"/>
        <color theme="1"/>
        <rFont val="Tahoma"/>
        <family val="2"/>
      </rPr>
      <t>: Seychelles Bureau of Statistics, November 2024</t>
    </r>
  </si>
  <si>
    <t>MS submission, change Export 2001-2022</t>
  </si>
  <si>
    <t>MS submission, change2013-2022</t>
  </si>
  <si>
    <r>
      <rPr>
        <b/>
        <sz val="11"/>
        <color theme="1"/>
        <rFont val="Tahoma"/>
        <family val="2"/>
      </rPr>
      <t>Source</t>
    </r>
    <r>
      <rPr>
        <sz val="11"/>
        <color theme="1"/>
        <rFont val="Tahoma"/>
        <family val="2"/>
      </rPr>
      <t>: National Bureau of Statistics, Tanzania, October 2024</t>
    </r>
  </si>
  <si>
    <r>
      <rPr>
        <b/>
        <sz val="11"/>
        <color theme="1"/>
        <rFont val="Tahoma"/>
        <family val="2"/>
      </rPr>
      <t>Source</t>
    </r>
    <r>
      <rPr>
        <sz val="11"/>
        <color theme="1"/>
        <rFont val="Tahoma"/>
        <family val="2"/>
      </rPr>
      <t>: Central Statistical office, Zambia, October 2024</t>
    </r>
  </si>
  <si>
    <r>
      <rPr>
        <b/>
        <sz val="10"/>
        <color theme="1"/>
        <rFont val="Tahoma"/>
        <family val="2"/>
      </rPr>
      <t>Source</t>
    </r>
    <r>
      <rPr>
        <sz val="10"/>
        <color theme="1"/>
        <rFont val="Tahoma"/>
        <family val="2"/>
      </rPr>
      <t>: National Statistics Office,  November 2024</t>
    </r>
  </si>
  <si>
    <t>Significant change</t>
  </si>
  <si>
    <r>
      <rPr>
        <b/>
        <sz val="10"/>
        <color theme="1"/>
        <rFont val="Tahoma"/>
        <family val="2"/>
      </rPr>
      <t>Source</t>
    </r>
    <r>
      <rPr>
        <sz val="10"/>
        <color theme="1"/>
        <rFont val="Tahoma"/>
        <family val="2"/>
      </rPr>
      <t>: National Statistics Office, November 2024</t>
    </r>
  </si>
  <si>
    <r>
      <rPr>
        <b/>
        <sz val="10"/>
        <color theme="1"/>
        <rFont val="Tahoma"/>
        <family val="2"/>
      </rPr>
      <t>Source</t>
    </r>
    <r>
      <rPr>
        <sz val="10"/>
        <color theme="1"/>
        <rFont val="Tahoma"/>
        <family val="2"/>
      </rPr>
      <t>: Derived from data received from National Statistics Offices, November 2024</t>
    </r>
  </si>
  <si>
    <t>Table 2.1  Total Arrivals of Non Resident Tourists/Visitors in  SADC, Thousand, 1995 - 2023</t>
  </si>
  <si>
    <t>Table 2.3  Annual Growth in Arrivals of Non Resident Tourists/Visitors in SADC, (%), 1996 - 2023</t>
  </si>
  <si>
    <t>Table 2.4  Arrivals of Non Resident Tourists/Visitors from SADC countries, Thousand, 2009 - 2023</t>
  </si>
  <si>
    <t>Table 2.6  Arrivals of Non Resident Tourists/Visitors in  SADC by main purpose, Thousand, 2000 - 2023</t>
  </si>
  <si>
    <t>Table 2.7  Arrivals of Non Resident Tourists/Visitors in  SADC by mode of transport, Thousand, 2000 - 2023</t>
  </si>
  <si>
    <t>Table 2.8  Tourism Receipts in SADC, Million US$, 1995 - 2023</t>
  </si>
  <si>
    <t>Table 2.9 Non Resident Tourists/Visitors Average Length of Stay in SADC, Days, 1990 - 2023</t>
  </si>
  <si>
    <r>
      <t xml:space="preserve">Table 2.10 Non Resident Tourists/Visitors from SADC Countries Average Length of Stay, </t>
    </r>
    <r>
      <rPr>
        <b/>
        <sz val="11"/>
        <color rgb="FF0070C0"/>
        <rFont val="Tahoma"/>
        <family val="2"/>
      </rPr>
      <t>Nights</t>
    </r>
    <r>
      <rPr>
        <b/>
        <sz val="11"/>
        <color theme="1"/>
        <rFont val="Tahoma"/>
        <family val="2"/>
      </rPr>
      <t>, 2000 - 2023</t>
    </r>
  </si>
  <si>
    <t>Table 2.11 Tourist Nights spent, Number, 2000-2023</t>
  </si>
  <si>
    <t>Table 2.12 Number of Hotels in SADC, Units, 2000 - 2023</t>
  </si>
  <si>
    <t>Table 2.13  Tourism Bed Capacity in SADC, 1990 - 2023</t>
  </si>
  <si>
    <t>Table 2.14 Tourism Bed Occupancy Rate in SADC, %, 1990 - 2023</t>
  </si>
  <si>
    <t>Table 2.15 Tourism Room Capacity  in SADC, Units, 2000 - 2023</t>
  </si>
  <si>
    <t xml:space="preserve">Table 3.1.1 Total Road Network in SADC, Km, 1990-2023, Selected Years </t>
  </si>
  <si>
    <t>Table 3.1.2  Motor Vehicle Fleet in SADC,  2007-2023</t>
  </si>
  <si>
    <t>Table 3.1.3  Motor Vehicle Fleet in SADC, Per Thousand People, 2000-2023</t>
  </si>
  <si>
    <t>Table 3.1.4  Passenger Car Fleet, Number, 2000-2023</t>
  </si>
  <si>
    <t>Table 3.1.5  Passenger Car Fleet in SADC, Per Thousand People, 2000-2023</t>
  </si>
  <si>
    <t>Table 3.1.6  Railway Line Route Length in SADC, Total Route-Km, 1980-2023, Selected years</t>
  </si>
  <si>
    <t>Table 3.1.7  Passengers carried through railways, Number, 2007-2023</t>
  </si>
  <si>
    <t>Table 3.1.8 Passengers Carried through SADC Railways,  Million Passenger-Km, 1980-2023</t>
  </si>
  <si>
    <t>Table 3.1.9 Goods Transported through SADC Railways, Tons, 2007-2023</t>
  </si>
  <si>
    <t>Table 3.1.10 Goods Transported through SADC Railways,  Million Ton-Km, 1980-2023</t>
  </si>
  <si>
    <t>Table 3.1.11 Volume of export carried on rail transport, Tons, 2007-2023</t>
  </si>
  <si>
    <t>Table 3.1.12 Volume of import carried on rail transport, Tons, 2007-2023</t>
  </si>
  <si>
    <t>Table 3.1.13  Number of Airports, Number, 2007-2023</t>
  </si>
  <si>
    <t>Table 3.1.14 Air Tansport - Registered Carrier Departures Worldwide of SADC, Number, 1980-2023</t>
  </si>
  <si>
    <t>Table 3.1.15 Air Transport - Passengers Carried in SADC, Number, 1980-2023</t>
  </si>
  <si>
    <t>Table 3.1.16  Air Transport - Freight, Tons, 2000-2023</t>
  </si>
  <si>
    <t>Table 3.1.17 Air Transport - Freight in SADC, Million Ton-Km, 1980-2023</t>
  </si>
  <si>
    <t>Table 3.1.18  Aircarft movement, Number, 2007-2023</t>
  </si>
  <si>
    <t>Table 3.1.19  Number of Ports, Number, 2000-2023</t>
  </si>
  <si>
    <t>Table 3.1.20  Port Traffic-Freight Cargo imported, Tons, 2000-2023</t>
  </si>
  <si>
    <t>Table 3.1.21  Port Traffic-Freight Cargo exported, Tons, 2000-2023</t>
  </si>
  <si>
    <t>Table 3.3.14  Total Net Installed Capacity of  Electricity Power Plants in SADC,   Thousand Kilowatt, 1990 - 2023</t>
  </si>
  <si>
    <t>Table 3.3.16 Electricity consumption (Million Kilowatt-hours) in SADC, 2000-2023</t>
  </si>
  <si>
    <t>Table 3.3.17 Electricity consumption by industry and construction (Million Kilowatt-hours) in SADC, 2000-2023</t>
  </si>
  <si>
    <t>Table 3.3.18 Electricity consumption by households (Million Kilowatt-hours) in SADC, 2000-2023</t>
  </si>
  <si>
    <t>Table 3.3.20 Electricity Imports  (Million Kilowatt-hours) in SADC, 2000-2023</t>
  </si>
  <si>
    <t>Table 3.3.21 Electricity Exports  (Million Kilowatt-hours) in SADC, 2000-2023</t>
  </si>
  <si>
    <t>Table 3.3.22 Pump prices for gasoline in SADC in US cents per litre, 2010 - 2023</t>
  </si>
  <si>
    <t>Table 3.3.23 Pump prices for diesel in SADC in US cents per litre, 2010-2023</t>
  </si>
  <si>
    <t>Table 3.3.24  Price for Kerosene in SADC, US $ per litre, 2010 - 2023</t>
  </si>
  <si>
    <t>Table 3.4.1 Total Annual Renewable Water Resources Available in SADC, Cubic Kilometer per year, 2011 - 2023</t>
  </si>
  <si>
    <t>Table 4.2.2 Prevalence of underweight among children under 5 (%), 2000-2023</t>
  </si>
  <si>
    <t>Table 4.2.3 Prevalence of wasting among children under 5 (Low weight for height), (%), 2000-2023</t>
  </si>
  <si>
    <t>Table 4.2.5 Prevalence of stunting among children under 5 (Low height for age), (%),2000-2023</t>
  </si>
  <si>
    <t>Table 4.1.1   Share of  Agriculture** in Gross Domestic Product (GDP) at basic prices in SADC, (%), 2010 - 2023</t>
  </si>
  <si>
    <t>Table 4.1.9   Agriculture Gross Production Index Number in SADC, (Base year: 2004 - 2006 =100), 2000 - 2023</t>
  </si>
  <si>
    <t>Table 4.1.10   Agricultural Producer Price for Maize in SADC, US $ Per Tonne, 1991 - 2023</t>
  </si>
  <si>
    <t>Table 4.1.11    Agricultural Producer Price for Sorghum in SADC, US $ Per Tonne, 1991 - 2023</t>
  </si>
  <si>
    <t>Table 4.1.12    Agricultural Producer Price  for Paddy Rice in SADC, US $ Per Tonne, 1991 - 2023</t>
  </si>
  <si>
    <t>Table 4.1.13    Agricultural Producer Price for  Cassava in SADC, US $ Per Tonne, 1991 - 2023</t>
  </si>
  <si>
    <t>Table 4.1.14  Agricultural Producer Price  for  Wheat in SADC, US $ Per Tonne, 1991 - 2023</t>
  </si>
  <si>
    <t>Table 4.1.15 Agricultural Producer Price  for Groundnuts With Shell in SADC, US $ Per Tonne, 1991 - 2023</t>
  </si>
  <si>
    <t>Table 4.1.16  Agricultural Producer Price  for  Soyabeans in SADC, US $ Per Tonne, 1991 - 2023</t>
  </si>
  <si>
    <t>Table 4.1.19 Agricultural Producer Price  for  Seed Cotton in SADC, US $ Per Tonne, 1991 - 2023</t>
  </si>
  <si>
    <t>Table 4.1.20 Agricultural Producer Price  for Tobacco, Unmanufactured  in SADC, US $ Per Tonne, 1991 - 2023</t>
  </si>
  <si>
    <t>Table 4.1.21 Agricultural Producer Price for  Sugar Cane in SADC, US $ Per Tonne, 1991 - 2023</t>
  </si>
  <si>
    <t>Table 4.1.23 Agricultural Producer Price for Cattle  Meat in SADC, US $ Per Tonne, 1991 - 2023</t>
  </si>
  <si>
    <t>Table 4.1.24 Agricultural Producer Price for  Fresh Whole Cow Milk in SADC, US $ Per Tonne, 1991 - 2023</t>
  </si>
  <si>
    <t>Table 4.1.26 Agricultural Producer Price  for Chicken Meat in SADC , US $ Per Tonne, 1991 - 2023</t>
  </si>
  <si>
    <t>Table 4.1.28 Agricultural Producer Price  for  Goat Meat in SADC, US $ Per Tonne, 1991 - 2023</t>
  </si>
  <si>
    <t>Table 4.1.30 Agricultural Producer Price for  Pig Meat in SADC, US $ Per Tonne, 1991 - 2023</t>
  </si>
  <si>
    <t>Table 4.1.32 Agricultural Producer Price for  Sheep Meat in SADC, US $ Per Tonne, 1991 - 2023</t>
  </si>
  <si>
    <t>Table 4.1.33 Maize Production in SADC (Production, Area, and Yield), 2000 - 2023</t>
  </si>
  <si>
    <t>Table 4.1.34  Sorghum Production in SADC (Production, Area, and Yield), 2000 - 2023</t>
  </si>
  <si>
    <t>Table 4.1.35 Paddy Rice Production in SADC (Production, Area, and Yield), 2000 - 2023</t>
  </si>
  <si>
    <t>Table 4.1.36 Cassava Production in SADC (Production, Area, and Yield), 2000 - 2023</t>
  </si>
  <si>
    <t>Table 4.1.37 Wheat Production in SADC (Production, Area, and Yield), 2000 - 2023</t>
  </si>
  <si>
    <t>Table 4.1.38 Groundnut with Shell Production in SADC (Production, Area, and Yield), 2000 - 2023</t>
  </si>
  <si>
    <t>Table 4.1.39 Soyabeans Production in SADC (Production, Area, and Yield), 2000 - 2023</t>
  </si>
  <si>
    <t>Table 4.1.40 Coffee Production in SADC (Production, Area, and Yield), Green, 2000 - 2023</t>
  </si>
  <si>
    <t>Table 4.1.41 Tea Production in SADC  (Production, Area, and Yield), 2000 - 2023</t>
  </si>
  <si>
    <t>Table 4.1.42 Seed Cotton Production in SADC (Production, Area, and Yield), 2000 - 2023</t>
  </si>
  <si>
    <t>Table 4.1.43 Tobacco Production in SADC (Production, Area, and Yield), Unmanufactured, 2000 - 2023</t>
  </si>
  <si>
    <t>Table 4.1.44 Sugarcane Production in SADC (Production, Area, and Yield), 2000 - 2023</t>
  </si>
  <si>
    <t>Table 2.5  Arrivals by region in SADC countries, Thousand, 1995 - 2023</t>
  </si>
  <si>
    <t>6,962,8</t>
  </si>
  <si>
    <t>Table 2.2  Arrivals of Non Resident Tourists/Visitors (Overnight) in  SADC, Thousand, 1995 - 2023</t>
  </si>
  <si>
    <t>Table 2.10 Non Resident Tourists/Visitors from SADC Countries Average Length of Stay, Nights, 2000 - 2023</t>
  </si>
  <si>
    <t>MS submission, December 2024</t>
  </si>
  <si>
    <r>
      <rPr>
        <b/>
        <sz val="11"/>
        <color theme="1"/>
        <rFont val="Tahoma"/>
        <family val="2"/>
      </rPr>
      <t>Source</t>
    </r>
    <r>
      <rPr>
        <sz val="11"/>
        <color theme="1"/>
        <rFont val="Tahoma"/>
        <family val="2"/>
      </rPr>
      <t>: Statistics South Africa, December 2024</t>
    </r>
  </si>
  <si>
    <t xml:space="preserve">World Tourism Data, World Tourism Organization (UNWTO) Database: https://www.unwto.org/tourism-statistics/key-tourism-statistics; downloaded: 22 October 2024, All Member States </t>
  </si>
  <si>
    <t xml:space="preserve">World Tourism Data, World Tourism Organization (UNWTO): https://www.unwto.org/tourism-statistics/key-tourism-statistics; downloaded:22 October 2024 All Member States for 2022 data (except Mauritius, Seychelles, South Africa and Tanzania ) </t>
  </si>
  <si>
    <t>National Statistics Offices, Member States, October 2024</t>
  </si>
  <si>
    <t xml:space="preserve">World Tourism Data, World Tourism Organization (UNWTO): https://www.unwto.org/tourism-statistics/key-tourism-statistics; downloaded: 22 October 2024. All Member States (except Comoros, Mauritius, South Africa and Zambia) </t>
  </si>
  <si>
    <t xml:space="preserve">World Tourism Data, World Tourism Organization (UNWTO): https://www.unwto.org/tourism-statistics/key-tourism-statistics; downloaded: 22 October 2024. All Member States (except Mauritius) </t>
  </si>
  <si>
    <t>World Tourism Organization (UNWTO) Database: https://www.unwto.org/tourism-statistics/key-tourism-statistics; downloaded: 22 October 2024, except Comoros (2020), Mauritius, Seychelles, South Africa and Zambia</t>
  </si>
  <si>
    <t xml:space="preserve"> World Tourism Organization (UNWTO) https://www.unwto.org/tourism-statistics/key-tourism-statistics; downloaded: 22 October 2024. For 2022 and 2023: All Member States except Mauritius. For 2022, All Member States except Mauritius,South Africa and Tanzania</t>
  </si>
  <si>
    <t xml:space="preserve"> World Tourism Organization (UNWTO) https://www.unwto.org/tourism-statistics/key-tourism-statistics; downloaded:22 October 2024. For 2022 and 2023: All Member States except  Mauritius</t>
  </si>
  <si>
    <t>National Statistics Offices, Member States, November 2024</t>
  </si>
  <si>
    <t>World Tourism Organization (UNWTO) Database: https://www.unwto.org/tourism-statistics/tourism-statistics-database; downloaded: 22 October 2024, except for Comoros, Mauritius and Zambia (for 2022 and 2023)</t>
  </si>
  <si>
    <t>World Tourism Organization (UNWTO) Database: https://www.unwto.org/tourism-statistics/tourism-statistics-database; downloaded: 22 October 2024. (except for  Mauritius and Zambia for 2022 and 2023)</t>
  </si>
  <si>
    <t>World Tourism Organization (UNWTO) Database: https://www.unwto.org/tourism-statistics/tourism-statistics-database; downloaded: 22 October 2024. (except for Mauritius)</t>
  </si>
  <si>
    <t>World Tourism Organization (UNWTO) Database: https://www.unwto.org/tourism-statistics/tourism-statistics-database; downloaded: 22 October 2024. Data downloaded for 2022-2023 except for Mauritius, South Africa and Zambia</t>
  </si>
  <si>
    <t>Table 2.16 Number of employees by tourism industries , Thousand,  2000 - 2022</t>
  </si>
  <si>
    <t>World Tourism Organization (UNWTO) https://www.unwto.org/tourism-statistics/tourism-statistics-database; downloaded: 22 October 2024</t>
  </si>
  <si>
    <t>World Tourism Data, World Tourism Organization (UNWTO) https://www.unwto.org/tourism-statistics/economic-contribution-SDG; downloaded: 17 October 2024</t>
  </si>
  <si>
    <t>National Statistics Offices of Member States for  Mauritius, Mozambique, Tanzania October 2024</t>
  </si>
  <si>
    <t>FAO : https://data.apps.fao.org/aquastat/?lang=en, Downloaded 12 October 2024</t>
  </si>
  <si>
    <t>FAO : https://www.fao.org/aquastat/statistics/, Downloaded 12  October 2024. All Member States except Mauritius</t>
  </si>
  <si>
    <t>Table 3.1.13  Number of Airports, Number, 2000-2023</t>
  </si>
  <si>
    <t>Table 3.1.18 Aircarft movement, Number, 2007-2023</t>
  </si>
  <si>
    <t>https://unstats.un.org/unsd/energystats/pubs/documents/2024pb-web.pdf</t>
  </si>
  <si>
    <t>Table 3.3.1 Total Energy supply,  Petajoules, 1990- 2021</t>
  </si>
  <si>
    <t>Table 3.3.3 Energy supply per capita,  Gigajoules, 1990- 2021</t>
  </si>
  <si>
    <t>UN Energy Statistics Yearbook 2024</t>
  </si>
  <si>
    <t>Table 3.3.2 Components of Total Energy Supply,  Petajoules, 1990-2021</t>
  </si>
  <si>
    <t>World Development Indicators , The World Bank, http://data.worldbank.org/, Downloaded 13 October 2024</t>
  </si>
  <si>
    <t>World Bank:https://databank.worldbank.org/source/world-development-indicators/Series/EG.USE.PCAP.KG.OE#. Downloaded  15 November 2024</t>
  </si>
  <si>
    <t>Table 3.3.26  Access to clean fuels and technologies for cooking , Percent Total  Population, 2000-2022</t>
  </si>
  <si>
    <t>Table 3.3.11  Electricity Consumption Per Capita, kWh, 2018-2021</t>
  </si>
  <si>
    <t>United Nations Energy Statistics Pocketbook 2024, https://unstats.un.org/unsd/energystats/pubs/documents/2024pb-web.pdf</t>
  </si>
  <si>
    <t>Region</t>
  </si>
  <si>
    <t>Sub-region</t>
  </si>
  <si>
    <t>(All)</t>
  </si>
  <si>
    <t>Comoros (the)</t>
  </si>
  <si>
    <t>Democratic Republic of the Congo (the)</t>
  </si>
  <si>
    <t>United Republic of Tanzania (the)</t>
  </si>
  <si>
    <t>Table 3.3.12 Total Electricity Production in SADC,  Million Kilowatt-Hour, 1990-2022</t>
  </si>
  <si>
    <t>International Renewable Energt Agency/IRENA https://www.irena.org/Publications/2024/Jul/Renewable-energy-statistics-2024, Downloaded 30 September 2024 (Data 2021 and 2022 except for Mauritius and Tanzania)</t>
  </si>
  <si>
    <t>Table 3.3.13 Production of electricity - by type,  Million Kilowatt-Hour, 2016-2020</t>
  </si>
  <si>
    <t>Sum of Electricity Installed Capacity (MW)</t>
  </si>
  <si>
    <t>International Renewable Energt Agency/IRENA https://www.irena.org/Publications/2024/Jul/Renewable-energy-statistics-2024, Downloaded 30 September 2024 (Data 2021 to 2023 except for Lesotho, Mauritius and Tanzania)</t>
  </si>
  <si>
    <t>United Nations Statistics Division, December 2024 (Data for 2021 and 2022)</t>
  </si>
  <si>
    <t>Table 3.3.15 Percentage of Population in SADC With Access to Electricity, 2009 - 2022</t>
  </si>
  <si>
    <t>World Bank:https://databank.worldbank.org/source/world-development-indicators/Series/EG.USE.PCAP.KG.OE#, Downoaded 12 December 2024 (Data for 2021 and 2022)</t>
  </si>
  <si>
    <t>Table 3.3.28  Installed renewable electricity-generating capacity, Watts per capita,2000-2021</t>
  </si>
  <si>
    <t xml:space="preserve">International Renewable Energt Agency/IRENA https://www.irena.org/Publications/2024/Jul/Renewable-energy-statistics-2024, Downloaded 30 September 2024 </t>
  </si>
  <si>
    <t>FAO : https://data.apps.fao.org/aquastat/?lang=en, Downloaded 5 December 2024</t>
  </si>
  <si>
    <t>Food and Agriculture Organization (FAO): https://www.fao.org/faostat/en/#data/RP, Downloaded 13 December 2024</t>
  </si>
  <si>
    <t>Food and Agriculture Organization (FAO): https://www.fao.org/faostat/en/#data/RP, Downloaded 13 December 2024 (Data for 2021 and 2022)</t>
  </si>
  <si>
    <t>Statictics Mauritius, 2007-2021</t>
  </si>
  <si>
    <t>Table 4.1.6  Herbicides Consumption in SADC, Tonne, 1990 - 2022</t>
  </si>
  <si>
    <t>Table 4.1.5 Insecticides Consumption in SADC, Tonne, 1990 - 2022</t>
  </si>
  <si>
    <t>Table 4.1.7 Fungicides and Bactericides Consumption in SADC, Tonne, 1990 - 2022</t>
  </si>
  <si>
    <t>Food and Agriculture Organization (FAO): https://www.fao.org/faostat/en/#data/RP, Downloaded 17 October 2022 (All Member States except Mauritius, data 2020 )</t>
  </si>
  <si>
    <t>Food and Agriculture Organization (FAO): https://www.fao.org/faostat/en/#data/RP, Downloaded 17 October 2022, (All Member States except Mauritius, data 2020)</t>
  </si>
  <si>
    <t>Table 4.1.1   Share of  Agriculture in Gross Domestic Product (GDP) in SADC, (%), 2010 - 2023</t>
  </si>
  <si>
    <t>Table 2.17 Tourism direct GDP as a proportion of total GDP, %, 2008-2020</t>
  </si>
  <si>
    <t>Table 3.3.23 Pump prices for diesel in SADC in US cents per litre, 2010-2021</t>
  </si>
  <si>
    <t>Table 3.3.24  Price for Kerosene in SADC, US $ per litre, 2010 - 2021</t>
  </si>
  <si>
    <t>Table 3.3.22 Pump prices for gasoline in SADC in US cents per litre, 2010 - 2021</t>
  </si>
  <si>
    <t>Food and Agriculture Organisation (FAO): https://www.fao.org/faostat/en/#data/PP, Downloaded  27 January 2025 for Lesotho, Mozambique and Namibia  (2020-2022), Zambia  (2022-2023).</t>
  </si>
  <si>
    <r>
      <rPr>
        <b/>
        <sz val="10"/>
        <color theme="1"/>
        <rFont val="Tahoma"/>
        <family val="2"/>
      </rPr>
      <t>Source:</t>
    </r>
    <r>
      <rPr>
        <sz val="10"/>
        <color theme="1"/>
        <rFont val="Tahoma"/>
        <family val="2"/>
      </rPr>
      <t xml:space="preserve"> United Nations Statistics Division, February 2025</t>
    </r>
  </si>
  <si>
    <t>Table 1.1.31 Proportion of tariff lines applies to imports with zero-tariffs (%), 2005-2022, Selected years</t>
  </si>
  <si>
    <t>United Nations Statistics Division, February 2025</t>
  </si>
  <si>
    <t>(SDG 6.4.1)</t>
  </si>
  <si>
    <t>(SDG6.4.2)</t>
  </si>
  <si>
    <t>(SDG6.5.1)</t>
  </si>
  <si>
    <t>(SDG3.9.1)</t>
  </si>
  <si>
    <t>Food and Agriculture Organisation (FAO): http://faostat.fao.org/ ;Downloaded  25 January 2025</t>
  </si>
  <si>
    <t>Food and Agriculture Organisation (FAO):https://www.fao.org/faostat/en/#data/QI, Downloaded 25 Januaary 2025</t>
  </si>
  <si>
    <t>Table 4.1.9   Agriculture Gross Production Index Number in SADC, (Base year: 2004 - 2006 =100), 2014 - 2023</t>
  </si>
  <si>
    <t>(SDG2.5.1a)</t>
  </si>
  <si>
    <t>United Nations Statistics Division, 25 January 2025</t>
  </si>
  <si>
    <t>Table 4.1.49  Total official flows (disbursements) for agriculture, by recipient countries, Millions of constant 2022 United States dollars, 2013-2022</t>
  </si>
  <si>
    <t>(SDG2.a.2)</t>
  </si>
  <si>
    <t xml:space="preserve">** Data from UNWTO Dashboard for Madagascar, Malawi, Zimbabwe (2022) and Angola, Mozambique, Seychelles, Tanzania ( 2023) </t>
  </si>
  <si>
    <r>
      <t>Table 2.2  Arrivals of Non Resident Tourists/Visitors (</t>
    </r>
    <r>
      <rPr>
        <b/>
        <sz val="11"/>
        <color rgb="FF0070C0"/>
        <rFont val="Tahoma"/>
        <family val="2"/>
      </rPr>
      <t>Overnight</t>
    </r>
    <r>
      <rPr>
        <b/>
        <sz val="11"/>
        <rFont val="Tahoma"/>
        <family val="2"/>
      </rPr>
      <t>) in  SADC, Thousand, 1995 - 2023</t>
    </r>
  </si>
  <si>
    <t>Table 3.1.12 Volume of import carried on rail transport, Tons, 2007-2022</t>
  </si>
  <si>
    <t>Table 3.1.20  Port Traffic-Freight Cargo imported, Tons, 2000-2022</t>
  </si>
  <si>
    <t>United Nations Statistics Division, December 2024</t>
  </si>
  <si>
    <t>Table 3.2.17  Female mobile phone ownership as a % of total female population, %, 2014-2021</t>
  </si>
  <si>
    <t>Table 3.3.30 Inflation rate in SADC for Energy, 2010 - 2023</t>
  </si>
  <si>
    <t>Table 3.3.29  Total Installed renewable electricity, MW,2000-2023</t>
  </si>
  <si>
    <r>
      <t xml:space="preserve">Table 3.3.30 Inflation rate in SADC for Energy, 2010 - </t>
    </r>
    <r>
      <rPr>
        <b/>
        <sz val="11"/>
        <rFont val="Tahoma"/>
        <family val="2"/>
      </rPr>
      <t>2023</t>
    </r>
  </si>
  <si>
    <t>National Statistics Offices (Lesotho, Mauritius, Tanzania)</t>
  </si>
  <si>
    <t>National Statistics Offices of Member States, November 2024</t>
  </si>
  <si>
    <t>Table 3.3.27  Renewable energy share in the total final energy consumption (%),2000-2022</t>
  </si>
  <si>
    <t>National Statistics Office (Mauritius)</t>
  </si>
  <si>
    <t>FAO : https://data.apps.fao.org/aquastat/?lang=en, Downloaded 12 October 2024 (Municipal water withdrawal as % of total withdrawal)</t>
  </si>
  <si>
    <t>National Statistics Office of Member States (Mauritius 2009-2023, Zimbabwe 2016-2020)</t>
  </si>
  <si>
    <t>FAO : https://data.apps.fao.org/aquastat/?lang=en, Downloaded 12 October 2024 (Agricultural water withdrawal as % of total water withdrawal)</t>
  </si>
  <si>
    <t>FAO : https://data.apps.fao.org/aquastat/?lang=en, Downloaded 12 October 2024 ( Industrial water withdrawal as % of total water withdrawal)</t>
  </si>
  <si>
    <t>Table 3.4.3  Agricultural water withdrawal as % of total renewable water resources, %, 2013 - 2021</t>
  </si>
  <si>
    <t>Table 3.4.4 Total Internal Renewable Water Resources (IRWR) Available in SADC, Cubic Kilometer per year, 2011 - 2023</t>
  </si>
  <si>
    <t>Table 3.4.5 Total annual renewable internal water resources per capita in SADC, 1982 -  2023, Selected years</t>
  </si>
  <si>
    <t>Table 3.4.6 Total Annual Freshwater Withdrawals in SADC, Billion Cubic Meter, 1987 - 2023, Selected Years</t>
  </si>
  <si>
    <t>Table 3.4.7 Freshwater withdrawal as a proportion of available freshwater resources, %, 2000-2021</t>
  </si>
  <si>
    <t>Table 3.4.8  Municipal water withdrawal, km3, 2009-2021</t>
  </si>
  <si>
    <t>Table 3.4.9  Agricultural water withdrawal, km3, 2009-2021</t>
  </si>
  <si>
    <t>Table 3.4.10  Irrigation water withdrawal, km3, 2009-2021</t>
  </si>
  <si>
    <t>Table 3.4.11  Agricultural water withdrawal, km3, 2009-2021</t>
  </si>
  <si>
    <t>Table 3.4.12 Percentage of Total Annual Freshwater Withdrawals Used for Domestic Use in SADC, 2009 - 2023</t>
  </si>
  <si>
    <t>Table 3.4.13  Percentage of Total Annual Freshwater Withdrawals Used for Agriculture (Irrigation) in SADC, 2009 - 2023</t>
  </si>
  <si>
    <t>Table 3.4.14  Percentage of Total Annual Freshwater Withdrawals Used for Industry in SADC, 2009 - 2023, Selected Years</t>
  </si>
  <si>
    <t>Table 3.4.15  Dam capacity, km3, 2013-2021</t>
  </si>
  <si>
    <t>Table 3.4.16  Dam capacity per capita, m3/habitant, 2013-2023</t>
  </si>
  <si>
    <t>Table 3.4.17  Groundwater produced internally, km3/year, 2013-2021</t>
  </si>
  <si>
    <t>Table 3.4.19  Long-term average annual precipitation in depth, mm/year, 2013-2021</t>
  </si>
  <si>
    <t>Table 3.4.20  Long-term average annual precipitation volume, km3/year, 2013-2021</t>
  </si>
  <si>
    <t>Table 3.4.21  Percentage  Population Connected to Public Water Supply in SADC, (%), 1988 - 2015</t>
  </si>
  <si>
    <t>Table 3.4.22   Water Tariffs in SADC, US $ per m3, 2001 - 2023</t>
  </si>
  <si>
    <t>Table 3.4.23 Organic water polluant (BOD) emissions, kg per day, Unit, 1991 -  2007</t>
  </si>
  <si>
    <t>Table 3.4.24 Irrigated Agriculture Water Use Efficiency,  US$/m3, 2011-2021</t>
  </si>
  <si>
    <t>Table 3.4.25 Industrial Water Use Efficiency,  US$/m3, 2011-2021</t>
  </si>
  <si>
    <t>Table 3.4.26 Services Water Use Efficiency,  US$/m3, 2011-2023</t>
  </si>
  <si>
    <t>Table 3.4.27 Water Use Efficiency, United States dollars per cubic meter, 2000-2021</t>
  </si>
  <si>
    <t>Table 3.4.28 Degree of integrated water resources management implementation, (%), Selected years</t>
  </si>
  <si>
    <t>United Nations Statistics Division, November 2024</t>
  </si>
  <si>
    <t>Table 3.4.29  Inflation rate for Water in SADC, 2010 -2023</t>
  </si>
  <si>
    <t>Table 3.4.30 Mortality rate attributed to unsafe water, unsafe sanitation and lack of hygiene from diarrhoea, intestinal nematode infections, malnutrition and acute respiratory infections (deaths per 100,000 population)</t>
  </si>
  <si>
    <t>FAO : https://data.apps.fao.org/aquastat/?lang=en, Downloaded 10 February 2025 (Data for 2019-2021)</t>
  </si>
  <si>
    <t>Table 3.4.2  Total renewable water resources per capita in SADC, Cubic Kilometer per year, 2011 - 2021</t>
  </si>
  <si>
    <t>Table 3.4.18  Surface water produced internally, km3/year, 2013-2021</t>
  </si>
  <si>
    <t>Table 4.1.8  Fertilizer Consumption in Nutrients in SADC by Type  of Fertilizer, Thousand  Tonne of Nutrients, 2002 - 2020</t>
  </si>
  <si>
    <t>Food and Agriculture Organisation (FAO): https://www.fao.org/faostat/en/#data/PP, Downloaded  27 January 2025 for Angola (2014), Botswana (2011-2014), Lesotho (2020-2023) and  Zambia  (2022-2023).</t>
  </si>
  <si>
    <t>Food and Agriculture Organisation (FAO): https://www.fao.org/faostat/en/#data/PP, Downloaded  27 January 2025 for Mozambique (2020-2022) ,  Zambia  (2022-2023) and Zimbabwe  (2021-2023).</t>
  </si>
  <si>
    <t>Food and Agriculture Organisation (FAO): https://www.fao.org/faostat/en/#data/PP, Downloaded  27 January 2025 for Mauritius (2022,2023) , Mozambique (2020-2022) and  Zambia  (2022-2023)</t>
  </si>
  <si>
    <t xml:space="preserve">Food and Agriculture Organisation (FAO): https://www.fao.org/faostat/en/#data/PP, Downloaded  27 January 2025 for Lesotho (2020-2023), Mozambique (2020-2022)  and Namibia  (2020-2022) </t>
  </si>
  <si>
    <t xml:space="preserve">Food and Agriculture Organisation (FAO): https://www.fao.org/faostat/en/#data/PP, Downloaded  27 January 2025 for Mozambique (2020-2022)  and Tanzania  (2018-2023) </t>
  </si>
  <si>
    <t>Food and Agriculture Organisation (FAO): https://www.fao.org/faostat/en/#data/PP, Downloaded  27 January 2025</t>
  </si>
  <si>
    <t>Food and Agriculture Organisation (FAO): https://www.fao.org/faostat/en/#data/PP, Downloaded  27 January 2025 for Angola (2010,2011)</t>
  </si>
  <si>
    <t>Table 4.1.18 Agricultural Producer Price  for Tea in SADC, US $ Per Tonne, 1991 - 2022</t>
  </si>
  <si>
    <t xml:space="preserve">Food and Agriculture Organisation (FAO): https://www.fao.org/faostat/en/#data/PP, Downloaded  27 January 2025 </t>
  </si>
  <si>
    <t>Food and Agriculture Organisation (FAO): https://www.fao.org/faostat/en/#data/PP, Downloaded  27 January 2025 for Mauritus (2010-2012)</t>
  </si>
  <si>
    <t>Food and Agriculture Organisation (FAO): https://www.fao.org/faostat/en/#data/PP, Downloaded  27 January 2025 for Mauritius (2023)</t>
  </si>
  <si>
    <t>Food and Agriculture Organisation (FAO): https://www.fao.org/faostat/en/#data/PP, Downloaded  27 January 2025 for South Africa  (2022-2023)</t>
  </si>
  <si>
    <t xml:space="preserve">Food and Agriculture Organisation (FAO): https://www.fao.org/faostat/en/#data/QCL, downloaded 3 February 2025 </t>
  </si>
  <si>
    <t>Food and Agriculture Organisation (FAO): https://www.fao.org/faostat/en/#data/QCL, Downloaded 14 December 2023</t>
  </si>
  <si>
    <t>Table 4.1.3 Total Land Area, Agricultural Land, Thousand Ha, 2007 - 2022, Selected Years</t>
  </si>
  <si>
    <t>Table 4.1.51 Pesticides Consumption in SADC, Tonne, 2010 - 2023</t>
  </si>
  <si>
    <t>Table 6.2  Number of deaths and missing persons attributed to disasters, 2005-2022</t>
  </si>
  <si>
    <t>Table 6.3 Number of deaths and missing persons attributed to disasters per 100,000 population (number), 2005-2022</t>
  </si>
  <si>
    <t>Table 6.4 Number of deaths due to disaster (number), 2005-2022</t>
  </si>
  <si>
    <t>Table 6.5 Number of directly affected persons attributed to disasters per 100,000 population (number), 2005-2022</t>
  </si>
  <si>
    <t>Table 6.6 Number of missing persons due to disaster (number), 2005-2022</t>
  </si>
  <si>
    <t>Table 6.13 Direct economic loss resulting from damaged or destroyed critical infrastructure attributed to disasters (current United States dollars), 2005-2022</t>
  </si>
  <si>
    <t>Table 6.12 Direct economic loss attributed to disasters (current United States dollars), 2005-2022</t>
  </si>
  <si>
    <t>Table 6.11 Direct agriculture loss attributed to disasters (current United States dollars), 2005-2022</t>
  </si>
  <si>
    <t>Table 6.10 Number of people whose livelihoods were disrupted or destroyed, attributed to disasters (number), 2005-2022</t>
  </si>
  <si>
    <t>Table 6.9 Number of people whose destroyed dwellings were attributed to disasters (number), 2005-2022</t>
  </si>
  <si>
    <t>Table 6.8 Number of people whose damaged dwellings were attributed to disasters (number), 2005-2022</t>
  </si>
  <si>
    <t>Table 6.7 Number of people affected by disaster (number), 2005-2022</t>
  </si>
  <si>
    <t>Table 6.12 Direct economic loss attributed to disasters (current United States dollars), 2013-2022</t>
  </si>
  <si>
    <t>Table 6.13 Direct economic loss resulting from damaged or destroyed critical infrastructure attributed to disasters (current United States dollars), 2013-2022</t>
  </si>
  <si>
    <t>IUCN: https://www.iucnredlist.org/statistics, Downloaded November 2023</t>
  </si>
  <si>
    <t>Note :</t>
  </si>
  <si>
    <t>Land Use, Land-Use Change and Forestry (LULUCF)</t>
  </si>
  <si>
    <t>World Bank, https://databank.worldbank.org/source/world-development-indicators#, 28 January 2025</t>
  </si>
  <si>
    <t>Table 5.3  Carbon Dioxide (CO2) Emissions excluding LULUCF per capita, (t CO2e/capita), 1990 - 2023</t>
  </si>
  <si>
    <t>Table 5.4  Carbon dioxide (CO2) emissions from Industrial Combustion (Energy), (Mt CO2e)), 1990 - 2023</t>
  </si>
  <si>
    <t>Table 5.5  Carbon dioxide (CO2) emissions from Industrial Processes (Mt CO2e),  1990 - 2023</t>
  </si>
  <si>
    <t>Table 5.6  Carbon dioxide (CO2) emissions from Power Industry (Energy) (Mt CO2e),  1990 - 2023</t>
  </si>
  <si>
    <t>Table 5.7  Carbon dioxide (CO2) emissions from Transport (Energy) (Mt CO2e),  1990 - 2023</t>
  </si>
  <si>
    <t>Table 5.8  Carbon dioxide (CO2) net fluxes from LULUCF - Deforestation (Mt CO2e),  2000 - 2023</t>
  </si>
  <si>
    <t>Table 5.9  Mean Annual Rainfall in SADC, mm, 1970 - 2022</t>
  </si>
  <si>
    <t>Table 5.10 Average precipitation in depth (mm per year), 2002-2018, Selected years</t>
  </si>
  <si>
    <r>
      <t xml:space="preserve">Table 5.11 Mean Annual Temperature in SADC, </t>
    </r>
    <r>
      <rPr>
        <b/>
        <vertAlign val="superscript"/>
        <sz val="11"/>
        <rFont val="Tahoma"/>
        <family val="2"/>
      </rPr>
      <t>0</t>
    </r>
    <r>
      <rPr>
        <b/>
        <sz val="11"/>
        <rFont val="Tahoma"/>
        <family val="2"/>
      </rPr>
      <t>C, 1970 - 2022</t>
    </r>
  </si>
  <si>
    <t>Table 5.12 Consumption of Ozone-Depleting Chlorofluorocarbons (CFCs) in SADC, Tons of Ozone-Depleting Potential, 1995/1998 - 2022, Selected Years</t>
  </si>
  <si>
    <t>Table 5.13 Number of Threatened Plant Species in SADC, 2006 - 2022, Selected Years</t>
  </si>
  <si>
    <t>Table 5.14 Number of Threatened Animal Species in SADC, 2006 - 2021, Selected Years</t>
  </si>
  <si>
    <t>Table 5.15 National poaching, Selected Years</t>
  </si>
  <si>
    <t>Table 5.16 Carbon dioxide emissions from fuel combustion, Millions of tonnes, 2000-2021</t>
  </si>
  <si>
    <t>Table 5.2  Carbon Dioxide (CO2) Emissions excluding LULUCF in SADC, Total  (Mt CO2e), 1990 - 2023</t>
  </si>
  <si>
    <t>Table 5.11 Mean Annual Temperature in SADC, 0C, 1970 - 2022</t>
  </si>
  <si>
    <t>Table 4.3.5  Proportion of forest area within legally established protected areas in  SADC,  %,  2015 - 2020</t>
  </si>
  <si>
    <t>Table 4.3.6 Mountain green cover area (square kilometres), 2000-2018, Selected years</t>
  </si>
  <si>
    <t>Table 4.3.7  Exports and Imports of Wood Related Forestry Products in  SADC , Million US $, 2000 - 2015</t>
  </si>
  <si>
    <t>Table 4.3.8  Exports and Imports of Non-Wood Forestry Products in  SADC , Million US $, 2000 - 2015</t>
  </si>
  <si>
    <t>Table 4.3.9  Exports and Imports of Wood and Non-Wood Forestry Products in  SADC , Million US $, 2000 - 2015</t>
  </si>
  <si>
    <t>Table 4.2.13 Proportion of women aged 15-49 years with anaemia, (%), 2000-2019</t>
  </si>
  <si>
    <t>2021-2023</t>
  </si>
  <si>
    <t>Food and Agriculture Organization, https://www.fao.org/food-agriculture-statistics/statistical-domains/en/, February 2025</t>
  </si>
  <si>
    <t>Table 4.2.8 Number of people undernourished (3-year average), Million,2000-2023</t>
  </si>
  <si>
    <t>Table 4.2.10 Prevalence of severe food insecurity in the total population (3-year average),%, 2014-2023</t>
  </si>
  <si>
    <t>Table 4.2.9 Number of moderately or severely food insecure people (3-year average), Thousand,2014-2023</t>
  </si>
  <si>
    <t>Table 4.2.7 Prevalence of undernourishment (3-year average), (%),2000-2023</t>
  </si>
  <si>
    <t>Table 4.2.14 Food waste, Tonnes, 2018-2022</t>
  </si>
  <si>
    <t>Table 4.2.15 Food waste per Capita, Kg, Selected years</t>
  </si>
  <si>
    <t>Table 4.2.9 Number of moderately or severely food insecure people (3-year average), Million,2014-2023</t>
  </si>
  <si>
    <t>Percent (%)</t>
  </si>
  <si>
    <r>
      <rPr>
        <b/>
        <sz val="10"/>
        <color theme="1"/>
        <rFont val="Tahoma"/>
        <family val="2"/>
      </rPr>
      <t>Source</t>
    </r>
    <r>
      <rPr>
        <sz val="10"/>
        <color theme="1"/>
        <rFont val="Tahoma"/>
        <family val="2"/>
      </rPr>
      <t>: National Statistical Offices of Member States, November 2024</t>
    </r>
  </si>
  <si>
    <t>Table 3.1.24:  Annual Inflation rate (DIV 07:Transport) - Period Average, as measured by National Consumer Price Index in SADC,  (%), 2000-2023</t>
  </si>
  <si>
    <t>Table 4.2.1:  Annual Inflation rate (DIV 01:Food and Non-Alcoholic Beverages) - Period Average, as measured by National Consumer Price Index in SADC,  (%), 2000-2023</t>
  </si>
  <si>
    <t>Table 5.4  Carbon dioxide (CO2) emissions from Industrial Combustion (Energy), (Mt CO2e), 1990 - 2023</t>
  </si>
  <si>
    <t>National Statistics Offices of Member States (DRC 2019, Lesotho 2019-2021, Madagascar 2015-2019 and Tanzania 2019-2023)</t>
  </si>
  <si>
    <t>National Statistics Offices of Member States (DRC 2018, Lesotho 2022, Tanzania 2019-2023)</t>
  </si>
  <si>
    <t>National Statistics Offices of Member States (DRC 2019, Madagascar 2015-2018, Tanzania 2019-2023, Zimbabwe 2021)</t>
  </si>
  <si>
    <t>** Caution: The SADC Total is indicative as data are not available for all Member States</t>
  </si>
  <si>
    <t>Derived from Table 2.2 - Arrivals of Non Resident Tourists/Visitors in  SADC, Thousand, 1995 - 2021</t>
  </si>
  <si>
    <t>** Caution: SADC Total is indicative as data is not available for some Member States</t>
  </si>
  <si>
    <r>
      <rPr>
        <b/>
        <sz val="10"/>
        <color theme="1"/>
        <rFont val="Tahoma"/>
        <family val="2"/>
      </rPr>
      <t>Source</t>
    </r>
    <r>
      <rPr>
        <sz val="10"/>
        <color theme="1"/>
        <rFont val="Tahoma"/>
        <family val="2"/>
      </rPr>
      <t>:Institut National de la Statistique de la Republique Democratique de Congo, May 2024</t>
    </r>
  </si>
  <si>
    <t>Table 4.1.4  Land area equiped for irrigation, Thousand Hectares, 1990  - 2022</t>
  </si>
  <si>
    <t>Area</t>
  </si>
  <si>
    <t>Food and Agriculture Organisation (FAO): https://www.fao.org/faostat/en/#data/RL ; Downloaded 14 February 2025</t>
  </si>
  <si>
    <t>Table 4.1.2 Net Capital Stock in SADC at  2015 Prices, Million US $,  1995- 2022</t>
  </si>
  <si>
    <t>Food and Agriculture Organisation (FAO): https://www.fao.org/faostat/en/#data/CS; Downloaded 14 February 2025</t>
  </si>
  <si>
    <t>Table 4.1.2 Net Capital Stock in SADC at 2015 Prices, Million US $,  1995 - 2022</t>
  </si>
  <si>
    <t>2023</t>
  </si>
  <si>
    <t>Chickens</t>
  </si>
  <si>
    <t>Swine / pigs</t>
  </si>
  <si>
    <t>Table 4.1.45 Livestock Population Stock in SADC, Number, 1995 - 2023</t>
  </si>
  <si>
    <t xml:space="preserve">Food and Agriculture Organisation (FAO): https://www.fao.org/faostat/en/#data/QCL, downloaded 13 February 2025 </t>
  </si>
  <si>
    <t>Country Name En</t>
  </si>
  <si>
    <t>Table 4.1.47   Fish Production in SADC, Freshwater and Marine Catch, Tonnes-liveweight, 2000 - 2022</t>
  </si>
  <si>
    <t>https://www.fao.org/fishery/statistics-query/en/global_production/global_production_quantity, Downloaded 13 February 2025</t>
  </si>
  <si>
    <t>Table 4.1.47   Fish Production in SADC,Capture and aquaculture, Tonnes liveweight, 2000-2022</t>
  </si>
  <si>
    <r>
      <t xml:space="preserve">Table 3.3.31 Energy balance </t>
    </r>
    <r>
      <rPr>
        <b/>
        <sz val="11"/>
        <color rgb="FFFF0000"/>
        <rFont val="Tahoma"/>
        <family val="2"/>
      </rPr>
      <t>ANGOLA</t>
    </r>
    <r>
      <rPr>
        <b/>
        <sz val="11"/>
        <color theme="1"/>
        <rFont val="Tahoma"/>
        <family val="2"/>
      </rPr>
      <t xml:space="preserve">, Thousand Tonnes of Oil equivalent (ktoe), 2021 - </t>
    </r>
    <r>
      <rPr>
        <b/>
        <sz val="11"/>
        <rFont val="Tahoma"/>
        <family val="2"/>
      </rPr>
      <t>2022</t>
    </r>
  </si>
  <si>
    <t>Crude oil</t>
  </si>
  <si>
    <t>Oil products</t>
  </si>
  <si>
    <t>Natural gas</t>
  </si>
  <si>
    <t>Supply</t>
  </si>
  <si>
    <t>Production</t>
  </si>
  <si>
    <t>Import (+)</t>
  </si>
  <si>
    <t>Export (-)</t>
  </si>
  <si>
    <t>International Aviation Bunkers (-)</t>
  </si>
  <si>
    <t>International Marine Bunkers (-)</t>
  </si>
  <si>
    <t>Stock Changes (+ draw, - build)</t>
  </si>
  <si>
    <t>TOTAL PRIMARY ENERGY SUPPLY</t>
  </si>
  <si>
    <t>Differences and Transfers</t>
  </si>
  <si>
    <t>Transfers : Origin (-) and Destination (+)</t>
  </si>
  <si>
    <t>Statistical Difference</t>
  </si>
  <si>
    <t>Transformation</t>
  </si>
  <si>
    <t>TRANSFORMATION Inputs (-) and Outputs (+)</t>
  </si>
  <si>
    <t xml:space="preserve">   Electricity plants</t>
  </si>
  <si>
    <t xml:space="preserve">   Entrées pour la production d'électricité</t>
  </si>
  <si>
    <t xml:space="preserve">   Oil Refineries</t>
  </si>
  <si>
    <t xml:space="preserve">   Raffineries de pétrole</t>
  </si>
  <si>
    <t xml:space="preserve">   Charcoal production plants</t>
  </si>
  <si>
    <t xml:space="preserve">   Unité de production de charbon de bois</t>
  </si>
  <si>
    <t>Energy sector own use and loss</t>
  </si>
  <si>
    <t>Energy Sector Own Use</t>
  </si>
  <si>
    <t>Losses</t>
  </si>
  <si>
    <t>Final consumption</t>
  </si>
  <si>
    <t>FINAL CONSUMPTION</t>
  </si>
  <si>
    <t xml:space="preserve">   Industriy</t>
  </si>
  <si>
    <t xml:space="preserve">   Transport</t>
  </si>
  <si>
    <t xml:space="preserve">   Households</t>
  </si>
  <si>
    <t xml:space="preserve">   Agriculture, forestry, fishing</t>
  </si>
  <si>
    <t xml:space="preserve">   Non-specified</t>
  </si>
  <si>
    <t xml:space="preserve">   Non-energy use</t>
  </si>
  <si>
    <r>
      <t xml:space="preserve">Table 3.3.32 Energy balance </t>
    </r>
    <r>
      <rPr>
        <b/>
        <sz val="11"/>
        <color rgb="FFFF0000"/>
        <rFont val="Tahoma"/>
        <family val="2"/>
      </rPr>
      <t>BOTSWANA</t>
    </r>
    <r>
      <rPr>
        <b/>
        <sz val="11"/>
        <color theme="1"/>
        <rFont val="Tahoma"/>
        <family val="2"/>
      </rPr>
      <t xml:space="preserve">, Thousand Tonnes of Oil equivalent (ktoe), 2021 - </t>
    </r>
    <r>
      <rPr>
        <b/>
        <sz val="11"/>
        <rFont val="Tahoma"/>
        <family val="2"/>
      </rPr>
      <t>2022</t>
    </r>
  </si>
  <si>
    <t>Coal and coal products</t>
  </si>
  <si>
    <r>
      <t xml:space="preserve">Table 3.3.33 Energy balance </t>
    </r>
    <r>
      <rPr>
        <b/>
        <sz val="11"/>
        <color rgb="FFFF0000"/>
        <rFont val="Tahoma"/>
        <family val="2"/>
      </rPr>
      <t>COMOROS</t>
    </r>
    <r>
      <rPr>
        <b/>
        <sz val="11"/>
        <color theme="1"/>
        <rFont val="Tahoma"/>
        <family val="2"/>
      </rPr>
      <t xml:space="preserve">, Thousand Tonnes of Oil equivalent (ktoe), 2021 - </t>
    </r>
    <r>
      <rPr>
        <b/>
        <sz val="11"/>
        <rFont val="Tahoma"/>
        <family val="2"/>
      </rPr>
      <t>2022</t>
    </r>
  </si>
  <si>
    <r>
      <t xml:space="preserve">Table 3.3.34 Energy balance </t>
    </r>
    <r>
      <rPr>
        <b/>
        <sz val="11"/>
        <color rgb="FFFF0000"/>
        <rFont val="Tahoma"/>
        <family val="2"/>
      </rPr>
      <t>DEMOCRATIC REPUBLIC OF CONGO</t>
    </r>
    <r>
      <rPr>
        <b/>
        <sz val="11"/>
        <color theme="1"/>
        <rFont val="Tahoma"/>
        <family val="2"/>
      </rPr>
      <t xml:space="preserve">, Thousand Tonnes of Oil equivalent (ktoe), 2021 - </t>
    </r>
    <r>
      <rPr>
        <b/>
        <sz val="11"/>
        <rFont val="Tahoma"/>
        <family val="2"/>
      </rPr>
      <t>2022</t>
    </r>
  </si>
  <si>
    <t>Produits pétroliers</t>
  </si>
  <si>
    <t>Electricité</t>
  </si>
  <si>
    <t>Différences et Transferts</t>
  </si>
  <si>
    <t>Energy sector own use and losses</t>
  </si>
  <si>
    <r>
      <t xml:space="preserve">Table 3.3.35 Energy balance </t>
    </r>
    <r>
      <rPr>
        <b/>
        <sz val="11"/>
        <color rgb="FFFF0000"/>
        <rFont val="Tahoma"/>
        <family val="2"/>
      </rPr>
      <t>ESWATINI</t>
    </r>
    <r>
      <rPr>
        <b/>
        <sz val="11"/>
        <color theme="1"/>
        <rFont val="Tahoma"/>
        <family val="2"/>
      </rPr>
      <t xml:space="preserve">, Thousand Tonnes of Oil equivalent (ktoe), 2021 - </t>
    </r>
    <r>
      <rPr>
        <b/>
        <sz val="11"/>
        <rFont val="Tahoma"/>
        <family val="2"/>
      </rPr>
      <t>2022</t>
    </r>
  </si>
  <si>
    <t>Charbon et produits du charbon</t>
  </si>
  <si>
    <t>Differences and transfers</t>
  </si>
  <si>
    <t xml:space="preserve">   Cogénération - Activité principale</t>
  </si>
  <si>
    <t xml:space="preserve">   Cogénération - Autoproduction</t>
  </si>
  <si>
    <t>African Energy Commission/AFREC, https://au-afrec.org/, Donloaded 13 February 2025</t>
  </si>
  <si>
    <t xml:space="preserve">   Industry</t>
  </si>
  <si>
    <t xml:space="preserve">   Transformations not elsewhere specified</t>
  </si>
  <si>
    <t xml:space="preserve">   Coke oven</t>
  </si>
  <si>
    <t xml:space="preserve">   Electricity - Autoproduction</t>
  </si>
  <si>
    <t xml:space="preserve">   Electricity- Autoproduction</t>
  </si>
  <si>
    <t>Oils products</t>
  </si>
  <si>
    <t>Oild products</t>
  </si>
  <si>
    <r>
      <t xml:space="preserve">Table 3.3.36 Energy balance </t>
    </r>
    <r>
      <rPr>
        <b/>
        <sz val="11"/>
        <color rgb="FFFF0000"/>
        <rFont val="Tahoma"/>
        <family val="2"/>
      </rPr>
      <t>LESOTHO</t>
    </r>
    <r>
      <rPr>
        <b/>
        <sz val="11"/>
        <color theme="1"/>
        <rFont val="Tahoma"/>
        <family val="2"/>
      </rPr>
      <t xml:space="preserve">, Thousand Tonnes of Oil equivalent (ktoe), 2021 - </t>
    </r>
    <r>
      <rPr>
        <b/>
        <sz val="11"/>
        <rFont val="Tahoma"/>
        <family val="2"/>
      </rPr>
      <t>2022</t>
    </r>
  </si>
  <si>
    <r>
      <t xml:space="preserve">Table 3.3.37 Energy balance </t>
    </r>
    <r>
      <rPr>
        <b/>
        <sz val="11"/>
        <color rgb="FFFF0000"/>
        <rFont val="Tahoma"/>
        <family val="2"/>
      </rPr>
      <t>MADAGASCAR</t>
    </r>
    <r>
      <rPr>
        <b/>
        <sz val="11"/>
        <color theme="1"/>
        <rFont val="Tahoma"/>
        <family val="2"/>
      </rPr>
      <t xml:space="preserve">, Thousand Tonnes of Oil equivalent (ktoe), 2021 - </t>
    </r>
    <r>
      <rPr>
        <b/>
        <sz val="11"/>
        <rFont val="Tahoma"/>
        <family val="2"/>
      </rPr>
      <t>2022</t>
    </r>
  </si>
  <si>
    <r>
      <t xml:space="preserve">Table 3.3.38 Energy balance </t>
    </r>
    <r>
      <rPr>
        <b/>
        <sz val="11"/>
        <color rgb="FFFF0000"/>
        <rFont val="Tahoma"/>
        <family val="2"/>
      </rPr>
      <t>MALAWI</t>
    </r>
    <r>
      <rPr>
        <b/>
        <sz val="11"/>
        <color theme="1"/>
        <rFont val="Tahoma"/>
        <family val="2"/>
      </rPr>
      <t xml:space="preserve">, Thousand Tonnes of Oil equivalent (ktoe), 2021 - </t>
    </r>
    <r>
      <rPr>
        <b/>
        <sz val="11"/>
        <rFont val="Tahoma"/>
        <family val="2"/>
      </rPr>
      <t>2022</t>
    </r>
  </si>
  <si>
    <r>
      <t xml:space="preserve">Table 3.3.39 Energy balance </t>
    </r>
    <r>
      <rPr>
        <b/>
        <sz val="11"/>
        <color rgb="FFFF0000"/>
        <rFont val="Tahoma"/>
        <family val="2"/>
      </rPr>
      <t>MAURITIUS</t>
    </r>
    <r>
      <rPr>
        <b/>
        <sz val="11"/>
        <color theme="1"/>
        <rFont val="Tahoma"/>
        <family val="2"/>
      </rPr>
      <t xml:space="preserve">, Thousand Tonnes of Oil equivalent (ktoe), 2021 - </t>
    </r>
    <r>
      <rPr>
        <b/>
        <sz val="11"/>
        <rFont val="Tahoma"/>
        <family val="2"/>
      </rPr>
      <t>2022</t>
    </r>
  </si>
  <si>
    <r>
      <t xml:space="preserve">Table 3.3.40 Energy balance </t>
    </r>
    <r>
      <rPr>
        <b/>
        <sz val="11"/>
        <color rgb="FFFF0000"/>
        <rFont val="Tahoma"/>
        <family val="2"/>
      </rPr>
      <t>MOZAMBIQUE</t>
    </r>
    <r>
      <rPr>
        <b/>
        <sz val="11"/>
        <color theme="1"/>
        <rFont val="Tahoma"/>
        <family val="2"/>
      </rPr>
      <t xml:space="preserve">, Thousand Tonnes of Oil equivalent (ktoe), 2021 - </t>
    </r>
    <r>
      <rPr>
        <b/>
        <sz val="11"/>
        <rFont val="Tahoma"/>
        <family val="2"/>
      </rPr>
      <t>2022</t>
    </r>
  </si>
  <si>
    <r>
      <t xml:space="preserve">Table 3.3.41 Energy balance </t>
    </r>
    <r>
      <rPr>
        <b/>
        <sz val="11"/>
        <color rgb="FFFF0000"/>
        <rFont val="Tahoma"/>
        <family val="2"/>
      </rPr>
      <t>NAMIBIA</t>
    </r>
    <r>
      <rPr>
        <b/>
        <sz val="11"/>
        <color theme="1"/>
        <rFont val="Tahoma"/>
        <family val="2"/>
      </rPr>
      <t xml:space="preserve">, Thousand Tonnes of Oil equivalent (ktoe), 2021 - </t>
    </r>
    <r>
      <rPr>
        <b/>
        <sz val="11"/>
        <rFont val="Tahoma"/>
        <family val="2"/>
      </rPr>
      <t>2022</t>
    </r>
  </si>
  <si>
    <r>
      <t xml:space="preserve">Table 3.3.42 Energy balance </t>
    </r>
    <r>
      <rPr>
        <b/>
        <sz val="11"/>
        <color rgb="FFFF0000"/>
        <rFont val="Tahoma"/>
        <family val="2"/>
      </rPr>
      <t>SEYCHELLES</t>
    </r>
    <r>
      <rPr>
        <b/>
        <sz val="11"/>
        <color theme="1"/>
        <rFont val="Tahoma"/>
        <family val="2"/>
      </rPr>
      <t xml:space="preserve">, Thousand Tonnes of Oil equivalent (ktoe), 2021 - </t>
    </r>
    <r>
      <rPr>
        <b/>
        <sz val="11"/>
        <rFont val="Tahoma"/>
        <family val="2"/>
      </rPr>
      <t>2022</t>
    </r>
  </si>
  <si>
    <r>
      <t xml:space="preserve">Table 3.3.43 Energy balance </t>
    </r>
    <r>
      <rPr>
        <b/>
        <sz val="11"/>
        <color rgb="FFFF0000"/>
        <rFont val="Tahoma"/>
        <family val="2"/>
      </rPr>
      <t>SOUTH AFRICA</t>
    </r>
    <r>
      <rPr>
        <b/>
        <sz val="11"/>
        <color theme="1"/>
        <rFont val="Tahoma"/>
        <family val="2"/>
      </rPr>
      <t xml:space="preserve">, Thousand Tonnes of Oil equivalent (ktoe), 2021 - </t>
    </r>
    <r>
      <rPr>
        <b/>
        <sz val="11"/>
        <rFont val="Tahoma"/>
        <family val="2"/>
      </rPr>
      <t>2022</t>
    </r>
  </si>
  <si>
    <r>
      <t xml:space="preserve">Table 3.3.44 Energy balance </t>
    </r>
    <r>
      <rPr>
        <b/>
        <sz val="11"/>
        <color rgb="FFFF0000"/>
        <rFont val="Tahoma"/>
        <family val="2"/>
      </rPr>
      <t>TANZANIA</t>
    </r>
    <r>
      <rPr>
        <b/>
        <sz val="11"/>
        <color theme="1"/>
        <rFont val="Tahoma"/>
        <family val="2"/>
      </rPr>
      <t xml:space="preserve">, Thousand Tonnes of Oil equivalent (ktoe), 2021 - </t>
    </r>
    <r>
      <rPr>
        <b/>
        <sz val="11"/>
        <rFont val="Tahoma"/>
        <family val="2"/>
      </rPr>
      <t>2022</t>
    </r>
  </si>
  <si>
    <r>
      <t xml:space="preserve">Table 3.3.45 Energy balance </t>
    </r>
    <r>
      <rPr>
        <b/>
        <sz val="11"/>
        <color rgb="FFFF0000"/>
        <rFont val="Tahoma"/>
        <family val="2"/>
      </rPr>
      <t>ZAMBIA</t>
    </r>
    <r>
      <rPr>
        <b/>
        <sz val="11"/>
        <color theme="1"/>
        <rFont val="Tahoma"/>
        <family val="2"/>
      </rPr>
      <t xml:space="preserve">, Thousand Tonnes of Oil equivalent (ktoe), 2021 - </t>
    </r>
    <r>
      <rPr>
        <b/>
        <sz val="11"/>
        <rFont val="Tahoma"/>
        <family val="2"/>
      </rPr>
      <t>2022</t>
    </r>
  </si>
  <si>
    <r>
      <t xml:space="preserve">Table 3.3.46 Energy balance </t>
    </r>
    <r>
      <rPr>
        <b/>
        <sz val="11"/>
        <color rgb="FFFF0000"/>
        <rFont val="Tahoma"/>
        <family val="2"/>
      </rPr>
      <t>ZIMBABWE</t>
    </r>
    <r>
      <rPr>
        <b/>
        <sz val="11"/>
        <color theme="1"/>
        <rFont val="Tahoma"/>
        <family val="2"/>
      </rPr>
      <t xml:space="preserve">, Thousand Tonnes of Oil equivalent (ktoe), 2021 - </t>
    </r>
    <r>
      <rPr>
        <b/>
        <sz val="11"/>
        <rFont val="Tahoma"/>
        <family val="2"/>
      </rPr>
      <t>2022</t>
    </r>
  </si>
  <si>
    <t>Table 3.3.31 Energy balance ANGOLA, Thousand Tonnes of Oil equivalent (ktoe), 2021 - 2022</t>
  </si>
  <si>
    <t>Table 3.3.32 Energy balance BOTSWANA, Thousand Tonnes of Oil equivalent (ktoe), 2021 - 2022</t>
  </si>
  <si>
    <t>Table 3.3.33 Energy balance COMOROS, Thousand Tonnes of Oil equivalent (ktoe), 2021 - 2022</t>
  </si>
  <si>
    <t>Table 3.3.34 Energy balance DEMOCRATIC REPUBLIC OF CONGO, Thousand Tonnes of Oil equivalent (ktoe), 2021 - 2022</t>
  </si>
  <si>
    <t>Table 3.3.35 Energy balance ESWATINI, Thousand Tonnes of Oil equivalent (ktoe), 2021 - 2022</t>
  </si>
  <si>
    <t>Table 3.3.36 Energy balance LESOTHO, Thousand Tonnes of Oil equivalent (ktoe), 2021 - 2022</t>
  </si>
  <si>
    <t>Table 3.3.37 Energy balance MADAGASCAR, Thousand Tonnes of Oil equivalent (ktoe), 2021 - 2022</t>
  </si>
  <si>
    <t>Table 3.3.38 Energy balance MALAWI, Thousand Tonnes of Oil equivalent (ktoe), 2021 - 2022</t>
  </si>
  <si>
    <t>Table 3.3.39 Energy balance MAURITIUS, Thousand Tonnes of Oil equivalent (ktoe), 2021 - 2022</t>
  </si>
  <si>
    <t>Table 3.3.40 Energy balance MOZAMBIQUE, Thousand Tonnes of Oil equivalent (ktoe), 2021 - 2022</t>
  </si>
  <si>
    <t>Table 3.3.41 Energy balance NAMIBIA, Thousand Tonnes of Oil equivalent (ktoe), 2021 - 2022</t>
  </si>
  <si>
    <t>Table 3.3.42 Energy balance SEYCHELLES, Thousand Tonnes of Oil equivalent (ktoe), 2021 - 2022</t>
  </si>
  <si>
    <t>Table 3.3.44 Energy balance TANZANIA, Thousand Tonnes of Oil equivalent (ktoe), 2021 - 2022</t>
  </si>
  <si>
    <t>Table 3.3.45 Energy balance ZAMBIA, Thousand Tonnes of Oil equivalent (ktoe), 2021 - 2022</t>
  </si>
  <si>
    <t>Table 3.3.46 Energy balance ZIMBABWE, Thousand Tonnes of Oil equivalent (ktoe), 2021 - 2022</t>
  </si>
  <si>
    <t>Main Category</t>
  </si>
  <si>
    <t>Sub Category</t>
  </si>
  <si>
    <t xml:space="preserve">Unit </t>
  </si>
  <si>
    <t>Total Renewables</t>
  </si>
  <si>
    <t>Primary Energy</t>
  </si>
  <si>
    <t>TJ</t>
  </si>
  <si>
    <t>Differences</t>
  </si>
  <si>
    <t>Total Supply</t>
  </si>
  <si>
    <t>Transformation and Losses</t>
  </si>
  <si>
    <t>CHP Plants</t>
  </si>
  <si>
    <t>Consumption by Sector</t>
  </si>
  <si>
    <t>Industry</t>
  </si>
  <si>
    <t>Residential</t>
  </si>
  <si>
    <t>Consumption by Use</t>
  </si>
  <si>
    <t>Direct Use</t>
  </si>
  <si>
    <t>Gross Electricity and Heat</t>
  </si>
  <si>
    <t>GWh</t>
  </si>
  <si>
    <t>Own Use</t>
  </si>
  <si>
    <t>Distribution</t>
  </si>
  <si>
    <t>Commerical</t>
  </si>
  <si>
    <t>Table 3.3.57 Renewable Energy balance NAMIBIA, 2022</t>
  </si>
  <si>
    <t>Table 3.3.58 Renewable Energy balance SEYCHELLES, 2022</t>
  </si>
  <si>
    <t>Table 3.3.59 Renewable Energy balance SOUTH AFRICA, 2022</t>
  </si>
  <si>
    <t>Pellets</t>
  </si>
  <si>
    <t>Table 3.3.60 Renewable Energy balance TANZANIA, 2022</t>
  </si>
  <si>
    <t>Table 3.3.61 Renewable Energy balance ZAMBIA, 2022</t>
  </si>
  <si>
    <t>Table 3.3.62 Renewable Energy balance ZIMBABWE, 2022</t>
  </si>
  <si>
    <t>https://www.irena.org/Data/View-data-by-topic/Renewable-Energy-Balances/Overview-Tables</t>
  </si>
  <si>
    <t>Table 3.3.47 Renewable Energy balance ANGOLA, 2022</t>
  </si>
  <si>
    <t>Table 3.3.48 Renewable Energy balance BOTSWANA, 2022</t>
  </si>
  <si>
    <t>Table 3.3.49 Renewable Energy balance COMOROS, 2022</t>
  </si>
  <si>
    <t>Table 3.3.50 Renewable Energy balance DEMOCRATIC REPUBLIC OF CONGO, 2022</t>
  </si>
  <si>
    <t>Table 3.3.51 Renewable Energy balance ESWATINI, 2022</t>
  </si>
  <si>
    <t>Table 3.3.52 Renewable Energy balance LESOTHO, 2022</t>
  </si>
  <si>
    <t>Table 3.3.53 Renewable Energy balance MADAGASCAR, 2022</t>
  </si>
  <si>
    <t>Table 3.3.54 Renewable Energy balance MALAWI, 2022</t>
  </si>
  <si>
    <t>Table 3.3.55 Renewable Energy balance MAURITIUS, 2022</t>
  </si>
  <si>
    <t>Table 3.3.56 Renewable Energy balance MOZAMBIQUE, 2022</t>
  </si>
  <si>
    <t>Submission in 2024 from South Africa (2014-2023), Tanzania (2023), Zimbabwe (2020, 2022-2023)</t>
  </si>
  <si>
    <t>Submissions in 2024 from Mauritius, South Africa (2020-2023) and Zimbabwe (2020, 2022-2023)</t>
  </si>
  <si>
    <t xml:space="preserve">Submissions in 2024 from Madagascar (2020-2023) </t>
  </si>
  <si>
    <t>Submissions in 2024 from Mauritius, and Zimbabwe (2022-2023)</t>
  </si>
  <si>
    <t>Submission in 2024 from South Africa (2014-2023),  Zimbabwe (2020, 2022-2023)</t>
  </si>
  <si>
    <t>Submission in 2024 from Mauritius, South Africa (2014-2023),  Zimbabwe (2020, 2022-2023)</t>
  </si>
  <si>
    <t>Submission in 2024 from Mauritius</t>
  </si>
  <si>
    <t>Submission in 2024 from Mauritius, South Africa (2014-2023)</t>
  </si>
  <si>
    <t>Submission in 2024 from Mauritius and South Africa</t>
  </si>
  <si>
    <t>Submission in 2024 from Mauritius and South Africa (2014-2023)</t>
  </si>
  <si>
    <t>Submission in 2024 from  South Africa</t>
  </si>
  <si>
    <t>Submission in 2024 on Production from Democratic Republic of Congo (2023), Madagascar (2023), Mauritius (2022-2023), South Africa (2023), Tanzania (2023), Zambia (2021-2023) and Zimbabwe (2022-2023)</t>
  </si>
  <si>
    <t>Submission in 2024 on Area Planted from Democratic Republic of Congo (2021-2022), Mauritius (2022-2023), South Africa (2023), Tanzania (2023), Zambia (2021-2023), Zimbabwe (2021-2023)</t>
  </si>
  <si>
    <t>Submission in 2024 on Yield from Democratic Republic of Congo (2021-2022),Mauritius (2022-2023), South Africa (2023),  Tanzania (2023), Zambia (2023), Zimbabwe (2020-2023)</t>
  </si>
  <si>
    <t>Submission in 2024 on Area Planted from Democratic Republic of Congo (2021-2022), South Africa (2023), Tanzania (2023), Zambia (2023), Zimbabwe (2021-2023)</t>
  </si>
  <si>
    <t>Submission in 2024 on Production from  Democratic Republic of Congo (2021-2023) South Africa (2023), Tanzania (2023), Zambia (2023) and Zimbabwe (2022-2023</t>
  </si>
  <si>
    <t>Submission in 2024 on Yield fromYield from Democratic Republic of Congo (2021-2022), South Africa (2023),  Tanzania (2023), Zambia (2023), Zimbabwe (2020-2023)</t>
  </si>
  <si>
    <t xml:space="preserve">Submission in 2024 on Production from the Democratic Republic of Congo (2023), Madagascar (2023), Mauritius (2022-2023),  Tanzania (2023), Zambia (2023) </t>
  </si>
  <si>
    <t>Submission in 2024 on Area Planted from the Demorctic Republic of Congo (2021-2022), Tanzania (2023), Zambia (2023)</t>
  </si>
  <si>
    <t>Submission in 2024 onYield from the Democratic Republic of Congo (2021-2022),Mauritius (2022-2023), South Africa (2023),  Tanzania (2023), Zambia (2023)</t>
  </si>
  <si>
    <t>Submission in 2024 on Area Planted from South Africa (2023), Tanzania (2023), Zambia (2023)</t>
  </si>
  <si>
    <t>Submission in 2024 on Yield from South Africa (2023) (2021-2022),Tanzania (2023)</t>
  </si>
  <si>
    <t>Submission in 2024 on Production from South Africa (2023),   Tanzania (2023), Zambia (2023)</t>
  </si>
  <si>
    <t>Submission in 2024 on Production from the Democratic Republic of Congo (2020-2023), Mauritis (2022-2023),  South Africa (2022-2023),  Tanzania (2023), Zambia (2023), Zimbabwe (2021-2023)</t>
  </si>
  <si>
    <t>Submission in 2024 on Area Planted from Mauritis (2022-2023), South Africa (2023), South Africa (2016-2023), Tanzania (2023), Zambia (2023) Zimbabwe (2021-2023)</t>
  </si>
  <si>
    <t>Submission in 2024 on Yield from Maurtitius (2022-2023)</t>
  </si>
  <si>
    <t xml:space="preserve">Submission in 2024 on Production from the Democratic Republic of Congo (2023), South Africa (2023),  Tanzania (2023), Zambia (2023), Zimbabwe (2021-2023) </t>
  </si>
  <si>
    <t>Submission in 2024 on  Area Planted from South Africa (2023), Tanzania (2023), Zambia (2023) Zimbabwe (2021-2023)</t>
  </si>
  <si>
    <t>Submission in 2024 on  Yield from South Africa (2023)</t>
  </si>
  <si>
    <t>Submission in 2024 on Production and area planted  from  Tanzania (2023)</t>
  </si>
  <si>
    <t>Submission in 2024 on Production from Mauritius (2022-2023), Tanzania (2023)</t>
  </si>
  <si>
    <t>Submission in 2024 on Area planted from Mauritius (2022-2023), Tanzania (2023)</t>
  </si>
  <si>
    <t>Submission in 2024 on Yield from Mauritius (2022-2023)</t>
  </si>
  <si>
    <t>Submission in 2024 on Production from Tanzania (2023), Zimbabwe (2021-2023)</t>
  </si>
  <si>
    <t>Submission in 2024 on Area planted from  Tanzania (2023), Zimbabwe (2021-2023)</t>
  </si>
  <si>
    <t>Submission in 2024 on Production from Tanzania (2023), Zimbabwe (2021-2023); Submission in 2024 on Area planted from  Zimbabwe (2021-2023)</t>
  </si>
  <si>
    <t>Submission in 2024 on Production from Madagascar (20216-2022), Mauritius (2022-2023), South Africa (2000-2023)</t>
  </si>
  <si>
    <t>Submission in 2024 on Yield from Mauritius (2023-2024)</t>
  </si>
  <si>
    <t>Submission in 2024 on Area planted from  Mauritius (2022-2023), South Africa (2000-2022)</t>
  </si>
  <si>
    <t>Source: Derived from data received from National Statistics Offices, November 2024</t>
  </si>
  <si>
    <t>SADC Sectoral statistics database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</si>
</sst>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8">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 #,##0_-;_-* &quot;-&quot;_-;_-@_-"/>
    <numFmt numFmtId="165" formatCode="_-* #,##0.00_-;\-* #,##0.00_-;_-* &quot;-&quot;??_-;_-@_-"/>
    <numFmt numFmtId="166" formatCode="_ * #,##0.00_ ;_ * \-#,##0.00_ ;_ * &quot;-&quot;??_ ;_ @_ "/>
    <numFmt numFmtId="167" formatCode="#\ ###\ ##0.0"/>
    <numFmt numFmtId="168" formatCode="0.0"/>
    <numFmt numFmtId="169" formatCode="#\ ##0"/>
    <numFmt numFmtId="170" formatCode="#,##0.0"/>
    <numFmt numFmtId="171" formatCode="###\ ###\ ##0.0"/>
    <numFmt numFmtId="172" formatCode="#\ ###\ ##0"/>
    <numFmt numFmtId="173" formatCode="#\ ###\ ###\ ##0.0\ "/>
    <numFmt numFmtId="174" formatCode="#\ ##0.0"/>
    <numFmt numFmtId="175" formatCode="#\ ##0.0\ "/>
    <numFmt numFmtId="176" formatCode="#\ ##0.00"/>
    <numFmt numFmtId="177" formatCode="&quot;   &quot;@"/>
    <numFmt numFmtId="178" formatCode="&quot;      &quot;@"/>
    <numFmt numFmtId="179" formatCode="&quot;         &quot;@"/>
    <numFmt numFmtId="180" formatCode="&quot;            &quot;@"/>
    <numFmt numFmtId="181" formatCode="&quot;               &quot;@"/>
    <numFmt numFmtId="182" formatCode="_-* #,##0.00\ _€_-;\-* #,##0.00\ _€_-;_-* &quot;-&quot;??\ _€_-;_-@_-"/>
    <numFmt numFmtId="183" formatCode="_-* #,##0.00\ _F_-;\-* #,##0.00\ _F_-;_-* &quot;-&quot;??\ _F_-;_-@_-"/>
    <numFmt numFmtId="184" formatCode="&quot;$&quot;#,##0;\-&quot;$&quot;#,##0"/>
    <numFmt numFmtId="185" formatCode="_-* #,##0.00\ [$€-1]_-;\-* #,##0.00\ [$€-1]_-;_-* &quot;-&quot;??\ [$€-1]_-"/>
    <numFmt numFmtId="186" formatCode="0_)"/>
    <numFmt numFmtId="187" formatCode="_-&quot;£&quot;* #,##0_-;\-&quot;£&quot;* #,##0_-;_-&quot;£&quot;* &quot;-&quot;_-;_-@_-"/>
    <numFmt numFmtId="188" formatCode="_-&quot;£&quot;* #,##0.00_-;\-&quot;£&quot;* #,##0.00_-;_-&quot;£&quot;* &quot;-&quot;??_-;_-@_-"/>
    <numFmt numFmtId="189" formatCode="_-&quot;¢&quot;* #,##0_-;\-&quot;¢&quot;* #,##0_-;_-&quot;¢&quot;* &quot;-&quot;_-;_-@_-"/>
    <numFmt numFmtId="190" formatCode="_-&quot;¢&quot;* #,##0.00_-;\-&quot;¢&quot;* #,##0.00_-;_-&quot;¢&quot;* &quot;-&quot;??_-;_-@_-"/>
    <numFmt numFmtId="191" formatCode="[&gt;=0.05]#,##0.0;[&lt;=-0.05]\-#,##0.0;?0.0"/>
    <numFmt numFmtId="192" formatCode="[Black]#,##0.0;[Black]\-#,##0.0;;"/>
    <numFmt numFmtId="193" formatCode="[Black][&gt;0.05]#,##0.0;[Black][&lt;-0.05]\-#,##0.0;;"/>
    <numFmt numFmtId="194" formatCode="[Black][&gt;0.5]#,##0;[Black][&lt;-0.5]\-#,##0;;"/>
    <numFmt numFmtId="195" formatCode="_-* #,##0_-;_-* #,##0\-;_-* &quot;-&quot;_-;_-@_-"/>
    <numFmt numFmtId="196" formatCode="\$#,##0.00\ ;\(\$#,##0.00\)"/>
    <numFmt numFmtId="197" formatCode="&quot;ج.م.&quot;\ #,##0_-;[Red]&quot;ج.م.&quot;\ #,##0\-"/>
    <numFmt numFmtId="198" formatCode="&quot;ج.م.&quot;\ #,##0.00_-;[Red]&quot;ج.م.&quot;\ #,##0.00\-"/>
    <numFmt numFmtId="199" formatCode="###\ ###\ ###\ ##0.00"/>
    <numFmt numFmtId="200" formatCode="###\ ###\ ###\ ##0"/>
    <numFmt numFmtId="201" formatCode="0.0%"/>
    <numFmt numFmtId="202" formatCode="_-&quot;$&quot;* #,##0.00_-;\-&quot;$&quot;* #,##0.00_-;_-&quot;$&quot;* &quot;-&quot;??_-;_-@_-"/>
    <numFmt numFmtId="203" formatCode="dd\-mmm\-yy_)"/>
    <numFmt numFmtId="204" formatCode="_(* #,##0_);_(* \(#,##0\);_(* &quot;-&quot;??_);_(@_)"/>
    <numFmt numFmtId="205" formatCode="#\ ###\ ###\ "/>
    <numFmt numFmtId="206" formatCode="_-* #,##0_-;\-* #,##0_-;_-* &quot;-&quot;??_-;_-@_-"/>
    <numFmt numFmtId="207" formatCode="_-* #,##0.00\ [$€]_-;\-* #,##0.00\ [$€]_-;_-* &quot;-&quot;??\ [$€]_-;_-@_-"/>
    <numFmt numFmtId="208" formatCode="#,##0__"/>
    <numFmt numFmtId="209" formatCode="_(* #,##0_);_(* \(#,##0\);_(* \-_);_(@_)"/>
    <numFmt numFmtId="210" formatCode="#,##0\ "/>
    <numFmt numFmtId="211" formatCode="_(* #,##0.00_);_(* \(#,##0.00\);_(* \-??_);_(@_)"/>
    <numFmt numFmtId="212" formatCode="_-* #,##0.00_-;\-* #,##0.00_-;_-* \-??_-;_-@_-"/>
    <numFmt numFmtId="213" formatCode="_(* #,##0.0_);_(* \(#,##0.0\);_(* \-??_);_(@_)"/>
    <numFmt numFmtId="214" formatCode="#,##0____"/>
    <numFmt numFmtId="215" formatCode="_ * #,##0_ ;_ * \-#,##0_ ;_ * &quot;-&quot;??_ ;_ @_ "/>
    <numFmt numFmtId="216" formatCode="_-* #,##0.0_-;\-* #,##0.0_-;_-* &quot;-&quot;??_-;_-@_-"/>
    <numFmt numFmtId="217" formatCode="_(* #,##0.0_);_(* \(#,##0.0\);_(* &quot;-&quot;??_);_(@_)"/>
  </numFmts>
  <fonts count="247">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font>
    <font>
      <sz val="10"/>
      <name val="Arial"/>
      <family val="2"/>
    </font>
    <font>
      <b/>
      <sz val="10"/>
      <name val="Arial"/>
      <family val="2"/>
    </font>
    <font>
      <sz val="11"/>
      <color indexed="8"/>
      <name val="Calibri"/>
      <family val="2"/>
    </font>
    <font>
      <sz val="10"/>
      <color indexed="8"/>
      <name val="Arial"/>
      <family val="2"/>
    </font>
    <font>
      <sz val="10"/>
      <name val="MS Sans Serif"/>
      <family val="2"/>
    </font>
    <font>
      <u/>
      <sz val="11"/>
      <color theme="10"/>
      <name val="Calibri"/>
      <family val="2"/>
      <scheme val="minor"/>
    </font>
    <font>
      <u/>
      <sz val="10"/>
      <color indexed="12"/>
      <name val="MS Sans Serif"/>
      <family val="2"/>
    </font>
    <font>
      <u/>
      <sz val="11"/>
      <color indexed="12"/>
      <name val="Calibri"/>
      <family val="2"/>
    </font>
    <font>
      <u/>
      <sz val="10"/>
      <color theme="10"/>
      <name val="Arial"/>
      <family val="2"/>
    </font>
    <font>
      <sz val="10"/>
      <color theme="1"/>
      <name val="Arial"/>
      <family val="2"/>
    </font>
    <font>
      <sz val="8"/>
      <name val="Arial"/>
      <family val="2"/>
    </font>
    <font>
      <sz val="11"/>
      <name val="Tahoma"/>
      <family val="2"/>
    </font>
    <font>
      <b/>
      <sz val="11"/>
      <name val="Tahoma"/>
      <family val="2"/>
    </font>
    <font>
      <b/>
      <sz val="11"/>
      <color indexed="8"/>
      <name val="Calibri"/>
      <family val="2"/>
    </font>
    <font>
      <sz val="10"/>
      <name val="Times New Roman"/>
      <family val="1"/>
    </font>
    <font>
      <sz val="11"/>
      <color indexed="10"/>
      <name val="Calibri"/>
      <family val="2"/>
    </font>
    <font>
      <b/>
      <sz val="8"/>
      <color indexed="10"/>
      <name val="Tahoma"/>
      <family val="2"/>
    </font>
    <font>
      <b/>
      <sz val="11"/>
      <color indexed="8"/>
      <name val="Tahoma"/>
      <family val="2"/>
    </font>
    <font>
      <sz val="11"/>
      <color indexed="8"/>
      <name val="Tahoma"/>
      <family val="2"/>
    </font>
    <font>
      <sz val="11"/>
      <color rgb="FFFF0000"/>
      <name val="Tahoma"/>
      <family val="2"/>
    </font>
    <font>
      <sz val="8"/>
      <color indexed="8"/>
      <name val="Calibri"/>
      <family val="2"/>
    </font>
    <font>
      <sz val="9"/>
      <color indexed="8"/>
      <name val="Calibri"/>
      <family val="2"/>
    </font>
    <font>
      <b/>
      <sz val="8"/>
      <color indexed="10"/>
      <name val="Calibri"/>
      <family val="2"/>
    </font>
    <font>
      <sz val="8"/>
      <name val="Tahoma"/>
      <family val="2"/>
    </font>
    <font>
      <sz val="10"/>
      <color indexed="8"/>
      <name val="Calibri"/>
      <family val="2"/>
    </font>
    <font>
      <b/>
      <sz val="11"/>
      <color indexed="10"/>
      <name val="Tahoma"/>
      <family val="2"/>
    </font>
    <font>
      <sz val="11"/>
      <color theme="1"/>
      <name val="Tahoma"/>
      <family val="2"/>
    </font>
    <font>
      <b/>
      <sz val="11"/>
      <color rgb="FFFF0000"/>
      <name val="Tahoma"/>
      <family val="2"/>
    </font>
    <font>
      <b/>
      <vertAlign val="superscript"/>
      <sz val="11"/>
      <name val="Tahoma"/>
      <family val="2"/>
    </font>
    <font>
      <b/>
      <sz val="12"/>
      <color indexed="10"/>
      <name val="Calibri"/>
      <family val="2"/>
    </font>
    <font>
      <sz val="12"/>
      <color theme="1"/>
      <name val="Calibri"/>
      <family val="2"/>
      <scheme val="minor"/>
    </font>
    <font>
      <b/>
      <sz val="11"/>
      <name val="Calibri"/>
      <family val="2"/>
      <scheme val="minor"/>
    </font>
    <font>
      <sz val="11"/>
      <color rgb="FFC00000"/>
      <name val="Tahoma"/>
      <family val="2"/>
    </font>
    <font>
      <sz val="9"/>
      <color rgb="FF66FF33"/>
      <name val="Calibri"/>
      <family val="2"/>
    </font>
    <font>
      <sz val="12"/>
      <name val="Helv"/>
    </font>
    <font>
      <b/>
      <sz val="13"/>
      <color indexed="9"/>
      <name val="Verdana"/>
      <family val="2"/>
    </font>
    <font>
      <b/>
      <sz val="10"/>
      <color indexed="8"/>
      <name val="Verdana"/>
      <family val="2"/>
    </font>
    <font>
      <b/>
      <sz val="10"/>
      <color indexed="54"/>
      <name val="Verdana"/>
      <family val="2"/>
    </font>
    <font>
      <sz val="11"/>
      <color indexed="8"/>
      <name val="Verdana"/>
      <family val="2"/>
    </font>
    <font>
      <b/>
      <sz val="11"/>
      <color theme="1"/>
      <name val="Tahoma"/>
      <family val="2"/>
    </font>
    <font>
      <u/>
      <sz val="11"/>
      <color theme="10"/>
      <name val="Tahoma"/>
      <family val="2"/>
    </font>
    <font>
      <b/>
      <u/>
      <sz val="11"/>
      <name val="Tahoma"/>
      <family val="2"/>
    </font>
    <font>
      <i/>
      <sz val="11"/>
      <color indexed="8"/>
      <name val="Tahoma"/>
      <family val="2"/>
    </font>
    <font>
      <u/>
      <sz val="11"/>
      <color rgb="FF0000FF"/>
      <name val="Tahoma"/>
      <family val="2"/>
    </font>
    <font>
      <sz val="9"/>
      <color indexed="8"/>
      <name val="Tahoma"/>
      <family val="2"/>
    </font>
    <font>
      <b/>
      <sz val="10"/>
      <name val="Tahoma"/>
      <family val="2"/>
    </font>
    <font>
      <b/>
      <sz val="10"/>
      <color indexed="8"/>
      <name val="Arial"/>
      <family val="2"/>
    </font>
    <font>
      <sz val="12"/>
      <color theme="1"/>
      <name val="Tahoma"/>
      <family val="2"/>
    </font>
    <font>
      <b/>
      <sz val="12"/>
      <name val="Tahoma"/>
      <family val="2"/>
    </font>
    <font>
      <sz val="9"/>
      <name val="Times New Roman"/>
      <family val="1"/>
    </font>
    <font>
      <sz val="11"/>
      <color indexed="9"/>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indexed="8"/>
      <name val="Verdana"/>
      <family val="2"/>
    </font>
    <font>
      <i/>
      <sz val="10"/>
      <color indexed="8"/>
      <name val="Verdana"/>
      <family val="2"/>
    </font>
    <font>
      <sz val="10"/>
      <color indexed="54"/>
      <name val="Verdana"/>
      <family val="2"/>
    </font>
    <font>
      <b/>
      <sz val="11"/>
      <color indexed="8"/>
      <name val="Verdana"/>
      <family val="2"/>
    </font>
    <font>
      <sz val="10"/>
      <color indexed="9"/>
      <name val="Verdana"/>
      <family val="2"/>
    </font>
    <font>
      <b/>
      <sz val="12"/>
      <color indexed="9"/>
      <name val="Verdana"/>
      <family val="2"/>
    </font>
    <font>
      <sz val="11"/>
      <color indexed="8"/>
      <name val="Arial"/>
      <family val="2"/>
    </font>
    <font>
      <sz val="11"/>
      <color indexed="62"/>
      <name val="Calibri"/>
      <family val="2"/>
    </font>
    <font>
      <i/>
      <sz val="11"/>
      <color indexed="23"/>
      <name val="Calibri"/>
      <family val="2"/>
    </font>
    <font>
      <vertAlign val="superscript"/>
      <sz val="11"/>
      <name val="Arial"/>
      <family val="2"/>
    </font>
    <font>
      <sz val="11"/>
      <color indexed="17"/>
      <name val="Calibri"/>
      <family val="2"/>
    </font>
    <font>
      <b/>
      <sz val="12"/>
      <name val="Helvetica"/>
    </font>
    <font>
      <b/>
      <sz val="15"/>
      <color indexed="56"/>
      <name val="Calibri"/>
      <family val="2"/>
    </font>
    <font>
      <b/>
      <sz val="13"/>
      <color indexed="56"/>
      <name val="Calibri"/>
      <family val="2"/>
    </font>
    <font>
      <b/>
      <sz val="11"/>
      <color indexed="56"/>
      <name val="Calibri"/>
      <family val="2"/>
    </font>
    <font>
      <u/>
      <sz val="10"/>
      <color indexed="12"/>
      <name val="Arial"/>
      <family val="2"/>
    </font>
    <font>
      <sz val="6.15"/>
      <name val="Arial"/>
      <family val="2"/>
    </font>
    <font>
      <sz val="10"/>
      <name val="Geneva"/>
    </font>
    <font>
      <sz val="10"/>
      <name val="Arabic Transparent"/>
      <charset val="178"/>
    </font>
    <font>
      <sz val="11"/>
      <color indexed="60"/>
      <name val="Calibri"/>
      <family val="2"/>
    </font>
    <font>
      <sz val="10"/>
      <name val="Courier"/>
      <family val="3"/>
    </font>
    <font>
      <sz val="11"/>
      <name val="Tms Rmn"/>
    </font>
    <font>
      <sz val="12"/>
      <name val="Tms Rmn"/>
    </font>
    <font>
      <sz val="10"/>
      <name val="Helv"/>
    </font>
    <font>
      <b/>
      <sz val="11"/>
      <color indexed="63"/>
      <name val="Calibri"/>
      <family val="2"/>
    </font>
    <font>
      <b/>
      <sz val="6.15"/>
      <name val="Arial"/>
      <family val="2"/>
    </font>
    <font>
      <b/>
      <sz val="4.5"/>
      <name val="Arial"/>
      <family val="2"/>
    </font>
    <font>
      <b/>
      <sz val="12"/>
      <name val="MS Sans Serif"/>
      <family val="2"/>
    </font>
    <font>
      <sz val="4.5"/>
      <name val="Arial"/>
      <family val="2"/>
    </font>
    <font>
      <sz val="9"/>
      <name val="Helvetica"/>
    </font>
    <font>
      <i/>
      <sz val="8"/>
      <name val="Tms Rmn"/>
    </font>
    <font>
      <b/>
      <sz val="18"/>
      <color indexed="56"/>
      <name val="Cambria"/>
      <family val="2"/>
    </font>
    <font>
      <b/>
      <sz val="18"/>
      <color indexed="62"/>
      <name val="Cambria"/>
      <family val="2"/>
    </font>
    <font>
      <b/>
      <sz val="18"/>
      <name val="Arial"/>
      <family val="2"/>
    </font>
    <font>
      <b/>
      <sz val="12"/>
      <name val="Arial"/>
      <family val="2"/>
    </font>
    <font>
      <b/>
      <i/>
      <sz val="9"/>
      <name val="Helvetica"/>
    </font>
    <font>
      <sz val="12"/>
      <color indexed="24"/>
      <name val="Modern"/>
      <family val="3"/>
      <charset val="255"/>
    </font>
    <font>
      <b/>
      <sz val="18"/>
      <color indexed="24"/>
      <name val="Modern"/>
      <family val="3"/>
      <charset val="255"/>
    </font>
    <font>
      <b/>
      <sz val="12"/>
      <color indexed="24"/>
      <name val="Modern"/>
      <family val="3"/>
      <charset val="255"/>
    </font>
    <font>
      <u/>
      <sz val="10"/>
      <color indexed="36"/>
      <name val="Arial"/>
      <family val="2"/>
    </font>
    <font>
      <sz val="10"/>
      <name val="Tahoma"/>
      <family val="2"/>
    </font>
    <font>
      <b/>
      <sz val="8"/>
      <color indexed="8"/>
      <name val="Tahoma"/>
      <family val="2"/>
    </font>
    <font>
      <sz val="7"/>
      <color indexed="8"/>
      <name val="Tahoma"/>
      <family val="2"/>
    </font>
    <font>
      <b/>
      <sz val="10"/>
      <color theme="1"/>
      <name val="Tahoma"/>
      <family val="2"/>
    </font>
    <font>
      <sz val="8"/>
      <color indexed="8"/>
      <name val="Tahoma"/>
      <family val="2"/>
    </font>
    <font>
      <sz val="7"/>
      <name val="Tahoma"/>
      <family val="2"/>
    </font>
    <font>
      <b/>
      <i/>
      <u/>
      <sz val="9"/>
      <name val="Arial"/>
      <family val="2"/>
    </font>
    <font>
      <b/>
      <u/>
      <sz val="9"/>
      <name val="Arial"/>
      <family val="2"/>
    </font>
    <font>
      <b/>
      <sz val="8"/>
      <color indexed="8"/>
      <name val="Arial"/>
      <family val="2"/>
    </font>
    <font>
      <sz val="11"/>
      <color rgb="FFC00000"/>
      <name val="Calibri"/>
      <family val="2"/>
      <scheme val="minor"/>
    </font>
    <font>
      <b/>
      <i/>
      <u/>
      <sz val="11"/>
      <name val="Tahoma"/>
      <family val="2"/>
    </font>
    <font>
      <b/>
      <i/>
      <sz val="11"/>
      <color indexed="9"/>
      <name val="Tahoma"/>
      <family val="2"/>
    </font>
    <font>
      <sz val="10"/>
      <name val="Arial"/>
      <family val="2"/>
    </font>
    <font>
      <b/>
      <sz val="12"/>
      <name val="Helvetica"/>
      <family val="2"/>
    </font>
    <font>
      <sz val="10"/>
      <name val="Geneva"/>
      <family val="2"/>
    </font>
    <font>
      <sz val="9"/>
      <name val="Helvetica"/>
      <family val="2"/>
    </font>
    <font>
      <b/>
      <i/>
      <sz val="9"/>
      <name val="Helvetica"/>
      <family val="2"/>
    </font>
    <font>
      <sz val="6"/>
      <name val="Arial"/>
      <family val="2"/>
    </font>
    <font>
      <sz val="10"/>
      <name val="CG Times"/>
      <family val="1"/>
    </font>
    <font>
      <b/>
      <sz val="14"/>
      <color theme="1"/>
      <name val="Tahoma"/>
      <family val="2"/>
    </font>
    <font>
      <sz val="8"/>
      <color rgb="FFFF0000"/>
      <name val="Calibri"/>
      <family val="2"/>
    </font>
    <font>
      <sz val="8"/>
      <color rgb="FFFF0000"/>
      <name val="Arial"/>
      <family val="2"/>
    </font>
    <font>
      <sz val="9"/>
      <color rgb="FFFF0000"/>
      <name val="Tahoma"/>
      <family val="2"/>
    </font>
    <font>
      <sz val="28"/>
      <color theme="1"/>
      <name val="Tahoma"/>
      <family val="2"/>
    </font>
    <font>
      <b/>
      <sz val="11"/>
      <color rgb="FFFF0000"/>
      <name val="Calibri"/>
      <family val="2"/>
      <scheme val="minor"/>
    </font>
    <font>
      <sz val="12"/>
      <color rgb="FFFF0000"/>
      <name val="Tahoma"/>
      <family val="2"/>
    </font>
    <font>
      <sz val="12"/>
      <color rgb="FF000000"/>
      <name val="Tahoma"/>
      <family val="2"/>
    </font>
    <font>
      <b/>
      <sz val="16"/>
      <color theme="1"/>
      <name val="Tahoma"/>
      <family val="2"/>
    </font>
    <font>
      <sz val="11"/>
      <color theme="0"/>
      <name val="Calibri"/>
      <family val="2"/>
      <scheme val="minor"/>
    </font>
    <font>
      <u/>
      <sz val="11"/>
      <name val="Tahoma"/>
      <family val="2"/>
    </font>
    <font>
      <sz val="10"/>
      <color theme="1"/>
      <name val="Tahoma"/>
      <family val="2"/>
    </font>
    <font>
      <b/>
      <u/>
      <sz val="11"/>
      <color indexed="8"/>
      <name val="Tahoma"/>
      <family val="2"/>
    </font>
    <font>
      <sz val="11"/>
      <color indexed="9"/>
      <name val="Tahoma"/>
      <family val="2"/>
    </font>
    <font>
      <b/>
      <sz val="48"/>
      <color theme="1"/>
      <name val="Tahoma"/>
      <family val="2"/>
    </font>
    <font>
      <b/>
      <sz val="7"/>
      <name val="Arial"/>
      <family val="2"/>
    </font>
    <font>
      <sz val="7"/>
      <name val="Arial"/>
      <family val="2"/>
    </font>
    <font>
      <i/>
      <sz val="16"/>
      <color indexed="12"/>
      <name val="Arial"/>
      <family val="2"/>
    </font>
    <font>
      <i/>
      <sz val="14"/>
      <color indexed="12"/>
      <name val="Arial"/>
      <family val="2"/>
    </font>
    <font>
      <b/>
      <sz val="8"/>
      <name val="Arial"/>
      <family val="2"/>
    </font>
    <font>
      <b/>
      <i/>
      <sz val="8"/>
      <color indexed="9"/>
      <name val="Arial"/>
      <family val="2"/>
    </font>
    <font>
      <i/>
      <sz val="6"/>
      <name val="Arial"/>
      <family val="2"/>
    </font>
    <font>
      <b/>
      <i/>
      <sz val="6"/>
      <name val="Arial"/>
      <family val="2"/>
    </font>
    <font>
      <b/>
      <sz val="8"/>
      <color indexed="9"/>
      <name val="Arial"/>
      <family val="2"/>
    </font>
    <font>
      <sz val="10"/>
      <color indexed="12"/>
      <name val="CG Times (W1)"/>
    </font>
    <font>
      <b/>
      <sz val="18"/>
      <name val="Times New Roman"/>
      <family val="1"/>
    </font>
    <font>
      <b/>
      <sz val="8"/>
      <name val="MS Sans Serif"/>
      <family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9"/>
      <color indexed="48"/>
      <name val="Arial"/>
      <family val="2"/>
    </font>
    <font>
      <sz val="9"/>
      <color indexed="20"/>
      <name val="Arial"/>
      <family val="2"/>
    </font>
    <font>
      <sz val="10"/>
      <color rgb="FF0070C0"/>
      <name val="Tahoma"/>
      <family val="2"/>
    </font>
    <font>
      <sz val="12"/>
      <name val="Tahoma"/>
      <family val="2"/>
    </font>
    <font>
      <sz val="11"/>
      <color rgb="FF333333"/>
      <name val="Tahoma"/>
      <family val="2"/>
    </font>
    <font>
      <sz val="11"/>
      <name val="Calibri"/>
      <family val="2"/>
      <scheme val="minor"/>
    </font>
    <font>
      <b/>
      <sz val="11"/>
      <color theme="0"/>
      <name val="Calibri"/>
      <family val="2"/>
      <scheme val="minor"/>
    </font>
    <font>
      <sz val="14"/>
      <color rgb="FFFF0000"/>
      <name val="Calibri"/>
      <family val="2"/>
      <scheme val="minor"/>
    </font>
    <font>
      <sz val="12"/>
      <color rgb="FF0070C0"/>
      <name val="Arial"/>
      <family val="2"/>
    </font>
    <font>
      <sz val="12"/>
      <color rgb="FF00B0F0"/>
      <name val="Arial"/>
      <family val="2"/>
    </font>
    <font>
      <b/>
      <sz val="11"/>
      <color rgb="FF0070C0"/>
      <name val="Calibri"/>
      <family val="2"/>
      <scheme val="minor"/>
    </font>
    <font>
      <b/>
      <sz val="10"/>
      <color indexed="8"/>
      <name val="Tahoma"/>
      <family val="2"/>
    </font>
    <font>
      <sz val="10"/>
      <color indexed="8"/>
      <name val="Tahoma"/>
      <family val="2"/>
    </font>
    <font>
      <i/>
      <sz val="10"/>
      <color indexed="8"/>
      <name val="Tahoma"/>
      <family val="2"/>
    </font>
    <font>
      <i/>
      <sz val="10"/>
      <color theme="1"/>
      <name val="Tahoma"/>
      <family val="2"/>
    </font>
    <font>
      <sz val="10"/>
      <color rgb="FFFF0000"/>
      <name val="Tahoma"/>
      <family val="2"/>
    </font>
    <font>
      <u/>
      <sz val="10"/>
      <color indexed="8"/>
      <name val="Tahoma"/>
      <family val="2"/>
    </font>
    <font>
      <sz val="10"/>
      <color rgb="FFC00000"/>
      <name val="Tahoma"/>
      <family val="2"/>
    </font>
    <font>
      <b/>
      <u/>
      <sz val="10"/>
      <color indexed="8"/>
      <name val="Tahoma"/>
      <family val="2"/>
    </font>
    <font>
      <sz val="9"/>
      <name val="Tahoma"/>
      <family val="2"/>
    </font>
    <font>
      <sz val="9"/>
      <color indexed="81"/>
      <name val="Tahoma"/>
      <family val="2"/>
    </font>
    <font>
      <b/>
      <sz val="9"/>
      <color indexed="81"/>
      <name val="Tahoma"/>
      <family val="2"/>
    </font>
    <font>
      <sz val="14.3"/>
      <color rgb="FF324374"/>
      <name val="Verdana"/>
      <family val="2"/>
    </font>
    <font>
      <sz val="12"/>
      <color rgb="FF324374"/>
      <name val="Verdana"/>
      <family val="2"/>
    </font>
    <font>
      <sz val="11"/>
      <color rgb="FF00B0F0"/>
      <name val="Calibri"/>
      <family val="2"/>
      <scheme val="minor"/>
    </font>
    <font>
      <sz val="11"/>
      <color rgb="FF0070C0"/>
      <name val="Calibri"/>
      <family val="2"/>
      <scheme val="minor"/>
    </font>
    <font>
      <b/>
      <sz val="10"/>
      <color rgb="FF000000"/>
      <name val="Tahoma"/>
      <family val="2"/>
    </font>
    <font>
      <sz val="10"/>
      <color rgb="FF000000"/>
      <name val="Tahoma"/>
      <family val="2"/>
    </font>
    <font>
      <sz val="10"/>
      <color rgb="FF000000"/>
      <name val="Calibri"/>
      <family val="2"/>
      <scheme val="minor"/>
    </font>
    <font>
      <b/>
      <sz val="11"/>
      <name val="Arial"/>
      <family val="2"/>
    </font>
    <font>
      <sz val="9"/>
      <name val="Arial"/>
      <family val="2"/>
    </font>
    <font>
      <b/>
      <sz val="11"/>
      <color rgb="FF000000"/>
      <name val="Calibri"/>
      <family val="2"/>
      <scheme val="minor"/>
    </font>
    <font>
      <sz val="11"/>
      <color rgb="FF0070C0"/>
      <name val="Tahoma"/>
      <family val="2"/>
    </font>
    <font>
      <u/>
      <sz val="10"/>
      <color theme="1"/>
      <name val="Tahoma"/>
      <family val="2"/>
    </font>
    <font>
      <u/>
      <sz val="10"/>
      <color rgb="FFFF0000"/>
      <name val="Tahoma"/>
      <family val="2"/>
    </font>
    <font>
      <sz val="9"/>
      <color theme="1"/>
      <name val="Tahoma"/>
      <family val="2"/>
    </font>
    <font>
      <sz val="11"/>
      <name val="Calibri"/>
      <family val="2"/>
    </font>
    <font>
      <sz val="12"/>
      <color theme="1"/>
      <name val="Cambria"/>
      <family val="1"/>
      <scheme val="major"/>
    </font>
    <font>
      <sz val="11"/>
      <color indexed="8"/>
      <name val="Calibri"/>
      <family val="2"/>
      <scheme val="minor"/>
    </font>
    <font>
      <i/>
      <sz val="9"/>
      <color indexed="8"/>
      <name val="Tahoma"/>
      <family val="2"/>
    </font>
    <font>
      <b/>
      <sz val="11"/>
      <color rgb="FF0070C0"/>
      <name val="Tahoma"/>
      <family val="2"/>
    </font>
    <font>
      <b/>
      <sz val="9"/>
      <color indexed="8"/>
      <name val="Arial"/>
      <family val="2"/>
    </font>
    <font>
      <sz val="8"/>
      <color indexed="8"/>
      <name val="Arial"/>
      <family val="2"/>
    </font>
    <font>
      <sz val="10"/>
      <color rgb="FF0070C0"/>
      <name val="Arial"/>
      <family val="2"/>
    </font>
    <font>
      <sz val="10"/>
      <color rgb="FFFF0000"/>
      <name val="Arial"/>
      <family val="2"/>
    </font>
    <font>
      <i/>
      <sz val="10"/>
      <color rgb="FFFF0000"/>
      <name val="Tahoma"/>
      <family val="2"/>
    </font>
    <font>
      <sz val="10"/>
      <color theme="0"/>
      <name val="Tahoma"/>
      <family val="2"/>
    </font>
    <font>
      <u/>
      <sz val="11"/>
      <color rgb="FF0000FF"/>
      <name val="Calibri"/>
      <family val="2"/>
    </font>
    <font>
      <vertAlign val="superscript"/>
      <sz val="11"/>
      <color theme="1"/>
      <name val="Tahoma"/>
      <family val="2"/>
    </font>
    <font>
      <sz val="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8"/>
      <color theme="3"/>
      <name val="Cambria"/>
      <family val="2"/>
      <scheme val="major"/>
    </font>
    <font>
      <sz val="11"/>
      <color rgb="FF9C6500"/>
      <name val="Calibri"/>
      <family val="2"/>
      <scheme val="minor"/>
    </font>
    <font>
      <sz val="10"/>
      <color theme="1"/>
      <name val="Segoe UI"/>
      <family val="2"/>
    </font>
    <font>
      <sz val="12"/>
      <name val="Times New Roman"/>
      <family val="1"/>
    </font>
    <font>
      <sz val="11"/>
      <color indexed="8"/>
      <name val="Times New Roman"/>
      <family val="1"/>
    </font>
    <font>
      <b/>
      <i/>
      <sz val="11"/>
      <color indexed="8"/>
      <name val="Times New Roman"/>
      <family val="1"/>
    </font>
    <font>
      <b/>
      <sz val="11"/>
      <color indexed="16"/>
      <name val="Times New Roman"/>
      <family val="1"/>
    </font>
    <font>
      <u/>
      <sz val="10"/>
      <color theme="10"/>
      <name val="Helv"/>
    </font>
    <font>
      <b/>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8"/>
      <color indexed="62"/>
      <name val="Arial"/>
      <family val="2"/>
    </font>
    <font>
      <sz val="19"/>
      <name val="Arial"/>
      <family val="2"/>
    </font>
    <font>
      <sz val="8"/>
      <color indexed="14"/>
      <name val="Arial"/>
      <family val="2"/>
    </font>
    <font>
      <sz val="11"/>
      <color indexed="14"/>
      <name val="Calibri"/>
      <family val="2"/>
    </font>
    <font>
      <u/>
      <sz val="10"/>
      <color indexed="12"/>
      <name val="Helv"/>
    </font>
    <font>
      <b/>
      <sz val="10"/>
      <name val="Helv"/>
    </font>
    <font>
      <u/>
      <sz val="10"/>
      <color theme="10"/>
      <name val="MS Sans Serif"/>
      <family val="2"/>
    </font>
    <font>
      <sz val="11"/>
      <color theme="1"/>
      <name val="Calibri"/>
      <family val="2"/>
    </font>
    <font>
      <sz val="11"/>
      <color rgb="FF0000FF"/>
      <name val="Tahoma"/>
      <family val="2"/>
    </font>
    <font>
      <u/>
      <sz val="11"/>
      <color theme="1"/>
      <name val="Tahoma"/>
      <family val="2"/>
    </font>
    <font>
      <sz val="11"/>
      <name val="Calibri"/>
      <family val="2"/>
    </font>
    <font>
      <sz val="12"/>
      <color rgb="FFFF0000"/>
      <name val="Arial"/>
      <family val="2"/>
    </font>
    <font>
      <b/>
      <sz val="11"/>
      <color theme="1"/>
      <name val="Calibri"/>
      <family val="2"/>
    </font>
    <font>
      <sz val="11"/>
      <color rgb="FF0000FF"/>
      <name val="Calibri"/>
      <family val="2"/>
      <scheme val="minor"/>
    </font>
    <font>
      <b/>
      <sz val="11"/>
      <color theme="1"/>
      <name val="Calibri"/>
      <family val="2"/>
    </font>
    <font>
      <b/>
      <sz val="11"/>
      <color rgb="FF0000FF"/>
      <name val="Tahoma"/>
      <family val="2"/>
    </font>
    <font>
      <sz val="11"/>
      <color theme="0"/>
      <name val="Tahoma"/>
      <family val="2"/>
    </font>
    <font>
      <b/>
      <sz val="12"/>
      <color theme="0"/>
      <name val="Tahoma"/>
      <family val="2"/>
    </font>
    <font>
      <sz val="9"/>
      <color rgb="FF000000"/>
      <name val="Tahoma"/>
      <family val="2"/>
    </font>
    <font>
      <sz val="11"/>
      <name val="Calibri"/>
      <family val="2"/>
    </font>
    <font>
      <b/>
      <sz val="11"/>
      <color rgb="FF000000"/>
      <name val="Tahoma"/>
      <family val="2"/>
    </font>
    <font>
      <sz val="11"/>
      <color rgb="FF000000"/>
      <name val="Tahoma"/>
      <family val="2"/>
    </font>
  </fonts>
  <fills count="137">
    <fill>
      <patternFill patternType="none"/>
    </fill>
    <fill>
      <patternFill patternType="gray125"/>
    </fill>
    <fill>
      <patternFill patternType="solid">
        <fgColor indexed="55"/>
        <bgColor indexed="64"/>
      </patternFill>
    </fill>
    <fill>
      <patternFill patternType="solid">
        <fgColor indexed="40"/>
        <bgColor indexed="64"/>
      </patternFill>
    </fill>
    <fill>
      <patternFill patternType="solid">
        <fgColor indexed="9"/>
        <bgColor indexed="64"/>
      </patternFill>
    </fill>
    <fill>
      <patternFill patternType="solid">
        <fgColor indexed="44"/>
        <bgColor indexed="64"/>
      </patternFill>
    </fill>
    <fill>
      <patternFill patternType="solid">
        <fgColor theme="0" tint="-0.34998626667073579"/>
        <bgColor indexed="64"/>
      </patternFill>
    </fill>
    <fill>
      <patternFill patternType="solid">
        <fgColor rgb="FF00B0F0"/>
        <bgColor indexed="64"/>
      </patternFill>
    </fill>
    <fill>
      <patternFill patternType="solid">
        <fgColor theme="0" tint="-0.499984740745262"/>
        <bgColor indexed="64"/>
      </patternFill>
    </fill>
    <fill>
      <patternFill patternType="solid">
        <fgColor rgb="FF969696"/>
        <bgColor indexed="64"/>
      </patternFill>
    </fill>
    <fill>
      <patternFill patternType="solid">
        <fgColor indexed="24"/>
        <bgColor indexed="64"/>
      </patternFill>
    </fill>
    <fill>
      <patternFill patternType="solid">
        <fgColor rgb="FF33CCFF"/>
        <bgColor indexed="64"/>
      </patternFill>
    </fill>
    <fill>
      <patternFill patternType="solid">
        <fgColor theme="0"/>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7"/>
        <bgColor indexed="47"/>
      </patternFill>
    </fill>
    <fill>
      <patternFill patternType="solid">
        <fgColor indexed="44"/>
        <bgColor indexed="44"/>
      </patternFill>
    </fill>
    <fill>
      <patternFill patternType="solid">
        <fgColor indexed="27"/>
        <bgColor indexed="27"/>
      </patternFill>
    </fill>
    <fill>
      <patternFill patternType="solid">
        <fgColor indexed="62"/>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57"/>
      </patternFill>
    </fill>
    <fill>
      <patternFill patternType="solid">
        <fgColor indexed="45"/>
        <bgColor indexed="45"/>
      </patternFill>
    </fill>
    <fill>
      <patternFill patternType="solid">
        <fgColor indexed="26"/>
        <bgColor indexed="26"/>
      </patternFill>
    </fill>
    <fill>
      <patternFill patternType="solid">
        <fgColor indexed="43"/>
        <bgColor indexed="43"/>
      </patternFill>
    </fill>
    <fill>
      <patternFill patternType="solid">
        <fgColor indexed="53"/>
      </patternFill>
    </fill>
    <fill>
      <patternFill patternType="solid">
        <fgColor indexed="22"/>
      </patternFill>
    </fill>
    <fill>
      <patternFill patternType="solid">
        <fgColor indexed="55"/>
      </patternFill>
    </fill>
    <fill>
      <patternFill patternType="solid">
        <fgColor indexed="27"/>
        <bgColor indexed="64"/>
      </patternFill>
    </fill>
    <fill>
      <patternFill patternType="solid">
        <fgColor indexed="26"/>
        <bgColor indexed="64"/>
      </patternFill>
    </fill>
    <fill>
      <patternFill patternType="solid">
        <fgColor indexed="26"/>
      </patternFill>
    </fill>
    <fill>
      <patternFill patternType="lightUp">
        <fgColor indexed="9"/>
        <bgColor indexed="55"/>
      </patternFill>
    </fill>
    <fill>
      <patternFill patternType="lightUp">
        <fgColor indexed="9"/>
        <bgColor indexed="53"/>
      </patternFill>
    </fill>
    <fill>
      <patternFill patternType="lightUp">
        <fgColor indexed="9"/>
        <bgColor indexed="22"/>
      </patternFill>
    </fill>
    <fill>
      <patternFill patternType="solid">
        <fgColor indexed="43"/>
      </patternFill>
    </fill>
    <fill>
      <patternFill patternType="solid">
        <fgColor indexed="63"/>
        <bgColor indexed="64"/>
      </patternFill>
    </fill>
    <fill>
      <patternFill patternType="solid">
        <fgColor rgb="FFFFFFCC"/>
      </patternFill>
    </fill>
    <fill>
      <patternFill patternType="solid">
        <fgColor theme="0" tint="-0.14999847407452621"/>
        <bgColor indexed="64"/>
      </patternFill>
    </fill>
    <fill>
      <patternFill patternType="solid">
        <fgColor theme="4"/>
      </patternFill>
    </fill>
    <fill>
      <patternFill patternType="solid">
        <fgColor theme="0" tint="-0.249977111117893"/>
        <bgColor indexed="64"/>
      </patternFill>
    </fill>
    <fill>
      <patternFill patternType="solid">
        <fgColor indexed="9"/>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1"/>
        <bgColor indexed="64"/>
      </patternFill>
    </fill>
    <fill>
      <patternFill patternType="solid">
        <fgColor indexed="14"/>
        <bgColor indexed="64"/>
      </patternFill>
    </fill>
    <fill>
      <patternFill patternType="solid">
        <fgColor rgb="FF0070C0"/>
        <bgColor indexed="64"/>
      </patternFill>
    </fill>
    <fill>
      <patternFill patternType="solid">
        <fgColor rgb="FFFF0000"/>
        <bgColor indexed="64"/>
      </patternFill>
    </fill>
    <fill>
      <patternFill patternType="solid">
        <fgColor rgb="FFFFFF00"/>
        <bgColor indexed="64"/>
      </patternFill>
    </fill>
    <fill>
      <patternFill patternType="solid">
        <fgColor rgb="FFC0C0C0"/>
        <bgColor indexed="64"/>
      </patternFill>
    </fill>
    <fill>
      <patternFill patternType="solid">
        <fgColor theme="6" tint="0.79998168889431442"/>
        <bgColor indexed="64"/>
      </patternFill>
    </fill>
    <fill>
      <patternFill patternType="solid">
        <fgColor rgb="FFFFC000"/>
        <bgColor indexed="64"/>
      </patternFill>
    </fill>
    <fill>
      <patternFill patternType="solid">
        <fgColor rgb="FF66FF33"/>
        <bgColor indexed="64"/>
      </patternFill>
    </fill>
    <fill>
      <patternFill patternType="solid">
        <fgColor rgb="FF92D050"/>
        <bgColor indexed="64"/>
      </patternFill>
    </fill>
    <fill>
      <patternFill patternType="solid">
        <fgColor rgb="FFCC0099"/>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1"/>
        <bgColor indexed="61"/>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15"/>
      </patternFill>
    </fill>
    <fill>
      <patternFill patternType="solid">
        <fgColor indexed="20"/>
      </patternFill>
    </fill>
    <fill>
      <patternFill patternType="solid">
        <fgColor rgb="FF66FFCC"/>
        <bgColor indexed="64"/>
      </patternFill>
    </fill>
  </fills>
  <borders count="1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hair">
        <color indexed="8"/>
      </left>
      <right/>
      <top/>
      <bottom style="hair">
        <color indexed="8"/>
      </bottom>
      <diagonal/>
    </border>
    <border>
      <left/>
      <right/>
      <top/>
      <bottom style="hair">
        <color indexed="8"/>
      </bottom>
      <diagonal/>
    </border>
    <border>
      <left style="hair">
        <color indexed="8"/>
      </left>
      <right style="hair">
        <color indexed="8"/>
      </right>
      <top/>
      <bottom style="hair">
        <color indexed="8"/>
      </bottom>
      <diagonal/>
    </border>
    <border>
      <left/>
      <right style="hair">
        <color indexed="8"/>
      </right>
      <top/>
      <bottom style="hair">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thin">
        <color indexed="62"/>
      </top>
      <bottom style="double">
        <color indexed="62"/>
      </bottom>
      <diagonal/>
    </border>
    <border>
      <left/>
      <right/>
      <top style="double">
        <color indexed="0"/>
      </top>
      <bottom/>
      <diagonal/>
    </border>
    <border>
      <left/>
      <right/>
      <top style="thin">
        <color indexed="64"/>
      </top>
      <bottom style="double">
        <color indexed="64"/>
      </bottom>
      <diagonal/>
    </border>
    <border>
      <left/>
      <right style="medium">
        <color indexed="64"/>
      </right>
      <top/>
      <bottom/>
      <diagonal/>
    </border>
    <border>
      <left style="medium">
        <color indexed="64"/>
      </left>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rgb="FFB8CCEC"/>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auto="1"/>
      </left>
      <right/>
      <top style="thin">
        <color auto="1"/>
      </top>
      <bottom style="thin">
        <color auto="1"/>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auto="1"/>
      </left>
      <right style="thin">
        <color auto="1"/>
      </right>
      <top style="thin">
        <color auto="1"/>
      </top>
      <bottom style="thin">
        <color auto="1"/>
      </bottom>
      <diagonal/>
    </border>
    <border>
      <left style="thin">
        <color indexed="64"/>
      </left>
      <right style="thin">
        <color auto="1"/>
      </right>
      <top style="thin">
        <color indexed="64"/>
      </top>
      <bottom/>
      <diagonal/>
    </border>
    <border>
      <left/>
      <right style="thin">
        <color auto="1"/>
      </right>
      <top style="thin">
        <color auto="1"/>
      </top>
      <bottom style="thin">
        <color auto="1"/>
      </bottom>
      <diagonal/>
    </border>
    <border>
      <left/>
      <right/>
      <top style="thin">
        <color auto="1"/>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right/>
      <top/>
      <bottom style="thick">
        <color indexed="48"/>
      </bottom>
      <diagonal/>
    </border>
    <border>
      <left/>
      <right/>
      <top/>
      <bottom style="thick">
        <color indexed="49"/>
      </bottom>
      <diagonal/>
    </border>
    <border>
      <left/>
      <right/>
      <top/>
      <bottom style="thick">
        <color indexed="58"/>
      </bottom>
      <diagonal/>
    </border>
    <border>
      <left/>
      <right/>
      <top/>
      <bottom style="medium">
        <color indexed="58"/>
      </bottom>
      <diagonal/>
    </border>
    <border>
      <left/>
      <right/>
      <top/>
      <bottom style="medium">
        <color indexed="49"/>
      </bottom>
      <diagonal/>
    </border>
    <border>
      <left/>
      <right/>
      <top/>
      <bottom style="double">
        <color indexed="17"/>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thin">
        <color indexed="49"/>
      </top>
      <bottom style="double">
        <color indexed="49"/>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style="thin">
        <color theme="6" tint="0.79998168889431442"/>
      </top>
      <bottom style="thin">
        <color theme="6" tint="0.79998168889431442"/>
      </bottom>
      <diagonal/>
    </border>
    <border>
      <left/>
      <right/>
      <top/>
      <bottom style="thin">
        <color theme="4" tint="0.39997558519241921"/>
      </bottom>
      <diagonal/>
    </border>
    <border>
      <left style="thin">
        <color rgb="FFABABAB"/>
      </left>
      <right/>
      <top/>
      <bottom/>
      <diagonal/>
    </border>
    <border>
      <left/>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medium">
        <color indexed="64"/>
      </top>
      <bottom style="thin">
        <color auto="1"/>
      </bottom>
      <diagonal/>
    </border>
  </borders>
  <cellStyleXfs count="10354">
    <xf numFmtId="0" fontId="0" fillId="0" borderId="0"/>
    <xf numFmtId="0" fontId="4" fillId="0" borderId="0" applyNumberFormat="0" applyFill="0" applyBorder="0" applyAlignment="0" applyProtection="0">
      <alignment vertical="top"/>
      <protection locked="0"/>
    </xf>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43" fontId="5"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xf numFmtId="0" fontId="5" fillId="0" borderId="0"/>
    <xf numFmtId="0" fontId="7" fillId="0" borderId="0"/>
    <xf numFmtId="0" fontId="5" fillId="0" borderId="0" applyNumberFormat="0" applyFont="0" applyFill="0" applyBorder="0" applyAlignment="0" applyProtection="0"/>
    <xf numFmtId="0" fontId="8" fillId="0" borderId="0"/>
    <xf numFmtId="0" fontId="5" fillId="0" borderId="0"/>
    <xf numFmtId="0" fontId="5" fillId="0" borderId="0"/>
    <xf numFmtId="0" fontId="9"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9"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9"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xf numFmtId="0" fontId="5" fillId="0" borderId="0"/>
    <xf numFmtId="0" fontId="1"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applyNumberFormat="0" applyFont="0" applyFill="0" applyBorder="0" applyAlignment="0" applyProtection="0"/>
    <xf numFmtId="0" fontId="5"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xf numFmtId="0" fontId="5" fillId="0" borderId="0" applyNumberFormat="0" applyFon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14"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43" fontId="7" fillId="0" borderId="0" applyFont="0" applyFill="0" applyBorder="0" applyAlignment="0" applyProtection="0"/>
    <xf numFmtId="0" fontId="39" fillId="0" borderId="0"/>
    <xf numFmtId="9" fontId="1" fillId="0" borderId="0" applyFont="0" applyFill="0" applyBorder="0" applyAlignment="0" applyProtection="0"/>
    <xf numFmtId="0" fontId="40" fillId="10" borderId="1">
      <alignment horizontal="left" vertical="center" indent="1"/>
    </xf>
    <xf numFmtId="0" fontId="41" fillId="5" borderId="1">
      <alignment horizontal="center" vertical="center"/>
    </xf>
    <xf numFmtId="0" fontId="42" fillId="4" borderId="1">
      <alignment horizontal="left" vertical="center" indent="1"/>
    </xf>
    <xf numFmtId="3" fontId="41" fillId="4" borderId="1">
      <alignment horizontal="right" vertical="center" indent="1"/>
    </xf>
    <xf numFmtId="0" fontId="42" fillId="4" borderId="1">
      <alignment horizontal="left" vertical="center" indent="1"/>
    </xf>
    <xf numFmtId="3" fontId="41" fillId="4" borderId="1">
      <alignment horizontal="right" vertical="center" indent="1"/>
    </xf>
    <xf numFmtId="0" fontId="43" fillId="4" borderId="1">
      <alignment horizontal="left" indent="1"/>
    </xf>
    <xf numFmtId="0" fontId="5" fillId="0" borderId="0" applyNumberFormat="0" applyFill="0" applyBorder="0" applyAlignment="0" applyProtection="0"/>
    <xf numFmtId="0" fontId="5" fillId="0" borderId="0" applyNumberForma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9" fontId="8" fillId="0" borderId="0" applyFont="0" applyFill="0" applyBorder="0" applyAlignment="0" applyProtection="0"/>
    <xf numFmtId="166" fontId="1" fillId="0" borderId="0" applyFont="0" applyFill="0" applyBorder="0" applyAlignment="0" applyProtection="0"/>
    <xf numFmtId="0" fontId="1" fillId="0" borderId="0"/>
    <xf numFmtId="43" fontId="1" fillId="0" borderId="0" applyFont="0" applyFill="0" applyBorder="0" applyAlignment="0" applyProtection="0"/>
    <xf numFmtId="0" fontId="5" fillId="0" borderId="0"/>
    <xf numFmtId="0" fontId="8" fillId="0" borderId="0"/>
    <xf numFmtId="177" fontId="54" fillId="0" borderId="0" applyFont="0" applyFill="0" applyBorder="0" applyAlignment="0" applyProtection="0"/>
    <xf numFmtId="178" fontId="54" fillId="0" borderId="0" applyFont="0" applyFill="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179" fontId="54" fillId="0" borderId="0" applyFont="0" applyFill="0" applyBorder="0" applyAlignment="0" applyProtection="0"/>
    <xf numFmtId="180" fontId="54" fillId="0" borderId="0" applyFont="0" applyFill="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181" fontId="54" fillId="0" borderId="0" applyFont="0" applyFill="0" applyBorder="0" applyAlignment="0" applyProtection="0"/>
    <xf numFmtId="0" fontId="55" fillId="24"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55" fillId="24"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55" fillId="33"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55" fillId="32"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55" fillId="36"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7" fillId="28" borderId="0" applyNumberFormat="0" applyBorder="0" applyAlignment="0" applyProtection="0"/>
    <xf numFmtId="0" fontId="7" fillId="30" borderId="0" applyNumberFormat="0" applyBorder="0" applyAlignment="0" applyProtection="0"/>
    <xf numFmtId="0" fontId="55" fillId="30"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7" fillId="28" borderId="0" applyNumberFormat="0" applyBorder="0" applyAlignment="0" applyProtection="0"/>
    <xf numFmtId="0" fontId="7" fillId="37" borderId="0" applyNumberFormat="0" applyBorder="0" applyAlignment="0" applyProtection="0"/>
    <xf numFmtId="0" fontId="55" fillId="38"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19" fillId="0" borderId="3">
      <alignment horizontal="center" vertical="center"/>
    </xf>
    <xf numFmtId="0" fontId="6" fillId="0" borderId="0">
      <alignment horizontal="left" wrapText="1"/>
    </xf>
    <xf numFmtId="0" fontId="20" fillId="0" borderId="0" applyNumberFormat="0" applyFill="0" applyBorder="0" applyAlignment="0" applyProtection="0"/>
    <xf numFmtId="0" fontId="56" fillId="15" borderId="0" applyNumberFormat="0" applyBorder="0" applyAlignment="0" applyProtection="0"/>
    <xf numFmtId="0" fontId="57" fillId="40" borderId="14" applyNumberFormat="0" applyAlignment="0" applyProtection="0"/>
    <xf numFmtId="0" fontId="57" fillId="40" borderId="14" applyNumberFormat="0" applyAlignment="0" applyProtection="0"/>
    <xf numFmtId="0" fontId="58" fillId="0" borderId="15" applyNumberFormat="0" applyFill="0" applyAlignment="0" applyProtection="0"/>
    <xf numFmtId="0" fontId="59" fillId="41" borderId="16" applyNumberFormat="0" applyAlignment="0" applyProtection="0"/>
    <xf numFmtId="168" fontId="60" fillId="42" borderId="1">
      <alignment horizontal="right" vertical="center" indent="1"/>
    </xf>
    <xf numFmtId="3" fontId="60" fillId="4" borderId="1">
      <alignment horizontal="right" vertical="center" indent="1"/>
    </xf>
    <xf numFmtId="0" fontId="61" fillId="42" borderId="1">
      <alignment horizontal="right" vertical="center" indent="1"/>
    </xf>
    <xf numFmtId="3" fontId="61" fillId="4" borderId="1">
      <alignment horizontal="right" vertical="center" indent="1"/>
    </xf>
    <xf numFmtId="170" fontId="61" fillId="4" borderId="1">
      <alignment horizontal="right" vertical="center" indent="1"/>
    </xf>
    <xf numFmtId="0" fontId="62" fillId="4" borderId="1">
      <alignment horizontal="left" vertical="center" indent="1"/>
    </xf>
    <xf numFmtId="0" fontId="5" fillId="4" borderId="17"/>
    <xf numFmtId="0" fontId="63" fillId="13" borderId="1">
      <alignment horizontal="center" vertical="center"/>
    </xf>
    <xf numFmtId="168" fontId="60" fillId="4" borderId="1">
      <alignment horizontal="right" vertical="center" indent="1"/>
    </xf>
    <xf numFmtId="3" fontId="60" fillId="4" borderId="1">
      <alignment horizontal="right" vertical="center" indent="1"/>
    </xf>
    <xf numFmtId="0" fontId="5" fillId="4" borderId="0"/>
    <xf numFmtId="0" fontId="43" fillId="4" borderId="1">
      <alignment horizontal="left" vertical="center" indent="1"/>
    </xf>
    <xf numFmtId="0" fontId="43" fillId="4" borderId="18">
      <alignment horizontal="left" vertical="center" indent="1"/>
    </xf>
    <xf numFmtId="0" fontId="63" fillId="4" borderId="19">
      <alignment horizontal="left" vertical="center" indent="1"/>
    </xf>
    <xf numFmtId="0" fontId="61" fillId="4" borderId="1">
      <alignment horizontal="right" vertical="center" indent="1"/>
    </xf>
    <xf numFmtId="3" fontId="61" fillId="4" borderId="1">
      <alignment horizontal="right" vertical="center" indent="1"/>
    </xf>
    <xf numFmtId="0" fontId="64" fillId="10" borderId="1">
      <alignment horizontal="left" vertical="center" indent="1"/>
    </xf>
    <xf numFmtId="0" fontId="65" fillId="10" borderId="1">
      <alignment horizontal="left" vertical="center" indent="1"/>
    </xf>
    <xf numFmtId="0" fontId="66" fillId="4" borderId="17"/>
    <xf numFmtId="0" fontId="63" fillId="43" borderId="1">
      <alignment horizontal="left" vertical="center" indent="1"/>
    </xf>
    <xf numFmtId="43" fontId="1" fillId="0" borderId="0" applyFont="0" applyFill="0" applyBorder="0" applyAlignment="0" applyProtection="0"/>
    <xf numFmtId="182" fontId="1" fillId="0" borderId="0" applyFon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3" fontId="5"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2" fontId="5"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3" fontId="5" fillId="0" borderId="0" applyFont="0" applyFill="0" applyBorder="0" applyAlignment="0" applyProtection="0"/>
    <xf numFmtId="0" fontId="5" fillId="44" borderId="20" applyNumberFormat="0" applyFont="0" applyAlignment="0" applyProtection="0"/>
    <xf numFmtId="0" fontId="7" fillId="44" borderId="20" applyNumberFormat="0" applyFont="0" applyAlignment="0" applyProtection="0"/>
    <xf numFmtId="184" fontId="5" fillId="0" borderId="0" applyFont="0" applyFill="0" applyBorder="0" applyAlignment="0" applyProtection="0"/>
    <xf numFmtId="14" fontId="5" fillId="0" borderId="0" applyFont="0" applyFill="0" applyBorder="0" applyAlignment="0" applyProtection="0"/>
    <xf numFmtId="168" fontId="19" fillId="0" borderId="0" applyBorder="0"/>
    <xf numFmtId="168" fontId="19" fillId="0" borderId="13"/>
    <xf numFmtId="0" fontId="18" fillId="45" borderId="0" applyNumberFormat="0" applyBorder="0" applyAlignment="0" applyProtection="0"/>
    <xf numFmtId="0" fontId="18" fillId="46" borderId="0" applyNumberFormat="0" applyBorder="0" applyAlignment="0" applyProtection="0"/>
    <xf numFmtId="0" fontId="18" fillId="47" borderId="0" applyNumberFormat="0" applyBorder="0" applyAlignment="0" applyProtection="0"/>
    <xf numFmtId="0" fontId="67" fillId="19" borderId="14" applyNumberFormat="0" applyAlignment="0" applyProtection="0"/>
    <xf numFmtId="185" fontId="5" fillId="0" borderId="0" applyFont="0" applyFill="0" applyBorder="0" applyAlignment="0" applyProtection="0"/>
    <xf numFmtId="185" fontId="5" fillId="0" borderId="0" applyFont="0" applyFill="0" applyBorder="0" applyAlignment="0" applyProtection="0"/>
    <xf numFmtId="0" fontId="5" fillId="0" borderId="0" applyFont="0" applyFill="0" applyBorder="0" applyAlignment="0" applyProtection="0"/>
    <xf numFmtId="0" fontId="68" fillId="0" borderId="0" applyNumberFormat="0" applyFill="0" applyBorder="0" applyAlignment="0" applyProtection="0"/>
    <xf numFmtId="2" fontId="5" fillId="0" borderId="0" applyFont="0" applyFill="0" applyBorder="0" applyAlignment="0" applyProtection="0"/>
    <xf numFmtId="1" fontId="69" fillId="0" borderId="0" applyNumberFormat="0" applyFill="0" applyBorder="0" applyAlignment="0" applyProtection="0">
      <alignment horizontal="center" vertical="top"/>
    </xf>
    <xf numFmtId="0" fontId="70" fillId="16" borderId="0" applyNumberFormat="0" applyBorder="0" applyAlignment="0" applyProtection="0"/>
    <xf numFmtId="38" fontId="15" fillId="13" borderId="0" applyNumberFormat="0" applyBorder="0" applyAlignment="0" applyProtection="0"/>
    <xf numFmtId="186" fontId="71" fillId="0" borderId="12" applyNumberFormat="0" applyFill="0" applyBorder="0" applyProtection="0">
      <alignment horizontal="left"/>
    </xf>
    <xf numFmtId="0" fontId="72" fillId="0" borderId="21" applyNumberFormat="0" applyFill="0" applyAlignment="0" applyProtection="0"/>
    <xf numFmtId="0" fontId="73" fillId="0" borderId="22" applyNumberFormat="0" applyFill="0" applyAlignment="0" applyProtection="0"/>
    <xf numFmtId="0" fontId="74" fillId="0" borderId="23" applyNumberFormat="0" applyFill="0" applyAlignment="0" applyProtection="0"/>
    <xf numFmtId="0" fontId="74" fillId="0" borderId="0" applyNumberFormat="0" applyFill="0" applyBorder="0" applyAlignment="0" applyProtection="0"/>
    <xf numFmtId="0" fontId="75"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170" fontId="54" fillId="0" borderId="0" applyFont="0" applyFill="0" applyBorder="0" applyAlignment="0" applyProtection="0"/>
    <xf numFmtId="3" fontId="54" fillId="0" borderId="0" applyFont="0" applyFill="0" applyBorder="0" applyAlignment="0" applyProtection="0"/>
    <xf numFmtId="10" fontId="15" fillId="4" borderId="1" applyNumberFormat="0" applyBorder="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56" fillId="15" borderId="0" applyNumberFormat="0" applyBorder="0" applyAlignment="0" applyProtection="0"/>
    <xf numFmtId="0" fontId="58" fillId="0" borderId="15" applyNumberFormat="0" applyFill="0" applyAlignment="0" applyProtection="0"/>
    <xf numFmtId="0" fontId="76" fillId="0" borderId="17" applyNumberFormat="0" applyFill="0" applyProtection="0">
      <alignment horizontal="left" vertical="top" wrapText="1"/>
    </xf>
    <xf numFmtId="0" fontId="77" fillId="0" borderId="0"/>
    <xf numFmtId="164" fontId="19" fillId="0" borderId="0" applyFont="0" applyFill="0" applyBorder="0" applyAlignment="0" applyProtection="0"/>
    <xf numFmtId="165" fontId="19"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7" fontId="5" fillId="0" borderId="0" applyFont="0" applyFill="0" applyBorder="0" applyAlignment="0" applyProtection="0"/>
    <xf numFmtId="188" fontId="5" fillId="0" borderId="0" applyFont="0" applyFill="0" applyBorder="0" applyAlignment="0" applyProtection="0"/>
    <xf numFmtId="189" fontId="19" fillId="0" borderId="0" applyFont="0" applyFill="0" applyBorder="0" applyAlignment="0" applyProtection="0"/>
    <xf numFmtId="190" fontId="19" fillId="0" borderId="0" applyFont="0" applyFill="0" applyBorder="0" applyAlignment="0" applyProtection="0"/>
    <xf numFmtId="0" fontId="78" fillId="0" borderId="0" applyNumberFormat="0">
      <alignment horizontal="right"/>
    </xf>
    <xf numFmtId="0" fontId="79" fillId="48" borderId="0" applyNumberFormat="0" applyBorder="0" applyAlignment="0" applyProtection="0"/>
    <xf numFmtId="0" fontId="79" fillId="48" borderId="0" applyNumberFormat="0" applyBorder="0" applyAlignment="0" applyProtection="0"/>
    <xf numFmtId="0" fontId="80" fillId="0" borderId="0"/>
    <xf numFmtId="0" fontId="81" fillId="0" borderId="0"/>
    <xf numFmtId="0" fontId="82"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19" fillId="0" borderId="0"/>
    <xf numFmtId="0" fontId="19" fillId="0" borderId="0"/>
    <xf numFmtId="0" fontId="5" fillId="0" borderId="0"/>
    <xf numFmtId="0" fontId="83" fillId="0" borderId="0"/>
    <xf numFmtId="0" fontId="5" fillId="0" borderId="0"/>
    <xf numFmtId="0" fontId="1" fillId="0" borderId="0"/>
    <xf numFmtId="0" fontId="83" fillId="0" borderId="0"/>
    <xf numFmtId="0" fontId="7"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xf numFmtId="0" fontId="5" fillId="0" borderId="0"/>
    <xf numFmtId="0" fontId="5" fillId="0" borderId="0"/>
    <xf numFmtId="0" fontId="83" fillId="0" borderId="0"/>
    <xf numFmtId="0" fontId="83" fillId="0" borderId="0"/>
    <xf numFmtId="0" fontId="83" fillId="0" borderId="0"/>
    <xf numFmtId="0" fontId="5" fillId="0" borderId="0"/>
    <xf numFmtId="0" fontId="83"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83"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1"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1" fontId="19" fillId="0" borderId="0" applyFill="0" applyBorder="0" applyAlignment="0" applyProtection="0">
      <alignment horizontal="right"/>
    </xf>
    <xf numFmtId="0" fontId="7" fillId="44" borderId="20" applyNumberFormat="0" applyFont="0" applyAlignment="0" applyProtection="0"/>
    <xf numFmtId="0" fontId="54" fillId="0" borderId="0">
      <alignment horizontal="left"/>
    </xf>
    <xf numFmtId="0" fontId="84" fillId="40" borderId="24" applyNumberFormat="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2" fontId="81" fillId="0" borderId="0" applyFont="0" applyFill="0" applyBorder="0" applyAlignment="0" applyProtection="0"/>
    <xf numFmtId="193" fontId="54" fillId="0" borderId="0" applyFont="0" applyFill="0" applyBorder="0" applyAlignment="0" applyProtection="0"/>
    <xf numFmtId="194" fontId="54" fillId="0" borderId="0" applyFont="0" applyFill="0" applyBorder="0" applyAlignment="0" applyProtection="0"/>
    <xf numFmtId="9" fontId="8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4" fillId="0" borderId="0"/>
    <xf numFmtId="3" fontId="76" fillId="0" borderId="0" applyFill="0" applyBorder="0" applyProtection="0">
      <alignment horizontal="right"/>
    </xf>
    <xf numFmtId="49" fontId="76" fillId="0" borderId="0" applyFill="0" applyBorder="0" applyProtection="0">
      <alignment horizontal="right"/>
    </xf>
    <xf numFmtId="49" fontId="76" fillId="0" borderId="0" applyFill="0" applyBorder="0" applyProtection="0">
      <alignment horizontal="left"/>
    </xf>
    <xf numFmtId="49" fontId="85" fillId="0" borderId="0" applyFill="0" applyBorder="0" applyProtection="0">
      <alignment horizontal="right"/>
    </xf>
    <xf numFmtId="49" fontId="6" fillId="0" borderId="0" applyFill="0" applyBorder="0" applyProtection="0">
      <alignment horizontal="left"/>
    </xf>
    <xf numFmtId="0" fontId="85" fillId="0" borderId="0" applyNumberFormat="0" applyFill="0" applyBorder="0" applyProtection="0"/>
    <xf numFmtId="49" fontId="85" fillId="0" borderId="17" applyFill="0" applyProtection="0">
      <alignment horizontal="center"/>
    </xf>
    <xf numFmtId="49" fontId="85" fillId="0" borderId="17" applyFill="0" applyProtection="0">
      <alignment horizontal="center" vertical="justify" wrapText="1"/>
    </xf>
    <xf numFmtId="49" fontId="86" fillId="0" borderId="17" applyFill="0" applyProtection="0">
      <alignment horizontal="center" vertical="top" wrapText="1"/>
    </xf>
    <xf numFmtId="49" fontId="85" fillId="0" borderId="0" applyFill="0" applyBorder="0" applyProtection="0">
      <alignment horizontal="right" vertical="top"/>
    </xf>
    <xf numFmtId="49" fontId="76" fillId="0" borderId="0" applyFill="0" applyBorder="0" applyProtection="0">
      <alignment horizontal="right" vertical="top" wrapText="1"/>
    </xf>
    <xf numFmtId="0" fontId="9" fillId="0" borderId="0" applyNumberFormat="0" applyFill="0" applyBorder="0" applyAlignment="0" applyProtection="0"/>
    <xf numFmtId="0" fontId="87" fillId="0" borderId="0" applyNumberFormat="0" applyFill="0" applyBorder="0" applyAlignment="0" applyProtection="0"/>
    <xf numFmtId="49" fontId="85" fillId="0" borderId="25" applyFill="0" applyProtection="0">
      <alignment horizontal="center"/>
    </xf>
    <xf numFmtId="49" fontId="85" fillId="0" borderId="25" applyFill="0" applyProtection="0">
      <alignment horizontal="center" wrapText="1"/>
    </xf>
    <xf numFmtId="0" fontId="85" fillId="0" borderId="25" applyFill="0" applyProtection="0">
      <alignment horizontal="center"/>
    </xf>
    <xf numFmtId="0" fontId="86" fillId="0" borderId="25" applyFill="0" applyProtection="0">
      <alignment horizontal="center" vertical="top"/>
    </xf>
    <xf numFmtId="0" fontId="76" fillId="0" borderId="26" applyNumberFormat="0" applyFill="0" applyProtection="0">
      <alignment vertical="top"/>
    </xf>
    <xf numFmtId="49" fontId="85" fillId="0" borderId="26" applyFill="0" applyProtection="0">
      <alignment horizontal="center" vertical="justify" wrapText="1"/>
    </xf>
    <xf numFmtId="49" fontId="85" fillId="0" borderId="26" applyFill="0" applyProtection="0">
      <alignment horizontal="center"/>
    </xf>
    <xf numFmtId="0" fontId="85" fillId="0" borderId="26" applyFill="0" applyProtection="0">
      <alignment horizontal="center"/>
    </xf>
    <xf numFmtId="0" fontId="86" fillId="0" borderId="26" applyFill="0" applyProtection="0">
      <alignment horizontal="center" vertical="top"/>
    </xf>
    <xf numFmtId="0" fontId="85" fillId="0" borderId="0" applyNumberFormat="0" applyFill="0" applyBorder="0" applyProtection="0">
      <alignment horizontal="left"/>
    </xf>
    <xf numFmtId="0" fontId="76" fillId="49" borderId="17" applyNumberFormat="0" applyAlignment="0" applyProtection="0"/>
    <xf numFmtId="3" fontId="76" fillId="49" borderId="17" applyProtection="0">
      <alignment horizontal="right"/>
    </xf>
    <xf numFmtId="49" fontId="76" fillId="13" borderId="0" applyBorder="0" applyProtection="0">
      <alignment horizontal="right"/>
    </xf>
    <xf numFmtId="0" fontId="88" fillId="49" borderId="17" applyNumberFormat="0" applyProtection="0">
      <alignment horizontal="left" vertical="top" wrapText="1"/>
    </xf>
    <xf numFmtId="0" fontId="76" fillId="0" borderId="17" applyNumberFormat="0" applyFill="0" applyAlignment="0" applyProtection="0"/>
    <xf numFmtId="3" fontId="76" fillId="0" borderId="17" applyFill="0" applyProtection="0">
      <alignment horizontal="right"/>
    </xf>
    <xf numFmtId="0" fontId="88" fillId="0" borderId="17" applyNumberFormat="0" applyFill="0" applyProtection="0">
      <alignment horizontal="left" vertical="top" wrapText="1"/>
    </xf>
    <xf numFmtId="0" fontId="70" fillId="16" borderId="0" applyNumberFormat="0" applyBorder="0" applyAlignment="0" applyProtection="0"/>
    <xf numFmtId="0" fontId="19" fillId="0" borderId="5">
      <alignment horizontal="center" vertical="center"/>
    </xf>
    <xf numFmtId="164" fontId="5" fillId="0" borderId="0" applyFont="0" applyFill="0" applyBorder="0" applyAlignment="0" applyProtection="0"/>
    <xf numFmtId="0" fontId="84" fillId="40" borderId="24" applyNumberFormat="0" applyAlignment="0" applyProtection="0"/>
    <xf numFmtId="195" fontId="5" fillId="0" borderId="0" applyFont="0" applyFill="0" applyBorder="0" applyAlignment="0" applyProtection="0"/>
    <xf numFmtId="186" fontId="89" fillId="0" borderId="12" applyNumberFormat="0" applyFill="0" applyBorder="0" applyProtection="0">
      <alignment horizontal="left"/>
    </xf>
    <xf numFmtId="0" fontId="5" fillId="0" borderId="0"/>
    <xf numFmtId="0" fontId="90" fillId="0" borderId="0"/>
    <xf numFmtId="0" fontId="5" fillId="0" borderId="0" applyNumberFormat="0"/>
    <xf numFmtId="0" fontId="68"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3" fillId="0" borderId="0" applyNumberFormat="0" applyFont="0" applyFill="0" applyAlignment="0" applyProtection="0"/>
    <xf numFmtId="0" fontId="72" fillId="0" borderId="21" applyNumberFormat="0" applyFill="0" applyAlignment="0" applyProtection="0"/>
    <xf numFmtId="0" fontId="94" fillId="0" borderId="0" applyNumberFormat="0" applyFont="0" applyFill="0" applyAlignment="0" applyProtection="0"/>
    <xf numFmtId="0" fontId="73" fillId="0" borderId="22" applyNumberFormat="0" applyFill="0" applyAlignment="0" applyProtection="0"/>
    <xf numFmtId="0" fontId="74" fillId="0" borderId="23" applyNumberFormat="0" applyFill="0" applyAlignment="0" applyProtection="0"/>
    <xf numFmtId="0" fontId="74" fillId="0" borderId="0" applyNumberFormat="0" applyFill="0" applyBorder="0" applyAlignment="0" applyProtection="0"/>
    <xf numFmtId="186" fontId="89" fillId="0" borderId="12" applyNumberFormat="0" applyFill="0" applyBorder="0" applyProtection="0">
      <alignment horizontal="right"/>
    </xf>
    <xf numFmtId="0" fontId="18" fillId="0" borderId="27" applyNumberFormat="0" applyFill="0" applyAlignment="0" applyProtection="0"/>
    <xf numFmtId="0" fontId="5" fillId="0" borderId="28" applyNumberFormat="0" applyFont="0" applyBorder="0" applyAlignment="0" applyProtection="0"/>
    <xf numFmtId="186" fontId="95" fillId="0" borderId="0" applyNumberFormat="0" applyFill="0" applyBorder="0" applyAlignment="0" applyProtection="0">
      <alignment horizontal="left"/>
    </xf>
    <xf numFmtId="0" fontId="59" fillId="41" borderId="16" applyNumberFormat="0" applyAlignment="0" applyProtection="0"/>
    <xf numFmtId="165" fontId="5" fillId="0" borderId="0" applyFont="0" applyFill="0" applyBorder="0" applyAlignment="0" applyProtection="0"/>
    <xf numFmtId="0" fontId="20" fillId="0" borderId="0" applyNumberFormat="0" applyFill="0" applyBorder="0" applyAlignment="0" applyProtection="0"/>
    <xf numFmtId="0" fontId="96" fillId="0" borderId="0" applyProtection="0"/>
    <xf numFmtId="196" fontId="96" fillId="0" borderId="0" applyProtection="0"/>
    <xf numFmtId="0" fontId="97" fillId="0" borderId="0" applyProtection="0"/>
    <xf numFmtId="0" fontId="98" fillId="0" borderId="0" applyProtection="0"/>
    <xf numFmtId="0" fontId="96" fillId="0" borderId="29" applyProtection="0"/>
    <xf numFmtId="0" fontId="96" fillId="0" borderId="0"/>
    <xf numFmtId="10" fontId="96" fillId="0" borderId="0" applyProtection="0"/>
    <xf numFmtId="0" fontId="96" fillId="0" borderId="0"/>
    <xf numFmtId="2" fontId="96" fillId="0" borderId="0" applyProtection="0"/>
    <xf numFmtId="4" fontId="96" fillId="0" borderId="0" applyProtection="0"/>
    <xf numFmtId="0" fontId="99"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9" fillId="0" borderId="0"/>
    <xf numFmtId="197" fontId="9" fillId="0" borderId="0" applyFont="0" applyFill="0" applyBorder="0" applyAlignment="0" applyProtection="0"/>
    <xf numFmtId="198" fontId="9" fillId="0" borderId="0" applyFont="0" applyFill="0" applyBorder="0" applyAlignment="0" applyProtection="0"/>
    <xf numFmtId="38" fontId="9" fillId="0" borderId="0" applyFont="0" applyFill="0" applyBorder="0" applyAlignment="0" applyProtection="0"/>
    <xf numFmtId="40" fontId="9" fillId="0" borderId="0" applyFont="0" applyFill="0" applyBorder="0" applyAlignment="0" applyProtection="0"/>
    <xf numFmtId="0" fontId="8" fillId="0" borderId="0"/>
    <xf numFmtId="0" fontId="8" fillId="0" borderId="0"/>
    <xf numFmtId="43" fontId="1" fillId="0" borderId="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1" fillId="0" borderId="0"/>
    <xf numFmtId="0" fontId="1" fillId="0" borderId="0"/>
    <xf numFmtId="0" fontId="112" fillId="0" borderId="0" applyNumberFormat="0" applyFont="0" applyFill="0" applyBorder="0" applyAlignment="0" applyProtection="0"/>
    <xf numFmtId="0" fontId="1" fillId="0" borderId="0"/>
    <xf numFmtId="0" fontId="1" fillId="0" borderId="0"/>
    <xf numFmtId="185" fontId="1" fillId="0" borderId="0"/>
    <xf numFmtId="185" fontId="1" fillId="0" borderId="0"/>
    <xf numFmtId="185" fontId="4" fillId="0" borderId="0" applyNumberFormat="0" applyFill="0" applyBorder="0" applyAlignment="0" applyProtection="0">
      <alignment vertical="top"/>
      <protection locked="0"/>
    </xf>
    <xf numFmtId="185" fontId="7" fillId="0" borderId="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39" fillId="0" borderId="0"/>
    <xf numFmtId="185" fontId="7" fillId="14" borderId="0" applyNumberFormat="0" applyBorder="0" applyAlignment="0" applyProtection="0"/>
    <xf numFmtId="185" fontId="7" fillId="15" borderId="0" applyNumberFormat="0" applyBorder="0" applyAlignment="0" applyProtection="0"/>
    <xf numFmtId="185" fontId="7" fillId="16" borderId="0" applyNumberFormat="0" applyBorder="0" applyAlignment="0" applyProtection="0"/>
    <xf numFmtId="185" fontId="7" fillId="17" borderId="0" applyNumberFormat="0" applyBorder="0" applyAlignment="0" applyProtection="0"/>
    <xf numFmtId="185" fontId="7" fillId="18" borderId="0" applyNumberFormat="0" applyBorder="0" applyAlignment="0" applyProtection="0"/>
    <xf numFmtId="185" fontId="7" fillId="19" borderId="0" applyNumberFormat="0" applyBorder="0" applyAlignment="0" applyProtection="0"/>
    <xf numFmtId="185" fontId="7" fillId="14" borderId="0" applyNumberFormat="0" applyBorder="0" applyAlignment="0" applyProtection="0"/>
    <xf numFmtId="185" fontId="7" fillId="15" borderId="0" applyNumberFormat="0" applyBorder="0" applyAlignment="0" applyProtection="0"/>
    <xf numFmtId="185" fontId="7" fillId="16" borderId="0" applyNumberFormat="0" applyBorder="0" applyAlignment="0" applyProtection="0"/>
    <xf numFmtId="185" fontId="7" fillId="17" borderId="0" applyNumberFormat="0" applyBorder="0" applyAlignment="0" applyProtection="0"/>
    <xf numFmtId="185" fontId="7" fillId="18" borderId="0" applyNumberFormat="0" applyBorder="0" applyAlignment="0" applyProtection="0"/>
    <xf numFmtId="185" fontId="7" fillId="19" borderId="0" applyNumberFormat="0" applyBorder="0" applyAlignment="0" applyProtection="0"/>
    <xf numFmtId="185" fontId="7" fillId="20" borderId="0" applyNumberFormat="0" applyBorder="0" applyAlignment="0" applyProtection="0"/>
    <xf numFmtId="185" fontId="7" fillId="21" borderId="0" applyNumberFormat="0" applyBorder="0" applyAlignment="0" applyProtection="0"/>
    <xf numFmtId="185" fontId="7" fillId="22" borderId="0" applyNumberFormat="0" applyBorder="0" applyAlignment="0" applyProtection="0"/>
    <xf numFmtId="185" fontId="7" fillId="17" borderId="0" applyNumberFormat="0" applyBorder="0" applyAlignment="0" applyProtection="0"/>
    <xf numFmtId="185" fontId="7" fillId="20" borderId="0" applyNumberFormat="0" applyBorder="0" applyAlignment="0" applyProtection="0"/>
    <xf numFmtId="185" fontId="7" fillId="23" borderId="0" applyNumberFormat="0" applyBorder="0" applyAlignment="0" applyProtection="0"/>
    <xf numFmtId="185" fontId="7" fillId="20" borderId="0" applyNumberFormat="0" applyBorder="0" applyAlignment="0" applyProtection="0"/>
    <xf numFmtId="185" fontId="7" fillId="21" borderId="0" applyNumberFormat="0" applyBorder="0" applyAlignment="0" applyProtection="0"/>
    <xf numFmtId="185" fontId="7" fillId="22" borderId="0" applyNumberFormat="0" applyBorder="0" applyAlignment="0" applyProtection="0"/>
    <xf numFmtId="185" fontId="7" fillId="17" borderId="0" applyNumberFormat="0" applyBorder="0" applyAlignment="0" applyProtection="0"/>
    <xf numFmtId="185" fontId="7" fillId="20" borderId="0" applyNumberFormat="0" applyBorder="0" applyAlignment="0" applyProtection="0"/>
    <xf numFmtId="185" fontId="7" fillId="23" borderId="0" applyNumberFormat="0" applyBorder="0" applyAlignment="0" applyProtection="0"/>
    <xf numFmtId="185" fontId="55" fillId="24" borderId="0" applyNumberFormat="0" applyBorder="0" applyAlignment="0" applyProtection="0"/>
    <xf numFmtId="185" fontId="55" fillId="21" borderId="0" applyNumberFormat="0" applyBorder="0" applyAlignment="0" applyProtection="0"/>
    <xf numFmtId="185" fontId="55" fillId="22" borderId="0" applyNumberFormat="0" applyBorder="0" applyAlignment="0" applyProtection="0"/>
    <xf numFmtId="185" fontId="55" fillId="25" borderId="0" applyNumberFormat="0" applyBorder="0" applyAlignment="0" applyProtection="0"/>
    <xf numFmtId="185" fontId="55" fillId="26" borderId="0" applyNumberFormat="0" applyBorder="0" applyAlignment="0" applyProtection="0"/>
    <xf numFmtId="185" fontId="55" fillId="27" borderId="0" applyNumberFormat="0" applyBorder="0" applyAlignment="0" applyProtection="0"/>
    <xf numFmtId="185" fontId="55" fillId="24" borderId="0" applyNumberFormat="0" applyBorder="0" applyAlignment="0" applyProtection="0"/>
    <xf numFmtId="185" fontId="55" fillId="21" borderId="0" applyNumberFormat="0" applyBorder="0" applyAlignment="0" applyProtection="0"/>
    <xf numFmtId="185" fontId="55" fillId="22" borderId="0" applyNumberFormat="0" applyBorder="0" applyAlignment="0" applyProtection="0"/>
    <xf numFmtId="185" fontId="55" fillId="25" borderId="0" applyNumberFormat="0" applyBorder="0" applyAlignment="0" applyProtection="0"/>
    <xf numFmtId="185" fontId="55" fillId="26" borderId="0" applyNumberFormat="0" applyBorder="0" applyAlignment="0" applyProtection="0"/>
    <xf numFmtId="185" fontId="55" fillId="27" borderId="0" applyNumberFormat="0" applyBorder="0" applyAlignment="0" applyProtection="0"/>
    <xf numFmtId="185" fontId="7" fillId="28" borderId="0" applyNumberFormat="0" applyBorder="0" applyAlignment="0" applyProtection="0"/>
    <xf numFmtId="185" fontId="7" fillId="29" borderId="0" applyNumberFormat="0" applyBorder="0" applyAlignment="0" applyProtection="0"/>
    <xf numFmtId="185" fontId="55" fillId="30"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7" fillId="28" borderId="0" applyNumberFormat="0" applyBorder="0" applyAlignment="0" applyProtection="0"/>
    <xf numFmtId="185" fontId="7" fillId="32" borderId="0" applyNumberFormat="0" applyBorder="0" applyAlignment="0" applyProtection="0"/>
    <xf numFmtId="185" fontId="55" fillId="33"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7" fillId="28" borderId="0" applyNumberFormat="0" applyBorder="0" applyAlignment="0" applyProtection="0"/>
    <xf numFmtId="185" fontId="7" fillId="28" borderId="0" applyNumberFormat="0" applyBorder="0" applyAlignment="0" applyProtection="0"/>
    <xf numFmtId="185" fontId="55" fillId="32"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7" fillId="28" borderId="0" applyNumberFormat="0" applyBorder="0" applyAlignment="0" applyProtection="0"/>
    <xf numFmtId="185" fontId="7" fillId="32" borderId="0" applyNumberFormat="0" applyBorder="0" applyAlignment="0" applyProtection="0"/>
    <xf numFmtId="185" fontId="55" fillId="36"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7" fillId="28" borderId="0" applyNumberFormat="0" applyBorder="0" applyAlignment="0" applyProtection="0"/>
    <xf numFmtId="185" fontId="7" fillId="30" borderId="0" applyNumberFormat="0" applyBorder="0" applyAlignment="0" applyProtection="0"/>
    <xf numFmtId="185" fontId="55" fillId="30"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7" fillId="28" borderId="0" applyNumberFormat="0" applyBorder="0" applyAlignment="0" applyProtection="0"/>
    <xf numFmtId="185" fontId="7" fillId="37" borderId="0" applyNumberFormat="0" applyBorder="0" applyAlignment="0" applyProtection="0"/>
    <xf numFmtId="185" fontId="55" fillId="38"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19" fillId="0" borderId="3">
      <alignment horizontal="center" vertical="center"/>
    </xf>
    <xf numFmtId="185" fontId="6" fillId="0" borderId="0">
      <alignment horizontal="left" wrapText="1"/>
    </xf>
    <xf numFmtId="185" fontId="20" fillId="0" borderId="0" applyNumberFormat="0" applyFill="0" applyBorder="0" applyAlignment="0" applyProtection="0"/>
    <xf numFmtId="185" fontId="56" fillId="15" borderId="0" applyNumberFormat="0" applyBorder="0" applyAlignment="0" applyProtection="0"/>
    <xf numFmtId="185" fontId="57" fillId="40" borderId="14" applyNumberFormat="0" applyAlignment="0" applyProtection="0"/>
    <xf numFmtId="185" fontId="57" fillId="40" borderId="14" applyNumberFormat="0" applyAlignment="0" applyProtection="0"/>
    <xf numFmtId="185" fontId="58" fillId="0" borderId="15" applyNumberFormat="0" applyFill="0" applyAlignment="0" applyProtection="0"/>
    <xf numFmtId="185" fontId="59" fillId="41" borderId="16" applyNumberFormat="0" applyAlignment="0" applyProtection="0"/>
    <xf numFmtId="185" fontId="61" fillId="42" borderId="1">
      <alignment horizontal="right" vertical="center" indent="1"/>
    </xf>
    <xf numFmtId="185" fontId="42" fillId="4" borderId="1">
      <alignment horizontal="left" vertical="center" indent="1"/>
    </xf>
    <xf numFmtId="185" fontId="62" fillId="4" borderId="1">
      <alignment horizontal="left" vertical="center" indent="1"/>
    </xf>
    <xf numFmtId="185" fontId="5" fillId="4" borderId="17"/>
    <xf numFmtId="185" fontId="41" fillId="5" borderId="1">
      <alignment horizontal="center" vertical="center"/>
    </xf>
    <xf numFmtId="185" fontId="63" fillId="13" borderId="1">
      <alignment horizontal="center" vertical="center"/>
    </xf>
    <xf numFmtId="185" fontId="5" fillId="4" borderId="0"/>
    <xf numFmtId="185" fontId="43" fillId="4" borderId="1">
      <alignment horizontal="left" vertical="center" indent="1"/>
    </xf>
    <xf numFmtId="185" fontId="43" fillId="4" borderId="18">
      <alignment horizontal="left" vertical="center" indent="1"/>
    </xf>
    <xf numFmtId="185" fontId="63" fillId="4" borderId="19">
      <alignment horizontal="left" vertical="center" indent="1"/>
    </xf>
    <xf numFmtId="185" fontId="43" fillId="4" borderId="1">
      <alignment horizontal="left" indent="1"/>
    </xf>
    <xf numFmtId="185" fontId="61" fillId="4" borderId="1">
      <alignment horizontal="right" vertical="center" indent="1"/>
    </xf>
    <xf numFmtId="185" fontId="64" fillId="10" borderId="1">
      <alignment horizontal="left" vertical="center" indent="1"/>
    </xf>
    <xf numFmtId="185" fontId="40" fillId="10" borderId="1">
      <alignment horizontal="left" vertical="center" indent="1"/>
    </xf>
    <xf numFmtId="185" fontId="65" fillId="10" borderId="1">
      <alignment horizontal="left" vertical="center" indent="1"/>
    </xf>
    <xf numFmtId="185" fontId="42" fillId="4" borderId="1">
      <alignment horizontal="left" vertical="center" indent="1"/>
    </xf>
    <xf numFmtId="185" fontId="66" fillId="4" borderId="17"/>
    <xf numFmtId="185" fontId="63" fillId="43" borderId="1">
      <alignment horizontal="left" vertical="center" indent="1"/>
    </xf>
    <xf numFmtId="185" fontId="5" fillId="44" borderId="20" applyNumberFormat="0" applyFont="0" applyAlignment="0" applyProtection="0"/>
    <xf numFmtId="185" fontId="7" fillId="44" borderId="20" applyNumberFormat="0" applyFont="0" applyAlignment="0" applyProtection="0"/>
    <xf numFmtId="185" fontId="18" fillId="45" borderId="0" applyNumberFormat="0" applyBorder="0" applyAlignment="0" applyProtection="0"/>
    <xf numFmtId="185" fontId="18" fillId="46" borderId="0" applyNumberFormat="0" applyBorder="0" applyAlignment="0" applyProtection="0"/>
    <xf numFmtId="185" fontId="18" fillId="47" borderId="0" applyNumberFormat="0" applyBorder="0" applyAlignment="0" applyProtection="0"/>
    <xf numFmtId="185" fontId="67" fillId="19" borderId="14" applyNumberFormat="0" applyAlignment="0" applyProtection="0"/>
    <xf numFmtId="185" fontId="68" fillId="0" borderId="0" applyNumberFormat="0" applyFill="0" applyBorder="0" applyAlignment="0" applyProtection="0"/>
    <xf numFmtId="185" fontId="70" fillId="16" borderId="0" applyNumberFormat="0" applyBorder="0" applyAlignment="0" applyProtection="0"/>
    <xf numFmtId="186" fontId="113" fillId="0" borderId="12" applyNumberFormat="0" applyFill="0" applyBorder="0" applyProtection="0">
      <alignment horizontal="left"/>
    </xf>
    <xf numFmtId="185" fontId="72" fillId="0" borderId="21" applyNumberFormat="0" applyFill="0" applyAlignment="0" applyProtection="0"/>
    <xf numFmtId="185" fontId="73" fillId="0" borderId="22" applyNumberFormat="0" applyFill="0" applyAlignment="0" applyProtection="0"/>
    <xf numFmtId="185" fontId="74" fillId="0" borderId="23" applyNumberFormat="0" applyFill="0" applyAlignment="0" applyProtection="0"/>
    <xf numFmtId="185" fontId="74" fillId="0" borderId="0" applyNumberFormat="0" applyFill="0" applyBorder="0" applyAlignment="0" applyProtection="0"/>
    <xf numFmtId="185" fontId="10" fillId="0" borderId="0" applyNumberFormat="0" applyFill="0" applyBorder="0" applyAlignment="0" applyProtection="0"/>
    <xf numFmtId="185" fontId="11" fillId="0" borderId="0" applyNumberFormat="0" applyFill="0" applyBorder="0" applyAlignment="0" applyProtection="0"/>
    <xf numFmtId="185" fontId="12" fillId="0" borderId="0" applyNumberFormat="0" applyFill="0" applyBorder="0" applyAlignment="0" applyProtection="0">
      <alignment vertical="top"/>
      <protection locked="0"/>
    </xf>
    <xf numFmtId="185" fontId="12" fillId="0" borderId="0" applyNumberFormat="0" applyFill="0" applyBorder="0" applyAlignment="0" applyProtection="0">
      <alignment vertical="top"/>
      <protection locked="0"/>
    </xf>
    <xf numFmtId="185" fontId="13" fillId="0" borderId="0" applyNumberFormat="0" applyFill="0" applyBorder="0" applyAlignment="0" applyProtection="0"/>
    <xf numFmtId="0" fontId="4" fillId="0" borderId="0" applyNumberFormat="0" applyFill="0" applyBorder="0" applyAlignment="0" applyProtection="0">
      <alignment vertical="top"/>
      <protection locked="0"/>
    </xf>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56" fillId="15" borderId="0" applyNumberFormat="0" applyBorder="0" applyAlignment="0" applyProtection="0"/>
    <xf numFmtId="185" fontId="58" fillId="0" borderId="15" applyNumberFormat="0" applyFill="0" applyAlignment="0" applyProtection="0"/>
    <xf numFmtId="185" fontId="76" fillId="0" borderId="17" applyNumberFormat="0" applyFill="0" applyProtection="0">
      <alignment horizontal="left" vertical="top" wrapText="1"/>
    </xf>
    <xf numFmtId="185" fontId="114" fillId="0" borderId="0"/>
    <xf numFmtId="185" fontId="79" fillId="48" borderId="0" applyNumberFormat="0" applyBorder="0" applyAlignment="0" applyProtection="0"/>
    <xf numFmtId="185" fontId="79" fillId="48" borderId="0" applyNumberFormat="0" applyBorder="0" applyAlignment="0" applyProtection="0"/>
    <xf numFmtId="185" fontId="80" fillId="0" borderId="0"/>
    <xf numFmtId="185" fontId="81" fillId="0" borderId="0"/>
    <xf numFmtId="185" fontId="82" fillId="0" borderId="0"/>
    <xf numFmtId="185" fontId="8" fillId="0" borderId="0">
      <alignment vertical="top"/>
    </xf>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7" fillId="0" borderId="0"/>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1" fillId="0" borderId="0"/>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7" fillId="0" borderId="0"/>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0" fontId="5" fillId="0" borderId="0"/>
    <xf numFmtId="185" fontId="8" fillId="0" borderId="0">
      <alignment vertical="top"/>
    </xf>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7"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7"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19"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19"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5" fillId="0" borderId="0"/>
    <xf numFmtId="185" fontId="5" fillId="0" borderId="0"/>
    <xf numFmtId="185" fontId="83" fillId="0" borderId="0"/>
    <xf numFmtId="185" fontId="5" fillId="0" borderId="0"/>
    <xf numFmtId="185" fontId="1" fillId="0" borderId="0"/>
    <xf numFmtId="185" fontId="5" fillId="0" borderId="0"/>
    <xf numFmtId="185" fontId="83" fillId="0" borderId="0"/>
    <xf numFmtId="185" fontId="7" fillId="0" borderId="0"/>
    <xf numFmtId="185" fontId="5" fillId="0" borderId="0"/>
    <xf numFmtId="185" fontId="83"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83"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7" fillId="0" borderId="0"/>
    <xf numFmtId="185" fontId="7" fillId="0" borderId="0"/>
    <xf numFmtId="185" fontId="7" fillId="0" borderId="0"/>
    <xf numFmtId="185" fontId="5" fillId="0" borderId="0"/>
    <xf numFmtId="185" fontId="5" fillId="0" borderId="0"/>
    <xf numFmtId="185" fontId="5"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5" fillId="0" borderId="0"/>
    <xf numFmtId="185" fontId="5" fillId="0" borderId="0" applyNumberFormat="0" applyFont="0" applyFill="0" applyBorder="0" applyAlignment="0" applyProtection="0"/>
    <xf numFmtId="185" fontId="5" fillId="0" borderId="0"/>
    <xf numFmtId="185" fontId="5" fillId="0" borderId="0"/>
    <xf numFmtId="185" fontId="5" fillId="0" borderId="0"/>
    <xf numFmtId="185" fontId="5" fillId="0" borderId="0"/>
    <xf numFmtId="185" fontId="5" fillId="0" borderId="0"/>
    <xf numFmtId="185" fontId="5" fillId="0" borderId="0"/>
    <xf numFmtId="185" fontId="83" fillId="0" borderId="0"/>
    <xf numFmtId="185" fontId="5" fillId="0" borderId="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xf numFmtId="185" fontId="5" fillId="0" borderId="0"/>
    <xf numFmtId="185" fontId="5" fillId="0" borderId="0"/>
    <xf numFmtId="185" fontId="8" fillId="0" borderId="0"/>
    <xf numFmtId="185" fontId="83" fillId="0" borderId="0"/>
    <xf numFmtId="185" fontId="5" fillId="0" borderId="0"/>
    <xf numFmtId="185" fontId="5" fillId="0" borderId="0"/>
    <xf numFmtId="185" fontId="5" fillId="0" borderId="0"/>
    <xf numFmtId="185" fontId="83" fillId="0" borderId="0"/>
    <xf numFmtId="185" fontId="9" fillId="0" borderId="0"/>
    <xf numFmtId="185" fontId="83" fillId="0" borderId="0"/>
    <xf numFmtId="185" fontId="5" fillId="0" borderId="0"/>
    <xf numFmtId="185" fontId="5" fillId="0" borderId="0"/>
    <xf numFmtId="185" fontId="83" fillId="0" borderId="0"/>
    <xf numFmtId="185" fontId="5" fillId="0" borderId="0"/>
    <xf numFmtId="185" fontId="83" fillId="0" borderId="0"/>
    <xf numFmtId="185" fontId="8" fillId="0" borderId="0">
      <alignment vertical="top"/>
    </xf>
    <xf numFmtId="185" fontId="5"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5"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5"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5"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5"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9" fillId="0" borderId="0"/>
    <xf numFmtId="185" fontId="8" fillId="0" borderId="0">
      <alignment vertical="top"/>
    </xf>
    <xf numFmtId="185" fontId="5" fillId="0" borderId="0"/>
    <xf numFmtId="185" fontId="5" fillId="0" borderId="0"/>
    <xf numFmtId="185" fontId="5" fillId="0" borderId="0"/>
    <xf numFmtId="185" fontId="5" fillId="0" borderId="0"/>
    <xf numFmtId="185" fontId="5" fillId="0" borderId="0"/>
    <xf numFmtId="0" fontId="1" fillId="0" borderId="0"/>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5" fillId="0" borderId="0" applyNumberFormat="0" applyFill="0" applyBorder="0" applyAlignment="0" applyProtection="0"/>
    <xf numFmtId="185" fontId="5" fillId="0" borderId="0" applyNumberFormat="0" applyFill="0" applyBorder="0" applyAlignment="0" applyProtection="0"/>
    <xf numFmtId="185" fontId="5" fillId="0" borderId="0"/>
    <xf numFmtId="185" fontId="1" fillId="0" borderId="0"/>
    <xf numFmtId="185" fontId="1" fillId="0" borderId="0"/>
    <xf numFmtId="185" fontId="1" fillId="0" borderId="0"/>
    <xf numFmtId="185" fontId="1"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applyNumberFormat="0" applyFill="0" applyBorder="0" applyAlignment="0" applyProtection="0"/>
    <xf numFmtId="185" fontId="5" fillId="0" borderId="0" applyNumberFormat="0" applyFill="0" applyBorder="0" applyAlignment="0" applyProtection="0"/>
    <xf numFmtId="185" fontId="5" fillId="0" borderId="0"/>
    <xf numFmtId="185" fontId="5" fillId="0" borderId="0" applyNumberFormat="0" applyFill="0" applyBorder="0" applyAlignment="0" applyProtection="0"/>
    <xf numFmtId="185" fontId="83" fillId="0" borderId="0"/>
    <xf numFmtId="185" fontId="83" fillId="0" borderId="0"/>
    <xf numFmtId="185" fontId="9" fillId="0" borderId="0"/>
    <xf numFmtId="185" fontId="5" fillId="0" borderId="0"/>
    <xf numFmtId="185" fontId="5" fillId="0" borderId="0"/>
    <xf numFmtId="185" fontId="5" fillId="0" borderId="0"/>
    <xf numFmtId="185" fontId="5" fillId="0" borderId="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5" fillId="0" borderId="0"/>
    <xf numFmtId="185" fontId="5" fillId="0" borderId="0"/>
    <xf numFmtId="185" fontId="5" fillId="0" borderId="0"/>
    <xf numFmtId="185" fontId="5" fillId="0" borderId="0"/>
    <xf numFmtId="185" fontId="7" fillId="0" borderId="0"/>
    <xf numFmtId="185" fontId="1" fillId="0" borderId="0"/>
    <xf numFmtId="185" fontId="5" fillId="0" borderId="0"/>
    <xf numFmtId="185" fontId="5" fillId="0" borderId="0"/>
    <xf numFmtId="185" fontId="5" fillId="0" borderId="0"/>
    <xf numFmtId="185" fontId="5" fillId="0" borderId="0"/>
    <xf numFmtId="185" fontId="1" fillId="0" borderId="0"/>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5" fillId="0" borderId="0"/>
    <xf numFmtId="185" fontId="5" fillId="0" borderId="0" applyNumberFormat="0" applyFont="0" applyFill="0" applyBorder="0" applyAlignment="0" applyProtection="0"/>
    <xf numFmtId="185" fontId="5" fillId="0" borderId="0"/>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5" fillId="0" borderId="0"/>
    <xf numFmtId="185" fontId="5" fillId="0" borderId="0"/>
    <xf numFmtId="185" fontId="5" fillId="0" borderId="0" applyNumberFormat="0" applyFont="0" applyFill="0" applyBorder="0" applyAlignment="0" applyProtection="0"/>
    <xf numFmtId="185" fontId="8" fillId="0" borderId="0">
      <alignment vertical="top"/>
    </xf>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5" fillId="0" borderId="0"/>
    <xf numFmtId="185" fontId="5" fillId="0" borderId="0"/>
    <xf numFmtId="185" fontId="8" fillId="0" borderId="0">
      <alignment vertical="top"/>
    </xf>
    <xf numFmtId="185" fontId="5" fillId="0" borderId="0"/>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14" fillId="0" borderId="0"/>
    <xf numFmtId="185" fontId="8" fillId="0" borderId="0">
      <alignment vertical="top"/>
    </xf>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7" fillId="0" borderId="0"/>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7" fillId="44" borderId="20" applyNumberFormat="0" applyFont="0" applyAlignment="0" applyProtection="0"/>
    <xf numFmtId="185" fontId="54" fillId="0" borderId="0">
      <alignment horizontal="left"/>
    </xf>
    <xf numFmtId="185" fontId="84" fillId="40" borderId="24" applyNumberFormat="0" applyAlignment="0" applyProtection="0"/>
    <xf numFmtId="185" fontId="54" fillId="0" borderId="0"/>
    <xf numFmtId="185" fontId="85" fillId="0" borderId="0" applyNumberFormat="0" applyFill="0" applyBorder="0" applyProtection="0"/>
    <xf numFmtId="185" fontId="9" fillId="0" borderId="0" applyNumberFormat="0" applyFill="0" applyBorder="0" applyAlignment="0" applyProtection="0"/>
    <xf numFmtId="185" fontId="87" fillId="0" borderId="0" applyNumberFormat="0" applyFill="0" applyBorder="0" applyAlignment="0" applyProtection="0"/>
    <xf numFmtId="185" fontId="85" fillId="0" borderId="25" applyFill="0" applyProtection="0">
      <alignment horizontal="center"/>
    </xf>
    <xf numFmtId="185" fontId="86" fillId="0" borderId="25" applyFill="0" applyProtection="0">
      <alignment horizontal="center" vertical="top"/>
    </xf>
    <xf numFmtId="185" fontId="76" fillId="0" borderId="26" applyNumberFormat="0" applyFill="0" applyProtection="0">
      <alignment vertical="top"/>
    </xf>
    <xf numFmtId="185" fontId="85" fillId="0" borderId="26" applyFill="0" applyProtection="0">
      <alignment horizontal="center"/>
    </xf>
    <xf numFmtId="185" fontId="86" fillId="0" borderId="26" applyFill="0" applyProtection="0">
      <alignment horizontal="center" vertical="top"/>
    </xf>
    <xf numFmtId="185" fontId="85" fillId="0" borderId="0" applyNumberFormat="0" applyFill="0" applyBorder="0" applyProtection="0">
      <alignment horizontal="left"/>
    </xf>
    <xf numFmtId="185" fontId="76" fillId="49" borderId="17" applyNumberFormat="0" applyAlignment="0" applyProtection="0"/>
    <xf numFmtId="185" fontId="88" fillId="49" borderId="17" applyNumberFormat="0" applyProtection="0">
      <alignment horizontal="left" vertical="top" wrapText="1"/>
    </xf>
    <xf numFmtId="185" fontId="76" fillId="0" borderId="17" applyNumberFormat="0" applyFill="0" applyAlignment="0" applyProtection="0"/>
    <xf numFmtId="185" fontId="88" fillId="0" borderId="17" applyNumberFormat="0" applyFill="0" applyProtection="0">
      <alignment horizontal="left" vertical="top" wrapText="1"/>
    </xf>
    <xf numFmtId="185" fontId="70" fillId="16" borderId="0" applyNumberFormat="0" applyBorder="0" applyAlignment="0" applyProtection="0"/>
    <xf numFmtId="185" fontId="19" fillId="0" borderId="5">
      <alignment horizontal="center" vertical="center"/>
    </xf>
    <xf numFmtId="185" fontId="84" fillId="40" borderId="24" applyNumberFormat="0" applyAlignment="0" applyProtection="0"/>
    <xf numFmtId="186" fontId="115" fillId="0" borderId="12" applyNumberFormat="0" applyFill="0" applyBorder="0" applyProtection="0">
      <alignment horizontal="left"/>
    </xf>
    <xf numFmtId="185" fontId="5" fillId="0" borderId="0"/>
    <xf numFmtId="185" fontId="90" fillId="0" borderId="0"/>
    <xf numFmtId="185" fontId="5" fillId="0" borderId="0" applyNumberFormat="0"/>
    <xf numFmtId="185" fontId="68" fillId="0" borderId="0" applyNumberFormat="0" applyFill="0" applyBorder="0" applyAlignment="0" applyProtection="0"/>
    <xf numFmtId="185" fontId="91" fillId="0" borderId="0" applyNumberFormat="0" applyFill="0" applyBorder="0" applyAlignment="0" applyProtection="0"/>
    <xf numFmtId="185" fontId="91" fillId="0" borderId="0" applyNumberFormat="0" applyFill="0" applyBorder="0" applyAlignment="0" applyProtection="0"/>
    <xf numFmtId="185" fontId="92" fillId="0" borderId="0" applyNumberFormat="0" applyFill="0" applyBorder="0" applyAlignment="0" applyProtection="0"/>
    <xf numFmtId="185" fontId="93" fillId="0" borderId="0" applyNumberFormat="0" applyFont="0" applyFill="0" applyAlignment="0" applyProtection="0"/>
    <xf numFmtId="185" fontId="72" fillId="0" borderId="21" applyNumberFormat="0" applyFill="0" applyAlignment="0" applyProtection="0"/>
    <xf numFmtId="185" fontId="94" fillId="0" borderId="0" applyNumberFormat="0" applyFont="0" applyFill="0" applyAlignment="0" applyProtection="0"/>
    <xf numFmtId="185" fontId="73" fillId="0" borderId="22" applyNumberFormat="0" applyFill="0" applyAlignment="0" applyProtection="0"/>
    <xf numFmtId="185" fontId="74" fillId="0" borderId="23" applyNumberFormat="0" applyFill="0" applyAlignment="0" applyProtection="0"/>
    <xf numFmtId="185" fontId="74" fillId="0" borderId="0" applyNumberFormat="0" applyFill="0" applyBorder="0" applyAlignment="0" applyProtection="0"/>
    <xf numFmtId="186" fontId="115" fillId="0" borderId="12" applyNumberFormat="0" applyFill="0" applyBorder="0" applyProtection="0">
      <alignment horizontal="right"/>
    </xf>
    <xf numFmtId="185" fontId="18" fillId="0" borderId="27" applyNumberFormat="0" applyFill="0" applyAlignment="0" applyProtection="0"/>
    <xf numFmtId="185" fontId="5" fillId="0" borderId="28" applyNumberFormat="0" applyFont="0" applyBorder="0" applyAlignment="0" applyProtection="0"/>
    <xf numFmtId="186" fontId="116" fillId="0" borderId="0" applyNumberFormat="0" applyFill="0" applyBorder="0" applyAlignment="0" applyProtection="0">
      <alignment horizontal="left"/>
    </xf>
    <xf numFmtId="185" fontId="59" fillId="41" borderId="16" applyNumberFormat="0" applyAlignment="0" applyProtection="0"/>
    <xf numFmtId="185" fontId="20" fillId="0" borderId="0" applyNumberFormat="0" applyFill="0" applyBorder="0" applyAlignment="0" applyProtection="0"/>
    <xf numFmtId="185" fontId="96" fillId="0" borderId="0" applyProtection="0"/>
    <xf numFmtId="185" fontId="97" fillId="0" borderId="0" applyProtection="0"/>
    <xf numFmtId="185" fontId="98" fillId="0" borderId="0" applyProtection="0"/>
    <xf numFmtId="185" fontId="96" fillId="0" borderId="29" applyProtection="0"/>
    <xf numFmtId="185" fontId="96" fillId="0" borderId="0"/>
    <xf numFmtId="43" fontId="117" fillId="0" borderId="0" applyFont="0" applyFill="0" applyBorder="0" applyAlignment="0" applyProtection="0"/>
    <xf numFmtId="0" fontId="5" fillId="0" borderId="0"/>
    <xf numFmtId="43" fontId="118" fillId="0" borderId="0" applyFont="0" applyFill="0" applyBorder="0" applyAlignment="0" applyProtection="0"/>
    <xf numFmtId="43" fontId="5" fillId="0" borderId="0" applyFont="0" applyFill="0" applyBorder="0" applyAlignment="0" applyProtection="0"/>
    <xf numFmtId="0" fontId="1" fillId="0" borderId="0"/>
    <xf numFmtId="0" fontId="5" fillId="0" borderId="0"/>
    <xf numFmtId="0" fontId="1" fillId="0" borderId="0"/>
    <xf numFmtId="0" fontId="1" fillId="0" borderId="0"/>
    <xf numFmtId="0" fontId="1" fillId="0" borderId="0"/>
    <xf numFmtId="0" fontId="1" fillId="0" borderId="0"/>
    <xf numFmtId="0" fontId="1" fillId="50" borderId="33" applyNumberFormat="0" applyFont="0" applyAlignment="0" applyProtection="0"/>
    <xf numFmtId="0" fontId="1" fillId="50" borderId="33" applyNumberFormat="0" applyFont="0" applyAlignment="0" applyProtection="0"/>
    <xf numFmtId="0" fontId="1" fillId="50" borderId="33" applyNumberFormat="0" applyFont="0" applyAlignment="0" applyProtection="0"/>
    <xf numFmtId="0" fontId="1" fillId="50" borderId="33" applyNumberFormat="0" applyFont="0" applyAlignment="0" applyProtection="0"/>
    <xf numFmtId="0" fontId="7" fillId="44" borderId="20" applyNumberFormat="0" applyFont="0" applyAlignment="0" applyProtection="0"/>
    <xf numFmtId="0" fontId="1" fillId="50" borderId="33" applyNumberFormat="0" applyFont="0" applyAlignment="0" applyProtection="0"/>
    <xf numFmtId="0" fontId="1" fillId="50" borderId="33" applyNumberFormat="0" applyFont="0" applyAlignment="0" applyProtection="0"/>
    <xf numFmtId="0" fontId="1" fillId="50" borderId="33" applyNumberFormat="0" applyFont="0" applyAlignment="0" applyProtection="0"/>
    <xf numFmtId="0" fontId="7" fillId="44" borderId="20" applyNumberFormat="0" applyFont="0" applyAlignment="0" applyProtection="0"/>
    <xf numFmtId="0" fontId="5" fillId="0" borderId="0"/>
    <xf numFmtId="0" fontId="19" fillId="0" borderId="32">
      <alignment horizontal="center" vertical="center"/>
    </xf>
    <xf numFmtId="43" fontId="1" fillId="0" borderId="0" applyFont="0" applyFill="0" applyBorder="0" applyAlignment="0" applyProtection="0"/>
    <xf numFmtId="0" fontId="1" fillId="0" borderId="0"/>
    <xf numFmtId="0" fontId="128" fillId="52" borderId="0" applyNumberFormat="0" applyBorder="0" applyAlignment="0" applyProtection="0"/>
    <xf numFmtId="0" fontId="15" fillId="0" borderId="0"/>
    <xf numFmtId="164" fontId="1" fillId="0" borderId="0" applyFont="0" applyFill="0" applyBorder="0" applyAlignment="0" applyProtection="0"/>
    <xf numFmtId="0" fontId="5" fillId="0" borderId="0"/>
    <xf numFmtId="0" fontId="5" fillId="0" borderId="0"/>
    <xf numFmtId="0" fontId="19" fillId="0" borderId="0"/>
    <xf numFmtId="0" fontId="19" fillId="0" borderId="0"/>
    <xf numFmtId="0" fontId="134" fillId="14" borderId="0"/>
    <xf numFmtId="0" fontId="134" fillId="14" borderId="0"/>
    <xf numFmtId="0" fontId="135" fillId="14" borderId="0"/>
    <xf numFmtId="0" fontId="135" fillId="14" borderId="0"/>
    <xf numFmtId="0" fontId="134" fillId="14" borderId="0"/>
    <xf numFmtId="0" fontId="134" fillId="14" borderId="0"/>
    <xf numFmtId="0" fontId="117" fillId="0" borderId="0"/>
    <xf numFmtId="0" fontId="117" fillId="0" borderId="0"/>
    <xf numFmtId="0" fontId="117" fillId="0" borderId="0"/>
    <xf numFmtId="0" fontId="117" fillId="0" borderId="0"/>
    <xf numFmtId="0" fontId="15" fillId="0" borderId="0"/>
    <xf numFmtId="0" fontId="15" fillId="0" borderId="0"/>
    <xf numFmtId="0" fontId="135" fillId="0" borderId="0"/>
    <xf numFmtId="0" fontId="135" fillId="0" borderId="0"/>
    <xf numFmtId="0" fontId="136" fillId="0" borderId="0"/>
    <xf numFmtId="0" fontId="136" fillId="0" borderId="0"/>
    <xf numFmtId="0" fontId="136" fillId="0" borderId="0"/>
    <xf numFmtId="0" fontId="136" fillId="0" borderId="0"/>
    <xf numFmtId="0" fontId="137" fillId="0" borderId="0"/>
    <xf numFmtId="0" fontId="137" fillId="0" borderId="0"/>
    <xf numFmtId="0" fontId="135" fillId="14" borderId="0"/>
    <xf numFmtId="0" fontId="135" fillId="14" borderId="0"/>
    <xf numFmtId="0" fontId="134" fillId="14" borderId="0"/>
    <xf numFmtId="0" fontId="134" fillId="14" borderId="0"/>
    <xf numFmtId="0" fontId="138" fillId="54" borderId="0"/>
    <xf numFmtId="0" fontId="138" fillId="54" borderId="0"/>
    <xf numFmtId="0" fontId="139" fillId="24" borderId="0"/>
    <xf numFmtId="0" fontId="139" fillId="24" borderId="0"/>
    <xf numFmtId="0" fontId="139" fillId="24" borderId="0"/>
    <xf numFmtId="0" fontId="139" fillId="24" borderId="0"/>
    <xf numFmtId="0" fontId="136" fillId="0" borderId="0"/>
    <xf numFmtId="0" fontId="136" fillId="0" borderId="0"/>
    <xf numFmtId="0" fontId="137" fillId="0" borderId="0"/>
    <xf numFmtId="0" fontId="137" fillId="0" borderId="0"/>
    <xf numFmtId="0" fontId="108" fillId="0" borderId="0"/>
    <xf numFmtId="0" fontId="108"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0" fillId="0" borderId="0"/>
    <xf numFmtId="0" fontId="140" fillId="0" borderId="0"/>
    <xf numFmtId="0" fontId="134" fillId="14" borderId="0"/>
    <xf numFmtId="0" fontId="134" fillId="14" borderId="0"/>
    <xf numFmtId="0" fontId="135" fillId="14" borderId="0"/>
    <xf numFmtId="0" fontId="135" fillId="14" borderId="0"/>
    <xf numFmtId="0" fontId="15" fillId="0" borderId="0"/>
    <xf numFmtId="0" fontId="15" fillId="0" borderId="0"/>
    <xf numFmtId="0" fontId="142" fillId="54" borderId="0"/>
    <xf numFmtId="0" fontId="142" fillId="54" borderId="0"/>
    <xf numFmtId="0" fontId="142" fillId="54" borderId="0"/>
    <xf numFmtId="0" fontId="142" fillId="54" borderId="0"/>
    <xf numFmtId="0" fontId="142" fillId="54" borderId="0"/>
    <xf numFmtId="0" fontId="142" fillId="54" borderId="0"/>
    <xf numFmtId="0" fontId="138" fillId="54" borderId="0"/>
    <xf numFmtId="0" fontId="138" fillId="54" borderId="0"/>
    <xf numFmtId="0" fontId="139" fillId="24" borderId="0"/>
    <xf numFmtId="0" fontId="139" fillId="24" borderId="0"/>
    <xf numFmtId="0" fontId="139" fillId="24" borderId="0"/>
    <xf numFmtId="0" fontId="139" fillId="24" borderId="0"/>
    <xf numFmtId="0" fontId="139" fillId="24" borderId="0"/>
    <xf numFmtId="0" fontId="139" fillId="24" borderId="0"/>
    <xf numFmtId="0" fontId="136" fillId="0" borderId="0"/>
    <xf numFmtId="0" fontId="136" fillId="0" borderId="0"/>
    <xf numFmtId="0" fontId="137" fillId="0" borderId="0"/>
    <xf numFmtId="0" fontId="137" fillId="0" borderId="0"/>
    <xf numFmtId="0" fontId="108" fillId="0" borderId="0"/>
    <xf numFmtId="0" fontId="108"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0" fillId="0" borderId="0"/>
    <xf numFmtId="0" fontId="140" fillId="0" borderId="0"/>
    <xf numFmtId="0" fontId="134" fillId="14" borderId="0"/>
    <xf numFmtId="0" fontId="134" fillId="14" borderId="0"/>
    <xf numFmtId="0" fontId="135" fillId="14" borderId="0"/>
    <xf numFmtId="0" fontId="135" fillId="14" borderId="0"/>
    <xf numFmtId="0" fontId="15" fillId="0" borderId="0"/>
    <xf numFmtId="0" fontId="15" fillId="0" borderId="0"/>
    <xf numFmtId="0" fontId="15" fillId="54" borderId="0"/>
    <xf numFmtId="0" fontId="15" fillId="54" borderId="0"/>
    <xf numFmtId="0" fontId="138" fillId="54" borderId="0"/>
    <xf numFmtId="0" fontId="138" fillId="54" borderId="0"/>
    <xf numFmtId="0" fontId="5" fillId="0" borderId="0">
      <alignment vertical="top"/>
    </xf>
    <xf numFmtId="0" fontId="5" fillId="0" borderId="0">
      <alignment vertical="top"/>
    </xf>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55" fillId="24"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19" fillId="0" borderId="3">
      <alignment horizontal="center" vertical="center"/>
    </xf>
    <xf numFmtId="0" fontId="56" fillId="15" borderId="0" applyNumberFormat="0" applyBorder="0" applyAlignment="0" applyProtection="0"/>
    <xf numFmtId="0" fontId="57" fillId="40" borderId="14" applyNumberFormat="0" applyAlignment="0" applyProtection="0"/>
    <xf numFmtId="0" fontId="59" fillId="41" borderId="16" applyNumberFormat="0" applyAlignment="0" applyProtection="0"/>
    <xf numFmtId="165" fontId="5"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82"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18"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3" fontId="143" fillId="0" borderId="13" applyNumberFormat="0" applyFill="0" applyBorder="0" applyAlignment="0">
      <protection locked="0"/>
    </xf>
    <xf numFmtId="170" fontId="144" fillId="0" borderId="0">
      <alignment horizontal="center"/>
    </xf>
    <xf numFmtId="0" fontId="70" fillId="16" borderId="0" applyNumberFormat="0" applyBorder="0" applyAlignment="0" applyProtection="0"/>
    <xf numFmtId="0" fontId="145" fillId="0" borderId="0" applyNumberFormat="0" applyFill="0" applyBorder="0">
      <alignment horizontal="right"/>
    </xf>
    <xf numFmtId="0" fontId="145" fillId="0" borderId="0" applyNumberFormat="0" applyFill="0" applyBorder="0">
      <alignment horizontal="right"/>
    </xf>
    <xf numFmtId="0" fontId="114" fillId="0" borderId="0"/>
    <xf numFmtId="164"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0" fontId="79" fillId="48" borderId="0" applyNumberFormat="0" applyBorder="0" applyAlignment="0" applyProtection="0"/>
    <xf numFmtId="0" fontId="5" fillId="0" borderId="0" applyNumberFormat="0" applyFont="0" applyFill="0" applyBorder="0" applyAlignment="0" applyProtection="0"/>
    <xf numFmtId="0" fontId="7" fillId="50" borderId="33" applyNumberFormat="0" applyFont="0" applyAlignment="0" applyProtection="0"/>
    <xf numFmtId="0" fontId="7" fillId="50" borderId="33" applyNumberFormat="0" applyFont="0" applyAlignment="0" applyProtection="0"/>
    <xf numFmtId="0" fontId="7" fillId="50" borderId="33" applyNumberFormat="0" applyFont="0" applyAlignment="0" applyProtection="0"/>
    <xf numFmtId="0" fontId="5" fillId="44" borderId="20" applyNumberFormat="0" applyFont="0" applyAlignment="0" applyProtection="0"/>
    <xf numFmtId="0" fontId="7" fillId="50" borderId="33" applyNumberFormat="0" applyFont="0" applyAlignment="0" applyProtection="0"/>
    <xf numFmtId="0" fontId="7" fillId="50" borderId="33" applyNumberFormat="0" applyFont="0" applyAlignment="0" applyProtection="0"/>
    <xf numFmtId="0" fontId="7" fillId="50" borderId="33" applyNumberFormat="0" applyFont="0" applyAlignment="0" applyProtection="0"/>
    <xf numFmtId="0" fontId="84" fillId="40" borderId="24" applyNumberFormat="0" applyAlignment="0" applyProtection="0"/>
    <xf numFmtId="4" fontId="146" fillId="55" borderId="36" applyNumberFormat="0" applyProtection="0">
      <alignment vertical="center"/>
    </xf>
    <xf numFmtId="4" fontId="146" fillId="55" borderId="36" applyNumberFormat="0" applyProtection="0">
      <alignment vertical="center"/>
    </xf>
    <xf numFmtId="4" fontId="147" fillId="55" borderId="36" applyNumberFormat="0" applyProtection="0">
      <alignment vertical="center"/>
    </xf>
    <xf numFmtId="4" fontId="147" fillId="55" borderId="36" applyNumberFormat="0" applyProtection="0">
      <alignment vertical="center"/>
    </xf>
    <xf numFmtId="4" fontId="148" fillId="55" borderId="36" applyNumberFormat="0" applyProtection="0">
      <alignment horizontal="left" vertical="center" indent="1"/>
    </xf>
    <xf numFmtId="4" fontId="148" fillId="55" borderId="36" applyNumberFormat="0" applyProtection="0">
      <alignment horizontal="left" vertical="center" indent="1"/>
    </xf>
    <xf numFmtId="0" fontId="51" fillId="55" borderId="36" applyNumberFormat="0" applyProtection="0">
      <alignment horizontal="left" vertical="top" indent="1"/>
    </xf>
    <xf numFmtId="4" fontId="148" fillId="56" borderId="0" applyNumberFormat="0" applyProtection="0">
      <alignment horizontal="left" vertical="center" indent="1"/>
    </xf>
    <xf numFmtId="4" fontId="148" fillId="56" borderId="0" applyNumberFormat="0" applyProtection="0">
      <alignment horizontal="left" vertical="center" indent="1"/>
    </xf>
    <xf numFmtId="4" fontId="148" fillId="57" borderId="36" applyNumberFormat="0" applyProtection="0">
      <alignment horizontal="right" vertical="center"/>
    </xf>
    <xf numFmtId="4" fontId="148" fillId="57" borderId="36" applyNumberFormat="0" applyProtection="0">
      <alignment horizontal="right" vertical="center"/>
    </xf>
    <xf numFmtId="4" fontId="148" fillId="58" borderId="36" applyNumberFormat="0" applyProtection="0">
      <alignment horizontal="right" vertical="center"/>
    </xf>
    <xf numFmtId="4" fontId="148" fillId="58" borderId="36" applyNumberFormat="0" applyProtection="0">
      <alignment horizontal="right" vertical="center"/>
    </xf>
    <xf numFmtId="4" fontId="148" fillId="59" borderId="36" applyNumberFormat="0" applyProtection="0">
      <alignment horizontal="right" vertical="center"/>
    </xf>
    <xf numFmtId="4" fontId="148" fillId="59" borderId="36" applyNumberFormat="0" applyProtection="0">
      <alignment horizontal="right" vertical="center"/>
    </xf>
    <xf numFmtId="4" fontId="148" fillId="60" borderId="36" applyNumberFormat="0" applyProtection="0">
      <alignment horizontal="right" vertical="center"/>
    </xf>
    <xf numFmtId="4" fontId="148" fillId="60" borderId="36" applyNumberFormat="0" applyProtection="0">
      <alignment horizontal="right" vertical="center"/>
    </xf>
    <xf numFmtId="4" fontId="148" fillId="61" borderId="36" applyNumberFormat="0" applyProtection="0">
      <alignment horizontal="right" vertical="center"/>
    </xf>
    <xf numFmtId="4" fontId="148" fillId="61" borderId="36" applyNumberFormat="0" applyProtection="0">
      <alignment horizontal="right" vertical="center"/>
    </xf>
    <xf numFmtId="4" fontId="148" fillId="62" borderId="36" applyNumberFormat="0" applyProtection="0">
      <alignment horizontal="right" vertical="center"/>
    </xf>
    <xf numFmtId="4" fontId="148" fillId="62" borderId="36" applyNumberFormat="0" applyProtection="0">
      <alignment horizontal="right" vertical="center"/>
    </xf>
    <xf numFmtId="4" fontId="148" fillId="63" borderId="36" applyNumberFormat="0" applyProtection="0">
      <alignment horizontal="right" vertical="center"/>
    </xf>
    <xf numFmtId="4" fontId="148" fillId="63" borderId="36" applyNumberFormat="0" applyProtection="0">
      <alignment horizontal="right" vertical="center"/>
    </xf>
    <xf numFmtId="4" fontId="148" fillId="64" borderId="36" applyNumberFormat="0" applyProtection="0">
      <alignment horizontal="right" vertical="center"/>
    </xf>
    <xf numFmtId="4" fontId="148" fillId="64" borderId="36" applyNumberFormat="0" applyProtection="0">
      <alignment horizontal="right" vertical="center"/>
    </xf>
    <xf numFmtId="4" fontId="148" fillId="65" borderId="36" applyNumberFormat="0" applyProtection="0">
      <alignment horizontal="right" vertical="center"/>
    </xf>
    <xf numFmtId="4" fontId="148" fillId="65" borderId="36" applyNumberFormat="0" applyProtection="0">
      <alignment horizontal="right" vertical="center"/>
    </xf>
    <xf numFmtId="4" fontId="146" fillId="66" borderId="37" applyNumberFormat="0" applyProtection="0">
      <alignment horizontal="left" vertical="center" indent="1"/>
    </xf>
    <xf numFmtId="4" fontId="146" fillId="66" borderId="37" applyNumberFormat="0" applyProtection="0">
      <alignment horizontal="left" vertical="center" indent="1"/>
    </xf>
    <xf numFmtId="4" fontId="146" fillId="5" borderId="0" applyNumberFormat="0" applyProtection="0">
      <alignment horizontal="left" vertical="center" indent="1"/>
    </xf>
    <xf numFmtId="4" fontId="146" fillId="5" borderId="0" applyNumberFormat="0" applyProtection="0">
      <alignment horizontal="left" vertical="center" indent="1"/>
    </xf>
    <xf numFmtId="4" fontId="146" fillId="56" borderId="0" applyNumberFormat="0" applyProtection="0">
      <alignment horizontal="left" vertical="center" indent="1"/>
    </xf>
    <xf numFmtId="4" fontId="146" fillId="56" borderId="0" applyNumberFormat="0" applyProtection="0">
      <alignment horizontal="left" vertical="center" indent="1"/>
    </xf>
    <xf numFmtId="4" fontId="148" fillId="5" borderId="36" applyNumberFormat="0" applyProtection="0">
      <alignment horizontal="right" vertical="center"/>
    </xf>
    <xf numFmtId="4" fontId="148" fillId="5" borderId="36" applyNumberFormat="0" applyProtection="0">
      <alignment horizontal="right" vertical="center"/>
    </xf>
    <xf numFmtId="4" fontId="8" fillId="5" borderId="0" applyNumberFormat="0" applyProtection="0">
      <alignment horizontal="left" vertical="center" indent="1"/>
    </xf>
    <xf numFmtId="4" fontId="8" fillId="5" borderId="0" applyNumberFormat="0" applyProtection="0">
      <alignment horizontal="left" vertical="center" indent="1"/>
    </xf>
    <xf numFmtId="4" fontId="8" fillId="56" borderId="0" applyNumberFormat="0" applyProtection="0">
      <alignment horizontal="left" vertical="center" indent="1"/>
    </xf>
    <xf numFmtId="4" fontId="8" fillId="56" borderId="0" applyNumberFormat="0" applyProtection="0">
      <alignment horizontal="left" vertical="center" indent="1"/>
    </xf>
    <xf numFmtId="0" fontId="5" fillId="56" borderId="36" applyNumberFormat="0" applyProtection="0">
      <alignment horizontal="left" vertical="center" indent="1"/>
    </xf>
    <xf numFmtId="0" fontId="5" fillId="56" borderId="36" applyNumberFormat="0" applyProtection="0">
      <alignment horizontal="left" vertical="center" indent="1"/>
    </xf>
    <xf numFmtId="0" fontId="5" fillId="56" borderId="36" applyNumberFormat="0" applyProtection="0">
      <alignment horizontal="left" vertical="top" indent="1"/>
    </xf>
    <xf numFmtId="0" fontId="5" fillId="56" borderId="36" applyNumberFormat="0" applyProtection="0">
      <alignment horizontal="left" vertical="top" indent="1"/>
    </xf>
    <xf numFmtId="0" fontId="5" fillId="3" borderId="36" applyNumberFormat="0" applyProtection="0">
      <alignment horizontal="left" vertical="center" indent="1"/>
    </xf>
    <xf numFmtId="0" fontId="5" fillId="3" borderId="36" applyNumberFormat="0" applyProtection="0">
      <alignment horizontal="left" vertical="center" indent="1"/>
    </xf>
    <xf numFmtId="0" fontId="5" fillId="3" borderId="36" applyNumberFormat="0" applyProtection="0">
      <alignment horizontal="left" vertical="top" indent="1"/>
    </xf>
    <xf numFmtId="0" fontId="5" fillId="3" borderId="36" applyNumberFormat="0" applyProtection="0">
      <alignment horizontal="left" vertical="top" indent="1"/>
    </xf>
    <xf numFmtId="0" fontId="5" fillId="5" borderId="36" applyNumberFormat="0" applyProtection="0">
      <alignment horizontal="left" vertical="center" indent="1"/>
    </xf>
    <xf numFmtId="0" fontId="5" fillId="5" borderId="36" applyNumberFormat="0" applyProtection="0">
      <alignment horizontal="left" vertical="center" indent="1"/>
    </xf>
    <xf numFmtId="0" fontId="5" fillId="5" borderId="36" applyNumberFormat="0" applyProtection="0">
      <alignment horizontal="left" vertical="top" indent="1"/>
    </xf>
    <xf numFmtId="0" fontId="5" fillId="5" borderId="36" applyNumberFormat="0" applyProtection="0">
      <alignment horizontal="left" vertical="top" indent="1"/>
    </xf>
    <xf numFmtId="0" fontId="5" fillId="67" borderId="36" applyNumberFormat="0" applyProtection="0">
      <alignment horizontal="left" vertical="center" indent="1"/>
    </xf>
    <xf numFmtId="0" fontId="5" fillId="67" borderId="36" applyNumberFormat="0" applyProtection="0">
      <alignment horizontal="left" vertical="center" indent="1"/>
    </xf>
    <xf numFmtId="0" fontId="5" fillId="67" borderId="36" applyNumberFormat="0" applyProtection="0">
      <alignment horizontal="left" vertical="top" indent="1"/>
    </xf>
    <xf numFmtId="0" fontId="5" fillId="67" borderId="36" applyNumberFormat="0" applyProtection="0">
      <alignment horizontal="left" vertical="top" indent="1"/>
    </xf>
    <xf numFmtId="4" fontId="148" fillId="67" borderId="36" applyNumberFormat="0" applyProtection="0">
      <alignment vertical="center"/>
    </xf>
    <xf numFmtId="4" fontId="148" fillId="67" borderId="36" applyNumberFormat="0" applyProtection="0">
      <alignment vertical="center"/>
    </xf>
    <xf numFmtId="4" fontId="149" fillId="67" borderId="36" applyNumberFormat="0" applyProtection="0">
      <alignment vertical="center"/>
    </xf>
    <xf numFmtId="4" fontId="149" fillId="67" borderId="36" applyNumberFormat="0" applyProtection="0">
      <alignment vertical="center"/>
    </xf>
    <xf numFmtId="4" fontId="146" fillId="5" borderId="38" applyNumberFormat="0" applyProtection="0">
      <alignment horizontal="left" vertical="center" indent="1"/>
    </xf>
    <xf numFmtId="4" fontId="146" fillId="5" borderId="38" applyNumberFormat="0" applyProtection="0">
      <alignment horizontal="left" vertical="center" indent="1"/>
    </xf>
    <xf numFmtId="0" fontId="8" fillId="43" borderId="36" applyNumberFormat="0" applyProtection="0">
      <alignment horizontal="left" vertical="top" indent="1"/>
    </xf>
    <xf numFmtId="4" fontId="148" fillId="67" borderId="36" applyNumberFormat="0" applyProtection="0">
      <alignment horizontal="right" vertical="center"/>
    </xf>
    <xf numFmtId="4" fontId="148" fillId="67" borderId="36" applyNumberFormat="0" applyProtection="0">
      <alignment horizontal="right" vertical="center"/>
    </xf>
    <xf numFmtId="4" fontId="149" fillId="67" borderId="36" applyNumberFormat="0" applyProtection="0">
      <alignment horizontal="right" vertical="center"/>
    </xf>
    <xf numFmtId="4" fontId="149" fillId="67" borderId="36" applyNumberFormat="0" applyProtection="0">
      <alignment horizontal="right" vertical="center"/>
    </xf>
    <xf numFmtId="4" fontId="146" fillId="5" borderId="36" applyNumberFormat="0" applyProtection="0">
      <alignment horizontal="left" vertical="center" indent="1"/>
    </xf>
    <xf numFmtId="4" fontId="146" fillId="5" borderId="36" applyNumberFormat="0" applyProtection="0">
      <alignment horizontal="left" vertical="center" indent="1"/>
    </xf>
    <xf numFmtId="0" fontId="8" fillId="3" borderId="36" applyNumberFormat="0" applyProtection="0">
      <alignment horizontal="left" vertical="top" indent="1"/>
    </xf>
    <xf numFmtId="4" fontId="150" fillId="3" borderId="38" applyNumberFormat="0" applyProtection="0">
      <alignment horizontal="left" vertical="center" indent="1"/>
    </xf>
    <xf numFmtId="4" fontId="150" fillId="3" borderId="38" applyNumberFormat="0" applyProtection="0">
      <alignment horizontal="left" vertical="center" indent="1"/>
    </xf>
    <xf numFmtId="4" fontId="151" fillId="67" borderId="36" applyNumberFormat="0" applyProtection="0">
      <alignment horizontal="right" vertical="center"/>
    </xf>
    <xf numFmtId="4" fontId="151" fillId="67" borderId="36" applyNumberFormat="0" applyProtection="0">
      <alignment horizontal="right" vertical="center"/>
    </xf>
    <xf numFmtId="0" fontId="152" fillId="68" borderId="0"/>
    <xf numFmtId="0" fontId="153" fillId="68" borderId="0"/>
    <xf numFmtId="42" fontId="5" fillId="0" borderId="0" applyFont="0" applyFill="0" applyBorder="0" applyAlignment="0" applyProtection="0"/>
    <xf numFmtId="44" fontId="5" fillId="0" borderId="0" applyFont="0" applyFill="0" applyBorder="0" applyAlignment="0" applyProtection="0"/>
    <xf numFmtId="165" fontId="117" fillId="0" borderId="0" applyFont="0" applyFill="0" applyBorder="0" applyAlignment="0" applyProtection="0"/>
    <xf numFmtId="1" fontId="5" fillId="0" borderId="0" applyFill="0" applyBorder="0" applyAlignment="0" applyProtection="0"/>
    <xf numFmtId="0" fontId="67" fillId="19" borderId="65" applyNumberFormat="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3" fontId="60" fillId="4" borderId="62">
      <alignment horizontal="right" vertical="center" indent="1"/>
    </xf>
    <xf numFmtId="0" fontId="62" fillId="4" borderId="62">
      <alignment horizontal="left" vertical="center" indent="1"/>
    </xf>
    <xf numFmtId="3" fontId="60" fillId="4" borderId="62">
      <alignment horizontal="right" vertical="center" indent="1"/>
    </xf>
    <xf numFmtId="0" fontId="57" fillId="40" borderId="65" applyNumberFormat="0" applyAlignment="0" applyProtection="0"/>
    <xf numFmtId="0" fontId="42" fillId="4" borderId="62">
      <alignment horizontal="left" vertical="center" indent="1"/>
    </xf>
    <xf numFmtId="0" fontId="40" fillId="10" borderId="62">
      <alignment horizontal="left" vertical="center" indent="1"/>
    </xf>
    <xf numFmtId="0" fontId="40" fillId="10" borderId="47">
      <alignment horizontal="left" vertical="center" indent="1"/>
    </xf>
    <xf numFmtId="0" fontId="41" fillId="5" borderId="47">
      <alignment horizontal="center" vertical="center"/>
    </xf>
    <xf numFmtId="0" fontId="42" fillId="4" borderId="47">
      <alignment horizontal="left" vertical="center" indent="1"/>
    </xf>
    <xf numFmtId="3" fontId="41" fillId="4" borderId="47">
      <alignment horizontal="right" vertical="center" indent="1"/>
    </xf>
    <xf numFmtId="0" fontId="42" fillId="4" borderId="47">
      <alignment horizontal="left" vertical="center" indent="1"/>
    </xf>
    <xf numFmtId="3" fontId="41" fillId="4" borderId="47">
      <alignment horizontal="right" vertical="center" indent="1"/>
    </xf>
    <xf numFmtId="0" fontId="43" fillId="4" borderId="47">
      <alignment horizontal="left" indent="1"/>
    </xf>
    <xf numFmtId="0" fontId="67" fillId="19" borderId="65" applyNumberFormat="0" applyAlignment="0" applyProtection="0"/>
    <xf numFmtId="165" fontId="1" fillId="0" borderId="0" applyFont="0" applyFill="0" applyBorder="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5" fillId="44" borderId="66" applyNumberFormat="0" applyFont="0" applyAlignment="0" applyProtection="0"/>
    <xf numFmtId="185" fontId="63" fillId="43" borderId="62">
      <alignment horizontal="left" vertical="center" indent="1"/>
    </xf>
    <xf numFmtId="185" fontId="42" fillId="4" borderId="62">
      <alignment horizontal="left" vertical="center" indent="1"/>
    </xf>
    <xf numFmtId="185" fontId="65" fillId="10" borderId="62">
      <alignment horizontal="left" vertical="center" indent="1"/>
    </xf>
    <xf numFmtId="185" fontId="61" fillId="4" borderId="62">
      <alignment horizontal="right" vertical="center" indent="1"/>
    </xf>
    <xf numFmtId="185" fontId="43" fillId="4" borderId="62">
      <alignment horizontal="left" vertical="center" indent="1"/>
    </xf>
    <xf numFmtId="185" fontId="41" fillId="5" borderId="62">
      <alignment horizontal="center" vertical="center"/>
    </xf>
    <xf numFmtId="185" fontId="62" fillId="4" borderId="62">
      <alignment horizontal="left" vertical="center" indent="1"/>
    </xf>
    <xf numFmtId="185" fontId="57" fillId="40" borderId="65" applyNumberFormat="0" applyAlignment="0" applyProtection="0"/>
    <xf numFmtId="185" fontId="19" fillId="0" borderId="63">
      <alignment horizontal="center" vertical="center"/>
    </xf>
    <xf numFmtId="4" fontId="151" fillId="67" borderId="69" applyNumberFormat="0" applyProtection="0">
      <alignment horizontal="right" vertical="center"/>
    </xf>
    <xf numFmtId="4" fontId="150" fillId="3" borderId="70" applyNumberFormat="0" applyProtection="0">
      <alignment horizontal="left" vertical="center" indent="1"/>
    </xf>
    <xf numFmtId="0" fontId="8" fillId="3" borderId="69" applyNumberFormat="0" applyProtection="0">
      <alignment horizontal="left" vertical="top" indent="1"/>
    </xf>
    <xf numFmtId="4" fontId="146" fillId="5" borderId="69" applyNumberFormat="0" applyProtection="0">
      <alignment horizontal="left" vertical="center" indent="1"/>
    </xf>
    <xf numFmtId="4" fontId="149" fillId="67" borderId="69" applyNumberFormat="0" applyProtection="0">
      <alignment horizontal="right" vertical="center"/>
    </xf>
    <xf numFmtId="4" fontId="148" fillId="67" borderId="69" applyNumberFormat="0" applyProtection="0">
      <alignment horizontal="right" vertical="center"/>
    </xf>
    <xf numFmtId="4" fontId="146" fillId="5" borderId="70" applyNumberFormat="0" applyProtection="0">
      <alignment horizontal="left" vertical="center" indent="1"/>
    </xf>
    <xf numFmtId="4" fontId="149" fillId="67" borderId="69" applyNumberFormat="0" applyProtection="0">
      <alignment vertical="center"/>
    </xf>
    <xf numFmtId="4" fontId="148" fillId="67" borderId="69" applyNumberFormat="0" applyProtection="0">
      <alignment vertical="center"/>
    </xf>
    <xf numFmtId="0" fontId="5" fillId="67" borderId="69" applyNumberFormat="0" applyProtection="0">
      <alignment horizontal="left" vertical="top" indent="1"/>
    </xf>
    <xf numFmtId="0" fontId="5" fillId="67" borderId="69" applyNumberFormat="0" applyProtection="0">
      <alignment horizontal="left" vertical="center" indent="1"/>
    </xf>
    <xf numFmtId="0" fontId="5" fillId="5" borderId="69" applyNumberFormat="0" applyProtection="0">
      <alignment horizontal="left" vertical="top" indent="1"/>
    </xf>
    <xf numFmtId="0" fontId="5" fillId="5" borderId="69" applyNumberFormat="0" applyProtection="0">
      <alignment horizontal="left" vertical="center" indent="1"/>
    </xf>
    <xf numFmtId="0" fontId="5" fillId="3" borderId="69" applyNumberFormat="0" applyProtection="0">
      <alignment horizontal="left" vertical="top" indent="1"/>
    </xf>
    <xf numFmtId="0" fontId="5" fillId="3" borderId="69" applyNumberFormat="0" applyProtection="0">
      <alignment horizontal="left" vertical="center" indent="1"/>
    </xf>
    <xf numFmtId="0" fontId="5" fillId="56" borderId="69" applyNumberFormat="0" applyProtection="0">
      <alignment horizontal="left" vertical="top" indent="1"/>
    </xf>
    <xf numFmtId="0" fontId="5" fillId="56" borderId="69" applyNumberFormat="0" applyProtection="0">
      <alignment horizontal="left" vertical="center" indent="1"/>
    </xf>
    <xf numFmtId="4" fontId="148" fillId="5" borderId="69" applyNumberFormat="0" applyProtection="0">
      <alignment horizontal="right" vertical="center"/>
    </xf>
    <xf numFmtId="4" fontId="148" fillId="65" borderId="69" applyNumberFormat="0" applyProtection="0">
      <alignment horizontal="right" vertical="center"/>
    </xf>
    <xf numFmtId="4" fontId="148" fillId="64" borderId="69" applyNumberFormat="0" applyProtection="0">
      <alignment horizontal="right" vertical="center"/>
    </xf>
    <xf numFmtId="4" fontId="148" fillId="63" borderId="69" applyNumberFormat="0" applyProtection="0">
      <alignment horizontal="right" vertical="center"/>
    </xf>
    <xf numFmtId="4" fontId="148" fillId="62" borderId="69" applyNumberFormat="0" applyProtection="0">
      <alignment horizontal="right" vertical="center"/>
    </xf>
    <xf numFmtId="4" fontId="148" fillId="61" borderId="69" applyNumberFormat="0" applyProtection="0">
      <alignment horizontal="right" vertical="center"/>
    </xf>
    <xf numFmtId="4" fontId="148" fillId="60" borderId="69" applyNumberFormat="0" applyProtection="0">
      <alignment horizontal="right" vertical="center"/>
    </xf>
    <xf numFmtId="4" fontId="148" fillId="59" borderId="69" applyNumberFormat="0" applyProtection="0">
      <alignment horizontal="right" vertical="center"/>
    </xf>
    <xf numFmtId="4" fontId="148" fillId="58" borderId="69" applyNumberFormat="0" applyProtection="0">
      <alignment horizontal="right" vertical="center"/>
    </xf>
    <xf numFmtId="4" fontId="148" fillId="57" borderId="69" applyNumberFormat="0" applyProtection="0">
      <alignment horizontal="right" vertical="center"/>
    </xf>
    <xf numFmtId="0" fontId="51" fillId="55" borderId="69" applyNumberFormat="0" applyProtection="0">
      <alignment horizontal="left" vertical="top" indent="1"/>
    </xf>
    <xf numFmtId="4" fontId="148" fillId="55" borderId="69" applyNumberFormat="0" applyProtection="0">
      <alignment horizontal="left" vertical="center" indent="1"/>
    </xf>
    <xf numFmtId="4" fontId="147" fillId="55" borderId="69" applyNumberFormat="0" applyProtection="0">
      <alignment vertical="center"/>
    </xf>
    <xf numFmtId="4" fontId="146" fillId="55" borderId="69" applyNumberFormat="0" applyProtection="0">
      <alignment vertical="center"/>
    </xf>
    <xf numFmtId="0" fontId="5" fillId="44" borderId="66" applyNumberFormat="0" applyFont="0" applyAlignment="0" applyProtection="0"/>
    <xf numFmtId="0" fontId="57" fillId="40" borderId="65" applyNumberFormat="0" applyAlignment="0" applyProtection="0"/>
    <xf numFmtId="0" fontId="18" fillId="0" borderId="68" applyNumberFormat="0" applyFill="0" applyAlignment="0" applyProtection="0"/>
    <xf numFmtId="0" fontId="84" fillId="40" borderId="67" applyNumberFormat="0" applyAlignment="0" applyProtection="0"/>
    <xf numFmtId="0" fontId="7" fillId="44" borderId="66" applyNumberFormat="0" applyFont="0" applyAlignment="0" applyProtection="0"/>
    <xf numFmtId="0" fontId="57" fillId="40" borderId="50" applyNumberFormat="0" applyAlignment="0" applyProtection="0"/>
    <xf numFmtId="0" fontId="57" fillId="40" borderId="50" applyNumberFormat="0" applyAlignment="0" applyProtection="0"/>
    <xf numFmtId="168" fontId="60" fillId="42" borderId="47">
      <alignment horizontal="right" vertical="center" indent="1"/>
    </xf>
    <xf numFmtId="3" fontId="60" fillId="4" borderId="47">
      <alignment horizontal="right" vertical="center" indent="1"/>
    </xf>
    <xf numFmtId="0" fontId="61" fillId="42" borderId="47">
      <alignment horizontal="right" vertical="center" indent="1"/>
    </xf>
    <xf numFmtId="3" fontId="61" fillId="4" borderId="47">
      <alignment horizontal="right" vertical="center" indent="1"/>
    </xf>
    <xf numFmtId="170" fontId="61" fillId="4" borderId="47">
      <alignment horizontal="right" vertical="center" indent="1"/>
    </xf>
    <xf numFmtId="0" fontId="62" fillId="4" borderId="47">
      <alignment horizontal="left" vertical="center" indent="1"/>
    </xf>
    <xf numFmtId="0" fontId="63" fillId="13" borderId="47">
      <alignment horizontal="center" vertical="center"/>
    </xf>
    <xf numFmtId="168" fontId="60" fillId="4" borderId="47">
      <alignment horizontal="right" vertical="center" indent="1"/>
    </xf>
    <xf numFmtId="3" fontId="60" fillId="4" borderId="47">
      <alignment horizontal="right" vertical="center" indent="1"/>
    </xf>
    <xf numFmtId="0" fontId="43" fillId="4" borderId="47">
      <alignment horizontal="left" vertical="center" indent="1"/>
    </xf>
    <xf numFmtId="0" fontId="61" fillId="4" borderId="47">
      <alignment horizontal="right" vertical="center" indent="1"/>
    </xf>
    <xf numFmtId="3" fontId="61" fillId="4" borderId="47">
      <alignment horizontal="right" vertical="center" indent="1"/>
    </xf>
    <xf numFmtId="0" fontId="64" fillId="10" borderId="47">
      <alignment horizontal="left" vertical="center" indent="1"/>
    </xf>
    <xf numFmtId="0" fontId="65" fillId="10" borderId="47">
      <alignment horizontal="left" vertical="center" indent="1"/>
    </xf>
    <xf numFmtId="0" fontId="63" fillId="43" borderId="47">
      <alignment horizontal="left" vertical="center" indent="1"/>
    </xf>
    <xf numFmtId="165" fontId="1"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5" fillId="44" borderId="51" applyNumberFormat="0" applyFont="0" applyAlignment="0" applyProtection="0"/>
    <xf numFmtId="0" fontId="7" fillId="44" borderId="51" applyNumberFormat="0" applyFont="0" applyAlignment="0" applyProtection="0"/>
    <xf numFmtId="0" fontId="67" fillId="19" borderId="50" applyNumberFormat="0" applyAlignment="0" applyProtection="0"/>
    <xf numFmtId="186" fontId="113" fillId="0" borderId="41" applyNumberFormat="0" applyFill="0" applyBorder="0" applyProtection="0">
      <alignment horizontal="left"/>
    </xf>
    <xf numFmtId="10" fontId="15" fillId="4" borderId="47" applyNumberFormat="0" applyBorder="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5" fillId="10" borderId="62">
      <alignment horizontal="left" vertical="center" indent="1"/>
    </xf>
    <xf numFmtId="168" fontId="60" fillId="4" borderId="62">
      <alignment horizontal="right" vertical="center" indent="1"/>
    </xf>
    <xf numFmtId="170" fontId="61" fillId="4" borderId="62">
      <alignment horizontal="right" vertical="center" indent="1"/>
    </xf>
    <xf numFmtId="168" fontId="60" fillId="42" borderId="62">
      <alignment horizontal="right" vertical="center" indent="1"/>
    </xf>
    <xf numFmtId="0" fontId="57" fillId="40" borderId="65" applyNumberFormat="0" applyAlignment="0" applyProtection="0"/>
    <xf numFmtId="0" fontId="19" fillId="0" borderId="63">
      <alignment horizontal="center" vertical="center"/>
    </xf>
    <xf numFmtId="3" fontId="41" fillId="4" borderId="62">
      <alignment horizontal="right" vertical="center" indent="1"/>
    </xf>
    <xf numFmtId="0" fontId="7" fillId="44" borderId="51" applyNumberFormat="0" applyFont="0" applyAlignment="0" applyProtection="0"/>
    <xf numFmtId="0" fontId="84" fillId="40" borderId="52" applyNumberFormat="0" applyAlignment="0" applyProtection="0"/>
    <xf numFmtId="0" fontId="84" fillId="40" borderId="52" applyNumberFormat="0" applyAlignment="0" applyProtection="0"/>
    <xf numFmtId="186" fontId="115" fillId="0" borderId="41" applyNumberFormat="0" applyFill="0" applyBorder="0" applyProtection="0">
      <alignment horizontal="left"/>
    </xf>
    <xf numFmtId="186" fontId="115" fillId="0" borderId="41" applyNumberFormat="0" applyFill="0" applyBorder="0" applyProtection="0">
      <alignment horizontal="right"/>
    </xf>
    <xf numFmtId="0" fontId="18" fillId="0" borderId="53" applyNumberFormat="0" applyFill="0" applyAlignment="0" applyProtection="0"/>
    <xf numFmtId="0" fontId="57" fillId="40" borderId="50" applyNumberFormat="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7" fillId="19" borderId="65" applyNumberFormat="0" applyAlignment="0" applyProtection="0"/>
    <xf numFmtId="0" fontId="5" fillId="44" borderId="51" applyNumberFormat="0" applyFont="0" applyAlignment="0" applyProtection="0"/>
    <xf numFmtId="0" fontId="84" fillId="40" borderId="52" applyNumberFormat="0" applyAlignment="0" applyProtection="0"/>
    <xf numFmtId="4" fontId="146" fillId="55" borderId="54" applyNumberFormat="0" applyProtection="0">
      <alignment vertical="center"/>
    </xf>
    <xf numFmtId="4" fontId="146" fillId="55" borderId="54" applyNumberFormat="0" applyProtection="0">
      <alignment vertical="center"/>
    </xf>
    <xf numFmtId="4" fontId="147" fillId="55" borderId="54" applyNumberFormat="0" applyProtection="0">
      <alignment vertical="center"/>
    </xf>
    <xf numFmtId="4" fontId="147" fillId="55" borderId="54" applyNumberFormat="0" applyProtection="0">
      <alignment vertical="center"/>
    </xf>
    <xf numFmtId="4" fontId="148" fillId="55" borderId="54" applyNumberFormat="0" applyProtection="0">
      <alignment horizontal="left" vertical="center" indent="1"/>
    </xf>
    <xf numFmtId="4" fontId="148" fillId="55" borderId="54" applyNumberFormat="0" applyProtection="0">
      <alignment horizontal="left" vertical="center" indent="1"/>
    </xf>
    <xf numFmtId="0" fontId="51" fillId="55" borderId="54" applyNumberFormat="0" applyProtection="0">
      <alignment horizontal="left" vertical="top" indent="1"/>
    </xf>
    <xf numFmtId="4" fontId="148" fillId="57" borderId="54" applyNumberFormat="0" applyProtection="0">
      <alignment horizontal="right" vertical="center"/>
    </xf>
    <xf numFmtId="4" fontId="148" fillId="57" borderId="54" applyNumberFormat="0" applyProtection="0">
      <alignment horizontal="right" vertical="center"/>
    </xf>
    <xf numFmtId="4" fontId="148" fillId="58" borderId="54" applyNumberFormat="0" applyProtection="0">
      <alignment horizontal="right" vertical="center"/>
    </xf>
    <xf numFmtId="4" fontId="148" fillId="58" borderId="54" applyNumberFormat="0" applyProtection="0">
      <alignment horizontal="right" vertical="center"/>
    </xf>
    <xf numFmtId="4" fontId="148" fillId="59" borderId="54" applyNumberFormat="0" applyProtection="0">
      <alignment horizontal="right" vertical="center"/>
    </xf>
    <xf numFmtId="4" fontId="148" fillId="59" borderId="54" applyNumberFormat="0" applyProtection="0">
      <alignment horizontal="right" vertical="center"/>
    </xf>
    <xf numFmtId="4" fontId="148" fillId="60" borderId="54" applyNumberFormat="0" applyProtection="0">
      <alignment horizontal="right" vertical="center"/>
    </xf>
    <xf numFmtId="4" fontId="148" fillId="60" borderId="54" applyNumberFormat="0" applyProtection="0">
      <alignment horizontal="right" vertical="center"/>
    </xf>
    <xf numFmtId="4" fontId="148" fillId="61" borderId="54" applyNumberFormat="0" applyProtection="0">
      <alignment horizontal="right" vertical="center"/>
    </xf>
    <xf numFmtId="4" fontId="148" fillId="61" borderId="54" applyNumberFormat="0" applyProtection="0">
      <alignment horizontal="right" vertical="center"/>
    </xf>
    <xf numFmtId="4" fontId="148" fillId="62" borderId="54" applyNumberFormat="0" applyProtection="0">
      <alignment horizontal="right" vertical="center"/>
    </xf>
    <xf numFmtId="4" fontId="148" fillId="62" borderId="54" applyNumberFormat="0" applyProtection="0">
      <alignment horizontal="right" vertical="center"/>
    </xf>
    <xf numFmtId="4" fontId="148" fillId="63" borderId="54" applyNumberFormat="0" applyProtection="0">
      <alignment horizontal="right" vertical="center"/>
    </xf>
    <xf numFmtId="4" fontId="148" fillId="63" borderId="54" applyNumberFormat="0" applyProtection="0">
      <alignment horizontal="right" vertical="center"/>
    </xf>
    <xf numFmtId="4" fontId="148" fillId="64" borderId="54" applyNumberFormat="0" applyProtection="0">
      <alignment horizontal="right" vertical="center"/>
    </xf>
    <xf numFmtId="4" fontId="148" fillId="64" borderId="54" applyNumberFormat="0" applyProtection="0">
      <alignment horizontal="right" vertical="center"/>
    </xf>
    <xf numFmtId="4" fontId="148" fillId="65" borderId="54" applyNumberFormat="0" applyProtection="0">
      <alignment horizontal="right" vertical="center"/>
    </xf>
    <xf numFmtId="4" fontId="148" fillId="65" borderId="54" applyNumberFormat="0" applyProtection="0">
      <alignment horizontal="right" vertical="center"/>
    </xf>
    <xf numFmtId="4" fontId="148" fillId="5" borderId="54" applyNumberFormat="0" applyProtection="0">
      <alignment horizontal="right" vertical="center"/>
    </xf>
    <xf numFmtId="4" fontId="148" fillId="5" borderId="54" applyNumberFormat="0" applyProtection="0">
      <alignment horizontal="right" vertical="center"/>
    </xf>
    <xf numFmtId="0" fontId="5" fillId="56" borderId="54" applyNumberFormat="0" applyProtection="0">
      <alignment horizontal="left" vertical="center" indent="1"/>
    </xf>
    <xf numFmtId="0" fontId="5" fillId="56" borderId="54" applyNumberFormat="0" applyProtection="0">
      <alignment horizontal="left" vertical="center" indent="1"/>
    </xf>
    <xf numFmtId="0" fontId="5" fillId="56" borderId="54" applyNumberFormat="0" applyProtection="0">
      <alignment horizontal="left" vertical="top" indent="1"/>
    </xf>
    <xf numFmtId="0" fontId="5" fillId="56" borderId="54" applyNumberFormat="0" applyProtection="0">
      <alignment horizontal="left" vertical="top" indent="1"/>
    </xf>
    <xf numFmtId="0" fontId="5" fillId="3" borderId="54" applyNumberFormat="0" applyProtection="0">
      <alignment horizontal="left" vertical="center" indent="1"/>
    </xf>
    <xf numFmtId="0" fontId="5" fillId="3" borderId="54" applyNumberFormat="0" applyProtection="0">
      <alignment horizontal="left" vertical="center" indent="1"/>
    </xf>
    <xf numFmtId="0" fontId="5" fillId="3" borderId="54" applyNumberFormat="0" applyProtection="0">
      <alignment horizontal="left" vertical="top" indent="1"/>
    </xf>
    <xf numFmtId="0" fontId="5" fillId="3" borderId="54" applyNumberFormat="0" applyProtection="0">
      <alignment horizontal="left" vertical="top" indent="1"/>
    </xf>
    <xf numFmtId="0" fontId="5" fillId="5" borderId="54" applyNumberFormat="0" applyProtection="0">
      <alignment horizontal="left" vertical="center" indent="1"/>
    </xf>
    <xf numFmtId="0" fontId="5" fillId="5" borderId="54" applyNumberFormat="0" applyProtection="0">
      <alignment horizontal="left" vertical="center" indent="1"/>
    </xf>
    <xf numFmtId="0" fontId="5" fillId="5" borderId="54" applyNumberFormat="0" applyProtection="0">
      <alignment horizontal="left" vertical="top" indent="1"/>
    </xf>
    <xf numFmtId="0" fontId="5" fillId="5" borderId="54" applyNumberFormat="0" applyProtection="0">
      <alignment horizontal="left" vertical="top" indent="1"/>
    </xf>
    <xf numFmtId="0" fontId="5" fillId="67" borderId="54" applyNumberFormat="0" applyProtection="0">
      <alignment horizontal="left" vertical="center" indent="1"/>
    </xf>
    <xf numFmtId="0" fontId="5" fillId="67" borderId="54" applyNumberFormat="0" applyProtection="0">
      <alignment horizontal="left" vertical="center" indent="1"/>
    </xf>
    <xf numFmtId="0" fontId="5" fillId="67" borderId="54" applyNumberFormat="0" applyProtection="0">
      <alignment horizontal="left" vertical="top" indent="1"/>
    </xf>
    <xf numFmtId="0" fontId="5" fillId="67" borderId="54" applyNumberFormat="0" applyProtection="0">
      <alignment horizontal="left" vertical="top" indent="1"/>
    </xf>
    <xf numFmtId="4" fontId="148" fillId="67" borderId="54" applyNumberFormat="0" applyProtection="0">
      <alignment vertical="center"/>
    </xf>
    <xf numFmtId="4" fontId="148" fillId="67" borderId="54" applyNumberFormat="0" applyProtection="0">
      <alignment vertical="center"/>
    </xf>
    <xf numFmtId="4" fontId="149" fillId="67" borderId="54" applyNumberFormat="0" applyProtection="0">
      <alignment vertical="center"/>
    </xf>
    <xf numFmtId="4" fontId="149" fillId="67" borderId="54" applyNumberFormat="0" applyProtection="0">
      <alignment vertical="center"/>
    </xf>
    <xf numFmtId="4" fontId="146" fillId="5" borderId="55" applyNumberFormat="0" applyProtection="0">
      <alignment horizontal="left" vertical="center" indent="1"/>
    </xf>
    <xf numFmtId="4" fontId="146" fillId="5" borderId="55" applyNumberFormat="0" applyProtection="0">
      <alignment horizontal="left" vertical="center" indent="1"/>
    </xf>
    <xf numFmtId="0" fontId="8" fillId="43" borderId="54" applyNumberFormat="0" applyProtection="0">
      <alignment horizontal="left" vertical="top" indent="1"/>
    </xf>
    <xf numFmtId="4" fontId="148" fillId="67" borderId="54" applyNumberFormat="0" applyProtection="0">
      <alignment horizontal="right" vertical="center"/>
    </xf>
    <xf numFmtId="4" fontId="148" fillId="67" borderId="54" applyNumberFormat="0" applyProtection="0">
      <alignment horizontal="right" vertical="center"/>
    </xf>
    <xf numFmtId="4" fontId="149" fillId="67" borderId="54" applyNumberFormat="0" applyProtection="0">
      <alignment horizontal="right" vertical="center"/>
    </xf>
    <xf numFmtId="4" fontId="149" fillId="67" borderId="54" applyNumberFormat="0" applyProtection="0">
      <alignment horizontal="right" vertical="center"/>
    </xf>
    <xf numFmtId="4" fontId="146" fillId="5" borderId="54" applyNumberFormat="0" applyProtection="0">
      <alignment horizontal="left" vertical="center" indent="1"/>
    </xf>
    <xf numFmtId="4" fontId="146" fillId="5" borderId="54" applyNumberFormat="0" applyProtection="0">
      <alignment horizontal="left" vertical="center" indent="1"/>
    </xf>
    <xf numFmtId="0" fontId="8" fillId="3" borderId="54" applyNumberFormat="0" applyProtection="0">
      <alignment horizontal="left" vertical="top" indent="1"/>
    </xf>
    <xf numFmtId="4" fontId="150" fillId="3" borderId="55" applyNumberFormat="0" applyProtection="0">
      <alignment horizontal="left" vertical="center" indent="1"/>
    </xf>
    <xf numFmtId="4" fontId="150" fillId="3" borderId="55" applyNumberFormat="0" applyProtection="0">
      <alignment horizontal="left" vertical="center" indent="1"/>
    </xf>
    <xf numFmtId="4" fontId="151" fillId="67" borderId="54" applyNumberFormat="0" applyProtection="0">
      <alignment horizontal="right" vertical="center"/>
    </xf>
    <xf numFmtId="4" fontId="151" fillId="67" borderId="54" applyNumberFormat="0" applyProtection="0">
      <alignment horizontal="right" vertical="center"/>
    </xf>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6" fontId="113" fillId="0" borderId="64" applyNumberFormat="0" applyFill="0" applyBorder="0" applyProtection="0">
      <alignment horizontal="left"/>
    </xf>
    <xf numFmtId="185" fontId="7" fillId="44" borderId="66" applyNumberFormat="0" applyFont="0" applyAlignment="0" applyProtection="0"/>
    <xf numFmtId="185" fontId="40" fillId="10" borderId="62">
      <alignment horizontal="left" vertical="center" indent="1"/>
    </xf>
    <xf numFmtId="185" fontId="64" fillId="10" borderId="62">
      <alignment horizontal="left" vertical="center" indent="1"/>
    </xf>
    <xf numFmtId="185" fontId="43" fillId="4" borderId="62">
      <alignment horizontal="left" indent="1"/>
    </xf>
    <xf numFmtId="185" fontId="63" fillId="13" borderId="62">
      <alignment horizontal="center" vertical="center"/>
    </xf>
    <xf numFmtId="185" fontId="42" fillId="4" borderId="62">
      <alignment horizontal="left" vertical="center" indent="1"/>
    </xf>
    <xf numFmtId="185" fontId="61" fillId="42" borderId="62">
      <alignment horizontal="right" vertical="center" indent="1"/>
    </xf>
    <xf numFmtId="185" fontId="57" fillId="40" borderId="65" applyNumberFormat="0" applyAlignment="0" applyProtection="0"/>
    <xf numFmtId="0" fontId="19" fillId="0" borderId="63">
      <alignment horizontal="center" vertical="center"/>
    </xf>
    <xf numFmtId="185" fontId="7" fillId="44" borderId="51" applyNumberFormat="0" applyFont="0" applyAlignment="0" applyProtection="0"/>
    <xf numFmtId="4" fontId="151" fillId="67" borderId="69" applyNumberFormat="0" applyProtection="0">
      <alignment horizontal="right" vertical="center"/>
    </xf>
    <xf numFmtId="4" fontId="150" fillId="3" borderId="70" applyNumberFormat="0" applyProtection="0">
      <alignment horizontal="left" vertical="center" indent="1"/>
    </xf>
    <xf numFmtId="4" fontId="146" fillId="5" borderId="69" applyNumberFormat="0" applyProtection="0">
      <alignment horizontal="left" vertical="center" indent="1"/>
    </xf>
    <xf numFmtId="4" fontId="149" fillId="67" borderId="69" applyNumberFormat="0" applyProtection="0">
      <alignment horizontal="right" vertical="center"/>
    </xf>
    <xf numFmtId="4" fontId="148" fillId="67" borderId="69" applyNumberFormat="0" applyProtection="0">
      <alignment horizontal="right" vertical="center"/>
    </xf>
    <xf numFmtId="0" fontId="8" fillId="43" borderId="69" applyNumberFormat="0" applyProtection="0">
      <alignment horizontal="left" vertical="top" indent="1"/>
    </xf>
    <xf numFmtId="4" fontId="146" fillId="5" borderId="70" applyNumberFormat="0" applyProtection="0">
      <alignment horizontal="left" vertical="center" indent="1"/>
    </xf>
    <xf numFmtId="4" fontId="149" fillId="67" borderId="69" applyNumberFormat="0" applyProtection="0">
      <alignment vertical="center"/>
    </xf>
    <xf numFmtId="4" fontId="148" fillId="67" borderId="69" applyNumberFormat="0" applyProtection="0">
      <alignment vertical="center"/>
    </xf>
    <xf numFmtId="0" fontId="5" fillId="67" borderId="69" applyNumberFormat="0" applyProtection="0">
      <alignment horizontal="left" vertical="top" indent="1"/>
    </xf>
    <xf numFmtId="0" fontId="5" fillId="67" borderId="69" applyNumberFormat="0" applyProtection="0">
      <alignment horizontal="left" vertical="center" indent="1"/>
    </xf>
    <xf numFmtId="0" fontId="5" fillId="5" borderId="69" applyNumberFormat="0" applyProtection="0">
      <alignment horizontal="left" vertical="top" indent="1"/>
    </xf>
    <xf numFmtId="0" fontId="5" fillId="5" borderId="69" applyNumberFormat="0" applyProtection="0">
      <alignment horizontal="left" vertical="center" indent="1"/>
    </xf>
    <xf numFmtId="0" fontId="5" fillId="3" borderId="69" applyNumberFormat="0" applyProtection="0">
      <alignment horizontal="left" vertical="top" indent="1"/>
    </xf>
    <xf numFmtId="0" fontId="5" fillId="3" borderId="69" applyNumberFormat="0" applyProtection="0">
      <alignment horizontal="left" vertical="center" indent="1"/>
    </xf>
    <xf numFmtId="0" fontId="5" fillId="56" borderId="69" applyNumberFormat="0" applyProtection="0">
      <alignment horizontal="left" vertical="top" indent="1"/>
    </xf>
    <xf numFmtId="0" fontId="5" fillId="56" borderId="69" applyNumberFormat="0" applyProtection="0">
      <alignment horizontal="left" vertical="center" indent="1"/>
    </xf>
    <xf numFmtId="4" fontId="148" fillId="5" borderId="69" applyNumberFormat="0" applyProtection="0">
      <alignment horizontal="right" vertical="center"/>
    </xf>
    <xf numFmtId="4" fontId="148" fillId="65" borderId="69" applyNumberFormat="0" applyProtection="0">
      <alignment horizontal="right" vertical="center"/>
    </xf>
    <xf numFmtId="4" fontId="148" fillId="64" borderId="69" applyNumberFormat="0" applyProtection="0">
      <alignment horizontal="right" vertical="center"/>
    </xf>
    <xf numFmtId="4" fontId="148" fillId="63" borderId="69" applyNumberFormat="0" applyProtection="0">
      <alignment horizontal="right" vertical="center"/>
    </xf>
    <xf numFmtId="4" fontId="148" fillId="62" borderId="69" applyNumberFormat="0" applyProtection="0">
      <alignment horizontal="right" vertical="center"/>
    </xf>
    <xf numFmtId="4" fontId="148" fillId="61" borderId="69" applyNumberFormat="0" applyProtection="0">
      <alignment horizontal="right" vertical="center"/>
    </xf>
    <xf numFmtId="4" fontId="148" fillId="60" borderId="69" applyNumberFormat="0" applyProtection="0">
      <alignment horizontal="right" vertical="center"/>
    </xf>
    <xf numFmtId="4" fontId="148" fillId="59" borderId="69" applyNumberFormat="0" applyProtection="0">
      <alignment horizontal="right" vertical="center"/>
    </xf>
    <xf numFmtId="4" fontId="148" fillId="58" borderId="69" applyNumberFormat="0" applyProtection="0">
      <alignment horizontal="right" vertical="center"/>
    </xf>
    <xf numFmtId="4" fontId="148" fillId="57" borderId="69" applyNumberFormat="0" applyProtection="0">
      <alignment horizontal="right" vertical="center"/>
    </xf>
    <xf numFmtId="4" fontId="148" fillId="55" borderId="69" applyNumberFormat="0" applyProtection="0">
      <alignment horizontal="left" vertical="center" indent="1"/>
    </xf>
    <xf numFmtId="4" fontId="147" fillId="55" borderId="69" applyNumberFormat="0" applyProtection="0">
      <alignment vertical="center"/>
    </xf>
    <xf numFmtId="4" fontId="146" fillId="55" borderId="69" applyNumberFormat="0" applyProtection="0">
      <alignment vertical="center"/>
    </xf>
    <xf numFmtId="0" fontId="84" fillId="40" borderId="67" applyNumberFormat="0" applyAlignment="0" applyProtection="0"/>
    <xf numFmtId="186" fontId="115" fillId="0" borderId="64" applyNumberFormat="0" applyFill="0" applyBorder="0" applyProtection="0">
      <alignment horizontal="right"/>
    </xf>
    <xf numFmtId="186" fontId="115" fillId="0" borderId="64" applyNumberFormat="0" applyFill="0" applyBorder="0" applyProtection="0">
      <alignment horizontal="left"/>
    </xf>
    <xf numFmtId="0" fontId="84" fillId="40" borderId="67" applyNumberFormat="0" applyAlignment="0" applyProtection="0"/>
    <xf numFmtId="185" fontId="19" fillId="0" borderId="56">
      <alignment horizontal="center" vertical="center"/>
    </xf>
    <xf numFmtId="0" fontId="19" fillId="0" borderId="56">
      <alignment horizontal="center" vertical="center"/>
    </xf>
    <xf numFmtId="185" fontId="57" fillId="40" borderId="58" applyNumberFormat="0" applyAlignment="0" applyProtection="0"/>
    <xf numFmtId="185" fontId="57" fillId="40" borderId="58" applyNumberFormat="0" applyAlignment="0" applyProtection="0"/>
    <xf numFmtId="185" fontId="61" fillId="42" borderId="47">
      <alignment horizontal="right" vertical="center" indent="1"/>
    </xf>
    <xf numFmtId="185" fontId="62" fillId="4" borderId="47">
      <alignment horizontal="left" vertical="center" indent="1"/>
    </xf>
    <xf numFmtId="185" fontId="42" fillId="4" borderId="47">
      <alignment horizontal="left" vertical="center" indent="1"/>
    </xf>
    <xf numFmtId="185" fontId="63" fillId="13" borderId="47">
      <alignment horizontal="center" vertical="center"/>
    </xf>
    <xf numFmtId="185" fontId="41" fillId="5" borderId="47">
      <alignment horizontal="center" vertical="center"/>
    </xf>
    <xf numFmtId="185" fontId="43" fillId="4" borderId="47">
      <alignment horizontal="left" vertical="center" indent="1"/>
    </xf>
    <xf numFmtId="185" fontId="43" fillId="4" borderId="47">
      <alignment horizontal="left" indent="1"/>
    </xf>
    <xf numFmtId="185" fontId="61" fillId="4" borderId="47">
      <alignment horizontal="right" vertical="center" indent="1"/>
    </xf>
    <xf numFmtId="185" fontId="64" fillId="10" borderId="47">
      <alignment horizontal="left" vertical="center" indent="1"/>
    </xf>
    <xf numFmtId="185" fontId="65" fillId="10" borderId="47">
      <alignment horizontal="left" vertical="center" indent="1"/>
    </xf>
    <xf numFmtId="185" fontId="40" fillId="10" borderId="47">
      <alignment horizontal="left" vertical="center" indent="1"/>
    </xf>
    <xf numFmtId="185" fontId="42" fillId="4" borderId="47">
      <alignment horizontal="left" vertical="center" indent="1"/>
    </xf>
    <xf numFmtId="185" fontId="63" fillId="43" borderId="47">
      <alignment horizontal="left" vertical="center" indent="1"/>
    </xf>
    <xf numFmtId="185" fontId="7" fillId="44" borderId="59" applyNumberFormat="0" applyFont="0" applyAlignment="0" applyProtection="0"/>
    <xf numFmtId="185" fontId="5" fillId="44" borderId="59" applyNumberFormat="0" applyFont="0" applyAlignment="0" applyProtection="0"/>
    <xf numFmtId="185" fontId="67" fillId="19" borderId="58" applyNumberFormat="0" applyAlignment="0" applyProtection="0"/>
    <xf numFmtId="186" fontId="113" fillId="0" borderId="57" applyNumberFormat="0" applyFill="0" applyBorder="0" applyProtection="0">
      <alignment horizontal="left"/>
    </xf>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65" fontId="1" fillId="0" borderId="0" applyFont="0" applyFill="0" applyBorder="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10" fontId="15" fillId="4" borderId="62" applyNumberFormat="0" applyBorder="0" applyAlignment="0" applyProtection="0"/>
    <xf numFmtId="186" fontId="113" fillId="0" borderId="64" applyNumberFormat="0" applyFill="0" applyBorder="0" applyProtection="0">
      <alignment horizontal="left"/>
    </xf>
    <xf numFmtId="0" fontId="67" fillId="19" borderId="65" applyNumberFormat="0" applyAlignment="0" applyProtection="0"/>
    <xf numFmtId="0" fontId="7" fillId="44" borderId="66" applyNumberFormat="0" applyFont="0" applyAlignment="0" applyProtection="0"/>
    <xf numFmtId="0" fontId="5" fillId="44" borderId="66" applyNumberFormat="0" applyFont="0" applyAlignment="0" applyProtection="0"/>
    <xf numFmtId="0" fontId="63" fillId="43" borderId="62">
      <alignment horizontal="left" vertical="center" indent="1"/>
    </xf>
    <xf numFmtId="0" fontId="64" fillId="10" borderId="62">
      <alignment horizontal="left" vertical="center" indent="1"/>
    </xf>
    <xf numFmtId="3" fontId="61" fillId="4" borderId="62">
      <alignment horizontal="right" vertical="center" indent="1"/>
    </xf>
    <xf numFmtId="0" fontId="61" fillId="4" borderId="62">
      <alignment horizontal="right" vertical="center" indent="1"/>
    </xf>
    <xf numFmtId="0" fontId="43" fillId="4" borderId="62">
      <alignment horizontal="left" vertical="center" indent="1"/>
    </xf>
    <xf numFmtId="0" fontId="63" fillId="13" borderId="62">
      <alignment horizontal="center" vertical="center"/>
    </xf>
    <xf numFmtId="3" fontId="61" fillId="4" borderId="62">
      <alignment horizontal="right" vertical="center" indent="1"/>
    </xf>
    <xf numFmtId="0" fontId="61" fillId="42" borderId="62">
      <alignment horizontal="right" vertical="center" indent="1"/>
    </xf>
    <xf numFmtId="185" fontId="5" fillId="44" borderId="51" applyNumberFormat="0" applyFont="0" applyAlignment="0" applyProtection="0"/>
    <xf numFmtId="0" fontId="43" fillId="4" borderId="62">
      <alignment horizontal="left" indent="1"/>
    </xf>
    <xf numFmtId="3" fontId="41" fillId="4" borderId="62">
      <alignment horizontal="right" vertical="center" indent="1"/>
    </xf>
    <xf numFmtId="0" fontId="42" fillId="4" borderId="62">
      <alignment horizontal="left" vertical="center" indent="1"/>
    </xf>
    <xf numFmtId="0" fontId="41" fillId="5" borderId="62">
      <alignment horizontal="center" vertical="center"/>
    </xf>
    <xf numFmtId="185" fontId="7" fillId="44" borderId="59" applyNumberFormat="0" applyFont="0" applyAlignment="0" applyProtection="0"/>
    <xf numFmtId="0" fontId="7" fillId="44" borderId="59" applyNumberFormat="0" applyFont="0" applyAlignment="0" applyProtection="0"/>
    <xf numFmtId="0" fontId="7" fillId="44" borderId="59" applyNumberFormat="0" applyFont="0" applyAlignment="0" applyProtection="0"/>
    <xf numFmtId="185" fontId="84" fillId="40" borderId="60" applyNumberFormat="0" applyAlignment="0" applyProtection="0"/>
    <xf numFmtId="185" fontId="84" fillId="40" borderId="60" applyNumberFormat="0" applyAlignment="0" applyProtection="0"/>
    <xf numFmtId="186" fontId="115" fillId="0" borderId="57" applyNumberFormat="0" applyFill="0" applyBorder="0" applyProtection="0">
      <alignment horizontal="left"/>
    </xf>
    <xf numFmtId="186" fontId="115" fillId="0" borderId="57" applyNumberFormat="0" applyFill="0" applyBorder="0" applyProtection="0">
      <alignment horizontal="right"/>
    </xf>
    <xf numFmtId="185" fontId="18" fillId="0" borderId="61"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0" fontId="5" fillId="0" borderId="0"/>
    <xf numFmtId="0" fontId="5" fillId="0" borderId="0"/>
    <xf numFmtId="185" fontId="7" fillId="44" borderId="66" applyNumberFormat="0" applyFont="0" applyAlignment="0" applyProtection="0"/>
    <xf numFmtId="0" fontId="7" fillId="44" borderId="66" applyNumberFormat="0" applyFont="0" applyAlignment="0" applyProtection="0"/>
    <xf numFmtId="0" fontId="7" fillId="44" borderId="66" applyNumberFormat="0" applyFont="0" applyAlignment="0" applyProtection="0"/>
    <xf numFmtId="185" fontId="84" fillId="40" borderId="67" applyNumberFormat="0" applyAlignment="0" applyProtection="0"/>
    <xf numFmtId="185" fontId="84" fillId="40" borderId="67" applyNumberFormat="0" applyAlignment="0" applyProtection="0"/>
    <xf numFmtId="186" fontId="115" fillId="0" borderId="64" applyNumberFormat="0" applyFill="0" applyBorder="0" applyProtection="0">
      <alignment horizontal="left"/>
    </xf>
    <xf numFmtId="186" fontId="115" fillId="0" borderId="64" applyNumberFormat="0" applyFill="0" applyBorder="0" applyProtection="0">
      <alignment horizontal="right"/>
    </xf>
    <xf numFmtId="185" fontId="18" fillId="0" borderId="68" applyNumberFormat="0" applyFill="0" applyAlignment="0" applyProtection="0"/>
    <xf numFmtId="185" fontId="7" fillId="44" borderId="51" applyNumberFormat="0" applyFont="0" applyAlignment="0" applyProtection="0"/>
    <xf numFmtId="0" fontId="7" fillId="44" borderId="51" applyNumberFormat="0" applyFont="0" applyAlignment="0" applyProtection="0"/>
    <xf numFmtId="0" fontId="7" fillId="44" borderId="51" applyNumberFormat="0" applyFont="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0" fontId="40" fillId="10" borderId="74">
      <alignment horizontal="left" vertical="center" indent="1"/>
    </xf>
    <xf numFmtId="0" fontId="41" fillId="5" borderId="74">
      <alignment horizontal="center" vertical="center"/>
    </xf>
    <xf numFmtId="0" fontId="42" fillId="4" borderId="74">
      <alignment horizontal="left" vertical="center" indent="1"/>
    </xf>
    <xf numFmtId="3" fontId="41" fillId="4" borderId="74">
      <alignment horizontal="right" vertical="center" indent="1"/>
    </xf>
    <xf numFmtId="0" fontId="42" fillId="4" borderId="74">
      <alignment horizontal="left" vertical="center" indent="1"/>
    </xf>
    <xf numFmtId="3" fontId="41" fillId="4" borderId="74">
      <alignment horizontal="right" vertical="center" indent="1"/>
    </xf>
    <xf numFmtId="0" fontId="43" fillId="4" borderId="74">
      <alignment horizontal="left" indent="1"/>
    </xf>
    <xf numFmtId="0" fontId="19" fillId="0" borderId="77">
      <alignment horizontal="center" vertical="center"/>
    </xf>
    <xf numFmtId="0" fontId="57" fillId="40" borderId="79" applyNumberFormat="0" applyAlignment="0" applyProtection="0"/>
    <xf numFmtId="0" fontId="57" fillId="40" borderId="79" applyNumberFormat="0" applyAlignment="0" applyProtection="0"/>
    <xf numFmtId="168" fontId="60" fillId="42" borderId="74">
      <alignment horizontal="right" vertical="center" indent="1"/>
    </xf>
    <xf numFmtId="3" fontId="60" fillId="4" borderId="74">
      <alignment horizontal="right" vertical="center" indent="1"/>
    </xf>
    <xf numFmtId="0" fontId="61" fillId="42" borderId="74">
      <alignment horizontal="right" vertical="center" indent="1"/>
    </xf>
    <xf numFmtId="3" fontId="61" fillId="4" borderId="74">
      <alignment horizontal="right" vertical="center" indent="1"/>
    </xf>
    <xf numFmtId="170" fontId="61" fillId="4" borderId="74">
      <alignment horizontal="right" vertical="center" indent="1"/>
    </xf>
    <xf numFmtId="0" fontId="62" fillId="4" borderId="74">
      <alignment horizontal="left" vertical="center" indent="1"/>
    </xf>
    <xf numFmtId="0" fontId="63" fillId="13" borderId="74">
      <alignment horizontal="center" vertical="center"/>
    </xf>
    <xf numFmtId="168" fontId="60" fillId="4" borderId="74">
      <alignment horizontal="right" vertical="center" indent="1"/>
    </xf>
    <xf numFmtId="3" fontId="60" fillId="4" borderId="74">
      <alignment horizontal="right" vertical="center" indent="1"/>
    </xf>
    <xf numFmtId="0" fontId="43" fillId="4" borderId="74">
      <alignment horizontal="left" vertical="center" indent="1"/>
    </xf>
    <xf numFmtId="0" fontId="61" fillId="4" borderId="74">
      <alignment horizontal="right" vertical="center" indent="1"/>
    </xf>
    <xf numFmtId="3" fontId="61" fillId="4" borderId="74">
      <alignment horizontal="right" vertical="center" indent="1"/>
    </xf>
    <xf numFmtId="0" fontId="64" fillId="10" borderId="74">
      <alignment horizontal="left" vertical="center" indent="1"/>
    </xf>
    <xf numFmtId="0" fontId="65" fillId="10" borderId="74">
      <alignment horizontal="left" vertical="center" indent="1"/>
    </xf>
    <xf numFmtId="0" fontId="63" fillId="43" borderId="74">
      <alignment horizontal="left" vertical="center" indent="1"/>
    </xf>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5" fillId="44" borderId="80" applyNumberFormat="0" applyFont="0" applyAlignment="0" applyProtection="0"/>
    <xf numFmtId="0" fontId="7" fillId="44" borderId="80" applyNumberFormat="0" applyFont="0" applyAlignment="0" applyProtection="0"/>
    <xf numFmtId="0" fontId="67" fillId="19" borderId="79" applyNumberFormat="0" applyAlignment="0" applyProtection="0"/>
    <xf numFmtId="186" fontId="113" fillId="0" borderId="78" applyNumberFormat="0" applyFill="0" applyBorder="0" applyProtection="0">
      <alignment horizontal="left"/>
    </xf>
    <xf numFmtId="10" fontId="15" fillId="4" borderId="74" applyNumberFormat="0" applyBorder="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7" fillId="44" borderId="80" applyNumberFormat="0" applyFont="0" applyAlignment="0" applyProtection="0"/>
    <xf numFmtId="0" fontId="84" fillId="40" borderId="81" applyNumberFormat="0" applyAlignment="0" applyProtection="0"/>
    <xf numFmtId="0" fontId="84" fillId="40" borderId="81" applyNumberFormat="0" applyAlignment="0" applyProtection="0"/>
    <xf numFmtId="186" fontId="115" fillId="0" borderId="78" applyNumberFormat="0" applyFill="0" applyBorder="0" applyProtection="0">
      <alignment horizontal="left"/>
    </xf>
    <xf numFmtId="186" fontId="115" fillId="0" borderId="78" applyNumberFormat="0" applyFill="0" applyBorder="0" applyProtection="0">
      <alignment horizontal="right"/>
    </xf>
    <xf numFmtId="0" fontId="18" fillId="0" borderId="82" applyNumberFormat="0" applyFill="0" applyAlignment="0" applyProtection="0"/>
    <xf numFmtId="0" fontId="57" fillId="40" borderId="79" applyNumberFormat="0" applyAlignment="0" applyProtection="0"/>
    <xf numFmtId="165" fontId="5" fillId="0" borderId="0" applyFont="0" applyFill="0" applyBorder="0" applyAlignment="0" applyProtection="0"/>
    <xf numFmtId="165" fontId="1" fillId="0" borderId="0" applyFont="0" applyFill="0" applyBorder="0" applyAlignment="0" applyProtection="0"/>
    <xf numFmtId="0" fontId="5" fillId="44" borderId="80" applyNumberFormat="0" applyFont="0" applyAlignment="0" applyProtection="0"/>
    <xf numFmtId="0" fontId="84" fillId="40" borderId="81" applyNumberFormat="0" applyAlignment="0" applyProtection="0"/>
    <xf numFmtId="4" fontId="146" fillId="55" borderId="83" applyNumberFormat="0" applyProtection="0">
      <alignment vertical="center"/>
    </xf>
    <xf numFmtId="4" fontId="146" fillId="55" borderId="83" applyNumberFormat="0" applyProtection="0">
      <alignment vertical="center"/>
    </xf>
    <xf numFmtId="4" fontId="147" fillId="55" borderId="83" applyNumberFormat="0" applyProtection="0">
      <alignment vertical="center"/>
    </xf>
    <xf numFmtId="4" fontId="147" fillId="55" borderId="83" applyNumberFormat="0" applyProtection="0">
      <alignment vertical="center"/>
    </xf>
    <xf numFmtId="4" fontId="148" fillId="55" borderId="83" applyNumberFormat="0" applyProtection="0">
      <alignment horizontal="left" vertical="center" indent="1"/>
    </xf>
    <xf numFmtId="4" fontId="148" fillId="55" borderId="83" applyNumberFormat="0" applyProtection="0">
      <alignment horizontal="left" vertical="center" indent="1"/>
    </xf>
    <xf numFmtId="0" fontId="51" fillId="55" borderId="83" applyNumberFormat="0" applyProtection="0">
      <alignment horizontal="left" vertical="top" indent="1"/>
    </xf>
    <xf numFmtId="4" fontId="148" fillId="57" borderId="83" applyNumberFormat="0" applyProtection="0">
      <alignment horizontal="right" vertical="center"/>
    </xf>
    <xf numFmtId="4" fontId="148" fillId="57" borderId="83" applyNumberFormat="0" applyProtection="0">
      <alignment horizontal="right" vertical="center"/>
    </xf>
    <xf numFmtId="4" fontId="148" fillId="58" borderId="83" applyNumberFormat="0" applyProtection="0">
      <alignment horizontal="right" vertical="center"/>
    </xf>
    <xf numFmtId="4" fontId="148" fillId="58" borderId="83" applyNumberFormat="0" applyProtection="0">
      <alignment horizontal="right" vertical="center"/>
    </xf>
    <xf numFmtId="4" fontId="148" fillId="59" borderId="83" applyNumberFormat="0" applyProtection="0">
      <alignment horizontal="right" vertical="center"/>
    </xf>
    <xf numFmtId="4" fontId="148" fillId="59" borderId="83" applyNumberFormat="0" applyProtection="0">
      <alignment horizontal="right" vertical="center"/>
    </xf>
    <xf numFmtId="4" fontId="148" fillId="60" borderId="83" applyNumberFormat="0" applyProtection="0">
      <alignment horizontal="right" vertical="center"/>
    </xf>
    <xf numFmtId="4" fontId="148" fillId="60" borderId="83" applyNumberFormat="0" applyProtection="0">
      <alignment horizontal="right" vertical="center"/>
    </xf>
    <xf numFmtId="4" fontId="148" fillId="61" borderId="83" applyNumberFormat="0" applyProtection="0">
      <alignment horizontal="right" vertical="center"/>
    </xf>
    <xf numFmtId="4" fontId="148" fillId="61" borderId="83" applyNumberFormat="0" applyProtection="0">
      <alignment horizontal="right" vertical="center"/>
    </xf>
    <xf numFmtId="4" fontId="148" fillId="62" borderId="83" applyNumberFormat="0" applyProtection="0">
      <alignment horizontal="right" vertical="center"/>
    </xf>
    <xf numFmtId="4" fontId="148" fillId="62" borderId="83" applyNumberFormat="0" applyProtection="0">
      <alignment horizontal="right" vertical="center"/>
    </xf>
    <xf numFmtId="4" fontId="148" fillId="63" borderId="83" applyNumberFormat="0" applyProtection="0">
      <alignment horizontal="right" vertical="center"/>
    </xf>
    <xf numFmtId="4" fontId="148" fillId="63" borderId="83" applyNumberFormat="0" applyProtection="0">
      <alignment horizontal="right" vertical="center"/>
    </xf>
    <xf numFmtId="4" fontId="148" fillId="64" borderId="83" applyNumberFormat="0" applyProtection="0">
      <alignment horizontal="right" vertical="center"/>
    </xf>
    <xf numFmtId="4" fontId="148" fillId="64" borderId="83" applyNumberFormat="0" applyProtection="0">
      <alignment horizontal="right" vertical="center"/>
    </xf>
    <xf numFmtId="4" fontId="148" fillId="65" borderId="83" applyNumberFormat="0" applyProtection="0">
      <alignment horizontal="right" vertical="center"/>
    </xf>
    <xf numFmtId="4" fontId="148" fillId="65" borderId="83" applyNumberFormat="0" applyProtection="0">
      <alignment horizontal="right" vertical="center"/>
    </xf>
    <xf numFmtId="4" fontId="148" fillId="5" borderId="83" applyNumberFormat="0" applyProtection="0">
      <alignment horizontal="right" vertical="center"/>
    </xf>
    <xf numFmtId="4" fontId="148" fillId="5" borderId="83" applyNumberFormat="0" applyProtection="0">
      <alignment horizontal="right" vertical="center"/>
    </xf>
    <xf numFmtId="0" fontId="5" fillId="56" borderId="83" applyNumberFormat="0" applyProtection="0">
      <alignment horizontal="left" vertical="center" indent="1"/>
    </xf>
    <xf numFmtId="0" fontId="5" fillId="56" borderId="83" applyNumberFormat="0" applyProtection="0">
      <alignment horizontal="left" vertical="center" indent="1"/>
    </xf>
    <xf numFmtId="0" fontId="5" fillId="56" borderId="83" applyNumberFormat="0" applyProtection="0">
      <alignment horizontal="left" vertical="top" indent="1"/>
    </xf>
    <xf numFmtId="0" fontId="5" fillId="56" borderId="83" applyNumberFormat="0" applyProtection="0">
      <alignment horizontal="left" vertical="top" indent="1"/>
    </xf>
    <xf numFmtId="0" fontId="5" fillId="3" borderId="83" applyNumberFormat="0" applyProtection="0">
      <alignment horizontal="left" vertical="center" indent="1"/>
    </xf>
    <xf numFmtId="0" fontId="5" fillId="3" borderId="83" applyNumberFormat="0" applyProtection="0">
      <alignment horizontal="left" vertical="center" indent="1"/>
    </xf>
    <xf numFmtId="0" fontId="5" fillId="3" borderId="83" applyNumberFormat="0" applyProtection="0">
      <alignment horizontal="left" vertical="top" indent="1"/>
    </xf>
    <xf numFmtId="0" fontId="5" fillId="3" borderId="83" applyNumberFormat="0" applyProtection="0">
      <alignment horizontal="left" vertical="top" indent="1"/>
    </xf>
    <xf numFmtId="0" fontId="5" fillId="5" borderId="83" applyNumberFormat="0" applyProtection="0">
      <alignment horizontal="left" vertical="center" indent="1"/>
    </xf>
    <xf numFmtId="0" fontId="5" fillId="5" borderId="83" applyNumberFormat="0" applyProtection="0">
      <alignment horizontal="left" vertical="center" indent="1"/>
    </xf>
    <xf numFmtId="0" fontId="5" fillId="5" borderId="83" applyNumberFormat="0" applyProtection="0">
      <alignment horizontal="left" vertical="top" indent="1"/>
    </xf>
    <xf numFmtId="0" fontId="5" fillId="5" borderId="83" applyNumberFormat="0" applyProtection="0">
      <alignment horizontal="left" vertical="top" indent="1"/>
    </xf>
    <xf numFmtId="0" fontId="5" fillId="67" borderId="83" applyNumberFormat="0" applyProtection="0">
      <alignment horizontal="left" vertical="center" indent="1"/>
    </xf>
    <xf numFmtId="0" fontId="5" fillId="67" borderId="83" applyNumberFormat="0" applyProtection="0">
      <alignment horizontal="left" vertical="center" indent="1"/>
    </xf>
    <xf numFmtId="0" fontId="5" fillId="67" borderId="83" applyNumberFormat="0" applyProtection="0">
      <alignment horizontal="left" vertical="top" indent="1"/>
    </xf>
    <xf numFmtId="0" fontId="5" fillId="67" borderId="83" applyNumberFormat="0" applyProtection="0">
      <alignment horizontal="left" vertical="top" indent="1"/>
    </xf>
    <xf numFmtId="4" fontId="148" fillId="67" borderId="83" applyNumberFormat="0" applyProtection="0">
      <alignment vertical="center"/>
    </xf>
    <xf numFmtId="4" fontId="148" fillId="67" borderId="83" applyNumberFormat="0" applyProtection="0">
      <alignment vertical="center"/>
    </xf>
    <xf numFmtId="4" fontId="149" fillId="67" borderId="83" applyNumberFormat="0" applyProtection="0">
      <alignment vertical="center"/>
    </xf>
    <xf numFmtId="4" fontId="149" fillId="67" borderId="83" applyNumberFormat="0" applyProtection="0">
      <alignment vertical="center"/>
    </xf>
    <xf numFmtId="4" fontId="146" fillId="5" borderId="84" applyNumberFormat="0" applyProtection="0">
      <alignment horizontal="left" vertical="center" indent="1"/>
    </xf>
    <xf numFmtId="4" fontId="146" fillId="5" borderId="84" applyNumberFormat="0" applyProtection="0">
      <alignment horizontal="left" vertical="center" indent="1"/>
    </xf>
    <xf numFmtId="0" fontId="8" fillId="43" borderId="83" applyNumberFormat="0" applyProtection="0">
      <alignment horizontal="left" vertical="top" indent="1"/>
    </xf>
    <xf numFmtId="4" fontId="148" fillId="67" borderId="83" applyNumberFormat="0" applyProtection="0">
      <alignment horizontal="right" vertical="center"/>
    </xf>
    <xf numFmtId="4" fontId="148" fillId="67" borderId="83" applyNumberFormat="0" applyProtection="0">
      <alignment horizontal="right" vertical="center"/>
    </xf>
    <xf numFmtId="4" fontId="149" fillId="67" borderId="83" applyNumberFormat="0" applyProtection="0">
      <alignment horizontal="right" vertical="center"/>
    </xf>
    <xf numFmtId="4" fontId="149" fillId="67" borderId="83" applyNumberFormat="0" applyProtection="0">
      <alignment horizontal="right" vertical="center"/>
    </xf>
    <xf numFmtId="4" fontId="146" fillId="5" borderId="83" applyNumberFormat="0" applyProtection="0">
      <alignment horizontal="left" vertical="center" indent="1"/>
    </xf>
    <xf numFmtId="4" fontId="146" fillId="5" borderId="83" applyNumberFormat="0" applyProtection="0">
      <alignment horizontal="left" vertical="center" indent="1"/>
    </xf>
    <xf numFmtId="0" fontId="8" fillId="3" borderId="83" applyNumberFormat="0" applyProtection="0">
      <alignment horizontal="left" vertical="top" indent="1"/>
    </xf>
    <xf numFmtId="4" fontId="150" fillId="3" borderId="84" applyNumberFormat="0" applyProtection="0">
      <alignment horizontal="left" vertical="center" indent="1"/>
    </xf>
    <xf numFmtId="4" fontId="150" fillId="3" borderId="84" applyNumberFormat="0" applyProtection="0">
      <alignment horizontal="left" vertical="center" indent="1"/>
    </xf>
    <xf numFmtId="4" fontId="151" fillId="67" borderId="83" applyNumberFormat="0" applyProtection="0">
      <alignment horizontal="right" vertical="center"/>
    </xf>
    <xf numFmtId="4" fontId="151" fillId="67" borderId="83" applyNumberFormat="0" applyProtection="0">
      <alignment horizontal="right" vertical="center"/>
    </xf>
    <xf numFmtId="185" fontId="19" fillId="0" borderId="77">
      <alignment horizontal="center" vertical="center"/>
    </xf>
    <xf numFmtId="0" fontId="19" fillId="0" borderId="77">
      <alignment horizontal="center" vertical="center"/>
    </xf>
    <xf numFmtId="185" fontId="61" fillId="42" borderId="74">
      <alignment horizontal="right" vertical="center" indent="1"/>
    </xf>
    <xf numFmtId="185" fontId="62" fillId="4" borderId="74">
      <alignment horizontal="left" vertical="center" indent="1"/>
    </xf>
    <xf numFmtId="185" fontId="42" fillId="4" borderId="74">
      <alignment horizontal="left" vertical="center" indent="1"/>
    </xf>
    <xf numFmtId="185" fontId="63" fillId="13" borderId="74">
      <alignment horizontal="center" vertical="center"/>
    </xf>
    <xf numFmtId="185" fontId="41" fillId="5" borderId="74">
      <alignment horizontal="center" vertical="center"/>
    </xf>
    <xf numFmtId="185" fontId="43" fillId="4" borderId="74">
      <alignment horizontal="left" vertical="center" indent="1"/>
    </xf>
    <xf numFmtId="185" fontId="43" fillId="4" borderId="74">
      <alignment horizontal="left" indent="1"/>
    </xf>
    <xf numFmtId="185" fontId="61" fillId="4" borderId="74">
      <alignment horizontal="right" vertical="center" indent="1"/>
    </xf>
    <xf numFmtId="185" fontId="64" fillId="10" borderId="74">
      <alignment horizontal="left" vertical="center" indent="1"/>
    </xf>
    <xf numFmtId="185" fontId="65" fillId="10" borderId="74">
      <alignment horizontal="left" vertical="center" indent="1"/>
    </xf>
    <xf numFmtId="185" fontId="40" fillId="10" borderId="74">
      <alignment horizontal="left" vertical="center" indent="1"/>
    </xf>
    <xf numFmtId="185" fontId="42" fillId="4" borderId="74">
      <alignment horizontal="left" vertical="center" indent="1"/>
    </xf>
    <xf numFmtId="185" fontId="63" fillId="43" borderId="74">
      <alignment horizontal="left" vertical="center" indent="1"/>
    </xf>
    <xf numFmtId="186" fontId="113" fillId="0" borderId="78" applyNumberFormat="0" applyFill="0" applyBorder="0" applyProtection="0">
      <alignment horizontal="left"/>
    </xf>
    <xf numFmtId="186" fontId="115" fillId="0" borderId="78" applyNumberFormat="0" applyFill="0" applyBorder="0" applyProtection="0">
      <alignment horizontal="left"/>
    </xf>
    <xf numFmtId="186" fontId="115" fillId="0" borderId="78" applyNumberFormat="0" applyFill="0" applyBorder="0" applyProtection="0">
      <alignment horizontal="right"/>
    </xf>
    <xf numFmtId="165" fontId="1" fillId="0" borderId="0" applyFont="0" applyFill="0" applyBorder="0" applyAlignment="0" applyProtection="0"/>
    <xf numFmtId="0" fontId="202" fillId="0" borderId="89" applyNumberFormat="0" applyFill="0" applyAlignment="0" applyProtection="0"/>
    <xf numFmtId="0" fontId="203" fillId="0" borderId="90" applyNumberFormat="0" applyFill="0" applyAlignment="0" applyProtection="0"/>
    <xf numFmtId="0" fontId="204" fillId="0" borderId="91" applyNumberFormat="0" applyFill="0" applyAlignment="0" applyProtection="0"/>
    <xf numFmtId="0" fontId="204" fillId="0" borderId="0" applyNumberFormat="0" applyFill="0" applyBorder="0" applyAlignment="0" applyProtection="0"/>
    <xf numFmtId="0" fontId="205" fillId="79" borderId="0" applyNumberFormat="0" applyBorder="0" applyAlignment="0" applyProtection="0"/>
    <xf numFmtId="0" fontId="206" fillId="80" borderId="0" applyNumberFormat="0" applyBorder="0" applyAlignment="0" applyProtection="0"/>
    <xf numFmtId="0" fontId="207" fillId="82" borderId="92" applyNumberFormat="0" applyAlignment="0" applyProtection="0"/>
    <xf numFmtId="0" fontId="208" fillId="83" borderId="93" applyNumberFormat="0" applyAlignment="0" applyProtection="0"/>
    <xf numFmtId="0" fontId="209" fillId="83" borderId="92" applyNumberFormat="0" applyAlignment="0" applyProtection="0"/>
    <xf numFmtId="0" fontId="210" fillId="0" borderId="94" applyNumberFormat="0" applyFill="0" applyAlignment="0" applyProtection="0"/>
    <xf numFmtId="0" fontId="158" fillId="84" borderId="95" applyNumberFormat="0" applyAlignment="0" applyProtection="0"/>
    <xf numFmtId="0" fontId="2" fillId="0" borderId="0" applyNumberFormat="0" applyFill="0" applyBorder="0" applyAlignment="0" applyProtection="0"/>
    <xf numFmtId="0" fontId="1" fillId="50" borderId="33" applyNumberFormat="0" applyFont="0" applyAlignment="0" applyProtection="0"/>
    <xf numFmtId="0" fontId="211" fillId="0" borderId="0" applyNumberFormat="0" applyFill="0" applyBorder="0" applyAlignment="0" applyProtection="0"/>
    <xf numFmtId="0" fontId="3" fillId="0" borderId="96" applyNumberFormat="0" applyFill="0" applyAlignment="0" applyProtection="0"/>
    <xf numFmtId="0" fontId="1" fillId="85" borderId="0" applyNumberFormat="0" applyBorder="0" applyAlignment="0" applyProtection="0"/>
    <xf numFmtId="0" fontId="1" fillId="86" borderId="0" applyNumberFormat="0" applyBorder="0" applyAlignment="0" applyProtection="0"/>
    <xf numFmtId="0" fontId="128" fillId="88" borderId="0" applyNumberFormat="0" applyBorder="0" applyAlignment="0" applyProtection="0"/>
    <xf numFmtId="0" fontId="1" fillId="89" borderId="0" applyNumberFormat="0" applyBorder="0" applyAlignment="0" applyProtection="0"/>
    <xf numFmtId="0" fontId="1" fillId="90" borderId="0" applyNumberFormat="0" applyBorder="0" applyAlignment="0" applyProtection="0"/>
    <xf numFmtId="0" fontId="128" fillId="92" borderId="0" applyNumberFormat="0" applyBorder="0" applyAlignment="0" applyProtection="0"/>
    <xf numFmtId="0" fontId="1" fillId="93" borderId="0" applyNumberFormat="0" applyBorder="0" applyAlignment="0" applyProtection="0"/>
    <xf numFmtId="0" fontId="1" fillId="94" borderId="0" applyNumberFormat="0" applyBorder="0" applyAlignment="0" applyProtection="0"/>
    <xf numFmtId="0" fontId="128" fillId="96" borderId="0" applyNumberFormat="0" applyBorder="0" applyAlignment="0" applyProtection="0"/>
    <xf numFmtId="0" fontId="1" fillId="97" borderId="0" applyNumberFormat="0" applyBorder="0" applyAlignment="0" applyProtection="0"/>
    <xf numFmtId="0" fontId="1" fillId="98" borderId="0" applyNumberFormat="0" applyBorder="0" applyAlignment="0" applyProtection="0"/>
    <xf numFmtId="0" fontId="128" fillId="100" borderId="0" applyNumberFormat="0" applyBorder="0" applyAlignment="0" applyProtection="0"/>
    <xf numFmtId="0" fontId="1" fillId="101" borderId="0" applyNumberFormat="0" applyBorder="0" applyAlignment="0" applyProtection="0"/>
    <xf numFmtId="0" fontId="1" fillId="102" borderId="0" applyNumberFormat="0" applyBorder="0" applyAlignment="0" applyProtection="0"/>
    <xf numFmtId="0" fontId="128" fillId="104" borderId="0" applyNumberFormat="0" applyBorder="0" applyAlignment="0" applyProtection="0"/>
    <xf numFmtId="0" fontId="1" fillId="105" borderId="0" applyNumberFormat="0" applyBorder="0" applyAlignment="0" applyProtection="0"/>
    <xf numFmtId="0" fontId="1" fillId="106" borderId="0" applyNumberFormat="0" applyBorder="0" applyAlignment="0" applyProtection="0"/>
    <xf numFmtId="0" fontId="212" fillId="0" borderId="0" applyNumberFormat="0" applyFill="0" applyBorder="0" applyAlignment="0" applyProtection="0"/>
    <xf numFmtId="0" fontId="213" fillId="81" borderId="0" applyNumberFormat="0" applyBorder="0" applyAlignment="0" applyProtection="0"/>
    <xf numFmtId="0" fontId="128" fillId="87" borderId="0" applyNumberFormat="0" applyBorder="0" applyAlignment="0" applyProtection="0"/>
    <xf numFmtId="0" fontId="128" fillId="91" borderId="0" applyNumberFormat="0" applyBorder="0" applyAlignment="0" applyProtection="0"/>
    <xf numFmtId="0" fontId="128" fillId="95" borderId="0" applyNumberFormat="0" applyBorder="0" applyAlignment="0" applyProtection="0"/>
    <xf numFmtId="0" fontId="128" fillId="99" borderId="0" applyNumberFormat="0" applyBorder="0" applyAlignment="0" applyProtection="0"/>
    <xf numFmtId="0" fontId="128" fillId="103" borderId="0" applyNumberFormat="0" applyBorder="0" applyAlignment="0" applyProtection="0"/>
    <xf numFmtId="0" fontId="128" fillId="107" borderId="0" applyNumberFormat="0" applyBorder="0" applyAlignment="0" applyProtection="0"/>
    <xf numFmtId="0" fontId="35" fillId="0" borderId="0"/>
    <xf numFmtId="165" fontId="1" fillId="0" borderId="0" applyFont="0" applyFill="0" applyBorder="0" applyAlignment="0" applyProtection="0"/>
    <xf numFmtId="207" fontId="5" fillId="0" borderId="0"/>
    <xf numFmtId="165" fontId="1" fillId="0" borderId="0" applyFont="0" applyFill="0" applyBorder="0" applyAlignment="0" applyProtection="0"/>
    <xf numFmtId="165" fontId="7" fillId="0" borderId="0" applyFont="0" applyFill="0" applyBorder="0" applyAlignment="0" applyProtection="0"/>
    <xf numFmtId="209" fontId="5" fillId="0" borderId="0" applyFill="0" applyBorder="0" applyAlignment="0" applyProtection="0"/>
    <xf numFmtId="209" fontId="5" fillId="0" borderId="0" applyFill="0" applyBorder="0" applyAlignment="0" applyProtection="0"/>
    <xf numFmtId="164" fontId="215" fillId="0" borderId="0" applyFont="0" applyFill="0" applyBorder="0" applyAlignment="0" applyProtection="0"/>
    <xf numFmtId="209" fontId="5" fillId="0" borderId="0" applyFill="0" applyBorder="0" applyAlignment="0" applyProtection="0"/>
    <xf numFmtId="164" fontId="21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08" fontId="5" fillId="0" borderId="0" applyFont="0" applyFill="0" applyBorder="0" applyAlignment="0" applyProtection="0"/>
    <xf numFmtId="210" fontId="5" fillId="0" borderId="0" applyFill="0" applyBorder="0" applyAlignment="0" applyProtection="0"/>
    <xf numFmtId="211" fontId="5" fillId="0" borderId="0" applyFill="0" applyBorder="0" applyAlignment="0" applyProtection="0"/>
    <xf numFmtId="165" fontId="215" fillId="0" borderId="0" applyFont="0" applyFill="0" applyBorder="0" applyAlignment="0" applyProtection="0"/>
    <xf numFmtId="211" fontId="5" fillId="0" borderId="0" applyFill="0" applyBorder="0" applyAlignment="0" applyProtection="0"/>
    <xf numFmtId="4" fontId="83" fillId="0" borderId="0" applyFont="0" applyFill="0" applyBorder="0" applyAlignment="0" applyProtection="0"/>
    <xf numFmtId="165" fontId="215" fillId="0" borderId="0" applyFont="0" applyFill="0" applyBorder="0" applyAlignment="0" applyProtection="0"/>
    <xf numFmtId="211" fontId="5" fillId="0" borderId="0" applyFill="0" applyBorder="0" applyAlignment="0" applyProtection="0"/>
    <xf numFmtId="212" fontId="5" fillId="0" borderId="0" applyFill="0" applyBorder="0" applyAlignment="0" applyProtection="0"/>
    <xf numFmtId="214" fontId="5" fillId="0" borderId="0" applyFont="0" applyFill="0" applyBorder="0" applyAlignment="0" applyProtection="0"/>
    <xf numFmtId="211" fontId="5" fillId="0" borderId="0" applyFill="0" applyBorder="0" applyAlignment="0" applyProtection="0"/>
    <xf numFmtId="211" fontId="5" fillId="0" borderId="0" applyFill="0" applyBorder="0" applyAlignment="0" applyProtection="0"/>
    <xf numFmtId="165" fontId="215" fillId="0" borderId="0" applyFont="0" applyFill="0" applyBorder="0" applyAlignment="0" applyProtection="0"/>
    <xf numFmtId="165" fontId="5" fillId="0" borderId="0" applyFont="0" applyFill="0" applyBorder="0" applyAlignment="0" applyProtection="0"/>
    <xf numFmtId="211" fontId="5" fillId="0" borderId="0" applyFill="0" applyBorder="0" applyAlignment="0" applyProtection="0"/>
    <xf numFmtId="211" fontId="5" fillId="0" borderId="0" applyFill="0" applyBorder="0" applyAlignment="0" applyProtection="0"/>
    <xf numFmtId="165" fontId="215" fillId="0" borderId="0" applyFont="0" applyFill="0" applyBorder="0" applyAlignment="0" applyProtection="0"/>
    <xf numFmtId="211" fontId="5" fillId="0" borderId="0" applyFill="0" applyBorder="0" applyAlignment="0" applyProtection="0"/>
    <xf numFmtId="208" fontId="5" fillId="0" borderId="0" applyFont="0" applyFill="0" applyBorder="0" applyAlignment="0" applyProtection="0"/>
    <xf numFmtId="165" fontId="5" fillId="0" borderId="0" applyFont="0" applyFill="0" applyBorder="0" applyAlignment="0" applyProtection="0"/>
    <xf numFmtId="208" fontId="5" fillId="0" borderId="0" applyFont="0" applyFill="0" applyBorder="0" applyAlignment="0" applyProtection="0"/>
    <xf numFmtId="165" fontId="5" fillId="0" borderId="0" applyFont="0" applyFill="0" applyBorder="0" applyAlignment="0" applyProtection="0"/>
    <xf numFmtId="8" fontId="9" fillId="0" borderId="0" applyFont="0" applyFill="0" applyBorder="0" applyAlignment="0" applyProtection="0"/>
    <xf numFmtId="213" fontId="7" fillId="0" borderId="0"/>
    <xf numFmtId="0" fontId="19" fillId="0" borderId="0"/>
    <xf numFmtId="9" fontId="7" fillId="0" borderId="0"/>
    <xf numFmtId="0" fontId="75" fillId="0" borderId="0" applyNumberFormat="0" applyFill="0" applyBorder="0" applyAlignment="0" applyProtection="0">
      <alignment vertical="top"/>
      <protection locked="0"/>
    </xf>
    <xf numFmtId="0" fontId="219" fillId="0" borderId="0" applyNumberFormat="0" applyFill="0" applyBorder="0" applyAlignment="0" applyProtection="0">
      <alignment vertical="top"/>
      <protection locked="0"/>
    </xf>
    <xf numFmtId="0" fontId="10" fillId="0" borderId="0" applyNumberFormat="0" applyFill="0" applyBorder="0" applyAlignment="0" applyProtection="0"/>
    <xf numFmtId="0" fontId="4"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215" fillId="0" borderId="0"/>
    <xf numFmtId="0" fontId="1" fillId="0" borderId="0"/>
    <xf numFmtId="0" fontId="215" fillId="0" borderId="0"/>
    <xf numFmtId="0" fontId="19" fillId="0" borderId="0"/>
    <xf numFmtId="0" fontId="1" fillId="0" borderId="0"/>
    <xf numFmtId="0" fontId="1" fillId="0" borderId="0"/>
    <xf numFmtId="0" fontId="1" fillId="0" borderId="0"/>
    <xf numFmtId="0" fontId="215" fillId="0" borderId="0"/>
    <xf numFmtId="0" fontId="19" fillId="0" borderId="0"/>
    <xf numFmtId="0" fontId="215" fillId="0" borderId="0"/>
    <xf numFmtId="0" fontId="215" fillId="0" borderId="0"/>
    <xf numFmtId="0" fontId="5" fillId="0" borderId="0"/>
    <xf numFmtId="0" fontId="215" fillId="0" borderId="0"/>
    <xf numFmtId="0" fontId="1" fillId="0" borderId="0"/>
    <xf numFmtId="0" fontId="19" fillId="0" borderId="0"/>
    <xf numFmtId="0" fontId="215" fillId="0" borderId="0"/>
    <xf numFmtId="0" fontId="5" fillId="0" borderId="0"/>
    <xf numFmtId="40" fontId="216" fillId="4" borderId="0">
      <alignment horizontal="right"/>
    </xf>
    <xf numFmtId="0" fontId="217" fillId="4" borderId="0">
      <alignment horizontal="right"/>
    </xf>
    <xf numFmtId="0" fontId="218" fillId="4" borderId="87"/>
    <xf numFmtId="9" fontId="5" fillId="0" borderId="0" applyFill="0" applyBorder="0" applyAlignment="0" applyProtection="0"/>
    <xf numFmtId="9" fontId="5" fillId="0" borderId="0" applyFill="0" applyBorder="0" applyAlignment="0" applyProtection="0"/>
    <xf numFmtId="208" fontId="1"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9" fontId="1" fillId="0" borderId="0" applyFont="0" applyFill="0" applyBorder="0" applyAlignment="0" applyProtection="0"/>
    <xf numFmtId="0" fontId="9" fillId="0" borderId="0"/>
    <xf numFmtId="0" fontId="7" fillId="19" borderId="0" applyNumberFormat="0" applyBorder="0" applyAlignment="0" applyProtection="0"/>
    <xf numFmtId="0" fontId="7" fillId="21" borderId="0" applyNumberFormat="0" applyBorder="0" applyAlignment="0" applyProtection="0"/>
    <xf numFmtId="0" fontId="7" fillId="44" borderId="0" applyNumberFormat="0" applyBorder="0" applyAlignment="0" applyProtection="0"/>
    <xf numFmtId="0" fontId="7" fillId="19" borderId="0" applyNumberFormat="0" applyBorder="0" applyAlignment="0" applyProtection="0"/>
    <xf numFmtId="0" fontId="7" fillId="44" borderId="0" applyNumberFormat="0" applyBorder="0" applyAlignment="0" applyProtection="0"/>
    <xf numFmtId="0" fontId="7" fillId="40" borderId="0" applyNumberFormat="0" applyBorder="0" applyAlignment="0" applyProtection="0"/>
    <xf numFmtId="0" fontId="7" fillId="48" borderId="0" applyNumberFormat="0" applyBorder="0" applyAlignment="0" applyProtection="0"/>
    <xf numFmtId="0" fontId="7" fillId="40" borderId="0" applyNumberFormat="0" applyBorder="0" applyAlignment="0" applyProtection="0"/>
    <xf numFmtId="0" fontId="7" fillId="48" borderId="0" applyNumberFormat="0" applyBorder="0" applyAlignment="0" applyProtection="0"/>
    <xf numFmtId="0" fontId="55" fillId="26" borderId="0" applyNumberFormat="0" applyBorder="0" applyAlignment="0" applyProtection="0"/>
    <xf numFmtId="0" fontId="55" fillId="48" borderId="0" applyNumberFormat="0" applyBorder="0" applyAlignment="0" applyProtection="0"/>
    <xf numFmtId="0" fontId="55" fillId="40" borderId="0" applyNumberFormat="0" applyBorder="0" applyAlignment="0" applyProtection="0"/>
    <xf numFmtId="0" fontId="55" fillId="21" borderId="0" applyNumberFormat="0" applyBorder="0" applyAlignment="0" applyProtection="0"/>
    <xf numFmtId="0" fontId="7" fillId="108" borderId="0" applyNumberFormat="0" applyBorder="0" applyAlignment="0" applyProtection="0"/>
    <xf numFmtId="0" fontId="7" fillId="32" borderId="0" applyNumberFormat="0" applyBorder="0" applyAlignment="0" applyProtection="0"/>
    <xf numFmtId="0" fontId="55" fillId="109" borderId="0" applyNumberFormat="0" applyBorder="0" applyAlignment="0" applyProtection="0"/>
    <xf numFmtId="0" fontId="55" fillId="110" borderId="0" applyNumberFormat="0" applyBorder="0" applyAlignment="0" applyProtection="0"/>
    <xf numFmtId="0" fontId="55" fillId="26" borderId="0" applyNumberFormat="0" applyBorder="0" applyAlignment="0" applyProtection="0"/>
    <xf numFmtId="0" fontId="7" fillId="111" borderId="0" applyNumberFormat="0" applyBorder="0" applyAlignment="0" applyProtection="0"/>
    <xf numFmtId="0" fontId="7" fillId="112" borderId="0" applyNumberFormat="0" applyBorder="0" applyAlignment="0" applyProtection="0"/>
    <xf numFmtId="0" fontId="55" fillId="36" borderId="0" applyNumberFormat="0" applyBorder="0" applyAlignment="0" applyProtection="0"/>
    <xf numFmtId="0" fontId="55" fillId="113" borderId="0" applyNumberFormat="0" applyBorder="0" applyAlignment="0" applyProtection="0"/>
    <xf numFmtId="0" fontId="7" fillId="114" borderId="0" applyNumberFormat="0" applyBorder="0" applyAlignment="0" applyProtection="0"/>
    <xf numFmtId="0" fontId="7" fillId="115" borderId="0" applyNumberFormat="0" applyBorder="0" applyAlignment="0" applyProtection="0"/>
    <xf numFmtId="0" fontId="55" fillId="116" borderId="0" applyNumberFormat="0" applyBorder="0" applyAlignment="0" applyProtection="0"/>
    <xf numFmtId="0" fontId="55" fillId="117" borderId="0" applyNumberFormat="0" applyBorder="0" applyAlignment="0" applyProtection="0"/>
    <xf numFmtId="0" fontId="7" fillId="111" borderId="0" applyNumberFormat="0" applyBorder="0" applyAlignment="0" applyProtection="0"/>
    <xf numFmtId="0" fontId="7" fillId="33" borderId="0" applyNumberFormat="0" applyBorder="0" applyAlignment="0" applyProtection="0"/>
    <xf numFmtId="0" fontId="55" fillId="112" borderId="0" applyNumberFormat="0" applyBorder="0" applyAlignment="0" applyProtection="0"/>
    <xf numFmtId="0" fontId="55" fillId="118" borderId="0" applyNumberFormat="0" applyBorder="0" applyAlignment="0" applyProtection="0"/>
    <xf numFmtId="0" fontId="55" fillId="119" borderId="0" applyNumberFormat="0" applyBorder="0" applyAlignment="0" applyProtection="0"/>
    <xf numFmtId="0" fontId="7" fillId="120" borderId="0" applyNumberFormat="0" applyBorder="0" applyAlignment="0" applyProtection="0"/>
    <xf numFmtId="0" fontId="7" fillId="121" borderId="0" applyNumberFormat="0" applyBorder="0" applyAlignment="0" applyProtection="0"/>
    <xf numFmtId="0" fontId="55" fillId="109" borderId="0" applyNumberFormat="0" applyBorder="0" applyAlignment="0" applyProtection="0"/>
    <xf numFmtId="0" fontId="55" fillId="109" borderId="0" applyNumberFormat="0" applyBorder="0" applyAlignment="0" applyProtection="0"/>
    <xf numFmtId="0" fontId="7" fillId="37" borderId="0" applyNumberFormat="0" applyBorder="0" applyAlignment="0" applyProtection="0"/>
    <xf numFmtId="0" fontId="7" fillId="28" borderId="0" applyNumberFormat="0" applyBorder="0" applyAlignment="0" applyProtection="0"/>
    <xf numFmtId="0" fontId="55" fillId="122" borderId="0" applyNumberFormat="0" applyBorder="0" applyAlignment="0" applyProtection="0"/>
    <xf numFmtId="0" fontId="55" fillId="123" borderId="0" applyNumberFormat="0" applyBorder="0" applyAlignment="0" applyProtection="0"/>
    <xf numFmtId="0" fontId="220" fillId="124" borderId="99" applyNumberFormat="0" applyAlignment="0" applyProtection="0"/>
    <xf numFmtId="0" fontId="57" fillId="54" borderId="79" applyNumberFormat="0" applyAlignment="0" applyProtection="0"/>
    <xf numFmtId="0" fontId="59" fillId="118" borderId="16"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5" fillId="0" borderId="0" applyFont="0" applyFill="0" applyBorder="0" applyAlignment="0" applyProtection="0"/>
    <xf numFmtId="40" fontId="9"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4" fontId="83"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 fontId="8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0" fontId="9"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9" fillId="0" borderId="0" applyFont="0" applyFill="0" applyBorder="0" applyAlignment="0" applyProtection="0"/>
    <xf numFmtId="40" fontId="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14"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9" fillId="0" borderId="0" applyFont="0" applyFill="0" applyBorder="0" applyAlignment="0" applyProtection="0"/>
    <xf numFmtId="0" fontId="18" fillId="125" borderId="0" applyNumberFormat="0" applyBorder="0" applyAlignment="0" applyProtection="0"/>
    <xf numFmtId="0" fontId="18" fillId="126" borderId="0" applyNumberFormat="0" applyBorder="0" applyAlignment="0" applyProtection="0"/>
    <xf numFmtId="0" fontId="18" fillId="127" borderId="0" applyNumberFormat="0" applyBorder="0" applyAlignment="0" applyProtection="0"/>
    <xf numFmtId="0" fontId="7" fillId="115" borderId="0" applyNumberFormat="0" applyBorder="0" applyAlignment="0" applyProtection="0"/>
    <xf numFmtId="0" fontId="221" fillId="0" borderId="100" applyNumberFormat="0" applyFill="0" applyAlignment="0" applyProtection="0"/>
    <xf numFmtId="0" fontId="221" fillId="0" borderId="101" applyNumberFormat="0" applyFill="0" applyAlignment="0" applyProtection="0"/>
    <xf numFmtId="0" fontId="222" fillId="0" borderId="102" applyNumberFormat="0" applyFill="0" applyAlignment="0" applyProtection="0"/>
    <xf numFmtId="0" fontId="222" fillId="0" borderId="22" applyNumberFormat="0" applyFill="0" applyAlignment="0" applyProtection="0"/>
    <xf numFmtId="0" fontId="223" fillId="0" borderId="103" applyNumberFormat="0" applyFill="0" applyAlignment="0" applyProtection="0"/>
    <xf numFmtId="0" fontId="223" fillId="0" borderId="104" applyNumberFormat="0" applyFill="0" applyAlignment="0" applyProtection="0"/>
    <xf numFmtId="0" fontId="223" fillId="0" borderId="0" applyNumberFormat="0" applyFill="0" applyBorder="0" applyAlignment="0" applyProtection="0"/>
    <xf numFmtId="0" fontId="231" fillId="0" borderId="0" applyNumberFormat="0" applyFill="0" applyBorder="0" applyAlignment="0" applyProtection="0">
      <alignment vertical="top"/>
      <protection locked="0"/>
    </xf>
    <xf numFmtId="0" fontId="229" fillId="0" borderId="0" applyNumberFormat="0" applyFill="0" applyBorder="0" applyAlignment="0" applyProtection="0">
      <alignment vertical="top"/>
      <protection locked="0"/>
    </xf>
    <xf numFmtId="0" fontId="224" fillId="28" borderId="99" applyNumberFormat="0" applyAlignment="0" applyProtection="0"/>
    <xf numFmtId="0" fontId="67" fillId="48" borderId="79" applyNumberFormat="0" applyAlignment="0" applyProtection="0"/>
    <xf numFmtId="0" fontId="70" fillId="0" borderId="105" applyNumberFormat="0" applyFill="0" applyAlignment="0" applyProtection="0"/>
    <xf numFmtId="0" fontId="58" fillId="0" borderId="15" applyNumberFormat="0" applyFill="0" applyAlignment="0" applyProtection="0"/>
    <xf numFmtId="0" fontId="70" fillId="28" borderId="0" applyNumberFormat="0" applyBorder="0" applyAlignment="0" applyProtection="0"/>
    <xf numFmtId="0" fontId="1" fillId="0" borderId="0"/>
    <xf numFmtId="0" fontId="1" fillId="0" borderId="0"/>
    <xf numFmtId="0" fontId="1" fillId="0" borderId="0"/>
    <xf numFmtId="0" fontId="83" fillId="0" borderId="0">
      <alignment horizontal="left" vertical="top" wrapText="1"/>
    </xf>
    <xf numFmtId="0" fontId="1" fillId="0" borderId="0"/>
    <xf numFmtId="0" fontId="1" fillId="0" borderId="0"/>
    <xf numFmtId="0" fontId="83" fillId="0" borderId="0">
      <alignment horizontal="left" vertical="top" wrapText="1"/>
    </xf>
    <xf numFmtId="0" fontId="1" fillId="0" borderId="0"/>
    <xf numFmtId="0" fontId="9" fillId="0" borderId="0"/>
    <xf numFmtId="0" fontId="5" fillId="0" borderId="0"/>
    <xf numFmtId="0" fontId="1" fillId="0" borderId="0"/>
    <xf numFmtId="0" fontId="1" fillId="0" borderId="0"/>
    <xf numFmtId="3" fontId="230" fillId="0" borderId="0" applyBorder="0" applyProtection="0">
      <alignment horizontal="right"/>
    </xf>
    <xf numFmtId="0" fontId="5" fillId="0" borderId="0"/>
    <xf numFmtId="0" fontId="7" fillId="0" borderId="0"/>
    <xf numFmtId="0" fontId="1" fillId="0" borderId="0"/>
    <xf numFmtId="0" fontId="7" fillId="0" borderId="0"/>
    <xf numFmtId="0" fontId="7" fillId="0" borderId="0"/>
    <xf numFmtId="0" fontId="83" fillId="0" borderId="0">
      <alignment horizontal="left" vertical="top" wrapText="1"/>
    </xf>
    <xf numFmtId="0" fontId="7" fillId="0" borderId="0"/>
    <xf numFmtId="0" fontId="83" fillId="0" borderId="0"/>
    <xf numFmtId="0" fontId="5" fillId="0" borderId="0"/>
    <xf numFmtId="0" fontId="5" fillId="0" borderId="0"/>
    <xf numFmtId="0" fontId="83" fillId="0" borderId="0"/>
    <xf numFmtId="0" fontId="5" fillId="0" borderId="0"/>
    <xf numFmtId="0" fontId="9" fillId="0" borderId="0"/>
    <xf numFmtId="0" fontId="5" fillId="0" borderId="0"/>
    <xf numFmtId="0" fontId="9" fillId="0" borderId="0">
      <alignment horizontal="center" vertical="center"/>
    </xf>
    <xf numFmtId="0" fontId="5" fillId="0" borderId="0"/>
    <xf numFmtId="0" fontId="5" fillId="0" borderId="0"/>
    <xf numFmtId="0" fontId="7" fillId="0" borderId="0"/>
    <xf numFmtId="0" fontId="1" fillId="0" borderId="0"/>
    <xf numFmtId="0" fontId="1" fillId="0" borderId="0"/>
    <xf numFmtId="0" fontId="1" fillId="0" borderId="0"/>
    <xf numFmtId="0" fontId="215" fillId="0" borderId="0"/>
    <xf numFmtId="0" fontId="19" fillId="0" borderId="0"/>
    <xf numFmtId="0" fontId="1" fillId="0" borderId="0"/>
    <xf numFmtId="0" fontId="5" fillId="0" borderId="0"/>
    <xf numFmtId="0" fontId="1" fillId="0" borderId="0"/>
    <xf numFmtId="0" fontId="9" fillId="0" borderId="0"/>
    <xf numFmtId="0" fontId="5" fillId="0" borderId="0"/>
    <xf numFmtId="0" fontId="5" fillId="0" borderId="0"/>
    <xf numFmtId="0" fontId="19" fillId="0" borderId="0"/>
    <xf numFmtId="0" fontId="232" fillId="0" borderId="0"/>
    <xf numFmtId="0" fontId="232" fillId="0" borderId="0"/>
    <xf numFmtId="0" fontId="214" fillId="0" borderId="0"/>
    <xf numFmtId="0" fontId="83" fillId="0" borderId="0"/>
    <xf numFmtId="0" fontId="9" fillId="0" borderId="0"/>
    <xf numFmtId="0" fontId="1" fillId="0" borderId="0"/>
    <xf numFmtId="0" fontId="9" fillId="0" borderId="0"/>
    <xf numFmtId="0" fontId="1" fillId="0" borderId="0"/>
    <xf numFmtId="0" fontId="1" fillId="0" borderId="0"/>
    <xf numFmtId="0" fontId="5" fillId="0" borderId="0"/>
    <xf numFmtId="0" fontId="15" fillId="37" borderId="99" applyNumberFormat="0" applyFont="0" applyAlignment="0" applyProtection="0"/>
    <xf numFmtId="0" fontId="83" fillId="44" borderId="80" applyNumberFormat="0" applyFont="0" applyAlignment="0" applyProtection="0"/>
    <xf numFmtId="0" fontId="84" fillId="124" borderId="81" applyNumberFormat="0" applyAlignment="0" applyProtection="0"/>
    <xf numFmtId="0" fontId="84" fillId="54" borderId="81" applyNumberFormat="0" applyAlignment="0" applyProtection="0"/>
    <xf numFmtId="9" fontId="1" fillId="0" borderId="0" applyFont="0" applyFill="0" applyBorder="0" applyAlignment="0" applyProtection="0"/>
    <xf numFmtId="9" fontId="5" fillId="0" borderId="0" applyFont="0" applyFill="0" applyBorder="0" applyAlignment="0" applyProtection="0"/>
    <xf numFmtId="4" fontId="15" fillId="48" borderId="99" applyNumberFormat="0" applyProtection="0">
      <alignment vertical="center"/>
    </xf>
    <xf numFmtId="4" fontId="225" fillId="55" borderId="99" applyNumberFormat="0" applyProtection="0">
      <alignment vertical="center"/>
    </xf>
    <xf numFmtId="4" fontId="15" fillId="55" borderId="99" applyNumberFormat="0" applyProtection="0">
      <alignment horizontal="left" vertical="center" indent="1"/>
    </xf>
    <xf numFmtId="0" fontId="108" fillId="48" borderId="83" applyNumberFormat="0" applyProtection="0">
      <alignment horizontal="left" vertical="top" indent="1"/>
    </xf>
    <xf numFmtId="4" fontId="15" fillId="26" borderId="99" applyNumberFormat="0" applyProtection="0">
      <alignment horizontal="left" vertical="center" indent="1"/>
    </xf>
    <xf numFmtId="4" fontId="15" fillId="26" borderId="99" applyNumberFormat="0" applyProtection="0">
      <alignment horizontal="left" vertical="center" indent="1"/>
    </xf>
    <xf numFmtId="4" fontId="15" fillId="15" borderId="99" applyNumberFormat="0" applyProtection="0">
      <alignment horizontal="right" vertical="center"/>
    </xf>
    <xf numFmtId="4" fontId="15" fillId="128" borderId="99" applyNumberFormat="0" applyProtection="0">
      <alignment horizontal="right" vertical="center"/>
    </xf>
    <xf numFmtId="4" fontId="15" fillId="34" borderId="98" applyNumberFormat="0" applyProtection="0">
      <alignment horizontal="right" vertical="center"/>
    </xf>
    <xf numFmtId="4" fontId="15" fillId="23" borderId="99" applyNumberFormat="0" applyProtection="0">
      <alignment horizontal="right" vertical="center"/>
    </xf>
    <xf numFmtId="4" fontId="15" fillId="27" borderId="99" applyNumberFormat="0" applyProtection="0">
      <alignment horizontal="right" vertical="center"/>
    </xf>
    <xf numFmtId="4" fontId="15" fillId="39" borderId="99" applyNumberFormat="0" applyProtection="0">
      <alignment horizontal="right" vertical="center"/>
    </xf>
    <xf numFmtId="4" fontId="15" fillId="35" borderId="99" applyNumberFormat="0" applyProtection="0">
      <alignment horizontal="right" vertical="center"/>
    </xf>
    <xf numFmtId="4" fontId="15" fillId="129" borderId="99" applyNumberFormat="0" applyProtection="0">
      <alignment horizontal="right" vertical="center"/>
    </xf>
    <xf numFmtId="4" fontId="15" fillId="22" borderId="99" applyNumberFormat="0" applyProtection="0">
      <alignment horizontal="right" vertical="center"/>
    </xf>
    <xf numFmtId="4" fontId="15" fillId="130" borderId="98" applyNumberFormat="0" applyProtection="0">
      <alignment horizontal="left" vertical="center" indent="1"/>
    </xf>
    <xf numFmtId="4" fontId="5" fillId="119" borderId="98" applyNumberFormat="0" applyProtection="0">
      <alignment horizontal="left" vertical="center" indent="1"/>
    </xf>
    <xf numFmtId="4" fontId="5" fillId="119" borderId="98" applyNumberFormat="0" applyProtection="0">
      <alignment horizontal="left" vertical="center" indent="1"/>
    </xf>
    <xf numFmtId="4" fontId="15" fillId="131" borderId="99" applyNumberFormat="0" applyProtection="0">
      <alignment horizontal="right" vertical="center"/>
    </xf>
    <xf numFmtId="4" fontId="15" fillId="132" borderId="98" applyNumberFormat="0" applyProtection="0">
      <alignment horizontal="left" vertical="center" indent="1"/>
    </xf>
    <xf numFmtId="4" fontId="15" fillId="131" borderId="98" applyNumberFormat="0" applyProtection="0">
      <alignment horizontal="left" vertical="center" indent="1"/>
    </xf>
    <xf numFmtId="0" fontId="15" fillId="40" borderId="99" applyNumberFormat="0" applyProtection="0">
      <alignment horizontal="left" vertical="center" indent="1"/>
    </xf>
    <xf numFmtId="0" fontId="15" fillId="119" borderId="83" applyNumberFormat="0" applyProtection="0">
      <alignment horizontal="left" vertical="top" indent="1"/>
    </xf>
    <xf numFmtId="0" fontId="15" fillId="133" borderId="99" applyNumberFormat="0" applyProtection="0">
      <alignment horizontal="left" vertical="center" indent="1"/>
    </xf>
    <xf numFmtId="0" fontId="15" fillId="131" borderId="83" applyNumberFormat="0" applyProtection="0">
      <alignment horizontal="left" vertical="top" indent="1"/>
    </xf>
    <xf numFmtId="0" fontId="15" fillId="20" borderId="99" applyNumberFormat="0" applyProtection="0">
      <alignment horizontal="left" vertical="center" indent="1"/>
    </xf>
    <xf numFmtId="0" fontId="15" fillId="20" borderId="83" applyNumberFormat="0" applyProtection="0">
      <alignment horizontal="left" vertical="top" indent="1"/>
    </xf>
    <xf numFmtId="0" fontId="15" fillId="132" borderId="99" applyNumberFormat="0" applyProtection="0">
      <alignment horizontal="left" vertical="center" indent="1"/>
    </xf>
    <xf numFmtId="0" fontId="15" fillId="132" borderId="83" applyNumberFormat="0" applyProtection="0">
      <alignment horizontal="left" vertical="top" indent="1"/>
    </xf>
    <xf numFmtId="0" fontId="15" fillId="54" borderId="106" applyNumberFormat="0">
      <protection locked="0"/>
    </xf>
    <xf numFmtId="0" fontId="138" fillId="119" borderId="107" applyBorder="0"/>
    <xf numFmtId="4" fontId="194" fillId="44" borderId="83" applyNumberFormat="0" applyProtection="0">
      <alignment vertical="center"/>
    </xf>
    <xf numFmtId="4" fontId="225" fillId="43" borderId="1" applyNumberFormat="0" applyProtection="0">
      <alignment vertical="center"/>
    </xf>
    <xf numFmtId="4" fontId="194" fillId="40" borderId="83" applyNumberFormat="0" applyProtection="0">
      <alignment horizontal="left" vertical="center" indent="1"/>
    </xf>
    <xf numFmtId="0" fontId="194" fillId="44" borderId="83" applyNumberFormat="0" applyProtection="0">
      <alignment horizontal="left" vertical="top" indent="1"/>
    </xf>
    <xf numFmtId="4" fontId="15" fillId="0" borderId="99" applyNumberFormat="0" applyProtection="0">
      <alignment horizontal="right" vertical="center"/>
    </xf>
    <xf numFmtId="4" fontId="225" fillId="4" borderId="99" applyNumberFormat="0" applyProtection="0">
      <alignment horizontal="right" vertical="center"/>
    </xf>
    <xf numFmtId="4" fontId="15" fillId="26" borderId="99" applyNumberFormat="0" applyProtection="0">
      <alignment horizontal="left" vertical="center" indent="1"/>
    </xf>
    <xf numFmtId="4" fontId="15" fillId="26" borderId="99" applyNumberFormat="0" applyProtection="0">
      <alignment horizontal="left" vertical="center" indent="1"/>
    </xf>
    <xf numFmtId="4" fontId="15" fillId="26" borderId="99" applyNumberFormat="0" applyProtection="0">
      <alignment horizontal="left" vertical="center" indent="1"/>
    </xf>
    <xf numFmtId="4" fontId="15" fillId="26" borderId="99" applyNumberFormat="0" applyProtection="0">
      <alignment horizontal="left" vertical="center" indent="1"/>
    </xf>
    <xf numFmtId="4" fontId="15" fillId="26" borderId="99" applyNumberFormat="0" applyProtection="0">
      <alignment horizontal="left" vertical="center" indent="1"/>
    </xf>
    <xf numFmtId="4" fontId="15" fillId="26" borderId="99" applyNumberFormat="0" applyProtection="0">
      <alignment horizontal="left" vertical="center" indent="1"/>
    </xf>
    <xf numFmtId="4" fontId="15" fillId="26" borderId="99" applyNumberFormat="0" applyProtection="0">
      <alignment horizontal="left" vertical="center" indent="1"/>
    </xf>
    <xf numFmtId="4" fontId="15" fillId="26" borderId="99" applyNumberFormat="0" applyProtection="0">
      <alignment horizontal="left" vertical="center" indent="1"/>
    </xf>
    <xf numFmtId="4" fontId="15" fillId="26" borderId="99" applyNumberFormat="0" applyProtection="0">
      <alignment horizontal="left" vertical="center" indent="1"/>
    </xf>
    <xf numFmtId="0" fontId="194" fillId="131" borderId="83" applyNumberFormat="0" applyProtection="0">
      <alignment horizontal="left" vertical="top" indent="1"/>
    </xf>
    <xf numFmtId="4" fontId="226" fillId="134" borderId="98" applyNumberFormat="0" applyProtection="0">
      <alignment horizontal="left" vertical="center" indent="1"/>
    </xf>
    <xf numFmtId="0" fontId="15" fillId="135" borderId="1"/>
    <xf numFmtId="4" fontId="227" fillId="54" borderId="99" applyNumberFormat="0" applyProtection="0">
      <alignment horizontal="right" vertical="center"/>
    </xf>
    <xf numFmtId="0" fontId="92" fillId="0" borderId="0" applyNumberFormat="0" applyFill="0" applyBorder="0" applyAlignment="0" applyProtection="0"/>
    <xf numFmtId="0" fontId="92" fillId="0" borderId="0" applyNumberFormat="0" applyFill="0" applyBorder="0" applyAlignment="0" applyProtection="0"/>
    <xf numFmtId="0" fontId="18" fillId="0" borderId="108" applyNumberFormat="0" applyFill="0" applyAlignment="0" applyProtection="0"/>
    <xf numFmtId="0" fontId="18" fillId="0" borderId="109" applyNumberFormat="0" applyFill="0" applyAlignment="0" applyProtection="0"/>
    <xf numFmtId="0" fontId="228" fillId="0" borderId="0" applyNumberFormat="0" applyFill="0" applyBorder="0" applyAlignment="0" applyProtection="0"/>
    <xf numFmtId="0" fontId="20" fillId="0" borderId="0" applyNumberForma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13" fontId="7" fillId="0" borderId="0"/>
    <xf numFmtId="9" fontId="7" fillId="0" borderId="0"/>
    <xf numFmtId="0" fontId="9" fillId="0" borderId="0"/>
    <xf numFmtId="0" fontId="7" fillId="0" borderId="0"/>
    <xf numFmtId="0" fontId="188" fillId="0" borderId="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85" fontId="57" fillId="40" borderId="79" applyNumberFormat="0" applyAlignment="0" applyProtection="0"/>
    <xf numFmtId="185" fontId="57" fillId="40" borderId="79" applyNumberFormat="0" applyAlignment="0" applyProtection="0"/>
    <xf numFmtId="185" fontId="7" fillId="44" borderId="80" applyNumberFormat="0" applyFont="0" applyAlignment="0" applyProtection="0"/>
    <xf numFmtId="185" fontId="5" fillId="44" borderId="80" applyNumberFormat="0" applyFon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7" fillId="44" borderId="80" applyNumberFormat="0" applyFont="0" applyAlignment="0" applyProtection="0"/>
    <xf numFmtId="0" fontId="7" fillId="44" borderId="80" applyNumberFormat="0" applyFont="0" applyAlignment="0" applyProtection="0"/>
    <xf numFmtId="0" fontId="7" fillId="44" borderId="80" applyNumberFormat="0" applyFont="0" applyAlignment="0" applyProtection="0"/>
    <xf numFmtId="185" fontId="84" fillId="40" borderId="81" applyNumberFormat="0" applyAlignment="0" applyProtection="0"/>
    <xf numFmtId="185" fontId="84" fillId="40" borderId="81" applyNumberFormat="0" applyAlignment="0" applyProtection="0"/>
    <xf numFmtId="185" fontId="18" fillId="0" borderId="82" applyNumberFormat="0" applyFill="0" applyAlignment="0" applyProtection="0"/>
    <xf numFmtId="0" fontId="235" fillId="0" borderId="0"/>
    <xf numFmtId="165" fontId="1" fillId="0" borderId="0" applyFont="0" applyFill="0" applyBorder="0" applyAlignment="0" applyProtection="0"/>
    <xf numFmtId="0" fontId="67" fillId="19" borderId="147" applyNumberFormat="0" applyAlignment="0" applyProtection="0"/>
    <xf numFmtId="185" fontId="67" fillId="19" borderId="14" applyNumberFormat="0" applyAlignment="0" applyProtection="0"/>
    <xf numFmtId="185" fontId="67" fillId="19" borderId="140" applyNumberFormat="0" applyAlignment="0" applyProtection="0"/>
    <xf numFmtId="185" fontId="67" fillId="19" borderId="14" applyNumberFormat="0" applyAlignment="0" applyProtection="0"/>
    <xf numFmtId="185" fontId="67" fillId="19" borderId="14" applyNumberFormat="0" applyAlignment="0" applyProtection="0"/>
    <xf numFmtId="0" fontId="67" fillId="19" borderId="129" applyNumberFormat="0" applyAlignment="0" applyProtection="0"/>
    <xf numFmtId="185" fontId="67" fillId="19" borderId="147"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29" applyNumberFormat="0" applyAlignment="0" applyProtection="0"/>
    <xf numFmtId="0" fontId="67" fillId="19" borderId="129" applyNumberFormat="0" applyAlignment="0" applyProtection="0"/>
    <xf numFmtId="186" fontId="115" fillId="0" borderId="88" applyNumberFormat="0" applyFill="0" applyBorder="0" applyProtection="0">
      <alignment horizontal="right"/>
    </xf>
    <xf numFmtId="185" fontId="67" fillId="19" borderId="147" applyNumberFormat="0" applyAlignment="0" applyProtection="0"/>
    <xf numFmtId="0" fontId="67" fillId="19" borderId="133" applyNumberFormat="0" applyAlignment="0" applyProtection="0"/>
    <xf numFmtId="185" fontId="67" fillId="19" borderId="140"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29" applyNumberFormat="0" applyAlignment="0" applyProtection="0"/>
    <xf numFmtId="0" fontId="67" fillId="19" borderId="140" applyNumberFormat="0" applyAlignment="0" applyProtection="0"/>
    <xf numFmtId="4" fontId="148" fillId="65" borderId="144" applyNumberFormat="0" applyProtection="0">
      <alignment horizontal="right" vertical="center"/>
    </xf>
    <xf numFmtId="0" fontId="67" fillId="19" borderId="147" applyNumberFormat="0" applyAlignment="0" applyProtection="0"/>
    <xf numFmtId="0" fontId="67" fillId="19" borderId="147"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1"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21" applyNumberFormat="0" applyAlignment="0" applyProtection="0"/>
    <xf numFmtId="0" fontId="5" fillId="56" borderId="112" applyNumberFormat="0" applyProtection="0">
      <alignment horizontal="left" vertical="center" indent="1"/>
    </xf>
    <xf numFmtId="4" fontId="151" fillId="67" borderId="112" applyNumberFormat="0" applyProtection="0">
      <alignment horizontal="right" vertical="center"/>
    </xf>
    <xf numFmtId="4" fontId="148" fillId="67" borderId="144" applyNumberFormat="0" applyProtection="0">
      <alignment horizontal="right" vertical="center"/>
    </xf>
    <xf numFmtId="185" fontId="67" fillId="19" borderId="140" applyNumberFormat="0" applyAlignment="0" applyProtection="0"/>
    <xf numFmtId="0"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14" applyNumberFormat="0" applyAlignment="0" applyProtection="0"/>
    <xf numFmtId="185" fontId="67" fillId="19" borderId="114" applyNumberFormat="0" applyAlignment="0" applyProtection="0"/>
    <xf numFmtId="0" fontId="67" fillId="19" borderId="140" applyNumberFormat="0" applyAlignment="0" applyProtection="0"/>
    <xf numFmtId="0" fontId="67" fillId="19" borderId="147" applyNumberFormat="0" applyAlignment="0" applyProtection="0"/>
    <xf numFmtId="4" fontId="146" fillId="5" borderId="138" applyNumberFormat="0" applyProtection="0">
      <alignment horizontal="left" vertical="center" indent="1"/>
    </xf>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4" fontId="149" fillId="67" borderId="144" applyNumberFormat="0" applyProtection="0">
      <alignment vertical="center"/>
    </xf>
    <xf numFmtId="0" fontId="5" fillId="56" borderId="137" applyNumberFormat="0" applyProtection="0">
      <alignment horizontal="left" vertical="top" indent="1"/>
    </xf>
    <xf numFmtId="0" fontId="67" fillId="19" borderId="140" applyNumberFormat="0" applyAlignment="0" applyProtection="0"/>
    <xf numFmtId="0" fontId="67" fillId="19" borderId="129" applyNumberFormat="0" applyAlignment="0" applyProtection="0"/>
    <xf numFmtId="185" fontId="67" fillId="19" borderId="147" applyNumberFormat="0" applyAlignment="0" applyProtection="0"/>
    <xf numFmtId="185" fontId="67" fillId="19" borderId="147" applyNumberFormat="0" applyAlignment="0" applyProtection="0"/>
    <xf numFmtId="0" fontId="5" fillId="3" borderId="118" applyNumberFormat="0" applyProtection="0">
      <alignment horizontal="left" vertical="top" indent="1"/>
    </xf>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40"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40" applyNumberFormat="0" applyAlignment="0" applyProtection="0"/>
    <xf numFmtId="0" fontId="67" fillId="19" borderId="133" applyNumberFormat="0" applyAlignment="0" applyProtection="0"/>
    <xf numFmtId="185" fontId="67" fillId="19" borderId="140" applyNumberFormat="0" applyAlignment="0" applyProtection="0"/>
    <xf numFmtId="185" fontId="67" fillId="19" borderId="147" applyNumberFormat="0" applyAlignment="0" applyProtection="0"/>
    <xf numFmtId="0" fontId="67" fillId="19" borderId="147" applyNumberFormat="0" applyAlignment="0" applyProtection="0"/>
    <xf numFmtId="0" fontId="57" fillId="40" borderId="14" applyNumberFormat="0" applyAlignment="0" applyProtection="0"/>
    <xf numFmtId="4" fontId="148" fillId="59" borderId="118" applyNumberFormat="0" applyProtection="0">
      <alignment horizontal="right" vertical="center"/>
    </xf>
    <xf numFmtId="185" fontId="67" fillId="19" borderId="147" applyNumberFormat="0" applyAlignment="0" applyProtection="0"/>
    <xf numFmtId="0" fontId="67" fillId="19" borderId="129"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4" fontId="148" fillId="63" borderId="112" applyNumberFormat="0" applyProtection="0">
      <alignment horizontal="right" vertical="center"/>
    </xf>
    <xf numFmtId="4" fontId="148" fillId="64" borderId="112" applyNumberFormat="0" applyProtection="0">
      <alignment horizontal="right" vertical="center"/>
    </xf>
    <xf numFmtId="4" fontId="149" fillId="67" borderId="112" applyNumberFormat="0" applyProtection="0">
      <alignment vertical="center"/>
    </xf>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4" fontId="148" fillId="65" borderId="118" applyNumberFormat="0" applyProtection="0">
      <alignment horizontal="right" vertical="center"/>
    </xf>
    <xf numFmtId="0" fontId="67" fillId="19" borderId="140" applyNumberFormat="0" applyAlignment="0" applyProtection="0"/>
    <xf numFmtId="0" fontId="67" fillId="19" borderId="140"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84" fillId="40" borderId="24" applyNumberFormat="0" applyAlignment="0" applyProtection="0"/>
    <xf numFmtId="4" fontId="146" fillId="55" borderId="112" applyNumberFormat="0" applyProtection="0">
      <alignment vertical="center"/>
    </xf>
    <xf numFmtId="4" fontId="148" fillId="58" borderId="112" applyNumberFormat="0" applyProtection="0">
      <alignment horizontal="right" vertical="center"/>
    </xf>
    <xf numFmtId="4" fontId="148" fillId="59" borderId="112" applyNumberFormat="0" applyProtection="0">
      <alignment horizontal="right" vertical="center"/>
    </xf>
    <xf numFmtId="4" fontId="148" fillId="61" borderId="112" applyNumberFormat="0" applyProtection="0">
      <alignment horizontal="right" vertical="center"/>
    </xf>
    <xf numFmtId="4" fontId="148" fillId="63" borderId="112" applyNumberFormat="0" applyProtection="0">
      <alignment horizontal="right" vertical="center"/>
    </xf>
    <xf numFmtId="0" fontId="5" fillId="3" borderId="112" applyNumberFormat="0" applyProtection="0">
      <alignment horizontal="left" vertical="top" indent="1"/>
    </xf>
    <xf numFmtId="0" fontId="5" fillId="67" borderId="112" applyNumberFormat="0" applyProtection="0">
      <alignment horizontal="left" vertical="top" indent="1"/>
    </xf>
    <xf numFmtId="0" fontId="8" fillId="43" borderId="112" applyNumberFormat="0" applyProtection="0">
      <alignment horizontal="left" vertical="top" indent="1"/>
    </xf>
    <xf numFmtId="4" fontId="150" fillId="3" borderId="113" applyNumberFormat="0" applyProtection="0">
      <alignment horizontal="left" vertical="center" indent="1"/>
    </xf>
    <xf numFmtId="186" fontId="115" fillId="0" borderId="146" applyNumberFormat="0" applyFill="0" applyBorder="0" applyProtection="0">
      <alignment horizontal="right"/>
    </xf>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4" fontId="148" fillId="67" borderId="112" applyNumberFormat="0" applyProtection="0">
      <alignment horizontal="right" vertical="center"/>
    </xf>
    <xf numFmtId="4" fontId="146" fillId="5" borderId="112" applyNumberFormat="0" applyProtection="0">
      <alignment horizontal="left" vertical="center" indent="1"/>
    </xf>
    <xf numFmtId="4" fontId="150" fillId="3" borderId="113" applyNumberFormat="0" applyProtection="0">
      <alignment horizontal="left" vertical="center" indent="1"/>
    </xf>
    <xf numFmtId="4" fontId="151" fillId="67" borderId="112" applyNumberFormat="0" applyProtection="0">
      <alignment horizontal="right" vertical="center"/>
    </xf>
    <xf numFmtId="0"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84" fillId="40" borderId="2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0" fontId="67" fillId="19" borderId="133"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14" applyNumberFormat="0" applyAlignment="0" applyProtection="0"/>
    <xf numFmtId="0" fontId="5" fillId="56" borderId="112" applyNumberFormat="0" applyProtection="0">
      <alignment horizontal="left" vertical="top" indent="1"/>
    </xf>
    <xf numFmtId="185" fontId="67" fillId="19" borderId="14" applyNumberFormat="0" applyAlignment="0" applyProtection="0"/>
    <xf numFmtId="0" fontId="67" fillId="19" borderId="14" applyNumberFormat="0" applyAlignment="0" applyProtection="0"/>
    <xf numFmtId="185" fontId="67" fillId="19" borderId="14" applyNumberFormat="0" applyAlignment="0" applyProtection="0"/>
    <xf numFmtId="4" fontId="148" fillId="60" borderId="118" applyNumberFormat="0" applyProtection="0">
      <alignment horizontal="right" vertical="center"/>
    </xf>
    <xf numFmtId="0"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4" fontId="148" fillId="64" borderId="144" applyNumberFormat="0" applyProtection="0">
      <alignment horizontal="right" vertical="center"/>
    </xf>
    <xf numFmtId="0" fontId="5" fillId="44" borderId="148" applyNumberFormat="0" applyFont="0" applyAlignment="0" applyProtection="0"/>
    <xf numFmtId="185" fontId="57" fillId="40" borderId="147" applyNumberFormat="0" applyAlignment="0" applyProtection="0"/>
    <xf numFmtId="4" fontId="148" fillId="65" borderId="144" applyNumberFormat="0" applyProtection="0">
      <alignment horizontal="right" vertical="center"/>
    </xf>
    <xf numFmtId="4" fontId="148" fillId="67" borderId="118" applyNumberFormat="0" applyProtection="0">
      <alignment vertical="center"/>
    </xf>
    <xf numFmtId="185" fontId="67" fillId="19" borderId="140" applyNumberFormat="0" applyAlignment="0" applyProtection="0"/>
    <xf numFmtId="0" fontId="67" fillId="19" borderId="147" applyNumberFormat="0" applyAlignment="0" applyProtection="0"/>
    <xf numFmtId="0" fontId="5" fillId="67" borderId="118" applyNumberFormat="0" applyProtection="0">
      <alignment horizontal="left" vertical="top" indent="1"/>
    </xf>
    <xf numFmtId="0" fontId="67" fillId="19" borderId="114" applyNumberFormat="0" applyAlignment="0" applyProtection="0"/>
    <xf numFmtId="0" fontId="67" fillId="19" borderId="129" applyNumberFormat="0" applyAlignment="0" applyProtection="0"/>
    <xf numFmtId="4" fontId="148" fillId="58" borderId="137" applyNumberFormat="0" applyProtection="0">
      <alignment horizontal="right" vertical="center"/>
    </xf>
    <xf numFmtId="0" fontId="67" fillId="19" borderId="121" applyNumberFormat="0" applyAlignment="0" applyProtection="0"/>
    <xf numFmtId="0" fontId="67" fillId="19" borderId="121"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47" applyNumberFormat="0" applyAlignment="0" applyProtection="0"/>
    <xf numFmtId="4" fontId="147" fillId="55" borderId="112" applyNumberFormat="0" applyProtection="0">
      <alignment vertical="center"/>
    </xf>
    <xf numFmtId="4" fontId="148" fillId="61" borderId="112" applyNumberFormat="0" applyProtection="0">
      <alignment horizontal="right" vertical="center"/>
    </xf>
    <xf numFmtId="4" fontId="148" fillId="5" borderId="112" applyNumberFormat="0" applyProtection="0">
      <alignment horizontal="right" vertical="center"/>
    </xf>
    <xf numFmtId="0" fontId="5" fillId="5" borderId="112" applyNumberFormat="0" applyProtection="0">
      <alignment horizontal="left" vertical="top" indent="1"/>
    </xf>
    <xf numFmtId="4" fontId="146" fillId="5" borderId="112" applyNumberFormat="0" applyProtection="0">
      <alignment horizontal="left" vertical="center" indent="1"/>
    </xf>
    <xf numFmtId="0" fontId="67" fillId="19" borderId="129" applyNumberFormat="0" applyAlignment="0" applyProtection="0"/>
    <xf numFmtId="0" fontId="67" fillId="19" borderId="140" applyNumberFormat="0" applyAlignment="0" applyProtection="0"/>
    <xf numFmtId="0" fontId="67" fillId="19" borderId="133" applyNumberFormat="0" applyAlignment="0" applyProtection="0"/>
    <xf numFmtId="185" fontId="67" fillId="19" borderId="140" applyNumberFormat="0" applyAlignment="0" applyProtection="0"/>
    <xf numFmtId="4" fontId="148" fillId="62" borderId="144" applyNumberFormat="0" applyProtection="0">
      <alignment horizontal="right" vertical="center"/>
    </xf>
    <xf numFmtId="0" fontId="67" fillId="19" borderId="129" applyNumberFormat="0" applyAlignment="0" applyProtection="0"/>
    <xf numFmtId="185"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33"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40" applyNumberFormat="0" applyAlignment="0" applyProtection="0"/>
    <xf numFmtId="185" fontId="67" fillId="19" borderId="147" applyNumberFormat="0" applyAlignment="0" applyProtection="0"/>
    <xf numFmtId="3" fontId="41" fillId="4" borderId="149">
      <alignment horizontal="right" vertical="center" indent="1"/>
    </xf>
    <xf numFmtId="185" fontId="67" fillId="19" borderId="147" applyNumberFormat="0" applyAlignment="0" applyProtection="0"/>
    <xf numFmtId="0" fontId="5" fillId="3" borderId="144" applyNumberFormat="0" applyProtection="0">
      <alignment horizontal="left" vertical="top" indent="1"/>
    </xf>
    <xf numFmtId="0" fontId="67" fillId="19" borderId="121" applyNumberFormat="0" applyAlignment="0" applyProtection="0"/>
    <xf numFmtId="0" fontId="5" fillId="56" borderId="118" applyNumberFormat="0" applyProtection="0">
      <alignment horizontal="left" vertical="top" indent="1"/>
    </xf>
    <xf numFmtId="185" fontId="42" fillId="4" borderId="149">
      <alignment horizontal="left" vertical="center" indent="1"/>
    </xf>
    <xf numFmtId="185" fontId="67" fillId="19" borderId="147" applyNumberFormat="0" applyAlignment="0" applyProtection="0"/>
    <xf numFmtId="0" fontId="67" fillId="19" borderId="133" applyNumberFormat="0" applyAlignment="0" applyProtection="0"/>
    <xf numFmtId="4" fontId="148" fillId="67" borderId="144" applyNumberFormat="0" applyProtection="0">
      <alignment vertical="center"/>
    </xf>
    <xf numFmtId="4" fontId="146" fillId="5" borderId="145" applyNumberFormat="0" applyProtection="0">
      <alignment horizontal="left" vertical="center" indent="1"/>
    </xf>
    <xf numFmtId="185" fontId="67" fillId="19" borderId="147"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40" applyNumberFormat="0" applyAlignment="0" applyProtection="0"/>
    <xf numFmtId="0" fontId="67" fillId="19" borderId="140" applyNumberFormat="0" applyAlignment="0" applyProtection="0"/>
    <xf numFmtId="186" fontId="115" fillId="0" borderId="88" applyNumberFormat="0" applyFill="0" applyBorder="0" applyProtection="0">
      <alignment horizontal="left"/>
    </xf>
    <xf numFmtId="0" fontId="7" fillId="44" borderId="115" applyNumberFormat="0" applyFont="0" applyAlignment="0" applyProtection="0"/>
    <xf numFmtId="0" fontId="67" fillId="19" borderId="147"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47" applyNumberFormat="0" applyAlignment="0" applyProtection="0"/>
    <xf numFmtId="186" fontId="113" fillId="0" borderId="146" applyNumberFormat="0" applyFill="0" applyBorder="0" applyProtection="0">
      <alignment horizontal="left"/>
    </xf>
    <xf numFmtId="185"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7" fillId="44" borderId="141" applyNumberFormat="0" applyFont="0" applyAlignment="0" applyProtection="0"/>
    <xf numFmtId="185" fontId="67" fillId="19" borderId="140" applyNumberFormat="0" applyAlignment="0" applyProtection="0"/>
    <xf numFmtId="0" fontId="67" fillId="19" borderId="129" applyNumberFormat="0" applyAlignment="0" applyProtection="0"/>
    <xf numFmtId="4" fontId="148" fillId="58" borderId="144" applyNumberFormat="0" applyProtection="0">
      <alignment horizontal="right" vertical="center"/>
    </xf>
    <xf numFmtId="0" fontId="67" fillId="19" borderId="133"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6" fontId="113" fillId="0" borderId="88" applyNumberFormat="0" applyFill="0" applyBorder="0" applyProtection="0">
      <alignment horizontal="left"/>
    </xf>
    <xf numFmtId="0" fontId="67" fillId="19" borderId="140" applyNumberFormat="0" applyAlignment="0" applyProtection="0"/>
    <xf numFmtId="0" fontId="67" fillId="19" borderId="140" applyNumberFormat="0" applyAlignment="0" applyProtection="0"/>
    <xf numFmtId="185" fontId="67" fillId="19" borderId="140" applyNumberFormat="0" applyAlignment="0" applyProtection="0"/>
    <xf numFmtId="0" fontId="57" fillId="40"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0" fontId="5" fillId="67" borderId="137" applyNumberFormat="0" applyProtection="0">
      <alignment horizontal="left" vertical="top" indent="1"/>
    </xf>
    <xf numFmtId="185" fontId="67" fillId="19" borderId="147" applyNumberFormat="0" applyAlignment="0" applyProtection="0"/>
    <xf numFmtId="4" fontId="148" fillId="67" borderId="144" applyNumberFormat="0" applyProtection="0">
      <alignment vertical="center"/>
    </xf>
    <xf numFmtId="0" fontId="5" fillId="3" borderId="144" applyNumberFormat="0" applyProtection="0">
      <alignment horizontal="left" vertical="top" indent="1"/>
    </xf>
    <xf numFmtId="185" fontId="67" fillId="19" borderId="140" applyNumberFormat="0" applyAlignment="0" applyProtection="0"/>
    <xf numFmtId="185" fontId="67" fillId="19" borderId="147" applyNumberFormat="0" applyAlignment="0" applyProtection="0"/>
    <xf numFmtId="185" fontId="67" fillId="19" borderId="140" applyNumberFormat="0" applyAlignment="0" applyProtection="0"/>
    <xf numFmtId="185" fontId="67" fillId="19" borderId="147" applyNumberFormat="0" applyAlignment="0" applyProtection="0"/>
    <xf numFmtId="0" fontId="67" fillId="19" borderId="129" applyNumberFormat="0" applyAlignment="0" applyProtection="0"/>
    <xf numFmtId="0" fontId="67" fillId="19" borderId="133" applyNumberFormat="0" applyAlignment="0" applyProtection="0"/>
    <xf numFmtId="185" fontId="67" fillId="19" borderId="140" applyNumberFormat="0" applyAlignment="0" applyProtection="0"/>
    <xf numFmtId="0" fontId="67" fillId="19" borderId="133" applyNumberFormat="0" applyAlignment="0" applyProtection="0"/>
    <xf numFmtId="0" fontId="67" fillId="19" borderId="147" applyNumberFormat="0" applyAlignment="0" applyProtection="0"/>
    <xf numFmtId="0" fontId="5" fillId="3" borderId="144" applyNumberFormat="0" applyProtection="0">
      <alignment horizontal="left" vertical="center" indent="1"/>
    </xf>
    <xf numFmtId="0" fontId="67" fillId="19" borderId="147" applyNumberFormat="0" applyAlignment="0" applyProtection="0"/>
    <xf numFmtId="0" fontId="5" fillId="5" borderId="137" applyNumberFormat="0" applyProtection="0">
      <alignment horizontal="left" vertical="top" indent="1"/>
    </xf>
    <xf numFmtId="4" fontId="149" fillId="67" borderId="137" applyNumberFormat="0" applyProtection="0">
      <alignment vertical="center"/>
    </xf>
    <xf numFmtId="185" fontId="19" fillId="0" borderId="131">
      <alignment horizontal="center" vertical="center"/>
    </xf>
    <xf numFmtId="185" fontId="67" fillId="19" borderId="147" applyNumberFormat="0" applyAlignment="0" applyProtection="0"/>
    <xf numFmtId="4" fontId="149" fillId="67" borderId="144" applyNumberFormat="0" applyProtection="0">
      <alignment horizontal="right" vertical="center"/>
    </xf>
    <xf numFmtId="185" fontId="67" fillId="19" borderId="147" applyNumberFormat="0" applyAlignment="0" applyProtection="0"/>
    <xf numFmtId="185" fontId="67" fillId="19" borderId="147" applyNumberFormat="0" applyAlignment="0" applyProtection="0"/>
    <xf numFmtId="0" fontId="18" fillId="0" borderId="143" applyNumberFormat="0" applyFill="0" applyAlignment="0" applyProtection="0"/>
    <xf numFmtId="185"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29" applyNumberFormat="0" applyAlignment="0" applyProtection="0"/>
    <xf numFmtId="0" fontId="84" fillId="40" borderId="142" applyNumberFormat="0" applyAlignment="0" applyProtection="0"/>
    <xf numFmtId="4" fontId="148" fillId="62" borderId="137" applyNumberFormat="0" applyProtection="0">
      <alignment horizontal="right" vertical="center"/>
    </xf>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4" fontId="148" fillId="60" borderId="144" applyNumberFormat="0" applyProtection="0">
      <alignment horizontal="right" vertical="center"/>
    </xf>
    <xf numFmtId="0" fontId="67" fillId="19" borderId="133" applyNumberFormat="0" applyAlignment="0" applyProtection="0"/>
    <xf numFmtId="4" fontId="150" fillId="3" borderId="119" applyNumberFormat="0" applyProtection="0">
      <alignment horizontal="left" vertical="center" indent="1"/>
    </xf>
    <xf numFmtId="0" fontId="8" fillId="43" borderId="118" applyNumberFormat="0" applyProtection="0">
      <alignment horizontal="left" vertical="top" indent="1"/>
    </xf>
    <xf numFmtId="0" fontId="5" fillId="3" borderId="118" applyNumberFormat="0" applyProtection="0">
      <alignment horizontal="left" vertical="center" indent="1"/>
    </xf>
    <xf numFmtId="4" fontId="148" fillId="57" borderId="118" applyNumberFormat="0" applyProtection="0">
      <alignment horizontal="right" vertical="center"/>
    </xf>
    <xf numFmtId="0" fontId="67" fillId="19" borderId="140" applyNumberFormat="0" applyAlignment="0" applyProtection="0"/>
    <xf numFmtId="0" fontId="67" fillId="19" borderId="129" applyNumberFormat="0" applyAlignment="0" applyProtection="0"/>
    <xf numFmtId="0" fontId="67" fillId="19" borderId="147" applyNumberFormat="0" applyAlignment="0" applyProtection="0"/>
    <xf numFmtId="185" fontId="67" fillId="19" borderId="147" applyNumberFormat="0" applyAlignment="0" applyProtection="0"/>
    <xf numFmtId="0" fontId="61" fillId="42" borderId="149">
      <alignment horizontal="right" vertical="center" indent="1"/>
    </xf>
    <xf numFmtId="0" fontId="67" fillId="19" borderId="147" applyNumberFormat="0" applyAlignment="0" applyProtection="0"/>
    <xf numFmtId="185" fontId="67" fillId="19" borderId="147" applyNumberFormat="0" applyAlignment="0" applyProtection="0"/>
    <xf numFmtId="10" fontId="15" fillId="4" borderId="149" applyNumberFormat="0" applyBorder="0" applyAlignment="0" applyProtection="0"/>
    <xf numFmtId="0" fontId="67" fillId="19" borderId="140" applyNumberFormat="0" applyAlignment="0" applyProtection="0"/>
    <xf numFmtId="0" fontId="67" fillId="19" borderId="147" applyNumberFormat="0" applyAlignment="0" applyProtection="0"/>
    <xf numFmtId="0" fontId="67" fillId="19" borderId="140" applyNumberFormat="0" applyAlignment="0" applyProtection="0"/>
    <xf numFmtId="0" fontId="67" fillId="19" borderId="129" applyNumberFormat="0" applyAlignment="0" applyProtection="0"/>
    <xf numFmtId="185" fontId="67" fillId="19" borderId="147" applyNumberFormat="0" applyAlignment="0" applyProtection="0"/>
    <xf numFmtId="0" fontId="5" fillId="44" borderId="122" applyNumberFormat="0" applyFont="0" applyAlignment="0" applyProtection="0"/>
    <xf numFmtId="0" fontId="67" fillId="19" borderId="121" applyNumberFormat="0" applyAlignment="0" applyProtection="0"/>
    <xf numFmtId="0" fontId="67" fillId="19" borderId="121" applyNumberFormat="0" applyAlignment="0" applyProtection="0"/>
    <xf numFmtId="0" fontId="67" fillId="19" borderId="133" applyNumberFormat="0" applyAlignment="0" applyProtection="0"/>
    <xf numFmtId="4" fontId="148" fillId="61" borderId="137" applyNumberFormat="0" applyProtection="0">
      <alignment horizontal="right" vertical="center"/>
    </xf>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4" fontId="146" fillId="5" borderId="137" applyNumberFormat="0" applyProtection="0">
      <alignment horizontal="left" vertical="center" indent="1"/>
    </xf>
    <xf numFmtId="0" fontId="67" fillId="19" borderId="147" applyNumberFormat="0" applyAlignment="0" applyProtection="0"/>
    <xf numFmtId="185" fontId="67" fillId="19" borderId="147" applyNumberFormat="0" applyAlignment="0" applyProtection="0"/>
    <xf numFmtId="4" fontId="148" fillId="62" borderId="137" applyNumberFormat="0" applyProtection="0">
      <alignment horizontal="right" vertical="center"/>
    </xf>
    <xf numFmtId="185" fontId="67" fillId="19" borderId="140" applyNumberFormat="0" applyAlignment="0" applyProtection="0"/>
    <xf numFmtId="0" fontId="67" fillId="19" borderId="129" applyNumberFormat="0" applyAlignment="0" applyProtection="0"/>
    <xf numFmtId="0" fontId="67" fillId="19" borderId="147" applyNumberFormat="0" applyAlignment="0" applyProtection="0"/>
    <xf numFmtId="185" fontId="67" fillId="19" borderId="147" applyNumberFormat="0" applyAlignment="0" applyProtection="0"/>
    <xf numFmtId="0" fontId="5" fillId="44" borderId="134" applyNumberFormat="0" applyFont="0" applyAlignment="0" applyProtection="0"/>
    <xf numFmtId="185" fontId="67" fillId="19" borderId="140" applyNumberFormat="0" applyAlignment="0" applyProtection="0"/>
    <xf numFmtId="0" fontId="67" fillId="19" borderId="147" applyNumberFormat="0" applyAlignment="0" applyProtection="0"/>
    <xf numFmtId="0" fontId="5" fillId="56" borderId="144" applyNumberFormat="0" applyProtection="0">
      <alignment horizontal="left" vertical="top" indent="1"/>
    </xf>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33" applyNumberFormat="0" applyAlignment="0" applyProtection="0"/>
    <xf numFmtId="4" fontId="148" fillId="59" borderId="112" applyNumberFormat="0" applyProtection="0">
      <alignment horizontal="right" vertical="center"/>
    </xf>
    <xf numFmtId="0" fontId="67" fillId="19" borderId="121" applyNumberFormat="0" applyAlignment="0" applyProtection="0"/>
    <xf numFmtId="0" fontId="5" fillId="3" borderId="112" applyNumberFormat="0" applyProtection="0">
      <alignment horizontal="left" vertical="top" indent="1"/>
    </xf>
    <xf numFmtId="4" fontId="148" fillId="67" borderId="112" applyNumberFormat="0" applyProtection="0">
      <alignment horizontal="right" vertical="center"/>
    </xf>
    <xf numFmtId="0" fontId="67" fillId="19" borderId="140" applyNumberFormat="0" applyAlignment="0" applyProtection="0"/>
    <xf numFmtId="186" fontId="115" fillId="0" borderId="88" applyNumberFormat="0" applyFill="0" applyBorder="0" applyProtection="0">
      <alignment horizontal="right"/>
    </xf>
    <xf numFmtId="4" fontId="149" fillId="67" borderId="137" applyNumberFormat="0" applyProtection="0">
      <alignment horizontal="right" vertical="center"/>
    </xf>
    <xf numFmtId="0" fontId="67" fillId="19" borderId="129"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33"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5" fillId="44" borderId="115" applyNumberFormat="0" applyFont="0" applyAlignment="0" applyProtection="0"/>
    <xf numFmtId="0" fontId="67" fillId="19" borderId="129" applyNumberFormat="0" applyAlignment="0" applyProtection="0"/>
    <xf numFmtId="0" fontId="5" fillId="67" borderId="144" applyNumberFormat="0" applyProtection="0">
      <alignment horizontal="left" vertical="top" indent="1"/>
    </xf>
    <xf numFmtId="0" fontId="67" fillId="19" borderId="133" applyNumberFormat="0" applyAlignment="0" applyProtection="0"/>
    <xf numFmtId="185" fontId="67" fillId="19" borderId="147" applyNumberFormat="0" applyAlignment="0" applyProtection="0"/>
    <xf numFmtId="185" fontId="62" fillId="4" borderId="149">
      <alignment horizontal="left" vertical="center" indent="1"/>
    </xf>
    <xf numFmtId="185"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29" applyNumberFormat="0" applyAlignment="0" applyProtection="0"/>
    <xf numFmtId="0" fontId="67" fillId="19" borderId="121"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185" fontId="67" fillId="19" borderId="147" applyNumberFormat="0" applyAlignment="0" applyProtection="0"/>
    <xf numFmtId="0" fontId="67" fillId="19" borderId="140"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186" fontId="113" fillId="0" borderId="132" applyNumberFormat="0" applyFill="0" applyBorder="0" applyProtection="0">
      <alignment horizontal="left"/>
    </xf>
    <xf numFmtId="185"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4" fontId="149" fillId="67" borderId="144" applyNumberFormat="0" applyProtection="0">
      <alignment horizontal="right" vertical="center"/>
    </xf>
    <xf numFmtId="4" fontId="148" fillId="60" borderId="144" applyNumberFormat="0" applyProtection="0">
      <alignment horizontal="right" vertical="center"/>
    </xf>
    <xf numFmtId="185" fontId="67" fillId="19" borderId="140" applyNumberFormat="0" applyAlignment="0" applyProtection="0"/>
    <xf numFmtId="0" fontId="7" fillId="44" borderId="130" applyNumberFormat="0" applyFont="0" applyAlignment="0" applyProtection="0"/>
    <xf numFmtId="0" fontId="67" fillId="19" borderId="129"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33" applyNumberFormat="0" applyAlignment="0" applyProtection="0"/>
    <xf numFmtId="185" fontId="67" fillId="19" borderId="147" applyNumberFormat="0" applyAlignment="0" applyProtection="0"/>
    <xf numFmtId="0" fontId="5" fillId="44" borderId="148" applyNumberFormat="0" applyFon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33" applyNumberFormat="0" applyAlignment="0" applyProtection="0"/>
    <xf numFmtId="0" fontId="67" fillId="19" borderId="129"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5" fillId="5" borderId="137" applyNumberFormat="0" applyProtection="0">
      <alignment horizontal="left" vertical="center" indent="1"/>
    </xf>
    <xf numFmtId="0" fontId="67" fillId="19" borderId="133" applyNumberFormat="0" applyAlignment="0" applyProtection="0"/>
    <xf numFmtId="4" fontId="148" fillId="67" borderId="144" applyNumberFormat="0" applyProtection="0">
      <alignment vertical="center"/>
    </xf>
    <xf numFmtId="0" fontId="67" fillId="19" borderId="140" applyNumberFormat="0" applyAlignment="0" applyProtection="0"/>
    <xf numFmtId="4" fontId="146" fillId="55" borderId="137" applyNumberFormat="0" applyProtection="0">
      <alignment vertical="center"/>
    </xf>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47" applyNumberFormat="0" applyAlignment="0" applyProtection="0"/>
    <xf numFmtId="0" fontId="67" fillId="19" borderId="147" applyNumberFormat="0" applyAlignment="0" applyProtection="0"/>
    <xf numFmtId="4" fontId="148" fillId="65" borderId="118" applyNumberFormat="0" applyProtection="0">
      <alignment horizontal="right" vertical="center"/>
    </xf>
    <xf numFmtId="185" fontId="67" fillId="19" borderId="147" applyNumberFormat="0" applyAlignment="0" applyProtection="0"/>
    <xf numFmtId="0" fontId="57" fillId="40" borderId="14" applyNumberFormat="0" applyAlignment="0" applyProtection="0"/>
    <xf numFmtId="4" fontId="148" fillId="57" borderId="118" applyNumberFormat="0" applyProtection="0">
      <alignment horizontal="right" vertical="center"/>
    </xf>
    <xf numFmtId="0" fontId="67" fillId="19" borderId="129" applyNumberFormat="0" applyAlignment="0" applyProtection="0"/>
    <xf numFmtId="0" fontId="7" fillId="44" borderId="134" applyNumberFormat="0" applyFont="0" applyAlignment="0" applyProtection="0"/>
    <xf numFmtId="0" fontId="5" fillId="56" borderId="137" applyNumberFormat="0" applyProtection="0">
      <alignment horizontal="left" vertical="center" indent="1"/>
    </xf>
    <xf numFmtId="0" fontId="67" fillId="19" borderId="147" applyNumberFormat="0" applyAlignment="0" applyProtection="0"/>
    <xf numFmtId="0" fontId="67" fillId="19" borderId="147"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18" fillId="0" borderId="27" applyNumberFormat="0" applyFill="0" applyAlignment="0" applyProtection="0"/>
    <xf numFmtId="4" fontId="146" fillId="55" borderId="112" applyNumberFormat="0" applyProtection="0">
      <alignment vertical="center"/>
    </xf>
    <xf numFmtId="4" fontId="148" fillId="55" borderId="112" applyNumberFormat="0" applyProtection="0">
      <alignment horizontal="left" vertical="center" indent="1"/>
    </xf>
    <xf numFmtId="4" fontId="148" fillId="57" borderId="112" applyNumberFormat="0" applyProtection="0">
      <alignment horizontal="right" vertical="center"/>
    </xf>
    <xf numFmtId="4" fontId="148" fillId="59" borderId="112" applyNumberFormat="0" applyProtection="0">
      <alignment horizontal="right" vertical="center"/>
    </xf>
    <xf numFmtId="4" fontId="148" fillId="61" borderId="112" applyNumberFormat="0" applyProtection="0">
      <alignment horizontal="right" vertical="center"/>
    </xf>
    <xf numFmtId="4" fontId="148" fillId="63" borderId="112" applyNumberFormat="0" applyProtection="0">
      <alignment horizontal="right" vertical="center"/>
    </xf>
    <xf numFmtId="4" fontId="148" fillId="65" borderId="112" applyNumberFormat="0" applyProtection="0">
      <alignment horizontal="right" vertical="center"/>
    </xf>
    <xf numFmtId="0" fontId="5" fillId="56" borderId="112" applyNumberFormat="0" applyProtection="0">
      <alignment horizontal="left" vertical="center" indent="1"/>
    </xf>
    <xf numFmtId="0" fontId="5" fillId="3" borderId="112" applyNumberFormat="0" applyProtection="0">
      <alignment horizontal="left" vertical="center" indent="1"/>
    </xf>
    <xf numFmtId="0" fontId="5" fillId="5" borderId="112" applyNumberFormat="0" applyProtection="0">
      <alignment horizontal="left" vertical="center" indent="1"/>
    </xf>
    <xf numFmtId="0" fontId="5" fillId="67" borderId="112" applyNumberFormat="0" applyProtection="0">
      <alignment horizontal="left" vertical="center" indent="1"/>
    </xf>
    <xf numFmtId="4" fontId="148" fillId="67" borderId="112" applyNumberFormat="0" applyProtection="0">
      <alignment vertical="center"/>
    </xf>
    <xf numFmtId="4" fontId="146" fillId="5" borderId="113" applyNumberFormat="0" applyProtection="0">
      <alignment horizontal="left" vertical="center" indent="1"/>
    </xf>
    <xf numFmtId="4" fontId="149" fillId="67" borderId="112" applyNumberFormat="0" applyProtection="0">
      <alignment horizontal="right" vertical="center"/>
    </xf>
    <xf numFmtId="0" fontId="8" fillId="3" borderId="112" applyNumberFormat="0" applyProtection="0">
      <alignment horizontal="left" vertical="top" indent="1"/>
    </xf>
    <xf numFmtId="4" fontId="151" fillId="67" borderId="112" applyNumberFormat="0" applyProtection="0">
      <alignment horizontal="right" vertical="center"/>
    </xf>
    <xf numFmtId="185" fontId="57" fillId="40" borderId="14" applyNumberFormat="0" applyAlignment="0" applyProtection="0"/>
    <xf numFmtId="0" fontId="7" fillId="44" borderId="141" applyNumberFormat="0" applyFon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6" fontId="115" fillId="0" borderId="12" applyNumberFormat="0" applyFill="0" applyBorder="0" applyProtection="0">
      <alignment horizontal="right"/>
    </xf>
    <xf numFmtId="185" fontId="67" fillId="19" borderId="147" applyNumberFormat="0" applyAlignment="0" applyProtection="0"/>
    <xf numFmtId="0" fontId="57" fillId="40" borderId="14" applyNumberFormat="0" applyAlignment="0" applyProtection="0"/>
    <xf numFmtId="0" fontId="67" fillId="19" borderId="129" applyNumberFormat="0" applyAlignment="0" applyProtection="0"/>
    <xf numFmtId="0" fontId="84" fillId="40" borderId="142"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84" fillId="40" borderId="24" applyNumberFormat="0" applyAlignment="0" applyProtection="0"/>
    <xf numFmtId="185" fontId="67" fillId="19" borderId="147" applyNumberFormat="0" applyAlignment="0" applyProtection="0"/>
    <xf numFmtId="4" fontId="146" fillId="55" borderId="112" applyNumberFormat="0" applyProtection="0">
      <alignment vertical="center"/>
    </xf>
    <xf numFmtId="4" fontId="148" fillId="55" borderId="112" applyNumberFormat="0" applyProtection="0">
      <alignment horizontal="left" vertical="center" indent="1"/>
    </xf>
    <xf numFmtId="4" fontId="148" fillId="57" borderId="112" applyNumberFormat="0" applyProtection="0">
      <alignment horizontal="right" vertical="center"/>
    </xf>
    <xf numFmtId="4" fontId="148" fillId="59" borderId="112" applyNumberFormat="0" applyProtection="0">
      <alignment horizontal="right" vertical="center"/>
    </xf>
    <xf numFmtId="4" fontId="148" fillId="61" borderId="112" applyNumberFormat="0" applyProtection="0">
      <alignment horizontal="right" vertical="center"/>
    </xf>
    <xf numFmtId="4" fontId="148" fillId="63" borderId="112" applyNumberFormat="0" applyProtection="0">
      <alignment horizontal="right" vertical="center"/>
    </xf>
    <xf numFmtId="4" fontId="148" fillId="65" borderId="112" applyNumberFormat="0" applyProtection="0">
      <alignment horizontal="right" vertical="center"/>
    </xf>
    <xf numFmtId="0" fontId="5" fillId="56" borderId="112" applyNumberFormat="0" applyProtection="0">
      <alignment horizontal="left" vertical="center" indent="1"/>
    </xf>
    <xf numFmtId="0" fontId="5" fillId="3" borderId="112" applyNumberFormat="0" applyProtection="0">
      <alignment horizontal="left" vertical="center" indent="1"/>
    </xf>
    <xf numFmtId="0" fontId="5" fillId="5" borderId="112" applyNumberFormat="0" applyProtection="0">
      <alignment horizontal="left" vertical="center" indent="1"/>
    </xf>
    <xf numFmtId="0" fontId="5" fillId="67" borderId="112" applyNumberFormat="0" applyProtection="0">
      <alignment horizontal="left" vertical="center" indent="1"/>
    </xf>
    <xf numFmtId="4" fontId="148" fillId="67" borderId="112" applyNumberFormat="0" applyProtection="0">
      <alignment vertical="center"/>
    </xf>
    <xf numFmtId="4" fontId="146" fillId="5" borderId="113" applyNumberFormat="0" applyProtection="0">
      <alignment horizontal="left" vertical="center" indent="1"/>
    </xf>
    <xf numFmtId="4" fontId="149" fillId="67" borderId="112" applyNumberFormat="0" applyProtection="0">
      <alignment horizontal="right" vertical="center"/>
    </xf>
    <xf numFmtId="0" fontId="8" fillId="3" borderId="112" applyNumberFormat="0" applyProtection="0">
      <alignment horizontal="left" vertical="top" indent="1"/>
    </xf>
    <xf numFmtId="4" fontId="151" fillId="67" borderId="112" applyNumberFormat="0" applyProtection="0">
      <alignment horizontal="right" vertical="center"/>
    </xf>
    <xf numFmtId="185" fontId="67" fillId="19" borderId="140"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0" fontId="84" fillId="40" borderId="116" applyNumberFormat="0" applyAlignment="0" applyProtection="0"/>
    <xf numFmtId="185" fontId="63" fillId="43" borderId="149">
      <alignment horizontal="left" vertical="center" indent="1"/>
    </xf>
    <xf numFmtId="4" fontId="148" fillId="57" borderId="144" applyNumberFormat="0" applyProtection="0">
      <alignment horizontal="right" vertical="center"/>
    </xf>
    <xf numFmtId="185" fontId="67" fillId="19" borderId="140"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4" fontId="148" fillId="58" borderId="112" applyNumberFormat="0" applyProtection="0">
      <alignment horizontal="right" vertical="center"/>
    </xf>
    <xf numFmtId="4" fontId="148" fillId="60" borderId="112" applyNumberFormat="0" applyProtection="0">
      <alignment horizontal="right" vertical="center"/>
    </xf>
    <xf numFmtId="4" fontId="148" fillId="61" borderId="112" applyNumberFormat="0" applyProtection="0">
      <alignment horizontal="right" vertical="center"/>
    </xf>
    <xf numFmtId="4" fontId="148" fillId="62" borderId="112" applyNumberFormat="0" applyProtection="0">
      <alignment horizontal="right" vertical="center"/>
    </xf>
    <xf numFmtId="4" fontId="148" fillId="64" borderId="112" applyNumberFormat="0" applyProtection="0">
      <alignment horizontal="right" vertical="center"/>
    </xf>
    <xf numFmtId="0" fontId="5" fillId="56" borderId="112" applyNumberFormat="0" applyProtection="0">
      <alignment horizontal="left" vertical="center" indent="1"/>
    </xf>
    <xf numFmtId="0" fontId="5" fillId="3" borderId="112" applyNumberFormat="0" applyProtection="0">
      <alignment horizontal="left" vertical="top" indent="1"/>
    </xf>
    <xf numFmtId="0" fontId="5" fillId="5" borderId="112" applyNumberFormat="0" applyProtection="0">
      <alignment horizontal="left" vertical="top" indent="1"/>
    </xf>
    <xf numFmtId="4" fontId="149" fillId="67" borderId="112" applyNumberFormat="0" applyProtection="0">
      <alignment vertical="center"/>
    </xf>
    <xf numFmtId="4" fontId="146" fillId="5" borderId="113" applyNumberFormat="0" applyProtection="0">
      <alignment horizontal="left" vertical="center" indent="1"/>
    </xf>
    <xf numFmtId="4" fontId="149" fillId="67" borderId="112" applyNumberFormat="0" applyProtection="0">
      <alignment horizontal="right" vertical="center"/>
    </xf>
    <xf numFmtId="0" fontId="8" fillId="3" borderId="112" applyNumberFormat="0" applyProtection="0">
      <alignment horizontal="left" vertical="top" indent="1"/>
    </xf>
    <xf numFmtId="185" fontId="57" fillId="40" borderId="14" applyNumberFormat="0" applyAlignment="0" applyProtection="0"/>
    <xf numFmtId="0" fontId="67" fillId="19" borderId="129"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0" fontId="67" fillId="19" borderId="140" applyNumberFormat="0" applyAlignment="0" applyProtection="0"/>
    <xf numFmtId="0" fontId="5" fillId="5" borderId="118" applyNumberFormat="0" applyProtection="0">
      <alignment horizontal="left" vertical="top" indent="1"/>
    </xf>
    <xf numFmtId="4" fontId="146" fillId="55" borderId="112" applyNumberFormat="0" applyProtection="0">
      <alignment vertical="center"/>
    </xf>
    <xf numFmtId="4" fontId="148" fillId="5" borderId="112" applyNumberFormat="0" applyProtection="0">
      <alignment horizontal="right" vertical="center"/>
    </xf>
    <xf numFmtId="4" fontId="149" fillId="67" borderId="112" applyNumberFormat="0" applyProtection="0">
      <alignment horizontal="right" vertical="center"/>
    </xf>
    <xf numFmtId="0" fontId="5" fillId="44" borderId="115" applyNumberFormat="0" applyFon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18" fillId="0" borderId="27" applyNumberFormat="0" applyFill="0" applyAlignment="0" applyProtection="0"/>
    <xf numFmtId="4" fontId="149" fillId="67" borderId="118" applyNumberFormat="0" applyProtection="0">
      <alignment vertical="center"/>
    </xf>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47" applyNumberFormat="0" applyAlignment="0" applyProtection="0"/>
    <xf numFmtId="185" fontId="67" fillId="19" borderId="140" applyNumberFormat="0" applyAlignment="0" applyProtection="0"/>
    <xf numFmtId="185" fontId="67" fillId="19" borderId="147" applyNumberFormat="0" applyAlignment="0" applyProtection="0"/>
    <xf numFmtId="0" fontId="5" fillId="3" borderId="144" applyNumberFormat="0" applyProtection="0">
      <alignment horizontal="left" vertical="center" indent="1"/>
    </xf>
    <xf numFmtId="0"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4" fontId="148" fillId="67" borderId="144" applyNumberFormat="0" applyProtection="0">
      <alignment vertical="center"/>
    </xf>
    <xf numFmtId="185"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40" applyNumberFormat="0" applyAlignment="0" applyProtection="0"/>
    <xf numFmtId="0" fontId="67" fillId="19" borderId="133"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0" fontId="67" fillId="19" borderId="147" applyNumberFormat="0" applyAlignment="0" applyProtection="0"/>
    <xf numFmtId="0" fontId="67" fillId="19" borderId="129" applyNumberFormat="0" applyAlignment="0" applyProtection="0"/>
    <xf numFmtId="185" fontId="67" fillId="19" borderId="147" applyNumberFormat="0" applyAlignment="0" applyProtection="0"/>
    <xf numFmtId="185" fontId="67" fillId="19" borderId="140" applyNumberFormat="0" applyAlignment="0" applyProtection="0"/>
    <xf numFmtId="0" fontId="67" fillId="19" borderId="129"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0" fontId="7" fillId="44" borderId="148" applyNumberFormat="0" applyFont="0" applyAlignment="0" applyProtection="0"/>
    <xf numFmtId="185" fontId="67" fillId="19" borderId="147" applyNumberFormat="0" applyAlignment="0" applyProtection="0"/>
    <xf numFmtId="185" fontId="67" fillId="19" borderId="147" applyNumberFormat="0" applyAlignment="0" applyProtection="0"/>
    <xf numFmtId="4" fontId="151" fillId="67" borderId="118" applyNumberFormat="0" applyProtection="0">
      <alignment horizontal="right" vertical="center"/>
    </xf>
    <xf numFmtId="4" fontId="146" fillId="5" borderId="118" applyNumberFormat="0" applyProtection="0">
      <alignment horizontal="left" vertical="center" indent="1"/>
    </xf>
    <xf numFmtId="4" fontId="148" fillId="67" borderId="118" applyNumberFormat="0" applyProtection="0">
      <alignment horizontal="right" vertical="center"/>
    </xf>
    <xf numFmtId="0" fontId="5" fillId="67" borderId="118" applyNumberFormat="0" applyProtection="0">
      <alignment horizontal="left" vertical="center" indent="1"/>
    </xf>
    <xf numFmtId="4" fontId="148" fillId="5" borderId="118" applyNumberFormat="0" applyProtection="0">
      <alignment horizontal="right" vertical="center"/>
    </xf>
    <xf numFmtId="4" fontId="148" fillId="61" borderId="118" applyNumberFormat="0" applyProtection="0">
      <alignment horizontal="right" vertical="center"/>
    </xf>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33" applyNumberFormat="0" applyAlignment="0" applyProtection="0"/>
    <xf numFmtId="185" fontId="67" fillId="19" borderId="140" applyNumberFormat="0" applyAlignment="0" applyProtection="0"/>
    <xf numFmtId="185" fontId="67" fillId="19" borderId="140" applyNumberFormat="0" applyAlignment="0" applyProtection="0"/>
    <xf numFmtId="0" fontId="5" fillId="3" borderId="144" applyNumberFormat="0" applyProtection="0">
      <alignment horizontal="left" vertical="top" indent="1"/>
    </xf>
    <xf numFmtId="185" fontId="67" fillId="19" borderId="140" applyNumberFormat="0" applyAlignment="0" applyProtection="0"/>
    <xf numFmtId="0" fontId="67" fillId="19" borderId="140" applyNumberFormat="0" applyAlignment="0" applyProtection="0"/>
    <xf numFmtId="0" fontId="67" fillId="19" borderId="121"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47" applyNumberFormat="0" applyAlignment="0" applyProtection="0"/>
    <xf numFmtId="4" fontId="148" fillId="60" borderId="112" applyNumberFormat="0" applyProtection="0">
      <alignment horizontal="right" vertical="center"/>
    </xf>
    <xf numFmtId="0" fontId="5" fillId="5" borderId="112" applyNumberFormat="0" applyProtection="0">
      <alignment horizontal="left" vertical="center" indent="1"/>
    </xf>
    <xf numFmtId="0" fontId="57" fillId="40" borderId="114" applyNumberFormat="0" applyAlignment="0" applyProtection="0"/>
    <xf numFmtId="0" fontId="67" fillId="19" borderId="121" applyNumberFormat="0" applyAlignment="0" applyProtection="0"/>
    <xf numFmtId="185" fontId="67" fillId="19" borderId="140" applyNumberFormat="0" applyAlignment="0" applyProtection="0"/>
    <xf numFmtId="0" fontId="67" fillId="19" borderId="133"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40"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186" fontId="113" fillId="0" borderId="88" applyNumberFormat="0" applyFill="0" applyBorder="0" applyProtection="0">
      <alignment horizontal="left"/>
    </xf>
    <xf numFmtId="185" fontId="67" fillId="19" borderId="147" applyNumberFormat="0" applyAlignment="0" applyProtection="0"/>
    <xf numFmtId="185" fontId="67" fillId="19" borderId="140" applyNumberFormat="0" applyAlignment="0" applyProtection="0"/>
    <xf numFmtId="0" fontId="67" fillId="19" borderId="140"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4" fontId="148" fillId="63" borderId="144" applyNumberFormat="0" applyProtection="0">
      <alignment horizontal="right" vertical="center"/>
    </xf>
    <xf numFmtId="185" fontId="67" fillId="19" borderId="140" applyNumberFormat="0" applyAlignment="0" applyProtection="0"/>
    <xf numFmtId="0" fontId="19" fillId="0" borderId="127">
      <alignment horizontal="center" vertical="center"/>
    </xf>
    <xf numFmtId="0" fontId="67" fillId="19" borderId="129" applyNumberFormat="0" applyAlignment="0" applyProtection="0"/>
    <xf numFmtId="0" fontId="67" fillId="19" borderId="133" applyNumberFormat="0" applyAlignment="0" applyProtection="0"/>
    <xf numFmtId="185" fontId="67" fillId="19" borderId="147" applyNumberFormat="0" applyAlignment="0" applyProtection="0"/>
    <xf numFmtId="4" fontId="148" fillId="67" borderId="144" applyNumberFormat="0" applyProtection="0">
      <alignment horizontal="right" vertical="center"/>
    </xf>
    <xf numFmtId="0" fontId="67" fillId="19" borderId="133"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4" fontId="149" fillId="67" borderId="144" applyNumberFormat="0" applyProtection="0">
      <alignment vertical="center"/>
    </xf>
    <xf numFmtId="3" fontId="41" fillId="4" borderId="149">
      <alignment horizontal="right" vertical="center" indent="1"/>
    </xf>
    <xf numFmtId="0" fontId="18" fillId="0" borderId="136" applyNumberFormat="0" applyFill="0" applyAlignment="0" applyProtection="0"/>
    <xf numFmtId="0" fontId="5" fillId="67" borderId="137" applyNumberFormat="0" applyProtection="0">
      <alignment horizontal="left" vertical="top" indent="1"/>
    </xf>
    <xf numFmtId="185" fontId="67" fillId="19" borderId="140" applyNumberFormat="0" applyAlignment="0" applyProtection="0"/>
    <xf numFmtId="185" fontId="67" fillId="19" borderId="147" applyNumberFormat="0" applyAlignment="0" applyProtection="0"/>
    <xf numFmtId="185" fontId="67" fillId="19" borderId="147" applyNumberFormat="0" applyAlignment="0" applyProtection="0"/>
    <xf numFmtId="4" fontId="148" fillId="5" borderId="144" applyNumberFormat="0" applyProtection="0">
      <alignment horizontal="right" vertical="center"/>
    </xf>
    <xf numFmtId="185" fontId="67" fillId="19" borderId="147" applyNumberFormat="0" applyAlignment="0" applyProtection="0"/>
    <xf numFmtId="185" fontId="67" fillId="19" borderId="140"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84" fillId="40" borderId="24" applyNumberFormat="0" applyAlignment="0" applyProtection="0"/>
    <xf numFmtId="0" fontId="84" fillId="40" borderId="142" applyNumberFormat="0" applyAlignment="0" applyProtection="0"/>
    <xf numFmtId="0" fontId="84" fillId="40" borderId="24" applyNumberFormat="0" applyAlignment="0" applyProtection="0"/>
    <xf numFmtId="4" fontId="147" fillId="55" borderId="112" applyNumberFormat="0" applyProtection="0">
      <alignment vertical="center"/>
    </xf>
    <xf numFmtId="4" fontId="148" fillId="57" borderId="112" applyNumberFormat="0" applyProtection="0">
      <alignment horizontal="right" vertical="center"/>
    </xf>
    <xf numFmtId="4" fontId="148" fillId="59" borderId="112" applyNumberFormat="0" applyProtection="0">
      <alignment horizontal="right" vertical="center"/>
    </xf>
    <xf numFmtId="4" fontId="148" fillId="61" borderId="112" applyNumberFormat="0" applyProtection="0">
      <alignment horizontal="right" vertical="center"/>
    </xf>
    <xf numFmtId="4" fontId="148" fillId="65" borderId="112" applyNumberFormat="0" applyProtection="0">
      <alignment horizontal="right" vertical="center"/>
    </xf>
    <xf numFmtId="0" fontId="5" fillId="3" borderId="112" applyNumberFormat="0" applyProtection="0">
      <alignment horizontal="left" vertical="top" indent="1"/>
    </xf>
    <xf numFmtId="0" fontId="5" fillId="67" borderId="112" applyNumberFormat="0" applyProtection="0">
      <alignment horizontal="left" vertical="center" indent="1"/>
    </xf>
    <xf numFmtId="0" fontId="8" fillId="43" borderId="112" applyNumberFormat="0" applyProtection="0">
      <alignment horizontal="left" vertical="top" indent="1"/>
    </xf>
    <xf numFmtId="4" fontId="149" fillId="67" borderId="112" applyNumberFormat="0" applyProtection="0">
      <alignment horizontal="right" vertical="center"/>
    </xf>
    <xf numFmtId="4" fontId="150" fillId="3" borderId="113" applyNumberFormat="0" applyProtection="0">
      <alignment horizontal="left" vertical="center" indent="1"/>
    </xf>
    <xf numFmtId="185" fontId="19" fillId="0" borderId="3">
      <alignment horizontal="center" vertical="center"/>
    </xf>
    <xf numFmtId="185" fontId="57" fillId="40" borderId="14" applyNumberFormat="0" applyAlignment="0" applyProtection="0"/>
    <xf numFmtId="185" fontId="67" fillId="19" borderId="140" applyNumberFormat="0" applyAlignment="0" applyProtection="0"/>
    <xf numFmtId="0" fontId="67" fillId="19" borderId="129"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6" fontId="115" fillId="0" borderId="12" applyNumberFormat="0" applyFill="0" applyBorder="0" applyProtection="0">
      <alignment horizontal="left"/>
    </xf>
    <xf numFmtId="4" fontId="148" fillId="64" borderId="118" applyNumberFormat="0" applyProtection="0">
      <alignment horizontal="right" vertical="center"/>
    </xf>
    <xf numFmtId="0" fontId="57" fillId="40" borderId="14" applyNumberFormat="0" applyAlignment="0" applyProtection="0"/>
    <xf numFmtId="4" fontId="148" fillId="58" borderId="118" applyNumberFormat="0" applyProtection="0">
      <alignment horizontal="right" vertical="center"/>
    </xf>
    <xf numFmtId="0" fontId="67" fillId="19" borderId="129"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57" fillId="40" borderId="14" applyNumberFormat="0" applyAlignment="0" applyProtection="0"/>
    <xf numFmtId="4" fontId="147" fillId="55" borderId="112" applyNumberFormat="0" applyProtection="0">
      <alignment vertical="center"/>
    </xf>
    <xf numFmtId="0" fontId="5" fillId="5" borderId="112" applyNumberFormat="0" applyProtection="0">
      <alignment horizontal="left" vertical="center" indent="1"/>
    </xf>
    <xf numFmtId="4" fontId="148" fillId="67" borderId="112" applyNumberFormat="0" applyProtection="0">
      <alignment vertical="center"/>
    </xf>
    <xf numFmtId="4" fontId="148" fillId="67" borderId="112" applyNumberFormat="0" applyProtection="0">
      <alignment horizontal="right" vertical="center"/>
    </xf>
    <xf numFmtId="4" fontId="151" fillId="67" borderId="112" applyNumberFormat="0" applyProtection="0">
      <alignment horizontal="right" vertical="center"/>
    </xf>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84" fillId="40" borderId="24" applyNumberFormat="0" applyAlignment="0" applyProtection="0"/>
    <xf numFmtId="4" fontId="148" fillId="64" borderId="118" applyNumberFormat="0" applyProtection="0">
      <alignment horizontal="right" vertical="center"/>
    </xf>
    <xf numFmtId="0" fontId="57" fillId="40" borderId="14" applyNumberFormat="0" applyAlignment="0" applyProtection="0"/>
    <xf numFmtId="185" fontId="67" fillId="19" borderId="147" applyNumberFormat="0" applyAlignment="0" applyProtection="0"/>
    <xf numFmtId="0" fontId="5" fillId="67" borderId="144" applyNumberFormat="0" applyProtection="0">
      <alignment horizontal="left" vertical="center" indent="1"/>
    </xf>
    <xf numFmtId="4" fontId="148" fillId="63" borderId="137" applyNumberFormat="0" applyProtection="0">
      <alignment horizontal="right" vertical="center"/>
    </xf>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4" fontId="148" fillId="58" borderId="112" applyNumberFormat="0" applyProtection="0">
      <alignment horizontal="right" vertical="center"/>
    </xf>
    <xf numFmtId="4" fontId="148" fillId="60" borderId="112" applyNumberFormat="0" applyProtection="0">
      <alignment horizontal="right" vertical="center"/>
    </xf>
    <xf numFmtId="0" fontId="5" fillId="56" borderId="112" applyNumberFormat="0" applyProtection="0">
      <alignment horizontal="left" vertical="center" indent="1"/>
    </xf>
    <xf numFmtId="0" fontId="5" fillId="3" borderId="112" applyNumberFormat="0" applyProtection="0">
      <alignment horizontal="left" vertical="center" indent="1"/>
    </xf>
    <xf numFmtId="0" fontId="5" fillId="3" borderId="112" applyNumberFormat="0" applyProtection="0">
      <alignment horizontal="left" vertical="top" indent="1"/>
    </xf>
    <xf numFmtId="0" fontId="5" fillId="5" borderId="112" applyNumberFormat="0" applyProtection="0">
      <alignment horizontal="left" vertical="top" indent="1"/>
    </xf>
    <xf numFmtId="0" fontId="5" fillId="67" borderId="112" applyNumberFormat="0" applyProtection="0">
      <alignment horizontal="left" vertical="center" indent="1"/>
    </xf>
    <xf numFmtId="0" fontId="5" fillId="67" borderId="112" applyNumberFormat="0" applyProtection="0">
      <alignment horizontal="left" vertical="top" indent="1"/>
    </xf>
    <xf numFmtId="4" fontId="148" fillId="67" borderId="112" applyNumberFormat="0" applyProtection="0">
      <alignment vertical="center"/>
    </xf>
    <xf numFmtId="4" fontId="149" fillId="67" borderId="112" applyNumberFormat="0" applyProtection="0">
      <alignment vertical="center"/>
    </xf>
    <xf numFmtId="4" fontId="146" fillId="5" borderId="113" applyNumberFormat="0" applyProtection="0">
      <alignment horizontal="left" vertical="center" indent="1"/>
    </xf>
    <xf numFmtId="0" fontId="8" fillId="43" borderId="112" applyNumberFormat="0" applyProtection="0">
      <alignment horizontal="left" vertical="top" indent="1"/>
    </xf>
    <xf numFmtId="4" fontId="148" fillId="67" borderId="112" applyNumberFormat="0" applyProtection="0">
      <alignment horizontal="right" vertical="center"/>
    </xf>
    <xf numFmtId="0" fontId="67" fillId="19" borderId="129"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7" applyNumberFormat="0" applyAlignment="0" applyProtection="0"/>
    <xf numFmtId="4" fontId="148" fillId="61" borderId="118" applyNumberFormat="0" applyProtection="0">
      <alignment horizontal="right" vertical="center"/>
    </xf>
    <xf numFmtId="4" fontId="148" fillId="59" borderId="144" applyNumberFormat="0" applyProtection="0">
      <alignment horizontal="right" vertical="center"/>
    </xf>
    <xf numFmtId="4" fontId="148" fillId="57" borderId="137" applyNumberFormat="0" applyProtection="0">
      <alignment horizontal="right" vertical="center"/>
    </xf>
    <xf numFmtId="4" fontId="148" fillId="60" borderId="144" applyNumberFormat="0" applyProtection="0">
      <alignment horizontal="right" vertical="center"/>
    </xf>
    <xf numFmtId="185" fontId="67" fillId="19" borderId="14"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29" applyNumberFormat="0" applyAlignment="0" applyProtection="0"/>
    <xf numFmtId="185" fontId="67" fillId="19" borderId="14" applyNumberFormat="0" applyAlignment="0" applyProtection="0"/>
    <xf numFmtId="0" fontId="67" fillId="19" borderId="133" applyNumberFormat="0" applyAlignment="0" applyProtection="0"/>
    <xf numFmtId="0" fontId="18" fillId="0" borderId="143" applyNumberFormat="0" applyFill="0" applyAlignment="0" applyProtection="0"/>
    <xf numFmtId="0"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40"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0" fontId="67" fillId="19" borderId="147" applyNumberFormat="0" applyAlignment="0" applyProtection="0"/>
    <xf numFmtId="185" fontId="67" fillId="19" borderId="140" applyNumberFormat="0" applyAlignment="0" applyProtection="0"/>
    <xf numFmtId="0" fontId="5" fillId="44" borderId="130" applyNumberFormat="0" applyFont="0" applyAlignment="0" applyProtection="0"/>
    <xf numFmtId="0" fontId="67" fillId="19" borderId="129" applyNumberFormat="0" applyAlignment="0" applyProtection="0"/>
    <xf numFmtId="0" fontId="5" fillId="56" borderId="144" applyNumberFormat="0" applyProtection="0">
      <alignment horizontal="left" vertical="top" indent="1"/>
    </xf>
    <xf numFmtId="0" fontId="67" fillId="19" borderId="147" applyNumberFormat="0" applyAlignment="0" applyProtection="0"/>
    <xf numFmtId="0" fontId="57" fillId="40" borderId="114" applyNumberFormat="0" applyAlignment="0" applyProtection="0"/>
    <xf numFmtId="0" fontId="67" fillId="19" borderId="147" applyNumberFormat="0" applyAlignment="0" applyProtection="0"/>
    <xf numFmtId="185" fontId="67" fillId="19" borderId="140" applyNumberFormat="0" applyAlignment="0" applyProtection="0"/>
    <xf numFmtId="4" fontId="148" fillId="58" borderId="144" applyNumberFormat="0" applyProtection="0">
      <alignment horizontal="right" vertical="center"/>
    </xf>
    <xf numFmtId="0" fontId="67" fillId="19" borderId="140" applyNumberFormat="0" applyAlignment="0" applyProtection="0"/>
    <xf numFmtId="185" fontId="67" fillId="19" borderId="147" applyNumberFormat="0" applyAlignment="0" applyProtection="0"/>
    <xf numFmtId="0" fontId="67" fillId="19" borderId="114" applyNumberFormat="0" applyAlignment="0" applyProtection="0"/>
    <xf numFmtId="0" fontId="67" fillId="19" borderId="1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14" applyNumberFormat="0" applyAlignment="0" applyProtection="0"/>
    <xf numFmtId="185" fontId="67" fillId="19" borderId="147" applyNumberFormat="0" applyAlignment="0" applyProtection="0"/>
    <xf numFmtId="0" fontId="5" fillId="5" borderId="144" applyNumberFormat="0" applyProtection="0">
      <alignment horizontal="left" vertical="top" indent="1"/>
    </xf>
    <xf numFmtId="0" fontId="5" fillId="56" borderId="118" applyNumberFormat="0" applyProtection="0">
      <alignment horizontal="left" vertical="top" indent="1"/>
    </xf>
    <xf numFmtId="0" fontId="67" fillId="19" borderId="133" applyNumberFormat="0" applyAlignment="0" applyProtection="0"/>
    <xf numFmtId="4" fontId="148" fillId="55" borderId="112" applyNumberFormat="0" applyProtection="0">
      <alignment horizontal="left" vertical="center" indent="1"/>
    </xf>
    <xf numFmtId="4" fontId="148" fillId="59" borderId="112" applyNumberFormat="0" applyProtection="0">
      <alignment horizontal="right" vertical="center"/>
    </xf>
    <xf numFmtId="4" fontId="148" fillId="63" borderId="112" applyNumberFormat="0" applyProtection="0">
      <alignment horizontal="right" vertical="center"/>
    </xf>
    <xf numFmtId="0" fontId="67" fillId="19" borderId="121" applyNumberFormat="0" applyAlignment="0" applyProtection="0"/>
    <xf numFmtId="0" fontId="5" fillId="3" borderId="112" applyNumberFormat="0" applyProtection="0">
      <alignment horizontal="left" vertical="top" indent="1"/>
    </xf>
    <xf numFmtId="0" fontId="5" fillId="67" borderId="112" applyNumberFormat="0" applyProtection="0">
      <alignment horizontal="left" vertical="top" indent="1"/>
    </xf>
    <xf numFmtId="0" fontId="8" fillId="43" borderId="112" applyNumberFormat="0" applyProtection="0">
      <alignment horizontal="left" vertical="top" indent="1"/>
    </xf>
    <xf numFmtId="4" fontId="150" fillId="3" borderId="113" applyNumberFormat="0" applyProtection="0">
      <alignment horizontal="left" vertical="center" indent="1"/>
    </xf>
    <xf numFmtId="0" fontId="51" fillId="55" borderId="144" applyNumberFormat="0" applyProtection="0">
      <alignment horizontal="left" vertical="top" indent="1"/>
    </xf>
    <xf numFmtId="185" fontId="84" fillId="40" borderId="116" applyNumberFormat="0" applyAlignment="0" applyProtection="0"/>
    <xf numFmtId="185" fontId="67" fillId="19" borderId="140" applyNumberFormat="0" applyAlignment="0" applyProtection="0"/>
    <xf numFmtId="185" fontId="67" fillId="19" borderId="147" applyNumberFormat="0" applyAlignment="0" applyProtection="0"/>
    <xf numFmtId="185" fontId="67" fillId="19" borderId="140"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47" applyNumberFormat="0" applyAlignment="0" applyProtection="0"/>
    <xf numFmtId="0" fontId="67" fillId="19" borderId="129" applyNumberFormat="0" applyAlignment="0" applyProtection="0"/>
    <xf numFmtId="0" fontId="67" fillId="19" borderId="147"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47" applyNumberFormat="0" applyAlignment="0" applyProtection="0"/>
    <xf numFmtId="4" fontId="147" fillId="55" borderId="144" applyNumberFormat="0" applyProtection="0">
      <alignment vertical="center"/>
    </xf>
    <xf numFmtId="185"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5" fillId="44" borderId="134" applyNumberFormat="0" applyFont="0" applyAlignment="0" applyProtection="0"/>
    <xf numFmtId="0" fontId="67" fillId="19" borderId="121" applyNumberFormat="0" applyAlignment="0" applyProtection="0"/>
    <xf numFmtId="0" fontId="67" fillId="19" borderId="129" applyNumberFormat="0" applyAlignment="0" applyProtection="0"/>
    <xf numFmtId="0" fontId="67" fillId="19" borderId="147"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33"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43" fontId="5" fillId="0" borderId="0" applyFont="0" applyFill="0" applyBorder="0" applyAlignment="0" applyProtection="0"/>
    <xf numFmtId="0" fontId="57" fillId="40" borderId="14" applyNumberFormat="0" applyAlignment="0" applyProtection="0"/>
    <xf numFmtId="43" fontId="1" fillId="0" borderId="0" applyFont="0" applyFill="0" applyBorder="0" applyAlignment="0" applyProtection="0"/>
    <xf numFmtId="0" fontId="67" fillId="19" borderId="14" applyNumberFormat="0" applyAlignment="0" applyProtection="0"/>
    <xf numFmtId="4" fontId="148" fillId="55" borderId="112" applyNumberFormat="0" applyProtection="0">
      <alignment horizontal="left" vertical="center" indent="1"/>
    </xf>
    <xf numFmtId="4" fontId="148" fillId="57" borderId="112" applyNumberFormat="0" applyProtection="0">
      <alignment horizontal="right" vertical="center"/>
    </xf>
    <xf numFmtId="4" fontId="148" fillId="59" borderId="112" applyNumberFormat="0" applyProtection="0">
      <alignment horizontal="right" vertical="center"/>
    </xf>
    <xf numFmtId="4" fontId="148" fillId="59" borderId="137" applyNumberFormat="0" applyProtection="0">
      <alignment horizontal="right" vertical="center"/>
    </xf>
    <xf numFmtId="0" fontId="67" fillId="19" borderId="147" applyNumberFormat="0" applyAlignment="0" applyProtection="0"/>
    <xf numFmtId="0" fontId="67" fillId="19" borderId="14" applyNumberFormat="0" applyAlignment="0" applyProtection="0"/>
    <xf numFmtId="4" fontId="148" fillId="64" borderId="112" applyNumberFormat="0" applyProtection="0">
      <alignment horizontal="right" vertical="center"/>
    </xf>
    <xf numFmtId="185" fontId="67" fillId="19" borderId="147" applyNumberFormat="0" applyAlignment="0" applyProtection="0"/>
    <xf numFmtId="0" fontId="67" fillId="19" borderId="147" applyNumberFormat="0" applyAlignment="0" applyProtection="0"/>
    <xf numFmtId="0" fontId="5" fillId="3" borderId="144" applyNumberFormat="0" applyProtection="0">
      <alignment horizontal="left" vertical="center" indent="1"/>
    </xf>
    <xf numFmtId="185" fontId="67" fillId="19" borderId="147" applyNumberFormat="0" applyAlignment="0" applyProtection="0"/>
    <xf numFmtId="4" fontId="148" fillId="64" borderId="144" applyNumberFormat="0" applyProtection="0">
      <alignment horizontal="right" vertical="center"/>
    </xf>
    <xf numFmtId="4" fontId="148" fillId="59" borderId="144" applyNumberFormat="0" applyProtection="0">
      <alignment horizontal="right" vertical="center"/>
    </xf>
    <xf numFmtId="0" fontId="67" fillId="19" borderId="147" applyNumberFormat="0" applyAlignment="0" applyProtection="0"/>
    <xf numFmtId="4" fontId="146" fillId="55" borderId="144" applyNumberFormat="0" applyProtection="0">
      <alignment vertical="center"/>
    </xf>
    <xf numFmtId="0"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0" fontId="7" fillId="44" borderId="141" applyNumberFormat="0" applyFont="0" applyAlignment="0" applyProtection="0"/>
    <xf numFmtId="0" fontId="5" fillId="67" borderId="144" applyNumberFormat="0" applyProtection="0">
      <alignment horizontal="left" vertical="top" indent="1"/>
    </xf>
    <xf numFmtId="0" fontId="84" fillId="40" borderId="135" applyNumberFormat="0" applyAlignment="0" applyProtection="0"/>
    <xf numFmtId="0" fontId="67" fillId="19" borderId="133" applyNumberFormat="0" applyAlignment="0" applyProtection="0"/>
    <xf numFmtId="0" fontId="57" fillId="40" borderId="147" applyNumberFormat="0" applyAlignment="0" applyProtection="0"/>
    <xf numFmtId="0" fontId="67" fillId="19" borderId="140" applyNumberFormat="0" applyAlignment="0" applyProtection="0"/>
    <xf numFmtId="0" fontId="5" fillId="3" borderId="137" applyNumberFormat="0" applyProtection="0">
      <alignment horizontal="left" vertical="center" indent="1"/>
    </xf>
    <xf numFmtId="0" fontId="67" fillId="19" borderId="121" applyNumberFormat="0" applyAlignment="0" applyProtection="0"/>
    <xf numFmtId="0" fontId="67" fillId="19" borderId="121" applyNumberFormat="0" applyAlignment="0" applyProtection="0"/>
    <xf numFmtId="185" fontId="67" fillId="19" borderId="140"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7" fillId="44" borderId="115" applyNumberFormat="0" applyFont="0" applyAlignment="0" applyProtection="0"/>
    <xf numFmtId="0" fontId="67" fillId="19" borderId="129" applyNumberFormat="0" applyAlignment="0" applyProtection="0"/>
    <xf numFmtId="4" fontId="148" fillId="67" borderId="137" applyNumberFormat="0" applyProtection="0">
      <alignment horizontal="right" vertical="center"/>
    </xf>
    <xf numFmtId="0" fontId="67" fillId="19" borderId="133"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29" applyNumberFormat="0" applyAlignment="0" applyProtection="0"/>
    <xf numFmtId="4" fontId="150" fillId="3" borderId="119" applyNumberFormat="0" applyProtection="0">
      <alignment horizontal="left" vertical="center" indent="1"/>
    </xf>
    <xf numFmtId="0" fontId="5" fillId="5" borderId="118" applyNumberFormat="0" applyProtection="0">
      <alignment horizontal="left" vertical="top" indent="1"/>
    </xf>
    <xf numFmtId="185" fontId="67" fillId="19" borderId="140"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1"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4" fontId="148" fillId="57" borderId="112" applyNumberFormat="0" applyProtection="0">
      <alignment horizontal="right" vertical="center"/>
    </xf>
    <xf numFmtId="4" fontId="148" fillId="65" borderId="112" applyNumberFormat="0" applyProtection="0">
      <alignment horizontal="right" vertical="center"/>
    </xf>
    <xf numFmtId="0" fontId="5" fillId="56" borderId="112" applyNumberFormat="0" applyProtection="0">
      <alignment horizontal="left" vertical="top" indent="1"/>
    </xf>
    <xf numFmtId="4" fontId="149" fillId="67" borderId="112" applyNumberFormat="0" applyProtection="0">
      <alignment vertical="center"/>
    </xf>
    <xf numFmtId="185" fontId="67" fillId="19" borderId="140" applyNumberFormat="0" applyAlignment="0" applyProtection="0"/>
    <xf numFmtId="0" fontId="67" fillId="19" borderId="147" applyNumberFormat="0" applyAlignment="0" applyProtection="0"/>
    <xf numFmtId="0"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57" fillId="40" borderId="114" applyNumberFormat="0" applyAlignment="0" applyProtection="0"/>
    <xf numFmtId="0" fontId="67" fillId="19" borderId="129"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51" fillId="55" borderId="144" applyNumberFormat="0" applyProtection="0">
      <alignment horizontal="left" vertical="top" indent="1"/>
    </xf>
    <xf numFmtId="185" fontId="67" fillId="19" borderId="147" applyNumberFormat="0" applyAlignment="0" applyProtection="0"/>
    <xf numFmtId="0" fontId="67" fillId="19" borderId="129" applyNumberFormat="0" applyAlignment="0" applyProtection="0"/>
    <xf numFmtId="0" fontId="67" fillId="19" borderId="147" applyNumberFormat="0" applyAlignment="0" applyProtection="0"/>
    <xf numFmtId="0" fontId="67" fillId="19" borderId="140" applyNumberFormat="0" applyAlignment="0" applyProtection="0"/>
    <xf numFmtId="4" fontId="151" fillId="67" borderId="144" applyNumberFormat="0" applyProtection="0">
      <alignment horizontal="right" vertical="center"/>
    </xf>
    <xf numFmtId="4" fontId="146" fillId="5" borderId="138" applyNumberFormat="0" applyProtection="0">
      <alignment horizontal="left" vertical="center" indent="1"/>
    </xf>
    <xf numFmtId="0" fontId="67" fillId="19" borderId="147" applyNumberFormat="0" applyAlignment="0" applyProtection="0"/>
    <xf numFmtId="185" fontId="63" fillId="13" borderId="149">
      <alignment horizontal="center" vertical="center"/>
    </xf>
    <xf numFmtId="4" fontId="148" fillId="67" borderId="118" applyNumberFormat="0" applyProtection="0">
      <alignment horizontal="right" vertical="center"/>
    </xf>
    <xf numFmtId="0" fontId="67" fillId="19" borderId="147"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7" fillId="44" borderId="115" applyNumberFormat="0" applyFont="0" applyAlignment="0" applyProtection="0"/>
    <xf numFmtId="185" fontId="7" fillId="44" borderId="115" applyNumberFormat="0" applyFont="0" applyAlignment="0" applyProtection="0"/>
    <xf numFmtId="185" fontId="67" fillId="19" borderId="147"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47" applyNumberFormat="0" applyAlignment="0" applyProtection="0"/>
    <xf numFmtId="0" fontId="67" fillId="19" borderId="140" applyNumberFormat="0" applyAlignment="0" applyProtection="0"/>
    <xf numFmtId="0" fontId="57" fillId="40"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186" fontId="115" fillId="0" borderId="128" applyNumberFormat="0" applyFill="0" applyBorder="0" applyProtection="0">
      <alignment horizontal="right"/>
    </xf>
    <xf numFmtId="0" fontId="67" fillId="19" borderId="133" applyNumberFormat="0" applyAlignment="0" applyProtection="0"/>
    <xf numFmtId="0" fontId="67" fillId="19" borderId="147"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0" fontId="67" fillId="19" borderId="147" applyNumberFormat="0" applyAlignment="0" applyProtection="0"/>
    <xf numFmtId="0" fontId="67" fillId="19" borderId="140"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47" applyNumberFormat="0" applyAlignment="0" applyProtection="0"/>
    <xf numFmtId="185" fontId="67" fillId="19" borderId="140"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33" applyNumberFormat="0" applyAlignment="0" applyProtection="0"/>
    <xf numFmtId="185" fontId="67" fillId="19" borderId="147" applyNumberFormat="0" applyAlignment="0" applyProtection="0"/>
    <xf numFmtId="0" fontId="84" fillId="40" borderId="142"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8" fillId="3" borderId="137" applyNumberFormat="0" applyProtection="0">
      <alignment horizontal="left" vertical="top" indent="1"/>
    </xf>
    <xf numFmtId="0" fontId="67" fillId="19" borderId="147" applyNumberFormat="0" applyAlignment="0" applyProtection="0"/>
    <xf numFmtId="185" fontId="67" fillId="19" borderId="147" applyNumberFormat="0" applyAlignment="0" applyProtection="0"/>
    <xf numFmtId="0" fontId="18" fillId="0" borderId="143" applyNumberFormat="0" applyFill="0" applyAlignment="0" applyProtection="0"/>
    <xf numFmtId="185" fontId="67" fillId="19" borderId="147" applyNumberFormat="0" applyAlignment="0" applyProtection="0"/>
    <xf numFmtId="185" fontId="67" fillId="19" borderId="140"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4" fontId="149" fillId="67" borderId="118" applyNumberFormat="0" applyProtection="0">
      <alignment horizontal="right" vertical="center"/>
    </xf>
    <xf numFmtId="0" fontId="5" fillId="5" borderId="118" applyNumberFormat="0" applyProtection="0">
      <alignment horizontal="left" vertical="center" indent="1"/>
    </xf>
    <xf numFmtId="0" fontId="5" fillId="56" borderId="118" applyNumberFormat="0" applyProtection="0">
      <alignment horizontal="left" vertical="center" indent="1"/>
    </xf>
    <xf numFmtId="4" fontId="148" fillId="63" borderId="118" applyNumberFormat="0" applyProtection="0">
      <alignment horizontal="right" vertical="center"/>
    </xf>
    <xf numFmtId="4" fontId="146" fillId="55" borderId="118" applyNumberFormat="0" applyProtection="0">
      <alignment vertical="center"/>
    </xf>
    <xf numFmtId="0" fontId="67" fillId="19" borderId="140" applyNumberFormat="0" applyAlignment="0" applyProtection="0"/>
    <xf numFmtId="0" fontId="67" fillId="19" borderId="147" applyNumberFormat="0" applyAlignment="0" applyProtection="0"/>
    <xf numFmtId="0" fontId="7" fillId="44" borderId="115" applyNumberFormat="0" applyFont="0" applyAlignment="0" applyProtection="0"/>
    <xf numFmtId="185" fontId="67" fillId="19" borderId="147" applyNumberFormat="0" applyAlignment="0" applyProtection="0"/>
    <xf numFmtId="0" fontId="67" fillId="19" borderId="133" applyNumberFormat="0" applyAlignment="0" applyProtection="0"/>
    <xf numFmtId="4" fontId="146" fillId="55" borderId="144" applyNumberFormat="0" applyProtection="0">
      <alignment vertical="center"/>
    </xf>
    <xf numFmtId="0" fontId="67" fillId="19" borderId="140"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33"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40" applyNumberFormat="0" applyAlignment="0" applyProtection="0"/>
    <xf numFmtId="185" fontId="67" fillId="19" borderId="140"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43" fillId="4" borderId="149">
      <alignment horizontal="left" vertical="center" indent="1"/>
    </xf>
    <xf numFmtId="0" fontId="67" fillId="19" borderId="133" applyNumberFormat="0" applyAlignment="0" applyProtection="0"/>
    <xf numFmtId="186" fontId="115" fillId="0" borderId="146" applyNumberFormat="0" applyFill="0" applyBorder="0" applyProtection="0">
      <alignment horizontal="left"/>
    </xf>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185" fontId="7" fillId="44" borderId="141" applyNumberFormat="0" applyFont="0" applyAlignment="0" applyProtection="0"/>
    <xf numFmtId="0" fontId="67" fillId="19" borderId="140" applyNumberFormat="0" applyAlignment="0" applyProtection="0"/>
    <xf numFmtId="185" fontId="67" fillId="19" borderId="140"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33" applyNumberFormat="0" applyAlignment="0" applyProtection="0"/>
    <xf numFmtId="0" fontId="5" fillId="56" borderId="137" applyNumberFormat="0" applyProtection="0">
      <alignment horizontal="left" vertical="top" indent="1"/>
    </xf>
    <xf numFmtId="0" fontId="67" fillId="19" borderId="140" applyNumberFormat="0" applyAlignment="0" applyProtection="0"/>
    <xf numFmtId="0" fontId="67" fillId="19" borderId="129" applyNumberFormat="0" applyAlignment="0" applyProtection="0"/>
    <xf numFmtId="185" fontId="67" fillId="19" borderId="140" applyNumberFormat="0" applyAlignment="0" applyProtection="0"/>
    <xf numFmtId="185" fontId="67" fillId="19" borderId="140" applyNumberFormat="0" applyAlignment="0" applyProtection="0"/>
    <xf numFmtId="0" fontId="67" fillId="19" borderId="129" applyNumberFormat="0" applyAlignment="0" applyProtection="0"/>
    <xf numFmtId="186" fontId="113" fillId="0" borderId="120" applyNumberFormat="0" applyFill="0" applyBorder="0" applyProtection="0">
      <alignment horizontal="left"/>
    </xf>
    <xf numFmtId="0" fontId="67" fillId="19" borderId="121" applyNumberFormat="0" applyAlignment="0" applyProtection="0"/>
    <xf numFmtId="0" fontId="67" fillId="19" borderId="121"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51" fillId="55" borderId="112" applyNumberFormat="0" applyProtection="0">
      <alignment horizontal="left" vertical="top" indent="1"/>
    </xf>
    <xf numFmtId="4" fontId="148" fillId="63" borderId="112" applyNumberFormat="0" applyProtection="0">
      <alignment horizontal="right" vertical="center"/>
    </xf>
    <xf numFmtId="0" fontId="5" fillId="67" borderId="112" applyNumberFormat="0" applyProtection="0">
      <alignment horizontal="left" vertical="top" indent="1"/>
    </xf>
    <xf numFmtId="4" fontId="150" fillId="3" borderId="113" applyNumberFormat="0" applyProtection="0">
      <alignment horizontal="left" vertical="center" indent="1"/>
    </xf>
    <xf numFmtId="0" fontId="67" fillId="19" borderId="140" applyNumberFormat="0" applyAlignment="0" applyProtection="0"/>
    <xf numFmtId="0" fontId="5" fillId="44" borderId="148" applyNumberFormat="0" applyFont="0" applyAlignment="0" applyProtection="0"/>
    <xf numFmtId="185"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4" fontId="148" fillId="65" borderId="144" applyNumberFormat="0" applyProtection="0">
      <alignment horizontal="right" vertical="center"/>
    </xf>
    <xf numFmtId="0" fontId="67" fillId="19" borderId="133" applyNumberFormat="0" applyAlignment="0" applyProtection="0"/>
    <xf numFmtId="186" fontId="113" fillId="0" borderId="120" applyNumberFormat="0" applyFill="0" applyBorder="0" applyProtection="0">
      <alignment horizontal="left"/>
    </xf>
    <xf numFmtId="185" fontId="67" fillId="19" borderId="140" applyNumberFormat="0" applyAlignment="0" applyProtection="0"/>
    <xf numFmtId="0" fontId="67" fillId="19" borderId="140" applyNumberFormat="0" applyAlignment="0" applyProtection="0"/>
    <xf numFmtId="185" fontId="67" fillId="19" borderId="147" applyNumberFormat="0" applyAlignment="0" applyProtection="0"/>
    <xf numFmtId="0" fontId="67" fillId="19" borderId="147" applyNumberFormat="0" applyAlignment="0" applyProtection="0"/>
    <xf numFmtId="4" fontId="147" fillId="55" borderId="137" applyNumberFormat="0" applyProtection="0">
      <alignment vertical="center"/>
    </xf>
    <xf numFmtId="0" fontId="67" fillId="19" borderId="147" applyNumberFormat="0" applyAlignment="0" applyProtection="0"/>
    <xf numFmtId="0" fontId="67" fillId="19" borderId="147" applyNumberFormat="0" applyAlignment="0" applyProtection="0"/>
    <xf numFmtId="4" fontId="148" fillId="58" borderId="137" applyNumberFormat="0" applyProtection="0">
      <alignment horizontal="right" vertical="center"/>
    </xf>
    <xf numFmtId="185" fontId="67" fillId="19" borderId="147" applyNumberFormat="0" applyAlignment="0" applyProtection="0"/>
    <xf numFmtId="0" fontId="67" fillId="19" borderId="129" applyNumberFormat="0" applyAlignment="0" applyProtection="0"/>
    <xf numFmtId="185" fontId="67" fillId="19" borderId="140"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185" fontId="67" fillId="19" borderId="140" applyNumberFormat="0" applyAlignment="0" applyProtection="0"/>
    <xf numFmtId="0" fontId="67" fillId="19" borderId="114" applyNumberFormat="0" applyAlignment="0" applyProtection="0"/>
    <xf numFmtId="0" fontId="5" fillId="44" borderId="115" applyNumberFormat="0" applyFont="0" applyAlignment="0" applyProtection="0"/>
    <xf numFmtId="0" fontId="67" fillId="19" borderId="140" applyNumberFormat="0" applyAlignment="0" applyProtection="0"/>
    <xf numFmtId="185" fontId="67" fillId="19" borderId="147" applyNumberFormat="0" applyAlignment="0" applyProtection="0"/>
    <xf numFmtId="0" fontId="84" fillId="40" borderId="135" applyNumberFormat="0" applyAlignment="0" applyProtection="0"/>
    <xf numFmtId="4" fontId="148" fillId="63" borderId="144" applyNumberFormat="0" applyProtection="0">
      <alignment horizontal="right" vertical="center"/>
    </xf>
    <xf numFmtId="185"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33" applyNumberFormat="0" applyAlignment="0" applyProtection="0"/>
    <xf numFmtId="0" fontId="57" fillId="40" borderId="133" applyNumberFormat="0" applyAlignment="0" applyProtection="0"/>
    <xf numFmtId="185" fontId="67" fillId="19" borderId="147" applyNumberFormat="0" applyAlignment="0" applyProtection="0"/>
    <xf numFmtId="0" fontId="5" fillId="56" borderId="137" applyNumberFormat="0" applyProtection="0">
      <alignment horizontal="left" vertical="center" indent="1"/>
    </xf>
    <xf numFmtId="0" fontId="67" fillId="19" borderId="147" applyNumberFormat="0" applyAlignment="0" applyProtection="0"/>
    <xf numFmtId="4" fontId="150" fillId="3" borderId="145" applyNumberFormat="0" applyProtection="0">
      <alignment horizontal="left" vertical="center" indent="1"/>
    </xf>
    <xf numFmtId="185" fontId="67" fillId="19" borderId="140" applyNumberFormat="0" applyAlignment="0" applyProtection="0"/>
    <xf numFmtId="0" fontId="67" fillId="19" borderId="147" applyNumberFormat="0" applyAlignment="0" applyProtection="0"/>
    <xf numFmtId="4" fontId="146" fillId="5" borderId="144" applyNumberFormat="0" applyProtection="0">
      <alignment horizontal="left" vertical="center" indent="1"/>
    </xf>
    <xf numFmtId="185" fontId="67" fillId="19" borderId="140" applyNumberFormat="0" applyAlignment="0" applyProtection="0"/>
    <xf numFmtId="0" fontId="67" fillId="19" borderId="129" applyNumberFormat="0" applyAlignment="0" applyProtection="0"/>
    <xf numFmtId="185" fontId="67" fillId="19" borderId="147" applyNumberFormat="0" applyAlignment="0" applyProtection="0"/>
    <xf numFmtId="0" fontId="51" fillId="55" borderId="144" applyNumberFormat="0" applyProtection="0">
      <alignment horizontal="left" vertical="top" indent="1"/>
    </xf>
    <xf numFmtId="185" fontId="67" fillId="19" borderId="140"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4" fontId="148" fillId="5" borderId="144" applyNumberFormat="0" applyProtection="0">
      <alignment horizontal="right" vertical="center"/>
    </xf>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4" fontId="148" fillId="65" borderId="144" applyNumberFormat="0" applyProtection="0">
      <alignment horizontal="right" vertical="center"/>
    </xf>
    <xf numFmtId="4" fontId="148" fillId="67" borderId="144" applyNumberFormat="0" applyProtection="0">
      <alignment vertical="center"/>
    </xf>
    <xf numFmtId="0" fontId="67" fillId="19" borderId="140" applyNumberFormat="0" applyAlignment="0" applyProtection="0"/>
    <xf numFmtId="0" fontId="67" fillId="19" borderId="129" applyNumberFormat="0" applyAlignment="0" applyProtection="0"/>
    <xf numFmtId="0" fontId="5" fillId="5" borderId="144" applyNumberFormat="0" applyProtection="0">
      <alignment horizontal="left" vertical="center" indent="1"/>
    </xf>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0" applyNumberFormat="0" applyAlignment="0" applyProtection="0"/>
    <xf numFmtId="185" fontId="67" fillId="19" borderId="147" applyNumberFormat="0" applyAlignment="0" applyProtection="0"/>
    <xf numFmtId="0" fontId="67" fillId="19" borderId="147" applyNumberFormat="0" applyAlignment="0" applyProtection="0"/>
    <xf numFmtId="4" fontId="148" fillId="57" borderId="144" applyNumberFormat="0" applyProtection="0">
      <alignment horizontal="right" vertical="center"/>
    </xf>
    <xf numFmtId="185"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33" applyNumberFormat="0" applyAlignment="0" applyProtection="0"/>
    <xf numFmtId="4" fontId="148" fillId="57" borderId="144" applyNumberFormat="0" applyProtection="0">
      <alignment horizontal="right" vertical="center"/>
    </xf>
    <xf numFmtId="4" fontId="148" fillId="63" borderId="118" applyNumberFormat="0" applyProtection="0">
      <alignment horizontal="right" vertical="center"/>
    </xf>
    <xf numFmtId="0"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40"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84" fillId="40" borderId="24" applyNumberFormat="0" applyAlignment="0" applyProtection="0"/>
    <xf numFmtId="0" fontId="42" fillId="4" borderId="149">
      <alignment horizontal="left" vertical="center" indent="1"/>
    </xf>
    <xf numFmtId="4" fontId="147" fillId="55" borderId="112" applyNumberFormat="0" applyProtection="0">
      <alignment vertical="center"/>
    </xf>
    <xf numFmtId="0" fontId="51" fillId="55" borderId="112" applyNumberFormat="0" applyProtection="0">
      <alignment horizontal="left" vertical="top" indent="1"/>
    </xf>
    <xf numFmtId="4" fontId="148" fillId="58" borderId="112" applyNumberFormat="0" applyProtection="0">
      <alignment horizontal="right" vertical="center"/>
    </xf>
    <xf numFmtId="4" fontId="148" fillId="60" borderId="112" applyNumberFormat="0" applyProtection="0">
      <alignment horizontal="right" vertical="center"/>
    </xf>
    <xf numFmtId="4" fontId="148" fillId="62" borderId="112" applyNumberFormat="0" applyProtection="0">
      <alignment horizontal="right" vertical="center"/>
    </xf>
    <xf numFmtId="4" fontId="148" fillId="64" borderId="112" applyNumberFormat="0" applyProtection="0">
      <alignment horizontal="right" vertical="center"/>
    </xf>
    <xf numFmtId="4" fontId="148" fillId="5" borderId="112" applyNumberFormat="0" applyProtection="0">
      <alignment horizontal="right" vertical="center"/>
    </xf>
    <xf numFmtId="0" fontId="5" fillId="56" borderId="112" applyNumberFormat="0" applyProtection="0">
      <alignment horizontal="left" vertical="top" indent="1"/>
    </xf>
    <xf numFmtId="0" fontId="5" fillId="3" borderId="112" applyNumberFormat="0" applyProtection="0">
      <alignment horizontal="left" vertical="top" indent="1"/>
    </xf>
    <xf numFmtId="0" fontId="5" fillId="5" borderId="112" applyNumberFormat="0" applyProtection="0">
      <alignment horizontal="left" vertical="top" indent="1"/>
    </xf>
    <xf numFmtId="0" fontId="5" fillId="67" borderId="112" applyNumberFormat="0" applyProtection="0">
      <alignment horizontal="left" vertical="top" indent="1"/>
    </xf>
    <xf numFmtId="4" fontId="149" fillId="67" borderId="112" applyNumberFormat="0" applyProtection="0">
      <alignment vertical="center"/>
    </xf>
    <xf numFmtId="4" fontId="148" fillId="67" borderId="112" applyNumberFormat="0" applyProtection="0">
      <alignment horizontal="right" vertical="center"/>
    </xf>
    <xf numFmtId="4" fontId="146" fillId="5" borderId="112" applyNumberFormat="0" applyProtection="0">
      <alignment horizontal="left" vertical="center" indent="1"/>
    </xf>
    <xf numFmtId="4" fontId="150" fillId="3" borderId="113" applyNumberFormat="0" applyProtection="0">
      <alignment horizontal="left" vertical="center" indent="1"/>
    </xf>
    <xf numFmtId="0" fontId="5" fillId="5" borderId="118" applyNumberFormat="0" applyProtection="0">
      <alignment horizontal="left" vertical="center" indent="1"/>
    </xf>
    <xf numFmtId="0" fontId="84" fillId="40" borderId="116"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84" fillId="40" borderId="24" applyNumberFormat="0" applyAlignment="0" applyProtection="0"/>
    <xf numFmtId="0" fontId="67" fillId="19" borderId="140" applyNumberFormat="0" applyAlignment="0" applyProtection="0"/>
    <xf numFmtId="185" fontId="67" fillId="19" borderId="147" applyNumberFormat="0" applyAlignment="0" applyProtection="0"/>
    <xf numFmtId="4" fontId="148" fillId="62" borderId="118" applyNumberFormat="0" applyProtection="0">
      <alignment horizontal="right" vertical="center"/>
    </xf>
    <xf numFmtId="0" fontId="67" fillId="19" borderId="147" applyNumberFormat="0" applyAlignment="0" applyProtection="0"/>
    <xf numFmtId="0" fontId="67" fillId="19" borderId="133"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18" fillId="0" borderId="27" applyNumberFormat="0" applyFill="0" applyAlignment="0" applyProtection="0"/>
    <xf numFmtId="4" fontId="147" fillId="55" borderId="112" applyNumberFormat="0" applyProtection="0">
      <alignment vertical="center"/>
    </xf>
    <xf numFmtId="0" fontId="51" fillId="55" borderId="112" applyNumberFormat="0" applyProtection="0">
      <alignment horizontal="left" vertical="top" indent="1"/>
    </xf>
    <xf numFmtId="4" fontId="148" fillId="58" borderId="112" applyNumberFormat="0" applyProtection="0">
      <alignment horizontal="right" vertical="center"/>
    </xf>
    <xf numFmtId="4" fontId="148" fillId="60" borderId="112" applyNumberFormat="0" applyProtection="0">
      <alignment horizontal="right" vertical="center"/>
    </xf>
    <xf numFmtId="4" fontId="148" fillId="62" borderId="112" applyNumberFormat="0" applyProtection="0">
      <alignment horizontal="right" vertical="center"/>
    </xf>
    <xf numFmtId="4" fontId="148" fillId="64" borderId="112" applyNumberFormat="0" applyProtection="0">
      <alignment horizontal="right" vertical="center"/>
    </xf>
    <xf numFmtId="4" fontId="148" fillId="5" borderId="112" applyNumberFormat="0" applyProtection="0">
      <alignment horizontal="right" vertical="center"/>
    </xf>
    <xf numFmtId="0" fontId="5" fillId="56" borderId="112" applyNumberFormat="0" applyProtection="0">
      <alignment horizontal="left" vertical="top" indent="1"/>
    </xf>
    <xf numFmtId="0" fontId="5" fillId="3" borderId="112" applyNumberFormat="0" applyProtection="0">
      <alignment horizontal="left" vertical="top" indent="1"/>
    </xf>
    <xf numFmtId="0" fontId="5" fillId="5" borderId="112" applyNumberFormat="0" applyProtection="0">
      <alignment horizontal="left" vertical="top" indent="1"/>
    </xf>
    <xf numFmtId="0" fontId="5" fillId="67" borderId="112" applyNumberFormat="0" applyProtection="0">
      <alignment horizontal="left" vertical="top" indent="1"/>
    </xf>
    <xf numFmtId="4" fontId="149" fillId="67" borderId="112" applyNumberFormat="0" applyProtection="0">
      <alignment vertical="center"/>
    </xf>
    <xf numFmtId="4" fontId="148" fillId="67" borderId="112" applyNumberFormat="0" applyProtection="0">
      <alignment horizontal="right" vertical="center"/>
    </xf>
    <xf numFmtId="4" fontId="146" fillId="5" borderId="112" applyNumberFormat="0" applyProtection="0">
      <alignment horizontal="left" vertical="center" indent="1"/>
    </xf>
    <xf numFmtId="4" fontId="150" fillId="3" borderId="113" applyNumberFormat="0" applyProtection="0">
      <alignment horizontal="left" vertical="center" indent="1"/>
    </xf>
    <xf numFmtId="185" fontId="57" fillId="40"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4" fontId="148" fillId="67" borderId="137" applyNumberFormat="0" applyProtection="0">
      <alignment vertical="center"/>
    </xf>
    <xf numFmtId="0" fontId="67" fillId="19" borderId="140" applyNumberFormat="0" applyAlignment="0" applyProtection="0"/>
    <xf numFmtId="0" fontId="67" fillId="19" borderId="14" applyNumberFormat="0" applyAlignment="0" applyProtection="0"/>
    <xf numFmtId="0" fontId="67" fillId="19" borderId="14" applyNumberFormat="0" applyAlignment="0" applyProtection="0"/>
    <xf numFmtId="4" fontId="148" fillId="65" borderId="112" applyNumberFormat="0" applyProtection="0">
      <alignment horizontal="right" vertical="center"/>
    </xf>
    <xf numFmtId="0" fontId="5" fillId="56" borderId="112" applyNumberFormat="0" applyProtection="0">
      <alignment horizontal="left" vertical="top" indent="1"/>
    </xf>
    <xf numFmtId="0" fontId="5" fillId="5" borderId="112" applyNumberFormat="0" applyProtection="0">
      <alignment horizontal="left" vertical="center" indent="1"/>
    </xf>
    <xf numFmtId="0" fontId="5" fillId="67" borderId="112" applyNumberFormat="0" applyProtection="0">
      <alignment horizontal="left" vertical="center" indent="1"/>
    </xf>
    <xf numFmtId="4" fontId="151" fillId="67" borderId="112" applyNumberFormat="0" applyProtection="0">
      <alignment horizontal="right" vertical="center"/>
    </xf>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7" applyNumberFormat="0" applyAlignment="0" applyProtection="0"/>
    <xf numFmtId="0" fontId="67" fillId="19" borderId="129" applyNumberFormat="0" applyAlignment="0" applyProtection="0"/>
    <xf numFmtId="0" fontId="7" fillId="44" borderId="148" applyNumberFormat="0" applyFon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4" fontId="146" fillId="5" borderId="145" applyNumberFormat="0" applyProtection="0">
      <alignment horizontal="left" vertical="center" indent="1"/>
    </xf>
    <xf numFmtId="0" fontId="67" fillId="19" borderId="133" applyNumberFormat="0" applyAlignment="0" applyProtection="0"/>
    <xf numFmtId="4" fontId="148" fillId="58" borderId="144" applyNumberFormat="0" applyProtection="0">
      <alignment horizontal="right" vertical="center"/>
    </xf>
    <xf numFmtId="185" fontId="57" fillId="40" borderId="147" applyNumberFormat="0" applyAlignment="0" applyProtection="0"/>
    <xf numFmtId="186" fontId="115" fillId="0" borderId="120" applyNumberFormat="0" applyFill="0" applyBorder="0" applyProtection="0">
      <alignment horizontal="left"/>
    </xf>
    <xf numFmtId="0" fontId="67" fillId="19" borderId="147" applyNumberFormat="0" applyAlignment="0" applyProtection="0"/>
    <xf numFmtId="0" fontId="18" fillId="0" borderId="27" applyNumberFormat="0" applyFill="0" applyAlignment="0" applyProtection="0"/>
    <xf numFmtId="4" fontId="148" fillId="55" borderId="112" applyNumberFormat="0" applyProtection="0">
      <alignment horizontal="left" vertical="center" indent="1"/>
    </xf>
    <xf numFmtId="0" fontId="5" fillId="56" borderId="112" applyNumberFormat="0" applyProtection="0">
      <alignment horizontal="left" vertical="top" indent="1"/>
    </xf>
    <xf numFmtId="4" fontId="146" fillId="5" borderId="112" applyNumberFormat="0" applyProtection="0">
      <alignment horizontal="left" vertical="center" indent="1"/>
    </xf>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33" applyNumberFormat="0" applyAlignment="0" applyProtection="0"/>
    <xf numFmtId="185" fontId="84" fillId="40" borderId="116" applyNumberFormat="0" applyAlignment="0" applyProtection="0"/>
    <xf numFmtId="185"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186" fontId="115" fillId="0" borderId="132" applyNumberFormat="0" applyFill="0" applyBorder="0" applyProtection="0">
      <alignment horizontal="left"/>
    </xf>
    <xf numFmtId="185" fontId="67" fillId="19" borderId="147" applyNumberFormat="0" applyAlignment="0" applyProtection="0"/>
    <xf numFmtId="0" fontId="67" fillId="19" borderId="147" applyNumberFormat="0" applyAlignment="0" applyProtection="0"/>
    <xf numFmtId="0"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0" fontId="67" fillId="19" borderId="140" applyNumberFormat="0" applyAlignment="0" applyProtection="0"/>
    <xf numFmtId="185" fontId="67" fillId="19" borderId="140" applyNumberFormat="0" applyAlignment="0" applyProtection="0"/>
    <xf numFmtId="0" fontId="67" fillId="19" borderId="133"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33" applyNumberFormat="0" applyAlignment="0" applyProtection="0"/>
    <xf numFmtId="4" fontId="148" fillId="59" borderId="137" applyNumberFormat="0" applyProtection="0">
      <alignment horizontal="right" vertical="center"/>
    </xf>
    <xf numFmtId="0" fontId="7" fillId="44" borderId="148" applyNumberFormat="0" applyFont="0" applyAlignment="0" applyProtection="0"/>
    <xf numFmtId="0" fontId="5" fillId="3" borderId="118" applyNumberFormat="0" applyProtection="0">
      <alignment horizontal="left" vertical="top" indent="1"/>
    </xf>
    <xf numFmtId="0" fontId="51" fillId="55" borderId="118" applyNumberFormat="0" applyProtection="0">
      <alignment horizontal="left" vertical="top" indent="1"/>
    </xf>
    <xf numFmtId="0" fontId="67" fillId="19" borderId="140" applyNumberFormat="0" applyAlignment="0" applyProtection="0"/>
    <xf numFmtId="0" fontId="67" fillId="19" borderId="147" applyNumberFormat="0" applyAlignment="0" applyProtection="0"/>
    <xf numFmtId="0" fontId="5" fillId="44" borderId="141" applyNumberFormat="0" applyFont="0" applyAlignment="0" applyProtection="0"/>
    <xf numFmtId="0" fontId="67" fillId="19" borderId="147" applyNumberFormat="0" applyAlignment="0" applyProtection="0"/>
    <xf numFmtId="0" fontId="42" fillId="4" borderId="149">
      <alignment horizontal="left" vertical="center" indent="1"/>
    </xf>
    <xf numFmtId="0" fontId="84" fillId="40" borderId="116" applyNumberFormat="0" applyAlignment="0" applyProtection="0"/>
    <xf numFmtId="185" fontId="67" fillId="19" borderId="147" applyNumberFormat="0" applyAlignment="0" applyProtection="0"/>
    <xf numFmtId="0" fontId="67" fillId="19" borderId="147" applyNumberFormat="0" applyAlignment="0" applyProtection="0"/>
    <xf numFmtId="0" fontId="5" fillId="5" borderId="144" applyNumberFormat="0" applyProtection="0">
      <alignment horizontal="left" vertical="top" indent="1"/>
    </xf>
    <xf numFmtId="0" fontId="7" fillId="44" borderId="134" applyNumberFormat="0" applyFon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4" fontId="148" fillId="60" borderId="137" applyNumberFormat="0" applyProtection="0">
      <alignment horizontal="right" vertical="center"/>
    </xf>
    <xf numFmtId="0" fontId="67" fillId="19" borderId="140" applyNumberFormat="0" applyAlignment="0" applyProtection="0"/>
    <xf numFmtId="185" fontId="67" fillId="19" borderId="147" applyNumberFormat="0" applyAlignment="0" applyProtection="0"/>
    <xf numFmtId="185" fontId="7" fillId="44" borderId="141" applyNumberFormat="0" applyFon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4" fontId="148" fillId="65" borderId="144" applyNumberFormat="0" applyProtection="0">
      <alignment horizontal="right" vertical="center"/>
    </xf>
    <xf numFmtId="0" fontId="5" fillId="67" borderId="144" applyNumberFormat="0" applyProtection="0">
      <alignment horizontal="left" vertical="top" indent="1"/>
    </xf>
    <xf numFmtId="185" fontId="67" fillId="19" borderId="147" applyNumberFormat="0" applyAlignment="0" applyProtection="0"/>
    <xf numFmtId="0" fontId="5" fillId="56" borderId="144" applyNumberFormat="0" applyProtection="0">
      <alignment horizontal="left" vertical="center" indent="1"/>
    </xf>
    <xf numFmtId="0" fontId="67" fillId="19" borderId="129" applyNumberFormat="0" applyAlignment="0" applyProtection="0"/>
    <xf numFmtId="185" fontId="67" fillId="19" borderId="140" applyNumberFormat="0" applyAlignment="0" applyProtection="0"/>
    <xf numFmtId="0"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185" fontId="67" fillId="19" borderId="140" applyNumberFormat="0" applyAlignment="0" applyProtection="0"/>
    <xf numFmtId="0" fontId="67" fillId="19" borderId="133" applyNumberFormat="0" applyAlignment="0" applyProtection="0"/>
    <xf numFmtId="4" fontId="148" fillId="59" borderId="144" applyNumberFormat="0" applyProtection="0">
      <alignment horizontal="right" vertical="center"/>
    </xf>
    <xf numFmtId="4" fontId="148" fillId="64" borderId="112" applyNumberFormat="0" applyProtection="0">
      <alignment horizontal="right" vertical="center"/>
    </xf>
    <xf numFmtId="0" fontId="67" fillId="19" borderId="121" applyNumberFormat="0" applyAlignment="0" applyProtection="0"/>
    <xf numFmtId="4" fontId="148" fillId="67" borderId="112" applyNumberFormat="0" applyProtection="0">
      <alignment vertical="center"/>
    </xf>
    <xf numFmtId="4" fontId="148" fillId="67" borderId="112" applyNumberFormat="0" applyProtection="0">
      <alignment horizontal="right" vertical="center"/>
    </xf>
    <xf numFmtId="185" fontId="67" fillId="19" borderId="140" applyNumberFormat="0" applyAlignment="0" applyProtection="0"/>
    <xf numFmtId="0" fontId="67" fillId="19" borderId="140" applyNumberFormat="0" applyAlignment="0" applyProtection="0"/>
    <xf numFmtId="4" fontId="151" fillId="67" borderId="137" applyNumberFormat="0" applyProtection="0">
      <alignment horizontal="right" vertical="center"/>
    </xf>
    <xf numFmtId="0" fontId="84" fillId="40" borderId="135" applyNumberFormat="0" applyAlignment="0" applyProtection="0"/>
    <xf numFmtId="185" fontId="84" fillId="40" borderId="135" applyNumberFormat="0" applyAlignment="0" applyProtection="0"/>
    <xf numFmtId="185" fontId="67" fillId="19" borderId="140" applyNumberFormat="0" applyAlignment="0" applyProtection="0"/>
    <xf numFmtId="0" fontId="67" fillId="19" borderId="129"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0" fontId="67" fillId="19" borderId="129" applyNumberFormat="0" applyAlignment="0" applyProtection="0"/>
    <xf numFmtId="0" fontId="5" fillId="44" borderId="141" applyNumberFormat="0" applyFont="0" applyAlignment="0" applyProtection="0"/>
    <xf numFmtId="0" fontId="67" fillId="19" borderId="147" applyNumberFormat="0" applyAlignment="0" applyProtection="0"/>
    <xf numFmtId="0" fontId="67" fillId="19" borderId="147" applyNumberFormat="0" applyAlignment="0" applyProtection="0"/>
    <xf numFmtId="4" fontId="148" fillId="64" borderId="144" applyNumberFormat="0" applyProtection="0">
      <alignment horizontal="right" vertical="center"/>
    </xf>
    <xf numFmtId="185" fontId="67" fillId="19" borderId="140" applyNumberFormat="0" applyAlignment="0" applyProtection="0"/>
    <xf numFmtId="0" fontId="67" fillId="19" borderId="133" applyNumberFormat="0" applyAlignment="0" applyProtection="0"/>
    <xf numFmtId="185" fontId="43" fillId="4" borderId="149">
      <alignment horizontal="left" vertical="center" indent="1"/>
    </xf>
    <xf numFmtId="185" fontId="57" fillId="40" borderId="140" applyNumberFormat="0" applyAlignment="0" applyProtection="0"/>
    <xf numFmtId="185" fontId="67" fillId="19" borderId="140" applyNumberFormat="0" applyAlignment="0" applyProtection="0"/>
    <xf numFmtId="0" fontId="67" fillId="19" borderId="133" applyNumberFormat="0" applyAlignment="0" applyProtection="0"/>
    <xf numFmtId="0" fontId="67" fillId="19" borderId="147" applyNumberFormat="0" applyAlignment="0" applyProtection="0"/>
    <xf numFmtId="0" fontId="5" fillId="56" borderId="144" applyNumberFormat="0" applyProtection="0">
      <alignment horizontal="left" vertical="top" indent="1"/>
    </xf>
    <xf numFmtId="0" fontId="5" fillId="67" borderId="144" applyNumberFormat="0" applyProtection="0">
      <alignment horizontal="left" vertical="center" indent="1"/>
    </xf>
    <xf numFmtId="4" fontId="148" fillId="5" borderId="118" applyNumberFormat="0" applyProtection="0">
      <alignment horizontal="right" vertical="center"/>
    </xf>
    <xf numFmtId="0" fontId="67" fillId="19" borderId="147" applyNumberFormat="0" applyAlignment="0" applyProtection="0"/>
    <xf numFmtId="0" fontId="57" fillId="40" borderId="147" applyNumberFormat="0" applyAlignment="0" applyProtection="0"/>
    <xf numFmtId="0" fontId="67" fillId="19" borderId="129" applyNumberFormat="0" applyAlignment="0" applyProtection="0"/>
    <xf numFmtId="0" fontId="67" fillId="19" borderId="133"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185" fontId="67" fillId="19" borderId="147" applyNumberFormat="0" applyAlignment="0" applyProtection="0"/>
    <xf numFmtId="4" fontId="148" fillId="5" borderId="137" applyNumberFormat="0" applyProtection="0">
      <alignment horizontal="right" vertical="center"/>
    </xf>
    <xf numFmtId="4" fontId="149" fillId="67" borderId="144" applyNumberFormat="0" applyProtection="0">
      <alignment vertical="center"/>
    </xf>
    <xf numFmtId="185" fontId="67" fillId="19" borderId="140" applyNumberFormat="0" applyAlignment="0" applyProtection="0"/>
    <xf numFmtId="185"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0" fontId="5" fillId="67" borderId="144" applyNumberFormat="0" applyProtection="0">
      <alignment horizontal="left" vertical="top" indent="1"/>
    </xf>
    <xf numFmtId="0" fontId="67" fillId="19" borderId="147" applyNumberFormat="0" applyAlignment="0" applyProtection="0"/>
    <xf numFmtId="0" fontId="67" fillId="19" borderId="147" applyNumberFormat="0" applyAlignment="0" applyProtection="0"/>
    <xf numFmtId="0" fontId="5" fillId="3" borderId="137" applyNumberFormat="0" applyProtection="0">
      <alignment horizontal="left" vertical="center" indent="1"/>
    </xf>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4" fontId="149" fillId="67" borderId="137" applyNumberFormat="0" applyProtection="0">
      <alignment horizontal="right" vertical="center"/>
    </xf>
    <xf numFmtId="0" fontId="8" fillId="43" borderId="144" applyNumberFormat="0" applyProtection="0">
      <alignment horizontal="left" vertical="top" indent="1"/>
    </xf>
    <xf numFmtId="0" fontId="67" fillId="19" borderId="147" applyNumberFormat="0" applyAlignment="0" applyProtection="0"/>
    <xf numFmtId="0" fontId="67" fillId="19" borderId="129" applyNumberFormat="0" applyAlignment="0" applyProtection="0"/>
    <xf numFmtId="0" fontId="67" fillId="19" borderId="133" applyNumberFormat="0" applyAlignment="0" applyProtection="0"/>
    <xf numFmtId="0" fontId="67" fillId="19" borderId="147" applyNumberFormat="0" applyAlignment="0" applyProtection="0"/>
    <xf numFmtId="0" fontId="41" fillId="5" borderId="149">
      <alignment horizontal="center" vertical="center"/>
    </xf>
    <xf numFmtId="185"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4" fontId="150" fillId="3" borderId="145" applyNumberFormat="0" applyProtection="0">
      <alignment horizontal="left" vertical="center" indent="1"/>
    </xf>
    <xf numFmtId="4" fontId="150" fillId="3" borderId="145" applyNumberFormat="0" applyProtection="0">
      <alignment horizontal="left" vertical="center" indent="1"/>
    </xf>
    <xf numFmtId="185" fontId="67" fillId="19" borderId="147" applyNumberFormat="0" applyAlignment="0" applyProtection="0"/>
    <xf numFmtId="185"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4" fontId="149" fillId="67" borderId="144" applyNumberFormat="0" applyProtection="0">
      <alignment horizontal="right" vertical="center"/>
    </xf>
    <xf numFmtId="0" fontId="67" fillId="19" borderId="147" applyNumberFormat="0" applyAlignment="0" applyProtection="0"/>
    <xf numFmtId="185" fontId="67" fillId="19" borderId="147" applyNumberFormat="0" applyAlignment="0" applyProtection="0"/>
    <xf numFmtId="0" fontId="57" fillId="40" borderId="147" applyNumberFormat="0" applyAlignment="0" applyProtection="0"/>
    <xf numFmtId="0" fontId="67" fillId="19" borderId="129" applyNumberFormat="0" applyAlignment="0" applyProtection="0"/>
    <xf numFmtId="185" fontId="43" fillId="4" borderId="149">
      <alignment horizontal="left" indent="1"/>
    </xf>
    <xf numFmtId="4" fontId="148" fillId="55" borderId="118" applyNumberFormat="0" applyProtection="0">
      <alignment horizontal="left" vertical="center" indent="1"/>
    </xf>
    <xf numFmtId="0" fontId="67" fillId="19" borderId="140" applyNumberFormat="0" applyAlignment="0" applyProtection="0"/>
    <xf numFmtId="0" fontId="67" fillId="19" borderId="129" applyNumberFormat="0" applyAlignment="0" applyProtection="0"/>
    <xf numFmtId="0" fontId="67" fillId="19" borderId="147" applyNumberFormat="0" applyAlignment="0" applyProtection="0"/>
    <xf numFmtId="185" fontId="67" fillId="19" borderId="140"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185" fontId="67" fillId="19" borderId="147" applyNumberFormat="0" applyAlignment="0" applyProtection="0"/>
    <xf numFmtId="0" fontId="57" fillId="40" borderId="14" applyNumberFormat="0" applyAlignment="0" applyProtection="0"/>
    <xf numFmtId="4" fontId="146" fillId="55" borderId="112" applyNumberFormat="0" applyProtection="0">
      <alignment vertical="center"/>
    </xf>
    <xf numFmtId="4" fontId="148" fillId="55" borderId="112" applyNumberFormat="0" applyProtection="0">
      <alignment horizontal="left" vertical="center" indent="1"/>
    </xf>
    <xf numFmtId="4" fontId="148" fillId="58" borderId="112" applyNumberFormat="0" applyProtection="0">
      <alignment horizontal="right" vertical="center"/>
    </xf>
    <xf numFmtId="4" fontId="148" fillId="60" borderId="112" applyNumberFormat="0" applyProtection="0">
      <alignment horizontal="right" vertical="center"/>
    </xf>
    <xf numFmtId="4" fontId="148" fillId="62" borderId="112" applyNumberFormat="0" applyProtection="0">
      <alignment horizontal="right" vertical="center"/>
    </xf>
    <xf numFmtId="4" fontId="148" fillId="5" borderId="112" applyNumberFormat="0" applyProtection="0">
      <alignment horizontal="right" vertical="center"/>
    </xf>
    <xf numFmtId="0" fontId="5" fillId="56" borderId="112" applyNumberFormat="0" applyProtection="0">
      <alignment horizontal="left" vertical="center" indent="1"/>
    </xf>
    <xf numFmtId="0" fontId="5" fillId="3" borderId="112" applyNumberFormat="0" applyProtection="0">
      <alignment horizontal="left" vertical="center" indent="1"/>
    </xf>
    <xf numFmtId="0" fontId="5" fillId="5" borderId="112" applyNumberFormat="0" applyProtection="0">
      <alignment horizontal="left" vertical="center" indent="1"/>
    </xf>
    <xf numFmtId="0" fontId="5" fillId="5" borderId="112" applyNumberFormat="0" applyProtection="0">
      <alignment horizontal="left" vertical="top" indent="1"/>
    </xf>
    <xf numFmtId="0" fontId="5" fillId="67" borderId="112" applyNumberFormat="0" applyProtection="0">
      <alignment horizontal="left" vertical="top" indent="1"/>
    </xf>
    <xf numFmtId="4" fontId="148" fillId="67" borderId="112" applyNumberFormat="0" applyProtection="0">
      <alignment vertical="center"/>
    </xf>
    <xf numFmtId="4" fontId="146" fillId="5" borderId="113" applyNumberFormat="0" applyProtection="0">
      <alignment horizontal="left" vertical="center" indent="1"/>
    </xf>
    <xf numFmtId="4" fontId="148" fillId="67" borderId="112" applyNumberFormat="0" applyProtection="0">
      <alignment horizontal="right" vertical="center"/>
    </xf>
    <xf numFmtId="4" fontId="146" fillId="5" borderId="112" applyNumberFormat="0" applyProtection="0">
      <alignment horizontal="left" vertical="center" indent="1"/>
    </xf>
    <xf numFmtId="4" fontId="151" fillId="67" borderId="112" applyNumberFormat="0" applyProtection="0">
      <alignment horizontal="right" vertical="center"/>
    </xf>
    <xf numFmtId="4" fontId="148" fillId="60" borderId="118" applyNumberFormat="0" applyProtection="0">
      <alignment horizontal="right" vertical="center"/>
    </xf>
    <xf numFmtId="185" fontId="67" fillId="19" borderId="140" applyNumberFormat="0" applyAlignment="0" applyProtection="0"/>
    <xf numFmtId="186" fontId="113" fillId="0" borderId="12" applyNumberFormat="0" applyFill="0" applyBorder="0" applyProtection="0">
      <alignment horizontal="left"/>
    </xf>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0" fontId="67" fillId="19" borderId="147" applyNumberFormat="0" applyAlignment="0" applyProtection="0"/>
    <xf numFmtId="185" fontId="84" fillId="40" borderId="24" applyNumberFormat="0" applyAlignment="0" applyProtection="0"/>
    <xf numFmtId="185" fontId="18" fillId="0" borderId="27" applyNumberFormat="0" applyFill="0" applyAlignment="0" applyProtection="0"/>
    <xf numFmtId="0" fontId="67" fillId="19" borderId="147" applyNumberFormat="0" applyAlignment="0" applyProtection="0"/>
    <xf numFmtId="4" fontId="147" fillId="55" borderId="118" applyNumberFormat="0" applyProtection="0">
      <alignment vertical="center"/>
    </xf>
    <xf numFmtId="185" fontId="67" fillId="19" borderId="140"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33" applyNumberFormat="0" applyAlignment="0" applyProtection="0"/>
    <xf numFmtId="0" fontId="67" fillId="19" borderId="129" applyNumberFormat="0" applyAlignment="0" applyProtection="0"/>
    <xf numFmtId="0" fontId="84" fillId="40" borderId="24" applyNumberFormat="0" applyAlignment="0" applyProtection="0"/>
    <xf numFmtId="4" fontId="148" fillId="55" borderId="112" applyNumberFormat="0" applyProtection="0">
      <alignment horizontal="left" vertical="center" indent="1"/>
    </xf>
    <xf numFmtId="4" fontId="148" fillId="57" borderId="112" applyNumberFormat="0" applyProtection="0">
      <alignment horizontal="right" vertical="center"/>
    </xf>
    <xf numFmtId="4" fontId="148" fillId="60" borderId="112" applyNumberFormat="0" applyProtection="0">
      <alignment horizontal="right" vertical="center"/>
    </xf>
    <xf numFmtId="4" fontId="148" fillId="62" borderId="112" applyNumberFormat="0" applyProtection="0">
      <alignment horizontal="right" vertical="center"/>
    </xf>
    <xf numFmtId="4" fontId="148" fillId="64" borderId="112" applyNumberFormat="0" applyProtection="0">
      <alignment horizontal="right" vertical="center"/>
    </xf>
    <xf numFmtId="4" fontId="148" fillId="65" borderId="112" applyNumberFormat="0" applyProtection="0">
      <alignment horizontal="right" vertical="center"/>
    </xf>
    <xf numFmtId="4" fontId="148" fillId="5" borderId="112" applyNumberFormat="0" applyProtection="0">
      <alignment horizontal="right" vertical="center"/>
    </xf>
    <xf numFmtId="0" fontId="5" fillId="56" borderId="112" applyNumberFormat="0" applyProtection="0">
      <alignment horizontal="left" vertical="center" indent="1"/>
    </xf>
    <xf numFmtId="0" fontId="5" fillId="56" borderId="112" applyNumberFormat="0" applyProtection="0">
      <alignment horizontal="left" vertical="top" indent="1"/>
    </xf>
    <xf numFmtId="0" fontId="5" fillId="3" borderId="112" applyNumberFormat="0" applyProtection="0">
      <alignment horizontal="left" vertical="center" indent="1"/>
    </xf>
    <xf numFmtId="0" fontId="5" fillId="5" borderId="112" applyNumberFormat="0" applyProtection="0">
      <alignment horizontal="left" vertical="top" indent="1"/>
    </xf>
    <xf numFmtId="0" fontId="5" fillId="67" borderId="112" applyNumberFormat="0" applyProtection="0">
      <alignment horizontal="left" vertical="center" indent="1"/>
    </xf>
    <xf numFmtId="4" fontId="149" fillId="67" borderId="112" applyNumberFormat="0" applyProtection="0">
      <alignment vertical="center"/>
    </xf>
    <xf numFmtId="4" fontId="146" fillId="5" borderId="113" applyNumberFormat="0" applyProtection="0">
      <alignment horizontal="left" vertical="center" indent="1"/>
    </xf>
    <xf numFmtId="4" fontId="149" fillId="67" borderId="112" applyNumberFormat="0" applyProtection="0">
      <alignment horizontal="right" vertical="center"/>
    </xf>
    <xf numFmtId="4" fontId="146" fillId="5" borderId="112" applyNumberFormat="0" applyProtection="0">
      <alignment horizontal="left" vertical="center" indent="1"/>
    </xf>
    <xf numFmtId="185" fontId="57" fillId="40" borderId="14" applyNumberFormat="0" applyAlignment="0" applyProtection="0"/>
    <xf numFmtId="4" fontId="148" fillId="59" borderId="118" applyNumberFormat="0" applyProtection="0">
      <alignment horizontal="right" vertical="center"/>
    </xf>
    <xf numFmtId="0" fontId="67" fillId="19" borderId="129" applyNumberFormat="0" applyAlignment="0" applyProtection="0"/>
    <xf numFmtId="0" fontId="67" fillId="19" borderId="147"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0" fontId="67" fillId="19" borderId="147" applyNumberFormat="0" applyAlignment="0" applyProtection="0"/>
    <xf numFmtId="185" fontId="18" fillId="0" borderId="27" applyNumberFormat="0" applyFill="0" applyAlignment="0" applyProtection="0"/>
    <xf numFmtId="4" fontId="148" fillId="62" borderId="118" applyNumberFormat="0" applyProtection="0">
      <alignment horizontal="right" vertical="center"/>
    </xf>
    <xf numFmtId="0" fontId="67" fillId="19" borderId="129" applyNumberFormat="0" applyAlignment="0" applyProtection="0"/>
    <xf numFmtId="0" fontId="5" fillId="5" borderId="144" applyNumberFormat="0" applyProtection="0">
      <alignment horizontal="left" vertical="center" indent="1"/>
    </xf>
    <xf numFmtId="0" fontId="57" fillId="40" borderId="140" applyNumberFormat="0" applyAlignment="0" applyProtection="0"/>
    <xf numFmtId="0" fontId="67" fillId="19" borderId="133"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84" fillId="40" borderId="24" applyNumberFormat="0" applyAlignment="0" applyProtection="0"/>
    <xf numFmtId="0" fontId="67" fillId="19" borderId="129" applyNumberFormat="0" applyAlignment="0" applyProtection="0"/>
    <xf numFmtId="4" fontId="146" fillId="55" borderId="112" applyNumberFormat="0" applyProtection="0">
      <alignment vertical="center"/>
    </xf>
    <xf numFmtId="4" fontId="147" fillId="55" borderId="112" applyNumberFormat="0" applyProtection="0">
      <alignment vertical="center"/>
    </xf>
    <xf numFmtId="0" fontId="51" fillId="55" borderId="112" applyNumberFormat="0" applyProtection="0">
      <alignment horizontal="left" vertical="top" indent="1"/>
    </xf>
    <xf numFmtId="4" fontId="148" fillId="59" borderId="112" applyNumberFormat="0" applyProtection="0">
      <alignment horizontal="right" vertical="center"/>
    </xf>
    <xf numFmtId="4" fontId="148" fillId="61" borderId="112" applyNumberFormat="0" applyProtection="0">
      <alignment horizontal="right" vertical="center"/>
    </xf>
    <xf numFmtId="185" fontId="67" fillId="19" borderId="114" applyNumberFormat="0" applyAlignment="0" applyProtection="0"/>
    <xf numFmtId="185" fontId="67" fillId="19" borderId="114" applyNumberFormat="0" applyAlignment="0" applyProtection="0"/>
    <xf numFmtId="185" fontId="67" fillId="19" borderId="147" applyNumberFormat="0" applyAlignment="0" applyProtection="0"/>
    <xf numFmtId="0" fontId="67" fillId="19" borderId="129" applyNumberFormat="0" applyAlignment="0" applyProtection="0"/>
    <xf numFmtId="0" fontId="67" fillId="19" borderId="133" applyNumberFormat="0" applyAlignment="0" applyProtection="0"/>
    <xf numFmtId="0" fontId="67" fillId="19" borderId="133" applyNumberFormat="0" applyAlignment="0" applyProtection="0"/>
    <xf numFmtId="170" fontId="61" fillId="4" borderId="149">
      <alignment horizontal="right" vertical="center" indent="1"/>
    </xf>
    <xf numFmtId="0" fontId="67" fillId="19" borderId="147" applyNumberFormat="0" applyAlignment="0" applyProtection="0"/>
    <xf numFmtId="0" fontId="67" fillId="19" borderId="147" applyNumberFormat="0" applyAlignment="0" applyProtection="0"/>
    <xf numFmtId="0" fontId="67" fillId="19" borderId="129"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4" fontId="149" fillId="67" borderId="144" applyNumberFormat="0" applyProtection="0">
      <alignment horizontal="right" vertical="center"/>
    </xf>
    <xf numFmtId="43" fontId="1" fillId="0" borderId="0" applyFont="0" applyFill="0" applyBorder="0" applyAlignment="0" applyProtection="0"/>
    <xf numFmtId="43" fontId="1" fillId="0" borderId="0" applyFont="0" applyFill="0" applyBorder="0" applyAlignment="0" applyProtection="0"/>
    <xf numFmtId="0" fontId="67" fillId="19" borderId="14" applyNumberFormat="0" applyAlignment="0" applyProtection="0"/>
    <xf numFmtId="0" fontId="67" fillId="19" borderId="147" applyNumberFormat="0" applyAlignment="0" applyProtection="0"/>
    <xf numFmtId="0" fontId="67" fillId="19" borderId="14" applyNumberFormat="0" applyAlignment="0" applyProtection="0"/>
    <xf numFmtId="165" fontId="1" fillId="0" borderId="0" applyFont="0" applyFill="0" applyBorder="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67" fillId="19" borderId="14" applyNumberFormat="0" applyAlignment="0" applyProtection="0"/>
    <xf numFmtId="0" fontId="40" fillId="10" borderId="1">
      <alignment horizontal="left" vertical="center" indent="1"/>
    </xf>
    <xf numFmtId="0" fontId="41" fillId="5" borderId="1">
      <alignment horizontal="center" vertical="center"/>
    </xf>
    <xf numFmtId="0" fontId="42" fillId="4" borderId="1">
      <alignment horizontal="left" vertical="center" indent="1"/>
    </xf>
    <xf numFmtId="3" fontId="41" fillId="4" borderId="1">
      <alignment horizontal="right" vertical="center" indent="1"/>
    </xf>
    <xf numFmtId="0" fontId="42" fillId="4" borderId="1">
      <alignment horizontal="left" vertical="center" indent="1"/>
    </xf>
    <xf numFmtId="3" fontId="41" fillId="4" borderId="1">
      <alignment horizontal="right" vertical="center" indent="1"/>
    </xf>
    <xf numFmtId="0" fontId="43" fillId="4" borderId="1">
      <alignment horizontal="left" indent="1"/>
    </xf>
    <xf numFmtId="0" fontId="67" fillId="19" borderId="14" applyNumberFormat="0" applyAlignment="0" applyProtection="0"/>
    <xf numFmtId="0" fontId="67" fillId="19" borderId="14" applyNumberFormat="0" applyAlignment="0" applyProtection="0"/>
    <xf numFmtId="165" fontId="1" fillId="0" borderId="0" applyFont="0" applyFill="0" applyBorder="0" applyAlignment="0" applyProtection="0"/>
    <xf numFmtId="0" fontId="57" fillId="40" borderId="65" applyNumberFormat="0" applyAlignment="0" applyProtection="0"/>
    <xf numFmtId="0" fontId="57" fillId="40" borderId="65" applyNumberFormat="0" applyAlignment="0" applyProtection="0"/>
    <xf numFmtId="168" fontId="60" fillId="42" borderId="1">
      <alignment horizontal="right" vertical="center" indent="1"/>
    </xf>
    <xf numFmtId="3" fontId="60" fillId="4" borderId="1">
      <alignment horizontal="right" vertical="center" indent="1"/>
    </xf>
    <xf numFmtId="0" fontId="61" fillId="42" borderId="1">
      <alignment horizontal="right" vertical="center" indent="1"/>
    </xf>
    <xf numFmtId="3" fontId="61" fillId="4" borderId="1">
      <alignment horizontal="right" vertical="center" indent="1"/>
    </xf>
    <xf numFmtId="170" fontId="61" fillId="4" borderId="1">
      <alignment horizontal="right" vertical="center" indent="1"/>
    </xf>
    <xf numFmtId="0" fontId="62" fillId="4" borderId="1">
      <alignment horizontal="left" vertical="center" indent="1"/>
    </xf>
    <xf numFmtId="0" fontId="63" fillId="13" borderId="1">
      <alignment horizontal="center" vertical="center"/>
    </xf>
    <xf numFmtId="168" fontId="60" fillId="4" borderId="1">
      <alignment horizontal="right" vertical="center" indent="1"/>
    </xf>
    <xf numFmtId="3" fontId="60" fillId="4" borderId="1">
      <alignment horizontal="right" vertical="center" indent="1"/>
    </xf>
    <xf numFmtId="0" fontId="43" fillId="4" borderId="1">
      <alignment horizontal="left" vertical="center" indent="1"/>
    </xf>
    <xf numFmtId="0" fontId="61" fillId="4" borderId="1">
      <alignment horizontal="right" vertical="center" indent="1"/>
    </xf>
    <xf numFmtId="3" fontId="61" fillId="4" borderId="1">
      <alignment horizontal="right" vertical="center" indent="1"/>
    </xf>
    <xf numFmtId="0" fontId="64" fillId="10" borderId="1">
      <alignment horizontal="left" vertical="center" indent="1"/>
    </xf>
    <xf numFmtId="0" fontId="65" fillId="10" borderId="1">
      <alignment horizontal="left" vertical="center" indent="1"/>
    </xf>
    <xf numFmtId="0" fontId="63" fillId="43" borderId="1">
      <alignment horizontal="left" vertical="center" indent="1"/>
    </xf>
    <xf numFmtId="165" fontId="1" fillId="0" borderId="0" applyFont="0" applyFill="0" applyBorder="0" applyAlignment="0" applyProtection="0"/>
    <xf numFmtId="0" fontId="18" fillId="0" borderId="117" applyNumberFormat="0" applyFill="0" applyAlignment="0" applyProtection="0"/>
    <xf numFmtId="0" fontId="67" fillId="19" borderId="14" applyNumberFormat="0" applyAlignment="0" applyProtection="0"/>
    <xf numFmtId="165" fontId="1" fillId="0" borderId="0" applyFont="0" applyFill="0" applyBorder="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165" fontId="1" fillId="0" borderId="0" applyFont="0" applyFill="0" applyBorder="0" applyAlignment="0" applyProtection="0"/>
    <xf numFmtId="0" fontId="67" fillId="19" borderId="14" applyNumberFormat="0" applyAlignment="0" applyProtection="0"/>
    <xf numFmtId="0" fontId="67" fillId="19" borderId="14" applyNumberFormat="0" applyAlignment="0" applyProtection="0"/>
    <xf numFmtId="165" fontId="1" fillId="0" borderId="0" applyFont="0" applyFill="0" applyBorder="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5" fillId="44" borderId="66" applyNumberFormat="0" applyFont="0" applyAlignment="0" applyProtection="0"/>
    <xf numFmtId="0" fontId="7" fillId="44" borderId="66" applyNumberFormat="0" applyFont="0" applyAlignment="0" applyProtection="0"/>
    <xf numFmtId="0" fontId="67" fillId="19" borderId="65" applyNumberFormat="0" applyAlignment="0" applyProtection="0"/>
    <xf numFmtId="10" fontId="15" fillId="4" borderId="1" applyNumberFormat="0" applyBorder="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7" fillId="44" borderId="66" applyNumberFormat="0" applyFont="0" applyAlignment="0" applyProtection="0"/>
    <xf numFmtId="0" fontId="84" fillId="40" borderId="67" applyNumberFormat="0" applyAlignment="0" applyProtection="0"/>
    <xf numFmtId="0" fontId="84" fillId="40" borderId="67" applyNumberFormat="0" applyAlignment="0" applyProtection="0"/>
    <xf numFmtId="0" fontId="18" fillId="0" borderId="68" applyNumberFormat="0" applyFill="0" applyAlignment="0" applyProtection="0"/>
    <xf numFmtId="0" fontId="57" fillId="40" borderId="65" applyNumberFormat="0" applyAlignment="0" applyProtection="0"/>
    <xf numFmtId="165" fontId="5" fillId="0" borderId="0" applyFont="0" applyFill="0" applyBorder="0" applyAlignment="0" applyProtection="0"/>
    <xf numFmtId="0" fontId="67" fillId="19" borderId="147" applyNumberFormat="0" applyAlignment="0" applyProtection="0"/>
    <xf numFmtId="0" fontId="67" fillId="19" borderId="140" applyNumberFormat="0" applyAlignment="0" applyProtection="0"/>
    <xf numFmtId="0" fontId="67" fillId="19" borderId="14" applyNumberFormat="0" applyAlignment="0" applyProtection="0"/>
    <xf numFmtId="0" fontId="5" fillId="44" borderId="66" applyNumberFormat="0" applyFont="0" applyAlignment="0" applyProtection="0"/>
    <xf numFmtId="0" fontId="84" fillId="40" borderId="67" applyNumberFormat="0" applyAlignment="0" applyProtection="0"/>
    <xf numFmtId="4" fontId="146" fillId="55" borderId="69" applyNumberFormat="0" applyProtection="0">
      <alignment vertical="center"/>
    </xf>
    <xf numFmtId="4" fontId="146" fillId="55" borderId="69" applyNumberFormat="0" applyProtection="0">
      <alignment vertical="center"/>
    </xf>
    <xf numFmtId="4" fontId="147" fillId="55" borderId="69" applyNumberFormat="0" applyProtection="0">
      <alignment vertical="center"/>
    </xf>
    <xf numFmtId="4" fontId="147" fillId="55" borderId="69" applyNumberFormat="0" applyProtection="0">
      <alignment vertical="center"/>
    </xf>
    <xf numFmtId="4" fontId="148" fillId="55" borderId="69" applyNumberFormat="0" applyProtection="0">
      <alignment horizontal="left" vertical="center" indent="1"/>
    </xf>
    <xf numFmtId="4" fontId="148" fillId="55" borderId="69" applyNumberFormat="0" applyProtection="0">
      <alignment horizontal="left" vertical="center" indent="1"/>
    </xf>
    <xf numFmtId="0" fontId="51" fillId="55" borderId="69" applyNumberFormat="0" applyProtection="0">
      <alignment horizontal="left" vertical="top" indent="1"/>
    </xf>
    <xf numFmtId="4" fontId="148" fillId="57" borderId="69" applyNumberFormat="0" applyProtection="0">
      <alignment horizontal="right" vertical="center"/>
    </xf>
    <xf numFmtId="4" fontId="148" fillId="57" borderId="69" applyNumberFormat="0" applyProtection="0">
      <alignment horizontal="right" vertical="center"/>
    </xf>
    <xf numFmtId="4" fontId="148" fillId="58" borderId="69" applyNumberFormat="0" applyProtection="0">
      <alignment horizontal="right" vertical="center"/>
    </xf>
    <xf numFmtId="4" fontId="148" fillId="58" borderId="69" applyNumberFormat="0" applyProtection="0">
      <alignment horizontal="right" vertical="center"/>
    </xf>
    <xf numFmtId="4" fontId="148" fillId="59" borderId="69" applyNumberFormat="0" applyProtection="0">
      <alignment horizontal="right" vertical="center"/>
    </xf>
    <xf numFmtId="4" fontId="148" fillId="59" borderId="69" applyNumberFormat="0" applyProtection="0">
      <alignment horizontal="right" vertical="center"/>
    </xf>
    <xf numFmtId="4" fontId="148" fillId="60" borderId="69" applyNumberFormat="0" applyProtection="0">
      <alignment horizontal="right" vertical="center"/>
    </xf>
    <xf numFmtId="4" fontId="148" fillId="60" borderId="69" applyNumberFormat="0" applyProtection="0">
      <alignment horizontal="right" vertical="center"/>
    </xf>
    <xf numFmtId="4" fontId="148" fillId="61" borderId="69" applyNumberFormat="0" applyProtection="0">
      <alignment horizontal="right" vertical="center"/>
    </xf>
    <xf numFmtId="4" fontId="148" fillId="61" borderId="69" applyNumberFormat="0" applyProtection="0">
      <alignment horizontal="right" vertical="center"/>
    </xf>
    <xf numFmtId="4" fontId="148" fillId="62" borderId="69" applyNumberFormat="0" applyProtection="0">
      <alignment horizontal="right" vertical="center"/>
    </xf>
    <xf numFmtId="4" fontId="148" fillId="62" borderId="69" applyNumberFormat="0" applyProtection="0">
      <alignment horizontal="right" vertical="center"/>
    </xf>
    <xf numFmtId="4" fontId="148" fillId="63" borderId="69" applyNumberFormat="0" applyProtection="0">
      <alignment horizontal="right" vertical="center"/>
    </xf>
    <xf numFmtId="4" fontId="148" fillId="63" borderId="69" applyNumberFormat="0" applyProtection="0">
      <alignment horizontal="right" vertical="center"/>
    </xf>
    <xf numFmtId="4" fontId="148" fillId="64" borderId="69" applyNumberFormat="0" applyProtection="0">
      <alignment horizontal="right" vertical="center"/>
    </xf>
    <xf numFmtId="4" fontId="148" fillId="64" borderId="69" applyNumberFormat="0" applyProtection="0">
      <alignment horizontal="right" vertical="center"/>
    </xf>
    <xf numFmtId="4" fontId="148" fillId="65" borderId="69" applyNumberFormat="0" applyProtection="0">
      <alignment horizontal="right" vertical="center"/>
    </xf>
    <xf numFmtId="4" fontId="148" fillId="65" borderId="69" applyNumberFormat="0" applyProtection="0">
      <alignment horizontal="right" vertical="center"/>
    </xf>
    <xf numFmtId="4" fontId="148" fillId="5" borderId="69" applyNumberFormat="0" applyProtection="0">
      <alignment horizontal="right" vertical="center"/>
    </xf>
    <xf numFmtId="4" fontId="148" fillId="5" borderId="69" applyNumberFormat="0" applyProtection="0">
      <alignment horizontal="right" vertical="center"/>
    </xf>
    <xf numFmtId="0" fontId="5" fillId="56" borderId="69" applyNumberFormat="0" applyProtection="0">
      <alignment horizontal="left" vertical="center" indent="1"/>
    </xf>
    <xf numFmtId="0" fontId="5" fillId="56" borderId="69" applyNumberFormat="0" applyProtection="0">
      <alignment horizontal="left" vertical="center" indent="1"/>
    </xf>
    <xf numFmtId="0" fontId="5" fillId="56" borderId="69" applyNumberFormat="0" applyProtection="0">
      <alignment horizontal="left" vertical="top" indent="1"/>
    </xf>
    <xf numFmtId="0" fontId="5" fillId="56" borderId="69" applyNumberFormat="0" applyProtection="0">
      <alignment horizontal="left" vertical="top" indent="1"/>
    </xf>
    <xf numFmtId="0" fontId="5" fillId="3" borderId="69" applyNumberFormat="0" applyProtection="0">
      <alignment horizontal="left" vertical="center" indent="1"/>
    </xf>
    <xf numFmtId="0" fontId="5" fillId="3" borderId="69" applyNumberFormat="0" applyProtection="0">
      <alignment horizontal="left" vertical="center" indent="1"/>
    </xf>
    <xf numFmtId="0" fontId="5" fillId="3" borderId="69" applyNumberFormat="0" applyProtection="0">
      <alignment horizontal="left" vertical="top" indent="1"/>
    </xf>
    <xf numFmtId="0" fontId="5" fillId="3" borderId="69" applyNumberFormat="0" applyProtection="0">
      <alignment horizontal="left" vertical="top" indent="1"/>
    </xf>
    <xf numFmtId="0" fontId="5" fillId="5" borderId="69" applyNumberFormat="0" applyProtection="0">
      <alignment horizontal="left" vertical="center" indent="1"/>
    </xf>
    <xf numFmtId="0" fontId="5" fillId="5" borderId="69" applyNumberFormat="0" applyProtection="0">
      <alignment horizontal="left" vertical="center" indent="1"/>
    </xf>
    <xf numFmtId="0" fontId="5" fillId="5" borderId="69" applyNumberFormat="0" applyProtection="0">
      <alignment horizontal="left" vertical="top" indent="1"/>
    </xf>
    <xf numFmtId="0" fontId="5" fillId="5" borderId="69" applyNumberFormat="0" applyProtection="0">
      <alignment horizontal="left" vertical="top" indent="1"/>
    </xf>
    <xf numFmtId="0" fontId="5" fillId="67" borderId="69" applyNumberFormat="0" applyProtection="0">
      <alignment horizontal="left" vertical="center" indent="1"/>
    </xf>
    <xf numFmtId="0" fontId="5" fillId="67" borderId="69" applyNumberFormat="0" applyProtection="0">
      <alignment horizontal="left" vertical="center" indent="1"/>
    </xf>
    <xf numFmtId="0" fontId="5" fillId="67" borderId="69" applyNumberFormat="0" applyProtection="0">
      <alignment horizontal="left" vertical="top" indent="1"/>
    </xf>
    <xf numFmtId="0" fontId="5" fillId="67" borderId="69" applyNumberFormat="0" applyProtection="0">
      <alignment horizontal="left" vertical="top" indent="1"/>
    </xf>
    <xf numFmtId="4" fontId="148" fillId="67" borderId="69" applyNumberFormat="0" applyProtection="0">
      <alignment vertical="center"/>
    </xf>
    <xf numFmtId="4" fontId="148" fillId="67" borderId="69" applyNumberFormat="0" applyProtection="0">
      <alignment vertical="center"/>
    </xf>
    <xf numFmtId="4" fontId="149" fillId="67" borderId="69" applyNumberFormat="0" applyProtection="0">
      <alignment vertical="center"/>
    </xf>
    <xf numFmtId="4" fontId="149" fillId="67" borderId="69" applyNumberFormat="0" applyProtection="0">
      <alignment vertical="center"/>
    </xf>
    <xf numFmtId="4" fontId="146" fillId="5" borderId="70" applyNumberFormat="0" applyProtection="0">
      <alignment horizontal="left" vertical="center" indent="1"/>
    </xf>
    <xf numFmtId="4" fontId="146" fillId="5" borderId="70" applyNumberFormat="0" applyProtection="0">
      <alignment horizontal="left" vertical="center" indent="1"/>
    </xf>
    <xf numFmtId="0" fontId="8" fillId="43" borderId="69" applyNumberFormat="0" applyProtection="0">
      <alignment horizontal="left" vertical="top" indent="1"/>
    </xf>
    <xf numFmtId="4" fontId="148" fillId="67" borderId="69" applyNumberFormat="0" applyProtection="0">
      <alignment horizontal="right" vertical="center"/>
    </xf>
    <xf numFmtId="4" fontId="148" fillId="67" borderId="69" applyNumberFormat="0" applyProtection="0">
      <alignment horizontal="right" vertical="center"/>
    </xf>
    <xf numFmtId="4" fontId="149" fillId="67" borderId="69" applyNumberFormat="0" applyProtection="0">
      <alignment horizontal="right" vertical="center"/>
    </xf>
    <xf numFmtId="4" fontId="149" fillId="67" borderId="69" applyNumberFormat="0" applyProtection="0">
      <alignment horizontal="right" vertical="center"/>
    </xf>
    <xf numFmtId="4" fontId="146" fillId="5" borderId="69" applyNumberFormat="0" applyProtection="0">
      <alignment horizontal="left" vertical="center" indent="1"/>
    </xf>
    <xf numFmtId="4" fontId="146" fillId="5" borderId="69" applyNumberFormat="0" applyProtection="0">
      <alignment horizontal="left" vertical="center" indent="1"/>
    </xf>
    <xf numFmtId="0" fontId="8" fillId="3" borderId="69" applyNumberFormat="0" applyProtection="0">
      <alignment horizontal="left" vertical="top" indent="1"/>
    </xf>
    <xf numFmtId="4" fontId="150" fillId="3" borderId="70" applyNumberFormat="0" applyProtection="0">
      <alignment horizontal="left" vertical="center" indent="1"/>
    </xf>
    <xf numFmtId="4" fontId="150" fillId="3" borderId="70" applyNumberFormat="0" applyProtection="0">
      <alignment horizontal="left" vertical="center" indent="1"/>
    </xf>
    <xf numFmtId="4" fontId="151" fillId="67" borderId="69" applyNumberFormat="0" applyProtection="0">
      <alignment horizontal="right" vertical="center"/>
    </xf>
    <xf numFmtId="4" fontId="151" fillId="67" borderId="69" applyNumberFormat="0" applyProtection="0">
      <alignment horizontal="right" vertical="center"/>
    </xf>
    <xf numFmtId="185" fontId="19" fillId="0" borderId="32">
      <alignment horizontal="center" vertical="center"/>
    </xf>
    <xf numFmtId="0" fontId="19" fillId="0" borderId="32">
      <alignment horizontal="center" vertical="center"/>
    </xf>
    <xf numFmtId="185" fontId="57" fillId="40" borderId="65" applyNumberFormat="0" applyAlignment="0" applyProtection="0"/>
    <xf numFmtId="185" fontId="57" fillId="40" borderId="65" applyNumberFormat="0" applyAlignment="0" applyProtection="0"/>
    <xf numFmtId="185" fontId="61" fillId="42" borderId="1">
      <alignment horizontal="right" vertical="center" indent="1"/>
    </xf>
    <xf numFmtId="185" fontId="62" fillId="4" borderId="1">
      <alignment horizontal="left" vertical="center" indent="1"/>
    </xf>
    <xf numFmtId="185" fontId="42" fillId="4" borderId="1">
      <alignment horizontal="left" vertical="center" indent="1"/>
    </xf>
    <xf numFmtId="185" fontId="63" fillId="13" borderId="1">
      <alignment horizontal="center" vertical="center"/>
    </xf>
    <xf numFmtId="185" fontId="41" fillId="5" borderId="1">
      <alignment horizontal="center" vertical="center"/>
    </xf>
    <xf numFmtId="185" fontId="43" fillId="4" borderId="1">
      <alignment horizontal="left" vertical="center" indent="1"/>
    </xf>
    <xf numFmtId="185" fontId="43" fillId="4" borderId="1">
      <alignment horizontal="left" indent="1"/>
    </xf>
    <xf numFmtId="185" fontId="61" fillId="4" borderId="1">
      <alignment horizontal="right" vertical="center" indent="1"/>
    </xf>
    <xf numFmtId="185" fontId="64" fillId="10" borderId="1">
      <alignment horizontal="left" vertical="center" indent="1"/>
    </xf>
    <xf numFmtId="185" fontId="65" fillId="10" borderId="1">
      <alignment horizontal="left" vertical="center" indent="1"/>
    </xf>
    <xf numFmtId="185" fontId="40" fillId="10" borderId="1">
      <alignment horizontal="left" vertical="center" indent="1"/>
    </xf>
    <xf numFmtId="185" fontId="42" fillId="4" borderId="1">
      <alignment horizontal="left" vertical="center" indent="1"/>
    </xf>
    <xf numFmtId="185" fontId="63" fillId="43" borderId="1">
      <alignment horizontal="left" vertical="center" indent="1"/>
    </xf>
    <xf numFmtId="0" fontId="67" fillId="19" borderId="14" applyNumberFormat="0" applyAlignment="0" applyProtection="0"/>
    <xf numFmtId="0" fontId="67" fillId="19" borderId="14" applyNumberFormat="0" applyAlignment="0" applyProtection="0"/>
    <xf numFmtId="185" fontId="7" fillId="44" borderId="66" applyNumberFormat="0" applyFont="0" applyAlignment="0" applyProtection="0"/>
    <xf numFmtId="185" fontId="5" fillId="44" borderId="66" applyNumberFormat="0" applyFont="0" applyAlignment="0" applyProtection="0"/>
    <xf numFmtId="185" fontId="67" fillId="19" borderId="65" applyNumberFormat="0" applyAlignment="0" applyProtection="0"/>
    <xf numFmtId="186" fontId="113" fillId="0" borderId="41" applyNumberFormat="0" applyFill="0" applyBorder="0" applyProtection="0">
      <alignment horizontal="left"/>
    </xf>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65" fontId="1" fillId="0" borderId="0" applyFont="0" applyFill="0" applyBorder="0" applyAlignment="0" applyProtection="0"/>
    <xf numFmtId="185" fontId="7" fillId="44" borderId="66" applyNumberFormat="0" applyFont="0" applyAlignment="0" applyProtection="0"/>
    <xf numFmtId="0" fontId="7" fillId="44" borderId="66" applyNumberFormat="0" applyFont="0" applyAlignment="0" applyProtection="0"/>
    <xf numFmtId="0" fontId="7" fillId="44" borderId="66" applyNumberFormat="0" applyFont="0" applyAlignment="0" applyProtection="0"/>
    <xf numFmtId="185" fontId="84" fillId="40" borderId="67" applyNumberFormat="0" applyAlignment="0" applyProtection="0"/>
    <xf numFmtId="185" fontId="84" fillId="40" borderId="67" applyNumberFormat="0" applyAlignment="0" applyProtection="0"/>
    <xf numFmtId="186" fontId="115" fillId="0" borderId="41" applyNumberFormat="0" applyFill="0" applyBorder="0" applyProtection="0">
      <alignment horizontal="left"/>
    </xf>
    <xf numFmtId="186" fontId="115" fillId="0" borderId="41" applyNumberFormat="0" applyFill="0" applyBorder="0" applyProtection="0">
      <alignment horizontal="right"/>
    </xf>
    <xf numFmtId="185" fontId="18" fillId="0" borderId="68" applyNumberFormat="0" applyFill="0" applyAlignment="0" applyProtection="0"/>
    <xf numFmtId="185" fontId="5" fillId="44" borderId="148" applyNumberFormat="0" applyFont="0" applyAlignment="0" applyProtection="0"/>
    <xf numFmtId="0" fontId="67" fillId="19" borderId="129"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40" fillId="10" borderId="74">
      <alignment horizontal="left" vertical="center" indent="1"/>
    </xf>
    <xf numFmtId="0" fontId="41" fillId="5" borderId="74">
      <alignment horizontal="center" vertical="center"/>
    </xf>
    <xf numFmtId="0" fontId="42" fillId="4" borderId="74">
      <alignment horizontal="left" vertical="center" indent="1"/>
    </xf>
    <xf numFmtId="3" fontId="41" fillId="4" borderId="74">
      <alignment horizontal="right" vertical="center" indent="1"/>
    </xf>
    <xf numFmtId="0" fontId="42" fillId="4" borderId="74">
      <alignment horizontal="left" vertical="center" indent="1"/>
    </xf>
    <xf numFmtId="3" fontId="41" fillId="4" borderId="74">
      <alignment horizontal="right" vertical="center" indent="1"/>
    </xf>
    <xf numFmtId="0" fontId="43" fillId="4" borderId="74">
      <alignment horizontal="left" indent="1"/>
    </xf>
    <xf numFmtId="185" fontId="67" fillId="19" borderId="14" applyNumberFormat="0" applyAlignment="0" applyProtection="0"/>
    <xf numFmtId="185" fontId="67" fillId="19" borderId="14" applyNumberFormat="0" applyAlignment="0" applyProtection="0"/>
    <xf numFmtId="168" fontId="60" fillId="42" borderId="74">
      <alignment horizontal="right" vertical="center" indent="1"/>
    </xf>
    <xf numFmtId="3" fontId="60" fillId="4" borderId="74">
      <alignment horizontal="right" vertical="center" indent="1"/>
    </xf>
    <xf numFmtId="0" fontId="61" fillId="42" borderId="74">
      <alignment horizontal="right" vertical="center" indent="1"/>
    </xf>
    <xf numFmtId="3" fontId="61" fillId="4" borderId="74">
      <alignment horizontal="right" vertical="center" indent="1"/>
    </xf>
    <xf numFmtId="170" fontId="61" fillId="4" borderId="74">
      <alignment horizontal="right" vertical="center" indent="1"/>
    </xf>
    <xf numFmtId="0" fontId="62" fillId="4" borderId="74">
      <alignment horizontal="left" vertical="center" indent="1"/>
    </xf>
    <xf numFmtId="0" fontId="63" fillId="13" borderId="74">
      <alignment horizontal="center" vertical="center"/>
    </xf>
    <xf numFmtId="168" fontId="60" fillId="4" borderId="74">
      <alignment horizontal="right" vertical="center" indent="1"/>
    </xf>
    <xf numFmtId="3" fontId="60" fillId="4" borderId="74">
      <alignment horizontal="right" vertical="center" indent="1"/>
    </xf>
    <xf numFmtId="0" fontId="43" fillId="4" borderId="74">
      <alignment horizontal="left" vertical="center" indent="1"/>
    </xf>
    <xf numFmtId="0" fontId="61" fillId="4" borderId="74">
      <alignment horizontal="right" vertical="center" indent="1"/>
    </xf>
    <xf numFmtId="3" fontId="61" fillId="4" borderId="74">
      <alignment horizontal="right" vertical="center" indent="1"/>
    </xf>
    <xf numFmtId="0" fontId="64" fillId="10" borderId="74">
      <alignment horizontal="left" vertical="center" indent="1"/>
    </xf>
    <xf numFmtId="0" fontId="65" fillId="10" borderId="74">
      <alignment horizontal="left" vertical="center" indent="1"/>
    </xf>
    <xf numFmtId="0" fontId="63" fillId="43" borderId="74">
      <alignment horizontal="left" vertical="center" indent="1"/>
    </xf>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4" fontId="147" fillId="55" borderId="112" applyNumberFormat="0" applyProtection="0">
      <alignment vertical="center"/>
    </xf>
    <xf numFmtId="0" fontId="57" fillId="40" borderId="14" applyNumberFormat="0" applyAlignment="0" applyProtection="0"/>
    <xf numFmtId="4" fontId="148" fillId="67" borderId="112" applyNumberFormat="0" applyProtection="0">
      <alignment vertical="center"/>
    </xf>
    <xf numFmtId="10" fontId="15" fillId="4" borderId="74" applyNumberFormat="0" applyBorder="0" applyAlignment="0" applyProtection="0"/>
    <xf numFmtId="0" fontId="5" fillId="67" borderId="144" applyNumberFormat="0" applyProtection="0">
      <alignment horizontal="left" vertical="center" indent="1"/>
    </xf>
    <xf numFmtId="4" fontId="148" fillId="61" borderId="144" applyNumberFormat="0" applyProtection="0">
      <alignment horizontal="right" vertical="center"/>
    </xf>
    <xf numFmtId="0" fontId="67" fillId="19" borderId="147" applyNumberFormat="0" applyAlignment="0" applyProtection="0"/>
    <xf numFmtId="4" fontId="150" fillId="3" borderId="145" applyNumberFormat="0" applyProtection="0">
      <alignment horizontal="left" vertical="center" indent="1"/>
    </xf>
    <xf numFmtId="4" fontId="148" fillId="62" borderId="144" applyNumberFormat="0" applyProtection="0">
      <alignment horizontal="right" vertical="center"/>
    </xf>
    <xf numFmtId="0" fontId="67" fillId="19" borderId="140" applyNumberFormat="0" applyAlignment="0" applyProtection="0"/>
    <xf numFmtId="185" fontId="67" fillId="19" borderId="140" applyNumberFormat="0" applyAlignment="0" applyProtection="0"/>
    <xf numFmtId="185" fontId="67" fillId="19" borderId="140" applyNumberFormat="0" applyAlignment="0" applyProtection="0"/>
    <xf numFmtId="185" fontId="67" fillId="19" borderId="147" applyNumberFormat="0" applyAlignment="0" applyProtection="0"/>
    <xf numFmtId="4" fontId="148" fillId="60" borderId="144" applyNumberFormat="0" applyProtection="0">
      <alignment horizontal="right" vertical="center"/>
    </xf>
    <xf numFmtId="0" fontId="5" fillId="67" borderId="118" applyNumberFormat="0" applyProtection="0">
      <alignment horizontal="left" vertical="top" indent="1"/>
    </xf>
    <xf numFmtId="0" fontId="67" fillId="19" borderId="147" applyNumberFormat="0" applyAlignment="0" applyProtection="0"/>
    <xf numFmtId="4" fontId="148" fillId="65" borderId="112" applyNumberFormat="0" applyProtection="0">
      <alignment horizontal="right" vertical="center"/>
    </xf>
    <xf numFmtId="0" fontId="5" fillId="5" borderId="112" applyNumberFormat="0" applyProtection="0">
      <alignment horizontal="left" vertical="center" indent="1"/>
    </xf>
    <xf numFmtId="185" fontId="57" fillId="40"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84" fillId="40" borderId="24" applyNumberFormat="0" applyAlignment="0" applyProtection="0"/>
    <xf numFmtId="4" fontId="149" fillId="67" borderId="118" applyNumberFormat="0" applyProtection="0">
      <alignment vertical="center"/>
    </xf>
    <xf numFmtId="185" fontId="67" fillId="19" borderId="147" applyNumberFormat="0" applyAlignment="0" applyProtection="0"/>
    <xf numFmtId="186" fontId="115" fillId="0" borderId="88" applyNumberFormat="0" applyFill="0" applyBorder="0" applyProtection="0">
      <alignment horizontal="left"/>
    </xf>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185" fontId="67" fillId="19" borderId="147" applyNumberFormat="0" applyAlignment="0" applyProtection="0"/>
    <xf numFmtId="0" fontId="57" fillId="40" borderId="114" applyNumberFormat="0" applyAlignment="0" applyProtection="0"/>
    <xf numFmtId="0" fontId="67" fillId="19" borderId="129" applyNumberFormat="0" applyAlignment="0" applyProtection="0"/>
    <xf numFmtId="0" fontId="67" fillId="19" borderId="147" applyNumberFormat="0" applyAlignment="0" applyProtection="0"/>
    <xf numFmtId="186" fontId="115" fillId="0" borderId="132" applyNumberFormat="0" applyFill="0" applyBorder="0" applyProtection="0">
      <alignment horizontal="right"/>
    </xf>
    <xf numFmtId="0" fontId="67" fillId="19" borderId="133" applyNumberFormat="0" applyAlignment="0" applyProtection="0"/>
    <xf numFmtId="0" fontId="67" fillId="19" borderId="147" applyNumberFormat="0" applyAlignment="0" applyProtection="0"/>
    <xf numFmtId="185" fontId="67" fillId="19" borderId="140" applyNumberFormat="0" applyAlignment="0" applyProtection="0"/>
    <xf numFmtId="0"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47"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7" fillId="44" borderId="115" applyNumberFormat="0" applyFont="0" applyAlignment="0" applyProtection="0"/>
    <xf numFmtId="0" fontId="67" fillId="19" borderId="129" applyNumberFormat="0" applyAlignment="0" applyProtection="0"/>
    <xf numFmtId="4" fontId="148" fillId="62" borderId="144" applyNumberFormat="0" applyProtection="0">
      <alignment horizontal="right" vertical="center"/>
    </xf>
    <xf numFmtId="0" fontId="67" fillId="19" borderId="140" applyNumberFormat="0" applyAlignment="0" applyProtection="0"/>
    <xf numFmtId="186" fontId="113" fillId="0" borderId="128" applyNumberFormat="0" applyFill="0" applyBorder="0" applyProtection="0">
      <alignment horizontal="left"/>
    </xf>
    <xf numFmtId="185" fontId="67" fillId="19" borderId="147" applyNumberFormat="0" applyAlignment="0" applyProtection="0"/>
    <xf numFmtId="0" fontId="67" fillId="19" borderId="129" applyNumberFormat="0" applyAlignment="0" applyProtection="0"/>
    <xf numFmtId="4" fontId="148" fillId="65" borderId="144" applyNumberFormat="0" applyProtection="0">
      <alignment horizontal="right" vertical="center"/>
    </xf>
    <xf numFmtId="0" fontId="67" fillId="19" borderId="14" applyNumberFormat="0" applyAlignment="0" applyProtection="0"/>
    <xf numFmtId="4" fontId="148" fillId="63" borderId="112" applyNumberFormat="0" applyProtection="0">
      <alignment horizontal="right" vertical="center"/>
    </xf>
    <xf numFmtId="185" fontId="67" fillId="19" borderId="147" applyNumberFormat="0" applyAlignment="0" applyProtection="0"/>
    <xf numFmtId="185" fontId="67" fillId="19" borderId="14" applyNumberFormat="0" applyAlignment="0" applyProtection="0"/>
    <xf numFmtId="4" fontId="148" fillId="55" borderId="118" applyNumberFormat="0" applyProtection="0">
      <alignment horizontal="left" vertical="center" indent="1"/>
    </xf>
    <xf numFmtId="0" fontId="67" fillId="19" borderId="14" applyNumberFormat="0" applyAlignment="0" applyProtection="0"/>
    <xf numFmtId="0" fontId="5" fillId="44" borderId="66" applyNumberFormat="0" applyFont="0" applyAlignment="0" applyProtection="0"/>
    <xf numFmtId="4" fontId="148" fillId="5" borderId="112" applyNumberFormat="0" applyProtection="0">
      <alignment horizontal="right" vertical="center"/>
    </xf>
    <xf numFmtId="185" fontId="57" fillId="40" borderId="147"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6" fontId="115" fillId="0" borderId="146" applyNumberFormat="0" applyFill="0" applyBorder="0" applyProtection="0">
      <alignment horizontal="left"/>
    </xf>
    <xf numFmtId="185" fontId="67" fillId="19" borderId="147" applyNumberFormat="0" applyAlignment="0" applyProtection="0"/>
    <xf numFmtId="186" fontId="115" fillId="0" borderId="120" applyNumberFormat="0" applyFill="0" applyBorder="0" applyProtection="0">
      <alignment horizontal="right"/>
    </xf>
    <xf numFmtId="185" fontId="67" fillId="19" borderId="147" applyNumberFormat="0" applyAlignment="0" applyProtection="0"/>
    <xf numFmtId="0" fontId="67" fillId="19" borderId="147" applyNumberFormat="0" applyAlignment="0" applyProtection="0"/>
    <xf numFmtId="0" fontId="67" fillId="19" borderId="133" applyNumberFormat="0" applyAlignment="0" applyProtection="0"/>
    <xf numFmtId="0" fontId="67" fillId="19" borderId="129" applyNumberFormat="0" applyAlignment="0" applyProtection="0"/>
    <xf numFmtId="0" fontId="67" fillId="19" borderId="129" applyNumberFormat="0" applyAlignment="0" applyProtection="0"/>
    <xf numFmtId="0" fontId="19" fillId="0" borderId="131">
      <alignment horizontal="center" vertical="center"/>
    </xf>
    <xf numFmtId="0"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3" fontId="61" fillId="4" borderId="149">
      <alignment horizontal="right" vertical="center" indent="1"/>
    </xf>
    <xf numFmtId="0" fontId="57" fillId="40" borderId="129" applyNumberFormat="0" applyAlignment="0" applyProtection="0"/>
    <xf numFmtId="0" fontId="67" fillId="19" borderId="133" applyNumberFormat="0" applyAlignment="0" applyProtection="0"/>
    <xf numFmtId="0" fontId="57" fillId="40" borderId="147"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185" fontId="67" fillId="19" borderId="14" applyNumberFormat="0" applyAlignment="0" applyProtection="0"/>
    <xf numFmtId="185" fontId="67" fillId="19" borderId="14" applyNumberFormat="0" applyAlignment="0" applyProtection="0"/>
    <xf numFmtId="185" fontId="61" fillId="42" borderId="74">
      <alignment horizontal="right" vertical="center" indent="1"/>
    </xf>
    <xf numFmtId="185" fontId="62" fillId="4" borderId="74">
      <alignment horizontal="left" vertical="center" indent="1"/>
    </xf>
    <xf numFmtId="185" fontId="42" fillId="4" borderId="74">
      <alignment horizontal="left" vertical="center" indent="1"/>
    </xf>
    <xf numFmtId="185" fontId="63" fillId="13" borderId="74">
      <alignment horizontal="center" vertical="center"/>
    </xf>
    <xf numFmtId="185" fontId="41" fillId="5" borderId="74">
      <alignment horizontal="center" vertical="center"/>
    </xf>
    <xf numFmtId="185" fontId="43" fillId="4" borderId="74">
      <alignment horizontal="left" vertical="center" indent="1"/>
    </xf>
    <xf numFmtId="185" fontId="43" fillId="4" borderId="74">
      <alignment horizontal="left" indent="1"/>
    </xf>
    <xf numFmtId="185" fontId="61" fillId="4" borderId="74">
      <alignment horizontal="right" vertical="center" indent="1"/>
    </xf>
    <xf numFmtId="185" fontId="64" fillId="10" borderId="74">
      <alignment horizontal="left" vertical="center" indent="1"/>
    </xf>
    <xf numFmtId="185" fontId="65" fillId="10" borderId="74">
      <alignment horizontal="left" vertical="center" indent="1"/>
    </xf>
    <xf numFmtId="185" fontId="40" fillId="10" borderId="74">
      <alignment horizontal="left" vertical="center" indent="1"/>
    </xf>
    <xf numFmtId="185" fontId="42" fillId="4" borderId="74">
      <alignment horizontal="left" vertical="center" indent="1"/>
    </xf>
    <xf numFmtId="185" fontId="63" fillId="43" borderId="74">
      <alignment horizontal="left" vertical="center" indent="1"/>
    </xf>
    <xf numFmtId="0" fontId="84" fillId="40" borderId="24" applyNumberFormat="0" applyAlignment="0" applyProtection="0"/>
    <xf numFmtId="0" fontId="84" fillId="40" borderId="24" applyNumberFormat="0" applyAlignment="0" applyProtection="0"/>
    <xf numFmtId="0" fontId="5" fillId="67" borderId="112" applyNumberFormat="0" applyProtection="0">
      <alignment horizontal="left" vertical="top" indent="1"/>
    </xf>
    <xf numFmtId="4" fontId="148" fillId="67" borderId="137" applyNumberFormat="0" applyProtection="0">
      <alignment horizontal="right" vertical="center"/>
    </xf>
    <xf numFmtId="4" fontId="148" fillId="58" borderId="144" applyNumberFormat="0" applyProtection="0">
      <alignment horizontal="right" vertical="center"/>
    </xf>
    <xf numFmtId="0" fontId="8" fillId="3" borderId="118" applyNumberFormat="0" applyProtection="0">
      <alignment horizontal="left" vertical="top" indent="1"/>
    </xf>
    <xf numFmtId="0" fontId="67" fillId="19" borderId="121" applyNumberFormat="0" applyAlignment="0" applyProtection="0"/>
    <xf numFmtId="4" fontId="148" fillId="63" borderId="112" applyNumberFormat="0" applyProtection="0">
      <alignment horizontal="right" vertical="center"/>
    </xf>
    <xf numFmtId="0" fontId="5" fillId="3" borderId="112" applyNumberFormat="0" applyProtection="0">
      <alignment horizontal="left" vertical="center" indent="1"/>
    </xf>
    <xf numFmtId="4" fontId="150" fillId="3" borderId="113" applyNumberFormat="0" applyProtection="0">
      <alignment horizontal="left" vertical="center" indent="1"/>
    </xf>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7" applyNumberFormat="0" applyAlignment="0" applyProtection="0"/>
    <xf numFmtId="185" fontId="84" fillId="40" borderId="24" applyNumberFormat="0" applyAlignment="0" applyProtection="0"/>
    <xf numFmtId="0" fontId="67" fillId="19" borderId="147" applyNumberFormat="0" applyAlignment="0" applyProtection="0"/>
    <xf numFmtId="4" fontId="146" fillId="5" borderId="119" applyNumberFormat="0" applyProtection="0">
      <alignment horizontal="left" vertical="center" indent="1"/>
    </xf>
    <xf numFmtId="0" fontId="67" fillId="19" borderId="133"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0" applyNumberFormat="0" applyAlignment="0" applyProtection="0"/>
    <xf numFmtId="185" fontId="67" fillId="19" borderId="140" applyNumberFormat="0" applyAlignment="0" applyProtection="0"/>
    <xf numFmtId="0" fontId="67" fillId="19" borderId="140" applyNumberFormat="0" applyAlignment="0" applyProtection="0"/>
    <xf numFmtId="185"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57" fillId="40" borderId="114" applyNumberFormat="0" applyAlignment="0" applyProtection="0"/>
    <xf numFmtId="0" fontId="67" fillId="19" borderId="147" applyNumberFormat="0" applyAlignment="0" applyProtection="0"/>
    <xf numFmtId="185" fontId="7" fillId="44" borderId="148" applyNumberFormat="0" applyFont="0" applyAlignment="0" applyProtection="0"/>
    <xf numFmtId="0" fontId="67" fillId="19" borderId="147" applyNumberFormat="0" applyAlignment="0" applyProtection="0"/>
    <xf numFmtId="0" fontId="67" fillId="19" borderId="129" applyNumberFormat="0" applyAlignment="0" applyProtection="0"/>
    <xf numFmtId="0" fontId="67" fillId="19" borderId="14" applyNumberFormat="0" applyAlignment="0" applyProtection="0"/>
    <xf numFmtId="4" fontId="146" fillId="55" borderId="144" applyNumberFormat="0" applyProtection="0">
      <alignment vertical="center"/>
    </xf>
    <xf numFmtId="4" fontId="148" fillId="57" borderId="112" applyNumberFormat="0" applyProtection="0">
      <alignment horizontal="right" vertical="center"/>
    </xf>
    <xf numFmtId="4" fontId="148" fillId="62" borderId="112" applyNumberFormat="0" applyProtection="0">
      <alignment horizontal="right" vertical="center"/>
    </xf>
    <xf numFmtId="4" fontId="148" fillId="64" borderId="137" applyNumberFormat="0" applyProtection="0">
      <alignment horizontal="right" vertical="center"/>
    </xf>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0" fontId="40" fillId="10" borderId="74">
      <alignment horizontal="left" vertical="center" indent="1"/>
    </xf>
    <xf numFmtId="0" fontId="41" fillId="5" borderId="74">
      <alignment horizontal="center" vertical="center"/>
    </xf>
    <xf numFmtId="0" fontId="42" fillId="4" borderId="74">
      <alignment horizontal="left" vertical="center" indent="1"/>
    </xf>
    <xf numFmtId="3" fontId="41" fillId="4" borderId="74">
      <alignment horizontal="right" vertical="center" indent="1"/>
    </xf>
    <xf numFmtId="0" fontId="42" fillId="4" borderId="74">
      <alignment horizontal="left" vertical="center" indent="1"/>
    </xf>
    <xf numFmtId="3" fontId="41" fillId="4" borderId="74">
      <alignment horizontal="right" vertical="center" indent="1"/>
    </xf>
    <xf numFmtId="0" fontId="43" fillId="4" borderId="74">
      <alignment horizontal="left" indent="1"/>
    </xf>
    <xf numFmtId="165" fontId="7"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0" fontId="57" fillId="40" borderId="65" applyNumberFormat="0" applyAlignment="0" applyProtection="0"/>
    <xf numFmtId="0" fontId="57" fillId="40" borderId="65" applyNumberFormat="0" applyAlignment="0" applyProtection="0"/>
    <xf numFmtId="168" fontId="60" fillId="42" borderId="74">
      <alignment horizontal="right" vertical="center" indent="1"/>
    </xf>
    <xf numFmtId="3" fontId="60" fillId="4" borderId="74">
      <alignment horizontal="right" vertical="center" indent="1"/>
    </xf>
    <xf numFmtId="0" fontId="61" fillId="42" borderId="74">
      <alignment horizontal="right" vertical="center" indent="1"/>
    </xf>
    <xf numFmtId="3" fontId="61" fillId="4" borderId="74">
      <alignment horizontal="right" vertical="center" indent="1"/>
    </xf>
    <xf numFmtId="170" fontId="61" fillId="4" borderId="74">
      <alignment horizontal="right" vertical="center" indent="1"/>
    </xf>
    <xf numFmtId="0" fontId="62" fillId="4" borderId="74">
      <alignment horizontal="left" vertical="center" indent="1"/>
    </xf>
    <xf numFmtId="0" fontId="63" fillId="13" borderId="74">
      <alignment horizontal="center" vertical="center"/>
    </xf>
    <xf numFmtId="168" fontId="60" fillId="4" borderId="74">
      <alignment horizontal="right" vertical="center" indent="1"/>
    </xf>
    <xf numFmtId="3" fontId="60" fillId="4" borderId="74">
      <alignment horizontal="right" vertical="center" indent="1"/>
    </xf>
    <xf numFmtId="0" fontId="43" fillId="4" borderId="74">
      <alignment horizontal="left" vertical="center" indent="1"/>
    </xf>
    <xf numFmtId="0" fontId="61" fillId="4" borderId="74">
      <alignment horizontal="right" vertical="center" indent="1"/>
    </xf>
    <xf numFmtId="3" fontId="61" fillId="4" borderId="74">
      <alignment horizontal="right" vertical="center" indent="1"/>
    </xf>
    <xf numFmtId="0" fontId="64" fillId="10" borderId="74">
      <alignment horizontal="left" vertical="center" indent="1"/>
    </xf>
    <xf numFmtId="0" fontId="65" fillId="10" borderId="74">
      <alignment horizontal="left" vertical="center" indent="1"/>
    </xf>
    <xf numFmtId="0" fontId="63" fillId="43" borderId="74">
      <alignment horizontal="left" vertical="center" indent="1"/>
    </xf>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5" fillId="44" borderId="66" applyNumberFormat="0" applyFont="0" applyAlignment="0" applyProtection="0"/>
    <xf numFmtId="0" fontId="7" fillId="44" borderId="66" applyNumberFormat="0" applyFont="0" applyAlignment="0" applyProtection="0"/>
    <xf numFmtId="0" fontId="67" fillId="19" borderId="65" applyNumberFormat="0" applyAlignment="0" applyProtection="0"/>
    <xf numFmtId="10" fontId="15" fillId="4" borderId="74" applyNumberFormat="0" applyBorder="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7" fillId="44" borderId="66" applyNumberFormat="0" applyFont="0" applyAlignment="0" applyProtection="0"/>
    <xf numFmtId="0" fontId="84" fillId="40" borderId="67" applyNumberFormat="0" applyAlignment="0" applyProtection="0"/>
    <xf numFmtId="0" fontId="84" fillId="40" borderId="67" applyNumberFormat="0" applyAlignment="0" applyProtection="0"/>
    <xf numFmtId="0" fontId="18" fillId="0" borderId="68" applyNumberFormat="0" applyFill="0" applyAlignment="0" applyProtection="0"/>
    <xf numFmtId="0" fontId="57" fillId="40" borderId="65" applyNumberFormat="0" applyAlignment="0" applyProtection="0"/>
    <xf numFmtId="165" fontId="5" fillId="0" borderId="0" applyFont="0" applyFill="0" applyBorder="0" applyAlignment="0" applyProtection="0"/>
    <xf numFmtId="4" fontId="148" fillId="58" borderId="118" applyNumberFormat="0" applyProtection="0">
      <alignment horizontal="right" vertical="center"/>
    </xf>
    <xf numFmtId="165" fontId="1" fillId="0" borderId="0" applyFont="0" applyFill="0" applyBorder="0" applyAlignment="0" applyProtection="0"/>
    <xf numFmtId="165" fontId="1" fillId="0" borderId="0" applyFont="0" applyFill="0" applyBorder="0" applyAlignment="0" applyProtection="0"/>
    <xf numFmtId="0" fontId="5" fillId="44" borderId="66" applyNumberFormat="0" applyFont="0" applyAlignment="0" applyProtection="0"/>
    <xf numFmtId="0" fontId="84" fillId="40" borderId="67" applyNumberFormat="0" applyAlignment="0" applyProtection="0"/>
    <xf numFmtId="4" fontId="146" fillId="55" borderId="69" applyNumberFormat="0" applyProtection="0">
      <alignment vertical="center"/>
    </xf>
    <xf numFmtId="4" fontId="146" fillId="55" borderId="69" applyNumberFormat="0" applyProtection="0">
      <alignment vertical="center"/>
    </xf>
    <xf numFmtId="4" fontId="147" fillId="55" borderId="69" applyNumberFormat="0" applyProtection="0">
      <alignment vertical="center"/>
    </xf>
    <xf numFmtId="4" fontId="147" fillId="55" borderId="69" applyNumberFormat="0" applyProtection="0">
      <alignment vertical="center"/>
    </xf>
    <xf numFmtId="4" fontId="148" fillId="55" borderId="69" applyNumberFormat="0" applyProtection="0">
      <alignment horizontal="left" vertical="center" indent="1"/>
    </xf>
    <xf numFmtId="4" fontId="148" fillId="55" borderId="69" applyNumberFormat="0" applyProtection="0">
      <alignment horizontal="left" vertical="center" indent="1"/>
    </xf>
    <xf numFmtId="0" fontId="51" fillId="55" borderId="69" applyNumberFormat="0" applyProtection="0">
      <alignment horizontal="left" vertical="top" indent="1"/>
    </xf>
    <xf numFmtId="4" fontId="148" fillId="57" borderId="69" applyNumberFormat="0" applyProtection="0">
      <alignment horizontal="right" vertical="center"/>
    </xf>
    <xf numFmtId="4" fontId="148" fillId="57" borderId="69" applyNumberFormat="0" applyProtection="0">
      <alignment horizontal="right" vertical="center"/>
    </xf>
    <xf numFmtId="4" fontId="148" fillId="58" borderId="69" applyNumberFormat="0" applyProtection="0">
      <alignment horizontal="right" vertical="center"/>
    </xf>
    <xf numFmtId="4" fontId="148" fillId="58" borderId="69" applyNumberFormat="0" applyProtection="0">
      <alignment horizontal="right" vertical="center"/>
    </xf>
    <xf numFmtId="4" fontId="148" fillId="59" borderId="69" applyNumberFormat="0" applyProtection="0">
      <alignment horizontal="right" vertical="center"/>
    </xf>
    <xf numFmtId="4" fontId="148" fillId="59" borderId="69" applyNumberFormat="0" applyProtection="0">
      <alignment horizontal="right" vertical="center"/>
    </xf>
    <xf numFmtId="4" fontId="148" fillId="60" borderId="69" applyNumberFormat="0" applyProtection="0">
      <alignment horizontal="right" vertical="center"/>
    </xf>
    <xf numFmtId="4" fontId="148" fillId="60" borderId="69" applyNumberFormat="0" applyProtection="0">
      <alignment horizontal="right" vertical="center"/>
    </xf>
    <xf numFmtId="4" fontId="148" fillId="61" borderId="69" applyNumberFormat="0" applyProtection="0">
      <alignment horizontal="right" vertical="center"/>
    </xf>
    <xf numFmtId="4" fontId="148" fillId="61" borderId="69" applyNumberFormat="0" applyProtection="0">
      <alignment horizontal="right" vertical="center"/>
    </xf>
    <xf numFmtId="4" fontId="148" fillId="62" borderId="69" applyNumberFormat="0" applyProtection="0">
      <alignment horizontal="right" vertical="center"/>
    </xf>
    <xf numFmtId="4" fontId="148" fillId="62" borderId="69" applyNumberFormat="0" applyProtection="0">
      <alignment horizontal="right" vertical="center"/>
    </xf>
    <xf numFmtId="4" fontId="148" fillId="63" borderId="69" applyNumberFormat="0" applyProtection="0">
      <alignment horizontal="right" vertical="center"/>
    </xf>
    <xf numFmtId="4" fontId="148" fillId="63" borderId="69" applyNumberFormat="0" applyProtection="0">
      <alignment horizontal="right" vertical="center"/>
    </xf>
    <xf numFmtId="4" fontId="148" fillId="64" borderId="69" applyNumberFormat="0" applyProtection="0">
      <alignment horizontal="right" vertical="center"/>
    </xf>
    <xf numFmtId="4" fontId="148" fillId="64" borderId="69" applyNumberFormat="0" applyProtection="0">
      <alignment horizontal="right" vertical="center"/>
    </xf>
    <xf numFmtId="4" fontId="148" fillId="65" borderId="69" applyNumberFormat="0" applyProtection="0">
      <alignment horizontal="right" vertical="center"/>
    </xf>
    <xf numFmtId="4" fontId="148" fillId="65" borderId="69" applyNumberFormat="0" applyProtection="0">
      <alignment horizontal="right" vertical="center"/>
    </xf>
    <xf numFmtId="4" fontId="148" fillId="5" borderId="69" applyNumberFormat="0" applyProtection="0">
      <alignment horizontal="right" vertical="center"/>
    </xf>
    <xf numFmtId="4" fontId="148" fillId="5" borderId="69" applyNumberFormat="0" applyProtection="0">
      <alignment horizontal="right" vertical="center"/>
    </xf>
    <xf numFmtId="0" fontId="5" fillId="56" borderId="69" applyNumberFormat="0" applyProtection="0">
      <alignment horizontal="left" vertical="center" indent="1"/>
    </xf>
    <xf numFmtId="0" fontId="5" fillId="56" borderId="69" applyNumberFormat="0" applyProtection="0">
      <alignment horizontal="left" vertical="center" indent="1"/>
    </xf>
    <xf numFmtId="0" fontId="5" fillId="56" borderId="69" applyNumberFormat="0" applyProtection="0">
      <alignment horizontal="left" vertical="top" indent="1"/>
    </xf>
    <xf numFmtId="0" fontId="5" fillId="56" borderId="69" applyNumberFormat="0" applyProtection="0">
      <alignment horizontal="left" vertical="top" indent="1"/>
    </xf>
    <xf numFmtId="0" fontId="5" fillId="3" borderId="69" applyNumberFormat="0" applyProtection="0">
      <alignment horizontal="left" vertical="center" indent="1"/>
    </xf>
    <xf numFmtId="0" fontId="5" fillId="3" borderId="69" applyNumberFormat="0" applyProtection="0">
      <alignment horizontal="left" vertical="center" indent="1"/>
    </xf>
    <xf numFmtId="0" fontId="5" fillId="3" borderId="69" applyNumberFormat="0" applyProtection="0">
      <alignment horizontal="left" vertical="top" indent="1"/>
    </xf>
    <xf numFmtId="0" fontId="5" fillId="3" borderId="69" applyNumberFormat="0" applyProtection="0">
      <alignment horizontal="left" vertical="top" indent="1"/>
    </xf>
    <xf numFmtId="0" fontId="5" fillId="5" borderId="69" applyNumberFormat="0" applyProtection="0">
      <alignment horizontal="left" vertical="center" indent="1"/>
    </xf>
    <xf numFmtId="0" fontId="5" fillId="5" borderId="69" applyNumberFormat="0" applyProtection="0">
      <alignment horizontal="left" vertical="center" indent="1"/>
    </xf>
    <xf numFmtId="0" fontId="5" fillId="5" borderId="69" applyNumberFormat="0" applyProtection="0">
      <alignment horizontal="left" vertical="top" indent="1"/>
    </xf>
    <xf numFmtId="0" fontId="5" fillId="5" borderId="69" applyNumberFormat="0" applyProtection="0">
      <alignment horizontal="left" vertical="top" indent="1"/>
    </xf>
    <xf numFmtId="0" fontId="5" fillId="67" borderId="69" applyNumberFormat="0" applyProtection="0">
      <alignment horizontal="left" vertical="center" indent="1"/>
    </xf>
    <xf numFmtId="0" fontId="5" fillId="67" borderId="69" applyNumberFormat="0" applyProtection="0">
      <alignment horizontal="left" vertical="center" indent="1"/>
    </xf>
    <xf numFmtId="0" fontId="5" fillId="67" borderId="69" applyNumberFormat="0" applyProtection="0">
      <alignment horizontal="left" vertical="top" indent="1"/>
    </xf>
    <xf numFmtId="0" fontId="5" fillId="67" borderId="69" applyNumberFormat="0" applyProtection="0">
      <alignment horizontal="left" vertical="top" indent="1"/>
    </xf>
    <xf numFmtId="4" fontId="148" fillId="67" borderId="69" applyNumberFormat="0" applyProtection="0">
      <alignment vertical="center"/>
    </xf>
    <xf numFmtId="4" fontId="148" fillId="67" borderId="69" applyNumberFormat="0" applyProtection="0">
      <alignment vertical="center"/>
    </xf>
    <xf numFmtId="4" fontId="149" fillId="67" borderId="69" applyNumberFormat="0" applyProtection="0">
      <alignment vertical="center"/>
    </xf>
    <xf numFmtId="4" fontId="149" fillId="67" borderId="69" applyNumberFormat="0" applyProtection="0">
      <alignment vertical="center"/>
    </xf>
    <xf numFmtId="4" fontId="146" fillId="5" borderId="70" applyNumberFormat="0" applyProtection="0">
      <alignment horizontal="left" vertical="center" indent="1"/>
    </xf>
    <xf numFmtId="4" fontId="146" fillId="5" borderId="70" applyNumberFormat="0" applyProtection="0">
      <alignment horizontal="left" vertical="center" indent="1"/>
    </xf>
    <xf numFmtId="0" fontId="8" fillId="43" borderId="69" applyNumberFormat="0" applyProtection="0">
      <alignment horizontal="left" vertical="top" indent="1"/>
    </xf>
    <xf numFmtId="4" fontId="148" fillId="67" borderId="69" applyNumberFormat="0" applyProtection="0">
      <alignment horizontal="right" vertical="center"/>
    </xf>
    <xf numFmtId="4" fontId="148" fillId="67" borderId="69" applyNumberFormat="0" applyProtection="0">
      <alignment horizontal="right" vertical="center"/>
    </xf>
    <xf numFmtId="4" fontId="149" fillId="67" borderId="69" applyNumberFormat="0" applyProtection="0">
      <alignment horizontal="right" vertical="center"/>
    </xf>
    <xf numFmtId="4" fontId="149" fillId="67" borderId="69" applyNumberFormat="0" applyProtection="0">
      <alignment horizontal="right" vertical="center"/>
    </xf>
    <xf numFmtId="4" fontId="146" fillId="5" borderId="69" applyNumberFormat="0" applyProtection="0">
      <alignment horizontal="left" vertical="center" indent="1"/>
    </xf>
    <xf numFmtId="4" fontId="146" fillId="5" borderId="69" applyNumberFormat="0" applyProtection="0">
      <alignment horizontal="left" vertical="center" indent="1"/>
    </xf>
    <xf numFmtId="0" fontId="8" fillId="3" borderId="69" applyNumberFormat="0" applyProtection="0">
      <alignment horizontal="left" vertical="top" indent="1"/>
    </xf>
    <xf numFmtId="4" fontId="150" fillId="3" borderId="70" applyNumberFormat="0" applyProtection="0">
      <alignment horizontal="left" vertical="center" indent="1"/>
    </xf>
    <xf numFmtId="4" fontId="150" fillId="3" borderId="70" applyNumberFormat="0" applyProtection="0">
      <alignment horizontal="left" vertical="center" indent="1"/>
    </xf>
    <xf numFmtId="4" fontId="151" fillId="67" borderId="69" applyNumberFormat="0" applyProtection="0">
      <alignment horizontal="right" vertical="center"/>
    </xf>
    <xf numFmtId="4" fontId="151" fillId="67" borderId="69" applyNumberFormat="0" applyProtection="0">
      <alignment horizontal="right" vertical="center"/>
    </xf>
    <xf numFmtId="185" fontId="57" fillId="40" borderId="65" applyNumberFormat="0" applyAlignment="0" applyProtection="0"/>
    <xf numFmtId="185" fontId="57" fillId="40" borderId="65" applyNumberFormat="0" applyAlignment="0" applyProtection="0"/>
    <xf numFmtId="185" fontId="61" fillId="42" borderId="74">
      <alignment horizontal="right" vertical="center" indent="1"/>
    </xf>
    <xf numFmtId="185" fontId="62" fillId="4" borderId="74">
      <alignment horizontal="left" vertical="center" indent="1"/>
    </xf>
    <xf numFmtId="185" fontId="42" fillId="4" borderId="74">
      <alignment horizontal="left" vertical="center" indent="1"/>
    </xf>
    <xf numFmtId="185" fontId="63" fillId="13" borderId="74">
      <alignment horizontal="center" vertical="center"/>
    </xf>
    <xf numFmtId="185" fontId="41" fillId="5" borderId="74">
      <alignment horizontal="center" vertical="center"/>
    </xf>
    <xf numFmtId="185" fontId="43" fillId="4" borderId="74">
      <alignment horizontal="left" vertical="center" indent="1"/>
    </xf>
    <xf numFmtId="185" fontId="43" fillId="4" borderId="74">
      <alignment horizontal="left" indent="1"/>
    </xf>
    <xf numFmtId="185" fontId="61" fillId="4" borderId="74">
      <alignment horizontal="right" vertical="center" indent="1"/>
    </xf>
    <xf numFmtId="185" fontId="64" fillId="10" borderId="74">
      <alignment horizontal="left" vertical="center" indent="1"/>
    </xf>
    <xf numFmtId="185" fontId="65" fillId="10" borderId="74">
      <alignment horizontal="left" vertical="center" indent="1"/>
    </xf>
    <xf numFmtId="185" fontId="40" fillId="10" borderId="74">
      <alignment horizontal="left" vertical="center" indent="1"/>
    </xf>
    <xf numFmtId="185" fontId="42" fillId="4" borderId="74">
      <alignment horizontal="left" vertical="center" indent="1"/>
    </xf>
    <xf numFmtId="185" fontId="63" fillId="43" borderId="74">
      <alignment horizontal="left" vertical="center" indent="1"/>
    </xf>
    <xf numFmtId="165" fontId="5" fillId="0" borderId="0" applyFont="0" applyFill="0" applyBorder="0" applyAlignment="0" applyProtection="0"/>
    <xf numFmtId="165" fontId="118" fillId="0" borderId="0" applyFont="0" applyFill="0" applyBorder="0" applyAlignment="0" applyProtection="0"/>
    <xf numFmtId="185" fontId="7" fillId="44" borderId="66" applyNumberFormat="0" applyFont="0" applyAlignment="0" applyProtection="0"/>
    <xf numFmtId="185" fontId="5" fillId="44" borderId="66" applyNumberFormat="0" applyFon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65" fontId="1" fillId="0" borderId="0" applyFont="0" applyFill="0" applyBorder="0" applyAlignment="0" applyProtection="0"/>
    <xf numFmtId="185" fontId="7" fillId="44" borderId="66" applyNumberFormat="0" applyFont="0" applyAlignment="0" applyProtection="0"/>
    <xf numFmtId="0" fontId="7" fillId="44" borderId="66" applyNumberFormat="0" applyFont="0" applyAlignment="0" applyProtection="0"/>
    <xf numFmtId="0" fontId="7" fillId="44" borderId="66" applyNumberFormat="0" applyFont="0" applyAlignment="0" applyProtection="0"/>
    <xf numFmtId="185" fontId="84" fillId="40" borderId="67" applyNumberFormat="0" applyAlignment="0" applyProtection="0"/>
    <xf numFmtId="185" fontId="84" fillId="40" borderId="67" applyNumberFormat="0" applyAlignment="0" applyProtection="0"/>
    <xf numFmtId="185" fontId="18" fillId="0" borderId="68" applyNumberFormat="0" applyFill="0" applyAlignment="0" applyProtection="0"/>
    <xf numFmtId="165" fontId="1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33" applyNumberFormat="0" applyAlignment="0" applyProtection="0"/>
    <xf numFmtId="0" fontId="57" fillId="40" borderId="133" applyNumberFormat="0" applyAlignment="0" applyProtection="0"/>
    <xf numFmtId="0" fontId="67" fillId="19" borderId="129"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185" fontId="84" fillId="40" borderId="142" applyNumberFormat="0" applyAlignment="0" applyProtection="0"/>
    <xf numFmtId="0" fontId="67" fillId="19" borderId="129" applyNumberFormat="0" applyAlignment="0" applyProtection="0"/>
    <xf numFmtId="185" fontId="67" fillId="19" borderId="147" applyNumberFormat="0" applyAlignment="0" applyProtection="0"/>
    <xf numFmtId="185" fontId="67" fillId="19" borderId="140" applyNumberFormat="0" applyAlignment="0" applyProtection="0"/>
    <xf numFmtId="185" fontId="67" fillId="19" borderId="140" applyNumberFormat="0" applyAlignment="0" applyProtection="0"/>
    <xf numFmtId="185" fontId="67" fillId="19" borderId="147" applyNumberFormat="0" applyAlignment="0" applyProtection="0"/>
    <xf numFmtId="0" fontId="67" fillId="19" borderId="129" applyNumberFormat="0" applyAlignment="0" applyProtection="0"/>
    <xf numFmtId="185" fontId="67" fillId="19" borderId="140" applyNumberFormat="0" applyAlignment="0" applyProtection="0"/>
    <xf numFmtId="0" fontId="67" fillId="19" borderId="114" applyNumberFormat="0" applyAlignment="0" applyProtection="0"/>
    <xf numFmtId="0" fontId="67" fillId="19" borderId="114" applyNumberFormat="0" applyAlignment="0" applyProtection="0"/>
    <xf numFmtId="4" fontId="149" fillId="67" borderId="118" applyNumberFormat="0" applyProtection="0">
      <alignment horizontal="right" vertical="center"/>
    </xf>
    <xf numFmtId="185" fontId="67" fillId="19" borderId="140" applyNumberFormat="0" applyAlignment="0" applyProtection="0"/>
    <xf numFmtId="0" fontId="67" fillId="19" borderId="147" applyNumberFormat="0" applyAlignment="0" applyProtection="0"/>
    <xf numFmtId="0" fontId="67" fillId="19" borderId="133" applyNumberFormat="0" applyAlignment="0" applyProtection="0"/>
    <xf numFmtId="0" fontId="67" fillId="19" borderId="121"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7" applyNumberFormat="0" applyAlignment="0" applyProtection="0"/>
    <xf numFmtId="0" fontId="67" fillId="19" borderId="147" applyNumberFormat="0" applyAlignment="0" applyProtection="0"/>
    <xf numFmtId="0" fontId="57" fillId="40" borderId="114" applyNumberFormat="0" applyAlignment="0" applyProtection="0"/>
    <xf numFmtId="0" fontId="67" fillId="19" borderId="140" applyNumberFormat="0" applyAlignment="0" applyProtection="0"/>
    <xf numFmtId="0" fontId="84" fillId="40" borderId="142" applyNumberFormat="0" applyAlignment="0" applyProtection="0"/>
    <xf numFmtId="185" fontId="84" fillId="40" borderId="142" applyNumberFormat="0" applyAlignment="0" applyProtection="0"/>
    <xf numFmtId="4" fontId="146" fillId="5" borderId="145" applyNumberFormat="0" applyProtection="0">
      <alignment horizontal="left" vertical="center" indent="1"/>
    </xf>
    <xf numFmtId="0" fontId="67" fillId="19" borderId="147" applyNumberFormat="0" applyAlignment="0" applyProtection="0"/>
    <xf numFmtId="0" fontId="67" fillId="19" borderId="133" applyNumberFormat="0" applyAlignment="0" applyProtection="0"/>
    <xf numFmtId="185" fontId="67" fillId="19" borderId="140" applyNumberFormat="0" applyAlignment="0" applyProtection="0"/>
    <xf numFmtId="0" fontId="57" fillId="40" borderId="147" applyNumberFormat="0" applyAlignment="0" applyProtection="0"/>
    <xf numFmtId="0" fontId="67" fillId="19" borderId="133" applyNumberFormat="0" applyAlignment="0" applyProtection="0"/>
    <xf numFmtId="4" fontId="150" fillId="3" borderId="138" applyNumberFormat="0" applyProtection="0">
      <alignment horizontal="left" vertical="center" indent="1"/>
    </xf>
    <xf numFmtId="0" fontId="5" fillId="56" borderId="144" applyNumberFormat="0" applyProtection="0">
      <alignment horizontal="left" vertical="center" indent="1"/>
    </xf>
    <xf numFmtId="4" fontId="148" fillId="62" borderId="144" applyNumberFormat="0" applyProtection="0">
      <alignment horizontal="right" vertical="center"/>
    </xf>
    <xf numFmtId="0" fontId="67" fillId="19" borderId="140" applyNumberFormat="0" applyAlignment="0" applyProtection="0"/>
    <xf numFmtId="0" fontId="67" fillId="19" borderId="129" applyNumberFormat="0" applyAlignment="0" applyProtection="0"/>
    <xf numFmtId="185" fontId="67" fillId="19" borderId="140"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0" fontId="5" fillId="3" borderId="137" applyNumberFormat="0" applyProtection="0">
      <alignment horizontal="left" vertical="top" indent="1"/>
    </xf>
    <xf numFmtId="0" fontId="67" fillId="19" borderId="133" applyNumberFormat="0" applyAlignment="0" applyProtection="0"/>
    <xf numFmtId="185" fontId="67" fillId="19" borderId="140" applyNumberFormat="0" applyAlignment="0" applyProtection="0"/>
    <xf numFmtId="185"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47" applyNumberFormat="0" applyAlignment="0" applyProtection="0"/>
    <xf numFmtId="0" fontId="67" fillId="19" borderId="129" applyNumberFormat="0" applyAlignment="0" applyProtection="0"/>
    <xf numFmtId="186" fontId="113" fillId="0" borderId="139" applyNumberFormat="0" applyFill="0" applyBorder="0" applyProtection="0">
      <alignment horizontal="left"/>
    </xf>
    <xf numFmtId="0" fontId="67" fillId="19" borderId="140" applyNumberFormat="0" applyAlignment="0" applyProtection="0"/>
    <xf numFmtId="0" fontId="5" fillId="5" borderId="137" applyNumberFormat="0" applyProtection="0">
      <alignment horizontal="left" vertical="top" indent="1"/>
    </xf>
    <xf numFmtId="0"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0" fontId="57" fillId="40" borderId="114" applyNumberFormat="0" applyAlignment="0" applyProtection="0"/>
    <xf numFmtId="4" fontId="151" fillId="67" borderId="112" applyNumberFormat="0" applyProtection="0">
      <alignment horizontal="right" vertical="center"/>
    </xf>
    <xf numFmtId="4" fontId="149" fillId="67" borderId="112" applyNumberFormat="0" applyProtection="0">
      <alignment horizontal="right" vertical="center"/>
    </xf>
    <xf numFmtId="4" fontId="148" fillId="67" borderId="112" applyNumberFormat="0" applyProtection="0">
      <alignment vertical="center"/>
    </xf>
    <xf numFmtId="0" fontId="5" fillId="5" borderId="112" applyNumberFormat="0" applyProtection="0">
      <alignment horizontal="left" vertical="center" indent="1"/>
    </xf>
    <xf numFmtId="0" fontId="5" fillId="56" borderId="112" applyNumberFormat="0" applyProtection="0">
      <alignment horizontal="left" vertical="center" indent="1"/>
    </xf>
    <xf numFmtId="4" fontId="148" fillId="64" borderId="112" applyNumberFormat="0" applyProtection="0">
      <alignment horizontal="right" vertical="center"/>
    </xf>
    <xf numFmtId="4" fontId="148" fillId="60" borderId="112" applyNumberFormat="0" applyProtection="0">
      <alignment horizontal="right" vertical="center"/>
    </xf>
    <xf numFmtId="0" fontId="67" fillId="19" borderId="121" applyNumberFormat="0" applyAlignment="0" applyProtection="0"/>
    <xf numFmtId="4" fontId="146" fillId="55" borderId="112" applyNumberFormat="0" applyProtection="0">
      <alignment vertical="center"/>
    </xf>
    <xf numFmtId="4" fontId="148" fillId="55" borderId="144" applyNumberFormat="0" applyProtection="0">
      <alignment horizontal="left" vertical="center" indent="1"/>
    </xf>
    <xf numFmtId="0" fontId="67" fillId="19" borderId="140" applyNumberFormat="0" applyAlignment="0" applyProtection="0"/>
    <xf numFmtId="0" fontId="7" fillId="44" borderId="115" applyNumberFormat="0" applyFon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4" fontId="148" fillId="5" borderId="144" applyNumberFormat="0" applyProtection="0">
      <alignment horizontal="right" vertical="center"/>
    </xf>
    <xf numFmtId="0" fontId="67" fillId="19" borderId="129" applyNumberFormat="0" applyAlignment="0" applyProtection="0"/>
    <xf numFmtId="0" fontId="67" fillId="19" borderId="140" applyNumberFormat="0" applyAlignment="0" applyProtection="0"/>
    <xf numFmtId="185" fontId="7" fillId="44" borderId="148" applyNumberFormat="0" applyFont="0" applyAlignment="0" applyProtection="0"/>
    <xf numFmtId="0" fontId="67" fillId="19" borderId="114" applyNumberFormat="0" applyAlignment="0" applyProtection="0"/>
    <xf numFmtId="4" fontId="146" fillId="5" borderId="119" applyNumberFormat="0" applyProtection="0">
      <alignment horizontal="left" vertical="center" indent="1"/>
    </xf>
    <xf numFmtId="0" fontId="67" fillId="19" borderId="129" applyNumberFormat="0" applyAlignment="0" applyProtection="0"/>
    <xf numFmtId="0" fontId="67" fillId="19" borderId="114" applyNumberFormat="0" applyAlignment="0" applyProtection="0"/>
    <xf numFmtId="185"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4" fontId="149" fillId="67" borderId="144" applyNumberFormat="0" applyProtection="0">
      <alignment horizontal="right" vertical="center"/>
    </xf>
    <xf numFmtId="0" fontId="67" fillId="19" borderId="140" applyNumberFormat="0" applyAlignment="0" applyProtection="0"/>
    <xf numFmtId="185" fontId="67" fillId="19" borderId="147" applyNumberFormat="0" applyAlignment="0" applyProtection="0"/>
    <xf numFmtId="0" fontId="67" fillId="19" borderId="129" applyNumberFormat="0" applyAlignment="0" applyProtection="0"/>
    <xf numFmtId="185" fontId="67" fillId="19" borderId="147" applyNumberFormat="0" applyAlignment="0" applyProtection="0"/>
    <xf numFmtId="4" fontId="148" fillId="67" borderId="144" applyNumberFormat="0" applyProtection="0">
      <alignment horizontal="right" vertical="center"/>
    </xf>
    <xf numFmtId="185" fontId="67" fillId="19" borderId="147" applyNumberFormat="0" applyAlignment="0" applyProtection="0"/>
    <xf numFmtId="0" fontId="67" fillId="19" borderId="147" applyNumberFormat="0" applyAlignment="0" applyProtection="0"/>
    <xf numFmtId="0" fontId="67" fillId="19" borderId="133" applyNumberFormat="0" applyAlignment="0" applyProtection="0"/>
    <xf numFmtId="3" fontId="60" fillId="4" borderId="149">
      <alignment horizontal="right" vertical="center" indent="1"/>
    </xf>
    <xf numFmtId="0" fontId="67" fillId="19" borderId="129" applyNumberFormat="0" applyAlignment="0" applyProtection="0"/>
    <xf numFmtId="185" fontId="67" fillId="19" borderId="147" applyNumberFormat="0" applyAlignment="0" applyProtection="0"/>
    <xf numFmtId="0" fontId="67" fillId="19" borderId="129" applyNumberFormat="0" applyAlignment="0" applyProtection="0"/>
    <xf numFmtId="185" fontId="67" fillId="19" borderId="140" applyNumberFormat="0" applyAlignment="0" applyProtection="0"/>
    <xf numFmtId="185" fontId="67" fillId="19" borderId="140" applyNumberFormat="0" applyAlignment="0" applyProtection="0"/>
    <xf numFmtId="0" fontId="67" fillId="19" borderId="121" applyNumberFormat="0" applyAlignment="0" applyProtection="0"/>
    <xf numFmtId="0" fontId="67" fillId="19" borderId="133" applyNumberFormat="0" applyAlignment="0" applyProtection="0"/>
    <xf numFmtId="0" fontId="67" fillId="19" borderId="133" applyNumberFormat="0" applyAlignment="0" applyProtection="0"/>
    <xf numFmtId="0" fontId="8" fillId="43" borderId="144" applyNumberFormat="0" applyProtection="0">
      <alignment horizontal="left" vertical="top" indent="1"/>
    </xf>
    <xf numFmtId="185"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185" fontId="67" fillId="19" borderId="147" applyNumberFormat="0" applyAlignment="0" applyProtection="0"/>
    <xf numFmtId="4" fontId="149" fillId="67" borderId="144" applyNumberFormat="0" applyProtection="0">
      <alignment horizontal="right" vertical="center"/>
    </xf>
    <xf numFmtId="185" fontId="67" fillId="19" borderId="147" applyNumberFormat="0" applyAlignment="0" applyProtection="0"/>
    <xf numFmtId="185" fontId="67" fillId="19" borderId="140"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29"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4" fontId="148" fillId="59" borderId="144" applyNumberFormat="0" applyProtection="0">
      <alignment horizontal="right" vertical="center"/>
    </xf>
    <xf numFmtId="0" fontId="5" fillId="3" borderId="144" applyNumberFormat="0" applyProtection="0">
      <alignment horizontal="left" vertical="center" indent="1"/>
    </xf>
    <xf numFmtId="0" fontId="67" fillId="19" borderId="129"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47" applyNumberFormat="0" applyAlignment="0" applyProtection="0"/>
    <xf numFmtId="0" fontId="67" fillId="19" borderId="133" applyNumberFormat="0" applyAlignment="0" applyProtection="0"/>
    <xf numFmtId="0" fontId="67" fillId="19" borderId="129" applyNumberFormat="0" applyAlignment="0" applyProtection="0"/>
    <xf numFmtId="185" fontId="67" fillId="19" borderId="147" applyNumberFormat="0" applyAlignment="0" applyProtection="0"/>
    <xf numFmtId="0" fontId="67" fillId="19" borderId="129" applyNumberFormat="0" applyAlignment="0" applyProtection="0"/>
    <xf numFmtId="0" fontId="67" fillId="19" borderId="140" applyNumberFormat="0" applyAlignment="0" applyProtection="0"/>
    <xf numFmtId="4" fontId="146" fillId="5" borderId="112" applyNumberFormat="0" applyProtection="0">
      <alignment horizontal="left" vertical="center" indent="1"/>
    </xf>
    <xf numFmtId="4" fontId="146" fillId="5" borderId="113" applyNumberFormat="0" applyProtection="0">
      <alignment horizontal="left" vertical="center" indent="1"/>
    </xf>
    <xf numFmtId="0" fontId="5" fillId="67" borderId="112" applyNumberFormat="0" applyProtection="0">
      <alignment horizontal="left" vertical="center" indent="1"/>
    </xf>
    <xf numFmtId="0" fontId="5" fillId="3" borderId="112" applyNumberFormat="0" applyProtection="0">
      <alignment horizontal="left" vertical="center" indent="1"/>
    </xf>
    <xf numFmtId="0" fontId="67" fillId="19" borderId="121" applyNumberFormat="0" applyAlignment="0" applyProtection="0"/>
    <xf numFmtId="4" fontId="148" fillId="62" borderId="112" applyNumberFormat="0" applyProtection="0">
      <alignment horizontal="right" vertical="center"/>
    </xf>
    <xf numFmtId="4" fontId="148" fillId="58" borderId="112" applyNumberFormat="0" applyProtection="0">
      <alignment horizontal="right" vertical="center"/>
    </xf>
    <xf numFmtId="4" fontId="147" fillId="55" borderId="112" applyNumberFormat="0" applyProtection="0">
      <alignment vertical="center"/>
    </xf>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33"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9" applyNumberFormat="0" applyAlignment="0" applyProtection="0"/>
    <xf numFmtId="185" fontId="67" fillId="19" borderId="140" applyNumberFormat="0" applyAlignment="0" applyProtection="0"/>
    <xf numFmtId="186" fontId="115" fillId="0" borderId="139" applyNumberFormat="0" applyFill="0" applyBorder="0" applyProtection="0">
      <alignment horizontal="right"/>
    </xf>
    <xf numFmtId="0" fontId="67" fillId="19" borderId="129" applyNumberFormat="0" applyAlignment="0" applyProtection="0"/>
    <xf numFmtId="0" fontId="67" fillId="19" borderId="114" applyNumberFormat="0" applyAlignment="0" applyProtection="0"/>
    <xf numFmtId="4" fontId="146" fillId="55" borderId="118" applyNumberFormat="0" applyProtection="0">
      <alignment vertical="center"/>
    </xf>
    <xf numFmtId="185" fontId="67" fillId="19" borderId="147" applyNumberFormat="0" applyAlignment="0" applyProtection="0"/>
    <xf numFmtId="185" fontId="5" fillId="44" borderId="148" applyNumberFormat="0" applyFont="0" applyAlignment="0" applyProtection="0"/>
    <xf numFmtId="4" fontId="151" fillId="67" borderId="144" applyNumberFormat="0" applyProtection="0">
      <alignment horizontal="right" vertical="center"/>
    </xf>
    <xf numFmtId="0"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5" fillId="3" borderId="118" applyNumberFormat="0" applyProtection="0">
      <alignment horizontal="left" vertical="center" indent="1"/>
    </xf>
    <xf numFmtId="0" fontId="67" fillId="19" borderId="121" applyNumberFormat="0" applyAlignment="0" applyProtection="0"/>
    <xf numFmtId="0" fontId="57" fillId="40" borderId="121" applyNumberFormat="0" applyAlignment="0" applyProtection="0"/>
    <xf numFmtId="0" fontId="67" fillId="19" borderId="147" applyNumberFormat="0" applyAlignment="0" applyProtection="0"/>
    <xf numFmtId="0" fontId="67" fillId="19" borderId="140" applyNumberFormat="0" applyAlignment="0" applyProtection="0"/>
    <xf numFmtId="0" fontId="5" fillId="56" borderId="118" applyNumberFormat="0" applyProtection="0">
      <alignment horizontal="left" vertical="center" indent="1"/>
    </xf>
    <xf numFmtId="4" fontId="148" fillId="63" borderId="144" applyNumberFormat="0" applyProtection="0">
      <alignment horizontal="right" vertical="center"/>
    </xf>
    <xf numFmtId="0" fontId="67" fillId="19" borderId="133" applyNumberFormat="0" applyAlignment="0" applyProtection="0"/>
    <xf numFmtId="0" fontId="67" fillId="19" borderId="133"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40" applyNumberFormat="0" applyAlignment="0" applyProtection="0"/>
    <xf numFmtId="4" fontId="148" fillId="61" borderId="137" applyNumberFormat="0" applyProtection="0">
      <alignment horizontal="right" vertical="center"/>
    </xf>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29" applyNumberFormat="0" applyAlignment="0" applyProtection="0"/>
    <xf numFmtId="185" fontId="67" fillId="19" borderId="140" applyNumberFormat="0" applyAlignment="0" applyProtection="0"/>
    <xf numFmtId="0" fontId="67" fillId="19" borderId="140"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0" fontId="67" fillId="19" borderId="133" applyNumberFormat="0" applyAlignment="0" applyProtection="0"/>
    <xf numFmtId="185"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9" applyNumberFormat="0" applyAlignment="0" applyProtection="0"/>
    <xf numFmtId="0" fontId="67" fillId="19" borderId="140" applyNumberFormat="0" applyAlignment="0" applyProtection="0"/>
    <xf numFmtId="185" fontId="65" fillId="10" borderId="149">
      <alignment horizontal="left" vertical="center" indent="1"/>
    </xf>
    <xf numFmtId="0" fontId="67" fillId="19" borderId="140"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0" applyNumberFormat="0" applyAlignment="0" applyProtection="0"/>
    <xf numFmtId="4" fontId="149" fillId="67" borderId="112" applyNumberFormat="0" applyProtection="0">
      <alignment horizontal="right" vertical="center"/>
    </xf>
    <xf numFmtId="4" fontId="149" fillId="67" borderId="112" applyNumberFormat="0" applyProtection="0">
      <alignment vertical="center"/>
    </xf>
    <xf numFmtId="0" fontId="5" fillId="5" borderId="112" applyNumberFormat="0" applyProtection="0">
      <alignment horizontal="left" vertical="top" indent="1"/>
    </xf>
    <xf numFmtId="0" fontId="5" fillId="56" borderId="112" applyNumberFormat="0" applyProtection="0">
      <alignment horizontal="left" vertical="top" indent="1"/>
    </xf>
    <xf numFmtId="4" fontId="148" fillId="5" borderId="112" applyNumberFormat="0" applyProtection="0">
      <alignment horizontal="right" vertical="center"/>
    </xf>
    <xf numFmtId="4" fontId="148" fillId="65" borderId="112" applyNumberFormat="0" applyProtection="0">
      <alignment horizontal="right" vertical="center"/>
    </xf>
    <xf numFmtId="4" fontId="148" fillId="61" borderId="112" applyNumberFormat="0" applyProtection="0">
      <alignment horizontal="right" vertical="center"/>
    </xf>
    <xf numFmtId="4" fontId="148" fillId="57" borderId="112" applyNumberFormat="0" applyProtection="0">
      <alignment horizontal="right" vertical="center"/>
    </xf>
    <xf numFmtId="4" fontId="146" fillId="55" borderId="112" applyNumberFormat="0" applyProtection="0">
      <alignment vertical="center"/>
    </xf>
    <xf numFmtId="185" fontId="67" fillId="19" borderId="147" applyNumberFormat="0" applyAlignment="0" applyProtection="0"/>
    <xf numFmtId="0" fontId="67" fillId="19" borderId="133" applyNumberFormat="0" applyAlignment="0" applyProtection="0"/>
    <xf numFmtId="0" fontId="5" fillId="44" borderId="115" applyNumberFormat="0" applyFon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47" applyNumberFormat="0" applyAlignment="0" applyProtection="0"/>
    <xf numFmtId="0" fontId="7" fillId="44" borderId="122" applyNumberFormat="0" applyFont="0" applyAlignment="0" applyProtection="0"/>
    <xf numFmtId="0" fontId="67" fillId="19" borderId="129" applyNumberFormat="0" applyAlignment="0" applyProtection="0"/>
    <xf numFmtId="0" fontId="67" fillId="19" borderId="129" applyNumberFormat="0" applyAlignment="0" applyProtection="0"/>
    <xf numFmtId="185" fontId="67" fillId="19" borderId="140" applyNumberFormat="0" applyAlignment="0" applyProtection="0"/>
    <xf numFmtId="0" fontId="67" fillId="19" borderId="140" applyNumberFormat="0" applyAlignment="0" applyProtection="0"/>
    <xf numFmtId="0" fontId="67" fillId="19" borderId="147" applyNumberFormat="0" applyAlignment="0" applyProtection="0"/>
    <xf numFmtId="0" fontId="67" fillId="19" borderId="114" applyNumberFormat="0" applyAlignment="0" applyProtection="0"/>
    <xf numFmtId="185" fontId="67" fillId="19" borderId="147" applyNumberFormat="0" applyAlignment="0" applyProtection="0"/>
    <xf numFmtId="0" fontId="5" fillId="67" borderId="118" applyNumberFormat="0" applyProtection="0">
      <alignment horizontal="left" vertical="center" indent="1"/>
    </xf>
    <xf numFmtId="4" fontId="148" fillId="67" borderId="118" applyNumberFormat="0" applyProtection="0">
      <alignment vertical="center"/>
    </xf>
    <xf numFmtId="4" fontId="151" fillId="67" borderId="118" applyNumberFormat="0" applyProtection="0">
      <alignment horizontal="right" vertical="center"/>
    </xf>
    <xf numFmtId="0" fontId="67" fillId="19" borderId="129" applyNumberFormat="0" applyAlignment="0" applyProtection="0"/>
    <xf numFmtId="0" fontId="67" fillId="19" borderId="147" applyNumberFormat="0" applyAlignment="0" applyProtection="0"/>
    <xf numFmtId="185" fontId="18" fillId="0" borderId="117" applyNumberFormat="0" applyFill="0" applyAlignment="0" applyProtection="0"/>
    <xf numFmtId="185"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4" fontId="147" fillId="55" borderId="118" applyNumberFormat="0" applyProtection="0">
      <alignment vertical="center"/>
    </xf>
    <xf numFmtId="0" fontId="67" fillId="19" borderId="133" applyNumberFormat="0" applyAlignment="0" applyProtection="0"/>
    <xf numFmtId="185" fontId="67" fillId="19" borderId="147" applyNumberFormat="0" applyAlignment="0" applyProtection="0"/>
    <xf numFmtId="0" fontId="67" fillId="19" borderId="129"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29" applyNumberFormat="0" applyAlignment="0" applyProtection="0"/>
    <xf numFmtId="0" fontId="67" fillId="19" borderId="129" applyNumberFormat="0" applyAlignment="0" applyProtection="0"/>
    <xf numFmtId="185" fontId="67" fillId="19" borderId="140" applyNumberFormat="0" applyAlignment="0" applyProtection="0"/>
    <xf numFmtId="185" fontId="67" fillId="19" borderId="147" applyNumberFormat="0" applyAlignment="0" applyProtection="0"/>
    <xf numFmtId="0" fontId="67" fillId="19" borderId="121" applyNumberFormat="0" applyAlignment="0" applyProtection="0"/>
    <xf numFmtId="0" fontId="67" fillId="19" borderId="140" applyNumberFormat="0" applyAlignment="0" applyProtection="0"/>
    <xf numFmtId="0" fontId="67" fillId="19" borderId="133" applyNumberFormat="0" applyAlignment="0" applyProtection="0"/>
    <xf numFmtId="0" fontId="67" fillId="19" borderId="140" applyNumberFormat="0" applyAlignment="0" applyProtection="0"/>
    <xf numFmtId="185" fontId="5" fillId="44" borderId="148" applyNumberFormat="0" applyFon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29" applyNumberFormat="0" applyAlignment="0" applyProtection="0"/>
    <xf numFmtId="185" fontId="67" fillId="19" borderId="140" applyNumberFormat="0" applyAlignment="0" applyProtection="0"/>
    <xf numFmtId="4" fontId="146" fillId="55" borderId="137" applyNumberFormat="0" applyProtection="0">
      <alignment vertical="center"/>
    </xf>
    <xf numFmtId="0" fontId="67" fillId="19" borderId="147" applyNumberFormat="0" applyAlignment="0" applyProtection="0"/>
    <xf numFmtId="0" fontId="67" fillId="19" borderId="129"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0" fontId="5" fillId="5" borderId="144" applyNumberFormat="0" applyProtection="0">
      <alignment horizontal="left" vertical="top" indent="1"/>
    </xf>
    <xf numFmtId="0" fontId="67" fillId="19" borderId="129"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4" fontId="148" fillId="65" borderId="137" applyNumberFormat="0" applyProtection="0">
      <alignment horizontal="right" vertical="center"/>
    </xf>
    <xf numFmtId="4" fontId="148" fillId="63" borderId="144" applyNumberFormat="0" applyProtection="0">
      <alignment horizontal="right" vertical="center"/>
    </xf>
    <xf numFmtId="0" fontId="67" fillId="19" borderId="133" applyNumberFormat="0" applyAlignment="0" applyProtection="0"/>
    <xf numFmtId="185" fontId="67" fillId="19" borderId="140" applyNumberFormat="0" applyAlignment="0" applyProtection="0"/>
    <xf numFmtId="0" fontId="67" fillId="19" borderId="133" applyNumberFormat="0" applyAlignment="0" applyProtection="0"/>
    <xf numFmtId="0" fontId="67" fillId="19" borderId="129" applyNumberFormat="0" applyAlignment="0" applyProtection="0"/>
    <xf numFmtId="185" fontId="67" fillId="19" borderId="140" applyNumberFormat="0" applyAlignment="0" applyProtection="0"/>
    <xf numFmtId="0" fontId="57" fillId="40" borderId="140" applyNumberFormat="0" applyAlignment="0" applyProtection="0"/>
    <xf numFmtId="185" fontId="67" fillId="19" borderId="147" applyNumberFormat="0" applyAlignment="0" applyProtection="0"/>
    <xf numFmtId="0" fontId="67" fillId="19" borderId="147" applyNumberFormat="0" applyAlignment="0" applyProtection="0"/>
    <xf numFmtId="4" fontId="148" fillId="61" borderId="144" applyNumberFormat="0" applyProtection="0">
      <alignment horizontal="right" vertical="center"/>
    </xf>
    <xf numFmtId="0" fontId="67" fillId="19" borderId="147" applyNumberFormat="0" applyAlignment="0" applyProtection="0"/>
    <xf numFmtId="185" fontId="18" fillId="0" borderId="143" applyNumberFormat="0" applyFill="0" applyAlignment="0" applyProtection="0"/>
    <xf numFmtId="0" fontId="8" fillId="3" borderId="112" applyNumberFormat="0" applyProtection="0">
      <alignment horizontal="left" vertical="top" indent="1"/>
    </xf>
    <xf numFmtId="4" fontId="146" fillId="5" borderId="113" applyNumberFormat="0" applyProtection="0">
      <alignment horizontal="left" vertical="center" indent="1"/>
    </xf>
    <xf numFmtId="0" fontId="5" fillId="67" borderId="112" applyNumberFormat="0" applyProtection="0">
      <alignment horizontal="left" vertical="center" indent="1"/>
    </xf>
    <xf numFmtId="0" fontId="5" fillId="3" borderId="112" applyNumberFormat="0" applyProtection="0">
      <alignment horizontal="left" vertical="center" indent="1"/>
    </xf>
    <xf numFmtId="0" fontId="67" fillId="19" borderId="121" applyNumberFormat="0" applyAlignment="0" applyProtection="0"/>
    <xf numFmtId="4" fontId="148" fillId="62" borderId="112" applyNumberFormat="0" applyProtection="0">
      <alignment horizontal="right" vertical="center"/>
    </xf>
    <xf numFmtId="4" fontId="148" fillId="58" borderId="112" applyNumberFormat="0" applyProtection="0">
      <alignment horizontal="right" vertical="center"/>
    </xf>
    <xf numFmtId="4" fontId="148" fillId="55" borderId="112" applyNumberFormat="0" applyProtection="0">
      <alignment horizontal="left" vertical="center" indent="1"/>
    </xf>
    <xf numFmtId="185" fontId="67" fillId="19" borderId="147" applyNumberFormat="0" applyAlignment="0" applyProtection="0"/>
    <xf numFmtId="0" fontId="67" fillId="19" borderId="147"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29"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9" applyNumberFormat="0" applyAlignment="0" applyProtection="0"/>
    <xf numFmtId="185" fontId="67" fillId="19" borderId="147" applyNumberFormat="0" applyAlignment="0" applyProtection="0"/>
    <xf numFmtId="185" fontId="67" fillId="19" borderId="140" applyNumberFormat="0" applyAlignment="0" applyProtection="0"/>
    <xf numFmtId="0" fontId="67" fillId="19" borderId="129" applyNumberFormat="0" applyAlignment="0" applyProtection="0"/>
    <xf numFmtId="185" fontId="67" fillId="19" borderId="147" applyNumberFormat="0" applyAlignment="0" applyProtection="0"/>
    <xf numFmtId="0" fontId="67" fillId="19" borderId="114" applyNumberFormat="0" applyAlignment="0" applyProtection="0"/>
    <xf numFmtId="4" fontId="146" fillId="5" borderId="118" applyNumberFormat="0" applyProtection="0">
      <alignment horizontal="left" vertical="center" indent="1"/>
    </xf>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7" fillId="44" borderId="115" applyNumberFormat="0" applyFont="0" applyAlignment="0" applyProtection="0"/>
    <xf numFmtId="0" fontId="84" fillId="40" borderId="116" applyNumberFormat="0" applyAlignment="0" applyProtection="0"/>
    <xf numFmtId="0" fontId="84" fillId="40" borderId="116" applyNumberFormat="0" applyAlignment="0" applyProtection="0"/>
    <xf numFmtId="0" fontId="18" fillId="0" borderId="117" applyNumberFormat="0" applyFill="0" applyAlignment="0" applyProtection="0"/>
    <xf numFmtId="0" fontId="57" fillId="40" borderId="114" applyNumberFormat="0" applyAlignment="0" applyProtection="0"/>
    <xf numFmtId="0" fontId="5" fillId="67" borderId="144" applyNumberFormat="0" applyProtection="0">
      <alignment horizontal="left" vertical="center" indent="1"/>
    </xf>
    <xf numFmtId="185" fontId="67" fillId="19" borderId="147" applyNumberFormat="0" applyAlignment="0" applyProtection="0"/>
    <xf numFmtId="0" fontId="5" fillId="44" borderId="115" applyNumberFormat="0" applyFont="0" applyAlignment="0" applyProtection="0"/>
    <xf numFmtId="0" fontId="84" fillId="40" borderId="116" applyNumberFormat="0" applyAlignment="0" applyProtection="0"/>
    <xf numFmtId="0" fontId="67" fillId="19" borderId="147" applyNumberFormat="0" applyAlignment="0" applyProtection="0"/>
    <xf numFmtId="185" fontId="67" fillId="19" borderId="147" applyNumberFormat="0" applyAlignment="0" applyProtection="0"/>
    <xf numFmtId="4" fontId="148" fillId="67" borderId="144" applyNumberFormat="0" applyProtection="0">
      <alignment vertical="center"/>
    </xf>
    <xf numFmtId="4" fontId="148" fillId="63" borderId="137" applyNumberFormat="0" applyProtection="0">
      <alignment horizontal="right" vertical="center"/>
    </xf>
    <xf numFmtId="185" fontId="67" fillId="19" borderId="147" applyNumberFormat="0" applyAlignment="0" applyProtection="0"/>
    <xf numFmtId="0" fontId="67" fillId="19" borderId="147" applyNumberFormat="0" applyAlignment="0" applyProtection="0"/>
    <xf numFmtId="185" fontId="18" fillId="0" borderId="143" applyNumberFormat="0" applyFill="0" applyAlignment="0" applyProtection="0"/>
    <xf numFmtId="185" fontId="67" fillId="19" borderId="147" applyNumberFormat="0" applyAlignment="0" applyProtection="0"/>
    <xf numFmtId="185" fontId="67" fillId="19" borderId="147" applyNumberFormat="0" applyAlignment="0" applyProtection="0"/>
    <xf numFmtId="4" fontId="148" fillId="55" borderId="137" applyNumberFormat="0" applyProtection="0">
      <alignment horizontal="left" vertical="center" indent="1"/>
    </xf>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0" applyNumberFormat="0" applyAlignment="0" applyProtection="0"/>
    <xf numFmtId="0" fontId="57" fillId="40" borderId="140" applyNumberFormat="0" applyAlignment="0" applyProtection="0"/>
    <xf numFmtId="4" fontId="150" fillId="3" borderId="145" applyNumberFormat="0" applyProtection="0">
      <alignment horizontal="left" vertical="center" indent="1"/>
    </xf>
    <xf numFmtId="0" fontId="84" fillId="40" borderId="142" applyNumberFormat="0" applyAlignment="0" applyProtection="0"/>
    <xf numFmtId="4" fontId="148" fillId="55" borderId="144" applyNumberFormat="0" applyProtection="0">
      <alignment horizontal="left" vertical="center" indent="1"/>
    </xf>
    <xf numFmtId="185" fontId="67" fillId="19" borderId="147" applyNumberFormat="0" applyAlignment="0" applyProtection="0"/>
    <xf numFmtId="185" fontId="67" fillId="19" borderId="147" applyNumberFormat="0" applyAlignment="0" applyProtection="0"/>
    <xf numFmtId="185" fontId="67" fillId="19" borderId="140" applyNumberFormat="0" applyAlignment="0" applyProtection="0"/>
    <xf numFmtId="0" fontId="5" fillId="44" borderId="130" applyNumberFormat="0" applyFont="0" applyAlignment="0" applyProtection="0"/>
    <xf numFmtId="0" fontId="67" fillId="19" borderId="147" applyNumberFormat="0" applyAlignment="0" applyProtection="0"/>
    <xf numFmtId="185" fontId="67" fillId="19" borderId="147" applyNumberFormat="0" applyAlignment="0" applyProtection="0"/>
    <xf numFmtId="185" fontId="67" fillId="19" borderId="140"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185" fontId="67" fillId="19" borderId="140" applyNumberFormat="0" applyAlignment="0" applyProtection="0"/>
    <xf numFmtId="0" fontId="67" fillId="19" borderId="147" applyNumberFormat="0" applyAlignment="0" applyProtection="0"/>
    <xf numFmtId="4" fontId="150" fillId="3" borderId="126" applyNumberFormat="0" applyProtection="0">
      <alignment horizontal="left" vertical="center" indent="1"/>
    </xf>
    <xf numFmtId="4" fontId="149" fillId="67" borderId="125" applyNumberFormat="0" applyProtection="0">
      <alignment horizontal="right" vertical="center"/>
    </xf>
    <xf numFmtId="4" fontId="146" fillId="5" borderId="126" applyNumberFormat="0" applyProtection="0">
      <alignment horizontal="left" vertical="center" indent="1"/>
    </xf>
    <xf numFmtId="4" fontId="148" fillId="67" borderId="125" applyNumberFormat="0" applyProtection="0">
      <alignment vertical="center"/>
    </xf>
    <xf numFmtId="0" fontId="5" fillId="5" borderId="125" applyNumberFormat="0" applyProtection="0">
      <alignment horizontal="left" vertical="top" indent="1"/>
    </xf>
    <xf numFmtId="0" fontId="5" fillId="3" borderId="125" applyNumberFormat="0" applyProtection="0">
      <alignment horizontal="left" vertical="top" indent="1"/>
    </xf>
    <xf numFmtId="0" fontId="5" fillId="56" borderId="125" applyNumberFormat="0" applyProtection="0">
      <alignment horizontal="left" vertical="center" indent="1"/>
    </xf>
    <xf numFmtId="4" fontId="148" fillId="65" borderId="125" applyNumberFormat="0" applyProtection="0">
      <alignment horizontal="right" vertical="center"/>
    </xf>
    <xf numFmtId="4" fontId="148" fillId="62" borderId="125" applyNumberFormat="0" applyProtection="0">
      <alignment horizontal="right" vertical="center"/>
    </xf>
    <xf numFmtId="4" fontId="148" fillId="60" borderId="125" applyNumberFormat="0" applyProtection="0">
      <alignment horizontal="right" vertical="center"/>
    </xf>
    <xf numFmtId="4" fontId="148" fillId="57" borderId="125" applyNumberFormat="0" applyProtection="0">
      <alignment horizontal="right" vertical="center"/>
    </xf>
    <xf numFmtId="4" fontId="148" fillId="55" borderId="125" applyNumberFormat="0" applyProtection="0">
      <alignment horizontal="left" vertical="center" indent="1"/>
    </xf>
    <xf numFmtId="4" fontId="146" fillId="55" borderId="125" applyNumberFormat="0" applyProtection="0">
      <alignment vertical="center"/>
    </xf>
    <xf numFmtId="0"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0" applyNumberFormat="0" applyAlignment="0" applyProtection="0"/>
    <xf numFmtId="4" fontId="148" fillId="55" borderId="144" applyNumberFormat="0" applyProtection="0">
      <alignment horizontal="left" vertical="center" indent="1"/>
    </xf>
    <xf numFmtId="4" fontId="149" fillId="67" borderId="144" applyNumberFormat="0" applyProtection="0">
      <alignment vertical="center"/>
    </xf>
    <xf numFmtId="186" fontId="115" fillId="0" borderId="128" applyNumberFormat="0" applyFill="0" applyBorder="0" applyProtection="0">
      <alignment horizontal="left"/>
    </xf>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0" applyNumberFormat="0" applyAlignment="0" applyProtection="0"/>
    <xf numFmtId="0" fontId="67" fillId="19" borderId="147" applyNumberFormat="0" applyAlignment="0" applyProtection="0"/>
    <xf numFmtId="186" fontId="115" fillId="0" borderId="120" applyNumberFormat="0" applyFill="0" applyBorder="0" applyProtection="0">
      <alignment horizontal="right"/>
    </xf>
    <xf numFmtId="0" fontId="67" fillId="19" borderId="133" applyNumberFormat="0" applyAlignment="0" applyProtection="0"/>
    <xf numFmtId="0" fontId="61" fillId="4" borderId="149">
      <alignment horizontal="right" vertical="center" indent="1"/>
    </xf>
    <xf numFmtId="185" fontId="67" fillId="19" borderId="140" applyNumberFormat="0" applyAlignment="0" applyProtection="0"/>
    <xf numFmtId="185" fontId="67" fillId="19" borderId="140" applyNumberFormat="0" applyAlignment="0" applyProtection="0"/>
    <xf numFmtId="0" fontId="19" fillId="0" borderId="131">
      <alignment horizontal="center" vertical="center"/>
    </xf>
    <xf numFmtId="185" fontId="67" fillId="19" borderId="147" applyNumberFormat="0" applyAlignment="0" applyProtection="0"/>
    <xf numFmtId="0" fontId="5" fillId="56" borderId="144" applyNumberFormat="0" applyProtection="0">
      <alignment horizontal="left" vertical="center" indent="1"/>
    </xf>
    <xf numFmtId="4" fontId="148" fillId="57" borderId="137" applyNumberFormat="0" applyProtection="0">
      <alignment horizontal="right" vertical="center"/>
    </xf>
    <xf numFmtId="0" fontId="5" fillId="44" borderId="148" applyNumberFormat="0" applyFont="0" applyAlignment="0" applyProtection="0"/>
    <xf numFmtId="0" fontId="7" fillId="44" borderId="148" applyNumberFormat="0" applyFont="0" applyAlignment="0" applyProtection="0"/>
    <xf numFmtId="186" fontId="113" fillId="0" borderId="146" applyNumberFormat="0" applyFill="0" applyBorder="0" applyProtection="0">
      <alignment horizontal="left"/>
    </xf>
    <xf numFmtId="4" fontId="148" fillId="65" borderId="137" applyNumberFormat="0" applyProtection="0">
      <alignment horizontal="right" vertical="center"/>
    </xf>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4" fontId="148" fillId="62" borderId="144" applyNumberFormat="0" applyProtection="0">
      <alignment horizontal="right" vertical="center"/>
    </xf>
    <xf numFmtId="185" fontId="67" fillId="19" borderId="147" applyNumberFormat="0" applyAlignment="0" applyProtection="0"/>
    <xf numFmtId="0" fontId="67" fillId="19" borderId="133" applyNumberFormat="0" applyAlignment="0" applyProtection="0"/>
    <xf numFmtId="185" fontId="67" fillId="19" borderId="140" applyNumberFormat="0" applyAlignment="0" applyProtection="0"/>
    <xf numFmtId="185" fontId="67" fillId="19" borderId="140"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185" fontId="67" fillId="19" borderId="147" applyNumberFormat="0" applyAlignment="0" applyProtection="0"/>
    <xf numFmtId="185" fontId="67" fillId="19" borderId="140" applyNumberFormat="0" applyAlignment="0" applyProtection="0"/>
    <xf numFmtId="0" fontId="67" fillId="19" borderId="147" applyNumberFormat="0" applyAlignment="0" applyProtection="0"/>
    <xf numFmtId="4" fontId="149" fillId="67" borderId="144" applyNumberFormat="0" applyProtection="0">
      <alignment vertical="center"/>
    </xf>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0" applyNumberFormat="0" applyAlignment="0" applyProtection="0"/>
    <xf numFmtId="4" fontId="151" fillId="67" borderId="125" applyNumberFormat="0" applyProtection="0">
      <alignment horizontal="right" vertical="center"/>
    </xf>
    <xf numFmtId="4" fontId="146" fillId="5" borderId="125" applyNumberFormat="0" applyProtection="0">
      <alignment horizontal="left" vertical="center" indent="1"/>
    </xf>
    <xf numFmtId="0" fontId="8" fillId="43" borderId="125" applyNumberFormat="0" applyProtection="0">
      <alignment horizontal="left" vertical="top" indent="1"/>
    </xf>
    <xf numFmtId="4" fontId="148" fillId="67" borderId="125" applyNumberFormat="0" applyProtection="0">
      <alignment vertical="center"/>
    </xf>
    <xf numFmtId="0" fontId="5" fillId="67" borderId="125" applyNumberFormat="0" applyProtection="0">
      <alignment horizontal="left" vertical="center" indent="1"/>
    </xf>
    <xf numFmtId="0" fontId="5" fillId="3" borderId="125" applyNumberFormat="0" applyProtection="0">
      <alignment horizontal="left" vertical="top" indent="1"/>
    </xf>
    <xf numFmtId="0" fontId="5" fillId="56" borderId="125" applyNumberFormat="0" applyProtection="0">
      <alignment horizontal="left" vertical="top" indent="1"/>
    </xf>
    <xf numFmtId="4" fontId="148" fillId="65" borderId="125" applyNumberFormat="0" applyProtection="0">
      <alignment horizontal="right" vertical="center"/>
    </xf>
    <xf numFmtId="4" fontId="148" fillId="63" borderId="125" applyNumberFormat="0" applyProtection="0">
      <alignment horizontal="right" vertical="center"/>
    </xf>
    <xf numFmtId="4" fontId="148" fillId="60" borderId="125" applyNumberFormat="0" applyProtection="0">
      <alignment horizontal="right" vertical="center"/>
    </xf>
    <xf numFmtId="4" fontId="148" fillId="58" borderId="125" applyNumberFormat="0" applyProtection="0">
      <alignment horizontal="right" vertical="center"/>
    </xf>
    <xf numFmtId="0" fontId="51" fillId="55" borderId="125" applyNumberFormat="0" applyProtection="0">
      <alignment horizontal="left" vertical="top" indent="1"/>
    </xf>
    <xf numFmtId="4" fontId="146" fillId="55" borderId="125" applyNumberFormat="0" applyProtection="0">
      <alignment vertical="center"/>
    </xf>
    <xf numFmtId="0" fontId="67" fillId="19" borderId="147" applyNumberFormat="0" applyAlignment="0" applyProtection="0"/>
    <xf numFmtId="0" fontId="67" fillId="19" borderId="140" applyNumberFormat="0" applyAlignment="0" applyProtection="0"/>
    <xf numFmtId="185" fontId="7" fillId="44" borderId="148" applyNumberFormat="0" applyFon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0" applyNumberFormat="0" applyAlignment="0" applyProtection="0"/>
    <xf numFmtId="0" fontId="67" fillId="19" borderId="147" applyNumberFormat="0" applyAlignment="0" applyProtection="0"/>
    <xf numFmtId="185" fontId="67" fillId="19" borderId="140" applyNumberFormat="0" applyAlignment="0" applyProtection="0"/>
    <xf numFmtId="0" fontId="18" fillId="0" borderId="124" applyNumberFormat="0" applyFill="0" applyAlignment="0" applyProtection="0"/>
    <xf numFmtId="186" fontId="115" fillId="0" borderId="120" applyNumberFormat="0" applyFill="0" applyBorder="0" applyProtection="0">
      <alignment horizontal="left"/>
    </xf>
    <xf numFmtId="4" fontId="147" fillId="55" borderId="144" applyNumberFormat="0" applyProtection="0">
      <alignment vertical="center"/>
    </xf>
    <xf numFmtId="185" fontId="67" fillId="19" borderId="140" applyNumberFormat="0" applyAlignment="0" applyProtection="0"/>
    <xf numFmtId="185" fontId="67" fillId="19" borderId="147" applyNumberFormat="0" applyAlignment="0" applyProtection="0"/>
    <xf numFmtId="0" fontId="5" fillId="67" borderId="144" applyNumberFormat="0" applyProtection="0">
      <alignment horizontal="left" vertical="top" indent="1"/>
    </xf>
    <xf numFmtId="4" fontId="146" fillId="5" borderId="137" applyNumberFormat="0" applyProtection="0">
      <alignment horizontal="left" vertical="center" indent="1"/>
    </xf>
    <xf numFmtId="0" fontId="63" fillId="13" borderId="149">
      <alignment horizontal="center" vertical="center"/>
    </xf>
    <xf numFmtId="185" fontId="67" fillId="19" borderId="147" applyNumberFormat="0" applyAlignment="0" applyProtection="0"/>
    <xf numFmtId="0" fontId="84" fillId="40" borderId="123" applyNumberFormat="0" applyAlignment="0" applyProtection="0"/>
    <xf numFmtId="0" fontId="67" fillId="19" borderId="147" applyNumberFormat="0" applyAlignment="0" applyProtection="0"/>
    <xf numFmtId="185" fontId="67" fillId="19" borderId="147" applyNumberFormat="0" applyAlignment="0" applyProtection="0"/>
    <xf numFmtId="185" fontId="40" fillId="10" borderId="149">
      <alignment horizontal="left" vertical="center" indent="1"/>
    </xf>
    <xf numFmtId="0"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0" fontId="84" fillId="40" borderId="135" applyNumberFormat="0" applyAlignment="0" applyProtection="0"/>
    <xf numFmtId="185" fontId="67" fillId="19" borderId="147" applyNumberFormat="0" applyAlignment="0" applyProtection="0"/>
    <xf numFmtId="4" fontId="148" fillId="60" borderId="137" applyNumberFormat="0" applyProtection="0">
      <alignment horizontal="right" vertical="center"/>
    </xf>
    <xf numFmtId="0" fontId="64" fillId="10" borderId="149">
      <alignment horizontal="left" vertical="center" indent="1"/>
    </xf>
    <xf numFmtId="0" fontId="67" fillId="19" borderId="147" applyNumberFormat="0" applyAlignment="0" applyProtection="0"/>
    <xf numFmtId="4" fontId="148" fillId="55" borderId="144" applyNumberFormat="0" applyProtection="0">
      <alignment horizontal="left" vertical="center" indent="1"/>
    </xf>
    <xf numFmtId="4" fontId="148" fillId="63" borderId="144" applyNumberFormat="0" applyProtection="0">
      <alignment horizontal="right" vertical="center"/>
    </xf>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40" applyNumberFormat="0" applyAlignment="0" applyProtection="0"/>
    <xf numFmtId="0" fontId="67" fillId="19" borderId="140" applyNumberFormat="0" applyAlignment="0" applyProtection="0"/>
    <xf numFmtId="185" fontId="67" fillId="19" borderId="147" applyNumberFormat="0" applyAlignment="0" applyProtection="0"/>
    <xf numFmtId="0" fontId="67" fillId="19" borderId="147" applyNumberFormat="0" applyAlignment="0" applyProtection="0"/>
    <xf numFmtId="186" fontId="115" fillId="0" borderId="139" applyNumberFormat="0" applyFill="0" applyBorder="0" applyProtection="0">
      <alignment horizontal="left"/>
    </xf>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40"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0" applyNumberFormat="0" applyAlignment="0" applyProtection="0"/>
    <xf numFmtId="0" fontId="8" fillId="3" borderId="125" applyNumberFormat="0" applyProtection="0">
      <alignment horizontal="left" vertical="top" indent="1"/>
    </xf>
    <xf numFmtId="4" fontId="148" fillId="67" borderId="125" applyNumberFormat="0" applyProtection="0">
      <alignment horizontal="right" vertical="center"/>
    </xf>
    <xf numFmtId="4" fontId="149" fillId="67" borderId="125" applyNumberFormat="0" applyProtection="0">
      <alignment vertical="center"/>
    </xf>
    <xf numFmtId="0" fontId="5" fillId="67" borderId="125" applyNumberFormat="0" applyProtection="0">
      <alignment horizontal="left" vertical="top" indent="1"/>
    </xf>
    <xf numFmtId="0" fontId="5" fillId="5" borderId="125" applyNumberFormat="0" applyProtection="0">
      <alignment horizontal="left" vertical="center" indent="1"/>
    </xf>
    <xf numFmtId="0" fontId="5" fillId="3" borderId="125" applyNumberFormat="0" applyProtection="0">
      <alignment horizontal="left" vertical="center" indent="1"/>
    </xf>
    <xf numFmtId="4" fontId="148" fillId="5" borderId="125" applyNumberFormat="0" applyProtection="0">
      <alignment horizontal="right" vertical="center"/>
    </xf>
    <xf numFmtId="4" fontId="148" fillId="64" borderId="125" applyNumberFormat="0" applyProtection="0">
      <alignment horizontal="right" vertical="center"/>
    </xf>
    <xf numFmtId="4" fontId="148" fillId="61" borderId="125" applyNumberFormat="0" applyProtection="0">
      <alignment horizontal="right" vertical="center"/>
    </xf>
    <xf numFmtId="4" fontId="148" fillId="59" borderId="125" applyNumberFormat="0" applyProtection="0">
      <alignment horizontal="right" vertical="center"/>
    </xf>
    <xf numFmtId="4" fontId="147" fillId="55" borderId="125" applyNumberFormat="0" applyProtection="0">
      <alignment vertical="center"/>
    </xf>
    <xf numFmtId="0" fontId="5" fillId="44" borderId="122" applyNumberFormat="0" applyFont="0" applyAlignment="0" applyProtection="0"/>
    <xf numFmtId="185" fontId="67" fillId="19" borderId="147" applyNumberFormat="0" applyAlignment="0" applyProtection="0"/>
    <xf numFmtId="4" fontId="151" fillId="67" borderId="144" applyNumberFormat="0" applyProtection="0">
      <alignment horizontal="right" vertical="center"/>
    </xf>
    <xf numFmtId="185" fontId="67" fillId="19" borderId="140" applyNumberFormat="0" applyAlignment="0" applyProtection="0"/>
    <xf numFmtId="0" fontId="67" fillId="19" borderId="140" applyNumberFormat="0" applyAlignment="0" applyProtection="0"/>
    <xf numFmtId="0" fontId="5" fillId="56" borderId="144" applyNumberFormat="0" applyProtection="0">
      <alignment horizontal="left" vertical="top" indent="1"/>
    </xf>
    <xf numFmtId="0" fontId="84" fillId="40" borderId="142" applyNumberFormat="0" applyAlignment="0" applyProtection="0"/>
    <xf numFmtId="0" fontId="67" fillId="19" borderId="147" applyNumberFormat="0" applyAlignment="0" applyProtection="0"/>
    <xf numFmtId="0" fontId="40" fillId="10" borderId="149">
      <alignment horizontal="left" vertical="center" indent="1"/>
    </xf>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0" applyNumberFormat="0" applyAlignment="0" applyProtection="0"/>
    <xf numFmtId="0" fontId="5" fillId="67" borderId="144" applyNumberFormat="0" applyProtection="0">
      <alignment horizontal="left" vertical="center" indent="1"/>
    </xf>
    <xf numFmtId="4" fontId="146" fillId="5" borderId="145" applyNumberFormat="0" applyProtection="0">
      <alignment horizontal="left" vertical="center" indent="1"/>
    </xf>
    <xf numFmtId="0" fontId="67" fillId="19" borderId="147" applyNumberFormat="0" applyAlignment="0" applyProtection="0"/>
    <xf numFmtId="185" fontId="61" fillId="4" borderId="149">
      <alignment horizontal="right" vertical="center" indent="1"/>
    </xf>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5" fillId="56" borderId="144" applyNumberFormat="0" applyProtection="0">
      <alignment horizontal="left" vertical="center" indent="1"/>
    </xf>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7" fillId="44" borderId="148" applyNumberFormat="0" applyFont="0" applyAlignment="0" applyProtection="0"/>
    <xf numFmtId="4" fontId="151" fillId="67" borderId="137" applyNumberFormat="0" applyProtection="0">
      <alignment horizontal="right" vertical="center"/>
    </xf>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4" fontId="146" fillId="5" borderId="145" applyNumberFormat="0" applyProtection="0">
      <alignment horizontal="left" vertical="center" indent="1"/>
    </xf>
    <xf numFmtId="0"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185" fontId="67" fillId="19" borderId="140" applyNumberFormat="0" applyAlignment="0" applyProtection="0"/>
    <xf numFmtId="4" fontId="146" fillId="5" borderId="144" applyNumberFormat="0" applyProtection="0">
      <alignment horizontal="left" vertical="center" indent="1"/>
    </xf>
    <xf numFmtId="0" fontId="67" fillId="19" borderId="140" applyNumberFormat="0" applyAlignment="0" applyProtection="0"/>
    <xf numFmtId="0" fontId="67" fillId="19" borderId="140" applyNumberFormat="0" applyAlignment="0" applyProtection="0"/>
    <xf numFmtId="185" fontId="67" fillId="19" borderId="140" applyNumberFormat="0" applyAlignment="0" applyProtection="0"/>
    <xf numFmtId="185" fontId="67" fillId="19" borderId="140"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0" fontId="5" fillId="5" borderId="144" applyNumberFormat="0" applyProtection="0">
      <alignment horizontal="left" vertical="center" indent="1"/>
    </xf>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4" fontId="148" fillId="64" borderId="144" applyNumberFormat="0" applyProtection="0">
      <alignment horizontal="right" vertical="center"/>
    </xf>
    <xf numFmtId="3" fontId="61" fillId="4" borderId="149">
      <alignment horizontal="right" vertical="center" indent="1"/>
    </xf>
    <xf numFmtId="185" fontId="67" fillId="19" borderId="140" applyNumberFormat="0" applyAlignment="0" applyProtection="0"/>
    <xf numFmtId="4" fontId="151" fillId="67" borderId="125" applyNumberFormat="0" applyProtection="0">
      <alignment horizontal="right" vertical="center"/>
    </xf>
    <xf numFmtId="4" fontId="146" fillId="5" borderId="125" applyNumberFormat="0" applyProtection="0">
      <alignment horizontal="left" vertical="center" indent="1"/>
    </xf>
    <xf numFmtId="4" fontId="148" fillId="67" borderId="125" applyNumberFormat="0" applyProtection="0">
      <alignment horizontal="right" vertical="center"/>
    </xf>
    <xf numFmtId="4" fontId="149" fillId="67" borderId="125" applyNumberFormat="0" applyProtection="0">
      <alignment vertical="center"/>
    </xf>
    <xf numFmtId="0" fontId="5" fillId="67" borderId="125" applyNumberFormat="0" applyProtection="0">
      <alignment horizontal="left" vertical="center" indent="1"/>
    </xf>
    <xf numFmtId="0" fontId="5" fillId="5" borderId="125" applyNumberFormat="0" applyProtection="0">
      <alignment horizontal="left" vertical="center" indent="1"/>
    </xf>
    <xf numFmtId="0" fontId="5" fillId="56" borderId="125" applyNumberFormat="0" applyProtection="0">
      <alignment horizontal="left" vertical="top" indent="1"/>
    </xf>
    <xf numFmtId="4" fontId="148" fillId="63" borderId="125" applyNumberFormat="0" applyProtection="0">
      <alignment horizontal="right" vertical="center"/>
    </xf>
    <xf numFmtId="4" fontId="148" fillId="61" borderId="125" applyNumberFormat="0" applyProtection="0">
      <alignment horizontal="right" vertical="center"/>
    </xf>
    <xf numFmtId="4" fontId="148" fillId="58" borderId="125" applyNumberFormat="0" applyProtection="0">
      <alignment horizontal="right" vertical="center"/>
    </xf>
    <xf numFmtId="4" fontId="147" fillId="55" borderId="125" applyNumberFormat="0" applyProtection="0">
      <alignment vertical="center"/>
    </xf>
    <xf numFmtId="0" fontId="57" fillId="40" borderId="121"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42" fillId="4" borderId="149">
      <alignment horizontal="left" vertical="center" indent="1"/>
    </xf>
    <xf numFmtId="4" fontId="147" fillId="55" borderId="144" applyNumberFormat="0" applyProtection="0">
      <alignment vertical="center"/>
    </xf>
    <xf numFmtId="185" fontId="67" fillId="19" borderId="140"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29" applyNumberFormat="0" applyAlignment="0" applyProtection="0"/>
    <xf numFmtId="4" fontId="148" fillId="57" borderId="144" applyNumberFormat="0" applyProtection="0">
      <alignment horizontal="right" vertical="center"/>
    </xf>
    <xf numFmtId="4" fontId="146" fillId="5" borderId="145" applyNumberFormat="0" applyProtection="0">
      <alignment horizontal="left" vertical="center" indent="1"/>
    </xf>
    <xf numFmtId="185" fontId="67" fillId="19" borderId="147" applyNumberFormat="0" applyAlignment="0" applyProtection="0"/>
    <xf numFmtId="0" fontId="8" fillId="3" borderId="144" applyNumberFormat="0" applyProtection="0">
      <alignment horizontal="left" vertical="top" indent="1"/>
    </xf>
    <xf numFmtId="0" fontId="57" fillId="40" borderId="133" applyNumberFormat="0" applyAlignment="0" applyProtection="0"/>
    <xf numFmtId="0" fontId="5" fillId="67" borderId="137" applyNumberFormat="0" applyProtection="0">
      <alignment horizontal="left" vertical="center" indent="1"/>
    </xf>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4" fontId="146" fillId="5" borderId="144" applyNumberFormat="0" applyProtection="0">
      <alignment horizontal="left" vertical="center" indent="1"/>
    </xf>
    <xf numFmtId="185" fontId="67" fillId="19" borderId="147" applyNumberFormat="0" applyAlignment="0" applyProtection="0"/>
    <xf numFmtId="0" fontId="67" fillId="19" borderId="147" applyNumberFormat="0" applyAlignment="0" applyProtection="0"/>
    <xf numFmtId="185" fontId="7" fillId="44" borderId="148" applyNumberFormat="0" applyFont="0" applyAlignment="0" applyProtection="0"/>
    <xf numFmtId="185" fontId="67" fillId="19" borderId="147" applyNumberFormat="0" applyAlignment="0" applyProtection="0"/>
    <xf numFmtId="0" fontId="5" fillId="3" borderId="144" applyNumberFormat="0" applyProtection="0">
      <alignment horizontal="left" vertical="top" indent="1"/>
    </xf>
    <xf numFmtId="4" fontId="148" fillId="5" borderId="144" applyNumberFormat="0" applyProtection="0">
      <alignment horizontal="right" vertical="center"/>
    </xf>
    <xf numFmtId="0" fontId="5" fillId="3" borderId="144" applyNumberFormat="0" applyProtection="0">
      <alignment horizontal="left" vertical="top" indent="1"/>
    </xf>
    <xf numFmtId="185" fontId="67" fillId="19" borderId="147" applyNumberFormat="0" applyAlignment="0" applyProtection="0"/>
    <xf numFmtId="4" fontId="148" fillId="58" borderId="144" applyNumberFormat="0" applyProtection="0">
      <alignment horizontal="right" vertical="center"/>
    </xf>
    <xf numFmtId="0"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0" fontId="7" fillId="44" borderId="148" applyNumberFormat="0" applyFon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4" fontId="151" fillId="67" borderId="144" applyNumberFormat="0" applyProtection="0">
      <alignment horizontal="right" vertical="center"/>
    </xf>
    <xf numFmtId="185" fontId="67" fillId="19" borderId="147" applyNumberFormat="0" applyAlignment="0" applyProtection="0"/>
    <xf numFmtId="0" fontId="67" fillId="19" borderId="147" applyNumberFormat="0" applyAlignment="0" applyProtection="0"/>
    <xf numFmtId="185" fontId="7" fillId="44" borderId="148" applyNumberFormat="0" applyFon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0" fontId="7" fillId="44" borderId="130" applyNumberFormat="0" applyFont="0" applyAlignment="0" applyProtection="0"/>
    <xf numFmtId="185" fontId="67" fillId="19" borderId="140" applyNumberFormat="0" applyAlignment="0" applyProtection="0"/>
    <xf numFmtId="0" fontId="5" fillId="56" borderId="144" applyNumberFormat="0" applyProtection="0">
      <alignment horizontal="left" vertical="center" indent="1"/>
    </xf>
    <xf numFmtId="0" fontId="57" fillId="40" borderId="129" applyNumberFormat="0" applyAlignment="0" applyProtection="0"/>
    <xf numFmtId="4" fontId="147" fillId="55" borderId="144" applyNumberFormat="0" applyProtection="0">
      <alignment vertical="center"/>
    </xf>
    <xf numFmtId="0" fontId="62" fillId="4" borderId="149">
      <alignment horizontal="left" vertical="center" indent="1"/>
    </xf>
    <xf numFmtId="4" fontId="148" fillId="55" borderId="144" applyNumberFormat="0" applyProtection="0">
      <alignment horizontal="left" vertical="center" indent="1"/>
    </xf>
    <xf numFmtId="0" fontId="67" fillId="19" borderId="133" applyNumberFormat="0" applyAlignment="0" applyProtection="0"/>
    <xf numFmtId="0" fontId="67" fillId="19" borderId="140"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0" applyNumberFormat="0" applyAlignment="0" applyProtection="0"/>
    <xf numFmtId="185" fontId="67" fillId="19" borderId="147" applyNumberFormat="0" applyAlignment="0" applyProtection="0"/>
    <xf numFmtId="185" fontId="67" fillId="19" borderId="140" applyNumberFormat="0" applyAlignment="0" applyProtection="0"/>
    <xf numFmtId="4" fontId="150" fillId="3" borderId="126" applyNumberFormat="0" applyProtection="0">
      <alignment horizontal="left" vertical="center" indent="1"/>
    </xf>
    <xf numFmtId="4" fontId="149" fillId="67" borderId="125" applyNumberFormat="0" applyProtection="0">
      <alignment horizontal="right" vertical="center"/>
    </xf>
    <xf numFmtId="4" fontId="146" fillId="5" borderId="126" applyNumberFormat="0" applyProtection="0">
      <alignment horizontal="left" vertical="center" indent="1"/>
    </xf>
    <xf numFmtId="0" fontId="5" fillId="67" borderId="125" applyNumberFormat="0" applyProtection="0">
      <alignment horizontal="left" vertical="top" indent="1"/>
    </xf>
    <xf numFmtId="0" fontId="5" fillId="5" borderId="125" applyNumberFormat="0" applyProtection="0">
      <alignment horizontal="left" vertical="top" indent="1"/>
    </xf>
    <xf numFmtId="0" fontId="5" fillId="3" borderId="125" applyNumberFormat="0" applyProtection="0">
      <alignment horizontal="left" vertical="center" indent="1"/>
    </xf>
    <xf numFmtId="0" fontId="5" fillId="56" borderId="125" applyNumberFormat="0" applyProtection="0">
      <alignment horizontal="left" vertical="center" indent="1"/>
    </xf>
    <xf numFmtId="4" fontId="148" fillId="5" borderId="125" applyNumberFormat="0" applyProtection="0">
      <alignment horizontal="right" vertical="center"/>
    </xf>
    <xf numFmtId="4" fontId="148" fillId="64" borderId="125" applyNumberFormat="0" applyProtection="0">
      <alignment horizontal="right" vertical="center"/>
    </xf>
    <xf numFmtId="4" fontId="148" fillId="62" borderId="125" applyNumberFormat="0" applyProtection="0">
      <alignment horizontal="right" vertical="center"/>
    </xf>
    <xf numFmtId="4" fontId="148" fillId="59" borderId="125" applyNumberFormat="0" applyProtection="0">
      <alignment horizontal="right" vertical="center"/>
    </xf>
    <xf numFmtId="4" fontId="148" fillId="57" borderId="125" applyNumberFormat="0" applyProtection="0">
      <alignment horizontal="right" vertical="center"/>
    </xf>
    <xf numFmtId="4" fontId="148" fillId="55" borderId="125" applyNumberFormat="0" applyProtection="0">
      <alignment horizontal="left" vertical="center" indent="1"/>
    </xf>
    <xf numFmtId="0" fontId="84" fillId="40" borderId="123" applyNumberFormat="0" applyAlignment="0" applyProtection="0"/>
    <xf numFmtId="0" fontId="7" fillId="44" borderId="148" applyNumberFormat="0" applyFont="0" applyAlignment="0" applyProtection="0"/>
    <xf numFmtId="4" fontId="146" fillId="55" borderId="144" applyNumberFormat="0" applyProtection="0">
      <alignment vertical="center"/>
    </xf>
    <xf numFmtId="0" fontId="67" fillId="19" borderId="140" applyNumberFormat="0" applyAlignment="0" applyProtection="0"/>
    <xf numFmtId="0" fontId="18" fillId="0" borderId="136" applyNumberFormat="0" applyFill="0" applyAlignment="0" applyProtection="0"/>
    <xf numFmtId="0" fontId="5" fillId="5" borderId="144" applyNumberFormat="0" applyProtection="0">
      <alignment horizontal="left" vertical="top" indent="1"/>
    </xf>
    <xf numFmtId="4" fontId="148" fillId="55" borderId="144" applyNumberFormat="0" applyProtection="0">
      <alignment horizontal="left" vertical="center" indent="1"/>
    </xf>
    <xf numFmtId="0" fontId="67" fillId="19" borderId="147" applyNumberFormat="0" applyAlignment="0" applyProtection="0"/>
    <xf numFmtId="168" fontId="60" fillId="4" borderId="149">
      <alignment horizontal="right" vertical="center" indent="1"/>
    </xf>
    <xf numFmtId="185" fontId="67" fillId="19" borderId="147" applyNumberFormat="0" applyAlignment="0" applyProtection="0"/>
    <xf numFmtId="4" fontId="148" fillId="58" borderId="144" applyNumberFormat="0" applyProtection="0">
      <alignment horizontal="right" vertical="center"/>
    </xf>
    <xf numFmtId="185" fontId="67" fillId="19" borderId="140" applyNumberFormat="0" applyAlignment="0" applyProtection="0"/>
    <xf numFmtId="185" fontId="67" fillId="19" borderId="140" applyNumberFormat="0" applyAlignment="0" applyProtection="0"/>
    <xf numFmtId="185" fontId="67" fillId="19" borderId="147" applyNumberFormat="0" applyAlignment="0" applyProtection="0"/>
    <xf numFmtId="0" fontId="84" fillId="40" borderId="123" applyNumberFormat="0" applyAlignment="0" applyProtection="0"/>
    <xf numFmtId="4" fontId="148" fillId="61" borderId="144" applyNumberFormat="0" applyProtection="0">
      <alignment horizontal="right" vertical="center"/>
    </xf>
    <xf numFmtId="0" fontId="67" fillId="19" borderId="140" applyNumberFormat="0" applyAlignment="0" applyProtection="0"/>
    <xf numFmtId="0" fontId="67" fillId="19" borderId="147" applyNumberFormat="0" applyAlignment="0" applyProtection="0"/>
    <xf numFmtId="185" fontId="67" fillId="19" borderId="147" applyNumberFormat="0" applyAlignment="0" applyProtection="0"/>
    <xf numFmtId="4" fontId="148" fillId="60" borderId="144" applyNumberFormat="0" applyProtection="0">
      <alignment horizontal="right" vertical="center"/>
    </xf>
    <xf numFmtId="4" fontId="148" fillId="64" borderId="137" applyNumberFormat="0" applyProtection="0">
      <alignment horizontal="right" vertical="center"/>
    </xf>
    <xf numFmtId="0" fontId="67" fillId="19" borderId="147" applyNumberFormat="0" applyAlignment="0" applyProtection="0"/>
    <xf numFmtId="185" fontId="67" fillId="19" borderId="147" applyNumberFormat="0" applyAlignment="0" applyProtection="0"/>
    <xf numFmtId="4" fontId="146" fillId="5" borderId="144" applyNumberFormat="0" applyProtection="0">
      <alignment horizontal="left" vertical="center" indent="1"/>
    </xf>
    <xf numFmtId="0" fontId="7" fillId="44" borderId="122" applyNumberFormat="0" applyFont="0" applyAlignment="0" applyProtection="0"/>
    <xf numFmtId="0" fontId="84" fillId="40" borderId="142" applyNumberFormat="0" applyAlignment="0" applyProtection="0"/>
    <xf numFmtId="0" fontId="67" fillId="19" borderId="147" applyNumberFormat="0" applyAlignment="0" applyProtection="0"/>
    <xf numFmtId="0" fontId="5" fillId="56" borderId="144" applyNumberFormat="0" applyProtection="0">
      <alignment horizontal="left" vertical="top" indent="1"/>
    </xf>
    <xf numFmtId="0" fontId="5" fillId="5" borderId="144" applyNumberFormat="0" applyProtection="0">
      <alignment horizontal="left" vertical="center" indent="1"/>
    </xf>
    <xf numFmtId="0" fontId="67" fillId="19" borderId="147" applyNumberFormat="0" applyAlignment="0" applyProtection="0"/>
    <xf numFmtId="0" fontId="67" fillId="19" borderId="133"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0" fontId="84" fillId="40" borderId="142" applyNumberFormat="0" applyAlignment="0" applyProtection="0"/>
    <xf numFmtId="0" fontId="67" fillId="19" borderId="147" applyNumberFormat="0" applyAlignment="0" applyProtection="0"/>
    <xf numFmtId="0" fontId="67" fillId="19" borderId="147" applyNumberFormat="0" applyAlignment="0" applyProtection="0"/>
    <xf numFmtId="185" fontId="57" fillId="40" borderId="147" applyNumberFormat="0" applyAlignment="0" applyProtection="0"/>
    <xf numFmtId="185" fontId="67" fillId="19" borderId="147" applyNumberFormat="0" applyAlignment="0" applyProtection="0"/>
    <xf numFmtId="0" fontId="63" fillId="43" borderId="149">
      <alignment horizontal="left" vertical="center" indent="1"/>
    </xf>
    <xf numFmtId="0" fontId="67" fillId="19" borderId="147" applyNumberFormat="0" applyAlignment="0" applyProtection="0"/>
    <xf numFmtId="0" fontId="5" fillId="5" borderId="137" applyNumberFormat="0" applyProtection="0">
      <alignment horizontal="left" vertical="center" indent="1"/>
    </xf>
    <xf numFmtId="0" fontId="84" fillId="40" borderId="135" applyNumberFormat="0" applyAlignment="0" applyProtection="0"/>
    <xf numFmtId="4" fontId="148" fillId="62" borderId="144" applyNumberFormat="0" applyProtection="0">
      <alignment horizontal="right" vertical="center"/>
    </xf>
    <xf numFmtId="185" fontId="41" fillId="5" borderId="149">
      <alignment horizontal="center" vertical="center"/>
    </xf>
    <xf numFmtId="185" fontId="67" fillId="19" borderId="147" applyNumberFormat="0" applyAlignment="0" applyProtection="0"/>
    <xf numFmtId="4" fontId="148" fillId="60" borderId="144" applyNumberFormat="0" applyProtection="0">
      <alignment horizontal="right" vertical="center"/>
    </xf>
    <xf numFmtId="4" fontId="148" fillId="67" borderId="144" applyNumberFormat="0" applyProtection="0">
      <alignment horizontal="right" vertical="center"/>
    </xf>
    <xf numFmtId="0" fontId="67" fillId="19" borderId="140" applyNumberFormat="0" applyAlignment="0" applyProtection="0"/>
    <xf numFmtId="0" fontId="67" fillId="19" borderId="140"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47" applyNumberFormat="0" applyAlignment="0" applyProtection="0"/>
    <xf numFmtId="4" fontId="148" fillId="57" borderId="144" applyNumberFormat="0" applyProtection="0">
      <alignment horizontal="right" vertical="center"/>
    </xf>
    <xf numFmtId="0" fontId="5" fillId="67" borderId="144" applyNumberFormat="0" applyProtection="0">
      <alignment horizontal="left" vertical="center" indent="1"/>
    </xf>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5" fillId="5" borderId="144" applyNumberFormat="0" applyProtection="0">
      <alignment horizontal="left" vertical="top" indent="1"/>
    </xf>
    <xf numFmtId="185" fontId="67" fillId="19" borderId="147" applyNumberFormat="0" applyAlignment="0" applyProtection="0"/>
    <xf numFmtId="4" fontId="146" fillId="5" borderId="144" applyNumberFormat="0" applyProtection="0">
      <alignment horizontal="left" vertical="center" indent="1"/>
    </xf>
    <xf numFmtId="0" fontId="67" fillId="19" borderId="147" applyNumberFormat="0" applyAlignment="0" applyProtection="0"/>
    <xf numFmtId="4" fontId="150" fillId="3" borderId="145" applyNumberFormat="0" applyProtection="0">
      <alignment horizontal="left" vertical="center" indent="1"/>
    </xf>
    <xf numFmtId="3" fontId="60" fillId="4" borderId="149">
      <alignment horizontal="right" vertical="center" indent="1"/>
    </xf>
    <xf numFmtId="0" fontId="5" fillId="67" borderId="137" applyNumberFormat="0" applyProtection="0">
      <alignment horizontal="left" vertical="center" indent="1"/>
    </xf>
    <xf numFmtId="4" fontId="148" fillId="61" borderId="144" applyNumberFormat="0" applyProtection="0">
      <alignment horizontal="right" vertical="center"/>
    </xf>
    <xf numFmtId="185" fontId="67" fillId="19" borderId="147" applyNumberFormat="0" applyAlignment="0" applyProtection="0"/>
    <xf numFmtId="0" fontId="5" fillId="5" borderId="144" applyNumberFormat="0" applyProtection="0">
      <alignment horizontal="left" vertical="top" indent="1"/>
    </xf>
    <xf numFmtId="0" fontId="8" fillId="43" borderId="137" applyNumberFormat="0" applyProtection="0">
      <alignment horizontal="left" vertical="top" indent="1"/>
    </xf>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4" fontId="147" fillId="55" borderId="137" applyNumberFormat="0" applyProtection="0">
      <alignment vertical="center"/>
    </xf>
    <xf numFmtId="185" fontId="61" fillId="42" borderId="149">
      <alignment horizontal="right" vertical="center" indent="1"/>
    </xf>
    <xf numFmtId="0"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0" applyNumberFormat="0" applyAlignment="0" applyProtection="0"/>
    <xf numFmtId="4" fontId="146" fillId="55" borderId="144" applyNumberFormat="0" applyProtection="0">
      <alignment vertical="center"/>
    </xf>
    <xf numFmtId="0" fontId="67" fillId="19" borderId="147" applyNumberFormat="0" applyAlignment="0" applyProtection="0"/>
    <xf numFmtId="0" fontId="57" fillId="40"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4" fontId="148" fillId="5" borderId="137" applyNumberFormat="0" applyProtection="0">
      <alignment horizontal="right" vertical="center"/>
    </xf>
    <xf numFmtId="0" fontId="5" fillId="3" borderId="144" applyNumberFormat="0" applyProtection="0">
      <alignment horizontal="left" vertical="center" indent="1"/>
    </xf>
    <xf numFmtId="185" fontId="67" fillId="19" borderId="147" applyNumberFormat="0" applyAlignment="0" applyProtection="0"/>
    <xf numFmtId="185" fontId="67" fillId="19" borderId="147" applyNumberFormat="0" applyAlignment="0" applyProtection="0"/>
    <xf numFmtId="0" fontId="84" fillId="40" borderId="135" applyNumberFormat="0" applyAlignment="0" applyProtection="0"/>
    <xf numFmtId="0" fontId="5" fillId="3" borderId="144" applyNumberFormat="0" applyProtection="0">
      <alignment horizontal="left" vertical="top" indent="1"/>
    </xf>
    <xf numFmtId="4" fontId="147" fillId="55" borderId="144" applyNumberFormat="0" applyProtection="0">
      <alignment vertical="center"/>
    </xf>
    <xf numFmtId="0" fontId="5" fillId="56" borderId="144" applyNumberFormat="0" applyProtection="0">
      <alignment horizontal="left" vertical="center" indent="1"/>
    </xf>
    <xf numFmtId="0" fontId="67" fillId="19" borderId="140" applyNumberFormat="0" applyAlignment="0" applyProtection="0"/>
    <xf numFmtId="0" fontId="67" fillId="19" borderId="140" applyNumberFormat="0" applyAlignment="0" applyProtection="0"/>
    <xf numFmtId="0" fontId="7" fillId="44" borderId="141" applyNumberFormat="0" applyFont="0" applyAlignment="0" applyProtection="0"/>
    <xf numFmtId="0" fontId="67" fillId="19" borderId="133" applyNumberFormat="0" applyAlignment="0" applyProtection="0"/>
    <xf numFmtId="4" fontId="148" fillId="57" borderId="144" applyNumberFormat="0" applyProtection="0">
      <alignment horizontal="right" vertical="center"/>
    </xf>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185" fontId="84" fillId="40" borderId="142" applyNumberFormat="0" applyAlignment="0" applyProtection="0"/>
    <xf numFmtId="185" fontId="67" fillId="19" borderId="147" applyNumberFormat="0" applyAlignment="0" applyProtection="0"/>
    <xf numFmtId="4" fontId="146" fillId="5" borderId="144" applyNumberFormat="0" applyProtection="0">
      <alignment horizontal="left" vertical="center" indent="1"/>
    </xf>
    <xf numFmtId="185" fontId="5" fillId="44" borderId="141" applyNumberFormat="0" applyFont="0" applyAlignment="0" applyProtection="0"/>
    <xf numFmtId="4" fontId="148" fillId="63" borderId="144" applyNumberFormat="0" applyProtection="0">
      <alignment horizontal="right" vertical="center"/>
    </xf>
    <xf numFmtId="185" fontId="67" fillId="19" borderId="147" applyNumberFormat="0" applyAlignment="0" applyProtection="0"/>
    <xf numFmtId="4" fontId="150" fillId="3" borderId="138" applyNumberFormat="0" applyProtection="0">
      <alignment horizontal="left" vertical="center" indent="1"/>
    </xf>
    <xf numFmtId="0" fontId="67" fillId="19" borderId="147" applyNumberFormat="0" applyAlignment="0" applyProtection="0"/>
    <xf numFmtId="185" fontId="67" fillId="19" borderId="147" applyNumberFormat="0" applyAlignment="0" applyProtection="0"/>
    <xf numFmtId="185" fontId="57" fillId="40" borderId="140" applyNumberFormat="0" applyAlignment="0" applyProtection="0"/>
    <xf numFmtId="185" fontId="67" fillId="19" borderId="147" applyNumberFormat="0" applyAlignment="0" applyProtection="0"/>
    <xf numFmtId="186" fontId="115" fillId="0" borderId="146" applyNumberFormat="0" applyFill="0" applyBorder="0" applyProtection="0">
      <alignment horizontal="right"/>
    </xf>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4" fillId="10" borderId="149">
      <alignment horizontal="left" vertical="center" indent="1"/>
    </xf>
    <xf numFmtId="4" fontId="148" fillId="67" borderId="144" applyNumberFormat="0" applyProtection="0">
      <alignment horizontal="right" vertical="center"/>
    </xf>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4" fontId="148" fillId="55" borderId="137" applyNumberFormat="0" applyProtection="0">
      <alignment horizontal="left" vertical="center" indent="1"/>
    </xf>
    <xf numFmtId="185" fontId="57" fillId="40" borderId="147" applyNumberFormat="0" applyAlignment="0" applyProtection="0"/>
    <xf numFmtId="185" fontId="67" fillId="19" borderId="147" applyNumberFormat="0" applyAlignment="0" applyProtection="0"/>
    <xf numFmtId="0" fontId="67" fillId="19" borderId="147" applyNumberFormat="0" applyAlignment="0" applyProtection="0"/>
    <xf numFmtId="0" fontId="5" fillId="3" borderId="137" applyNumberFormat="0" applyProtection="0">
      <alignment horizontal="left" vertical="top" indent="1"/>
    </xf>
    <xf numFmtId="4" fontId="148" fillId="64" borderId="144" applyNumberFormat="0" applyProtection="0">
      <alignment horizontal="right" vertical="center"/>
    </xf>
    <xf numFmtId="185"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8" fillId="43" borderId="144" applyNumberFormat="0" applyProtection="0">
      <alignment horizontal="left" vertical="top" indent="1"/>
    </xf>
    <xf numFmtId="185" fontId="67" fillId="19" borderId="147" applyNumberFormat="0" applyAlignment="0" applyProtection="0"/>
    <xf numFmtId="168" fontId="60" fillId="42" borderId="149">
      <alignment horizontal="right" vertical="center" indent="1"/>
    </xf>
    <xf numFmtId="0" fontId="67" fillId="19" borderId="147" applyNumberFormat="0" applyAlignment="0" applyProtection="0"/>
    <xf numFmtId="4" fontId="148" fillId="67" borderId="137" applyNumberFormat="0" applyProtection="0">
      <alignment vertical="center"/>
    </xf>
    <xf numFmtId="0" fontId="51" fillId="55" borderId="137" applyNumberFormat="0" applyProtection="0">
      <alignment horizontal="left" vertical="top" indent="1"/>
    </xf>
    <xf numFmtId="4" fontId="148" fillId="59" borderId="144" applyNumberFormat="0" applyProtection="0">
      <alignment horizontal="right" vertical="center"/>
    </xf>
    <xf numFmtId="4" fontId="151" fillId="67" borderId="144" applyNumberFormat="0" applyProtection="0">
      <alignment horizontal="right" vertical="center"/>
    </xf>
    <xf numFmtId="185" fontId="67" fillId="19" borderId="147" applyNumberFormat="0" applyAlignment="0" applyProtection="0"/>
    <xf numFmtId="185" fontId="67" fillId="19" borderId="147" applyNumberFormat="0" applyAlignment="0" applyProtection="0"/>
    <xf numFmtId="0" fontId="5" fillId="56" borderId="144" applyNumberFormat="0" applyProtection="0">
      <alignment horizontal="left" vertical="top" indent="1"/>
    </xf>
    <xf numFmtId="0" fontId="67" fillId="19" borderId="140" applyNumberFormat="0" applyAlignment="0" applyProtection="0"/>
    <xf numFmtId="0" fontId="67" fillId="19" borderId="140"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185" fontId="67" fillId="19" borderId="147" applyNumberFormat="0" applyAlignment="0" applyProtection="0"/>
    <xf numFmtId="4" fontId="149" fillId="67" borderId="137" applyNumberFormat="0" applyProtection="0">
      <alignment vertical="center"/>
    </xf>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7" fillId="44" borderId="148" applyNumberFormat="0" applyFont="0" applyAlignment="0" applyProtection="0"/>
    <xf numFmtId="185" fontId="67" fillId="19" borderId="140" applyNumberFormat="0" applyAlignment="0" applyProtection="0"/>
    <xf numFmtId="185" fontId="67" fillId="19" borderId="140" applyNumberFormat="0" applyAlignment="0" applyProtection="0"/>
    <xf numFmtId="185" fontId="84" fillId="40" borderId="135" applyNumberFormat="0" applyAlignment="0" applyProtection="0"/>
    <xf numFmtId="185" fontId="18" fillId="0" borderId="136" applyNumberFormat="0" applyFill="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4" fontId="148" fillId="5" borderId="144" applyNumberFormat="0" applyProtection="0">
      <alignment horizontal="right" vertical="center"/>
    </xf>
    <xf numFmtId="4" fontId="146" fillId="55" borderId="144" applyNumberFormat="0" applyProtection="0">
      <alignment vertical="center"/>
    </xf>
    <xf numFmtId="4" fontId="151" fillId="67" borderId="144" applyNumberFormat="0" applyProtection="0">
      <alignment horizontal="right" vertical="center"/>
    </xf>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5" fillId="10" borderId="149">
      <alignment horizontal="left" vertical="center" indent="1"/>
    </xf>
    <xf numFmtId="0" fontId="43" fillId="4" borderId="149">
      <alignment horizontal="left" indent="1"/>
    </xf>
    <xf numFmtId="185" fontId="84" fillId="40" borderId="142"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57" fillId="40" borderId="147"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0" applyNumberFormat="0" applyAlignment="0" applyProtection="0"/>
    <xf numFmtId="185" fontId="67" fillId="19" borderId="140" applyNumberFormat="0" applyAlignment="0" applyProtection="0"/>
    <xf numFmtId="185" fontId="67" fillId="19" borderId="140" applyNumberFormat="0" applyAlignment="0" applyProtection="0"/>
    <xf numFmtId="4" fontId="148" fillId="61" borderId="144" applyNumberFormat="0" applyProtection="0">
      <alignment horizontal="right" vertical="center"/>
    </xf>
    <xf numFmtId="0" fontId="5" fillId="5" borderId="144" applyNumberFormat="0" applyProtection="0">
      <alignment horizontal="left" vertical="center" indent="1"/>
    </xf>
    <xf numFmtId="0" fontId="8" fillId="3" borderId="144" applyNumberFormat="0" applyProtection="0">
      <alignment horizontal="left" vertical="top" indent="1"/>
    </xf>
    <xf numFmtId="0" fontId="8" fillId="3" borderId="144" applyNumberFormat="0" applyProtection="0">
      <alignment horizontal="left" vertical="top" indent="1"/>
    </xf>
    <xf numFmtId="4" fontId="148" fillId="67" borderId="144" applyNumberFormat="0" applyProtection="0">
      <alignment horizontal="right" vertical="center"/>
    </xf>
    <xf numFmtId="4" fontId="149" fillId="67" borderId="144" applyNumberFormat="0" applyProtection="0">
      <alignment vertical="center"/>
    </xf>
    <xf numFmtId="0" fontId="5" fillId="67" borderId="144" applyNumberFormat="0" applyProtection="0">
      <alignment horizontal="left" vertical="top" indent="1"/>
    </xf>
    <xf numFmtId="0" fontId="5" fillId="5" borderId="144" applyNumberFormat="0" applyProtection="0">
      <alignment horizontal="left" vertical="center" indent="1"/>
    </xf>
    <xf numFmtId="0" fontId="5" fillId="3" borderId="144" applyNumberFormat="0" applyProtection="0">
      <alignment horizontal="left" vertical="center" indent="1"/>
    </xf>
    <xf numFmtId="4" fontId="148" fillId="5" borderId="144" applyNumberFormat="0" applyProtection="0">
      <alignment horizontal="right" vertical="center"/>
    </xf>
    <xf numFmtId="4" fontId="148" fillId="64" borderId="144" applyNumberFormat="0" applyProtection="0">
      <alignment horizontal="right" vertical="center"/>
    </xf>
    <xf numFmtId="4" fontId="148" fillId="61" borderId="144" applyNumberFormat="0" applyProtection="0">
      <alignment horizontal="right" vertical="center"/>
    </xf>
    <xf numFmtId="4" fontId="148" fillId="59" borderId="144" applyNumberFormat="0" applyProtection="0">
      <alignment horizontal="right" vertical="center"/>
    </xf>
    <xf numFmtId="4" fontId="147" fillId="55" borderId="144" applyNumberFormat="0" applyProtection="0">
      <alignment vertical="center"/>
    </xf>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7" fillId="44" borderId="148" applyNumberFormat="0" applyFont="0" applyAlignment="0" applyProtection="0"/>
    <xf numFmtId="0" fontId="7" fillId="44" borderId="148" applyNumberFormat="0" applyFont="0" applyAlignment="0" applyProtection="0"/>
    <xf numFmtId="0" fontId="7" fillId="44" borderId="148" applyNumberFormat="0" applyFont="0" applyAlignment="0" applyProtection="0"/>
    <xf numFmtId="185" fontId="84" fillId="40" borderId="142" applyNumberFormat="0" applyAlignment="0" applyProtection="0"/>
    <xf numFmtId="185" fontId="84" fillId="40" borderId="142" applyNumberFormat="0" applyAlignment="0" applyProtection="0"/>
    <xf numFmtId="185" fontId="18" fillId="0" borderId="143" applyNumberFormat="0" applyFill="0" applyAlignment="0" applyProtection="0"/>
    <xf numFmtId="0" fontId="40" fillId="10" borderId="149">
      <alignment horizontal="left" vertical="center" indent="1"/>
    </xf>
    <xf numFmtId="0" fontId="41" fillId="5" borderId="149">
      <alignment horizontal="center" vertical="center"/>
    </xf>
    <xf numFmtId="0" fontId="42" fillId="4" borderId="149">
      <alignment horizontal="left" vertical="center" indent="1"/>
    </xf>
    <xf numFmtId="3" fontId="41" fillId="4" borderId="149">
      <alignment horizontal="right" vertical="center" indent="1"/>
    </xf>
    <xf numFmtId="0" fontId="42" fillId="4" borderId="149">
      <alignment horizontal="left" vertical="center" indent="1"/>
    </xf>
    <xf numFmtId="3" fontId="41" fillId="4" borderId="149">
      <alignment horizontal="right" vertical="center" indent="1"/>
    </xf>
    <xf numFmtId="0" fontId="43" fillId="4" borderId="149">
      <alignment horizontal="left" indent="1"/>
    </xf>
    <xf numFmtId="0" fontId="57" fillId="40" borderId="147" applyNumberFormat="0" applyAlignment="0" applyProtection="0"/>
    <xf numFmtId="0" fontId="57" fillId="40" borderId="147" applyNumberFormat="0" applyAlignment="0" applyProtection="0"/>
    <xf numFmtId="168" fontId="60" fillId="42" borderId="149">
      <alignment horizontal="right" vertical="center" indent="1"/>
    </xf>
    <xf numFmtId="3" fontId="60" fillId="4" borderId="149">
      <alignment horizontal="right" vertical="center" indent="1"/>
    </xf>
    <xf numFmtId="0" fontId="61" fillId="42" borderId="149">
      <alignment horizontal="right" vertical="center" indent="1"/>
    </xf>
    <xf numFmtId="3" fontId="61" fillId="4" borderId="149">
      <alignment horizontal="right" vertical="center" indent="1"/>
    </xf>
    <xf numFmtId="170" fontId="61" fillId="4" borderId="149">
      <alignment horizontal="right" vertical="center" indent="1"/>
    </xf>
    <xf numFmtId="0" fontId="62" fillId="4" borderId="149">
      <alignment horizontal="left" vertical="center" indent="1"/>
    </xf>
    <xf numFmtId="0" fontId="63" fillId="13" borderId="149">
      <alignment horizontal="center" vertical="center"/>
    </xf>
    <xf numFmtId="168" fontId="60" fillId="4" borderId="149">
      <alignment horizontal="right" vertical="center" indent="1"/>
    </xf>
    <xf numFmtId="3" fontId="60" fillId="4" borderId="149">
      <alignment horizontal="right" vertical="center" indent="1"/>
    </xf>
    <xf numFmtId="0" fontId="43" fillId="4" borderId="149">
      <alignment horizontal="left" vertical="center" indent="1"/>
    </xf>
    <xf numFmtId="0" fontId="61" fillId="4" borderId="149">
      <alignment horizontal="right" vertical="center" indent="1"/>
    </xf>
    <xf numFmtId="3" fontId="61" fillId="4" borderId="149">
      <alignment horizontal="right" vertical="center" indent="1"/>
    </xf>
    <xf numFmtId="0" fontId="64" fillId="10" borderId="149">
      <alignment horizontal="left" vertical="center" indent="1"/>
    </xf>
    <xf numFmtId="0" fontId="65" fillId="10" borderId="149">
      <alignment horizontal="left" vertical="center" indent="1"/>
    </xf>
    <xf numFmtId="0" fontId="63" fillId="43" borderId="149">
      <alignment horizontal="left" vertical="center" indent="1"/>
    </xf>
    <xf numFmtId="0" fontId="5" fillId="44" borderId="148" applyNumberFormat="0" applyFont="0" applyAlignment="0" applyProtection="0"/>
    <xf numFmtId="0" fontId="7" fillId="44" borderId="148" applyNumberFormat="0" applyFont="0" applyAlignment="0" applyProtection="0"/>
    <xf numFmtId="0" fontId="67" fillId="19" borderId="147" applyNumberFormat="0" applyAlignment="0" applyProtection="0"/>
    <xf numFmtId="10" fontId="15" fillId="4" borderId="149" applyNumberFormat="0" applyBorder="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7" fillId="44" borderId="148" applyNumberFormat="0" applyFont="0" applyAlignment="0" applyProtection="0"/>
    <xf numFmtId="0" fontId="84" fillId="40" borderId="142" applyNumberFormat="0" applyAlignment="0" applyProtection="0"/>
    <xf numFmtId="0" fontId="84" fillId="40" borderId="142" applyNumberFormat="0" applyAlignment="0" applyProtection="0"/>
    <xf numFmtId="0" fontId="18" fillId="0" borderId="143" applyNumberFormat="0" applyFill="0" applyAlignment="0" applyProtection="0"/>
    <xf numFmtId="0" fontId="57" fillId="40" borderId="147" applyNumberFormat="0" applyAlignment="0" applyProtection="0"/>
    <xf numFmtId="0" fontId="5" fillId="44" borderId="148" applyNumberFormat="0" applyFont="0" applyAlignment="0" applyProtection="0"/>
    <xf numFmtId="0" fontId="84" fillId="40" borderId="142" applyNumberFormat="0" applyAlignment="0" applyProtection="0"/>
    <xf numFmtId="4" fontId="146" fillId="55" borderId="144" applyNumberFormat="0" applyProtection="0">
      <alignment vertical="center"/>
    </xf>
    <xf numFmtId="4" fontId="146" fillId="55" borderId="144" applyNumberFormat="0" applyProtection="0">
      <alignment vertical="center"/>
    </xf>
    <xf numFmtId="4" fontId="147" fillId="55" borderId="144" applyNumberFormat="0" applyProtection="0">
      <alignment vertical="center"/>
    </xf>
    <xf numFmtId="4" fontId="147" fillId="55" borderId="144" applyNumberFormat="0" applyProtection="0">
      <alignment vertical="center"/>
    </xf>
    <xf numFmtId="4" fontId="148" fillId="55" borderId="144" applyNumberFormat="0" applyProtection="0">
      <alignment horizontal="left" vertical="center" indent="1"/>
    </xf>
    <xf numFmtId="4" fontId="148" fillId="55" borderId="144" applyNumberFormat="0" applyProtection="0">
      <alignment horizontal="left" vertical="center" indent="1"/>
    </xf>
    <xf numFmtId="0" fontId="51" fillId="55" borderId="144" applyNumberFormat="0" applyProtection="0">
      <alignment horizontal="left" vertical="top" indent="1"/>
    </xf>
    <xf numFmtId="4" fontId="148" fillId="57" borderId="144" applyNumberFormat="0" applyProtection="0">
      <alignment horizontal="right" vertical="center"/>
    </xf>
    <xf numFmtId="4" fontId="148" fillId="57" borderId="144" applyNumberFormat="0" applyProtection="0">
      <alignment horizontal="right" vertical="center"/>
    </xf>
    <xf numFmtId="4" fontId="148" fillId="58" borderId="144" applyNumberFormat="0" applyProtection="0">
      <alignment horizontal="right" vertical="center"/>
    </xf>
    <xf numFmtId="4" fontId="148" fillId="58" borderId="144" applyNumberFormat="0" applyProtection="0">
      <alignment horizontal="right" vertical="center"/>
    </xf>
    <xf numFmtId="4" fontId="148" fillId="59" borderId="144" applyNumberFormat="0" applyProtection="0">
      <alignment horizontal="right" vertical="center"/>
    </xf>
    <xf numFmtId="4" fontId="148" fillId="59" borderId="144" applyNumberFormat="0" applyProtection="0">
      <alignment horizontal="right" vertical="center"/>
    </xf>
    <xf numFmtId="4" fontId="148" fillId="60" borderId="144" applyNumberFormat="0" applyProtection="0">
      <alignment horizontal="right" vertical="center"/>
    </xf>
    <xf numFmtId="4" fontId="148" fillId="60" borderId="144" applyNumberFormat="0" applyProtection="0">
      <alignment horizontal="right" vertical="center"/>
    </xf>
    <xf numFmtId="4" fontId="148" fillId="61" borderId="144" applyNumberFormat="0" applyProtection="0">
      <alignment horizontal="right" vertical="center"/>
    </xf>
    <xf numFmtId="4" fontId="148" fillId="61" borderId="144" applyNumberFormat="0" applyProtection="0">
      <alignment horizontal="right" vertical="center"/>
    </xf>
    <xf numFmtId="4" fontId="148" fillId="62" borderId="144" applyNumberFormat="0" applyProtection="0">
      <alignment horizontal="right" vertical="center"/>
    </xf>
    <xf numFmtId="4" fontId="148" fillId="62" borderId="144" applyNumberFormat="0" applyProtection="0">
      <alignment horizontal="right" vertical="center"/>
    </xf>
    <xf numFmtId="4" fontId="148" fillId="63" borderId="144" applyNumberFormat="0" applyProtection="0">
      <alignment horizontal="right" vertical="center"/>
    </xf>
    <xf numFmtId="4" fontId="148" fillId="63" borderId="144" applyNumberFormat="0" applyProtection="0">
      <alignment horizontal="right" vertical="center"/>
    </xf>
    <xf numFmtId="4" fontId="148" fillId="64" borderId="144" applyNumberFormat="0" applyProtection="0">
      <alignment horizontal="right" vertical="center"/>
    </xf>
    <xf numFmtId="4" fontId="148" fillId="64" borderId="144" applyNumberFormat="0" applyProtection="0">
      <alignment horizontal="right" vertical="center"/>
    </xf>
    <xf numFmtId="4" fontId="148" fillId="65" borderId="144" applyNumberFormat="0" applyProtection="0">
      <alignment horizontal="right" vertical="center"/>
    </xf>
    <xf numFmtId="4" fontId="148" fillId="65" borderId="144" applyNumberFormat="0" applyProtection="0">
      <alignment horizontal="right" vertical="center"/>
    </xf>
    <xf numFmtId="4" fontId="148" fillId="5" borderId="144" applyNumberFormat="0" applyProtection="0">
      <alignment horizontal="right" vertical="center"/>
    </xf>
    <xf numFmtId="4" fontId="148" fillId="5" borderId="144" applyNumberFormat="0" applyProtection="0">
      <alignment horizontal="right" vertical="center"/>
    </xf>
    <xf numFmtId="0" fontId="5" fillId="56" borderId="144" applyNumberFormat="0" applyProtection="0">
      <alignment horizontal="left" vertical="center" indent="1"/>
    </xf>
    <xf numFmtId="0" fontId="5" fillId="56" borderId="144" applyNumberFormat="0" applyProtection="0">
      <alignment horizontal="left" vertical="center" indent="1"/>
    </xf>
    <xf numFmtId="0" fontId="5" fillId="56" borderId="144" applyNumberFormat="0" applyProtection="0">
      <alignment horizontal="left" vertical="top" indent="1"/>
    </xf>
    <xf numFmtId="0" fontId="5" fillId="56" borderId="144" applyNumberFormat="0" applyProtection="0">
      <alignment horizontal="left" vertical="top" indent="1"/>
    </xf>
    <xf numFmtId="0" fontId="5" fillId="3" borderId="144" applyNumberFormat="0" applyProtection="0">
      <alignment horizontal="left" vertical="center" indent="1"/>
    </xf>
    <xf numFmtId="0" fontId="5" fillId="3" borderId="144" applyNumberFormat="0" applyProtection="0">
      <alignment horizontal="left" vertical="center" indent="1"/>
    </xf>
    <xf numFmtId="0" fontId="5" fillId="3" borderId="144" applyNumberFormat="0" applyProtection="0">
      <alignment horizontal="left" vertical="top" indent="1"/>
    </xf>
    <xf numFmtId="0" fontId="5" fillId="3" borderId="144" applyNumberFormat="0" applyProtection="0">
      <alignment horizontal="left" vertical="top" indent="1"/>
    </xf>
    <xf numFmtId="0" fontId="5" fillId="5" borderId="144" applyNumberFormat="0" applyProtection="0">
      <alignment horizontal="left" vertical="center" indent="1"/>
    </xf>
    <xf numFmtId="0" fontId="5" fillId="5" borderId="144" applyNumberFormat="0" applyProtection="0">
      <alignment horizontal="left" vertical="center" indent="1"/>
    </xf>
    <xf numFmtId="0" fontId="5" fillId="5" borderId="144" applyNumberFormat="0" applyProtection="0">
      <alignment horizontal="left" vertical="top" indent="1"/>
    </xf>
    <xf numFmtId="0" fontId="5" fillId="5" borderId="144" applyNumberFormat="0" applyProtection="0">
      <alignment horizontal="left" vertical="top" indent="1"/>
    </xf>
    <xf numFmtId="0" fontId="5" fillId="67" borderId="144" applyNumberFormat="0" applyProtection="0">
      <alignment horizontal="left" vertical="center" indent="1"/>
    </xf>
    <xf numFmtId="0" fontId="5" fillId="67" borderId="144" applyNumberFormat="0" applyProtection="0">
      <alignment horizontal="left" vertical="center" indent="1"/>
    </xf>
    <xf numFmtId="0" fontId="5" fillId="67" borderId="144" applyNumberFormat="0" applyProtection="0">
      <alignment horizontal="left" vertical="top" indent="1"/>
    </xf>
    <xf numFmtId="0" fontId="5" fillId="67" borderId="144" applyNumberFormat="0" applyProtection="0">
      <alignment horizontal="left" vertical="top" indent="1"/>
    </xf>
    <xf numFmtId="4" fontId="148" fillId="67" borderId="144" applyNumberFormat="0" applyProtection="0">
      <alignment vertical="center"/>
    </xf>
    <xf numFmtId="4" fontId="148" fillId="67" borderId="144" applyNumberFormat="0" applyProtection="0">
      <alignment vertical="center"/>
    </xf>
    <xf numFmtId="4" fontId="149" fillId="67" borderId="144" applyNumberFormat="0" applyProtection="0">
      <alignment vertical="center"/>
    </xf>
    <xf numFmtId="4" fontId="149" fillId="67" borderId="144" applyNumberFormat="0" applyProtection="0">
      <alignment vertical="center"/>
    </xf>
    <xf numFmtId="4" fontId="146" fillId="5" borderId="145" applyNumberFormat="0" applyProtection="0">
      <alignment horizontal="left" vertical="center" indent="1"/>
    </xf>
    <xf numFmtId="4" fontId="146" fillId="5" borderId="145" applyNumberFormat="0" applyProtection="0">
      <alignment horizontal="left" vertical="center" indent="1"/>
    </xf>
    <xf numFmtId="0" fontId="8" fillId="43" borderId="144" applyNumberFormat="0" applyProtection="0">
      <alignment horizontal="left" vertical="top" indent="1"/>
    </xf>
    <xf numFmtId="4" fontId="148" fillId="67" borderId="144" applyNumberFormat="0" applyProtection="0">
      <alignment horizontal="right" vertical="center"/>
    </xf>
    <xf numFmtId="4" fontId="148" fillId="67" borderId="144" applyNumberFormat="0" applyProtection="0">
      <alignment horizontal="right" vertical="center"/>
    </xf>
    <xf numFmtId="4" fontId="149" fillId="67" borderId="144" applyNumberFormat="0" applyProtection="0">
      <alignment horizontal="right" vertical="center"/>
    </xf>
    <xf numFmtId="4" fontId="149" fillId="67" borderId="144" applyNumberFormat="0" applyProtection="0">
      <alignment horizontal="right" vertical="center"/>
    </xf>
    <xf numFmtId="4" fontId="146" fillId="5" borderId="144" applyNumberFormat="0" applyProtection="0">
      <alignment horizontal="left" vertical="center" indent="1"/>
    </xf>
    <xf numFmtId="4" fontId="146" fillId="5" borderId="144" applyNumberFormat="0" applyProtection="0">
      <alignment horizontal="left" vertical="center" indent="1"/>
    </xf>
    <xf numFmtId="0" fontId="8" fillId="3" borderId="144" applyNumberFormat="0" applyProtection="0">
      <alignment horizontal="left" vertical="top" indent="1"/>
    </xf>
    <xf numFmtId="4" fontId="150" fillId="3" borderId="145" applyNumberFormat="0" applyProtection="0">
      <alignment horizontal="left" vertical="center" indent="1"/>
    </xf>
    <xf numFmtId="4" fontId="150" fillId="3" borderId="145" applyNumberFormat="0" applyProtection="0">
      <alignment horizontal="left" vertical="center" indent="1"/>
    </xf>
    <xf numFmtId="4" fontId="151" fillId="67" borderId="144" applyNumberFormat="0" applyProtection="0">
      <alignment horizontal="right" vertical="center"/>
    </xf>
    <xf numFmtId="4" fontId="151" fillId="67" borderId="144" applyNumberFormat="0" applyProtection="0">
      <alignment horizontal="right" vertical="center"/>
    </xf>
    <xf numFmtId="185" fontId="57" fillId="40" borderId="147" applyNumberFormat="0" applyAlignment="0" applyProtection="0"/>
    <xf numFmtId="185" fontId="57" fillId="40" borderId="147" applyNumberFormat="0" applyAlignment="0" applyProtection="0"/>
    <xf numFmtId="185" fontId="61" fillId="42" borderId="149">
      <alignment horizontal="right" vertical="center" indent="1"/>
    </xf>
    <xf numFmtId="185" fontId="62" fillId="4" borderId="149">
      <alignment horizontal="left" vertical="center" indent="1"/>
    </xf>
    <xf numFmtId="185" fontId="42" fillId="4" borderId="149">
      <alignment horizontal="left" vertical="center" indent="1"/>
    </xf>
    <xf numFmtId="185" fontId="63" fillId="13" borderId="149">
      <alignment horizontal="center" vertical="center"/>
    </xf>
    <xf numFmtId="185" fontId="41" fillId="5" borderId="149">
      <alignment horizontal="center" vertical="center"/>
    </xf>
    <xf numFmtId="185" fontId="43" fillId="4" borderId="149">
      <alignment horizontal="left" vertical="center" indent="1"/>
    </xf>
    <xf numFmtId="185" fontId="43" fillId="4" borderId="149">
      <alignment horizontal="left" indent="1"/>
    </xf>
    <xf numFmtId="185" fontId="61" fillId="4" borderId="149">
      <alignment horizontal="right" vertical="center" indent="1"/>
    </xf>
    <xf numFmtId="185" fontId="64" fillId="10" borderId="149">
      <alignment horizontal="left" vertical="center" indent="1"/>
    </xf>
    <xf numFmtId="185" fontId="65" fillId="10" borderId="149">
      <alignment horizontal="left" vertical="center" indent="1"/>
    </xf>
    <xf numFmtId="185" fontId="40" fillId="10" borderId="149">
      <alignment horizontal="left" vertical="center" indent="1"/>
    </xf>
    <xf numFmtId="185" fontId="42" fillId="4" borderId="149">
      <alignment horizontal="left" vertical="center" indent="1"/>
    </xf>
    <xf numFmtId="185" fontId="63" fillId="43" borderId="149">
      <alignment horizontal="left" vertical="center" indent="1"/>
    </xf>
    <xf numFmtId="185" fontId="7" fillId="44" borderId="148" applyNumberFormat="0" applyFont="0" applyAlignment="0" applyProtection="0"/>
    <xf numFmtId="185" fontId="5" fillId="44" borderId="148" applyNumberFormat="0" applyFon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7" fillId="44" borderId="148" applyNumberFormat="0" applyFont="0" applyAlignment="0" applyProtection="0"/>
    <xf numFmtId="0" fontId="7" fillId="44" borderId="148" applyNumberFormat="0" applyFont="0" applyAlignment="0" applyProtection="0"/>
    <xf numFmtId="0" fontId="7" fillId="44" borderId="148" applyNumberFormat="0" applyFont="0" applyAlignment="0" applyProtection="0"/>
    <xf numFmtId="185" fontId="84" fillId="40" borderId="142" applyNumberFormat="0" applyAlignment="0" applyProtection="0"/>
    <xf numFmtId="185" fontId="84" fillId="40" borderId="142" applyNumberFormat="0" applyAlignment="0" applyProtection="0"/>
    <xf numFmtId="185" fontId="18" fillId="0" borderId="143" applyNumberFormat="0" applyFill="0" applyAlignment="0" applyProtection="0"/>
    <xf numFmtId="0" fontId="188" fillId="0" borderId="0"/>
    <xf numFmtId="0" fontId="244" fillId="0" borderId="0"/>
  </cellStyleXfs>
  <cellXfs count="900">
    <xf numFmtId="0" fontId="0" fillId="0" borderId="0" xfId="0"/>
    <xf numFmtId="0" fontId="4" fillId="0" borderId="0" xfId="1" applyAlignment="1" applyProtection="1"/>
    <xf numFmtId="0" fontId="18" fillId="0" borderId="0" xfId="0" applyFont="1"/>
    <xf numFmtId="0" fontId="17" fillId="3" borderId="1" xfId="0" applyFont="1" applyFill="1" applyBorder="1"/>
    <xf numFmtId="0" fontId="20" fillId="0" borderId="0" xfId="0" applyFont="1"/>
    <xf numFmtId="0" fontId="25" fillId="0" borderId="0" xfId="0" applyFont="1"/>
    <xf numFmtId="0" fontId="26" fillId="0" borderId="0" xfId="0" applyFont="1"/>
    <xf numFmtId="0" fontId="0" fillId="0" borderId="0" xfId="0" applyAlignment="1">
      <alignment horizontal="left"/>
    </xf>
    <xf numFmtId="0" fontId="2" fillId="0" borderId="0" xfId="0" applyFont="1"/>
    <xf numFmtId="2" fontId="0" fillId="0" borderId="0" xfId="0" applyNumberFormat="1"/>
    <xf numFmtId="0" fontId="27" fillId="4" borderId="0" xfId="0" applyFont="1" applyFill="1"/>
    <xf numFmtId="0" fontId="0" fillId="0" borderId="0" xfId="0" applyAlignment="1">
      <alignment wrapText="1"/>
    </xf>
    <xf numFmtId="0" fontId="22" fillId="2" borderId="1" xfId="0" applyFont="1" applyFill="1" applyBorder="1" applyAlignment="1">
      <alignment horizontal="left"/>
    </xf>
    <xf numFmtId="0" fontId="16" fillId="0" borderId="0" xfId="0" applyFont="1"/>
    <xf numFmtId="0" fontId="23" fillId="0" borderId="0" xfId="0" applyFont="1"/>
    <xf numFmtId="0" fontId="0" fillId="0" borderId="0" xfId="0" applyAlignment="1">
      <alignment horizontal="center"/>
    </xf>
    <xf numFmtId="0" fontId="17" fillId="2" borderId="1" xfId="138" applyFont="1" applyFill="1" applyBorder="1"/>
    <xf numFmtId="0" fontId="31" fillId="0" borderId="0" xfId="0" applyFont="1"/>
    <xf numFmtId="0" fontId="17" fillId="0" borderId="0" xfId="0" applyFont="1"/>
    <xf numFmtId="3" fontId="0" fillId="0" borderId="0" xfId="0" applyNumberFormat="1"/>
    <xf numFmtId="0" fontId="34" fillId="4" borderId="0" xfId="0" applyFont="1" applyFill="1"/>
    <xf numFmtId="1" fontId="17" fillId="3" borderId="1" xfId="297" applyNumberFormat="1" applyFont="1" applyFill="1" applyBorder="1" applyAlignment="1">
      <alignment horizontal="center" vertical="center" wrapText="1"/>
    </xf>
    <xf numFmtId="2" fontId="16" fillId="0" borderId="0" xfId="0" applyNumberFormat="1" applyFont="1"/>
    <xf numFmtId="0" fontId="0" fillId="0" borderId="0" xfId="0" applyAlignment="1">
      <alignment horizontal="right"/>
    </xf>
    <xf numFmtId="0" fontId="26" fillId="0" borderId="0" xfId="0" applyFont="1" applyAlignment="1">
      <alignment horizontal="right"/>
    </xf>
    <xf numFmtId="0" fontId="17" fillId="3" borderId="1" xfId="0" applyFont="1" applyFill="1" applyBorder="1" applyAlignment="1">
      <alignment horizontal="right" vertical="center"/>
    </xf>
    <xf numFmtId="0" fontId="19" fillId="0" borderId="0" xfId="138" applyFont="1"/>
    <xf numFmtId="0" fontId="17" fillId="2" borderId="1" xfId="0" applyFont="1" applyFill="1" applyBorder="1" applyAlignment="1">
      <alignment horizontal="left"/>
    </xf>
    <xf numFmtId="0" fontId="17" fillId="9" borderId="1" xfId="0" applyFont="1" applyFill="1" applyBorder="1"/>
    <xf numFmtId="174" fontId="16" fillId="0" borderId="0" xfId="0" applyNumberFormat="1" applyFont="1" applyAlignment="1">
      <alignment horizontal="right"/>
    </xf>
    <xf numFmtId="167" fontId="16" fillId="0" borderId="0" xfId="0" applyNumberFormat="1" applyFont="1" applyAlignment="1">
      <alignment horizontal="right"/>
    </xf>
    <xf numFmtId="0" fontId="36" fillId="0" borderId="0" xfId="0" applyFont="1"/>
    <xf numFmtId="49" fontId="17" fillId="11" borderId="1" xfId="0" applyNumberFormat="1" applyFont="1" applyFill="1" applyBorder="1"/>
    <xf numFmtId="0" fontId="45" fillId="0" borderId="0" xfId="1" applyFont="1" applyAlignment="1" applyProtection="1"/>
    <xf numFmtId="0" fontId="17" fillId="3" borderId="1" xfId="0" applyFont="1" applyFill="1" applyBorder="1" applyAlignment="1">
      <alignment horizontal="center" vertical="center" wrapText="1"/>
    </xf>
    <xf numFmtId="0" fontId="17" fillId="0" borderId="0" xfId="1" applyFont="1" applyAlignment="1" applyProtection="1"/>
    <xf numFmtId="0" fontId="16" fillId="0" borderId="0" xfId="0" applyFont="1" applyAlignment="1">
      <alignment horizontal="left"/>
    </xf>
    <xf numFmtId="0" fontId="22" fillId="9" borderId="1" xfId="0" applyFont="1" applyFill="1" applyBorder="1"/>
    <xf numFmtId="0" fontId="17" fillId="11" borderId="1" xfId="0" applyFont="1" applyFill="1" applyBorder="1" applyAlignment="1">
      <alignment horizontal="right"/>
    </xf>
    <xf numFmtId="1" fontId="17" fillId="11" borderId="1" xfId="297" applyNumberFormat="1" applyFont="1" applyFill="1" applyBorder="1" applyAlignment="1">
      <alignment horizontal="center" vertical="center" wrapText="1"/>
    </xf>
    <xf numFmtId="0" fontId="22" fillId="0" borderId="0" xfId="0" applyFont="1"/>
    <xf numFmtId="0" fontId="31" fillId="0" borderId="0" xfId="0" applyFont="1" applyAlignment="1">
      <alignment horizontal="left"/>
    </xf>
    <xf numFmtId="0" fontId="31" fillId="0" borderId="0" xfId="0" applyFont="1" applyAlignment="1">
      <alignment vertical="center"/>
    </xf>
    <xf numFmtId="0" fontId="31" fillId="0" borderId="0" xfId="0" applyFont="1" applyAlignment="1">
      <alignment horizontal="right"/>
    </xf>
    <xf numFmtId="0" fontId="44" fillId="0" borderId="0" xfId="0" applyFont="1"/>
    <xf numFmtId="3" fontId="31" fillId="0" borderId="0" xfId="0" applyNumberFormat="1" applyFont="1"/>
    <xf numFmtId="0" fontId="47" fillId="0" borderId="0" xfId="0" applyFont="1"/>
    <xf numFmtId="0" fontId="16" fillId="0" borderId="0" xfId="138" applyFont="1"/>
    <xf numFmtId="0" fontId="31" fillId="0" borderId="0" xfId="0" applyFont="1" applyAlignment="1">
      <alignment wrapText="1"/>
    </xf>
    <xf numFmtId="0" fontId="37" fillId="0" borderId="0" xfId="0" applyFont="1"/>
    <xf numFmtId="0" fontId="17" fillId="0" borderId="0" xfId="0" applyFont="1" applyAlignment="1">
      <alignment horizontal="left"/>
    </xf>
    <xf numFmtId="0" fontId="49" fillId="0" borderId="0" xfId="0" applyFont="1" applyAlignment="1">
      <alignment horizontal="right"/>
    </xf>
    <xf numFmtId="0" fontId="23" fillId="0" borderId="0" xfId="0" applyFont="1" applyAlignment="1">
      <alignment horizontal="right"/>
    </xf>
    <xf numFmtId="0" fontId="16" fillId="0" borderId="0" xfId="0" applyFont="1" applyAlignment="1">
      <alignment vertical="center"/>
    </xf>
    <xf numFmtId="0" fontId="16" fillId="0" borderId="0" xfId="0" applyFont="1" applyAlignment="1">
      <alignment horizontal="left" vertical="center"/>
    </xf>
    <xf numFmtId="0" fontId="16" fillId="4" borderId="0" xfId="0" applyFont="1" applyFill="1"/>
    <xf numFmtId="0" fontId="30" fillId="4" borderId="0" xfId="0" applyFont="1" applyFill="1" applyAlignment="1">
      <alignment horizontal="center"/>
    </xf>
    <xf numFmtId="0" fontId="16" fillId="0" borderId="0" xfId="0" applyFont="1" applyAlignment="1">
      <alignment vertical="center" wrapText="1"/>
    </xf>
    <xf numFmtId="0" fontId="22" fillId="0" borderId="0" xfId="0" applyFont="1" applyAlignment="1">
      <alignment horizontal="right"/>
    </xf>
    <xf numFmtId="20" fontId="16" fillId="0" borderId="0" xfId="0" applyNumberFormat="1" applyFont="1"/>
    <xf numFmtId="0" fontId="48" fillId="0" borderId="0" xfId="1" applyFont="1" applyAlignment="1" applyProtection="1"/>
    <xf numFmtId="172" fontId="31" fillId="0" borderId="0" xfId="0" applyNumberFormat="1" applyFont="1"/>
    <xf numFmtId="0" fontId="17" fillId="0" borderId="0" xfId="297" applyFont="1" applyAlignment="1">
      <alignment horizontal="center"/>
    </xf>
    <xf numFmtId="0" fontId="16" fillId="0" borderId="0" xfId="297" applyFont="1"/>
    <xf numFmtId="0" fontId="17" fillId="4" borderId="0" xfId="0" applyFont="1" applyFill="1"/>
    <xf numFmtId="2" fontId="31" fillId="0" borderId="0" xfId="0" applyNumberFormat="1" applyFont="1"/>
    <xf numFmtId="2" fontId="23" fillId="0" borderId="0" xfId="6" applyNumberFormat="1" applyFont="1" applyFill="1" applyBorder="1" applyAlignment="1">
      <alignment horizontal="right"/>
    </xf>
    <xf numFmtId="0" fontId="23" fillId="0" borderId="0" xfId="6" applyFont="1" applyFill="1"/>
    <xf numFmtId="3" fontId="23" fillId="0" borderId="9" xfId="6" applyNumberFormat="1" applyFont="1" applyFill="1" applyBorder="1" applyAlignment="1">
      <alignment horizontal="right"/>
    </xf>
    <xf numFmtId="3" fontId="23" fillId="0" borderId="7" xfId="6" applyNumberFormat="1" applyFont="1" applyFill="1" applyBorder="1" applyAlignment="1">
      <alignment horizontal="right"/>
    </xf>
    <xf numFmtId="3" fontId="23" fillId="0" borderId="8" xfId="6" applyNumberFormat="1" applyFont="1" applyFill="1" applyBorder="1" applyAlignment="1">
      <alignment horizontal="right"/>
    </xf>
    <xf numFmtId="3" fontId="23" fillId="0" borderId="6" xfId="6" applyNumberFormat="1" applyFont="1" applyFill="1" applyBorder="1" applyAlignment="1">
      <alignment horizontal="right"/>
    </xf>
    <xf numFmtId="0" fontId="23" fillId="0" borderId="0" xfId="6" applyFont="1" applyFill="1" applyBorder="1" applyAlignment="1">
      <alignment horizontal="left"/>
    </xf>
    <xf numFmtId="0" fontId="16" fillId="0" borderId="0" xfId="6" applyFont="1" applyFill="1" applyBorder="1" applyAlignment="1">
      <alignment vertical="top"/>
    </xf>
    <xf numFmtId="0" fontId="24" fillId="0" borderId="0" xfId="0" applyFont="1"/>
    <xf numFmtId="168" fontId="31" fillId="0" borderId="0" xfId="0" applyNumberFormat="1" applyFont="1"/>
    <xf numFmtId="0" fontId="17" fillId="7" borderId="1" xfId="0" applyFont="1" applyFill="1" applyBorder="1"/>
    <xf numFmtId="0" fontId="38" fillId="0" borderId="0" xfId="0" applyFont="1"/>
    <xf numFmtId="0" fontId="28" fillId="0" borderId="0" xfId="0" applyFont="1" applyAlignment="1">
      <alignment vertical="center" wrapText="1"/>
    </xf>
    <xf numFmtId="0" fontId="31" fillId="0" borderId="0" xfId="0" applyFont="1" applyAlignment="1">
      <alignment vertical="center" wrapText="1"/>
    </xf>
    <xf numFmtId="0" fontId="29" fillId="0" borderId="0" xfId="0" applyFont="1"/>
    <xf numFmtId="0" fontId="31" fillId="0" borderId="0" xfId="0" applyFont="1" applyAlignment="1">
      <alignment horizontal="left" indent="1"/>
    </xf>
    <xf numFmtId="0" fontId="17" fillId="3" borderId="1" xfId="0" applyFont="1" applyFill="1" applyBorder="1" applyAlignment="1">
      <alignment vertical="top"/>
    </xf>
    <xf numFmtId="0" fontId="17" fillId="11" borderId="1" xfId="0" applyFont="1" applyFill="1" applyBorder="1" applyAlignment="1">
      <alignment vertical="top" wrapText="1"/>
    </xf>
    <xf numFmtId="0" fontId="17" fillId="11" borderId="1" xfId="0" applyFont="1" applyFill="1" applyBorder="1" applyAlignment="1">
      <alignment vertical="top"/>
    </xf>
    <xf numFmtId="0" fontId="0" fillId="0" borderId="0" xfId="0" applyAlignment="1">
      <alignment vertical="top"/>
    </xf>
    <xf numFmtId="0" fontId="31" fillId="0" borderId="0" xfId="0" applyFont="1" applyAlignment="1">
      <alignment vertical="top"/>
    </xf>
    <xf numFmtId="0" fontId="17" fillId="11" borderId="1" xfId="0" applyFont="1" applyFill="1" applyBorder="1"/>
    <xf numFmtId="0" fontId="16" fillId="0" borderId="0" xfId="0" applyFont="1" applyAlignment="1">
      <alignment horizontal="left" wrapText="1"/>
    </xf>
    <xf numFmtId="0" fontId="44" fillId="0" borderId="0" xfId="0" applyFont="1" applyAlignment="1">
      <alignment horizontal="left"/>
    </xf>
    <xf numFmtId="0" fontId="22" fillId="0" borderId="0" xfId="0" applyFont="1" applyAlignment="1">
      <alignment vertical="center"/>
    </xf>
    <xf numFmtId="0" fontId="32" fillId="0" borderId="0" xfId="0" applyFont="1"/>
    <xf numFmtId="0" fontId="17" fillId="2" borderId="1" xfId="0" applyFont="1" applyFill="1" applyBorder="1"/>
    <xf numFmtId="0" fontId="31" fillId="0" borderId="1" xfId="0" applyFont="1" applyBorder="1"/>
    <xf numFmtId="0" fontId="3" fillId="0" borderId="0" xfId="0" applyFont="1"/>
    <xf numFmtId="0" fontId="17" fillId="3" borderId="1" xfId="297" applyFont="1" applyFill="1" applyBorder="1" applyAlignment="1">
      <alignment horizontal="center" vertical="center" wrapText="1"/>
    </xf>
    <xf numFmtId="0" fontId="17" fillId="11" borderId="1" xfId="0" applyFont="1" applyFill="1" applyBorder="1" applyAlignment="1">
      <alignment vertical="center" wrapText="1"/>
    </xf>
    <xf numFmtId="0" fontId="100" fillId="0" borderId="0" xfId="138" applyFont="1"/>
    <xf numFmtId="174" fontId="16" fillId="12" borderId="0" xfId="0" applyNumberFormat="1" applyFont="1" applyFill="1"/>
    <xf numFmtId="174" fontId="16" fillId="0" borderId="0" xfId="0" applyNumberFormat="1" applyFont="1"/>
    <xf numFmtId="0" fontId="101" fillId="0" borderId="0" xfId="0" applyFont="1"/>
    <xf numFmtId="0" fontId="52" fillId="0" borderId="0" xfId="0" applyFont="1"/>
    <xf numFmtId="0" fontId="17" fillId="0" borderId="0" xfId="138" applyFont="1"/>
    <xf numFmtId="0" fontId="23" fillId="0" borderId="30" xfId="0" applyFont="1" applyBorder="1"/>
    <xf numFmtId="0" fontId="23" fillId="0" borderId="31" xfId="0" applyFont="1" applyBorder="1"/>
    <xf numFmtId="0" fontId="102" fillId="0" borderId="0" xfId="0" applyFont="1"/>
    <xf numFmtId="0" fontId="21" fillId="4" borderId="0" xfId="0" applyFont="1" applyFill="1"/>
    <xf numFmtId="173" fontId="16" fillId="0" borderId="0" xfId="13" applyNumberFormat="1" applyFont="1" applyFill="1" applyBorder="1" applyAlignment="1">
      <alignment horizontal="right" vertical="center"/>
    </xf>
    <xf numFmtId="173" fontId="23" fillId="0" borderId="0" xfId="0" applyNumberFormat="1" applyFont="1" applyAlignment="1">
      <alignment horizontal="right"/>
    </xf>
    <xf numFmtId="0" fontId="17" fillId="3" borderId="1" xfId="0" applyFont="1" applyFill="1" applyBorder="1" applyAlignment="1">
      <alignment vertical="center"/>
    </xf>
    <xf numFmtId="0" fontId="3" fillId="0" borderId="0" xfId="0" applyFont="1" applyAlignment="1">
      <alignment horizontal="left"/>
    </xf>
    <xf numFmtId="0" fontId="103" fillId="0" borderId="0" xfId="0" applyFont="1" applyAlignment="1">
      <alignment vertical="center"/>
    </xf>
    <xf numFmtId="0" fontId="31" fillId="0" borderId="0" xfId="274" applyFont="1"/>
    <xf numFmtId="0" fontId="104" fillId="0" borderId="0" xfId="0" applyFont="1"/>
    <xf numFmtId="0" fontId="105" fillId="0" borderId="0" xfId="0" applyFont="1"/>
    <xf numFmtId="0" fontId="1" fillId="0" borderId="0" xfId="0" applyFont="1"/>
    <xf numFmtId="0" fontId="19" fillId="0" borderId="0" xfId="0" applyFont="1"/>
    <xf numFmtId="0" fontId="17" fillId="3" borderId="1" xfId="1927" applyFont="1" applyFill="1" applyBorder="1" applyAlignment="1" applyProtection="1">
      <alignment horizontal="center" vertical="center"/>
      <protection locked="0"/>
    </xf>
    <xf numFmtId="199" fontId="16" fillId="2" borderId="1" xfId="1926" applyNumberFormat="1" applyFont="1" applyFill="1" applyBorder="1" applyAlignment="1" applyProtection="1">
      <alignment wrapText="1"/>
      <protection locked="0"/>
    </xf>
    <xf numFmtId="0" fontId="106" fillId="0" borderId="0" xfId="0" applyFont="1" applyAlignment="1" applyProtection="1">
      <alignment horizontal="left"/>
      <protection locked="0"/>
    </xf>
    <xf numFmtId="200" fontId="106" fillId="0" borderId="0" xfId="0" applyNumberFormat="1" applyFont="1" applyAlignment="1" applyProtection="1">
      <alignment horizontal="left"/>
      <protection locked="0"/>
    </xf>
    <xf numFmtId="0" fontId="5" fillId="0" borderId="0" xfId="0" applyFont="1" applyProtection="1">
      <protection locked="0"/>
    </xf>
    <xf numFmtId="0" fontId="15" fillId="0" borderId="0" xfId="0" applyFont="1" applyProtection="1">
      <protection locked="0"/>
    </xf>
    <xf numFmtId="0" fontId="0" fillId="0" borderId="0" xfId="0" applyProtection="1">
      <protection locked="0"/>
    </xf>
    <xf numFmtId="0" fontId="107" fillId="0" borderId="0" xfId="0" applyFont="1" applyAlignment="1" applyProtection="1">
      <alignment wrapText="1"/>
      <protection locked="0"/>
    </xf>
    <xf numFmtId="0" fontId="108" fillId="0" borderId="0" xfId="0" applyFont="1"/>
    <xf numFmtId="0" fontId="19" fillId="0" borderId="0" xfId="0" applyFont="1" applyAlignment="1">
      <alignment horizontal="center"/>
    </xf>
    <xf numFmtId="49" fontId="15" fillId="0" borderId="0" xfId="0" applyNumberFormat="1" applyFont="1" applyAlignment="1" applyProtection="1">
      <alignment wrapText="1"/>
      <protection locked="0"/>
    </xf>
    <xf numFmtId="0" fontId="107" fillId="0" borderId="0" xfId="0" applyFont="1" applyAlignment="1" applyProtection="1">
      <alignment horizontal="left" vertical="top" wrapText="1"/>
      <protection locked="0"/>
    </xf>
    <xf numFmtId="0" fontId="0" fillId="0" borderId="0" xfId="0" applyAlignment="1">
      <alignment vertical="center"/>
    </xf>
    <xf numFmtId="0" fontId="109" fillId="0" borderId="0" xfId="0" applyFont="1"/>
    <xf numFmtId="0" fontId="31" fillId="0" borderId="0" xfId="0" applyFont="1" applyAlignment="1">
      <alignment vertical="top" wrapText="1"/>
    </xf>
    <xf numFmtId="0" fontId="31" fillId="0" borderId="0" xfId="0" applyFont="1" applyAlignment="1">
      <alignment horizontal="left" wrapText="1"/>
    </xf>
    <xf numFmtId="0" fontId="16" fillId="0" borderId="0" xfId="0" applyFont="1" applyAlignment="1">
      <alignment wrapText="1"/>
    </xf>
    <xf numFmtId="0" fontId="17" fillId="3" borderId="1" xfId="0" applyFont="1" applyFill="1" applyBorder="1" applyAlignment="1">
      <alignment horizontal="right"/>
    </xf>
    <xf numFmtId="0" fontId="31" fillId="0" borderId="0" xfId="0" applyFont="1" applyAlignment="1">
      <alignment horizontal="center" wrapText="1"/>
    </xf>
    <xf numFmtId="0" fontId="22" fillId="0" borderId="0" xfId="6" applyFont="1" applyFill="1"/>
    <xf numFmtId="168" fontId="17" fillId="2" borderId="1" xfId="0" applyNumberFormat="1" applyFont="1" applyFill="1" applyBorder="1"/>
    <xf numFmtId="2" fontId="17" fillId="0" borderId="0" xfId="0" applyNumberFormat="1" applyFont="1"/>
    <xf numFmtId="175" fontId="16" fillId="0" borderId="1" xfId="0" applyNumberFormat="1" applyFont="1" applyBorder="1" applyAlignment="1">
      <alignment horizontal="right"/>
    </xf>
    <xf numFmtId="0" fontId="31" fillId="0" borderId="0" xfId="0" applyFont="1" applyAlignment="1">
      <alignment horizontal="right" vertical="center" wrapText="1"/>
    </xf>
    <xf numFmtId="174" fontId="31" fillId="0" borderId="0" xfId="0" applyNumberFormat="1" applyFont="1" applyAlignment="1">
      <alignment horizontal="right"/>
    </xf>
    <xf numFmtId="0" fontId="16" fillId="0" borderId="0" xfId="0" applyFont="1" applyAlignment="1">
      <alignment vertical="top" wrapText="1"/>
    </xf>
    <xf numFmtId="0" fontId="17" fillId="3" borderId="1" xfId="0" applyFont="1" applyFill="1" applyBorder="1" applyAlignment="1">
      <alignment vertical="top" wrapText="1"/>
    </xf>
    <xf numFmtId="0" fontId="17" fillId="2" borderId="1" xfId="0" applyFont="1" applyFill="1" applyBorder="1" applyAlignment="1">
      <alignment horizontal="center" vertical="top"/>
    </xf>
    <xf numFmtId="0" fontId="17" fillId="2" borderId="1" xfId="0" applyFont="1" applyFill="1" applyBorder="1" applyAlignment="1">
      <alignment horizontal="center" vertical="top" wrapText="1"/>
    </xf>
    <xf numFmtId="0" fontId="31" fillId="0" borderId="0" xfId="0" applyFont="1" applyAlignment="1">
      <alignment horizontal="center"/>
    </xf>
    <xf numFmtId="167" fontId="31" fillId="0" borderId="0" xfId="0" applyNumberFormat="1" applyFont="1" applyAlignment="1">
      <alignment horizontal="left"/>
    </xf>
    <xf numFmtId="0" fontId="17" fillId="3" borderId="1" xfId="0" applyFont="1" applyFill="1" applyBorder="1" applyAlignment="1">
      <alignment horizontal="center" vertical="top" wrapText="1"/>
    </xf>
    <xf numFmtId="199" fontId="17" fillId="2" borderId="1" xfId="1926" applyNumberFormat="1" applyFont="1" applyFill="1" applyBorder="1" applyAlignment="1" applyProtection="1">
      <alignment vertical="center"/>
      <protection locked="0"/>
    </xf>
    <xf numFmtId="0" fontId="53" fillId="6" borderId="1" xfId="0" applyFont="1" applyFill="1" applyBorder="1" applyAlignment="1">
      <alignment vertical="center"/>
    </xf>
    <xf numFmtId="0" fontId="53" fillId="3" borderId="1" xfId="0" applyFont="1" applyFill="1" applyBorder="1"/>
    <xf numFmtId="199" fontId="17" fillId="9" borderId="1" xfId="1926" applyNumberFormat="1" applyFont="1" applyFill="1" applyBorder="1" applyAlignment="1" applyProtection="1">
      <alignment vertical="center"/>
      <protection locked="0"/>
    </xf>
    <xf numFmtId="0" fontId="17" fillId="2" borderId="1" xfId="138" applyFont="1" applyFill="1" applyBorder="1" applyAlignment="1">
      <alignment horizontal="center"/>
    </xf>
    <xf numFmtId="0" fontId="17" fillId="3" borderId="1" xfId="138" applyFont="1" applyFill="1" applyBorder="1"/>
    <xf numFmtId="0" fontId="17" fillId="9" borderId="1" xfId="138" applyFont="1" applyFill="1" applyBorder="1"/>
    <xf numFmtId="0" fontId="17" fillId="9" borderId="1" xfId="138" applyFont="1" applyFill="1" applyBorder="1" applyAlignment="1">
      <alignment vertical="center"/>
    </xf>
    <xf numFmtId="0" fontId="110" fillId="0" borderId="0" xfId="0" applyFont="1" applyAlignment="1" applyProtection="1">
      <alignment horizontal="left"/>
      <protection locked="0"/>
    </xf>
    <xf numFmtId="200" fontId="110" fillId="0" borderId="0" xfId="0" applyNumberFormat="1" applyFont="1" applyAlignment="1" applyProtection="1">
      <alignment horizontal="left"/>
      <protection locked="0"/>
    </xf>
    <xf numFmtId="49" fontId="16" fillId="0" borderId="0" xfId="0" applyNumberFormat="1" applyFont="1" applyAlignment="1" applyProtection="1">
      <alignment horizontal="left" vertical="top"/>
      <protection locked="0"/>
    </xf>
    <xf numFmtId="49" fontId="16" fillId="0" borderId="0" xfId="0" applyNumberFormat="1" applyFont="1" applyAlignment="1" applyProtection="1">
      <alignment wrapText="1"/>
      <protection locked="0"/>
    </xf>
    <xf numFmtId="0" fontId="46" fillId="0" borderId="0" xfId="0" applyFont="1" applyAlignment="1" applyProtection="1">
      <alignment horizontal="left" vertical="top" wrapText="1"/>
      <protection locked="0"/>
    </xf>
    <xf numFmtId="0" fontId="111" fillId="0" borderId="0" xfId="0" applyFont="1" applyProtection="1">
      <protection locked="0"/>
    </xf>
    <xf numFmtId="0" fontId="16" fillId="0" borderId="0" xfId="0" applyFont="1" applyAlignment="1" applyProtection="1">
      <alignment vertical="top" wrapText="1"/>
      <protection locked="0"/>
    </xf>
    <xf numFmtId="0" fontId="17" fillId="0" borderId="0" xfId="0" applyFont="1" applyAlignment="1" applyProtection="1">
      <alignment horizontal="left"/>
      <protection locked="0"/>
    </xf>
    <xf numFmtId="0" fontId="17" fillId="0" borderId="0" xfId="0" applyFont="1" applyAlignment="1" applyProtection="1">
      <alignment horizontal="left" vertical="top"/>
      <protection locked="0"/>
    </xf>
    <xf numFmtId="0" fontId="16" fillId="0" borderId="0" xfId="0" applyFont="1" applyProtection="1">
      <protection locked="0"/>
    </xf>
    <xf numFmtId="0" fontId="46" fillId="0" borderId="0" xfId="0" applyFont="1" applyProtection="1">
      <protection locked="0"/>
    </xf>
    <xf numFmtId="0" fontId="46" fillId="0" borderId="0" xfId="0" applyFont="1" applyAlignment="1">
      <alignment horizontal="left"/>
    </xf>
    <xf numFmtId="0" fontId="46" fillId="0" borderId="0" xfId="0" applyFont="1" applyAlignment="1">
      <alignment horizontal="center"/>
    </xf>
    <xf numFmtId="0" fontId="16" fillId="0" borderId="0" xfId="0" applyFont="1" applyAlignment="1" applyProtection="1">
      <alignment horizontal="left" wrapText="1"/>
      <protection locked="0"/>
    </xf>
    <xf numFmtId="0" fontId="31" fillId="0" borderId="0" xfId="0" applyFont="1" applyAlignment="1">
      <alignment horizontal="left" vertical="top" wrapText="1"/>
    </xf>
    <xf numFmtId="176" fontId="53" fillId="9" borderId="1" xfId="0" applyNumberFormat="1" applyFont="1" applyFill="1" applyBorder="1"/>
    <xf numFmtId="1" fontId="17" fillId="3" borderId="1" xfId="0" applyNumberFormat="1" applyFont="1" applyFill="1" applyBorder="1" applyAlignment="1">
      <alignment horizontal="right"/>
    </xf>
    <xf numFmtId="1" fontId="17" fillId="7" borderId="1" xfId="0" applyNumberFormat="1" applyFont="1" applyFill="1" applyBorder="1"/>
    <xf numFmtId="166" fontId="16" fillId="0" borderId="0" xfId="0" applyNumberFormat="1" applyFont="1"/>
    <xf numFmtId="0" fontId="16" fillId="0" borderId="0" xfId="0" applyFont="1" applyAlignment="1">
      <alignment horizontal="center"/>
    </xf>
    <xf numFmtId="0" fontId="17" fillId="0" borderId="0" xfId="0" applyFont="1" applyAlignment="1">
      <alignment horizontal="right" vertical="center"/>
    </xf>
    <xf numFmtId="0" fontId="16" fillId="0" borderId="0" xfId="0" applyFont="1" applyAlignment="1">
      <alignment horizontal="right" vertical="center" wrapText="1"/>
    </xf>
    <xf numFmtId="0" fontId="16" fillId="0" borderId="0" xfId="1" applyFont="1" applyFill="1" applyAlignment="1" applyProtection="1"/>
    <xf numFmtId="0" fontId="17" fillId="3" borderId="1" xfId="1927" applyFont="1" applyFill="1" applyBorder="1" applyAlignment="1" applyProtection="1">
      <alignment horizontal="right" vertical="center"/>
      <protection locked="0"/>
    </xf>
    <xf numFmtId="1" fontId="17" fillId="3" borderId="1" xfId="297" applyNumberFormat="1" applyFont="1" applyFill="1" applyBorder="1" applyAlignment="1">
      <alignment horizontal="right" vertical="center" wrapText="1"/>
    </xf>
    <xf numFmtId="0" fontId="16" fillId="0" borderId="0" xfId="0" applyFont="1" applyAlignment="1">
      <alignment horizontal="left" vertical="center" wrapText="1"/>
    </xf>
    <xf numFmtId="0" fontId="120" fillId="0" borderId="0" xfId="0" applyFont="1"/>
    <xf numFmtId="0" fontId="121" fillId="0" borderId="0" xfId="0" applyFont="1" applyAlignment="1">
      <alignment vertical="center" wrapText="1"/>
    </xf>
    <xf numFmtId="0" fontId="122" fillId="0" borderId="0" xfId="0" applyFont="1"/>
    <xf numFmtId="0" fontId="119" fillId="0" borderId="0" xfId="0" applyFont="1" applyAlignment="1">
      <alignment horizontal="left" vertical="center"/>
    </xf>
    <xf numFmtId="0" fontId="44" fillId="0" borderId="0" xfId="0" applyFont="1" applyAlignment="1">
      <alignment horizontal="justify" vertical="center" wrapText="1"/>
    </xf>
    <xf numFmtId="0" fontId="31" fillId="0" borderId="0" xfId="0" applyFont="1" applyAlignment="1">
      <alignment horizontal="left" vertical="center"/>
    </xf>
    <xf numFmtId="0" fontId="17" fillId="3" borderId="1" xfId="297" applyFont="1" applyFill="1" applyBorder="1" applyAlignment="1">
      <alignment horizontal="right" vertical="center" wrapText="1"/>
    </xf>
    <xf numFmtId="169" fontId="16" fillId="0" borderId="0" xfId="0" applyNumberFormat="1" applyFont="1" applyAlignment="1">
      <alignment horizontal="right"/>
    </xf>
    <xf numFmtId="172" fontId="31" fillId="0" borderId="1" xfId="0" applyNumberFormat="1" applyFont="1" applyBorder="1" applyAlignment="1">
      <alignment horizontal="right"/>
    </xf>
    <xf numFmtId="168" fontId="31" fillId="0" borderId="1" xfId="0" applyNumberFormat="1" applyFont="1" applyBorder="1" applyAlignment="1">
      <alignment horizontal="right"/>
    </xf>
    <xf numFmtId="174" fontId="31" fillId="0" borderId="1" xfId="0" applyNumberFormat="1" applyFont="1" applyBorder="1" applyAlignment="1">
      <alignment horizontal="right"/>
    </xf>
    <xf numFmtId="167" fontId="31" fillId="0" borderId="1" xfId="0" applyNumberFormat="1" applyFont="1" applyBorder="1" applyAlignment="1">
      <alignment horizontal="right"/>
    </xf>
    <xf numFmtId="169" fontId="16" fillId="0" borderId="1" xfId="0" applyNumberFormat="1" applyFont="1" applyBorder="1" applyAlignment="1">
      <alignment horizontal="right"/>
    </xf>
    <xf numFmtId="175" fontId="16" fillId="0" borderId="1" xfId="0" applyNumberFormat="1" applyFont="1" applyBorder="1" applyAlignment="1">
      <alignment horizontal="right" vertical="center" wrapText="1"/>
    </xf>
    <xf numFmtId="172" fontId="16" fillId="0" borderId="1" xfId="0" applyNumberFormat="1" applyFont="1" applyBorder="1" applyAlignment="1">
      <alignment horizontal="right"/>
    </xf>
    <xf numFmtId="0" fontId="16" fillId="0" borderId="1" xfId="0" applyFont="1" applyBorder="1" applyAlignment="1">
      <alignment horizontal="right"/>
    </xf>
    <xf numFmtId="170" fontId="16" fillId="0" borderId="1" xfId="0" applyNumberFormat="1" applyFont="1" applyBorder="1" applyAlignment="1">
      <alignment horizontal="right"/>
    </xf>
    <xf numFmtId="0" fontId="124" fillId="0" borderId="0" xfId="0" applyFont="1"/>
    <xf numFmtId="0" fontId="31" fillId="0" borderId="0" xfId="0" applyFont="1" applyAlignment="1">
      <alignment horizontal="justify" vertical="center" wrapText="1"/>
    </xf>
    <xf numFmtId="0" fontId="17" fillId="0" borderId="1" xfId="0" applyFont="1" applyBorder="1"/>
    <xf numFmtId="0" fontId="52" fillId="0" borderId="0" xfId="0" applyFont="1" applyAlignment="1">
      <alignment horizontal="justify" vertical="center" wrapText="1"/>
    </xf>
    <xf numFmtId="0" fontId="52" fillId="0" borderId="0" xfId="0" applyFont="1" applyAlignment="1">
      <alignment vertical="center"/>
    </xf>
    <xf numFmtId="170" fontId="16" fillId="0" borderId="1" xfId="0" applyNumberFormat="1" applyFont="1" applyBorder="1" applyAlignment="1">
      <alignment horizontal="right" vertical="center" wrapText="1"/>
    </xf>
    <xf numFmtId="170" fontId="16" fillId="0" borderId="1" xfId="0" applyNumberFormat="1" applyFont="1" applyBorder="1"/>
    <xf numFmtId="1" fontId="17" fillId="0" borderId="1" xfId="0" applyNumberFormat="1" applyFont="1" applyBorder="1" applyAlignment="1">
      <alignment horizontal="right"/>
    </xf>
    <xf numFmtId="0" fontId="17" fillId="0" borderId="1" xfId="0" applyFont="1" applyBorder="1" applyAlignment="1">
      <alignment horizontal="right"/>
    </xf>
    <xf numFmtId="0" fontId="17" fillId="0" borderId="1" xfId="0" applyFont="1" applyBorder="1" applyAlignment="1">
      <alignment vertical="center"/>
    </xf>
    <xf numFmtId="2" fontId="31" fillId="0" borderId="0" xfId="0" applyNumberFormat="1" applyFont="1" applyAlignment="1" applyProtection="1">
      <alignment vertical="top"/>
      <protection locked="0"/>
    </xf>
    <xf numFmtId="0" fontId="23" fillId="0" borderId="0" xfId="0" applyFont="1" applyAlignment="1">
      <alignment vertical="center"/>
    </xf>
    <xf numFmtId="0" fontId="16" fillId="0" borderId="0" xfId="0" applyFont="1" applyAlignment="1">
      <alignment vertical="top"/>
    </xf>
    <xf numFmtId="0" fontId="17" fillId="2" borderId="1" xfId="0" applyFont="1" applyFill="1" applyBorder="1" applyAlignment="1">
      <alignment horizontal="left" vertical="center" wrapText="1"/>
    </xf>
    <xf numFmtId="0" fontId="17" fillId="3" borderId="1" xfId="0" applyFont="1" applyFill="1" applyBorder="1" applyAlignment="1">
      <alignment horizontal="center"/>
    </xf>
    <xf numFmtId="0" fontId="17" fillId="2" borderId="1" xfId="0" applyFont="1" applyFill="1" applyBorder="1" applyAlignment="1">
      <alignment horizontal="center" vertical="center"/>
    </xf>
    <xf numFmtId="0" fontId="17" fillId="2" borderId="1" xfId="0" applyFont="1" applyFill="1" applyBorder="1" applyAlignment="1">
      <alignment horizontal="center"/>
    </xf>
    <xf numFmtId="0" fontId="17" fillId="3"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17" fillId="2" borderId="1" xfId="0" applyFont="1" applyFill="1" applyBorder="1" applyAlignment="1">
      <alignment vertical="center"/>
    </xf>
    <xf numFmtId="0" fontId="35" fillId="0" borderId="0" xfId="0" applyFont="1"/>
    <xf numFmtId="0" fontId="52" fillId="0" borderId="0" xfId="0" applyFont="1" applyAlignment="1">
      <alignment horizontal="left" vertical="center"/>
    </xf>
    <xf numFmtId="0" fontId="126" fillId="0" borderId="0" xfId="0" applyFont="1" applyAlignment="1">
      <alignment horizontal="left" vertical="center"/>
    </xf>
    <xf numFmtId="0" fontId="52" fillId="0" borderId="0" xfId="0" applyFont="1" applyAlignment="1">
      <alignment vertical="center" wrapText="1"/>
    </xf>
    <xf numFmtId="0" fontId="119" fillId="0" borderId="0" xfId="0" applyFont="1" applyAlignment="1">
      <alignment vertical="center" wrapText="1"/>
    </xf>
    <xf numFmtId="0" fontId="119" fillId="0" borderId="0" xfId="0" applyFont="1" applyAlignment="1">
      <alignment vertical="center"/>
    </xf>
    <xf numFmtId="0" fontId="119" fillId="0" borderId="0" xfId="0" applyFont="1" applyAlignment="1">
      <alignment horizontal="justify" vertical="center" wrapText="1"/>
    </xf>
    <xf numFmtId="0" fontId="45" fillId="0" borderId="0" xfId="2876" applyFont="1" applyAlignment="1" applyProtection="1"/>
    <xf numFmtId="0" fontId="127" fillId="0" borderId="0" xfId="0" applyFont="1" applyAlignment="1">
      <alignment horizontal="left" vertical="center"/>
    </xf>
    <xf numFmtId="0" fontId="17" fillId="11" borderId="1" xfId="0" applyFont="1" applyFill="1" applyBorder="1" applyAlignment="1">
      <alignment horizontal="center"/>
    </xf>
    <xf numFmtId="0" fontId="17" fillId="7" borderId="1" xfId="0" applyFont="1" applyFill="1" applyBorder="1" applyAlignment="1">
      <alignment vertical="center"/>
    </xf>
    <xf numFmtId="169" fontId="17" fillId="3" borderId="1" xfId="0" applyNumberFormat="1" applyFont="1" applyFill="1" applyBorder="1"/>
    <xf numFmtId="169" fontId="17" fillId="3" borderId="1" xfId="297" applyNumberFormat="1" applyFont="1" applyFill="1" applyBorder="1" applyAlignment="1">
      <alignment horizontal="center" vertical="center" wrapText="1"/>
    </xf>
    <xf numFmtId="1" fontId="17" fillId="11" borderId="1" xfId="297" applyNumberFormat="1" applyFont="1" applyFill="1" applyBorder="1" applyAlignment="1">
      <alignment horizontal="right" vertical="center" wrapText="1"/>
    </xf>
    <xf numFmtId="175" fontId="17" fillId="9" borderId="1" xfId="0" applyNumberFormat="1" applyFont="1" applyFill="1" applyBorder="1"/>
    <xf numFmtId="0" fontId="17" fillId="8" borderId="1" xfId="0" applyFont="1" applyFill="1" applyBorder="1"/>
    <xf numFmtId="0" fontId="44" fillId="8" borderId="1" xfId="0" applyFont="1" applyFill="1" applyBorder="1"/>
    <xf numFmtId="199" fontId="17" fillId="8" borderId="1" xfId="1926" applyNumberFormat="1" applyFont="1" applyFill="1" applyBorder="1" applyAlignment="1" applyProtection="1">
      <alignment vertical="center"/>
      <protection locked="0"/>
    </xf>
    <xf numFmtId="0" fontId="22" fillId="8" borderId="1" xfId="0" applyFont="1" applyFill="1" applyBorder="1"/>
    <xf numFmtId="0" fontId="17" fillId="3" borderId="1" xfId="1927" applyFont="1" applyFill="1" applyBorder="1" applyAlignment="1" applyProtection="1">
      <alignment horizontal="center" wrapText="1"/>
      <protection locked="0"/>
    </xf>
    <xf numFmtId="0" fontId="44" fillId="0" borderId="0" xfId="0" applyFont="1" applyAlignment="1">
      <alignment vertical="center"/>
    </xf>
    <xf numFmtId="0" fontId="129" fillId="0" borderId="0" xfId="0" applyFont="1"/>
    <xf numFmtId="0" fontId="130" fillId="0" borderId="0" xfId="0" applyFont="1"/>
    <xf numFmtId="0" fontId="22" fillId="3" borderId="1" xfId="0" applyFont="1" applyFill="1" applyBorder="1"/>
    <xf numFmtId="0" fontId="129" fillId="0" borderId="0" xfId="1" applyFont="1" applyAlignment="1" applyProtection="1"/>
    <xf numFmtId="0" fontId="23" fillId="53" borderId="1" xfId="0" applyFont="1" applyFill="1" applyBorder="1"/>
    <xf numFmtId="0" fontId="131" fillId="53" borderId="1" xfId="0" applyFont="1" applyFill="1" applyBorder="1"/>
    <xf numFmtId="0" fontId="47" fillId="53" borderId="1" xfId="0" applyFont="1" applyFill="1" applyBorder="1"/>
    <xf numFmtId="1" fontId="23" fillId="53" borderId="1" xfId="0" applyNumberFormat="1" applyFont="1" applyFill="1" applyBorder="1"/>
    <xf numFmtId="168" fontId="23" fillId="53" borderId="1" xfId="0" applyNumberFormat="1" applyFont="1" applyFill="1" applyBorder="1"/>
    <xf numFmtId="168" fontId="131" fillId="53" borderId="1" xfId="0" applyNumberFormat="1" applyFont="1" applyFill="1" applyBorder="1"/>
    <xf numFmtId="0" fontId="22" fillId="53" borderId="1" xfId="0" applyFont="1" applyFill="1" applyBorder="1"/>
    <xf numFmtId="1" fontId="17" fillId="3" borderId="1" xfId="0" applyNumberFormat="1" applyFont="1" applyFill="1" applyBorder="1"/>
    <xf numFmtId="0" fontId="22" fillId="6" borderId="1" xfId="0" applyFont="1" applyFill="1" applyBorder="1" applyAlignment="1">
      <alignment vertical="center"/>
    </xf>
    <xf numFmtId="1" fontId="16" fillId="0" borderId="0" xfId="0" applyNumberFormat="1" applyFont="1"/>
    <xf numFmtId="0" fontId="17" fillId="2" borderId="1" xfId="3676" applyFont="1" applyFill="1" applyBorder="1" applyAlignment="1">
      <alignment vertical="center" wrapText="1"/>
    </xf>
    <xf numFmtId="0" fontId="132" fillId="0" borderId="0" xfId="3676" applyFont="1" applyFill="1" applyBorder="1" applyAlignment="1">
      <alignment horizontal="left" vertical="center" wrapText="1"/>
    </xf>
    <xf numFmtId="3" fontId="16" fillId="0" borderId="0" xfId="0" applyNumberFormat="1" applyFont="1" applyAlignment="1">
      <alignment horizontal="right" vertical="center" wrapText="1"/>
    </xf>
    <xf numFmtId="2" fontId="23" fillId="4" borderId="0" xfId="0" applyNumberFormat="1" applyFont="1" applyFill="1" applyAlignment="1">
      <alignment horizontal="right" vertical="center" wrapText="1"/>
    </xf>
    <xf numFmtId="0" fontId="16" fillId="0" borderId="0" xfId="3677" applyFont="1"/>
    <xf numFmtId="0" fontId="16" fillId="0" borderId="0" xfId="3676" applyFont="1" applyFill="1" applyBorder="1" applyAlignment="1">
      <alignment horizontal="left" vertical="center" wrapText="1"/>
    </xf>
    <xf numFmtId="2" fontId="16" fillId="4" borderId="0" xfId="0" applyNumberFormat="1" applyFont="1" applyFill="1" applyAlignment="1">
      <alignment horizontal="right" vertical="center" wrapText="1"/>
    </xf>
    <xf numFmtId="0" fontId="45" fillId="0" borderId="0" xfId="1" applyFont="1" applyBorder="1" applyAlignment="1" applyProtection="1"/>
    <xf numFmtId="0" fontId="133" fillId="0" borderId="0" xfId="0" applyFont="1" applyAlignment="1">
      <alignment vertical="center"/>
    </xf>
    <xf numFmtId="0" fontId="133" fillId="0" borderId="0" xfId="0" applyFont="1" applyAlignment="1">
      <alignment horizontal="center" vertical="center"/>
    </xf>
    <xf numFmtId="201" fontId="0" fillId="0" borderId="0" xfId="305" applyNumberFormat="1" applyFont="1"/>
    <xf numFmtId="201" fontId="31" fillId="0" borderId="0" xfId="305" applyNumberFormat="1" applyFont="1"/>
    <xf numFmtId="168" fontId="100" fillId="0" borderId="0" xfId="0" applyNumberFormat="1" applyFont="1" applyAlignment="1">
      <alignment horizontal="right"/>
    </xf>
    <xf numFmtId="168" fontId="100" fillId="12" borderId="0" xfId="0" applyNumberFormat="1" applyFont="1" applyFill="1" applyAlignment="1">
      <alignment horizontal="right"/>
    </xf>
    <xf numFmtId="168" fontId="154" fillId="0" borderId="0" xfId="0" applyNumberFormat="1" applyFont="1" applyAlignment="1">
      <alignment horizontal="left"/>
    </xf>
    <xf numFmtId="0" fontId="17" fillId="6" borderId="1" xfId="0" applyFont="1" applyFill="1" applyBorder="1" applyAlignment="1">
      <alignment vertical="center"/>
    </xf>
    <xf numFmtId="1" fontId="17" fillId="0" borderId="0" xfId="0" applyNumberFormat="1" applyFont="1" applyAlignment="1">
      <alignment horizontal="right"/>
    </xf>
    <xf numFmtId="168" fontId="16" fillId="0" borderId="0" xfId="0" applyNumberFormat="1" applyFont="1" applyAlignment="1">
      <alignment horizontal="right"/>
    </xf>
    <xf numFmtId="0" fontId="53" fillId="0" borderId="0" xfId="0" applyFont="1"/>
    <xf numFmtId="0" fontId="50" fillId="2" borderId="1" xfId="0" applyFont="1" applyFill="1" applyBorder="1"/>
    <xf numFmtId="3" fontId="0" fillId="0" borderId="0" xfId="0" applyNumberFormat="1" applyAlignment="1">
      <alignment horizontal="right" vertical="center"/>
    </xf>
    <xf numFmtId="0" fontId="17" fillId="2" borderId="1" xfId="297" applyFont="1" applyFill="1" applyBorder="1" applyAlignment="1">
      <alignment horizontal="center" vertical="center"/>
    </xf>
    <xf numFmtId="0" fontId="17" fillId="9" borderId="1" xfId="0" applyFont="1" applyFill="1" applyBorder="1" applyAlignment="1">
      <alignment horizontal="center" vertical="center"/>
    </xf>
    <xf numFmtId="0" fontId="17" fillId="6" borderId="1" xfId="0" applyFont="1" applyFill="1" applyBorder="1" applyAlignment="1">
      <alignment horizontal="center" vertical="center"/>
    </xf>
    <xf numFmtId="168" fontId="31" fillId="0" borderId="1" xfId="0" applyNumberFormat="1" applyFont="1" applyBorder="1" applyAlignment="1">
      <alignment horizontal="right" vertical="center"/>
    </xf>
    <xf numFmtId="168" fontId="16" fillId="0" borderId="1" xfId="0" applyNumberFormat="1" applyFont="1" applyBorder="1" applyAlignment="1">
      <alignment horizontal="right" vertical="center"/>
    </xf>
    <xf numFmtId="3" fontId="31" fillId="0" borderId="1" xfId="0" applyNumberFormat="1" applyFont="1" applyBorder="1" applyAlignment="1">
      <alignment horizontal="right" vertical="center"/>
    </xf>
    <xf numFmtId="172" fontId="16" fillId="0" borderId="1" xfId="0" applyNumberFormat="1" applyFont="1" applyBorder="1" applyAlignment="1">
      <alignment horizontal="right" vertical="center"/>
    </xf>
    <xf numFmtId="170" fontId="16" fillId="0" borderId="1" xfId="0" applyNumberFormat="1" applyFont="1" applyBorder="1" applyAlignment="1">
      <alignment horizontal="right" vertical="center"/>
    </xf>
    <xf numFmtId="0" fontId="16" fillId="2" borderId="1" xfId="0" applyFont="1" applyFill="1" applyBorder="1" applyAlignment="1">
      <alignment horizontal="right" vertical="center" wrapText="1"/>
    </xf>
    <xf numFmtId="167" fontId="16" fillId="0" borderId="1" xfId="0" applyNumberFormat="1" applyFont="1" applyBorder="1" applyAlignment="1">
      <alignment horizontal="right" vertical="center"/>
    </xf>
    <xf numFmtId="170" fontId="31" fillId="0" borderId="1" xfId="0" applyNumberFormat="1" applyFont="1" applyBorder="1" applyAlignment="1">
      <alignment horizontal="right" vertical="center"/>
    </xf>
    <xf numFmtId="0" fontId="133" fillId="0" borderId="0" xfId="0" applyFont="1"/>
    <xf numFmtId="1" fontId="0" fillId="0" borderId="0" xfId="0" applyNumberFormat="1" applyAlignment="1">
      <alignment horizontal="right" vertical="center"/>
    </xf>
    <xf numFmtId="4" fontId="31" fillId="0" borderId="1" xfId="0" applyNumberFormat="1" applyFont="1" applyBorder="1" applyAlignment="1">
      <alignment horizontal="right" vertical="center"/>
    </xf>
    <xf numFmtId="0" fontId="17" fillId="0" borderId="0" xfId="0" applyFont="1" applyAlignment="1">
      <alignment vertical="center"/>
    </xf>
    <xf numFmtId="0" fontId="125" fillId="0" borderId="0" xfId="0" applyFont="1" applyAlignment="1">
      <alignment horizontal="justify" vertical="center" wrapText="1"/>
    </xf>
    <xf numFmtId="0" fontId="17" fillId="3" borderId="0" xfId="0" quotePrefix="1" applyFont="1" applyFill="1" applyAlignment="1">
      <alignment horizontal="center" wrapText="1"/>
    </xf>
    <xf numFmtId="0" fontId="155" fillId="0" borderId="0" xfId="0" applyFont="1" applyAlignment="1">
      <alignment horizontal="justify" vertical="center" wrapText="1"/>
    </xf>
    <xf numFmtId="0" fontId="155" fillId="0" borderId="0" xfId="0" applyFont="1" applyAlignment="1">
      <alignment horizontal="left" vertical="center"/>
    </xf>
    <xf numFmtId="0" fontId="17" fillId="2" borderId="35" xfId="0" applyFont="1" applyFill="1" applyBorder="1"/>
    <xf numFmtId="1" fontId="31" fillId="0" borderId="1" xfId="0" applyNumberFormat="1" applyFont="1" applyBorder="1" applyAlignment="1">
      <alignment horizontal="right" vertical="center"/>
    </xf>
    <xf numFmtId="3" fontId="31" fillId="0" borderId="1" xfId="6" applyNumberFormat="1" applyFont="1" applyFill="1" applyBorder="1" applyAlignment="1">
      <alignment horizontal="right" vertical="center"/>
    </xf>
    <xf numFmtId="3" fontId="31" fillId="0" borderId="1" xfId="0" applyNumberFormat="1" applyFont="1" applyBorder="1" applyAlignment="1">
      <alignment horizontal="right" vertical="center" wrapText="1"/>
    </xf>
    <xf numFmtId="3" fontId="31" fillId="0" borderId="1" xfId="1926" applyNumberFormat="1" applyFont="1" applyBorder="1" applyAlignment="1" applyProtection="1">
      <alignment horizontal="right" vertical="center" wrapText="1"/>
      <protection locked="0"/>
    </xf>
    <xf numFmtId="168" fontId="31" fillId="0" borderId="1" xfId="0" applyNumberFormat="1" applyFont="1" applyBorder="1"/>
    <xf numFmtId="3" fontId="31" fillId="0" borderId="1" xfId="15" applyNumberFormat="1" applyFont="1" applyFill="1" applyBorder="1" applyAlignment="1">
      <alignment horizontal="right" vertical="center"/>
    </xf>
    <xf numFmtId="0" fontId="17" fillId="2" borderId="2" xfId="0" applyFont="1" applyFill="1" applyBorder="1"/>
    <xf numFmtId="0" fontId="44" fillId="2" borderId="1" xfId="0" applyFont="1" applyFill="1" applyBorder="1" applyAlignment="1">
      <alignment horizontal="center" vertical="center"/>
    </xf>
    <xf numFmtId="0" fontId="44" fillId="3" borderId="1" xfId="0" applyFont="1" applyFill="1" applyBorder="1" applyAlignment="1">
      <alignment horizontal="right" vertical="center"/>
    </xf>
    <xf numFmtId="0" fontId="44" fillId="2" borderId="1" xfId="0" applyFont="1" applyFill="1" applyBorder="1"/>
    <xf numFmtId="0" fontId="44" fillId="9" borderId="1" xfId="0" applyFont="1" applyFill="1" applyBorder="1"/>
    <xf numFmtId="199" fontId="44" fillId="2" borderId="1" xfId="1926" applyNumberFormat="1" applyFont="1" applyFill="1" applyBorder="1" applyAlignment="1" applyProtection="1">
      <alignment vertical="center"/>
      <protection locked="0"/>
    </xf>
    <xf numFmtId="170" fontId="31" fillId="0" borderId="1" xfId="0" applyNumberFormat="1" applyFont="1" applyBorder="1" applyAlignment="1">
      <alignment horizontal="right"/>
    </xf>
    <xf numFmtId="0" fontId="31" fillId="0" borderId="1" xfId="0" applyFont="1" applyBorder="1" applyAlignment="1">
      <alignment horizontal="right" vertical="center"/>
    </xf>
    <xf numFmtId="0" fontId="157" fillId="0" borderId="0" xfId="0" applyFont="1"/>
    <xf numFmtId="170" fontId="31" fillId="0" borderId="0" xfId="0" applyNumberFormat="1" applyFont="1" applyAlignment="1">
      <alignment horizontal="right" vertical="center"/>
    </xf>
    <xf numFmtId="170" fontId="16" fillId="0" borderId="0" xfId="0" applyNumberFormat="1" applyFont="1" applyAlignment="1">
      <alignment horizontal="right" vertical="center"/>
    </xf>
    <xf numFmtId="3" fontId="31" fillId="0" borderId="1" xfId="0" applyNumberFormat="1" applyFont="1" applyBorder="1" applyAlignment="1">
      <alignment horizontal="right"/>
    </xf>
    <xf numFmtId="0" fontId="17" fillId="3" borderId="1" xfId="0" applyFont="1" applyFill="1" applyBorder="1" applyAlignment="1">
      <alignment horizontal="center" vertical="top"/>
    </xf>
    <xf numFmtId="0" fontId="17" fillId="11" borderId="1" xfId="0" applyFont="1" applyFill="1" applyBorder="1" applyAlignment="1">
      <alignment horizontal="center" vertical="top" wrapText="1"/>
    </xf>
    <xf numFmtId="3" fontId="16" fillId="0" borderId="1" xfId="0" applyNumberFormat="1" applyFont="1" applyBorder="1" applyAlignment="1">
      <alignment horizontal="right"/>
    </xf>
    <xf numFmtId="3" fontId="100" fillId="0" borderId="1" xfId="0" applyNumberFormat="1" applyFont="1" applyBorder="1" applyAlignment="1">
      <alignment horizontal="right"/>
    </xf>
    <xf numFmtId="0" fontId="17" fillId="3" borderId="32" xfId="297" quotePrefix="1" applyFont="1" applyFill="1" applyBorder="1" applyAlignment="1">
      <alignment horizontal="center" vertical="center"/>
    </xf>
    <xf numFmtId="0" fontId="17" fillId="3" borderId="0" xfId="0" applyFont="1" applyFill="1" applyAlignment="1">
      <alignment horizontal="center"/>
    </xf>
    <xf numFmtId="0" fontId="10" fillId="0" borderId="0" xfId="24"/>
    <xf numFmtId="168" fontId="0" fillId="0" borderId="0" xfId="0" applyNumberFormat="1" applyAlignment="1" applyProtection="1">
      <alignment vertical="top"/>
      <protection locked="0"/>
    </xf>
    <xf numFmtId="0" fontId="158" fillId="69" borderId="0" xfId="0" applyFont="1" applyFill="1"/>
    <xf numFmtId="0" fontId="0" fillId="0" borderId="0" xfId="0" applyAlignment="1" applyProtection="1">
      <alignment vertical="top"/>
      <protection locked="0"/>
    </xf>
    <xf numFmtId="0" fontId="159" fillId="0" borderId="0" xfId="0" applyFont="1"/>
    <xf numFmtId="2" fontId="0" fillId="0" borderId="0" xfId="0" applyNumberFormat="1" applyAlignment="1" applyProtection="1">
      <alignment vertical="top"/>
      <protection locked="0"/>
    </xf>
    <xf numFmtId="0" fontId="158" fillId="69" borderId="0" xfId="0" applyFont="1" applyFill="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160" fillId="0" borderId="0" xfId="0" applyFont="1"/>
    <xf numFmtId="0" fontId="161" fillId="0" borderId="0" xfId="0" applyFont="1"/>
    <xf numFmtId="0" fontId="0" fillId="0" borderId="0" xfId="0" applyAlignment="1">
      <alignment vertical="top" wrapText="1"/>
    </xf>
    <xf numFmtId="0" fontId="162" fillId="0" borderId="0" xfId="0" applyFont="1"/>
    <xf numFmtId="0" fontId="157" fillId="0" borderId="0" xfId="0" applyFont="1" applyAlignment="1">
      <alignment vertical="center" wrapText="1"/>
    </xf>
    <xf numFmtId="0" fontId="4" fillId="0" borderId="0" xfId="1" applyFill="1" applyAlignment="1" applyProtection="1"/>
    <xf numFmtId="0" fontId="157" fillId="0" borderId="0" xfId="0" applyFont="1" applyAlignment="1">
      <alignment wrapText="1"/>
    </xf>
    <xf numFmtId="0" fontId="4" fillId="0" borderId="0" xfId="1" applyFill="1" applyAlignment="1" applyProtection="1">
      <alignment vertical="center" wrapText="1"/>
    </xf>
    <xf numFmtId="0" fontId="3" fillId="69" borderId="0" xfId="0" applyFont="1" applyFill="1"/>
    <xf numFmtId="1" fontId="16" fillId="3" borderId="0" xfId="0" applyNumberFormat="1" applyFont="1" applyFill="1" applyAlignment="1">
      <alignment horizontal="center"/>
    </xf>
    <xf numFmtId="0" fontId="165" fillId="51" borderId="1" xfId="0" applyFont="1" applyFill="1" applyBorder="1"/>
    <xf numFmtId="0" fontId="0" fillId="70" borderId="0" xfId="0" applyFill="1"/>
    <xf numFmtId="0" fontId="0" fillId="0" borderId="42" xfId="0" applyBorder="1"/>
    <xf numFmtId="0" fontId="0" fillId="0" borderId="43" xfId="0" applyBorder="1" applyAlignment="1">
      <alignment vertical="center" wrapText="1"/>
    </xf>
    <xf numFmtId="0" fontId="0" fillId="0" borderId="31" xfId="0" applyBorder="1"/>
    <xf numFmtId="0" fontId="0" fillId="0" borderId="30" xfId="0" applyBorder="1" applyAlignment="1">
      <alignment vertical="center" wrapText="1"/>
    </xf>
    <xf numFmtId="0" fontId="0" fillId="0" borderId="44" xfId="0" applyBorder="1"/>
    <xf numFmtId="0" fontId="0" fillId="0" borderId="45" xfId="0" applyBorder="1" applyAlignment="1">
      <alignment vertical="center" wrapText="1"/>
    </xf>
    <xf numFmtId="0" fontId="174" fillId="0" borderId="46" xfId="0" applyFont="1" applyBorder="1" applyAlignment="1">
      <alignment vertical="center" wrapText="1"/>
    </xf>
    <xf numFmtId="0" fontId="175" fillId="0" borderId="46" xfId="0" applyFont="1" applyBorder="1" applyAlignment="1">
      <alignment vertical="center" wrapText="1"/>
    </xf>
    <xf numFmtId="1" fontId="31" fillId="0" borderId="1" xfId="6" applyNumberFormat="1" applyFont="1" applyFill="1" applyBorder="1" applyAlignment="1">
      <alignment horizontal="right" vertical="center"/>
    </xf>
    <xf numFmtId="0" fontId="176" fillId="0" borderId="0" xfId="0" applyFont="1" applyAlignment="1">
      <alignment vertical="center" wrapText="1"/>
    </xf>
    <xf numFmtId="0" fontId="4" fillId="0" borderId="0" xfId="1" applyAlignment="1" applyProtection="1">
      <alignment vertical="center" wrapText="1"/>
    </xf>
    <xf numFmtId="4" fontId="31" fillId="0" borderId="0" xfId="0" applyNumberFormat="1" applyFont="1" applyAlignment="1">
      <alignment horizontal="right" vertical="center"/>
    </xf>
    <xf numFmtId="4" fontId="31" fillId="0" borderId="0" xfId="3678" applyNumberFormat="1" applyFont="1" applyFill="1" applyBorder="1" applyAlignment="1">
      <alignment horizontal="right" vertical="center"/>
    </xf>
    <xf numFmtId="4" fontId="31" fillId="12" borderId="0" xfId="0" applyNumberFormat="1" applyFont="1" applyFill="1" applyAlignment="1">
      <alignment horizontal="right" vertical="center"/>
    </xf>
    <xf numFmtId="0" fontId="163" fillId="7" borderId="49" xfId="0" applyFont="1" applyFill="1" applyBorder="1"/>
    <xf numFmtId="0" fontId="164" fillId="53" borderId="47" xfId="0" applyFont="1" applyFill="1" applyBorder="1"/>
    <xf numFmtId="0" fontId="100" fillId="53" borderId="47" xfId="0" applyFont="1" applyFill="1" applyBorder="1"/>
    <xf numFmtId="168" fontId="130" fillId="0" borderId="0" xfId="0" applyNumberFormat="1" applyFont="1" applyAlignment="1">
      <alignment horizontal="right"/>
    </xf>
    <xf numFmtId="0" fontId="181" fillId="53" borderId="47" xfId="0" applyFont="1" applyFill="1" applyBorder="1" applyAlignment="1">
      <alignment horizontal="left" vertical="center" wrapText="1"/>
    </xf>
    <xf numFmtId="0" fontId="6" fillId="53" borderId="47" xfId="0" applyFont="1" applyFill="1" applyBorder="1" applyAlignment="1">
      <alignment horizontal="center" vertical="center" wrapText="1"/>
    </xf>
    <xf numFmtId="0" fontId="181" fillId="53" borderId="47" xfId="0" applyFont="1" applyFill="1" applyBorder="1" applyAlignment="1">
      <alignment horizontal="left"/>
    </xf>
    <xf numFmtId="172" fontId="5" fillId="73" borderId="47" xfId="0" applyNumberFormat="1" applyFont="1" applyFill="1" applyBorder="1"/>
    <xf numFmtId="172" fontId="5" fillId="73" borderId="47" xfId="0" applyNumberFormat="1" applyFont="1" applyFill="1" applyBorder="1" applyAlignment="1">
      <alignment horizontal="right"/>
    </xf>
    <xf numFmtId="1" fontId="182" fillId="0" borderId="47" xfId="0" applyNumberFormat="1" applyFont="1" applyBorder="1" applyAlignment="1">
      <alignment horizontal="right"/>
    </xf>
    <xf numFmtId="1" fontId="5" fillId="73" borderId="47" xfId="0" applyNumberFormat="1" applyFont="1" applyFill="1" applyBorder="1" applyAlignment="1">
      <alignment horizontal="right"/>
    </xf>
    <xf numFmtId="1" fontId="5" fillId="0" borderId="0" xfId="3975"/>
    <xf numFmtId="0" fontId="176" fillId="0" borderId="0" xfId="0" applyFont="1" applyAlignment="1">
      <alignment vertical="top" wrapText="1"/>
    </xf>
    <xf numFmtId="0" fontId="176" fillId="0" borderId="0" xfId="0" applyFont="1"/>
    <xf numFmtId="0" fontId="183" fillId="0" borderId="0" xfId="0" applyFont="1"/>
    <xf numFmtId="0" fontId="17" fillId="53" borderId="47" xfId="0" applyFont="1" applyFill="1" applyBorder="1" applyAlignment="1">
      <alignment horizontal="left" vertical="center" wrapText="1"/>
    </xf>
    <xf numFmtId="0" fontId="50" fillId="53" borderId="47" xfId="0" applyFont="1" applyFill="1" applyBorder="1" applyAlignment="1">
      <alignment horizontal="center" vertical="center" wrapText="1"/>
    </xf>
    <xf numFmtId="0" fontId="17" fillId="53" borderId="47" xfId="0" applyFont="1" applyFill="1" applyBorder="1" applyAlignment="1">
      <alignment horizontal="left"/>
    </xf>
    <xf numFmtId="0" fontId="22" fillId="7" borderId="1" xfId="0" applyFont="1" applyFill="1" applyBorder="1" applyAlignment="1">
      <alignment vertical="center"/>
    </xf>
    <xf numFmtId="0" fontId="49" fillId="53" borderId="47" xfId="0" applyFont="1" applyFill="1" applyBorder="1"/>
    <xf numFmtId="0" fontId="164" fillId="53" borderId="48" xfId="0" applyFont="1" applyFill="1" applyBorder="1"/>
    <xf numFmtId="0" fontId="49" fillId="53" borderId="48" xfId="0" applyFont="1" applyFill="1" applyBorder="1"/>
    <xf numFmtId="0" fontId="100" fillId="53" borderId="48" xfId="0" applyFont="1" applyFill="1" applyBorder="1"/>
    <xf numFmtId="0" fontId="171" fillId="53" borderId="48" xfId="0" applyFont="1" applyFill="1" applyBorder="1"/>
    <xf numFmtId="0" fontId="164" fillId="53" borderId="47" xfId="0" applyFont="1" applyFill="1" applyBorder="1" applyAlignment="1">
      <alignment vertical="center" wrapText="1"/>
    </xf>
    <xf numFmtId="0" fontId="0" fillId="0" borderId="0" xfId="0" quotePrefix="1"/>
    <xf numFmtId="0" fontId="168" fillId="53" borderId="47" xfId="0" applyFont="1" applyFill="1" applyBorder="1"/>
    <xf numFmtId="2" fontId="5" fillId="73" borderId="62" xfId="0" applyNumberFormat="1" applyFont="1" applyFill="1" applyBorder="1" applyAlignment="1">
      <alignment horizontal="right"/>
    </xf>
    <xf numFmtId="0" fontId="181" fillId="53" borderId="62" xfId="0" applyFont="1" applyFill="1" applyBorder="1" applyAlignment="1">
      <alignment horizontal="left"/>
    </xf>
    <xf numFmtId="0" fontId="0" fillId="75" borderId="0" xfId="0" applyFill="1"/>
    <xf numFmtId="0" fontId="6" fillId="53" borderId="62" xfId="0" applyFont="1" applyFill="1" applyBorder="1" applyAlignment="1">
      <alignment horizontal="center" vertical="center" wrapText="1"/>
    </xf>
    <xf numFmtId="0" fontId="189" fillId="0" borderId="0" xfId="0" applyFont="1"/>
    <xf numFmtId="0" fontId="181" fillId="53" borderId="62" xfId="0" applyFont="1" applyFill="1" applyBorder="1" applyAlignment="1">
      <alignment horizontal="left" vertical="center" wrapText="1"/>
    </xf>
    <xf numFmtId="172" fontId="5" fillId="0" borderId="0" xfId="0" applyNumberFormat="1" applyFont="1"/>
    <xf numFmtId="4" fontId="5" fillId="74" borderId="62" xfId="0" applyNumberFormat="1" applyFont="1" applyFill="1" applyBorder="1" applyAlignment="1">
      <alignment horizontal="right"/>
    </xf>
    <xf numFmtId="165" fontId="5" fillId="73" borderId="62" xfId="0" applyNumberFormat="1" applyFont="1" applyFill="1" applyBorder="1" applyAlignment="1">
      <alignment horizontal="right"/>
    </xf>
    <xf numFmtId="0" fontId="164" fillId="53" borderId="62" xfId="0" applyFont="1" applyFill="1" applyBorder="1"/>
    <xf numFmtId="0" fontId="165" fillId="53" borderId="62" xfId="0" applyFont="1" applyFill="1" applyBorder="1"/>
    <xf numFmtId="0" fontId="130" fillId="53" borderId="62" xfId="0" applyFont="1" applyFill="1" applyBorder="1"/>
    <xf numFmtId="0" fontId="3" fillId="71" borderId="0" xfId="0" applyFont="1" applyFill="1"/>
    <xf numFmtId="0" fontId="23" fillId="0" borderId="62" xfId="0" applyFont="1" applyBorder="1" applyAlignment="1">
      <alignment vertical="center"/>
    </xf>
    <xf numFmtId="0" fontId="187" fillId="53" borderId="62" xfId="0" applyFont="1" applyFill="1" applyBorder="1"/>
    <xf numFmtId="0" fontId="100" fillId="53" borderId="62" xfId="0" applyFont="1" applyFill="1" applyBorder="1"/>
    <xf numFmtId="0" fontId="130" fillId="72" borderId="62" xfId="0" applyFont="1" applyFill="1" applyBorder="1"/>
    <xf numFmtId="0" fontId="130" fillId="70" borderId="62" xfId="0" applyFont="1" applyFill="1" applyBorder="1"/>
    <xf numFmtId="0" fontId="190" fillId="0" borderId="0" xfId="0" applyFont="1"/>
    <xf numFmtId="0" fontId="168" fillId="53" borderId="62" xfId="0" applyFont="1" applyFill="1" applyBorder="1"/>
    <xf numFmtId="0" fontId="191" fillId="53" borderId="62" xfId="0" applyFont="1" applyFill="1" applyBorder="1" applyAlignment="1">
      <alignment vertical="center" wrapText="1"/>
    </xf>
    <xf numFmtId="0" fontId="191" fillId="53" borderId="62" xfId="0" applyFont="1" applyFill="1" applyBorder="1"/>
    <xf numFmtId="0" fontId="185" fillId="53" borderId="62" xfId="0" applyFont="1" applyFill="1" applyBorder="1"/>
    <xf numFmtId="0" fontId="0" fillId="71" borderId="0" xfId="0" applyFill="1"/>
    <xf numFmtId="0" fontId="17" fillId="9" borderId="62" xfId="0" applyFont="1" applyFill="1" applyBorder="1"/>
    <xf numFmtId="0" fontId="17" fillId="3" borderId="62" xfId="0" applyFont="1" applyFill="1" applyBorder="1" applyAlignment="1">
      <alignment horizontal="right" vertical="center"/>
    </xf>
    <xf numFmtId="168" fontId="31" fillId="0" borderId="0" xfId="0" applyNumberFormat="1" applyFont="1" applyAlignment="1">
      <alignment horizontal="right"/>
    </xf>
    <xf numFmtId="0" fontId="164" fillId="71" borderId="0" xfId="0" applyFont="1" applyFill="1"/>
    <xf numFmtId="3" fontId="8" fillId="0" borderId="0" xfId="6" applyNumberFormat="1" applyFont="1" applyFill="1" applyBorder="1" applyAlignment="1">
      <alignment horizontal="right"/>
    </xf>
    <xf numFmtId="0" fontId="193" fillId="0" borderId="0" xfId="6" applyNumberFormat="1" applyFont="1" applyFill="1"/>
    <xf numFmtId="0" fontId="194" fillId="0" borderId="0" xfId="6" applyNumberFormat="1" applyFont="1" applyFill="1"/>
    <xf numFmtId="0" fontId="193" fillId="0" borderId="0" xfId="6" applyNumberFormat="1" applyFont="1" applyFill="1" applyBorder="1" applyAlignment="1">
      <alignment horizontal="left"/>
    </xf>
    <xf numFmtId="0" fontId="163" fillId="0" borderId="62" xfId="6" applyNumberFormat="1" applyFont="1" applyFill="1" applyBorder="1" applyAlignment="1">
      <alignment horizontal="left"/>
    </xf>
    <xf numFmtId="0" fontId="130" fillId="0" borderId="62" xfId="6" applyNumberFormat="1" applyFont="1" applyFill="1" applyBorder="1" applyAlignment="1">
      <alignment horizontal="center"/>
    </xf>
    <xf numFmtId="0" fontId="164" fillId="0" borderId="62" xfId="6" applyNumberFormat="1" applyFont="1" applyFill="1" applyBorder="1" applyAlignment="1">
      <alignment horizontal="left"/>
    </xf>
    <xf numFmtId="0" fontId="100" fillId="0" borderId="62" xfId="6" applyNumberFormat="1" applyFont="1" applyFill="1" applyBorder="1" applyAlignment="1">
      <alignment horizontal="center"/>
    </xf>
    <xf numFmtId="0" fontId="163" fillId="0" borderId="62" xfId="6" applyNumberFormat="1" applyFont="1" applyFill="1" applyBorder="1" applyAlignment="1">
      <alignment horizontal="center"/>
    </xf>
    <xf numFmtId="172" fontId="195" fillId="73" borderId="62" xfId="0" applyNumberFormat="1" applyFont="1" applyFill="1" applyBorder="1"/>
    <xf numFmtId="172" fontId="195" fillId="73" borderId="62" xfId="0" applyNumberFormat="1" applyFont="1" applyFill="1" applyBorder="1" applyAlignment="1">
      <alignment horizontal="right"/>
    </xf>
    <xf numFmtId="172" fontId="195" fillId="73" borderId="47" xfId="0" applyNumberFormat="1" applyFont="1" applyFill="1" applyBorder="1"/>
    <xf numFmtId="172" fontId="195" fillId="73" borderId="47" xfId="0" applyNumberFormat="1" applyFont="1" applyFill="1" applyBorder="1" applyAlignment="1">
      <alignment horizontal="right"/>
    </xf>
    <xf numFmtId="0" fontId="5" fillId="0" borderId="0" xfId="0" applyFont="1" applyAlignment="1">
      <alignment horizontal="left"/>
    </xf>
    <xf numFmtId="172" fontId="196" fillId="73" borderId="47" xfId="0" applyNumberFormat="1" applyFont="1" applyFill="1" applyBorder="1"/>
    <xf numFmtId="15" fontId="0" fillId="71" borderId="0" xfId="0" applyNumberFormat="1" applyFill="1"/>
    <xf numFmtId="0" fontId="157" fillId="0" borderId="0" xfId="0" applyFont="1" applyAlignment="1">
      <alignment horizontal="left"/>
    </xf>
    <xf numFmtId="168" fontId="31" fillId="0" borderId="1" xfId="6" applyNumberFormat="1" applyFont="1" applyFill="1" applyBorder="1" applyAlignment="1">
      <alignment horizontal="right" vertical="center"/>
    </xf>
    <xf numFmtId="3" fontId="31" fillId="0" borderId="62" xfId="0" applyNumberFormat="1" applyFont="1" applyBorder="1" applyAlignment="1">
      <alignment horizontal="right"/>
    </xf>
    <xf numFmtId="172" fontId="31" fillId="0" borderId="74" xfId="0" applyNumberFormat="1" applyFont="1" applyBorder="1" applyAlignment="1">
      <alignment horizontal="right"/>
    </xf>
    <xf numFmtId="3" fontId="31" fillId="0" borderId="74" xfId="0" applyNumberFormat="1" applyFont="1" applyBorder="1" applyAlignment="1">
      <alignment horizontal="right"/>
    </xf>
    <xf numFmtId="3" fontId="130" fillId="0" borderId="0" xfId="0" applyNumberFormat="1" applyFont="1" applyAlignment="1">
      <alignment horizontal="right"/>
    </xf>
    <xf numFmtId="3" fontId="31" fillId="0" borderId="0" xfId="0" applyNumberFormat="1" applyFont="1" applyAlignment="1">
      <alignment horizontal="right" vertical="center"/>
    </xf>
    <xf numFmtId="3" fontId="24" fillId="0" borderId="0" xfId="0" applyNumberFormat="1" applyFont="1" applyAlignment="1">
      <alignment horizontal="right" vertical="center"/>
    </xf>
    <xf numFmtId="172" fontId="167" fillId="0" borderId="0" xfId="0" applyNumberFormat="1" applyFont="1" applyAlignment="1">
      <alignment horizontal="right"/>
    </xf>
    <xf numFmtId="172" fontId="130" fillId="0" borderId="0" xfId="0" applyNumberFormat="1" applyFont="1" applyAlignment="1">
      <alignment horizontal="right"/>
    </xf>
    <xf numFmtId="3" fontId="31" fillId="0" borderId="0" xfId="3654" applyNumberFormat="1" applyFont="1" applyAlignment="1">
      <alignment horizontal="right" vertical="center"/>
    </xf>
    <xf numFmtId="168" fontId="167" fillId="0" borderId="0" xfId="0" applyNumberFormat="1" applyFont="1" applyAlignment="1">
      <alignment horizontal="right"/>
    </xf>
    <xf numFmtId="168" fontId="16" fillId="0" borderId="0" xfId="0" applyNumberFormat="1" applyFont="1"/>
    <xf numFmtId="2" fontId="16" fillId="0" borderId="0" xfId="0" applyNumberFormat="1" applyFont="1" applyAlignment="1">
      <alignment horizontal="right" vertical="center"/>
    </xf>
    <xf numFmtId="0" fontId="3" fillId="74" borderId="0" xfId="0" applyFont="1" applyFill="1"/>
    <xf numFmtId="0" fontId="17" fillId="3" borderId="74" xfId="0" applyFont="1" applyFill="1" applyBorder="1" applyAlignment="1">
      <alignment horizontal="center" vertical="center" wrapText="1"/>
    </xf>
    <xf numFmtId="0" fontId="100" fillId="0" borderId="0" xfId="0" applyFont="1"/>
    <xf numFmtId="0" fontId="17" fillId="0" borderId="0" xfId="0" applyFont="1" applyAlignment="1">
      <alignment horizontal="center" vertical="center" wrapText="1"/>
    </xf>
    <xf numFmtId="2" fontId="100" fillId="0" borderId="0" xfId="0" applyNumberFormat="1" applyFont="1"/>
    <xf numFmtId="168" fontId="31" fillId="0" borderId="1" xfId="0" applyNumberFormat="1" applyFont="1" applyBorder="1" applyAlignment="1">
      <alignment horizontal="right" vertical="center" wrapText="1"/>
    </xf>
    <xf numFmtId="0" fontId="22" fillId="6" borderId="74" xfId="0" applyFont="1" applyFill="1" applyBorder="1" applyAlignment="1">
      <alignment vertical="center"/>
    </xf>
    <xf numFmtId="0" fontId="16" fillId="2" borderId="74" xfId="0" applyFont="1" applyFill="1" applyBorder="1" applyAlignment="1">
      <alignment horizontal="left" vertical="center" wrapText="1"/>
    </xf>
    <xf numFmtId="0" fontId="44" fillId="6" borderId="74" xfId="0" applyFont="1" applyFill="1" applyBorder="1"/>
    <xf numFmtId="0" fontId="17" fillId="3" borderId="74" xfId="0" applyFont="1" applyFill="1" applyBorder="1"/>
    <xf numFmtId="0" fontId="17" fillId="6" borderId="74" xfId="0" applyFont="1" applyFill="1" applyBorder="1" applyAlignment="1">
      <alignment horizontal="left"/>
    </xf>
    <xf numFmtId="174" fontId="24" fillId="0" borderId="0" xfId="0" applyNumberFormat="1" applyFont="1"/>
    <xf numFmtId="0" fontId="17" fillId="7" borderId="1" xfId="0" applyFont="1" applyFill="1" applyBorder="1" applyAlignment="1">
      <alignment horizontal="center" vertical="center" wrapText="1"/>
    </xf>
    <xf numFmtId="0" fontId="17" fillId="7" borderId="47" xfId="0" applyFont="1" applyFill="1" applyBorder="1" applyAlignment="1">
      <alignment horizontal="center" vertical="center" wrapText="1"/>
    </xf>
    <xf numFmtId="3" fontId="31" fillId="0" borderId="1" xfId="0" applyNumberFormat="1" applyFont="1" applyBorder="1"/>
    <xf numFmtId="2" fontId="16" fillId="0" borderId="0" xfId="0" applyNumberFormat="1" applyFont="1" applyAlignment="1">
      <alignment horizontal="right"/>
    </xf>
    <xf numFmtId="0" fontId="100" fillId="12" borderId="0" xfId="0" applyFont="1" applyFill="1"/>
    <xf numFmtId="0" fontId="130" fillId="0" borderId="74" xfId="0" applyFont="1" applyBorder="1"/>
    <xf numFmtId="168" fontId="130" fillId="0" borderId="74" xfId="0" applyNumberFormat="1" applyFont="1" applyBorder="1" applyAlignment="1">
      <alignment horizontal="right"/>
    </xf>
    <xf numFmtId="168" fontId="130" fillId="0" borderId="74" xfId="0" applyNumberFormat="1" applyFont="1" applyBorder="1"/>
    <xf numFmtId="2" fontId="130" fillId="0" borderId="74" xfId="0" applyNumberFormat="1" applyFont="1" applyBorder="1"/>
    <xf numFmtId="168" fontId="16" fillId="0" borderId="74" xfId="0" applyNumberFormat="1" applyFont="1" applyBorder="1"/>
    <xf numFmtId="168" fontId="16" fillId="0" borderId="74" xfId="1928" applyNumberFormat="1" applyFont="1" applyBorder="1" applyAlignment="1">
      <alignment horizontal="right"/>
    </xf>
    <xf numFmtId="168" fontId="16" fillId="0" borderId="74" xfId="1928" applyNumberFormat="1" applyFont="1" applyFill="1" applyBorder="1" applyAlignment="1">
      <alignment horizontal="right"/>
    </xf>
    <xf numFmtId="168" fontId="130" fillId="0" borderId="74" xfId="0" applyNumberFormat="1" applyFont="1" applyBorder="1" applyAlignment="1">
      <alignment horizontal="center" vertical="center"/>
    </xf>
    <xf numFmtId="168" fontId="31" fillId="0" borderId="74" xfId="0" applyNumberFormat="1" applyFont="1" applyBorder="1" applyAlignment="1">
      <alignment horizontal="center"/>
    </xf>
    <xf numFmtId="168" fontId="130" fillId="0" borderId="74" xfId="0" applyNumberFormat="1" applyFont="1" applyBorder="1" applyAlignment="1">
      <alignment horizontal="center"/>
    </xf>
    <xf numFmtId="2" fontId="130" fillId="0" borderId="74" xfId="0" applyNumberFormat="1" applyFont="1" applyBorder="1" applyAlignment="1">
      <alignment horizontal="center"/>
    </xf>
    <xf numFmtId="168" fontId="0" fillId="0" borderId="74" xfId="0" applyNumberFormat="1" applyBorder="1"/>
    <xf numFmtId="168" fontId="166" fillId="0" borderId="74" xfId="0" applyNumberFormat="1" applyFont="1" applyBorder="1" applyAlignment="1">
      <alignment horizontal="right"/>
    </xf>
    <xf numFmtId="0" fontId="197" fillId="0" borderId="74" xfId="0" applyFont="1" applyBorder="1"/>
    <xf numFmtId="164" fontId="166" fillId="0" borderId="74" xfId="0" applyNumberFormat="1" applyFont="1" applyBorder="1" applyAlignment="1">
      <alignment horizontal="right"/>
    </xf>
    <xf numFmtId="0" fontId="0" fillId="76" borderId="0" xfId="0" applyFill="1"/>
    <xf numFmtId="0" fontId="0" fillId="76" borderId="0" xfId="0" applyFill="1" applyAlignment="1">
      <alignment vertical="center" wrapText="1"/>
    </xf>
    <xf numFmtId="0" fontId="0" fillId="71" borderId="0" xfId="0" applyFill="1" applyAlignment="1">
      <alignment vertical="center" wrapText="1"/>
    </xf>
    <xf numFmtId="0" fontId="0" fillId="77" borderId="0" xfId="0" applyFill="1"/>
    <xf numFmtId="0" fontId="0" fillId="77" borderId="0" xfId="0" applyFill="1" applyAlignment="1">
      <alignment vertical="center" wrapText="1"/>
    </xf>
    <xf numFmtId="0" fontId="3" fillId="76" borderId="0" xfId="0" applyFont="1" applyFill="1"/>
    <xf numFmtId="0" fontId="3" fillId="76" borderId="0" xfId="0" applyFont="1" applyFill="1" applyAlignment="1">
      <alignment vertical="center" wrapText="1"/>
    </xf>
    <xf numFmtId="3" fontId="198" fillId="78" borderId="1" xfId="0" applyNumberFormat="1" applyFont="1" applyFill="1" applyBorder="1" applyAlignment="1">
      <alignment horizontal="right"/>
    </xf>
    <xf numFmtId="0" fontId="0" fillId="7" borderId="0" xfId="0" applyFill="1"/>
    <xf numFmtId="0" fontId="0" fillId="7" borderId="0" xfId="0" applyFill="1" applyAlignment="1">
      <alignment vertical="center" wrapText="1"/>
    </xf>
    <xf numFmtId="0" fontId="124" fillId="0" borderId="0" xfId="0" applyFont="1" applyAlignment="1">
      <alignment vertical="center" wrapText="1"/>
    </xf>
    <xf numFmtId="3" fontId="130" fillId="0" borderId="0" xfId="6" applyNumberFormat="1" applyFont="1" applyFill="1" applyBorder="1" applyAlignment="1">
      <alignment horizontal="right" vertical="center"/>
    </xf>
    <xf numFmtId="170" fontId="130" fillId="0" borderId="0" xfId="0" applyNumberFormat="1" applyFont="1" applyAlignment="1">
      <alignment horizontal="right" vertical="center"/>
    </xf>
    <xf numFmtId="3" fontId="130" fillId="0" borderId="0" xfId="0" applyNumberFormat="1" applyFont="1" applyAlignment="1">
      <alignment horizontal="right" vertical="center"/>
    </xf>
    <xf numFmtId="172" fontId="100" fillId="0" borderId="0" xfId="0" applyNumberFormat="1" applyFont="1" applyAlignment="1">
      <alignment horizontal="right"/>
    </xf>
    <xf numFmtId="168" fontId="164" fillId="0" borderId="0" xfId="6" applyNumberFormat="1" applyFont="1" applyFill="1" applyBorder="1" applyAlignment="1">
      <alignment horizontal="right" vertical="center"/>
    </xf>
    <xf numFmtId="168" fontId="100" fillId="0" borderId="0" xfId="0" applyNumberFormat="1" applyFont="1" applyAlignment="1">
      <alignment horizontal="right" vertical="center"/>
    </xf>
    <xf numFmtId="3" fontId="8" fillId="0" borderId="0" xfId="6" applyNumberFormat="1" applyFont="1" applyFill="1" applyBorder="1" applyAlignment="1">
      <alignment horizontal="right" vertical="center"/>
    </xf>
    <xf numFmtId="3" fontId="100" fillId="0" borderId="0" xfId="0" applyNumberFormat="1" applyFont="1" applyAlignment="1">
      <alignment horizontal="right" vertical="center"/>
    </xf>
    <xf numFmtId="2" fontId="16" fillId="0" borderId="0" xfId="0" applyNumberFormat="1" applyFont="1" applyAlignment="1">
      <alignment horizontal="right" vertical="center" wrapText="1"/>
    </xf>
    <xf numFmtId="170" fontId="16" fillId="0" borderId="0" xfId="0" applyNumberFormat="1" applyFont="1" applyAlignment="1">
      <alignment horizontal="left" vertical="center"/>
    </xf>
    <xf numFmtId="0" fontId="32" fillId="69" borderId="0" xfId="0" applyFont="1" applyFill="1"/>
    <xf numFmtId="0" fontId="199" fillId="0" borderId="0" xfId="1" applyFont="1" applyAlignment="1" applyProtection="1"/>
    <xf numFmtId="168" fontId="31" fillId="0" borderId="1" xfId="0" applyNumberFormat="1" applyFont="1" applyBorder="1" applyAlignment="1">
      <alignment vertical="center"/>
    </xf>
    <xf numFmtId="173" fontId="31" fillId="0" borderId="1" xfId="0" applyNumberFormat="1" applyFont="1" applyBorder="1" applyAlignment="1">
      <alignment horizontal="right"/>
    </xf>
    <xf numFmtId="173" fontId="44" fillId="0" borderId="1" xfId="0" applyNumberFormat="1" applyFont="1" applyBorder="1" applyAlignment="1">
      <alignment horizontal="right"/>
    </xf>
    <xf numFmtId="3" fontId="31" fillId="0" borderId="0" xfId="0" applyNumberFormat="1" applyFont="1" applyAlignment="1">
      <alignment horizontal="right" vertical="center" wrapText="1"/>
    </xf>
    <xf numFmtId="170" fontId="14" fillId="0" borderId="0" xfId="6" applyNumberFormat="1" applyFont="1" applyFill="1" applyBorder="1" applyAlignment="1">
      <alignment horizontal="right" vertical="center"/>
    </xf>
    <xf numFmtId="0" fontId="31" fillId="75" borderId="0" xfId="0" applyFont="1" applyFill="1"/>
    <xf numFmtId="0" fontId="22" fillId="3" borderId="0" xfId="0" applyFont="1" applyFill="1" applyAlignment="1">
      <alignment horizontal="center"/>
    </xf>
    <xf numFmtId="0" fontId="23" fillId="3" borderId="0" xfId="0" applyFont="1" applyFill="1" applyAlignment="1">
      <alignment horizontal="center"/>
    </xf>
    <xf numFmtId="0" fontId="17" fillId="3" borderId="0" xfId="0" applyFont="1" applyFill="1" applyAlignment="1">
      <alignment horizontal="center" vertical="center" wrapText="1"/>
    </xf>
    <xf numFmtId="3" fontId="31" fillId="0" borderId="85" xfId="0" applyNumberFormat="1" applyFont="1" applyBorder="1" applyAlignment="1">
      <alignment horizontal="right" vertical="center"/>
    </xf>
    <xf numFmtId="0" fontId="44" fillId="6" borderId="74" xfId="0" quotePrefix="1" applyFont="1" applyFill="1" applyBorder="1"/>
    <xf numFmtId="0" fontId="17" fillId="11" borderId="0" xfId="0" applyFont="1" applyFill="1" applyAlignment="1">
      <alignment horizontal="center" vertical="center"/>
    </xf>
    <xf numFmtId="3" fontId="31" fillId="76" borderId="1" xfId="6" applyNumberFormat="1" applyFont="1" applyFill="1" applyBorder="1" applyAlignment="1">
      <alignment horizontal="right" vertical="center"/>
    </xf>
    <xf numFmtId="0" fontId="181" fillId="53" borderId="1" xfId="0" applyFont="1" applyFill="1" applyBorder="1" applyAlignment="1">
      <alignment horizontal="left" vertical="center" wrapText="1"/>
    </xf>
    <xf numFmtId="0" fontId="6" fillId="53" borderId="1" xfId="0" applyFont="1" applyFill="1" applyBorder="1" applyAlignment="1">
      <alignment horizontal="center" vertical="center" wrapText="1"/>
    </xf>
    <xf numFmtId="0" fontId="181" fillId="53" borderId="1" xfId="0" applyFont="1" applyFill="1" applyBorder="1" applyAlignment="1">
      <alignment horizontal="left"/>
    </xf>
    <xf numFmtId="43" fontId="31" fillId="0" borderId="0" xfId="0" applyNumberFormat="1" applyFont="1" applyAlignment="1">
      <alignment horizontal="right" vertical="center"/>
    </xf>
    <xf numFmtId="172" fontId="5" fillId="0" borderId="0" xfId="0" applyNumberFormat="1" applyFont="1" applyAlignment="1">
      <alignment horizontal="right"/>
    </xf>
    <xf numFmtId="2" fontId="233" fillId="0" borderId="1" xfId="1926" applyNumberFormat="1" applyFont="1" applyBorder="1" applyAlignment="1" applyProtection="1">
      <alignment horizontal="right" vertical="center" wrapText="1"/>
      <protection locked="0"/>
    </xf>
    <xf numFmtId="3" fontId="16" fillId="0" borderId="1" xfId="0" applyNumberFormat="1" applyFont="1" applyBorder="1" applyAlignment="1">
      <alignment horizontal="right" vertical="center"/>
    </xf>
    <xf numFmtId="3" fontId="31" fillId="0" borderId="0" xfId="6" applyNumberFormat="1" applyFont="1" applyFill="1" applyBorder="1" applyAlignment="1">
      <alignment horizontal="left" vertical="center"/>
    </xf>
    <xf numFmtId="0" fontId="199" fillId="0" borderId="0" xfId="1" applyFont="1" applyFill="1" applyAlignment="1" applyProtection="1"/>
    <xf numFmtId="0" fontId="234" fillId="0" borderId="0" xfId="0" applyFont="1"/>
    <xf numFmtId="0" fontId="4" fillId="0" borderId="0" xfId="1" applyBorder="1" applyAlignment="1" applyProtection="1"/>
    <xf numFmtId="0" fontId="4" fillId="0" borderId="0" xfId="1" applyAlignment="1" applyProtection="1">
      <alignment horizontal="left"/>
    </xf>
    <xf numFmtId="168" fontId="16" fillId="0" borderId="47" xfId="0" applyNumberFormat="1" applyFont="1" applyBorder="1"/>
    <xf numFmtId="168" fontId="17" fillId="0" borderId="47" xfId="0" applyNumberFormat="1" applyFont="1" applyBorder="1"/>
    <xf numFmtId="3" fontId="31" fillId="0" borderId="1" xfId="4159" applyNumberFormat="1" applyFont="1" applyBorder="1" applyAlignment="1">
      <alignment horizontal="right"/>
    </xf>
    <xf numFmtId="3" fontId="31" fillId="0" borderId="74" xfId="4159" applyNumberFormat="1" applyFont="1" applyFill="1" applyBorder="1" applyAlignment="1">
      <alignment horizontal="right"/>
    </xf>
    <xf numFmtId="170" fontId="31" fillId="0" borderId="1" xfId="15" applyNumberFormat="1" applyFont="1" applyFill="1" applyBorder="1" applyAlignment="1">
      <alignment horizontal="right" vertical="center"/>
    </xf>
    <xf numFmtId="3" fontId="31" fillId="0" borderId="74" xfId="4159" applyNumberFormat="1" applyFont="1" applyFill="1" applyBorder="1"/>
    <xf numFmtId="168" fontId="31" fillId="0" borderId="1" xfId="15" applyNumberFormat="1" applyFont="1" applyFill="1" applyBorder="1" applyAlignment="1">
      <alignment horizontal="right" vertical="center"/>
    </xf>
    <xf numFmtId="170" fontId="31" fillId="0" borderId="1" xfId="13" applyNumberFormat="1" applyFont="1" applyFill="1" applyBorder="1" applyAlignment="1">
      <alignment horizontal="right" vertical="center"/>
    </xf>
    <xf numFmtId="170" fontId="31" fillId="0" borderId="1" xfId="3678" applyNumberFormat="1" applyFont="1" applyFill="1" applyBorder="1" applyAlignment="1">
      <alignment horizontal="right" vertical="center"/>
    </xf>
    <xf numFmtId="170" fontId="31" fillId="0" borderId="47" xfId="3678" applyNumberFormat="1" applyFont="1" applyFill="1" applyBorder="1" applyAlignment="1">
      <alignment horizontal="right" vertical="center"/>
    </xf>
    <xf numFmtId="3" fontId="31" fillId="0" borderId="1" xfId="327" applyNumberFormat="1" applyFont="1" applyFill="1" applyBorder="1" applyAlignment="1">
      <alignment horizontal="right" vertical="center"/>
    </xf>
    <xf numFmtId="2" fontId="31" fillId="0" borderId="1" xfId="1926" applyNumberFormat="1" applyFont="1" applyBorder="1" applyAlignment="1" applyProtection="1">
      <alignment horizontal="right" vertical="center" wrapText="1"/>
      <protection locked="0"/>
    </xf>
    <xf numFmtId="2" fontId="31" fillId="0" borderId="1" xfId="1926" applyNumberFormat="1" applyFont="1" applyBorder="1" applyAlignment="1" applyProtection="1">
      <alignment horizontal="right" wrapText="1"/>
      <protection locked="0"/>
    </xf>
    <xf numFmtId="170" fontId="31" fillId="0" borderId="1" xfId="0" applyNumberFormat="1" applyFont="1" applyBorder="1" applyAlignment="1">
      <alignment horizontal="right" vertical="center" wrapText="1"/>
    </xf>
    <xf numFmtId="170" fontId="31" fillId="0" borderId="1" xfId="0" applyNumberFormat="1" applyFont="1" applyBorder="1"/>
    <xf numFmtId="170" fontId="31" fillId="0" borderId="85" xfId="0" applyNumberFormat="1" applyFont="1" applyBorder="1" applyAlignment="1">
      <alignment horizontal="right"/>
    </xf>
    <xf numFmtId="3" fontId="31" fillId="0" borderId="85" xfId="0" applyNumberFormat="1" applyFont="1" applyBorder="1"/>
    <xf numFmtId="170" fontId="44" fillId="0" borderId="1" xfId="0" applyNumberFormat="1" applyFont="1" applyBorder="1" applyAlignment="1">
      <alignment horizontal="right" vertical="center"/>
    </xf>
    <xf numFmtId="215" fontId="130" fillId="0" borderId="85" xfId="1928" applyNumberFormat="1" applyFont="1" applyFill="1" applyBorder="1" applyAlignment="1"/>
    <xf numFmtId="204" fontId="31" fillId="0" borderId="1" xfId="1928" applyNumberFormat="1" applyFont="1" applyFill="1" applyBorder="1" applyAlignment="1">
      <alignment vertical="center"/>
    </xf>
    <xf numFmtId="170" fontId="31" fillId="0" borderId="85" xfId="0" applyNumberFormat="1" applyFont="1" applyBorder="1" applyAlignment="1">
      <alignment horizontal="right" vertical="center" wrapText="1"/>
    </xf>
    <xf numFmtId="3" fontId="31" fillId="0" borderId="74" xfId="0" applyNumberFormat="1" applyFont="1" applyBorder="1" applyAlignment="1">
      <alignment horizontal="right" vertical="center" wrapText="1"/>
    </xf>
    <xf numFmtId="3" fontId="31" fillId="0" borderId="85" xfId="0" applyNumberFormat="1" applyFont="1" applyBorder="1" applyAlignment="1">
      <alignment horizontal="right" vertical="center" wrapText="1"/>
    </xf>
    <xf numFmtId="172" fontId="31" fillId="0" borderId="74" xfId="3654" applyNumberFormat="1" applyFont="1" applyBorder="1"/>
    <xf numFmtId="3" fontId="31" fillId="0" borderId="74" xfId="0" applyNumberFormat="1" applyFont="1" applyBorder="1"/>
    <xf numFmtId="3" fontId="130" fillId="0" borderId="74" xfId="0" applyNumberFormat="1" applyFont="1" applyBorder="1" applyAlignment="1">
      <alignment horizontal="right"/>
    </xf>
    <xf numFmtId="168" fontId="130" fillId="0" borderId="74" xfId="4159" applyNumberFormat="1" applyFont="1" applyFill="1" applyBorder="1"/>
    <xf numFmtId="168" fontId="130" fillId="0" borderId="74" xfId="4159" applyNumberFormat="1" applyFont="1" applyFill="1" applyBorder="1" applyAlignment="1">
      <alignment horizontal="right"/>
    </xf>
    <xf numFmtId="3" fontId="31" fillId="0" borderId="74" xfId="1928" applyNumberFormat="1" applyFont="1" applyFill="1" applyBorder="1" applyAlignment="1">
      <alignment horizontal="right" vertical="center" wrapText="1"/>
    </xf>
    <xf numFmtId="3" fontId="31" fillId="0" borderId="74" xfId="1928" applyNumberFormat="1" applyFont="1" applyFill="1" applyBorder="1"/>
    <xf numFmtId="172" fontId="31" fillId="0" borderId="74" xfId="0" applyNumberFormat="1" applyFont="1" applyBorder="1"/>
    <xf numFmtId="2" fontId="31" fillId="0" borderId="1" xfId="0" applyNumberFormat="1" applyFont="1" applyBorder="1" applyAlignment="1">
      <alignment horizontal="right" vertical="center" wrapText="1"/>
    </xf>
    <xf numFmtId="172" fontId="31" fillId="0" borderId="85" xfId="0" applyNumberFormat="1" applyFont="1" applyBorder="1"/>
    <xf numFmtId="172" fontId="31" fillId="0" borderId="85" xfId="0" applyNumberFormat="1" applyFont="1" applyBorder="1" applyAlignment="1">
      <alignment vertical="center"/>
    </xf>
    <xf numFmtId="168" fontId="31" fillId="0" borderId="74" xfId="0" applyNumberFormat="1" applyFont="1" applyBorder="1" applyAlignment="1">
      <alignment horizontal="right"/>
    </xf>
    <xf numFmtId="168" fontId="31" fillId="0" borderId="85" xfId="0" applyNumberFormat="1" applyFont="1" applyBorder="1"/>
    <xf numFmtId="168" fontId="31" fillId="0" borderId="74" xfId="0" applyNumberFormat="1" applyFont="1" applyBorder="1"/>
    <xf numFmtId="170" fontId="31" fillId="0" borderId="74" xfId="0" applyNumberFormat="1" applyFont="1" applyBorder="1"/>
    <xf numFmtId="170" fontId="31" fillId="0" borderId="74" xfId="0" applyNumberFormat="1" applyFont="1" applyBorder="1" applyAlignment="1">
      <alignment horizontal="right"/>
    </xf>
    <xf numFmtId="2" fontId="31" fillId="0" borderId="1" xfId="0" applyNumberFormat="1" applyFont="1" applyBorder="1" applyAlignment="1">
      <alignment horizontal="right" vertical="center"/>
    </xf>
    <xf numFmtId="2" fontId="31" fillId="0" borderId="74" xfId="0" applyNumberFormat="1" applyFont="1" applyBorder="1"/>
    <xf numFmtId="1" fontId="31" fillId="0" borderId="74" xfId="3975" applyFont="1" applyFill="1" applyBorder="1"/>
    <xf numFmtId="1" fontId="31" fillId="0" borderId="85" xfId="3975" applyFont="1" applyFill="1" applyBorder="1"/>
    <xf numFmtId="3" fontId="31" fillId="0" borderId="74" xfId="3975" applyNumberFormat="1" applyFont="1" applyFill="1" applyBorder="1" applyAlignment="1"/>
    <xf numFmtId="3" fontId="31" fillId="0" borderId="85" xfId="3975" applyNumberFormat="1" applyFont="1" applyFill="1" applyBorder="1" applyAlignment="1"/>
    <xf numFmtId="170" fontId="31" fillId="0" borderId="47" xfId="0" applyNumberFormat="1" applyFont="1" applyBorder="1" applyAlignment="1">
      <alignment horizontal="right" vertical="center"/>
    </xf>
    <xf numFmtId="2" fontId="31" fillId="0" borderId="1" xfId="0" applyNumberFormat="1" applyFont="1" applyBorder="1" applyAlignment="1">
      <alignment horizontal="right"/>
    </xf>
    <xf numFmtId="175" fontId="31" fillId="0" borderId="1" xfId="0" applyNumberFormat="1" applyFont="1" applyBorder="1" applyAlignment="1">
      <alignment horizontal="right"/>
    </xf>
    <xf numFmtId="3" fontId="44" fillId="0" borderId="62" xfId="6" applyNumberFormat="1" applyFont="1" applyFill="1" applyBorder="1" applyAlignment="1">
      <alignment horizontal="right"/>
    </xf>
    <xf numFmtId="3" fontId="31" fillId="0" borderId="62" xfId="6" applyNumberFormat="1" applyFont="1" applyFill="1" applyBorder="1" applyAlignment="1">
      <alignment horizontal="right"/>
    </xf>
    <xf numFmtId="170" fontId="31" fillId="0" borderId="62" xfId="6" applyNumberFormat="1" applyFont="1" applyFill="1" applyBorder="1" applyAlignment="1">
      <alignment horizontal="right"/>
    </xf>
    <xf numFmtId="170" fontId="44" fillId="0" borderId="62" xfId="6" applyNumberFormat="1" applyFont="1" applyFill="1" applyBorder="1" applyAlignment="1">
      <alignment horizontal="right"/>
    </xf>
    <xf numFmtId="170" fontId="31" fillId="0" borderId="1" xfId="6" applyNumberFormat="1" applyFont="1" applyFill="1" applyBorder="1" applyAlignment="1">
      <alignment horizontal="right" vertical="center"/>
    </xf>
    <xf numFmtId="172" fontId="31" fillId="0" borderId="1" xfId="0" applyNumberFormat="1" applyFont="1" applyBorder="1" applyAlignment="1">
      <alignment horizontal="right" vertical="center"/>
    </xf>
    <xf numFmtId="3" fontId="31" fillId="0" borderId="74" xfId="3654" applyNumberFormat="1" applyFont="1" applyBorder="1"/>
    <xf numFmtId="3" fontId="31" fillId="0" borderId="74" xfId="3654" applyNumberFormat="1" applyFont="1" applyBorder="1" applyAlignment="1">
      <alignment horizontal="right"/>
    </xf>
    <xf numFmtId="3" fontId="31" fillId="0" borderId="1" xfId="1928" applyNumberFormat="1" applyFont="1" applyBorder="1"/>
    <xf numFmtId="1" fontId="31" fillId="0" borderId="85" xfId="0" applyNumberFormat="1" applyFont="1" applyBorder="1"/>
    <xf numFmtId="1" fontId="31" fillId="0" borderId="85" xfId="0" applyNumberFormat="1" applyFont="1" applyBorder="1" applyAlignment="1">
      <alignment horizontal="right"/>
    </xf>
    <xf numFmtId="0" fontId="44" fillId="0" borderId="1" xfId="0" quotePrefix="1" applyFont="1" applyBorder="1" applyAlignment="1">
      <alignment horizontal="right"/>
    </xf>
    <xf numFmtId="1" fontId="16" fillId="0" borderId="1" xfId="0" applyNumberFormat="1" applyFont="1" applyBorder="1" applyAlignment="1">
      <alignment horizontal="right" vertical="center"/>
    </xf>
    <xf numFmtId="168" fontId="16" fillId="0" borderId="1" xfId="0" applyNumberFormat="1" applyFont="1" applyBorder="1" applyAlignment="1">
      <alignment horizontal="right"/>
    </xf>
    <xf numFmtId="3" fontId="16" fillId="0" borderId="47" xfId="0" applyNumberFormat="1" applyFont="1" applyBorder="1" applyAlignment="1">
      <alignment horizontal="right"/>
    </xf>
    <xf numFmtId="3" fontId="16" fillId="0" borderId="62" xfId="0" applyNumberFormat="1" applyFont="1" applyBorder="1" applyAlignment="1">
      <alignment horizontal="right"/>
    </xf>
    <xf numFmtId="3" fontId="16" fillId="0" borderId="1" xfId="6" applyNumberFormat="1" applyFont="1" applyFill="1" applyBorder="1" applyAlignment="1">
      <alignment horizontal="right" vertical="center"/>
    </xf>
    <xf numFmtId="3" fontId="16" fillId="0" borderId="1" xfId="0" applyNumberFormat="1" applyFont="1" applyBorder="1"/>
    <xf numFmtId="3" fontId="16" fillId="0" borderId="62" xfId="6" applyNumberFormat="1" applyFont="1" applyFill="1" applyBorder="1" applyAlignment="1">
      <alignment horizontal="right" vertical="center"/>
    </xf>
    <xf numFmtId="3" fontId="17" fillId="0" borderId="1" xfId="6" applyNumberFormat="1" applyFont="1" applyFill="1" applyBorder="1" applyAlignment="1">
      <alignment horizontal="right" vertical="center"/>
    </xf>
    <xf numFmtId="168" fontId="16" fillId="0" borderId="1" xfId="6" applyNumberFormat="1" applyFont="1" applyFill="1" applyBorder="1" applyAlignment="1">
      <alignment horizontal="right" vertical="center"/>
    </xf>
    <xf numFmtId="170" fontId="16" fillId="0" borderId="1" xfId="6" applyNumberFormat="1" applyFont="1" applyFill="1" applyBorder="1" applyAlignment="1">
      <alignment horizontal="right" vertical="center"/>
    </xf>
    <xf numFmtId="3" fontId="16" fillId="0" borderId="1" xfId="0" applyNumberFormat="1" applyFont="1" applyBorder="1" applyAlignment="1">
      <alignment horizontal="right" vertical="center" wrapText="1"/>
    </xf>
    <xf numFmtId="3" fontId="16" fillId="0" borderId="1" xfId="3654" applyNumberFormat="1" applyFont="1" applyBorder="1" applyAlignment="1">
      <alignment horizontal="right" vertical="center"/>
    </xf>
    <xf numFmtId="3" fontId="16" fillId="0" borderId="74" xfId="0" applyNumberFormat="1" applyFont="1" applyBorder="1" applyAlignment="1">
      <alignment horizontal="right"/>
    </xf>
    <xf numFmtId="1" fontId="16" fillId="0" borderId="1" xfId="0" applyNumberFormat="1" applyFont="1" applyBorder="1" applyAlignment="1">
      <alignment horizontal="right" vertical="center" wrapText="1"/>
    </xf>
    <xf numFmtId="172" fontId="16" fillId="0" borderId="74" xfId="0" applyNumberFormat="1" applyFont="1" applyBorder="1" applyAlignment="1">
      <alignment horizontal="right"/>
    </xf>
    <xf numFmtId="3" fontId="16" fillId="0" borderId="1" xfId="1926" applyNumberFormat="1" applyFont="1" applyBorder="1" applyAlignment="1" applyProtection="1">
      <alignment horizontal="right" vertical="center" wrapText="1"/>
      <protection locked="0"/>
    </xf>
    <xf numFmtId="0" fontId="100" fillId="0" borderId="62" xfId="0" applyFont="1" applyBorder="1"/>
    <xf numFmtId="3" fontId="31" fillId="0" borderId="72" xfId="6" applyNumberFormat="1" applyFont="1" applyFill="1" applyBorder="1" applyAlignment="1">
      <alignment horizontal="right"/>
    </xf>
    <xf numFmtId="3" fontId="31" fillId="0" borderId="73" xfId="6" applyNumberFormat="1" applyFont="1" applyFill="1" applyBorder="1" applyAlignment="1">
      <alignment horizontal="right"/>
    </xf>
    <xf numFmtId="0" fontId="17" fillId="3" borderId="0" xfId="0" applyFont="1" applyFill="1" applyAlignment="1">
      <alignment horizontal="center" vertical="center"/>
    </xf>
    <xf numFmtId="3" fontId="44" fillId="0" borderId="1" xfId="6" applyNumberFormat="1" applyFont="1" applyFill="1" applyBorder="1" applyAlignment="1">
      <alignment horizontal="right"/>
    </xf>
    <xf numFmtId="3" fontId="31" fillId="0" borderId="1" xfId="6" applyNumberFormat="1" applyFont="1" applyFill="1" applyBorder="1" applyAlignment="1">
      <alignment horizontal="right"/>
    </xf>
    <xf numFmtId="170" fontId="44" fillId="0" borderId="1" xfId="6" applyNumberFormat="1" applyFont="1" applyFill="1" applyBorder="1" applyAlignment="1">
      <alignment horizontal="right"/>
    </xf>
    <xf numFmtId="170" fontId="31" fillId="0" borderId="1" xfId="6" applyNumberFormat="1" applyFont="1" applyFill="1" applyBorder="1" applyAlignment="1">
      <alignment horizontal="right"/>
    </xf>
    <xf numFmtId="3" fontId="31" fillId="0" borderId="1" xfId="4159" applyNumberFormat="1" applyFont="1" applyFill="1" applyBorder="1" applyAlignment="1">
      <alignment horizontal="right"/>
    </xf>
    <xf numFmtId="0" fontId="17" fillId="6" borderId="0" xfId="0" applyFont="1" applyFill="1" applyAlignment="1">
      <alignment horizontal="left" vertical="top"/>
    </xf>
    <xf numFmtId="0" fontId="44" fillId="3" borderId="0" xfId="0" applyFont="1" applyFill="1" applyAlignment="1">
      <alignment horizontal="center"/>
    </xf>
    <xf numFmtId="170" fontId="31" fillId="0" borderId="85" xfId="0" applyNumberFormat="1" applyFont="1" applyBorder="1" applyAlignment="1">
      <alignment horizontal="right" vertical="center"/>
    </xf>
    <xf numFmtId="168" fontId="31" fillId="0" borderId="85" xfId="0" applyNumberFormat="1" applyFont="1" applyBorder="1" applyAlignment="1">
      <alignment horizontal="right" vertical="center"/>
    </xf>
    <xf numFmtId="168" fontId="16" fillId="0" borderId="85" xfId="0" applyNumberFormat="1" applyFont="1" applyBorder="1" applyAlignment="1">
      <alignment horizontal="right" vertical="center"/>
    </xf>
    <xf numFmtId="170" fontId="31" fillId="0" borderId="85" xfId="3845" applyNumberFormat="1" applyFont="1" applyFill="1" applyBorder="1" applyAlignment="1">
      <alignment horizontal="right" vertical="center"/>
    </xf>
    <xf numFmtId="3" fontId="8" fillId="0" borderId="72" xfId="6" applyNumberFormat="1" applyFont="1" applyFill="1" applyBorder="1" applyAlignment="1">
      <alignment horizontal="right"/>
    </xf>
    <xf numFmtId="1" fontId="31" fillId="0" borderId="0" xfId="3975" applyFont="1" applyFill="1" applyBorder="1"/>
    <xf numFmtId="0" fontId="44" fillId="6" borderId="1" xfId="0" quotePrefix="1" applyFont="1" applyFill="1" applyBorder="1"/>
    <xf numFmtId="1" fontId="31" fillId="0" borderId="1" xfId="3975" applyFont="1" applyFill="1" applyBorder="1"/>
    <xf numFmtId="1" fontId="31" fillId="0" borderId="1" xfId="3975" applyFont="1" applyFill="1" applyBorder="1" applyAlignment="1">
      <alignment horizontal="right"/>
    </xf>
    <xf numFmtId="0" fontId="17" fillId="6" borderId="0" xfId="0" applyFont="1" applyFill="1" applyAlignment="1">
      <alignment horizontal="left" vertical="top" wrapText="1"/>
    </xf>
    <xf numFmtId="17" fontId="0" fillId="0" borderId="0" xfId="0" applyNumberFormat="1"/>
    <xf numFmtId="170" fontId="31" fillId="73" borderId="1" xfId="0" applyNumberFormat="1" applyFont="1" applyFill="1" applyBorder="1" applyAlignment="1">
      <alignment horizontal="right" vertical="center"/>
    </xf>
    <xf numFmtId="0" fontId="236" fillId="0" borderId="0" xfId="0" applyFont="1"/>
    <xf numFmtId="0" fontId="237" fillId="0" borderId="0" xfId="0" applyFont="1"/>
    <xf numFmtId="0" fontId="236" fillId="0" borderId="0" xfId="0" quotePrefix="1" applyFont="1"/>
    <xf numFmtId="43" fontId="31" fillId="0" borderId="0" xfId="1928" applyFont="1"/>
    <xf numFmtId="172" fontId="31" fillId="0" borderId="47" xfId="0" applyNumberFormat="1" applyFont="1" applyBorder="1"/>
    <xf numFmtId="172" fontId="44" fillId="0" borderId="47" xfId="0" applyNumberFormat="1" applyFont="1" applyBorder="1"/>
    <xf numFmtId="3" fontId="31" fillId="0" borderId="85" xfId="6" applyNumberFormat="1" applyFont="1" applyFill="1" applyBorder="1" applyAlignment="1">
      <alignment horizontal="right" vertical="center"/>
    </xf>
    <xf numFmtId="0" fontId="238" fillId="0" borderId="0" xfId="0" applyFont="1"/>
    <xf numFmtId="0" fontId="0" fillId="0" borderId="153" xfId="0" applyBorder="1"/>
    <xf numFmtId="168" fontId="44" fillId="0" borderId="85" xfId="0" applyNumberFormat="1" applyFont="1" applyBorder="1" applyAlignment="1">
      <alignment horizontal="right"/>
    </xf>
    <xf numFmtId="170" fontId="31" fillId="0" borderId="85" xfId="0" applyNumberFormat="1" applyFont="1" applyBorder="1"/>
    <xf numFmtId="168" fontId="31" fillId="0" borderId="85" xfId="0" applyNumberFormat="1" applyFont="1" applyBorder="1" applyAlignment="1">
      <alignment horizontal="right"/>
    </xf>
    <xf numFmtId="206" fontId="31" fillId="0" borderId="85" xfId="4159" applyNumberFormat="1" applyFont="1" applyFill="1" applyBorder="1" applyAlignment="1">
      <alignment horizontal="right"/>
    </xf>
    <xf numFmtId="3" fontId="31" fillId="0" borderId="10" xfId="0" applyNumberFormat="1" applyFont="1" applyBorder="1" applyAlignment="1">
      <alignment horizontal="right" vertical="center"/>
    </xf>
    <xf numFmtId="0" fontId="239" fillId="0" borderId="154" xfId="0" applyFont="1" applyBorder="1"/>
    <xf numFmtId="0" fontId="16" fillId="0" borderId="1" xfId="0" applyFont="1" applyBorder="1"/>
    <xf numFmtId="167" fontId="16" fillId="0" borderId="1" xfId="0" applyNumberFormat="1" applyFont="1" applyBorder="1" applyAlignment="1">
      <alignment horizontal="right"/>
    </xf>
    <xf numFmtId="170" fontId="16" fillId="0" borderId="1" xfId="0" applyNumberFormat="1" applyFont="1" applyBorder="1" applyAlignment="1">
      <alignment vertical="center"/>
    </xf>
    <xf numFmtId="171" fontId="16" fillId="0" borderId="1" xfId="0" applyNumberFormat="1" applyFont="1" applyBorder="1" applyAlignment="1">
      <alignment horizontal="right"/>
    </xf>
    <xf numFmtId="0" fontId="130" fillId="0" borderId="85" xfId="0" applyFont="1" applyBorder="1"/>
    <xf numFmtId="176" fontId="31" fillId="0" borderId="1" xfId="0" applyNumberFormat="1" applyFont="1" applyBorder="1" applyAlignment="1">
      <alignment horizontal="right"/>
    </xf>
    <xf numFmtId="173" fontId="44" fillId="0" borderId="149" xfId="0" applyNumberFormat="1" applyFont="1" applyBorder="1" applyAlignment="1">
      <alignment horizontal="right"/>
    </xf>
    <xf numFmtId="3" fontId="44" fillId="0" borderId="1" xfId="0" applyNumberFormat="1" applyFont="1" applyBorder="1" applyAlignment="1">
      <alignment horizontal="right" vertical="center"/>
    </xf>
    <xf numFmtId="0" fontId="24" fillId="0" borderId="0" xfId="0" applyFont="1" applyAlignment="1">
      <alignment vertical="center"/>
    </xf>
    <xf numFmtId="170" fontId="31" fillId="0" borderId="71" xfId="0" applyNumberFormat="1" applyFont="1" applyBorder="1" applyAlignment="1">
      <alignment horizontal="right"/>
    </xf>
    <xf numFmtId="174" fontId="31" fillId="0" borderId="1" xfId="0" applyNumberFormat="1" applyFont="1" applyBorder="1" applyAlignment="1">
      <alignment horizontal="right" vertical="center"/>
    </xf>
    <xf numFmtId="169" fontId="31" fillId="0" borderId="1" xfId="0" applyNumberFormat="1" applyFont="1" applyBorder="1" applyAlignment="1">
      <alignment horizontal="right" vertical="center"/>
    </xf>
    <xf numFmtId="175" fontId="31" fillId="0" borderId="1" xfId="0" applyNumberFormat="1" applyFont="1" applyBorder="1" applyAlignment="1">
      <alignment horizontal="right" vertical="center"/>
    </xf>
    <xf numFmtId="168" fontId="24" fillId="0" borderId="1" xfId="0" applyNumberFormat="1" applyFont="1" applyBorder="1" applyAlignment="1">
      <alignment horizontal="right" vertical="center"/>
    </xf>
    <xf numFmtId="204" fontId="31" fillId="0" borderId="85" xfId="1928" applyNumberFormat="1" applyFont="1" applyFill="1" applyBorder="1" applyAlignment="1">
      <alignment vertical="center"/>
    </xf>
    <xf numFmtId="215" fontId="31" fillId="0" borderId="85" xfId="1928" applyNumberFormat="1" applyFont="1" applyFill="1" applyBorder="1" applyAlignment="1">
      <alignment horizontal="right"/>
    </xf>
    <xf numFmtId="206" fontId="31" fillId="0" borderId="85" xfId="4159" applyNumberFormat="1" applyFont="1" applyFill="1" applyBorder="1" applyAlignment="1">
      <alignment horizontal="right" vertical="top"/>
    </xf>
    <xf numFmtId="206" fontId="31" fillId="0" borderId="85" xfId="4159" applyNumberFormat="1" applyFont="1" applyFill="1" applyBorder="1" applyAlignment="1">
      <alignment horizontal="center" vertical="top"/>
    </xf>
    <xf numFmtId="170" fontId="31" fillId="0" borderId="110" xfId="0" applyNumberFormat="1" applyFont="1" applyBorder="1" applyAlignment="1">
      <alignment horizontal="right"/>
    </xf>
    <xf numFmtId="3" fontId="31" fillId="0" borderId="85" xfId="0" applyNumberFormat="1" applyFont="1" applyBorder="1" applyAlignment="1">
      <alignment horizontal="right"/>
    </xf>
    <xf numFmtId="0" fontId="31" fillId="0" borderId="85" xfId="0" applyFont="1" applyBorder="1" applyAlignment="1">
      <alignment horizontal="right" vertical="center" wrapText="1"/>
    </xf>
    <xf numFmtId="206" fontId="31" fillId="0" borderId="85" xfId="0" applyNumberFormat="1" applyFont="1" applyBorder="1" applyAlignment="1">
      <alignment horizontal="right"/>
    </xf>
    <xf numFmtId="172" fontId="31" fillId="0" borderId="85" xfId="0" applyNumberFormat="1" applyFont="1" applyBorder="1" applyAlignment="1">
      <alignment horizontal="right"/>
    </xf>
    <xf numFmtId="1" fontId="31" fillId="0" borderId="1" xfId="0" applyNumberFormat="1" applyFont="1" applyBorder="1" applyAlignment="1">
      <alignment vertical="center"/>
    </xf>
    <xf numFmtId="3" fontId="16" fillId="0" borderId="85" xfId="0" applyNumberFormat="1" applyFont="1" applyBorder="1" applyAlignment="1">
      <alignment horizontal="right" vertical="center"/>
    </xf>
    <xf numFmtId="172" fontId="16" fillId="0" borderId="85" xfId="0" applyNumberFormat="1" applyFont="1" applyBorder="1" applyAlignment="1">
      <alignment horizontal="right"/>
    </xf>
    <xf numFmtId="3" fontId="16" fillId="0" borderId="62" xfId="0" applyNumberFormat="1" applyFont="1" applyBorder="1"/>
    <xf numFmtId="0" fontId="16" fillId="0" borderId="85" xfId="0" applyFont="1" applyBorder="1"/>
    <xf numFmtId="168" fontId="16" fillId="0" borderId="85" xfId="0" applyNumberFormat="1" applyFont="1" applyBorder="1"/>
    <xf numFmtId="3" fontId="31" fillId="0" borderId="62" xfId="6" applyNumberFormat="1" applyFont="1" applyFill="1" applyBorder="1" applyAlignment="1">
      <alignment horizontal="right" vertical="center"/>
    </xf>
    <xf numFmtId="3" fontId="31" fillId="0" borderId="62" xfId="0" applyNumberFormat="1" applyFont="1" applyBorder="1"/>
    <xf numFmtId="0" fontId="31" fillId="0" borderId="85" xfId="0" applyFont="1" applyBorder="1"/>
    <xf numFmtId="0" fontId="31" fillId="0" borderId="85" xfId="0" applyFont="1" applyBorder="1" applyAlignment="1">
      <alignment horizontal="right"/>
    </xf>
    <xf numFmtId="3" fontId="44" fillId="0" borderId="1" xfId="6" applyNumberFormat="1" applyFont="1" applyFill="1" applyBorder="1" applyAlignment="1">
      <alignment horizontal="right" vertical="center"/>
    </xf>
    <xf numFmtId="172" fontId="31" fillId="0" borderId="85" xfId="0" applyNumberFormat="1" applyFont="1" applyBorder="1" applyAlignment="1">
      <alignment horizontal="right" vertical="center"/>
    </xf>
    <xf numFmtId="168" fontId="16" fillId="0" borderId="85" xfId="0" applyNumberFormat="1" applyFont="1" applyBorder="1" applyAlignment="1">
      <alignment horizontal="right"/>
    </xf>
    <xf numFmtId="3" fontId="31" fillId="0" borderId="85" xfId="3654" applyNumberFormat="1" applyFont="1" applyBorder="1" applyAlignment="1">
      <alignment horizontal="right" vertical="center"/>
    </xf>
    <xf numFmtId="3" fontId="31" fillId="0" borderId="74" xfId="3654" applyNumberFormat="1" applyFont="1" applyBorder="1" applyAlignment="1">
      <alignment horizontal="right" vertical="center"/>
    </xf>
    <xf numFmtId="1" fontId="31" fillId="0" borderId="1" xfId="0" applyNumberFormat="1" applyFont="1" applyBorder="1" applyAlignment="1">
      <alignment horizontal="right" vertical="center" wrapText="1"/>
    </xf>
    <xf numFmtId="1" fontId="31" fillId="0" borderId="74" xfId="0" applyNumberFormat="1" applyFont="1" applyBorder="1" applyAlignment="1">
      <alignment horizontal="right" vertical="center"/>
    </xf>
    <xf numFmtId="1" fontId="31" fillId="0" borderId="74" xfId="0" applyNumberFormat="1" applyFont="1" applyBorder="1" applyAlignment="1">
      <alignment horizontal="right" vertical="center" wrapText="1"/>
    </xf>
    <xf numFmtId="1" fontId="31" fillId="0" borderId="1" xfId="3654" applyNumberFormat="1" applyFont="1" applyBorder="1" applyAlignment="1">
      <alignment horizontal="right" vertical="center"/>
    </xf>
    <xf numFmtId="168" fontId="16" fillId="0" borderId="74" xfId="0" applyNumberFormat="1" applyFont="1" applyBorder="1" applyAlignment="1">
      <alignment horizontal="right"/>
    </xf>
    <xf numFmtId="3" fontId="31" fillId="0" borderId="74" xfId="0" applyNumberFormat="1" applyFont="1" applyBorder="1" applyAlignment="1">
      <alignment horizontal="right" vertical="center"/>
    </xf>
    <xf numFmtId="172" fontId="31" fillId="0" borderId="1" xfId="3654" applyNumberFormat="1" applyFont="1" applyBorder="1" applyAlignment="1">
      <alignment horizontal="right"/>
    </xf>
    <xf numFmtId="172" fontId="31" fillId="0" borderId="1" xfId="0" applyNumberFormat="1" applyFont="1" applyBorder="1"/>
    <xf numFmtId="3" fontId="31" fillId="0" borderId="1" xfId="3654" applyNumberFormat="1" applyFont="1" applyBorder="1" applyAlignment="1">
      <alignment horizontal="right" vertical="center"/>
    </xf>
    <xf numFmtId="172" fontId="31" fillId="0" borderId="74" xfId="3654" applyNumberFormat="1" applyFont="1" applyBorder="1" applyAlignment="1">
      <alignment horizontal="right"/>
    </xf>
    <xf numFmtId="170" fontId="31" fillId="0" borderId="74" xfId="0" applyNumberFormat="1" applyFont="1" applyBorder="1" applyAlignment="1">
      <alignment horizontal="right" vertical="center"/>
    </xf>
    <xf numFmtId="3" fontId="31" fillId="0" borderId="1" xfId="1928" applyNumberFormat="1" applyFont="1" applyFill="1" applyBorder="1"/>
    <xf numFmtId="167" fontId="31" fillId="0" borderId="85" xfId="0" applyNumberFormat="1" applyFont="1" applyBorder="1" applyAlignment="1">
      <alignment horizontal="right"/>
    </xf>
    <xf numFmtId="170" fontId="31" fillId="0" borderId="85" xfId="3845" applyNumberFormat="1" applyFont="1" applyFill="1" applyBorder="1" applyAlignment="1">
      <alignment vertical="center"/>
    </xf>
    <xf numFmtId="4" fontId="31" fillId="0" borderId="85" xfId="0" applyNumberFormat="1" applyFont="1" applyBorder="1" applyAlignment="1">
      <alignment horizontal="right" vertical="center"/>
    </xf>
    <xf numFmtId="2" fontId="31" fillId="0" borderId="85" xfId="0" applyNumberFormat="1" applyFont="1" applyBorder="1" applyAlignment="1">
      <alignment horizontal="right"/>
    </xf>
    <xf numFmtId="172" fontId="31" fillId="0" borderId="47" xfId="0" applyNumberFormat="1" applyFont="1" applyBorder="1" applyAlignment="1">
      <alignment horizontal="right"/>
    </xf>
    <xf numFmtId="1" fontId="31" fillId="0" borderId="47" xfId="0" applyNumberFormat="1" applyFont="1" applyBorder="1" applyAlignment="1">
      <alignment horizontal="right"/>
    </xf>
    <xf numFmtId="205" fontId="31" fillId="0" borderId="47" xfId="0" applyNumberFormat="1" applyFont="1" applyBorder="1" applyAlignment="1">
      <alignment horizontal="right"/>
    </xf>
    <xf numFmtId="168" fontId="31" fillId="0" borderId="47" xfId="0" applyNumberFormat="1" applyFont="1" applyBorder="1"/>
    <xf numFmtId="168" fontId="44" fillId="0" borderId="47" xfId="0" applyNumberFormat="1" applyFont="1" applyBorder="1"/>
    <xf numFmtId="216" fontId="31" fillId="0" borderId="85" xfId="4159" applyNumberFormat="1" applyFont="1" applyBorder="1" applyAlignment="1">
      <alignment horizontal="right" vertical="center"/>
    </xf>
    <xf numFmtId="1" fontId="31" fillId="136" borderId="47" xfId="0" applyNumberFormat="1" applyFont="1" applyFill="1" applyBorder="1" applyAlignment="1">
      <alignment horizontal="right" vertical="center"/>
    </xf>
    <xf numFmtId="1" fontId="31" fillId="136" borderId="1" xfId="0" applyNumberFormat="1" applyFont="1" applyFill="1" applyBorder="1" applyAlignment="1">
      <alignment horizontal="right" vertical="center"/>
    </xf>
    <xf numFmtId="217" fontId="44" fillId="0" borderId="85" xfId="1928" applyNumberFormat="1" applyFont="1" applyBorder="1" applyAlignment="1">
      <alignment horizontal="right" vertical="center"/>
    </xf>
    <xf numFmtId="217" fontId="31" fillId="0" borderId="85" xfId="1928" applyNumberFormat="1" applyFont="1" applyBorder="1" applyAlignment="1">
      <alignment horizontal="right" vertical="center"/>
    </xf>
    <xf numFmtId="170" fontId="31" fillId="0" borderId="47" xfId="0" applyNumberFormat="1" applyFont="1" applyBorder="1" applyAlignment="1">
      <alignment horizontal="right"/>
    </xf>
    <xf numFmtId="4" fontId="31" fillId="0" borderId="1" xfId="0" applyNumberFormat="1" applyFont="1" applyBorder="1" applyAlignment="1">
      <alignment horizontal="right"/>
    </xf>
    <xf numFmtId="3" fontId="31" fillId="0" borderId="47" xfId="0" applyNumberFormat="1" applyFont="1" applyBorder="1" applyAlignment="1">
      <alignment horizontal="right" vertical="center"/>
    </xf>
    <xf numFmtId="170" fontId="16" fillId="0" borderId="149" xfId="0" applyNumberFormat="1" applyFont="1" applyBorder="1" applyAlignment="1">
      <alignment horizontal="right" vertical="center"/>
    </xf>
    <xf numFmtId="0" fontId="48" fillId="0" borderId="0" xfId="0" applyFont="1"/>
    <xf numFmtId="2" fontId="199" fillId="0" borderId="0" xfId="1" applyNumberFormat="1" applyFont="1" applyAlignment="1" applyProtection="1"/>
    <xf numFmtId="0" fontId="240" fillId="0" borderId="0" xfId="0" applyFont="1"/>
    <xf numFmtId="0" fontId="17" fillId="2" borderId="4" xfId="0" applyFont="1" applyFill="1" applyBorder="1" applyAlignment="1">
      <alignment vertical="top" wrapText="1"/>
    </xf>
    <xf numFmtId="0" fontId="32" fillId="2" borderId="1" xfId="0" applyFont="1" applyFill="1" applyBorder="1" applyAlignment="1">
      <alignment horizontal="left"/>
    </xf>
    <xf numFmtId="0" fontId="0" fillId="0" borderId="155" xfId="0" applyBorder="1"/>
    <xf numFmtId="3" fontId="94" fillId="0" borderId="1" xfId="0" applyNumberFormat="1" applyFont="1" applyBorder="1"/>
    <xf numFmtId="0" fontId="199" fillId="0" borderId="0" xfId="1" applyFont="1" applyAlignment="1" applyProtection="1">
      <alignment horizontal="left"/>
    </xf>
    <xf numFmtId="0" fontId="16" fillId="0" borderId="0" xfId="10352" applyFont="1"/>
    <xf numFmtId="0" fontId="17" fillId="3" borderId="157" xfId="0" applyFont="1" applyFill="1" applyBorder="1" applyAlignment="1">
      <alignment horizontal="center" vertical="center" wrapText="1"/>
    </xf>
    <xf numFmtId="0" fontId="17" fillId="3" borderId="149" xfId="0" applyFont="1" applyFill="1" applyBorder="1" applyAlignment="1">
      <alignment horizontal="center" vertical="center" wrapText="1"/>
    </xf>
    <xf numFmtId="0" fontId="17" fillId="3" borderId="158" xfId="0" applyFont="1" applyFill="1" applyBorder="1" applyAlignment="1">
      <alignment horizontal="center" vertical="center" wrapText="1"/>
    </xf>
    <xf numFmtId="0" fontId="17" fillId="53" borderId="149" xfId="0" applyFont="1" applyFill="1" applyBorder="1" applyAlignment="1">
      <alignment horizontal="left"/>
    </xf>
    <xf numFmtId="3" fontId="31" fillId="0" borderId="157" xfId="0" applyNumberFormat="1" applyFont="1" applyBorder="1" applyAlignment="1">
      <alignment horizontal="right" vertical="center"/>
    </xf>
    <xf numFmtId="3" fontId="31" fillId="0" borderId="149" xfId="0" applyNumberFormat="1" applyFont="1" applyBorder="1" applyAlignment="1">
      <alignment horizontal="right" vertical="center"/>
    </xf>
    <xf numFmtId="3" fontId="31" fillId="0" borderId="158" xfId="0" applyNumberFormat="1" applyFont="1" applyBorder="1" applyAlignment="1">
      <alignment horizontal="right" vertical="center"/>
    </xf>
    <xf numFmtId="3" fontId="44" fillId="53" borderId="157" xfId="0" applyNumberFormat="1" applyFont="1" applyFill="1" applyBorder="1" applyAlignment="1">
      <alignment horizontal="right" vertical="center"/>
    </xf>
    <xf numFmtId="3" fontId="44" fillId="53" borderId="149" xfId="0" applyNumberFormat="1" applyFont="1" applyFill="1" applyBorder="1" applyAlignment="1">
      <alignment horizontal="right" vertical="center"/>
    </xf>
    <xf numFmtId="3" fontId="44" fillId="53" borderId="158" xfId="0" applyNumberFormat="1" applyFont="1" applyFill="1" applyBorder="1" applyAlignment="1">
      <alignment horizontal="right" vertical="center"/>
    </xf>
    <xf numFmtId="0" fontId="243" fillId="0" borderId="0" xfId="10352" applyFont="1" applyAlignment="1">
      <alignment horizontal="left" vertical="top"/>
    </xf>
    <xf numFmtId="3" fontId="31" fillId="0" borderId="159" xfId="0" applyNumberFormat="1" applyFont="1" applyBorder="1" applyAlignment="1">
      <alignment horizontal="right" vertical="center"/>
    </xf>
    <xf numFmtId="3" fontId="31" fillId="0" borderId="160" xfId="0" applyNumberFormat="1" applyFont="1" applyBorder="1" applyAlignment="1">
      <alignment horizontal="right" vertical="center"/>
    </xf>
    <xf numFmtId="3" fontId="31" fillId="0" borderId="161" xfId="0" applyNumberFormat="1" applyFont="1" applyBorder="1" applyAlignment="1">
      <alignment horizontal="right" vertical="center"/>
    </xf>
    <xf numFmtId="0" fontId="17" fillId="53" borderId="110" xfId="0" applyFont="1" applyFill="1" applyBorder="1" applyAlignment="1">
      <alignment horizontal="left"/>
    </xf>
    <xf numFmtId="0" fontId="242" fillId="69" borderId="97" xfId="10352" applyFont="1" applyFill="1" applyBorder="1" applyAlignment="1">
      <alignment vertical="top" wrapText="1"/>
    </xf>
    <xf numFmtId="0" fontId="242" fillId="69" borderId="149" xfId="0" applyFont="1" applyFill="1" applyBorder="1" applyAlignment="1">
      <alignment horizontal="left" vertical="top" wrapText="1"/>
    </xf>
    <xf numFmtId="0" fontId="17" fillId="6" borderId="110" xfId="0" applyFont="1" applyFill="1" applyBorder="1" applyAlignment="1">
      <alignment horizontal="left"/>
    </xf>
    <xf numFmtId="3" fontId="44" fillId="6" borderId="157" xfId="0" applyNumberFormat="1" applyFont="1" applyFill="1" applyBorder="1" applyAlignment="1">
      <alignment horizontal="right" vertical="center"/>
    </xf>
    <xf numFmtId="3" fontId="44" fillId="6" borderId="149" xfId="0" applyNumberFormat="1" applyFont="1" applyFill="1" applyBorder="1" applyAlignment="1">
      <alignment horizontal="right" vertical="center"/>
    </xf>
    <xf numFmtId="3" fontId="44" fillId="6" borderId="158" xfId="0" applyNumberFormat="1" applyFont="1" applyFill="1" applyBorder="1" applyAlignment="1">
      <alignment horizontal="right" vertical="center"/>
    </xf>
    <xf numFmtId="0" fontId="242" fillId="69" borderId="0" xfId="0" applyFont="1" applyFill="1" applyAlignment="1">
      <alignment horizontal="left" vertical="top"/>
    </xf>
    <xf numFmtId="0" fontId="244" fillId="0" borderId="0" xfId="10353"/>
    <xf numFmtId="0" fontId="242" fillId="69" borderId="0" xfId="10353" applyFont="1" applyFill="1" applyAlignment="1">
      <alignment horizontal="left" vertical="top"/>
    </xf>
    <xf numFmtId="3" fontId="31" fillId="53" borderId="149" xfId="0" applyNumberFormat="1" applyFont="1" applyFill="1" applyBorder="1" applyAlignment="1">
      <alignment horizontal="right" vertical="center"/>
    </xf>
    <xf numFmtId="0" fontId="245" fillId="0" borderId="149" xfId="0" applyFont="1" applyBorder="1" applyAlignment="1">
      <alignment horizontal="center" vertical="center" wrapText="1"/>
    </xf>
    <xf numFmtId="0" fontId="245" fillId="0" borderId="149" xfId="0" applyFont="1" applyBorder="1" applyAlignment="1">
      <alignment horizontal="left" vertical="center"/>
    </xf>
    <xf numFmtId="0" fontId="245" fillId="0" borderId="149" xfId="0" applyFont="1" applyBorder="1" applyAlignment="1">
      <alignment horizontal="left" vertical="center" wrapText="1"/>
    </xf>
    <xf numFmtId="0" fontId="245" fillId="53" borderId="149" xfId="0" applyFont="1" applyFill="1" applyBorder="1" applyAlignment="1">
      <alignment horizontal="left" vertical="top"/>
    </xf>
    <xf numFmtId="0" fontId="246" fillId="0" borderId="149" xfId="0" applyFont="1" applyBorder="1" applyAlignment="1">
      <alignment horizontal="center" vertical="top"/>
    </xf>
    <xf numFmtId="3" fontId="246" fillId="0" borderId="149" xfId="0" applyNumberFormat="1" applyFont="1" applyBorder="1" applyAlignment="1">
      <alignment vertical="center"/>
    </xf>
    <xf numFmtId="170" fontId="246" fillId="0" borderId="149" xfId="0" applyNumberFormat="1" applyFont="1" applyBorder="1" applyAlignment="1">
      <alignment vertical="center"/>
    </xf>
    <xf numFmtId="49" fontId="123" fillId="0" borderId="0" xfId="0" applyNumberFormat="1" applyFont="1" applyAlignment="1">
      <alignment horizontal="center" vertical="center"/>
    </xf>
    <xf numFmtId="0" fontId="119" fillId="0" borderId="0" xfId="0" applyFont="1" applyAlignment="1">
      <alignment horizontal="justify" vertical="center" wrapText="1"/>
    </xf>
    <xf numFmtId="0" fontId="31" fillId="0" borderId="0" xfId="0" applyFont="1" applyAlignment="1">
      <alignment horizontal="left" vertical="center" wrapText="1"/>
    </xf>
    <xf numFmtId="0" fontId="119" fillId="0" borderId="0" xfId="0" applyFont="1" applyAlignment="1">
      <alignment horizontal="left" vertical="center" wrapText="1"/>
    </xf>
    <xf numFmtId="0" fontId="52" fillId="0" borderId="0" xfId="0" applyFont="1" applyAlignment="1">
      <alignment horizontal="left" vertical="center" wrapText="1"/>
    </xf>
    <xf numFmtId="0" fontId="133" fillId="0" borderId="0" xfId="0" applyFont="1" applyAlignment="1">
      <alignment horizontal="center" vertical="center"/>
    </xf>
    <xf numFmtId="0" fontId="171" fillId="0" borderId="62" xfId="6" applyFont="1" applyFill="1" applyBorder="1" applyAlignment="1">
      <alignment horizontal="left" vertical="top" wrapText="1"/>
    </xf>
    <xf numFmtId="0" fontId="50" fillId="2" borderId="62" xfId="0" applyFont="1" applyFill="1" applyBorder="1" applyAlignment="1">
      <alignment vertical="center" wrapText="1"/>
    </xf>
    <xf numFmtId="0" fontId="17" fillId="2" borderId="1" xfId="0" applyFont="1" applyFill="1" applyBorder="1" applyAlignment="1">
      <alignment vertical="center" wrapText="1"/>
    </xf>
    <xf numFmtId="0" fontId="133" fillId="0" borderId="0" xfId="0" applyFont="1" applyAlignment="1">
      <alignment horizontal="center"/>
    </xf>
    <xf numFmtId="0" fontId="22" fillId="3" borderId="39" xfId="0" applyFont="1" applyFill="1" applyBorder="1" applyAlignment="1">
      <alignment horizontal="center"/>
    </xf>
    <xf numFmtId="0" fontId="22" fillId="3" borderId="5" xfId="0" applyFont="1" applyFill="1" applyBorder="1" applyAlignment="1">
      <alignment horizontal="center"/>
    </xf>
    <xf numFmtId="0" fontId="23" fillId="3" borderId="39" xfId="0" applyFont="1" applyFill="1" applyBorder="1" applyAlignment="1">
      <alignment horizontal="center"/>
    </xf>
    <xf numFmtId="0" fontId="23" fillId="3" borderId="5" xfId="0" applyFont="1" applyFill="1" applyBorder="1" applyAlignment="1">
      <alignment horizontal="center"/>
    </xf>
    <xf numFmtId="0" fontId="17" fillId="2" borderId="49" xfId="0" applyFont="1" applyFill="1" applyBorder="1" applyAlignment="1">
      <alignment vertical="center"/>
    </xf>
    <xf numFmtId="0" fontId="17" fillId="2" borderId="4" xfId="0" applyFont="1" applyFill="1" applyBorder="1" applyAlignment="1">
      <alignment vertical="center"/>
    </xf>
    <xf numFmtId="0" fontId="17" fillId="2" borderId="2" xfId="0" applyFont="1" applyFill="1" applyBorder="1" applyAlignment="1">
      <alignment vertical="center"/>
    </xf>
    <xf numFmtId="1" fontId="16" fillId="3" borderId="39" xfId="0" applyNumberFormat="1" applyFont="1" applyFill="1" applyBorder="1" applyAlignment="1">
      <alignment horizontal="center"/>
    </xf>
    <xf numFmtId="1" fontId="16" fillId="3" borderId="5" xfId="0" applyNumberFormat="1" applyFont="1" applyFill="1" applyBorder="1" applyAlignment="1">
      <alignment horizontal="center"/>
    </xf>
    <xf numFmtId="0" fontId="23" fillId="3" borderId="13" xfId="0" applyFont="1" applyFill="1" applyBorder="1" applyAlignment="1">
      <alignment horizontal="center"/>
    </xf>
    <xf numFmtId="0" fontId="23" fillId="3" borderId="0" xfId="0" applyFont="1" applyFill="1" applyAlignment="1">
      <alignment horizontal="center"/>
    </xf>
    <xf numFmtId="0" fontId="17" fillId="3" borderId="1" xfId="0" applyFont="1" applyFill="1" applyBorder="1" applyAlignment="1">
      <alignment horizontal="center"/>
    </xf>
    <xf numFmtId="0" fontId="17" fillId="3" borderId="39"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7" fillId="3" borderId="0" xfId="0" applyFont="1" applyFill="1" applyAlignment="1">
      <alignment horizontal="center" vertical="center" wrapText="1"/>
    </xf>
    <xf numFmtId="0" fontId="17" fillId="2" borderId="1" xfId="3676" applyFont="1" applyFill="1" applyBorder="1" applyAlignment="1">
      <alignment horizontal="center" vertical="center" wrapText="1"/>
    </xf>
    <xf numFmtId="0" fontId="17" fillId="2" borderId="75"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6" borderId="86" xfId="0" applyFont="1" applyFill="1" applyBorder="1" applyAlignment="1">
      <alignment horizontal="left" vertical="top"/>
    </xf>
    <xf numFmtId="0" fontId="17" fillId="6" borderId="87" xfId="0" applyFont="1" applyFill="1" applyBorder="1" applyAlignment="1">
      <alignment horizontal="left" vertical="top"/>
    </xf>
    <xf numFmtId="0" fontId="17" fillId="6" borderId="97" xfId="0" applyFont="1" applyFill="1" applyBorder="1" applyAlignment="1">
      <alignment horizontal="center" vertical="top"/>
    </xf>
    <xf numFmtId="0" fontId="17" fillId="6" borderId="4" xfId="0" applyFont="1" applyFill="1" applyBorder="1" applyAlignment="1">
      <alignment horizontal="center" vertical="top"/>
    </xf>
    <xf numFmtId="0" fontId="17" fillId="6" borderId="2" xfId="0" applyFont="1" applyFill="1" applyBorder="1" applyAlignment="1">
      <alignment horizontal="center" vertical="top"/>
    </xf>
    <xf numFmtId="0" fontId="17" fillId="3" borderId="74" xfId="0" applyFont="1" applyFill="1" applyBorder="1" applyAlignment="1">
      <alignment horizontal="center"/>
    </xf>
    <xf numFmtId="0" fontId="6" fillId="0" borderId="0" xfId="0" applyFont="1" applyAlignment="1">
      <alignment horizontal="left"/>
    </xf>
    <xf numFmtId="0" fontId="17" fillId="3" borderId="71" xfId="0" applyFont="1" applyFill="1" applyBorder="1" applyAlignment="1">
      <alignment horizontal="center"/>
    </xf>
    <xf numFmtId="0" fontId="17" fillId="3" borderId="77" xfId="0" applyFont="1" applyFill="1" applyBorder="1" applyAlignment="1">
      <alignment horizontal="center"/>
    </xf>
    <xf numFmtId="0" fontId="17" fillId="3" borderId="76" xfId="0" applyFont="1" applyFill="1" applyBorder="1" applyAlignment="1">
      <alignment horizontal="center"/>
    </xf>
    <xf numFmtId="0" fontId="17" fillId="3" borderId="74" xfId="0" applyFont="1" applyFill="1" applyBorder="1" applyAlignment="1">
      <alignment horizontal="center" vertical="center" wrapText="1"/>
    </xf>
    <xf numFmtId="0" fontId="17" fillId="6" borderId="86" xfId="0" applyFont="1" applyFill="1" applyBorder="1" applyAlignment="1">
      <alignment horizontal="center" vertical="top"/>
    </xf>
    <xf numFmtId="0" fontId="17" fillId="6" borderId="87" xfId="0" applyFont="1" applyFill="1" applyBorder="1" applyAlignment="1">
      <alignment horizontal="center" vertical="top"/>
    </xf>
    <xf numFmtId="0" fontId="17" fillId="6" borderId="111" xfId="0" applyFont="1" applyFill="1" applyBorder="1" applyAlignment="1">
      <alignment horizontal="center" vertical="top"/>
    </xf>
    <xf numFmtId="0" fontId="17" fillId="6" borderId="86" xfId="0" applyFont="1" applyFill="1" applyBorder="1" applyAlignment="1">
      <alignment horizontal="left" vertical="top" wrapText="1"/>
    </xf>
    <xf numFmtId="0" fontId="17" fillId="6" borderId="87" xfId="0" applyFont="1" applyFill="1" applyBorder="1" applyAlignment="1">
      <alignment horizontal="left" vertical="top" wrapText="1"/>
    </xf>
    <xf numFmtId="0" fontId="17" fillId="6" borderId="97" xfId="0" applyFont="1" applyFill="1" applyBorder="1" applyAlignment="1">
      <alignment horizontal="left" vertical="top" wrapText="1"/>
    </xf>
    <xf numFmtId="0" fontId="17" fillId="6" borderId="4" xfId="0" applyFont="1" applyFill="1" applyBorder="1" applyAlignment="1">
      <alignment horizontal="left" vertical="top" wrapText="1"/>
    </xf>
    <xf numFmtId="0" fontId="17" fillId="6" borderId="2" xfId="0" applyFont="1" applyFill="1" applyBorder="1" applyAlignment="1">
      <alignment horizontal="left" vertical="top" wrapText="1"/>
    </xf>
    <xf numFmtId="0" fontId="17" fillId="6" borderId="111" xfId="0" applyFont="1" applyFill="1" applyBorder="1" applyAlignment="1">
      <alignment horizontal="left" vertical="top" wrapText="1"/>
    </xf>
    <xf numFmtId="0" fontId="6" fillId="0" borderId="0" xfId="0" applyFont="1" applyAlignment="1">
      <alignment horizontal="center"/>
    </xf>
    <xf numFmtId="0" fontId="17" fillId="9" borderId="1" xfId="0" applyFont="1" applyFill="1" applyBorder="1" applyAlignment="1">
      <alignment horizontal="center" vertical="center"/>
    </xf>
    <xf numFmtId="0" fontId="17" fillId="7" borderId="39" xfId="0" applyFont="1" applyFill="1" applyBorder="1" applyAlignment="1">
      <alignment horizontal="center"/>
    </xf>
    <xf numFmtId="0" fontId="17" fillId="7" borderId="5" xfId="0" applyFont="1" applyFill="1" applyBorder="1" applyAlignment="1">
      <alignment horizontal="center"/>
    </xf>
    <xf numFmtId="0" fontId="17" fillId="6" borderId="1" xfId="0" applyFont="1" applyFill="1" applyBorder="1" applyAlignment="1">
      <alignment horizontal="center" vertical="center"/>
    </xf>
    <xf numFmtId="0" fontId="17" fillId="3" borderId="13" xfId="0" applyFont="1" applyFill="1" applyBorder="1" applyAlignment="1">
      <alignment horizontal="center"/>
    </xf>
    <xf numFmtId="0" fontId="17" fillId="3" borderId="0" xfId="0" applyFont="1" applyFill="1" applyAlignment="1">
      <alignment horizontal="center"/>
    </xf>
    <xf numFmtId="0" fontId="53" fillId="6" borderId="1" xfId="0" applyFont="1" applyFill="1" applyBorder="1" applyAlignment="1">
      <alignment horizontal="center" vertical="center"/>
    </xf>
    <xf numFmtId="0" fontId="53" fillId="3" borderId="39" xfId="0" applyFont="1" applyFill="1" applyBorder="1" applyAlignment="1">
      <alignment horizontal="center"/>
    </xf>
    <xf numFmtId="0" fontId="53" fillId="3" borderId="5" xfId="0" applyFont="1" applyFill="1" applyBorder="1" applyAlignment="1">
      <alignment horizontal="center"/>
    </xf>
    <xf numFmtId="0" fontId="17" fillId="3" borderId="39" xfId="0" applyFont="1" applyFill="1" applyBorder="1" applyAlignment="1">
      <alignment horizontal="center"/>
    </xf>
    <xf numFmtId="0" fontId="17" fillId="3" borderId="5" xfId="0" applyFont="1" applyFill="1" applyBorder="1" applyAlignment="1">
      <alignment horizontal="center"/>
    </xf>
    <xf numFmtId="0" fontId="44" fillId="6" borderId="86" xfId="0" applyFont="1" applyFill="1" applyBorder="1" applyAlignment="1">
      <alignment horizontal="left" vertical="center" wrapText="1"/>
    </xf>
    <xf numFmtId="0" fontId="44" fillId="6" borderId="87" xfId="0" applyFont="1" applyFill="1" applyBorder="1" applyAlignment="1">
      <alignment horizontal="left" vertical="center" wrapText="1"/>
    </xf>
    <xf numFmtId="0" fontId="44" fillId="6" borderId="97" xfId="0" applyFont="1" applyFill="1" applyBorder="1" applyAlignment="1">
      <alignment horizontal="left" vertical="center" wrapText="1"/>
    </xf>
    <xf numFmtId="0" fontId="44" fillId="6" borderId="4" xfId="0" applyFont="1" applyFill="1" applyBorder="1" applyAlignment="1">
      <alignment horizontal="left" vertical="center" wrapText="1"/>
    </xf>
    <xf numFmtId="0" fontId="44" fillId="6" borderId="2" xfId="0" applyFont="1" applyFill="1" applyBorder="1" applyAlignment="1">
      <alignment horizontal="left" vertical="center" wrapText="1"/>
    </xf>
    <xf numFmtId="0" fontId="17" fillId="8" borderId="1" xfId="0" applyFont="1" applyFill="1" applyBorder="1" applyAlignment="1">
      <alignment horizontal="center" vertical="center" wrapText="1"/>
    </xf>
    <xf numFmtId="0" fontId="17" fillId="8" borderId="1" xfId="0" applyFont="1" applyFill="1" applyBorder="1" applyAlignment="1">
      <alignment horizontal="left" vertical="center"/>
    </xf>
    <xf numFmtId="0" fontId="17" fillId="8" borderId="1" xfId="0" applyFont="1" applyFill="1" applyBorder="1" applyAlignment="1">
      <alignment horizontal="center" vertical="center"/>
    </xf>
    <xf numFmtId="0" fontId="22" fillId="8" borderId="1" xfId="0" applyFont="1" applyFill="1" applyBorder="1" applyAlignment="1">
      <alignment horizontal="left" vertical="top"/>
    </xf>
    <xf numFmtId="0" fontId="17" fillId="9" borderId="1" xfId="0" applyFont="1" applyFill="1" applyBorder="1" applyAlignment="1">
      <alignment horizontal="left" vertical="center"/>
    </xf>
    <xf numFmtId="0" fontId="17" fillId="7" borderId="71" xfId="0" applyFont="1" applyFill="1" applyBorder="1" applyAlignment="1">
      <alignment horizontal="center" vertical="center" wrapText="1"/>
    </xf>
    <xf numFmtId="0" fontId="17" fillId="7" borderId="77" xfId="0" applyFont="1" applyFill="1" applyBorder="1" applyAlignment="1">
      <alignment horizontal="center" vertical="center" wrapText="1"/>
    </xf>
    <xf numFmtId="0" fontId="17" fillId="3" borderId="48" xfId="0" applyFont="1" applyFill="1" applyBorder="1" applyAlignment="1">
      <alignment horizontal="center" vertical="center"/>
    </xf>
    <xf numFmtId="0" fontId="17" fillId="3" borderId="32" xfId="0" applyFont="1" applyFill="1" applyBorder="1" applyAlignment="1">
      <alignment horizontal="center" vertical="center"/>
    </xf>
    <xf numFmtId="0" fontId="17" fillId="3" borderId="10" xfId="0" applyFont="1" applyFill="1" applyBorder="1" applyAlignment="1">
      <alignment horizontal="center" vertical="center"/>
    </xf>
    <xf numFmtId="0" fontId="242" fillId="69" borderId="97" xfId="10352" applyFont="1" applyFill="1" applyBorder="1" applyAlignment="1">
      <alignment horizontal="left" vertical="top" wrapText="1"/>
    </xf>
    <xf numFmtId="0" fontId="242" fillId="69" borderId="4" xfId="10352" applyFont="1" applyFill="1" applyBorder="1" applyAlignment="1">
      <alignment horizontal="left" vertical="top" wrapText="1"/>
    </xf>
    <xf numFmtId="0" fontId="242" fillId="69" borderId="2" xfId="10352" applyFont="1" applyFill="1" applyBorder="1" applyAlignment="1">
      <alignment horizontal="left" vertical="top" wrapText="1"/>
    </xf>
    <xf numFmtId="0" fontId="241" fillId="69" borderId="42" xfId="0" applyFont="1" applyFill="1" applyBorder="1" applyAlignment="1">
      <alignment horizontal="center"/>
    </xf>
    <xf numFmtId="0" fontId="241" fillId="69" borderId="156" xfId="0" applyFont="1" applyFill="1" applyBorder="1" applyAlignment="1">
      <alignment horizontal="center"/>
    </xf>
    <xf numFmtId="0" fontId="241" fillId="69" borderId="43" xfId="0" applyFont="1" applyFill="1" applyBorder="1" applyAlignment="1">
      <alignment horizontal="center"/>
    </xf>
    <xf numFmtId="0" fontId="158" fillId="69" borderId="162" xfId="0" applyFont="1" applyFill="1" applyBorder="1" applyAlignment="1">
      <alignment horizontal="center"/>
    </xf>
    <xf numFmtId="0" fontId="158" fillId="69" borderId="163" xfId="0" applyFont="1" applyFill="1" applyBorder="1" applyAlignment="1">
      <alignment horizontal="center"/>
    </xf>
    <xf numFmtId="0" fontId="158" fillId="69" borderId="164" xfId="0" applyFont="1" applyFill="1" applyBorder="1" applyAlignment="1">
      <alignment horizontal="center"/>
    </xf>
    <xf numFmtId="0" fontId="242" fillId="69" borderId="149" xfId="0" applyFont="1" applyFill="1" applyBorder="1" applyAlignment="1">
      <alignment horizontal="left" vertical="top" wrapText="1"/>
    </xf>
    <xf numFmtId="0" fontId="158" fillId="69" borderId="0" xfId="0" applyFont="1" applyFill="1" applyAlignment="1">
      <alignment horizontal="center"/>
    </xf>
    <xf numFmtId="0" fontId="242" fillId="69" borderId="0" xfId="0" applyFont="1" applyFill="1" applyAlignment="1">
      <alignment horizontal="left" vertical="top"/>
    </xf>
    <xf numFmtId="0" fontId="242" fillId="69" borderId="0" xfId="10353" applyFont="1" applyFill="1" applyAlignment="1">
      <alignment horizontal="left" vertical="top"/>
    </xf>
    <xf numFmtId="0" fontId="242" fillId="69" borderId="87" xfId="10353" applyFont="1" applyFill="1" applyBorder="1" applyAlignment="1">
      <alignment horizontal="center" vertical="top"/>
    </xf>
    <xf numFmtId="0" fontId="245" fillId="0" borderId="149" xfId="0" applyFont="1" applyBorder="1" applyAlignment="1">
      <alignment horizontal="left" vertical="center" wrapText="1"/>
    </xf>
    <xf numFmtId="0" fontId="246" fillId="0" borderId="149" xfId="0" applyFont="1" applyBorder="1" applyAlignment="1">
      <alignment horizontal="center" vertical="top"/>
    </xf>
    <xf numFmtId="0" fontId="245" fillId="0" borderId="97" xfId="0" applyFont="1" applyBorder="1" applyAlignment="1">
      <alignment horizontal="left" vertical="center" wrapText="1"/>
    </xf>
    <xf numFmtId="0" fontId="245" fillId="0" borderId="4" xfId="0" applyFont="1" applyBorder="1" applyAlignment="1">
      <alignment horizontal="left" vertical="center" wrapText="1"/>
    </xf>
    <xf numFmtId="0" fontId="245" fillId="0" borderId="2" xfId="0" applyFont="1" applyBorder="1" applyAlignment="1">
      <alignment horizontal="left" vertical="center" wrapText="1"/>
    </xf>
    <xf numFmtId="0" fontId="17" fillId="9" borderId="1" xfId="138" applyFont="1" applyFill="1" applyBorder="1" applyAlignment="1">
      <alignment horizontal="center" vertical="center"/>
    </xf>
    <xf numFmtId="0" fontId="17" fillId="2" borderId="1" xfId="138" applyFont="1" applyFill="1" applyBorder="1" applyAlignment="1">
      <alignment horizontal="center" vertical="center"/>
    </xf>
    <xf numFmtId="0" fontId="17" fillId="3" borderId="1" xfId="138" applyFont="1" applyFill="1" applyBorder="1" applyAlignment="1">
      <alignment horizont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7" fillId="0" borderId="1" xfId="0" applyFont="1" applyBorder="1" applyAlignment="1">
      <alignment horizontal="left" vertical="center"/>
    </xf>
    <xf numFmtId="0" fontId="44" fillId="2" borderId="1" xfId="0" applyFont="1" applyFill="1" applyBorder="1" applyAlignment="1">
      <alignment horizontal="center" vertical="center"/>
    </xf>
    <xf numFmtId="0" fontId="44" fillId="3" borderId="39" xfId="0" applyFont="1" applyFill="1" applyBorder="1" applyAlignment="1">
      <alignment horizontal="center"/>
    </xf>
    <xf numFmtId="0" fontId="44" fillId="3" borderId="5" xfId="0" applyFont="1" applyFill="1" applyBorder="1" applyAlignment="1">
      <alignment horizontal="center"/>
    </xf>
    <xf numFmtId="0" fontId="17" fillId="3" borderId="35" xfId="297" quotePrefix="1" applyFont="1" applyFill="1" applyBorder="1" applyAlignment="1">
      <alignment horizontal="center" vertical="center"/>
    </xf>
    <xf numFmtId="0" fontId="17" fillId="3" borderId="32" xfId="297" quotePrefix="1" applyFont="1" applyFill="1" applyBorder="1" applyAlignment="1">
      <alignment horizontal="center" vertical="center"/>
    </xf>
    <xf numFmtId="49" fontId="17" fillId="3" borderId="40" xfId="297" applyNumberFormat="1" applyFont="1" applyFill="1" applyBorder="1" applyAlignment="1">
      <alignment horizontal="center" vertical="center"/>
    </xf>
    <xf numFmtId="49" fontId="17" fillId="3" borderId="41" xfId="297" applyNumberFormat="1" applyFont="1" applyFill="1" applyBorder="1" applyAlignment="1">
      <alignment horizontal="center" vertical="center"/>
    </xf>
    <xf numFmtId="49" fontId="17" fillId="3" borderId="39" xfId="297" applyNumberFormat="1" applyFont="1" applyFill="1" applyBorder="1" applyAlignment="1">
      <alignment horizontal="center" vertical="center"/>
    </xf>
    <xf numFmtId="49" fontId="17" fillId="3" borderId="5" xfId="297" applyNumberFormat="1" applyFont="1" applyFill="1" applyBorder="1" applyAlignment="1">
      <alignment horizontal="center" vertical="center"/>
    </xf>
    <xf numFmtId="0" fontId="17" fillId="3" borderId="13" xfId="0" applyFont="1" applyFill="1" applyBorder="1" applyAlignment="1">
      <alignment horizontal="center" vertical="center"/>
    </xf>
    <xf numFmtId="0" fontId="17" fillId="3" borderId="0" xfId="0" applyFont="1" applyFill="1" applyAlignment="1">
      <alignment horizontal="center" vertical="center"/>
    </xf>
    <xf numFmtId="0" fontId="17" fillId="3" borderId="39" xfId="0" applyFont="1" applyFill="1" applyBorder="1" applyAlignment="1">
      <alignment horizontal="center" vertical="center"/>
    </xf>
    <xf numFmtId="0" fontId="17" fillId="3" borderId="5" xfId="0" applyFont="1" applyFill="1" applyBorder="1" applyAlignment="1">
      <alignment horizontal="center" vertical="center"/>
    </xf>
    <xf numFmtId="0" fontId="17" fillId="3" borderId="149" xfId="297" quotePrefix="1" applyFont="1" applyFill="1" applyBorder="1" applyAlignment="1">
      <alignment horizontal="center" vertical="center" wrapText="1"/>
    </xf>
    <xf numFmtId="0" fontId="17" fillId="3" borderId="39" xfId="297" quotePrefix="1" applyFont="1" applyFill="1" applyBorder="1" applyAlignment="1">
      <alignment horizontal="center" vertical="center"/>
    </xf>
    <xf numFmtId="0" fontId="17" fillId="3" borderId="5" xfId="297" quotePrefix="1" applyFont="1" applyFill="1" applyBorder="1" applyAlignment="1">
      <alignment horizontal="center" vertical="center"/>
    </xf>
    <xf numFmtId="0" fontId="17" fillId="3" borderId="111" xfId="297" quotePrefix="1" applyFont="1" applyFill="1" applyBorder="1" applyAlignment="1">
      <alignment horizontal="center" vertical="center"/>
    </xf>
    <xf numFmtId="49" fontId="17" fillId="3" borderId="13" xfId="297" applyNumberFormat="1" applyFont="1" applyFill="1" applyBorder="1" applyAlignment="1">
      <alignment horizontal="center" vertical="center"/>
    </xf>
    <xf numFmtId="49" fontId="17" fillId="3" borderId="0" xfId="297" applyNumberFormat="1" applyFont="1" applyFill="1" applyAlignment="1">
      <alignment horizontal="center" vertical="center"/>
    </xf>
    <xf numFmtId="49" fontId="17" fillId="3" borderId="87" xfId="297" applyNumberFormat="1" applyFont="1" applyFill="1" applyBorder="1" applyAlignment="1">
      <alignment horizontal="center" vertical="center"/>
    </xf>
    <xf numFmtId="49" fontId="17" fillId="3" borderId="151" xfId="297" applyNumberFormat="1" applyFont="1" applyFill="1" applyBorder="1" applyAlignment="1">
      <alignment horizontal="center" vertical="center" wrapText="1"/>
    </xf>
    <xf numFmtId="49" fontId="17" fillId="3" borderId="152" xfId="297" applyNumberFormat="1" applyFont="1" applyFill="1" applyBorder="1" applyAlignment="1">
      <alignment horizontal="center" vertical="center" wrapText="1"/>
    </xf>
    <xf numFmtId="49" fontId="17" fillId="3" borderId="150" xfId="297" applyNumberFormat="1" applyFont="1" applyFill="1" applyBorder="1" applyAlignment="1">
      <alignment horizontal="center" vertical="center" wrapText="1"/>
    </xf>
    <xf numFmtId="49" fontId="17" fillId="3" borderId="39" xfId="297" applyNumberFormat="1" applyFont="1" applyFill="1" applyBorder="1" applyAlignment="1">
      <alignment horizontal="center" vertical="center" wrapText="1"/>
    </xf>
    <xf numFmtId="49" fontId="17" fillId="3" borderId="5" xfId="297" applyNumberFormat="1" applyFont="1" applyFill="1" applyBorder="1" applyAlignment="1">
      <alignment horizontal="center" vertical="center" wrapText="1"/>
    </xf>
    <xf numFmtId="49" fontId="17" fillId="3" borderId="111" xfId="297" applyNumberFormat="1" applyFont="1" applyFill="1" applyBorder="1" applyAlignment="1">
      <alignment horizontal="center" vertical="center" wrapText="1"/>
    </xf>
    <xf numFmtId="0" fontId="17" fillId="2" borderId="1" xfId="0" applyFont="1" applyFill="1" applyBorder="1" applyAlignment="1">
      <alignment horizontal="left" vertical="center"/>
    </xf>
    <xf numFmtId="0" fontId="17" fillId="2" borderId="1" xfId="0" applyFont="1" applyFill="1" applyBorder="1" applyAlignment="1">
      <alignment horizontal="left" vertical="center" wrapText="1"/>
    </xf>
    <xf numFmtId="0" fontId="17" fillId="2" borderId="75" xfId="0" applyFont="1" applyFill="1" applyBorder="1" applyAlignment="1">
      <alignment vertical="top" wrapText="1"/>
    </xf>
    <xf numFmtId="0" fontId="17" fillId="2" borderId="4" xfId="0" applyFont="1" applyFill="1" applyBorder="1" applyAlignment="1">
      <alignment vertical="top" wrapText="1"/>
    </xf>
    <xf numFmtId="0" fontId="17" fillId="2" borderId="2" xfId="0" applyFont="1" applyFill="1" applyBorder="1" applyAlignment="1">
      <alignment vertical="top" wrapText="1"/>
    </xf>
    <xf numFmtId="1" fontId="17" fillId="9" borderId="1" xfId="0" applyNumberFormat="1" applyFont="1" applyFill="1" applyBorder="1" applyAlignment="1">
      <alignment horizontal="center" vertical="center"/>
    </xf>
    <xf numFmtId="175" fontId="17" fillId="9" borderId="1" xfId="0" applyNumberFormat="1" applyFont="1" applyFill="1" applyBorder="1" applyAlignment="1">
      <alignment horizontal="left" vertical="center" wrapText="1"/>
    </xf>
    <xf numFmtId="0" fontId="17" fillId="2" borderId="1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11" borderId="39" xfId="0" applyFont="1" applyFill="1" applyBorder="1" applyAlignment="1">
      <alignment horizontal="center"/>
    </xf>
    <xf numFmtId="0" fontId="17" fillId="11" borderId="5" xfId="0" applyFont="1" applyFill="1" applyBorder="1" applyAlignment="1">
      <alignment horizontal="center"/>
    </xf>
    <xf numFmtId="0" fontId="17" fillId="3" borderId="39" xfId="0" quotePrefix="1" applyFont="1" applyFill="1" applyBorder="1" applyAlignment="1">
      <alignment horizontal="center" wrapText="1"/>
    </xf>
    <xf numFmtId="0" fontId="17" fillId="3" borderId="5" xfId="0" quotePrefix="1" applyFont="1" applyFill="1" applyBorder="1" applyAlignment="1">
      <alignment horizontal="center" wrapText="1"/>
    </xf>
    <xf numFmtId="0" fontId="17" fillId="3" borderId="13" xfId="0" quotePrefix="1" applyFont="1" applyFill="1" applyBorder="1" applyAlignment="1">
      <alignment horizontal="center" wrapText="1"/>
    </xf>
    <xf numFmtId="0" fontId="17" fillId="3" borderId="0" xfId="0" quotePrefix="1" applyFont="1" applyFill="1" applyAlignment="1">
      <alignment horizontal="center" wrapText="1"/>
    </xf>
    <xf numFmtId="0" fontId="17" fillId="9" borderId="1" xfId="0" applyFont="1" applyFill="1" applyBorder="1" applyAlignment="1">
      <alignment horizontal="left" vertical="center" wrapText="1"/>
    </xf>
    <xf numFmtId="0" fontId="16" fillId="2" borderId="1" xfId="0" applyFont="1" applyFill="1" applyBorder="1" applyAlignment="1">
      <alignment horizontal="center" vertical="center"/>
    </xf>
    <xf numFmtId="2" fontId="16" fillId="2" borderId="1" xfId="1927" applyNumberFormat="1" applyFont="1" applyFill="1" applyBorder="1" applyAlignment="1" applyProtection="1">
      <alignment horizontal="center" vertical="center"/>
      <protection locked="0"/>
    </xf>
    <xf numFmtId="199" fontId="16" fillId="2" borderId="1" xfId="1926" applyNumberFormat="1" applyFont="1" applyFill="1" applyBorder="1" applyAlignment="1" applyProtection="1">
      <alignment vertical="center" wrapText="1"/>
      <protection locked="0"/>
    </xf>
    <xf numFmtId="0" fontId="17" fillId="11" borderId="39" xfId="0" applyFont="1" applyFill="1" applyBorder="1" applyAlignment="1">
      <alignment horizontal="center" vertical="center"/>
    </xf>
    <xf numFmtId="0" fontId="17" fillId="11" borderId="5" xfId="0" applyFont="1" applyFill="1" applyBorder="1" applyAlignment="1">
      <alignment horizontal="center" vertical="center"/>
    </xf>
    <xf numFmtId="199" fontId="16" fillId="2" borderId="1" xfId="1926" applyNumberFormat="1" applyFont="1" applyFill="1" applyBorder="1" applyAlignment="1" applyProtection="1">
      <alignment vertical="center"/>
      <protection locked="0"/>
    </xf>
    <xf numFmtId="0" fontId="16" fillId="2" borderId="1" xfId="0" applyFont="1" applyFill="1" applyBorder="1" applyAlignment="1">
      <alignment vertical="center"/>
    </xf>
    <xf numFmtId="0" fontId="17" fillId="2" borderId="34" xfId="0" applyFont="1" applyFill="1" applyBorder="1" applyAlignment="1">
      <alignment horizontal="center" vertical="center"/>
    </xf>
    <xf numFmtId="0" fontId="17" fillId="2" borderId="2" xfId="0" applyFont="1" applyFill="1" applyBorder="1" applyAlignment="1">
      <alignment horizontal="center" vertical="center"/>
    </xf>
    <xf numFmtId="2" fontId="17" fillId="2" borderId="1" xfId="1927" applyNumberFormat="1" applyFont="1" applyFill="1" applyBorder="1" applyAlignment="1" applyProtection="1">
      <alignment horizontal="center" vertical="center"/>
      <protection locked="0"/>
    </xf>
    <xf numFmtId="0" fontId="133" fillId="0" borderId="0" xfId="0" applyFont="1" applyAlignment="1">
      <alignment horizontal="center" vertical="center" wrapText="1"/>
    </xf>
    <xf numFmtId="0" fontId="181" fillId="0" borderId="5" xfId="0" applyFont="1" applyBorder="1" applyAlignment="1">
      <alignment horizontal="left" vertical="center"/>
    </xf>
    <xf numFmtId="0" fontId="0" fillId="0" borderId="0" xfId="0" applyAlignment="1">
      <alignment horizontal="center"/>
    </xf>
  </cellXfs>
  <cellStyles count="10354">
    <cellStyle name=" Writer Import]_x000d__x000a_Display Dialog=No_x000d__x000a__x000d__x000a_[Horizontal Arrange]_x000d__x000a_Dimensions Interlocking=Yes_x000d__x000a_Sum Hierarchy=Yes_x000d__x000a_Generate" xfId="3679" xr:uid="{00000000-0005-0000-0000-000000000000}"/>
    <cellStyle name=" Writer Import]_x000d__x000a_Display Dialog=No_x000d__x000a__x000d__x000a_[Horizontal Arrange]_x000d__x000a_Dimensions Interlocking=Yes_x000d__x000a_Sum Hierarchy=Yes_x000d__x000a_Generate 2" xfId="3680" xr:uid="{00000000-0005-0000-0000-000001000000}"/>
    <cellStyle name="]_x000d__x000a_Width=797_x000d__x000a_Height=554_x000d__x000a__x000d__x000a_[Code]_x000d__x000a_Code0=/nyf50_x000d__x000a_Code1=4500000136_x000d__x000a_Code2=ME23_x000d__x000a_Code3=4500002322_x000d__x000a_Code4=#_x000d__x000a_Code5=MB01_x000d__x000a_" xfId="3681" xr:uid="{00000000-0005-0000-0000-000002000000}"/>
    <cellStyle name="]_x000d__x000a_Width=797_x000d__x000a_Height=554_x000d__x000a__x000d__x000a_[Code]_x000d__x000a_Code0=/nyf50_x000d__x000a_Code1=4500000136_x000d__x000a_Code2=ME23_x000d__x000a_Code3=4500002322_x000d__x000a_Code4=#_x000d__x000a_Code5=MB01_x000d__x000a_ 2" xfId="3682" xr:uid="{00000000-0005-0000-0000-000003000000}"/>
    <cellStyle name="_Rid_10_xt_ml_s31" xfId="3683" xr:uid="{00000000-0005-0000-0000-000004000000}"/>
    <cellStyle name="_Rid_10_xt_ml_s31 2" xfId="3684" xr:uid="{00000000-0005-0000-0000-000005000000}"/>
    <cellStyle name="_Rid_10_xt_ml_s6" xfId="3685" xr:uid="{00000000-0005-0000-0000-000006000000}"/>
    <cellStyle name="_Rid_10_xt_ml_s6 2" xfId="3686" xr:uid="{00000000-0005-0000-0000-000007000000}"/>
    <cellStyle name="_Rid_10_xt_ml_s7" xfId="3687" xr:uid="{00000000-0005-0000-0000-000008000000}"/>
    <cellStyle name="_Rid_10_xt_ml_s7 2" xfId="3688" xr:uid="{00000000-0005-0000-0000-000009000000}"/>
    <cellStyle name="_Rid_10_xt_mv_s12" xfId="3689" xr:uid="{00000000-0005-0000-0000-00000A000000}"/>
    <cellStyle name="_Rid_10_xt_mv_s12 2" xfId="3690" xr:uid="{00000000-0005-0000-0000-00000B000000}"/>
    <cellStyle name="_Rid_10_xt_mv_s13" xfId="3691" xr:uid="{00000000-0005-0000-0000-00000C000000}"/>
    <cellStyle name="_Rid_10_xt_mv_s13 2" xfId="3692" xr:uid="{00000000-0005-0000-0000-00000D000000}"/>
    <cellStyle name="_Rid_10_xt_s33" xfId="3693" xr:uid="{00000000-0005-0000-0000-00000E000000}"/>
    <cellStyle name="_Rid_10_xt_s33 2" xfId="3694" xr:uid="{00000000-0005-0000-0000-00000F000000}"/>
    <cellStyle name="_Rid_10_xt_s6" xfId="3695" xr:uid="{00000000-0005-0000-0000-000010000000}"/>
    <cellStyle name="_Rid_10_xt_s6 2" xfId="3696" xr:uid="{00000000-0005-0000-0000-000011000000}"/>
    <cellStyle name="_Rid_11_s0" xfId="3697" xr:uid="{00000000-0005-0000-0000-000012000000}"/>
    <cellStyle name="_Rid_11_s0 2" xfId="3698" xr:uid="{00000000-0005-0000-0000-000013000000}"/>
    <cellStyle name="_Rid_11_s1" xfId="3699" xr:uid="{00000000-0005-0000-0000-000014000000}"/>
    <cellStyle name="_Rid_11_s1 2" xfId="3700" xr:uid="{00000000-0005-0000-0000-000015000000}"/>
    <cellStyle name="_Rid_11_s2_s3" xfId="3701" xr:uid="{00000000-0005-0000-0000-000016000000}"/>
    <cellStyle name="_Rid_11_s2_s3 2" xfId="3702" xr:uid="{00000000-0005-0000-0000-000017000000}"/>
    <cellStyle name="_Rid_11_xt_ml_s13" xfId="3703" xr:uid="{00000000-0005-0000-0000-000018000000}"/>
    <cellStyle name="_Rid_11_xt_ml_s13 2" xfId="3704" xr:uid="{00000000-0005-0000-0000-000019000000}"/>
    <cellStyle name="_Rid_11_xt_ml_s8" xfId="3705" xr:uid="{00000000-0005-0000-0000-00001A000000}"/>
    <cellStyle name="_Rid_11_xt_ml_s8 2" xfId="3706" xr:uid="{00000000-0005-0000-0000-00001B000000}"/>
    <cellStyle name="_Rid_11_xt_xm" xfId="3707" xr:uid="{00000000-0005-0000-0000-00001C000000}"/>
    <cellStyle name="_Rid_11_xt_xm 2" xfId="3708" xr:uid="{00000000-0005-0000-0000-00001D000000}"/>
    <cellStyle name="_Rid_12_cl_s3" xfId="3709" xr:uid="{00000000-0005-0000-0000-00001E000000}"/>
    <cellStyle name="_Rid_12_cl_s3 2" xfId="3710" xr:uid="{00000000-0005-0000-0000-00001F000000}"/>
    <cellStyle name="_Rid_12_cl_s5" xfId="3711" xr:uid="{00000000-0005-0000-0000-000020000000}"/>
    <cellStyle name="_Rid_12_cl_s5 2" xfId="3712" xr:uid="{00000000-0005-0000-0000-000021000000}"/>
    <cellStyle name="_Rid_12_s0" xfId="3713" xr:uid="{00000000-0005-0000-0000-000022000000}"/>
    <cellStyle name="_Rid_12_s0 2" xfId="3714" xr:uid="{00000000-0005-0000-0000-000023000000}"/>
    <cellStyle name="_Rid_12_s1" xfId="3715" xr:uid="{00000000-0005-0000-0000-000024000000}"/>
    <cellStyle name="_Rid_12_s1 2" xfId="3716" xr:uid="{00000000-0005-0000-0000-000025000000}"/>
    <cellStyle name="_Rid_12_s2" xfId="3717" xr:uid="{00000000-0005-0000-0000-000026000000}"/>
    <cellStyle name="_Rid_12_s2 2" xfId="3718" xr:uid="{00000000-0005-0000-0000-000027000000}"/>
    <cellStyle name="_Rid_12_xt_cv_s11_s10" xfId="3719" xr:uid="{00000000-0005-0000-0000-000028000000}"/>
    <cellStyle name="_Rid_12_xt_cv_s11_s10 2" xfId="3720" xr:uid="{00000000-0005-0000-0000-000029000000}"/>
    <cellStyle name="_Rid_12_xt_cv_s12_s10" xfId="3721" xr:uid="{00000000-0005-0000-0000-00002A000000}"/>
    <cellStyle name="_Rid_12_xt_cv_s12_s10 2" xfId="3722" xr:uid="{00000000-0005-0000-0000-00002B000000}"/>
    <cellStyle name="_Rid_12_xt_cv_s13_s10" xfId="3723" xr:uid="{00000000-0005-0000-0000-00002C000000}"/>
    <cellStyle name="_Rid_12_xt_cv_s13_s10 2" xfId="3724" xr:uid="{00000000-0005-0000-0000-00002D000000}"/>
    <cellStyle name="_Rid_12_xt_cv_s14_s10" xfId="3725" xr:uid="{00000000-0005-0000-0000-00002E000000}"/>
    <cellStyle name="_Rid_12_xt_cv_s14_s10 2" xfId="3726" xr:uid="{00000000-0005-0000-0000-00002F000000}"/>
    <cellStyle name="_Rid_12_xt_cv_s15_s10" xfId="3727" xr:uid="{00000000-0005-0000-0000-000030000000}"/>
    <cellStyle name="_Rid_12_xt_cv_s15_s10 2" xfId="3728" xr:uid="{00000000-0005-0000-0000-000031000000}"/>
    <cellStyle name="_Rid_12_xt_cv_s16_s10" xfId="3729" xr:uid="{00000000-0005-0000-0000-000032000000}"/>
    <cellStyle name="_Rid_12_xt_cv_s16_s10 2" xfId="3730" xr:uid="{00000000-0005-0000-0000-000033000000}"/>
    <cellStyle name="_Rid_12_xt_cv_s17_s10" xfId="3731" xr:uid="{00000000-0005-0000-0000-000034000000}"/>
    <cellStyle name="_Rid_12_xt_cv_s17_s10 2" xfId="3732" xr:uid="{00000000-0005-0000-0000-000035000000}"/>
    <cellStyle name="_Rid_12_xt_cv_s18_s10" xfId="3733" xr:uid="{00000000-0005-0000-0000-000036000000}"/>
    <cellStyle name="_Rid_12_xt_cv_s18_s10 2" xfId="3734" xr:uid="{00000000-0005-0000-0000-000037000000}"/>
    <cellStyle name="_Rid_12_xt_cv_s20_s10" xfId="3735" xr:uid="{00000000-0005-0000-0000-000038000000}"/>
    <cellStyle name="_Rid_12_xt_cv_s20_s10 2" xfId="3736" xr:uid="{00000000-0005-0000-0000-000039000000}"/>
    <cellStyle name="_Rid_12_xt_cv_s21_s10" xfId="3737" xr:uid="{00000000-0005-0000-0000-00003A000000}"/>
    <cellStyle name="_Rid_12_xt_cv_s21_s10 2" xfId="3738" xr:uid="{00000000-0005-0000-0000-00003B000000}"/>
    <cellStyle name="_Rid_12_xt_cv_s22_s10" xfId="3739" xr:uid="{00000000-0005-0000-0000-00003C000000}"/>
    <cellStyle name="_Rid_12_xt_cv_s22_s10 2" xfId="3740" xr:uid="{00000000-0005-0000-0000-00003D000000}"/>
    <cellStyle name="_Rid_12_xt_cv_s23_s10" xfId="3741" xr:uid="{00000000-0005-0000-0000-00003E000000}"/>
    <cellStyle name="_Rid_12_xt_cv_s23_s10 2" xfId="3742" xr:uid="{00000000-0005-0000-0000-00003F000000}"/>
    <cellStyle name="_Rid_12_xt_cv_s24_s10" xfId="3743" xr:uid="{00000000-0005-0000-0000-000040000000}"/>
    <cellStyle name="_Rid_12_xt_cv_s24_s10 2" xfId="3744" xr:uid="{00000000-0005-0000-0000-000041000000}"/>
    <cellStyle name="_Rid_12_xt_cv_s25_s10" xfId="3745" xr:uid="{00000000-0005-0000-0000-000042000000}"/>
    <cellStyle name="_Rid_12_xt_cv_s25_s10 2" xfId="3746" xr:uid="{00000000-0005-0000-0000-000043000000}"/>
    <cellStyle name="_Rid_12_xt_cv_s9_s10" xfId="3747" xr:uid="{00000000-0005-0000-0000-000044000000}"/>
    <cellStyle name="_Rid_12_xt_cv_s9_s10 2" xfId="3748" xr:uid="{00000000-0005-0000-0000-000045000000}"/>
    <cellStyle name="_Rid_12_xt_ml_s19" xfId="3749" xr:uid="{00000000-0005-0000-0000-000046000000}"/>
    <cellStyle name="_Rid_12_xt_ml_s19 2" xfId="3750" xr:uid="{00000000-0005-0000-0000-000047000000}"/>
    <cellStyle name="_Rid_12_xt_ml_s8" xfId="3751" xr:uid="{00000000-0005-0000-0000-000048000000}"/>
    <cellStyle name="_Rid_12_xt_ml_s8 2" xfId="3752" xr:uid="{00000000-0005-0000-0000-000049000000}"/>
    <cellStyle name="_Rid_12_xt_s26" xfId="3753" xr:uid="{00000000-0005-0000-0000-00004A000000}"/>
    <cellStyle name="_Rid_12_xt_s26 2" xfId="3754" xr:uid="{00000000-0005-0000-0000-00004B000000}"/>
    <cellStyle name="_Rid_12_xt_s4" xfId="3755" xr:uid="{00000000-0005-0000-0000-00004C000000}"/>
    <cellStyle name="_Rid_12_xt_s4 2" xfId="3756" xr:uid="{00000000-0005-0000-0000-00004D000000}"/>
    <cellStyle name="_Rid_12_xt_s6" xfId="3757" xr:uid="{00000000-0005-0000-0000-00004E000000}"/>
    <cellStyle name="_Rid_12_xt_s6 2" xfId="3758" xr:uid="{00000000-0005-0000-0000-00004F000000}"/>
    <cellStyle name="_Rid_12_xt_s7" xfId="3759" xr:uid="{00000000-0005-0000-0000-000050000000}"/>
    <cellStyle name="_Rid_12_xt_s7 2" xfId="3760" xr:uid="{00000000-0005-0000-0000-000051000000}"/>
    <cellStyle name="_Rid_12_xt_xm" xfId="3761" xr:uid="{00000000-0005-0000-0000-000052000000}"/>
    <cellStyle name="_Rid_12_xt_xm 2" xfId="3762" xr:uid="{00000000-0005-0000-0000-000053000000}"/>
    <cellStyle name="_Rid_13_cl_s3" xfId="3763" xr:uid="{00000000-0005-0000-0000-000054000000}"/>
    <cellStyle name="_Rid_13_cl_s3 2" xfId="3764" xr:uid="{00000000-0005-0000-0000-000055000000}"/>
    <cellStyle name="_Rid_13_cl_s5" xfId="3765" xr:uid="{00000000-0005-0000-0000-000056000000}"/>
    <cellStyle name="_Rid_13_cl_s5 2" xfId="3766" xr:uid="{00000000-0005-0000-0000-000057000000}"/>
    <cellStyle name="_Rid_13_cl_s7" xfId="3767" xr:uid="{00000000-0005-0000-0000-000058000000}"/>
    <cellStyle name="_Rid_13_cl_s7 2" xfId="3768" xr:uid="{00000000-0005-0000-0000-000059000000}"/>
    <cellStyle name="_Rid_13_s0" xfId="3769" xr:uid="{00000000-0005-0000-0000-00005A000000}"/>
    <cellStyle name="_Rid_13_s0 2" xfId="3770" xr:uid="{00000000-0005-0000-0000-00005B000000}"/>
    <cellStyle name="_Rid_13_s1" xfId="3771" xr:uid="{00000000-0005-0000-0000-00005C000000}"/>
    <cellStyle name="_Rid_13_s1 2" xfId="3772" xr:uid="{00000000-0005-0000-0000-00005D000000}"/>
    <cellStyle name="_Rid_13_s2" xfId="3773" xr:uid="{00000000-0005-0000-0000-00005E000000}"/>
    <cellStyle name="_Rid_13_s2 2" xfId="3774" xr:uid="{00000000-0005-0000-0000-00005F000000}"/>
    <cellStyle name="_Rid_13_xt_cv_s10_s6" xfId="3775" xr:uid="{00000000-0005-0000-0000-000060000000}"/>
    <cellStyle name="_Rid_13_xt_cv_s10_s6 2" xfId="3776" xr:uid="{00000000-0005-0000-0000-000061000000}"/>
    <cellStyle name="_Rid_13_xt_cv_s11_s6" xfId="3777" xr:uid="{00000000-0005-0000-0000-000062000000}"/>
    <cellStyle name="_Rid_13_xt_cv_s11_s6 2" xfId="3778" xr:uid="{00000000-0005-0000-0000-000063000000}"/>
    <cellStyle name="_Rid_13_xt_cv_s12_s6" xfId="3779" xr:uid="{00000000-0005-0000-0000-000064000000}"/>
    <cellStyle name="_Rid_13_xt_cv_s12_s6 2" xfId="3780" xr:uid="{00000000-0005-0000-0000-000065000000}"/>
    <cellStyle name="_Rid_13_xt_cv_s13_s6" xfId="3781" xr:uid="{00000000-0005-0000-0000-000066000000}"/>
    <cellStyle name="_Rid_13_xt_cv_s13_s6 2" xfId="3782" xr:uid="{00000000-0005-0000-0000-000067000000}"/>
    <cellStyle name="_Rid_13_xt_cv_s14_s6" xfId="3783" xr:uid="{00000000-0005-0000-0000-000068000000}"/>
    <cellStyle name="_Rid_13_xt_cv_s14_s6 2" xfId="3784" xr:uid="{00000000-0005-0000-0000-000069000000}"/>
    <cellStyle name="_Rid_13_xt_cv_s15_s6" xfId="3785" xr:uid="{00000000-0005-0000-0000-00006A000000}"/>
    <cellStyle name="_Rid_13_xt_cv_s15_s6 2" xfId="3786" xr:uid="{00000000-0005-0000-0000-00006B000000}"/>
    <cellStyle name="_Rid_13_xt_cv_s16_s6" xfId="3787" xr:uid="{00000000-0005-0000-0000-00006C000000}"/>
    <cellStyle name="_Rid_13_xt_cv_s16_s6 2" xfId="3788" xr:uid="{00000000-0005-0000-0000-00006D000000}"/>
    <cellStyle name="_Rid_13_xt_cv_s17_s6" xfId="3789" xr:uid="{00000000-0005-0000-0000-00006E000000}"/>
    <cellStyle name="_Rid_13_xt_cv_s17_s6 2" xfId="3790" xr:uid="{00000000-0005-0000-0000-00006F000000}"/>
    <cellStyle name="_Rid_13_xt_cv_s18_s6" xfId="3791" xr:uid="{00000000-0005-0000-0000-000070000000}"/>
    <cellStyle name="_Rid_13_xt_cv_s18_s6 2" xfId="3792" xr:uid="{00000000-0005-0000-0000-000071000000}"/>
    <cellStyle name="_Rid_13_xt_cv_s20_s6" xfId="3793" xr:uid="{00000000-0005-0000-0000-000072000000}"/>
    <cellStyle name="_Rid_13_xt_cv_s20_s6 2" xfId="3794" xr:uid="{00000000-0005-0000-0000-000073000000}"/>
    <cellStyle name="_Rid_13_xt_cv_s21_s6" xfId="3795" xr:uid="{00000000-0005-0000-0000-000074000000}"/>
    <cellStyle name="_Rid_13_xt_cv_s21_s6 2" xfId="3796" xr:uid="{00000000-0005-0000-0000-000075000000}"/>
    <cellStyle name="_Rid_13_xt_cv_s22_s6" xfId="3797" xr:uid="{00000000-0005-0000-0000-000076000000}"/>
    <cellStyle name="_Rid_13_xt_cv_s22_s6 2" xfId="3798" xr:uid="{00000000-0005-0000-0000-000077000000}"/>
    <cellStyle name="_Rid_13_xt_cv_s9_s6" xfId="3799" xr:uid="{00000000-0005-0000-0000-000078000000}"/>
    <cellStyle name="_Rid_13_xt_cv_s9_s6 2" xfId="3800" xr:uid="{00000000-0005-0000-0000-000079000000}"/>
    <cellStyle name="_Rid_13_xt_ml_s19" xfId="3801" xr:uid="{00000000-0005-0000-0000-00007A000000}"/>
    <cellStyle name="_Rid_13_xt_ml_s19 2" xfId="3802" xr:uid="{00000000-0005-0000-0000-00007B000000}"/>
    <cellStyle name="_Rid_13_xt_ml_s8" xfId="3803" xr:uid="{00000000-0005-0000-0000-00007C000000}"/>
    <cellStyle name="_Rid_13_xt_ml_s8 2" xfId="3804" xr:uid="{00000000-0005-0000-0000-00007D000000}"/>
    <cellStyle name="_Rid_13_xt_s23" xfId="3805" xr:uid="{00000000-0005-0000-0000-00007E000000}"/>
    <cellStyle name="_Rid_13_xt_s23 2" xfId="3806" xr:uid="{00000000-0005-0000-0000-00007F000000}"/>
    <cellStyle name="_Rid_13_xt_s4" xfId="3807" xr:uid="{00000000-0005-0000-0000-000080000000}"/>
    <cellStyle name="_Rid_13_xt_s4 2" xfId="3808" xr:uid="{00000000-0005-0000-0000-000081000000}"/>
    <cellStyle name="_Rid_13_xt_xm" xfId="3809" xr:uid="{00000000-0005-0000-0000-000082000000}"/>
    <cellStyle name="_Rid_13_xt_xm 2" xfId="3810" xr:uid="{00000000-0005-0000-0000-000083000000}"/>
    <cellStyle name="_x0004_¥" xfId="304" xr:uid="{00000000-0005-0000-0000-000084000000}"/>
    <cellStyle name="_x0004_¥ 2" xfId="1945" xr:uid="{00000000-0005-0000-0000-000085000000}"/>
    <cellStyle name="=C:\WINNT\SYSTEM32\COMMAND.COM" xfId="3" xr:uid="{00000000-0005-0000-0000-000086000000}"/>
    <cellStyle name="=C:\WINNT\SYSTEM32\COMMAND.COM 2" xfId="4" xr:uid="{00000000-0005-0000-0000-000087000000}"/>
    <cellStyle name="=C:\WINNT\SYSTEM32\COMMAND.COM 2 2" xfId="5" xr:uid="{00000000-0005-0000-0000-000088000000}"/>
    <cellStyle name="=C:\WINNT\SYSTEM32\COMMAND.COM 2 2 2" xfId="1943" xr:uid="{00000000-0005-0000-0000-000089000000}"/>
    <cellStyle name="=C:\WINNT\SYSTEM32\COMMAND.COM 2 3" xfId="313" xr:uid="{00000000-0005-0000-0000-00008A000000}"/>
    <cellStyle name="=C:\WINNT\SYSTEM32\COMMAND.COM 2 3 2" xfId="1944" xr:uid="{00000000-0005-0000-0000-00008B000000}"/>
    <cellStyle name="=C:\WINNT\SYSTEM32\COMMAND.COM 2 4" xfId="1942" xr:uid="{00000000-0005-0000-0000-00008C000000}"/>
    <cellStyle name="=C:\WINNT\SYSTEM32\COMMAND.COM 3" xfId="1941" xr:uid="{00000000-0005-0000-0000-00008D000000}"/>
    <cellStyle name="=C:\WINNT35\SYSTEM32\COMMAND.COM" xfId="3811" xr:uid="{00000000-0005-0000-0000-00008E000000}"/>
    <cellStyle name="=C:\WINNT35\SYSTEM32\COMMAND.COM 2" xfId="3812" xr:uid="{00000000-0005-0000-0000-00008F000000}"/>
    <cellStyle name="1 indent" xfId="330" xr:uid="{00000000-0005-0000-0000-000090000000}"/>
    <cellStyle name="2 indents" xfId="331" xr:uid="{00000000-0005-0000-0000-000091000000}"/>
    <cellStyle name="20 % - Accent1" xfId="332" xr:uid="{00000000-0005-0000-0000-000092000000}"/>
    <cellStyle name="20 % - Accent1 2" xfId="1946" xr:uid="{00000000-0005-0000-0000-000093000000}"/>
    <cellStyle name="20 % - Accent2" xfId="333" xr:uid="{00000000-0005-0000-0000-000094000000}"/>
    <cellStyle name="20 % - Accent2 2" xfId="1947" xr:uid="{00000000-0005-0000-0000-000095000000}"/>
    <cellStyle name="20 % - Accent3" xfId="334" xr:uid="{00000000-0005-0000-0000-000096000000}"/>
    <cellStyle name="20 % - Accent3 2" xfId="1948" xr:uid="{00000000-0005-0000-0000-000097000000}"/>
    <cellStyle name="20 % - Accent4" xfId="335" xr:uid="{00000000-0005-0000-0000-000098000000}"/>
    <cellStyle name="20 % - Accent4 2" xfId="1949" xr:uid="{00000000-0005-0000-0000-000099000000}"/>
    <cellStyle name="20 % - Accent5" xfId="336" xr:uid="{00000000-0005-0000-0000-00009A000000}"/>
    <cellStyle name="20 % - Accent5 2" xfId="1950" xr:uid="{00000000-0005-0000-0000-00009B000000}"/>
    <cellStyle name="20 % - Accent6" xfId="337" xr:uid="{00000000-0005-0000-0000-00009C000000}"/>
    <cellStyle name="20 % - Accent6 2" xfId="1951" xr:uid="{00000000-0005-0000-0000-00009D000000}"/>
    <cellStyle name="20% - Accent1" xfId="5089" builtinId="30" customBuiltin="1"/>
    <cellStyle name="20% - Accent1 2" xfId="338" xr:uid="{00000000-0005-0000-0000-00009E000000}"/>
    <cellStyle name="20% - Accent1 2 2" xfId="1952" xr:uid="{00000000-0005-0000-0000-00009F000000}"/>
    <cellStyle name="20% - Accent1 2 3" xfId="5202" xr:uid="{0FB546CD-96DC-4F2F-8BFC-20549A45AAAD}"/>
    <cellStyle name="20% - Accent1 3" xfId="3813" xr:uid="{00000000-0005-0000-0000-0000A0000000}"/>
    <cellStyle name="20% - Accent2" xfId="5092" builtinId="34" customBuiltin="1"/>
    <cellStyle name="20% - Accent2 2" xfId="339" xr:uid="{00000000-0005-0000-0000-0000A1000000}"/>
    <cellStyle name="20% - Accent2 2 2" xfId="1953" xr:uid="{00000000-0005-0000-0000-0000A2000000}"/>
    <cellStyle name="20% - Accent2 2 3" xfId="5203" xr:uid="{30CFBDF5-A9CA-475C-A7DA-DF20A50030F9}"/>
    <cellStyle name="20% - Accent2 3" xfId="3814" xr:uid="{00000000-0005-0000-0000-0000A3000000}"/>
    <cellStyle name="20% - Accent3" xfId="5095" builtinId="38" customBuiltin="1"/>
    <cellStyle name="20% - Accent3 2" xfId="340" xr:uid="{00000000-0005-0000-0000-0000A4000000}"/>
    <cellStyle name="20% - Accent3 2 2" xfId="1954" xr:uid="{00000000-0005-0000-0000-0000A5000000}"/>
    <cellStyle name="20% - Accent3 2 3" xfId="5204" xr:uid="{FBB7D992-D610-4F06-99FC-0797EEC84EA4}"/>
    <cellStyle name="20% - Accent3 3" xfId="3815" xr:uid="{00000000-0005-0000-0000-0000A6000000}"/>
    <cellStyle name="20% - Accent4" xfId="5098" builtinId="42" customBuiltin="1"/>
    <cellStyle name="20% - Accent4 2" xfId="341" xr:uid="{00000000-0005-0000-0000-0000A7000000}"/>
    <cellStyle name="20% - Accent4 2 2" xfId="1955" xr:uid="{00000000-0005-0000-0000-0000A8000000}"/>
    <cellStyle name="20% - Accent4 2 3" xfId="5205" xr:uid="{E471806D-BED2-4481-8FA9-5E4A9F21E08A}"/>
    <cellStyle name="20% - Accent4 3" xfId="3816" xr:uid="{00000000-0005-0000-0000-0000A9000000}"/>
    <cellStyle name="20% - Accent5" xfId="5101" builtinId="46" customBuiltin="1"/>
    <cellStyle name="20% - Accent5 2" xfId="342" xr:uid="{00000000-0005-0000-0000-0000AA000000}"/>
    <cellStyle name="20% - Accent5 2 2" xfId="1956" xr:uid="{00000000-0005-0000-0000-0000AB000000}"/>
    <cellStyle name="20% - Accent5 3" xfId="3817" xr:uid="{00000000-0005-0000-0000-0000AC000000}"/>
    <cellStyle name="20% - Accent6" xfId="5104" builtinId="50" customBuiltin="1"/>
    <cellStyle name="20% - Accent6 2" xfId="343" xr:uid="{00000000-0005-0000-0000-0000AD000000}"/>
    <cellStyle name="20% - Accent6 2 2" xfId="1957" xr:uid="{00000000-0005-0000-0000-0000AE000000}"/>
    <cellStyle name="20% - Accent6 2 3" xfId="5206" xr:uid="{63DD859B-0CDD-4EE5-AB30-E1FD33D8CB7C}"/>
    <cellStyle name="20% - Accent6 3" xfId="3818" xr:uid="{00000000-0005-0000-0000-0000AF000000}"/>
    <cellStyle name="3 indents" xfId="344" xr:uid="{00000000-0005-0000-0000-0000B0000000}"/>
    <cellStyle name="4 indents" xfId="345" xr:uid="{00000000-0005-0000-0000-0000B1000000}"/>
    <cellStyle name="40 % - Accent1" xfId="346" xr:uid="{00000000-0005-0000-0000-0000B2000000}"/>
    <cellStyle name="40 % - Accent1 2" xfId="1958" xr:uid="{00000000-0005-0000-0000-0000B3000000}"/>
    <cellStyle name="40 % - Accent2" xfId="347" xr:uid="{00000000-0005-0000-0000-0000B4000000}"/>
    <cellStyle name="40 % - Accent2 2" xfId="1959" xr:uid="{00000000-0005-0000-0000-0000B5000000}"/>
    <cellStyle name="40 % - Accent3" xfId="348" xr:uid="{00000000-0005-0000-0000-0000B6000000}"/>
    <cellStyle name="40 % - Accent3 2" xfId="1960" xr:uid="{00000000-0005-0000-0000-0000B7000000}"/>
    <cellStyle name="40 % - Accent4" xfId="349" xr:uid="{00000000-0005-0000-0000-0000B8000000}"/>
    <cellStyle name="40 % - Accent4 2" xfId="1961" xr:uid="{00000000-0005-0000-0000-0000B9000000}"/>
    <cellStyle name="40 % - Accent5" xfId="350" xr:uid="{00000000-0005-0000-0000-0000BA000000}"/>
    <cellStyle name="40 % - Accent5 2" xfId="1962" xr:uid="{00000000-0005-0000-0000-0000BB000000}"/>
    <cellStyle name="40 % - Accent6" xfId="351" xr:uid="{00000000-0005-0000-0000-0000BC000000}"/>
    <cellStyle name="40 % - Accent6 2" xfId="1963" xr:uid="{00000000-0005-0000-0000-0000BD000000}"/>
    <cellStyle name="40% - Accent1" xfId="5090" builtinId="31" customBuiltin="1"/>
    <cellStyle name="40% - Accent1 2" xfId="352" xr:uid="{00000000-0005-0000-0000-0000BE000000}"/>
    <cellStyle name="40% - Accent1 2 2" xfId="1964" xr:uid="{00000000-0005-0000-0000-0000BF000000}"/>
    <cellStyle name="40% - Accent1 2 3" xfId="5207" xr:uid="{8FEC8921-39DE-4313-8C24-08CFEE812D6B}"/>
    <cellStyle name="40% - Accent1 3" xfId="3819" xr:uid="{00000000-0005-0000-0000-0000C0000000}"/>
    <cellStyle name="40% - Accent2" xfId="5093" builtinId="35" customBuiltin="1"/>
    <cellStyle name="40% - Accent2 2" xfId="353" xr:uid="{00000000-0005-0000-0000-0000C1000000}"/>
    <cellStyle name="40% - Accent2 2 2" xfId="1965" xr:uid="{00000000-0005-0000-0000-0000C2000000}"/>
    <cellStyle name="40% - Accent2 3" xfId="3820" xr:uid="{00000000-0005-0000-0000-0000C3000000}"/>
    <cellStyle name="40% - Accent3" xfId="5096" builtinId="39" customBuiltin="1"/>
    <cellStyle name="40% - Accent3 2" xfId="354" xr:uid="{00000000-0005-0000-0000-0000C4000000}"/>
    <cellStyle name="40% - Accent3 2 2" xfId="1966" xr:uid="{00000000-0005-0000-0000-0000C5000000}"/>
    <cellStyle name="40% - Accent3 2 3" xfId="5208" xr:uid="{DB7080D1-F064-4E37-A663-05EA9AF85CA9}"/>
    <cellStyle name="40% - Accent3 3" xfId="3821" xr:uid="{00000000-0005-0000-0000-0000C6000000}"/>
    <cellStyle name="40% - Accent4" xfId="5099" builtinId="43" customBuiltin="1"/>
    <cellStyle name="40% - Accent4 2" xfId="355" xr:uid="{00000000-0005-0000-0000-0000C7000000}"/>
    <cellStyle name="40% - Accent4 2 2" xfId="1967" xr:uid="{00000000-0005-0000-0000-0000C8000000}"/>
    <cellStyle name="40% - Accent4 2 3" xfId="5209" xr:uid="{3B13DD89-765C-47AD-ACEC-9E1DD78B1B84}"/>
    <cellStyle name="40% - Accent4 3" xfId="3822" xr:uid="{00000000-0005-0000-0000-0000C9000000}"/>
    <cellStyle name="40% - Accent5" xfId="5102" builtinId="47" customBuiltin="1"/>
    <cellStyle name="40% - Accent5 2" xfId="356" xr:uid="{00000000-0005-0000-0000-0000CA000000}"/>
    <cellStyle name="40% - Accent5 2 2" xfId="1968" xr:uid="{00000000-0005-0000-0000-0000CB000000}"/>
    <cellStyle name="40% - Accent5 3" xfId="3823" xr:uid="{00000000-0005-0000-0000-0000CC000000}"/>
    <cellStyle name="40% - Accent6" xfId="5105" builtinId="51" customBuiltin="1"/>
    <cellStyle name="40% - Accent6 2" xfId="357" xr:uid="{00000000-0005-0000-0000-0000CD000000}"/>
    <cellStyle name="40% - Accent6 2 2" xfId="1969" xr:uid="{00000000-0005-0000-0000-0000CE000000}"/>
    <cellStyle name="40% - Accent6 2 3" xfId="5210" xr:uid="{EDB11EDE-6EEA-4FF7-B133-8971CA1FDD15}"/>
    <cellStyle name="40% - Accent6 3" xfId="3824" xr:uid="{00000000-0005-0000-0000-0000CF000000}"/>
    <cellStyle name="5 indents" xfId="358" xr:uid="{00000000-0005-0000-0000-0000D0000000}"/>
    <cellStyle name="60 % - Accent1" xfId="359" xr:uid="{00000000-0005-0000-0000-0000D1000000}"/>
    <cellStyle name="60 % - Accent1 2" xfId="1970" xr:uid="{00000000-0005-0000-0000-0000D2000000}"/>
    <cellStyle name="60 % - Accent2" xfId="360" xr:uid="{00000000-0005-0000-0000-0000D3000000}"/>
    <cellStyle name="60 % - Accent2 2" xfId="1971" xr:uid="{00000000-0005-0000-0000-0000D4000000}"/>
    <cellStyle name="60 % - Accent3" xfId="361" xr:uid="{00000000-0005-0000-0000-0000D5000000}"/>
    <cellStyle name="60 % - Accent3 2" xfId="1972" xr:uid="{00000000-0005-0000-0000-0000D6000000}"/>
    <cellStyle name="60 % - Accent4" xfId="362" xr:uid="{00000000-0005-0000-0000-0000D7000000}"/>
    <cellStyle name="60 % - Accent4 2" xfId="1973" xr:uid="{00000000-0005-0000-0000-0000D8000000}"/>
    <cellStyle name="60 % - Accent5" xfId="363" xr:uid="{00000000-0005-0000-0000-0000D9000000}"/>
    <cellStyle name="60 % - Accent5 2" xfId="1974" xr:uid="{00000000-0005-0000-0000-0000DA000000}"/>
    <cellStyle name="60 % - Accent6" xfId="364" xr:uid="{00000000-0005-0000-0000-0000DB000000}"/>
    <cellStyle name="60 % - Accent6 2" xfId="1975" xr:uid="{00000000-0005-0000-0000-0000DC000000}"/>
    <cellStyle name="60% - Accent1 2" xfId="365" xr:uid="{00000000-0005-0000-0000-0000DD000000}"/>
    <cellStyle name="60% - Accent1 2 2" xfId="1976" xr:uid="{00000000-0005-0000-0000-0000DE000000}"/>
    <cellStyle name="60% - Accent1 2 3" xfId="5211" xr:uid="{DB6C5E03-941B-4D73-86D2-74CC36F21484}"/>
    <cellStyle name="60% - Accent1 3" xfId="3825" xr:uid="{00000000-0005-0000-0000-0000DF000000}"/>
    <cellStyle name="60% - Accent1 4" xfId="5108" xr:uid="{D86E24B2-FAE3-40F4-B5AF-B6B1714A0A55}"/>
    <cellStyle name="60% - Accent2 2" xfId="366" xr:uid="{00000000-0005-0000-0000-0000E0000000}"/>
    <cellStyle name="60% - Accent2 2 2" xfId="1977" xr:uid="{00000000-0005-0000-0000-0000E1000000}"/>
    <cellStyle name="60% - Accent2 3" xfId="3826" xr:uid="{00000000-0005-0000-0000-0000E2000000}"/>
    <cellStyle name="60% - Accent2 4" xfId="5109" xr:uid="{2A4BE7B9-7329-40CE-916B-6B8424282E20}"/>
    <cellStyle name="60% - Accent3 2" xfId="367" xr:uid="{00000000-0005-0000-0000-0000E3000000}"/>
    <cellStyle name="60% - Accent3 2 2" xfId="1978" xr:uid="{00000000-0005-0000-0000-0000E4000000}"/>
    <cellStyle name="60% - Accent3 2 3" xfId="5212" xr:uid="{C94C8342-A1E4-4FEA-AAF4-0CA3AEF564A5}"/>
    <cellStyle name="60% - Accent3 3" xfId="3827" xr:uid="{00000000-0005-0000-0000-0000E5000000}"/>
    <cellStyle name="60% - Accent3 4" xfId="5110" xr:uid="{A72926E3-C294-421E-A03A-C8DD718C1DDF}"/>
    <cellStyle name="60% - Accent4 2" xfId="368" xr:uid="{00000000-0005-0000-0000-0000E6000000}"/>
    <cellStyle name="60% - Accent4 2 2" xfId="1979" xr:uid="{00000000-0005-0000-0000-0000E7000000}"/>
    <cellStyle name="60% - Accent4 2 3" xfId="5213" xr:uid="{47066FB8-5354-4D14-9096-6722552F3566}"/>
    <cellStyle name="60% - Accent4 3" xfId="3828" xr:uid="{00000000-0005-0000-0000-0000E8000000}"/>
    <cellStyle name="60% - Accent4 4" xfId="5111" xr:uid="{D3AAED09-59D7-45AB-90ED-24108AEF90D2}"/>
    <cellStyle name="60% - Accent5 2" xfId="369" xr:uid="{00000000-0005-0000-0000-0000E9000000}"/>
    <cellStyle name="60% - Accent5 2 2" xfId="1980" xr:uid="{00000000-0005-0000-0000-0000EA000000}"/>
    <cellStyle name="60% - Accent5 3" xfId="3829" xr:uid="{00000000-0005-0000-0000-0000EB000000}"/>
    <cellStyle name="60% - Accent5 4" xfId="5112" xr:uid="{A24240BB-3174-4CF0-993B-2D8059DAC6FE}"/>
    <cellStyle name="60% - Accent6 2" xfId="370" xr:uid="{00000000-0005-0000-0000-0000EC000000}"/>
    <cellStyle name="60% - Accent6 2 2" xfId="1981" xr:uid="{00000000-0005-0000-0000-0000ED000000}"/>
    <cellStyle name="60% - Accent6 2 3" xfId="5214" xr:uid="{2052EA9A-D050-4435-993E-499CAD514F66}"/>
    <cellStyle name="60% - Accent6 3" xfId="3830" xr:uid="{00000000-0005-0000-0000-0000EE000000}"/>
    <cellStyle name="60% - Accent6 4" xfId="5113" xr:uid="{65F452BC-6D0E-4A1D-AE6A-0D12158827C4}"/>
    <cellStyle name="Accent1" xfId="3676" builtinId="29" customBuiltin="1"/>
    <cellStyle name="Accent1 - 20 %" xfId="371" xr:uid="{00000000-0005-0000-0000-0000F0000000}"/>
    <cellStyle name="Accent1 - 20 % 2" xfId="1982" xr:uid="{00000000-0005-0000-0000-0000F1000000}"/>
    <cellStyle name="Accent1 - 20%" xfId="5215" xr:uid="{25905404-FF5C-48C4-9B70-295785FAE552}"/>
    <cellStyle name="Accent1 - 40 %" xfId="372" xr:uid="{00000000-0005-0000-0000-0000F2000000}"/>
    <cellStyle name="Accent1 - 40 % 2" xfId="1983" xr:uid="{00000000-0005-0000-0000-0000F3000000}"/>
    <cellStyle name="Accent1 - 40%" xfId="5216" xr:uid="{3CC99D07-2994-4A1D-A50A-6F0AB2F5F088}"/>
    <cellStyle name="Accent1 - 60 %" xfId="373" xr:uid="{00000000-0005-0000-0000-0000F4000000}"/>
    <cellStyle name="Accent1 - 60 % 2" xfId="1984" xr:uid="{00000000-0005-0000-0000-0000F5000000}"/>
    <cellStyle name="Accent1 - 60%" xfId="5217" xr:uid="{F02F27A4-65EE-40E8-BD15-4F018F33BB7F}"/>
    <cellStyle name="Accent1 10" xfId="374" xr:uid="{00000000-0005-0000-0000-0000F6000000}"/>
    <cellStyle name="Accent1 10 2" xfId="1985" xr:uid="{00000000-0005-0000-0000-0000F7000000}"/>
    <cellStyle name="Accent1 100" xfId="375" xr:uid="{00000000-0005-0000-0000-0000F8000000}"/>
    <cellStyle name="Accent1 100 2" xfId="1986" xr:uid="{00000000-0005-0000-0000-0000F9000000}"/>
    <cellStyle name="Accent1 101" xfId="376" xr:uid="{00000000-0005-0000-0000-0000FA000000}"/>
    <cellStyle name="Accent1 101 2" xfId="1987" xr:uid="{00000000-0005-0000-0000-0000FB000000}"/>
    <cellStyle name="Accent1 102" xfId="377" xr:uid="{00000000-0005-0000-0000-0000FC000000}"/>
    <cellStyle name="Accent1 102 2" xfId="1988" xr:uid="{00000000-0005-0000-0000-0000FD000000}"/>
    <cellStyle name="Accent1 103" xfId="378" xr:uid="{00000000-0005-0000-0000-0000FE000000}"/>
    <cellStyle name="Accent1 103 2" xfId="1989" xr:uid="{00000000-0005-0000-0000-0000FF000000}"/>
    <cellStyle name="Accent1 104" xfId="379" xr:uid="{00000000-0005-0000-0000-000000010000}"/>
    <cellStyle name="Accent1 104 2" xfId="1990" xr:uid="{00000000-0005-0000-0000-000001010000}"/>
    <cellStyle name="Accent1 105" xfId="380" xr:uid="{00000000-0005-0000-0000-000002010000}"/>
    <cellStyle name="Accent1 105 2" xfId="1991" xr:uid="{00000000-0005-0000-0000-000003010000}"/>
    <cellStyle name="Accent1 106" xfId="381" xr:uid="{00000000-0005-0000-0000-000004010000}"/>
    <cellStyle name="Accent1 106 2" xfId="1992" xr:uid="{00000000-0005-0000-0000-000005010000}"/>
    <cellStyle name="Accent1 107" xfId="382" xr:uid="{00000000-0005-0000-0000-000006010000}"/>
    <cellStyle name="Accent1 107 2" xfId="1993" xr:uid="{00000000-0005-0000-0000-000007010000}"/>
    <cellStyle name="Accent1 108" xfId="383" xr:uid="{00000000-0005-0000-0000-000008010000}"/>
    <cellStyle name="Accent1 108 2" xfId="1994" xr:uid="{00000000-0005-0000-0000-000009010000}"/>
    <cellStyle name="Accent1 109" xfId="384" xr:uid="{00000000-0005-0000-0000-00000A010000}"/>
    <cellStyle name="Accent1 109 2" xfId="1995" xr:uid="{00000000-0005-0000-0000-00000B010000}"/>
    <cellStyle name="Accent1 11" xfId="385" xr:uid="{00000000-0005-0000-0000-00000C010000}"/>
    <cellStyle name="Accent1 11 2" xfId="1996" xr:uid="{00000000-0005-0000-0000-00000D010000}"/>
    <cellStyle name="Accent1 110" xfId="386" xr:uid="{00000000-0005-0000-0000-00000E010000}"/>
    <cellStyle name="Accent1 110 2" xfId="1997" xr:uid="{00000000-0005-0000-0000-00000F010000}"/>
    <cellStyle name="Accent1 111" xfId="387" xr:uid="{00000000-0005-0000-0000-000010010000}"/>
    <cellStyle name="Accent1 111 2" xfId="1998" xr:uid="{00000000-0005-0000-0000-000011010000}"/>
    <cellStyle name="Accent1 112" xfId="388" xr:uid="{00000000-0005-0000-0000-000012010000}"/>
    <cellStyle name="Accent1 112 2" xfId="1999" xr:uid="{00000000-0005-0000-0000-000013010000}"/>
    <cellStyle name="Accent1 113" xfId="389" xr:uid="{00000000-0005-0000-0000-000014010000}"/>
    <cellStyle name="Accent1 113 2" xfId="2000" xr:uid="{00000000-0005-0000-0000-000015010000}"/>
    <cellStyle name="Accent1 114" xfId="390" xr:uid="{00000000-0005-0000-0000-000016010000}"/>
    <cellStyle name="Accent1 114 2" xfId="2001" xr:uid="{00000000-0005-0000-0000-000017010000}"/>
    <cellStyle name="Accent1 115" xfId="391" xr:uid="{00000000-0005-0000-0000-000018010000}"/>
    <cellStyle name="Accent1 115 2" xfId="2002" xr:uid="{00000000-0005-0000-0000-000019010000}"/>
    <cellStyle name="Accent1 116" xfId="392" xr:uid="{00000000-0005-0000-0000-00001A010000}"/>
    <cellStyle name="Accent1 116 2" xfId="2003" xr:uid="{00000000-0005-0000-0000-00001B010000}"/>
    <cellStyle name="Accent1 117" xfId="393" xr:uid="{00000000-0005-0000-0000-00001C010000}"/>
    <cellStyle name="Accent1 117 2" xfId="2004" xr:uid="{00000000-0005-0000-0000-00001D010000}"/>
    <cellStyle name="Accent1 118" xfId="394" xr:uid="{00000000-0005-0000-0000-00001E010000}"/>
    <cellStyle name="Accent1 118 2" xfId="2005" xr:uid="{00000000-0005-0000-0000-00001F010000}"/>
    <cellStyle name="Accent1 119" xfId="395" xr:uid="{00000000-0005-0000-0000-000020010000}"/>
    <cellStyle name="Accent1 119 2" xfId="2006" xr:uid="{00000000-0005-0000-0000-000021010000}"/>
    <cellStyle name="Accent1 12" xfId="396" xr:uid="{00000000-0005-0000-0000-000022010000}"/>
    <cellStyle name="Accent1 12 2" xfId="2007" xr:uid="{00000000-0005-0000-0000-000023010000}"/>
    <cellStyle name="Accent1 120" xfId="397" xr:uid="{00000000-0005-0000-0000-000024010000}"/>
    <cellStyle name="Accent1 120 2" xfId="2008" xr:uid="{00000000-0005-0000-0000-000025010000}"/>
    <cellStyle name="Accent1 121" xfId="398" xr:uid="{00000000-0005-0000-0000-000026010000}"/>
    <cellStyle name="Accent1 121 2" xfId="2009" xr:uid="{00000000-0005-0000-0000-000027010000}"/>
    <cellStyle name="Accent1 122" xfId="399" xr:uid="{00000000-0005-0000-0000-000028010000}"/>
    <cellStyle name="Accent1 122 2" xfId="2010" xr:uid="{00000000-0005-0000-0000-000029010000}"/>
    <cellStyle name="Accent1 123" xfId="400" xr:uid="{00000000-0005-0000-0000-00002A010000}"/>
    <cellStyle name="Accent1 123 2" xfId="2011" xr:uid="{00000000-0005-0000-0000-00002B010000}"/>
    <cellStyle name="Accent1 124" xfId="401" xr:uid="{00000000-0005-0000-0000-00002C010000}"/>
    <cellStyle name="Accent1 124 2" xfId="2012" xr:uid="{00000000-0005-0000-0000-00002D010000}"/>
    <cellStyle name="Accent1 125" xfId="402" xr:uid="{00000000-0005-0000-0000-00002E010000}"/>
    <cellStyle name="Accent1 125 2" xfId="2013" xr:uid="{00000000-0005-0000-0000-00002F010000}"/>
    <cellStyle name="Accent1 126" xfId="403" xr:uid="{00000000-0005-0000-0000-000030010000}"/>
    <cellStyle name="Accent1 126 2" xfId="2014" xr:uid="{00000000-0005-0000-0000-000031010000}"/>
    <cellStyle name="Accent1 127" xfId="404" xr:uid="{00000000-0005-0000-0000-000032010000}"/>
    <cellStyle name="Accent1 127 2" xfId="2015" xr:uid="{00000000-0005-0000-0000-000033010000}"/>
    <cellStyle name="Accent1 128" xfId="405" xr:uid="{00000000-0005-0000-0000-000034010000}"/>
    <cellStyle name="Accent1 128 2" xfId="2016" xr:uid="{00000000-0005-0000-0000-000035010000}"/>
    <cellStyle name="Accent1 129" xfId="406" xr:uid="{00000000-0005-0000-0000-000036010000}"/>
    <cellStyle name="Accent1 129 2" xfId="2017" xr:uid="{00000000-0005-0000-0000-000037010000}"/>
    <cellStyle name="Accent1 13" xfId="407" xr:uid="{00000000-0005-0000-0000-000038010000}"/>
    <cellStyle name="Accent1 13 2" xfId="2018" xr:uid="{00000000-0005-0000-0000-000039010000}"/>
    <cellStyle name="Accent1 130" xfId="408" xr:uid="{00000000-0005-0000-0000-00003A010000}"/>
    <cellStyle name="Accent1 130 2" xfId="2019" xr:uid="{00000000-0005-0000-0000-00003B010000}"/>
    <cellStyle name="Accent1 131" xfId="409" xr:uid="{00000000-0005-0000-0000-00003C010000}"/>
    <cellStyle name="Accent1 131 2" xfId="2020" xr:uid="{00000000-0005-0000-0000-00003D010000}"/>
    <cellStyle name="Accent1 132" xfId="410" xr:uid="{00000000-0005-0000-0000-00003E010000}"/>
    <cellStyle name="Accent1 132 2" xfId="2021" xr:uid="{00000000-0005-0000-0000-00003F010000}"/>
    <cellStyle name="Accent1 133" xfId="411" xr:uid="{00000000-0005-0000-0000-000040010000}"/>
    <cellStyle name="Accent1 133 2" xfId="2022" xr:uid="{00000000-0005-0000-0000-000041010000}"/>
    <cellStyle name="Accent1 134" xfId="412" xr:uid="{00000000-0005-0000-0000-000042010000}"/>
    <cellStyle name="Accent1 134 2" xfId="2023" xr:uid="{00000000-0005-0000-0000-000043010000}"/>
    <cellStyle name="Accent1 135" xfId="413" xr:uid="{00000000-0005-0000-0000-000044010000}"/>
    <cellStyle name="Accent1 135 2" xfId="2024" xr:uid="{00000000-0005-0000-0000-000045010000}"/>
    <cellStyle name="Accent1 136" xfId="414" xr:uid="{00000000-0005-0000-0000-000046010000}"/>
    <cellStyle name="Accent1 136 2" xfId="2025" xr:uid="{00000000-0005-0000-0000-000047010000}"/>
    <cellStyle name="Accent1 137" xfId="415" xr:uid="{00000000-0005-0000-0000-000048010000}"/>
    <cellStyle name="Accent1 137 2" xfId="2026" xr:uid="{00000000-0005-0000-0000-000049010000}"/>
    <cellStyle name="Accent1 138" xfId="416" xr:uid="{00000000-0005-0000-0000-00004A010000}"/>
    <cellStyle name="Accent1 138 2" xfId="2027" xr:uid="{00000000-0005-0000-0000-00004B010000}"/>
    <cellStyle name="Accent1 139" xfId="417" xr:uid="{00000000-0005-0000-0000-00004C010000}"/>
    <cellStyle name="Accent1 139 2" xfId="2028" xr:uid="{00000000-0005-0000-0000-00004D010000}"/>
    <cellStyle name="Accent1 14" xfId="418" xr:uid="{00000000-0005-0000-0000-00004E010000}"/>
    <cellStyle name="Accent1 14 2" xfId="2029" xr:uid="{00000000-0005-0000-0000-00004F010000}"/>
    <cellStyle name="Accent1 15" xfId="419" xr:uid="{00000000-0005-0000-0000-000050010000}"/>
    <cellStyle name="Accent1 15 2" xfId="2030" xr:uid="{00000000-0005-0000-0000-000051010000}"/>
    <cellStyle name="Accent1 16" xfId="420" xr:uid="{00000000-0005-0000-0000-000052010000}"/>
    <cellStyle name="Accent1 16 2" xfId="2031" xr:uid="{00000000-0005-0000-0000-000053010000}"/>
    <cellStyle name="Accent1 17" xfId="421" xr:uid="{00000000-0005-0000-0000-000054010000}"/>
    <cellStyle name="Accent1 17 2" xfId="2032" xr:uid="{00000000-0005-0000-0000-000055010000}"/>
    <cellStyle name="Accent1 18" xfId="422" xr:uid="{00000000-0005-0000-0000-000056010000}"/>
    <cellStyle name="Accent1 18 2" xfId="2033" xr:uid="{00000000-0005-0000-0000-000057010000}"/>
    <cellStyle name="Accent1 19" xfId="423" xr:uid="{00000000-0005-0000-0000-000058010000}"/>
    <cellStyle name="Accent1 19 2" xfId="2034" xr:uid="{00000000-0005-0000-0000-000059010000}"/>
    <cellStyle name="Accent1 2" xfId="424" xr:uid="{00000000-0005-0000-0000-00005A010000}"/>
    <cellStyle name="Accent1 2 2" xfId="2035" xr:uid="{00000000-0005-0000-0000-00005B010000}"/>
    <cellStyle name="Accent1 2 3" xfId="5218" xr:uid="{9061116B-72CB-4CC4-9E07-3F78C8B70B47}"/>
    <cellStyle name="Accent1 20" xfId="425" xr:uid="{00000000-0005-0000-0000-00005C010000}"/>
    <cellStyle name="Accent1 20 2" xfId="2036" xr:uid="{00000000-0005-0000-0000-00005D010000}"/>
    <cellStyle name="Accent1 21" xfId="426" xr:uid="{00000000-0005-0000-0000-00005E010000}"/>
    <cellStyle name="Accent1 21 2" xfId="2037" xr:uid="{00000000-0005-0000-0000-00005F010000}"/>
    <cellStyle name="Accent1 22" xfId="427" xr:uid="{00000000-0005-0000-0000-000060010000}"/>
    <cellStyle name="Accent1 22 2" xfId="2038" xr:uid="{00000000-0005-0000-0000-000061010000}"/>
    <cellStyle name="Accent1 23" xfId="428" xr:uid="{00000000-0005-0000-0000-000062010000}"/>
    <cellStyle name="Accent1 23 2" xfId="2039" xr:uid="{00000000-0005-0000-0000-000063010000}"/>
    <cellStyle name="Accent1 24" xfId="429" xr:uid="{00000000-0005-0000-0000-000064010000}"/>
    <cellStyle name="Accent1 24 2" xfId="2040" xr:uid="{00000000-0005-0000-0000-000065010000}"/>
    <cellStyle name="Accent1 25" xfId="430" xr:uid="{00000000-0005-0000-0000-000066010000}"/>
    <cellStyle name="Accent1 25 2" xfId="2041" xr:uid="{00000000-0005-0000-0000-000067010000}"/>
    <cellStyle name="Accent1 26" xfId="431" xr:uid="{00000000-0005-0000-0000-000068010000}"/>
    <cellStyle name="Accent1 26 2" xfId="2042" xr:uid="{00000000-0005-0000-0000-000069010000}"/>
    <cellStyle name="Accent1 27" xfId="432" xr:uid="{00000000-0005-0000-0000-00006A010000}"/>
    <cellStyle name="Accent1 27 2" xfId="2043" xr:uid="{00000000-0005-0000-0000-00006B010000}"/>
    <cellStyle name="Accent1 28" xfId="433" xr:uid="{00000000-0005-0000-0000-00006C010000}"/>
    <cellStyle name="Accent1 28 2" xfId="2044" xr:uid="{00000000-0005-0000-0000-00006D010000}"/>
    <cellStyle name="Accent1 29" xfId="434" xr:uid="{00000000-0005-0000-0000-00006E010000}"/>
    <cellStyle name="Accent1 29 2" xfId="2045" xr:uid="{00000000-0005-0000-0000-00006F010000}"/>
    <cellStyle name="Accent1 3" xfId="435" xr:uid="{00000000-0005-0000-0000-000070010000}"/>
    <cellStyle name="Accent1 3 2" xfId="2046" xr:uid="{00000000-0005-0000-0000-000071010000}"/>
    <cellStyle name="Accent1 3 3" xfId="5219" xr:uid="{AE1B07AB-B67D-4D80-AD64-341310C1B4B1}"/>
    <cellStyle name="Accent1 30" xfId="436" xr:uid="{00000000-0005-0000-0000-000072010000}"/>
    <cellStyle name="Accent1 30 2" xfId="2047" xr:uid="{00000000-0005-0000-0000-000073010000}"/>
    <cellStyle name="Accent1 31" xfId="437" xr:uid="{00000000-0005-0000-0000-000074010000}"/>
    <cellStyle name="Accent1 31 2" xfId="2048" xr:uid="{00000000-0005-0000-0000-000075010000}"/>
    <cellStyle name="Accent1 32" xfId="438" xr:uid="{00000000-0005-0000-0000-000076010000}"/>
    <cellStyle name="Accent1 32 2" xfId="2049" xr:uid="{00000000-0005-0000-0000-000077010000}"/>
    <cellStyle name="Accent1 33" xfId="439" xr:uid="{00000000-0005-0000-0000-000078010000}"/>
    <cellStyle name="Accent1 33 2" xfId="2050" xr:uid="{00000000-0005-0000-0000-000079010000}"/>
    <cellStyle name="Accent1 34" xfId="440" xr:uid="{00000000-0005-0000-0000-00007A010000}"/>
    <cellStyle name="Accent1 34 2" xfId="2051" xr:uid="{00000000-0005-0000-0000-00007B010000}"/>
    <cellStyle name="Accent1 35" xfId="441" xr:uid="{00000000-0005-0000-0000-00007C010000}"/>
    <cellStyle name="Accent1 35 2" xfId="2052" xr:uid="{00000000-0005-0000-0000-00007D010000}"/>
    <cellStyle name="Accent1 36" xfId="442" xr:uid="{00000000-0005-0000-0000-00007E010000}"/>
    <cellStyle name="Accent1 36 2" xfId="2053" xr:uid="{00000000-0005-0000-0000-00007F010000}"/>
    <cellStyle name="Accent1 37" xfId="443" xr:uid="{00000000-0005-0000-0000-000080010000}"/>
    <cellStyle name="Accent1 37 2" xfId="2054" xr:uid="{00000000-0005-0000-0000-000081010000}"/>
    <cellStyle name="Accent1 38" xfId="444" xr:uid="{00000000-0005-0000-0000-000082010000}"/>
    <cellStyle name="Accent1 38 2" xfId="2055" xr:uid="{00000000-0005-0000-0000-000083010000}"/>
    <cellStyle name="Accent1 39" xfId="445" xr:uid="{00000000-0005-0000-0000-000084010000}"/>
    <cellStyle name="Accent1 39 2" xfId="2056" xr:uid="{00000000-0005-0000-0000-000085010000}"/>
    <cellStyle name="Accent1 4" xfId="446" xr:uid="{00000000-0005-0000-0000-000086010000}"/>
    <cellStyle name="Accent1 4 2" xfId="2057" xr:uid="{00000000-0005-0000-0000-000087010000}"/>
    <cellStyle name="Accent1 40" xfId="447" xr:uid="{00000000-0005-0000-0000-000088010000}"/>
    <cellStyle name="Accent1 40 2" xfId="2058" xr:uid="{00000000-0005-0000-0000-000089010000}"/>
    <cellStyle name="Accent1 41" xfId="448" xr:uid="{00000000-0005-0000-0000-00008A010000}"/>
    <cellStyle name="Accent1 41 2" xfId="2059" xr:uid="{00000000-0005-0000-0000-00008B010000}"/>
    <cellStyle name="Accent1 42" xfId="449" xr:uid="{00000000-0005-0000-0000-00008C010000}"/>
    <cellStyle name="Accent1 42 2" xfId="2060" xr:uid="{00000000-0005-0000-0000-00008D010000}"/>
    <cellStyle name="Accent1 43" xfId="450" xr:uid="{00000000-0005-0000-0000-00008E010000}"/>
    <cellStyle name="Accent1 43 2" xfId="2061" xr:uid="{00000000-0005-0000-0000-00008F010000}"/>
    <cellStyle name="Accent1 44" xfId="451" xr:uid="{00000000-0005-0000-0000-000090010000}"/>
    <cellStyle name="Accent1 44 2" xfId="2062" xr:uid="{00000000-0005-0000-0000-000091010000}"/>
    <cellStyle name="Accent1 45" xfId="452" xr:uid="{00000000-0005-0000-0000-000092010000}"/>
    <cellStyle name="Accent1 45 2" xfId="2063" xr:uid="{00000000-0005-0000-0000-000093010000}"/>
    <cellStyle name="Accent1 46" xfId="453" xr:uid="{00000000-0005-0000-0000-000094010000}"/>
    <cellStyle name="Accent1 46 2" xfId="2064" xr:uid="{00000000-0005-0000-0000-000095010000}"/>
    <cellStyle name="Accent1 47" xfId="454" xr:uid="{00000000-0005-0000-0000-000096010000}"/>
    <cellStyle name="Accent1 47 2" xfId="2065" xr:uid="{00000000-0005-0000-0000-000097010000}"/>
    <cellStyle name="Accent1 48" xfId="455" xr:uid="{00000000-0005-0000-0000-000098010000}"/>
    <cellStyle name="Accent1 48 2" xfId="2066" xr:uid="{00000000-0005-0000-0000-000099010000}"/>
    <cellStyle name="Accent1 49" xfId="456" xr:uid="{00000000-0005-0000-0000-00009A010000}"/>
    <cellStyle name="Accent1 49 2" xfId="2067" xr:uid="{00000000-0005-0000-0000-00009B010000}"/>
    <cellStyle name="Accent1 5" xfId="457" xr:uid="{00000000-0005-0000-0000-00009C010000}"/>
    <cellStyle name="Accent1 5 2" xfId="2068" xr:uid="{00000000-0005-0000-0000-00009D010000}"/>
    <cellStyle name="Accent1 50" xfId="458" xr:uid="{00000000-0005-0000-0000-00009E010000}"/>
    <cellStyle name="Accent1 50 2" xfId="2069" xr:uid="{00000000-0005-0000-0000-00009F010000}"/>
    <cellStyle name="Accent1 51" xfId="459" xr:uid="{00000000-0005-0000-0000-0000A0010000}"/>
    <cellStyle name="Accent1 51 2" xfId="2070" xr:uid="{00000000-0005-0000-0000-0000A1010000}"/>
    <cellStyle name="Accent1 52" xfId="460" xr:uid="{00000000-0005-0000-0000-0000A2010000}"/>
    <cellStyle name="Accent1 52 2" xfId="2071" xr:uid="{00000000-0005-0000-0000-0000A3010000}"/>
    <cellStyle name="Accent1 53" xfId="461" xr:uid="{00000000-0005-0000-0000-0000A4010000}"/>
    <cellStyle name="Accent1 53 2" xfId="2072" xr:uid="{00000000-0005-0000-0000-0000A5010000}"/>
    <cellStyle name="Accent1 54" xfId="462" xr:uid="{00000000-0005-0000-0000-0000A6010000}"/>
    <cellStyle name="Accent1 54 2" xfId="2073" xr:uid="{00000000-0005-0000-0000-0000A7010000}"/>
    <cellStyle name="Accent1 55" xfId="463" xr:uid="{00000000-0005-0000-0000-0000A8010000}"/>
    <cellStyle name="Accent1 55 2" xfId="2074" xr:uid="{00000000-0005-0000-0000-0000A9010000}"/>
    <cellStyle name="Accent1 56" xfId="464" xr:uid="{00000000-0005-0000-0000-0000AA010000}"/>
    <cellStyle name="Accent1 56 2" xfId="2075" xr:uid="{00000000-0005-0000-0000-0000AB010000}"/>
    <cellStyle name="Accent1 57" xfId="465" xr:uid="{00000000-0005-0000-0000-0000AC010000}"/>
    <cellStyle name="Accent1 57 2" xfId="2076" xr:uid="{00000000-0005-0000-0000-0000AD010000}"/>
    <cellStyle name="Accent1 58" xfId="466" xr:uid="{00000000-0005-0000-0000-0000AE010000}"/>
    <cellStyle name="Accent1 58 2" xfId="2077" xr:uid="{00000000-0005-0000-0000-0000AF010000}"/>
    <cellStyle name="Accent1 59" xfId="467" xr:uid="{00000000-0005-0000-0000-0000B0010000}"/>
    <cellStyle name="Accent1 59 2" xfId="2078" xr:uid="{00000000-0005-0000-0000-0000B1010000}"/>
    <cellStyle name="Accent1 6" xfId="468" xr:uid="{00000000-0005-0000-0000-0000B2010000}"/>
    <cellStyle name="Accent1 6 2" xfId="2079" xr:uid="{00000000-0005-0000-0000-0000B3010000}"/>
    <cellStyle name="Accent1 60" xfId="469" xr:uid="{00000000-0005-0000-0000-0000B4010000}"/>
    <cellStyle name="Accent1 60 2" xfId="2080" xr:uid="{00000000-0005-0000-0000-0000B5010000}"/>
    <cellStyle name="Accent1 61" xfId="470" xr:uid="{00000000-0005-0000-0000-0000B6010000}"/>
    <cellStyle name="Accent1 61 2" xfId="2081" xr:uid="{00000000-0005-0000-0000-0000B7010000}"/>
    <cellStyle name="Accent1 62" xfId="471" xr:uid="{00000000-0005-0000-0000-0000B8010000}"/>
    <cellStyle name="Accent1 62 2" xfId="2082" xr:uid="{00000000-0005-0000-0000-0000B9010000}"/>
    <cellStyle name="Accent1 63" xfId="472" xr:uid="{00000000-0005-0000-0000-0000BA010000}"/>
    <cellStyle name="Accent1 63 2" xfId="2083" xr:uid="{00000000-0005-0000-0000-0000BB010000}"/>
    <cellStyle name="Accent1 64" xfId="473" xr:uid="{00000000-0005-0000-0000-0000BC010000}"/>
    <cellStyle name="Accent1 64 2" xfId="2084" xr:uid="{00000000-0005-0000-0000-0000BD010000}"/>
    <cellStyle name="Accent1 65" xfId="474" xr:uid="{00000000-0005-0000-0000-0000BE010000}"/>
    <cellStyle name="Accent1 65 2" xfId="2085" xr:uid="{00000000-0005-0000-0000-0000BF010000}"/>
    <cellStyle name="Accent1 66" xfId="475" xr:uid="{00000000-0005-0000-0000-0000C0010000}"/>
    <cellStyle name="Accent1 66 2" xfId="2086" xr:uid="{00000000-0005-0000-0000-0000C1010000}"/>
    <cellStyle name="Accent1 67" xfId="476" xr:uid="{00000000-0005-0000-0000-0000C2010000}"/>
    <cellStyle name="Accent1 67 2" xfId="2087" xr:uid="{00000000-0005-0000-0000-0000C3010000}"/>
    <cellStyle name="Accent1 68" xfId="477" xr:uid="{00000000-0005-0000-0000-0000C4010000}"/>
    <cellStyle name="Accent1 68 2" xfId="2088" xr:uid="{00000000-0005-0000-0000-0000C5010000}"/>
    <cellStyle name="Accent1 69" xfId="478" xr:uid="{00000000-0005-0000-0000-0000C6010000}"/>
    <cellStyle name="Accent1 69 2" xfId="2089" xr:uid="{00000000-0005-0000-0000-0000C7010000}"/>
    <cellStyle name="Accent1 7" xfId="479" xr:uid="{00000000-0005-0000-0000-0000C8010000}"/>
    <cellStyle name="Accent1 7 2" xfId="2090" xr:uid="{00000000-0005-0000-0000-0000C9010000}"/>
    <cellStyle name="Accent1 70" xfId="480" xr:uid="{00000000-0005-0000-0000-0000CA010000}"/>
    <cellStyle name="Accent1 70 2" xfId="2091" xr:uid="{00000000-0005-0000-0000-0000CB010000}"/>
    <cellStyle name="Accent1 71" xfId="481" xr:uid="{00000000-0005-0000-0000-0000CC010000}"/>
    <cellStyle name="Accent1 71 2" xfId="2092" xr:uid="{00000000-0005-0000-0000-0000CD010000}"/>
    <cellStyle name="Accent1 72" xfId="482" xr:uid="{00000000-0005-0000-0000-0000CE010000}"/>
    <cellStyle name="Accent1 72 2" xfId="2093" xr:uid="{00000000-0005-0000-0000-0000CF010000}"/>
    <cellStyle name="Accent1 73" xfId="483" xr:uid="{00000000-0005-0000-0000-0000D0010000}"/>
    <cellStyle name="Accent1 73 2" xfId="2094" xr:uid="{00000000-0005-0000-0000-0000D1010000}"/>
    <cellStyle name="Accent1 74" xfId="484" xr:uid="{00000000-0005-0000-0000-0000D2010000}"/>
    <cellStyle name="Accent1 74 2" xfId="2095" xr:uid="{00000000-0005-0000-0000-0000D3010000}"/>
    <cellStyle name="Accent1 75" xfId="485" xr:uid="{00000000-0005-0000-0000-0000D4010000}"/>
    <cellStyle name="Accent1 75 2" xfId="2096" xr:uid="{00000000-0005-0000-0000-0000D5010000}"/>
    <cellStyle name="Accent1 76" xfId="486" xr:uid="{00000000-0005-0000-0000-0000D6010000}"/>
    <cellStyle name="Accent1 76 2" xfId="2097" xr:uid="{00000000-0005-0000-0000-0000D7010000}"/>
    <cellStyle name="Accent1 77" xfId="487" xr:uid="{00000000-0005-0000-0000-0000D8010000}"/>
    <cellStyle name="Accent1 77 2" xfId="2098" xr:uid="{00000000-0005-0000-0000-0000D9010000}"/>
    <cellStyle name="Accent1 78" xfId="488" xr:uid="{00000000-0005-0000-0000-0000DA010000}"/>
    <cellStyle name="Accent1 78 2" xfId="2099" xr:uid="{00000000-0005-0000-0000-0000DB010000}"/>
    <cellStyle name="Accent1 79" xfId="489" xr:uid="{00000000-0005-0000-0000-0000DC010000}"/>
    <cellStyle name="Accent1 79 2" xfId="2100" xr:uid="{00000000-0005-0000-0000-0000DD010000}"/>
    <cellStyle name="Accent1 8" xfId="490" xr:uid="{00000000-0005-0000-0000-0000DE010000}"/>
    <cellStyle name="Accent1 8 2" xfId="2101" xr:uid="{00000000-0005-0000-0000-0000DF010000}"/>
    <cellStyle name="Accent1 80" xfId="491" xr:uid="{00000000-0005-0000-0000-0000E0010000}"/>
    <cellStyle name="Accent1 80 2" xfId="2102" xr:uid="{00000000-0005-0000-0000-0000E1010000}"/>
    <cellStyle name="Accent1 81" xfId="492" xr:uid="{00000000-0005-0000-0000-0000E2010000}"/>
    <cellStyle name="Accent1 81 2" xfId="2103" xr:uid="{00000000-0005-0000-0000-0000E3010000}"/>
    <cellStyle name="Accent1 82" xfId="493" xr:uid="{00000000-0005-0000-0000-0000E4010000}"/>
    <cellStyle name="Accent1 82 2" xfId="2104" xr:uid="{00000000-0005-0000-0000-0000E5010000}"/>
    <cellStyle name="Accent1 83" xfId="494" xr:uid="{00000000-0005-0000-0000-0000E6010000}"/>
    <cellStyle name="Accent1 83 2" xfId="2105" xr:uid="{00000000-0005-0000-0000-0000E7010000}"/>
    <cellStyle name="Accent1 84" xfId="495" xr:uid="{00000000-0005-0000-0000-0000E8010000}"/>
    <cellStyle name="Accent1 84 2" xfId="2106" xr:uid="{00000000-0005-0000-0000-0000E9010000}"/>
    <cellStyle name="Accent1 85" xfId="496" xr:uid="{00000000-0005-0000-0000-0000EA010000}"/>
    <cellStyle name="Accent1 85 2" xfId="2107" xr:uid="{00000000-0005-0000-0000-0000EB010000}"/>
    <cellStyle name="Accent1 86" xfId="497" xr:uid="{00000000-0005-0000-0000-0000EC010000}"/>
    <cellStyle name="Accent1 86 2" xfId="2108" xr:uid="{00000000-0005-0000-0000-0000ED010000}"/>
    <cellStyle name="Accent1 87" xfId="498" xr:uid="{00000000-0005-0000-0000-0000EE010000}"/>
    <cellStyle name="Accent1 87 2" xfId="2109" xr:uid="{00000000-0005-0000-0000-0000EF010000}"/>
    <cellStyle name="Accent1 88" xfId="499" xr:uid="{00000000-0005-0000-0000-0000F0010000}"/>
    <cellStyle name="Accent1 88 2" xfId="2110" xr:uid="{00000000-0005-0000-0000-0000F1010000}"/>
    <cellStyle name="Accent1 89" xfId="500" xr:uid="{00000000-0005-0000-0000-0000F2010000}"/>
    <cellStyle name="Accent1 89 2" xfId="2111" xr:uid="{00000000-0005-0000-0000-0000F3010000}"/>
    <cellStyle name="Accent1 9" xfId="501" xr:uid="{00000000-0005-0000-0000-0000F4010000}"/>
    <cellStyle name="Accent1 9 2" xfId="2112" xr:uid="{00000000-0005-0000-0000-0000F5010000}"/>
    <cellStyle name="Accent1 90" xfId="502" xr:uid="{00000000-0005-0000-0000-0000F6010000}"/>
    <cellStyle name="Accent1 90 2" xfId="2113" xr:uid="{00000000-0005-0000-0000-0000F7010000}"/>
    <cellStyle name="Accent1 91" xfId="503" xr:uid="{00000000-0005-0000-0000-0000F8010000}"/>
    <cellStyle name="Accent1 91 2" xfId="2114" xr:uid="{00000000-0005-0000-0000-0000F9010000}"/>
    <cellStyle name="Accent1 92" xfId="504" xr:uid="{00000000-0005-0000-0000-0000FA010000}"/>
    <cellStyle name="Accent1 92 2" xfId="2115" xr:uid="{00000000-0005-0000-0000-0000FB010000}"/>
    <cellStyle name="Accent1 93" xfId="505" xr:uid="{00000000-0005-0000-0000-0000FC010000}"/>
    <cellStyle name="Accent1 93 2" xfId="2116" xr:uid="{00000000-0005-0000-0000-0000FD010000}"/>
    <cellStyle name="Accent1 94" xfId="506" xr:uid="{00000000-0005-0000-0000-0000FE010000}"/>
    <cellStyle name="Accent1 94 2" xfId="2117" xr:uid="{00000000-0005-0000-0000-0000FF010000}"/>
    <cellStyle name="Accent1 95" xfId="507" xr:uid="{00000000-0005-0000-0000-000000020000}"/>
    <cellStyle name="Accent1 95 2" xfId="2118" xr:uid="{00000000-0005-0000-0000-000001020000}"/>
    <cellStyle name="Accent1 96" xfId="508" xr:uid="{00000000-0005-0000-0000-000002020000}"/>
    <cellStyle name="Accent1 96 2" xfId="2119" xr:uid="{00000000-0005-0000-0000-000003020000}"/>
    <cellStyle name="Accent1 97" xfId="509" xr:uid="{00000000-0005-0000-0000-000004020000}"/>
    <cellStyle name="Accent1 97 2" xfId="2120" xr:uid="{00000000-0005-0000-0000-000005020000}"/>
    <cellStyle name="Accent1 98" xfId="510" xr:uid="{00000000-0005-0000-0000-000006020000}"/>
    <cellStyle name="Accent1 98 2" xfId="2121" xr:uid="{00000000-0005-0000-0000-000007020000}"/>
    <cellStyle name="Accent1 99" xfId="511" xr:uid="{00000000-0005-0000-0000-000008020000}"/>
    <cellStyle name="Accent1 99 2" xfId="2122" xr:uid="{00000000-0005-0000-0000-000009020000}"/>
    <cellStyle name="Accent2" xfId="5091" builtinId="33" customBuiltin="1"/>
    <cellStyle name="Accent2 - 20 %" xfId="512" xr:uid="{00000000-0005-0000-0000-00000A020000}"/>
    <cellStyle name="Accent2 - 20 % 2" xfId="2123" xr:uid="{00000000-0005-0000-0000-00000B020000}"/>
    <cellStyle name="Accent2 - 20%" xfId="5220" xr:uid="{5EE6EE32-96AB-4C81-ACFB-46D9F0CF0F5E}"/>
    <cellStyle name="Accent2 - 40 %" xfId="513" xr:uid="{00000000-0005-0000-0000-00000C020000}"/>
    <cellStyle name="Accent2 - 40 % 2" xfId="2124" xr:uid="{00000000-0005-0000-0000-00000D020000}"/>
    <cellStyle name="Accent2 - 40%" xfId="5221" xr:uid="{B8F77421-F7AA-45A4-99B3-3FA54C4013E6}"/>
    <cellStyle name="Accent2 - 60 %" xfId="514" xr:uid="{00000000-0005-0000-0000-00000E020000}"/>
    <cellStyle name="Accent2 - 60 % 2" xfId="2125" xr:uid="{00000000-0005-0000-0000-00000F020000}"/>
    <cellStyle name="Accent2 - 60%" xfId="5222" xr:uid="{02E57A7A-46C8-449B-BCE8-141CE30B4E5D}"/>
    <cellStyle name="Accent2 10" xfId="515" xr:uid="{00000000-0005-0000-0000-000010020000}"/>
    <cellStyle name="Accent2 10 2" xfId="2126" xr:uid="{00000000-0005-0000-0000-000011020000}"/>
    <cellStyle name="Accent2 100" xfId="516" xr:uid="{00000000-0005-0000-0000-000012020000}"/>
    <cellStyle name="Accent2 100 2" xfId="2127" xr:uid="{00000000-0005-0000-0000-000013020000}"/>
    <cellStyle name="Accent2 101" xfId="517" xr:uid="{00000000-0005-0000-0000-000014020000}"/>
    <cellStyle name="Accent2 101 2" xfId="2128" xr:uid="{00000000-0005-0000-0000-000015020000}"/>
    <cellStyle name="Accent2 102" xfId="518" xr:uid="{00000000-0005-0000-0000-000016020000}"/>
    <cellStyle name="Accent2 102 2" xfId="2129" xr:uid="{00000000-0005-0000-0000-000017020000}"/>
    <cellStyle name="Accent2 103" xfId="519" xr:uid="{00000000-0005-0000-0000-000018020000}"/>
    <cellStyle name="Accent2 103 2" xfId="2130" xr:uid="{00000000-0005-0000-0000-000019020000}"/>
    <cellStyle name="Accent2 104" xfId="520" xr:uid="{00000000-0005-0000-0000-00001A020000}"/>
    <cellStyle name="Accent2 104 2" xfId="2131" xr:uid="{00000000-0005-0000-0000-00001B020000}"/>
    <cellStyle name="Accent2 105" xfId="521" xr:uid="{00000000-0005-0000-0000-00001C020000}"/>
    <cellStyle name="Accent2 105 2" xfId="2132" xr:uid="{00000000-0005-0000-0000-00001D020000}"/>
    <cellStyle name="Accent2 106" xfId="522" xr:uid="{00000000-0005-0000-0000-00001E020000}"/>
    <cellStyle name="Accent2 106 2" xfId="2133" xr:uid="{00000000-0005-0000-0000-00001F020000}"/>
    <cellStyle name="Accent2 107" xfId="523" xr:uid="{00000000-0005-0000-0000-000020020000}"/>
    <cellStyle name="Accent2 107 2" xfId="2134" xr:uid="{00000000-0005-0000-0000-000021020000}"/>
    <cellStyle name="Accent2 108" xfId="524" xr:uid="{00000000-0005-0000-0000-000022020000}"/>
    <cellStyle name="Accent2 108 2" xfId="2135" xr:uid="{00000000-0005-0000-0000-000023020000}"/>
    <cellStyle name="Accent2 109" xfId="525" xr:uid="{00000000-0005-0000-0000-000024020000}"/>
    <cellStyle name="Accent2 109 2" xfId="2136" xr:uid="{00000000-0005-0000-0000-000025020000}"/>
    <cellStyle name="Accent2 11" xfId="526" xr:uid="{00000000-0005-0000-0000-000026020000}"/>
    <cellStyle name="Accent2 11 2" xfId="2137" xr:uid="{00000000-0005-0000-0000-000027020000}"/>
    <cellStyle name="Accent2 110" xfId="527" xr:uid="{00000000-0005-0000-0000-000028020000}"/>
    <cellStyle name="Accent2 110 2" xfId="2138" xr:uid="{00000000-0005-0000-0000-000029020000}"/>
    <cellStyle name="Accent2 111" xfId="528" xr:uid="{00000000-0005-0000-0000-00002A020000}"/>
    <cellStyle name="Accent2 111 2" xfId="2139" xr:uid="{00000000-0005-0000-0000-00002B020000}"/>
    <cellStyle name="Accent2 112" xfId="529" xr:uid="{00000000-0005-0000-0000-00002C020000}"/>
    <cellStyle name="Accent2 112 2" xfId="2140" xr:uid="{00000000-0005-0000-0000-00002D020000}"/>
    <cellStyle name="Accent2 113" xfId="530" xr:uid="{00000000-0005-0000-0000-00002E020000}"/>
    <cellStyle name="Accent2 113 2" xfId="2141" xr:uid="{00000000-0005-0000-0000-00002F020000}"/>
    <cellStyle name="Accent2 114" xfId="531" xr:uid="{00000000-0005-0000-0000-000030020000}"/>
    <cellStyle name="Accent2 114 2" xfId="2142" xr:uid="{00000000-0005-0000-0000-000031020000}"/>
    <cellStyle name="Accent2 115" xfId="532" xr:uid="{00000000-0005-0000-0000-000032020000}"/>
    <cellStyle name="Accent2 115 2" xfId="2143" xr:uid="{00000000-0005-0000-0000-000033020000}"/>
    <cellStyle name="Accent2 116" xfId="533" xr:uid="{00000000-0005-0000-0000-000034020000}"/>
    <cellStyle name="Accent2 116 2" xfId="2144" xr:uid="{00000000-0005-0000-0000-000035020000}"/>
    <cellStyle name="Accent2 117" xfId="534" xr:uid="{00000000-0005-0000-0000-000036020000}"/>
    <cellStyle name="Accent2 117 2" xfId="2145" xr:uid="{00000000-0005-0000-0000-000037020000}"/>
    <cellStyle name="Accent2 118" xfId="535" xr:uid="{00000000-0005-0000-0000-000038020000}"/>
    <cellStyle name="Accent2 118 2" xfId="2146" xr:uid="{00000000-0005-0000-0000-000039020000}"/>
    <cellStyle name="Accent2 119" xfId="536" xr:uid="{00000000-0005-0000-0000-00003A020000}"/>
    <cellStyle name="Accent2 119 2" xfId="2147" xr:uid="{00000000-0005-0000-0000-00003B020000}"/>
    <cellStyle name="Accent2 12" xfId="537" xr:uid="{00000000-0005-0000-0000-00003C020000}"/>
    <cellStyle name="Accent2 12 2" xfId="2148" xr:uid="{00000000-0005-0000-0000-00003D020000}"/>
    <cellStyle name="Accent2 120" xfId="538" xr:uid="{00000000-0005-0000-0000-00003E020000}"/>
    <cellStyle name="Accent2 120 2" xfId="2149" xr:uid="{00000000-0005-0000-0000-00003F020000}"/>
    <cellStyle name="Accent2 121" xfId="539" xr:uid="{00000000-0005-0000-0000-000040020000}"/>
    <cellStyle name="Accent2 121 2" xfId="2150" xr:uid="{00000000-0005-0000-0000-000041020000}"/>
    <cellStyle name="Accent2 122" xfId="540" xr:uid="{00000000-0005-0000-0000-000042020000}"/>
    <cellStyle name="Accent2 122 2" xfId="2151" xr:uid="{00000000-0005-0000-0000-000043020000}"/>
    <cellStyle name="Accent2 123" xfId="541" xr:uid="{00000000-0005-0000-0000-000044020000}"/>
    <cellStyle name="Accent2 123 2" xfId="2152" xr:uid="{00000000-0005-0000-0000-000045020000}"/>
    <cellStyle name="Accent2 124" xfId="542" xr:uid="{00000000-0005-0000-0000-000046020000}"/>
    <cellStyle name="Accent2 124 2" xfId="2153" xr:uid="{00000000-0005-0000-0000-000047020000}"/>
    <cellStyle name="Accent2 125" xfId="543" xr:uid="{00000000-0005-0000-0000-000048020000}"/>
    <cellStyle name="Accent2 125 2" xfId="2154" xr:uid="{00000000-0005-0000-0000-000049020000}"/>
    <cellStyle name="Accent2 126" xfId="544" xr:uid="{00000000-0005-0000-0000-00004A020000}"/>
    <cellStyle name="Accent2 126 2" xfId="2155" xr:uid="{00000000-0005-0000-0000-00004B020000}"/>
    <cellStyle name="Accent2 127" xfId="545" xr:uid="{00000000-0005-0000-0000-00004C020000}"/>
    <cellStyle name="Accent2 127 2" xfId="2156" xr:uid="{00000000-0005-0000-0000-00004D020000}"/>
    <cellStyle name="Accent2 128" xfId="546" xr:uid="{00000000-0005-0000-0000-00004E020000}"/>
    <cellStyle name="Accent2 128 2" xfId="2157" xr:uid="{00000000-0005-0000-0000-00004F020000}"/>
    <cellStyle name="Accent2 129" xfId="547" xr:uid="{00000000-0005-0000-0000-000050020000}"/>
    <cellStyle name="Accent2 129 2" xfId="2158" xr:uid="{00000000-0005-0000-0000-000051020000}"/>
    <cellStyle name="Accent2 13" xfId="548" xr:uid="{00000000-0005-0000-0000-000052020000}"/>
    <cellStyle name="Accent2 13 2" xfId="2159" xr:uid="{00000000-0005-0000-0000-000053020000}"/>
    <cellStyle name="Accent2 130" xfId="549" xr:uid="{00000000-0005-0000-0000-000054020000}"/>
    <cellStyle name="Accent2 130 2" xfId="2160" xr:uid="{00000000-0005-0000-0000-000055020000}"/>
    <cellStyle name="Accent2 131" xfId="550" xr:uid="{00000000-0005-0000-0000-000056020000}"/>
    <cellStyle name="Accent2 131 2" xfId="2161" xr:uid="{00000000-0005-0000-0000-000057020000}"/>
    <cellStyle name="Accent2 132" xfId="551" xr:uid="{00000000-0005-0000-0000-000058020000}"/>
    <cellStyle name="Accent2 132 2" xfId="2162" xr:uid="{00000000-0005-0000-0000-000059020000}"/>
    <cellStyle name="Accent2 133" xfId="552" xr:uid="{00000000-0005-0000-0000-00005A020000}"/>
    <cellStyle name="Accent2 133 2" xfId="2163" xr:uid="{00000000-0005-0000-0000-00005B020000}"/>
    <cellStyle name="Accent2 134" xfId="553" xr:uid="{00000000-0005-0000-0000-00005C020000}"/>
    <cellStyle name="Accent2 134 2" xfId="2164" xr:uid="{00000000-0005-0000-0000-00005D020000}"/>
    <cellStyle name="Accent2 135" xfId="554" xr:uid="{00000000-0005-0000-0000-00005E020000}"/>
    <cellStyle name="Accent2 135 2" xfId="2165" xr:uid="{00000000-0005-0000-0000-00005F020000}"/>
    <cellStyle name="Accent2 136" xfId="555" xr:uid="{00000000-0005-0000-0000-000060020000}"/>
    <cellStyle name="Accent2 136 2" xfId="2166" xr:uid="{00000000-0005-0000-0000-000061020000}"/>
    <cellStyle name="Accent2 137" xfId="556" xr:uid="{00000000-0005-0000-0000-000062020000}"/>
    <cellStyle name="Accent2 137 2" xfId="2167" xr:uid="{00000000-0005-0000-0000-000063020000}"/>
    <cellStyle name="Accent2 138" xfId="557" xr:uid="{00000000-0005-0000-0000-000064020000}"/>
    <cellStyle name="Accent2 138 2" xfId="2168" xr:uid="{00000000-0005-0000-0000-000065020000}"/>
    <cellStyle name="Accent2 139" xfId="558" xr:uid="{00000000-0005-0000-0000-000066020000}"/>
    <cellStyle name="Accent2 139 2" xfId="2169" xr:uid="{00000000-0005-0000-0000-000067020000}"/>
    <cellStyle name="Accent2 14" xfId="559" xr:uid="{00000000-0005-0000-0000-000068020000}"/>
    <cellStyle name="Accent2 14 2" xfId="2170" xr:uid="{00000000-0005-0000-0000-000069020000}"/>
    <cellStyle name="Accent2 15" xfId="560" xr:uid="{00000000-0005-0000-0000-00006A020000}"/>
    <cellStyle name="Accent2 15 2" xfId="2171" xr:uid="{00000000-0005-0000-0000-00006B020000}"/>
    <cellStyle name="Accent2 16" xfId="561" xr:uid="{00000000-0005-0000-0000-00006C020000}"/>
    <cellStyle name="Accent2 16 2" xfId="2172" xr:uid="{00000000-0005-0000-0000-00006D020000}"/>
    <cellStyle name="Accent2 17" xfId="562" xr:uid="{00000000-0005-0000-0000-00006E020000}"/>
    <cellStyle name="Accent2 17 2" xfId="2173" xr:uid="{00000000-0005-0000-0000-00006F020000}"/>
    <cellStyle name="Accent2 18" xfId="563" xr:uid="{00000000-0005-0000-0000-000070020000}"/>
    <cellStyle name="Accent2 18 2" xfId="2174" xr:uid="{00000000-0005-0000-0000-000071020000}"/>
    <cellStyle name="Accent2 19" xfId="564" xr:uid="{00000000-0005-0000-0000-000072020000}"/>
    <cellStyle name="Accent2 19 2" xfId="2175" xr:uid="{00000000-0005-0000-0000-000073020000}"/>
    <cellStyle name="Accent2 2" xfId="565" xr:uid="{00000000-0005-0000-0000-000074020000}"/>
    <cellStyle name="Accent2 2 2" xfId="2176" xr:uid="{00000000-0005-0000-0000-000075020000}"/>
    <cellStyle name="Accent2 2 3" xfId="5223" xr:uid="{A5396779-F184-4624-880A-E06FFCE0B100}"/>
    <cellStyle name="Accent2 20" xfId="566" xr:uid="{00000000-0005-0000-0000-000076020000}"/>
    <cellStyle name="Accent2 20 2" xfId="2177" xr:uid="{00000000-0005-0000-0000-000077020000}"/>
    <cellStyle name="Accent2 21" xfId="567" xr:uid="{00000000-0005-0000-0000-000078020000}"/>
    <cellStyle name="Accent2 21 2" xfId="2178" xr:uid="{00000000-0005-0000-0000-000079020000}"/>
    <cellStyle name="Accent2 22" xfId="568" xr:uid="{00000000-0005-0000-0000-00007A020000}"/>
    <cellStyle name="Accent2 22 2" xfId="2179" xr:uid="{00000000-0005-0000-0000-00007B020000}"/>
    <cellStyle name="Accent2 23" xfId="569" xr:uid="{00000000-0005-0000-0000-00007C020000}"/>
    <cellStyle name="Accent2 23 2" xfId="2180" xr:uid="{00000000-0005-0000-0000-00007D020000}"/>
    <cellStyle name="Accent2 24" xfId="570" xr:uid="{00000000-0005-0000-0000-00007E020000}"/>
    <cellStyle name="Accent2 24 2" xfId="2181" xr:uid="{00000000-0005-0000-0000-00007F020000}"/>
    <cellStyle name="Accent2 25" xfId="571" xr:uid="{00000000-0005-0000-0000-000080020000}"/>
    <cellStyle name="Accent2 25 2" xfId="2182" xr:uid="{00000000-0005-0000-0000-000081020000}"/>
    <cellStyle name="Accent2 26" xfId="572" xr:uid="{00000000-0005-0000-0000-000082020000}"/>
    <cellStyle name="Accent2 26 2" xfId="2183" xr:uid="{00000000-0005-0000-0000-000083020000}"/>
    <cellStyle name="Accent2 27" xfId="573" xr:uid="{00000000-0005-0000-0000-000084020000}"/>
    <cellStyle name="Accent2 27 2" xfId="2184" xr:uid="{00000000-0005-0000-0000-000085020000}"/>
    <cellStyle name="Accent2 28" xfId="574" xr:uid="{00000000-0005-0000-0000-000086020000}"/>
    <cellStyle name="Accent2 28 2" xfId="2185" xr:uid="{00000000-0005-0000-0000-000087020000}"/>
    <cellStyle name="Accent2 29" xfId="575" xr:uid="{00000000-0005-0000-0000-000088020000}"/>
    <cellStyle name="Accent2 29 2" xfId="2186" xr:uid="{00000000-0005-0000-0000-000089020000}"/>
    <cellStyle name="Accent2 3" xfId="576" xr:uid="{00000000-0005-0000-0000-00008A020000}"/>
    <cellStyle name="Accent2 3 2" xfId="2187" xr:uid="{00000000-0005-0000-0000-00008B020000}"/>
    <cellStyle name="Accent2 30" xfId="577" xr:uid="{00000000-0005-0000-0000-00008C020000}"/>
    <cellStyle name="Accent2 30 2" xfId="2188" xr:uid="{00000000-0005-0000-0000-00008D020000}"/>
    <cellStyle name="Accent2 31" xfId="578" xr:uid="{00000000-0005-0000-0000-00008E020000}"/>
    <cellStyle name="Accent2 31 2" xfId="2189" xr:uid="{00000000-0005-0000-0000-00008F020000}"/>
    <cellStyle name="Accent2 32" xfId="579" xr:uid="{00000000-0005-0000-0000-000090020000}"/>
    <cellStyle name="Accent2 32 2" xfId="2190" xr:uid="{00000000-0005-0000-0000-000091020000}"/>
    <cellStyle name="Accent2 33" xfId="580" xr:uid="{00000000-0005-0000-0000-000092020000}"/>
    <cellStyle name="Accent2 33 2" xfId="2191" xr:uid="{00000000-0005-0000-0000-000093020000}"/>
    <cellStyle name="Accent2 34" xfId="581" xr:uid="{00000000-0005-0000-0000-000094020000}"/>
    <cellStyle name="Accent2 34 2" xfId="2192" xr:uid="{00000000-0005-0000-0000-000095020000}"/>
    <cellStyle name="Accent2 35" xfId="582" xr:uid="{00000000-0005-0000-0000-000096020000}"/>
    <cellStyle name="Accent2 35 2" xfId="2193" xr:uid="{00000000-0005-0000-0000-000097020000}"/>
    <cellStyle name="Accent2 36" xfId="583" xr:uid="{00000000-0005-0000-0000-000098020000}"/>
    <cellStyle name="Accent2 36 2" xfId="2194" xr:uid="{00000000-0005-0000-0000-000099020000}"/>
    <cellStyle name="Accent2 37" xfId="584" xr:uid="{00000000-0005-0000-0000-00009A020000}"/>
    <cellStyle name="Accent2 37 2" xfId="2195" xr:uid="{00000000-0005-0000-0000-00009B020000}"/>
    <cellStyle name="Accent2 38" xfId="585" xr:uid="{00000000-0005-0000-0000-00009C020000}"/>
    <cellStyle name="Accent2 38 2" xfId="2196" xr:uid="{00000000-0005-0000-0000-00009D020000}"/>
    <cellStyle name="Accent2 39" xfId="586" xr:uid="{00000000-0005-0000-0000-00009E020000}"/>
    <cellStyle name="Accent2 39 2" xfId="2197" xr:uid="{00000000-0005-0000-0000-00009F020000}"/>
    <cellStyle name="Accent2 4" xfId="587" xr:uid="{00000000-0005-0000-0000-0000A0020000}"/>
    <cellStyle name="Accent2 4 2" xfId="2198" xr:uid="{00000000-0005-0000-0000-0000A1020000}"/>
    <cellStyle name="Accent2 40" xfId="588" xr:uid="{00000000-0005-0000-0000-0000A2020000}"/>
    <cellStyle name="Accent2 40 2" xfId="2199" xr:uid="{00000000-0005-0000-0000-0000A3020000}"/>
    <cellStyle name="Accent2 41" xfId="589" xr:uid="{00000000-0005-0000-0000-0000A4020000}"/>
    <cellStyle name="Accent2 41 2" xfId="2200" xr:uid="{00000000-0005-0000-0000-0000A5020000}"/>
    <cellStyle name="Accent2 42" xfId="590" xr:uid="{00000000-0005-0000-0000-0000A6020000}"/>
    <cellStyle name="Accent2 42 2" xfId="2201" xr:uid="{00000000-0005-0000-0000-0000A7020000}"/>
    <cellStyle name="Accent2 43" xfId="591" xr:uid="{00000000-0005-0000-0000-0000A8020000}"/>
    <cellStyle name="Accent2 43 2" xfId="2202" xr:uid="{00000000-0005-0000-0000-0000A9020000}"/>
    <cellStyle name="Accent2 44" xfId="592" xr:uid="{00000000-0005-0000-0000-0000AA020000}"/>
    <cellStyle name="Accent2 44 2" xfId="2203" xr:uid="{00000000-0005-0000-0000-0000AB020000}"/>
    <cellStyle name="Accent2 45" xfId="593" xr:uid="{00000000-0005-0000-0000-0000AC020000}"/>
    <cellStyle name="Accent2 45 2" xfId="2204" xr:uid="{00000000-0005-0000-0000-0000AD020000}"/>
    <cellStyle name="Accent2 46" xfId="594" xr:uid="{00000000-0005-0000-0000-0000AE020000}"/>
    <cellStyle name="Accent2 46 2" xfId="2205" xr:uid="{00000000-0005-0000-0000-0000AF020000}"/>
    <cellStyle name="Accent2 47" xfId="595" xr:uid="{00000000-0005-0000-0000-0000B0020000}"/>
    <cellStyle name="Accent2 47 2" xfId="2206" xr:uid="{00000000-0005-0000-0000-0000B1020000}"/>
    <cellStyle name="Accent2 48" xfId="596" xr:uid="{00000000-0005-0000-0000-0000B2020000}"/>
    <cellStyle name="Accent2 48 2" xfId="2207" xr:uid="{00000000-0005-0000-0000-0000B3020000}"/>
    <cellStyle name="Accent2 49" xfId="597" xr:uid="{00000000-0005-0000-0000-0000B4020000}"/>
    <cellStyle name="Accent2 49 2" xfId="2208" xr:uid="{00000000-0005-0000-0000-0000B5020000}"/>
    <cellStyle name="Accent2 5" xfId="598" xr:uid="{00000000-0005-0000-0000-0000B6020000}"/>
    <cellStyle name="Accent2 5 2" xfId="2209" xr:uid="{00000000-0005-0000-0000-0000B7020000}"/>
    <cellStyle name="Accent2 50" xfId="599" xr:uid="{00000000-0005-0000-0000-0000B8020000}"/>
    <cellStyle name="Accent2 50 2" xfId="2210" xr:uid="{00000000-0005-0000-0000-0000B9020000}"/>
    <cellStyle name="Accent2 51" xfId="600" xr:uid="{00000000-0005-0000-0000-0000BA020000}"/>
    <cellStyle name="Accent2 51 2" xfId="2211" xr:uid="{00000000-0005-0000-0000-0000BB020000}"/>
    <cellStyle name="Accent2 52" xfId="601" xr:uid="{00000000-0005-0000-0000-0000BC020000}"/>
    <cellStyle name="Accent2 52 2" xfId="2212" xr:uid="{00000000-0005-0000-0000-0000BD020000}"/>
    <cellStyle name="Accent2 53" xfId="602" xr:uid="{00000000-0005-0000-0000-0000BE020000}"/>
    <cellStyle name="Accent2 53 2" xfId="2213" xr:uid="{00000000-0005-0000-0000-0000BF020000}"/>
    <cellStyle name="Accent2 54" xfId="603" xr:uid="{00000000-0005-0000-0000-0000C0020000}"/>
    <cellStyle name="Accent2 54 2" xfId="2214" xr:uid="{00000000-0005-0000-0000-0000C1020000}"/>
    <cellStyle name="Accent2 55" xfId="604" xr:uid="{00000000-0005-0000-0000-0000C2020000}"/>
    <cellStyle name="Accent2 55 2" xfId="2215" xr:uid="{00000000-0005-0000-0000-0000C3020000}"/>
    <cellStyle name="Accent2 56" xfId="605" xr:uid="{00000000-0005-0000-0000-0000C4020000}"/>
    <cellStyle name="Accent2 56 2" xfId="2216" xr:uid="{00000000-0005-0000-0000-0000C5020000}"/>
    <cellStyle name="Accent2 57" xfId="606" xr:uid="{00000000-0005-0000-0000-0000C6020000}"/>
    <cellStyle name="Accent2 57 2" xfId="2217" xr:uid="{00000000-0005-0000-0000-0000C7020000}"/>
    <cellStyle name="Accent2 58" xfId="607" xr:uid="{00000000-0005-0000-0000-0000C8020000}"/>
    <cellStyle name="Accent2 58 2" xfId="2218" xr:uid="{00000000-0005-0000-0000-0000C9020000}"/>
    <cellStyle name="Accent2 59" xfId="608" xr:uid="{00000000-0005-0000-0000-0000CA020000}"/>
    <cellStyle name="Accent2 59 2" xfId="2219" xr:uid="{00000000-0005-0000-0000-0000CB020000}"/>
    <cellStyle name="Accent2 6" xfId="609" xr:uid="{00000000-0005-0000-0000-0000CC020000}"/>
    <cellStyle name="Accent2 6 2" xfId="2220" xr:uid="{00000000-0005-0000-0000-0000CD020000}"/>
    <cellStyle name="Accent2 60" xfId="610" xr:uid="{00000000-0005-0000-0000-0000CE020000}"/>
    <cellStyle name="Accent2 60 2" xfId="2221" xr:uid="{00000000-0005-0000-0000-0000CF020000}"/>
    <cellStyle name="Accent2 61" xfId="611" xr:uid="{00000000-0005-0000-0000-0000D0020000}"/>
    <cellStyle name="Accent2 61 2" xfId="2222" xr:uid="{00000000-0005-0000-0000-0000D1020000}"/>
    <cellStyle name="Accent2 62" xfId="612" xr:uid="{00000000-0005-0000-0000-0000D2020000}"/>
    <cellStyle name="Accent2 62 2" xfId="2223" xr:uid="{00000000-0005-0000-0000-0000D3020000}"/>
    <cellStyle name="Accent2 63" xfId="613" xr:uid="{00000000-0005-0000-0000-0000D4020000}"/>
    <cellStyle name="Accent2 63 2" xfId="2224" xr:uid="{00000000-0005-0000-0000-0000D5020000}"/>
    <cellStyle name="Accent2 64" xfId="614" xr:uid="{00000000-0005-0000-0000-0000D6020000}"/>
    <cellStyle name="Accent2 64 2" xfId="2225" xr:uid="{00000000-0005-0000-0000-0000D7020000}"/>
    <cellStyle name="Accent2 65" xfId="615" xr:uid="{00000000-0005-0000-0000-0000D8020000}"/>
    <cellStyle name="Accent2 65 2" xfId="2226" xr:uid="{00000000-0005-0000-0000-0000D9020000}"/>
    <cellStyle name="Accent2 66" xfId="616" xr:uid="{00000000-0005-0000-0000-0000DA020000}"/>
    <cellStyle name="Accent2 66 2" xfId="2227" xr:uid="{00000000-0005-0000-0000-0000DB020000}"/>
    <cellStyle name="Accent2 67" xfId="617" xr:uid="{00000000-0005-0000-0000-0000DC020000}"/>
    <cellStyle name="Accent2 67 2" xfId="2228" xr:uid="{00000000-0005-0000-0000-0000DD020000}"/>
    <cellStyle name="Accent2 68" xfId="618" xr:uid="{00000000-0005-0000-0000-0000DE020000}"/>
    <cellStyle name="Accent2 68 2" xfId="2229" xr:uid="{00000000-0005-0000-0000-0000DF020000}"/>
    <cellStyle name="Accent2 69" xfId="619" xr:uid="{00000000-0005-0000-0000-0000E0020000}"/>
    <cellStyle name="Accent2 69 2" xfId="2230" xr:uid="{00000000-0005-0000-0000-0000E1020000}"/>
    <cellStyle name="Accent2 7" xfId="620" xr:uid="{00000000-0005-0000-0000-0000E2020000}"/>
    <cellStyle name="Accent2 7 2" xfId="2231" xr:uid="{00000000-0005-0000-0000-0000E3020000}"/>
    <cellStyle name="Accent2 70" xfId="621" xr:uid="{00000000-0005-0000-0000-0000E4020000}"/>
    <cellStyle name="Accent2 70 2" xfId="2232" xr:uid="{00000000-0005-0000-0000-0000E5020000}"/>
    <cellStyle name="Accent2 71" xfId="622" xr:uid="{00000000-0005-0000-0000-0000E6020000}"/>
    <cellStyle name="Accent2 71 2" xfId="2233" xr:uid="{00000000-0005-0000-0000-0000E7020000}"/>
    <cellStyle name="Accent2 72" xfId="623" xr:uid="{00000000-0005-0000-0000-0000E8020000}"/>
    <cellStyle name="Accent2 72 2" xfId="2234" xr:uid="{00000000-0005-0000-0000-0000E9020000}"/>
    <cellStyle name="Accent2 73" xfId="624" xr:uid="{00000000-0005-0000-0000-0000EA020000}"/>
    <cellStyle name="Accent2 73 2" xfId="2235" xr:uid="{00000000-0005-0000-0000-0000EB020000}"/>
    <cellStyle name="Accent2 74" xfId="625" xr:uid="{00000000-0005-0000-0000-0000EC020000}"/>
    <cellStyle name="Accent2 74 2" xfId="2236" xr:uid="{00000000-0005-0000-0000-0000ED020000}"/>
    <cellStyle name="Accent2 75" xfId="626" xr:uid="{00000000-0005-0000-0000-0000EE020000}"/>
    <cellStyle name="Accent2 75 2" xfId="2237" xr:uid="{00000000-0005-0000-0000-0000EF020000}"/>
    <cellStyle name="Accent2 76" xfId="627" xr:uid="{00000000-0005-0000-0000-0000F0020000}"/>
    <cellStyle name="Accent2 76 2" xfId="2238" xr:uid="{00000000-0005-0000-0000-0000F1020000}"/>
    <cellStyle name="Accent2 77" xfId="628" xr:uid="{00000000-0005-0000-0000-0000F2020000}"/>
    <cellStyle name="Accent2 77 2" xfId="2239" xr:uid="{00000000-0005-0000-0000-0000F3020000}"/>
    <cellStyle name="Accent2 78" xfId="629" xr:uid="{00000000-0005-0000-0000-0000F4020000}"/>
    <cellStyle name="Accent2 78 2" xfId="2240" xr:uid="{00000000-0005-0000-0000-0000F5020000}"/>
    <cellStyle name="Accent2 79" xfId="630" xr:uid="{00000000-0005-0000-0000-0000F6020000}"/>
    <cellStyle name="Accent2 79 2" xfId="2241" xr:uid="{00000000-0005-0000-0000-0000F7020000}"/>
    <cellStyle name="Accent2 8" xfId="631" xr:uid="{00000000-0005-0000-0000-0000F8020000}"/>
    <cellStyle name="Accent2 8 2" xfId="2242" xr:uid="{00000000-0005-0000-0000-0000F9020000}"/>
    <cellStyle name="Accent2 80" xfId="632" xr:uid="{00000000-0005-0000-0000-0000FA020000}"/>
    <cellStyle name="Accent2 80 2" xfId="2243" xr:uid="{00000000-0005-0000-0000-0000FB020000}"/>
    <cellStyle name="Accent2 81" xfId="633" xr:uid="{00000000-0005-0000-0000-0000FC020000}"/>
    <cellStyle name="Accent2 81 2" xfId="2244" xr:uid="{00000000-0005-0000-0000-0000FD020000}"/>
    <cellStyle name="Accent2 82" xfId="634" xr:uid="{00000000-0005-0000-0000-0000FE020000}"/>
    <cellStyle name="Accent2 82 2" xfId="2245" xr:uid="{00000000-0005-0000-0000-0000FF020000}"/>
    <cellStyle name="Accent2 83" xfId="635" xr:uid="{00000000-0005-0000-0000-000000030000}"/>
    <cellStyle name="Accent2 83 2" xfId="2246" xr:uid="{00000000-0005-0000-0000-000001030000}"/>
    <cellStyle name="Accent2 84" xfId="636" xr:uid="{00000000-0005-0000-0000-000002030000}"/>
    <cellStyle name="Accent2 84 2" xfId="2247" xr:uid="{00000000-0005-0000-0000-000003030000}"/>
    <cellStyle name="Accent2 85" xfId="637" xr:uid="{00000000-0005-0000-0000-000004030000}"/>
    <cellStyle name="Accent2 85 2" xfId="2248" xr:uid="{00000000-0005-0000-0000-000005030000}"/>
    <cellStyle name="Accent2 86" xfId="638" xr:uid="{00000000-0005-0000-0000-000006030000}"/>
    <cellStyle name="Accent2 86 2" xfId="2249" xr:uid="{00000000-0005-0000-0000-000007030000}"/>
    <cellStyle name="Accent2 87" xfId="639" xr:uid="{00000000-0005-0000-0000-000008030000}"/>
    <cellStyle name="Accent2 87 2" xfId="2250" xr:uid="{00000000-0005-0000-0000-000009030000}"/>
    <cellStyle name="Accent2 88" xfId="640" xr:uid="{00000000-0005-0000-0000-00000A030000}"/>
    <cellStyle name="Accent2 88 2" xfId="2251" xr:uid="{00000000-0005-0000-0000-00000B030000}"/>
    <cellStyle name="Accent2 89" xfId="641" xr:uid="{00000000-0005-0000-0000-00000C030000}"/>
    <cellStyle name="Accent2 89 2" xfId="2252" xr:uid="{00000000-0005-0000-0000-00000D030000}"/>
    <cellStyle name="Accent2 9" xfId="642" xr:uid="{00000000-0005-0000-0000-00000E030000}"/>
    <cellStyle name="Accent2 9 2" xfId="2253" xr:uid="{00000000-0005-0000-0000-00000F030000}"/>
    <cellStyle name="Accent2 90" xfId="643" xr:uid="{00000000-0005-0000-0000-000010030000}"/>
    <cellStyle name="Accent2 90 2" xfId="2254" xr:uid="{00000000-0005-0000-0000-000011030000}"/>
    <cellStyle name="Accent2 91" xfId="644" xr:uid="{00000000-0005-0000-0000-000012030000}"/>
    <cellStyle name="Accent2 91 2" xfId="2255" xr:uid="{00000000-0005-0000-0000-000013030000}"/>
    <cellStyle name="Accent2 92" xfId="645" xr:uid="{00000000-0005-0000-0000-000014030000}"/>
    <cellStyle name="Accent2 92 2" xfId="2256" xr:uid="{00000000-0005-0000-0000-000015030000}"/>
    <cellStyle name="Accent2 93" xfId="646" xr:uid="{00000000-0005-0000-0000-000016030000}"/>
    <cellStyle name="Accent2 93 2" xfId="2257" xr:uid="{00000000-0005-0000-0000-000017030000}"/>
    <cellStyle name="Accent2 94" xfId="647" xr:uid="{00000000-0005-0000-0000-000018030000}"/>
    <cellStyle name="Accent2 94 2" xfId="2258" xr:uid="{00000000-0005-0000-0000-000019030000}"/>
    <cellStyle name="Accent2 95" xfId="648" xr:uid="{00000000-0005-0000-0000-00001A030000}"/>
    <cellStyle name="Accent2 95 2" xfId="2259" xr:uid="{00000000-0005-0000-0000-00001B030000}"/>
    <cellStyle name="Accent2 96" xfId="649" xr:uid="{00000000-0005-0000-0000-00001C030000}"/>
    <cellStyle name="Accent2 96 2" xfId="2260" xr:uid="{00000000-0005-0000-0000-00001D030000}"/>
    <cellStyle name="Accent2 97" xfId="650" xr:uid="{00000000-0005-0000-0000-00001E030000}"/>
    <cellStyle name="Accent2 97 2" xfId="2261" xr:uid="{00000000-0005-0000-0000-00001F030000}"/>
    <cellStyle name="Accent2 98" xfId="651" xr:uid="{00000000-0005-0000-0000-000020030000}"/>
    <cellStyle name="Accent2 98 2" xfId="2262" xr:uid="{00000000-0005-0000-0000-000021030000}"/>
    <cellStyle name="Accent2 99" xfId="652" xr:uid="{00000000-0005-0000-0000-000022030000}"/>
    <cellStyle name="Accent2 99 2" xfId="2263" xr:uid="{00000000-0005-0000-0000-000023030000}"/>
    <cellStyle name="Accent3" xfId="5094" builtinId="37" customBuiltin="1"/>
    <cellStyle name="Accent3 - 20 %" xfId="653" xr:uid="{00000000-0005-0000-0000-000024030000}"/>
    <cellStyle name="Accent3 - 20 % 2" xfId="2264" xr:uid="{00000000-0005-0000-0000-000025030000}"/>
    <cellStyle name="Accent3 - 20%" xfId="5224" xr:uid="{C073DB28-4FB7-4654-8FAB-C7892AC84769}"/>
    <cellStyle name="Accent3 - 40 %" xfId="654" xr:uid="{00000000-0005-0000-0000-000026030000}"/>
    <cellStyle name="Accent3 - 40 % 2" xfId="2265" xr:uid="{00000000-0005-0000-0000-000027030000}"/>
    <cellStyle name="Accent3 - 40%" xfId="5225" xr:uid="{139485CD-3911-4DE0-901C-3101C088DF33}"/>
    <cellStyle name="Accent3 - 60 %" xfId="655" xr:uid="{00000000-0005-0000-0000-000028030000}"/>
    <cellStyle name="Accent3 - 60 % 2" xfId="2266" xr:uid="{00000000-0005-0000-0000-000029030000}"/>
    <cellStyle name="Accent3 - 60%" xfId="5226" xr:uid="{FAA53305-1A27-4A1A-87A5-9621367BF68F}"/>
    <cellStyle name="Accent3 10" xfId="656" xr:uid="{00000000-0005-0000-0000-00002A030000}"/>
    <cellStyle name="Accent3 10 2" xfId="2267" xr:uid="{00000000-0005-0000-0000-00002B030000}"/>
    <cellStyle name="Accent3 100" xfId="657" xr:uid="{00000000-0005-0000-0000-00002C030000}"/>
    <cellStyle name="Accent3 100 2" xfId="2268" xr:uid="{00000000-0005-0000-0000-00002D030000}"/>
    <cellStyle name="Accent3 101" xfId="658" xr:uid="{00000000-0005-0000-0000-00002E030000}"/>
    <cellStyle name="Accent3 101 2" xfId="2269" xr:uid="{00000000-0005-0000-0000-00002F030000}"/>
    <cellStyle name="Accent3 102" xfId="659" xr:uid="{00000000-0005-0000-0000-000030030000}"/>
    <cellStyle name="Accent3 102 2" xfId="2270" xr:uid="{00000000-0005-0000-0000-000031030000}"/>
    <cellStyle name="Accent3 103" xfId="660" xr:uid="{00000000-0005-0000-0000-000032030000}"/>
    <cellStyle name="Accent3 103 2" xfId="2271" xr:uid="{00000000-0005-0000-0000-000033030000}"/>
    <cellStyle name="Accent3 104" xfId="661" xr:uid="{00000000-0005-0000-0000-000034030000}"/>
    <cellStyle name="Accent3 104 2" xfId="2272" xr:uid="{00000000-0005-0000-0000-000035030000}"/>
    <cellStyle name="Accent3 105" xfId="662" xr:uid="{00000000-0005-0000-0000-000036030000}"/>
    <cellStyle name="Accent3 105 2" xfId="2273" xr:uid="{00000000-0005-0000-0000-000037030000}"/>
    <cellStyle name="Accent3 106" xfId="663" xr:uid="{00000000-0005-0000-0000-000038030000}"/>
    <cellStyle name="Accent3 106 2" xfId="2274" xr:uid="{00000000-0005-0000-0000-000039030000}"/>
    <cellStyle name="Accent3 107" xfId="664" xr:uid="{00000000-0005-0000-0000-00003A030000}"/>
    <cellStyle name="Accent3 107 2" xfId="2275" xr:uid="{00000000-0005-0000-0000-00003B030000}"/>
    <cellStyle name="Accent3 108" xfId="665" xr:uid="{00000000-0005-0000-0000-00003C030000}"/>
    <cellStyle name="Accent3 108 2" xfId="2276" xr:uid="{00000000-0005-0000-0000-00003D030000}"/>
    <cellStyle name="Accent3 109" xfId="666" xr:uid="{00000000-0005-0000-0000-00003E030000}"/>
    <cellStyle name="Accent3 109 2" xfId="2277" xr:uid="{00000000-0005-0000-0000-00003F030000}"/>
    <cellStyle name="Accent3 11" xfId="667" xr:uid="{00000000-0005-0000-0000-000040030000}"/>
    <cellStyle name="Accent3 11 2" xfId="2278" xr:uid="{00000000-0005-0000-0000-000041030000}"/>
    <cellStyle name="Accent3 110" xfId="668" xr:uid="{00000000-0005-0000-0000-000042030000}"/>
    <cellStyle name="Accent3 110 2" xfId="2279" xr:uid="{00000000-0005-0000-0000-000043030000}"/>
    <cellStyle name="Accent3 111" xfId="669" xr:uid="{00000000-0005-0000-0000-000044030000}"/>
    <cellStyle name="Accent3 111 2" xfId="2280" xr:uid="{00000000-0005-0000-0000-000045030000}"/>
    <cellStyle name="Accent3 112" xfId="670" xr:uid="{00000000-0005-0000-0000-000046030000}"/>
    <cellStyle name="Accent3 112 2" xfId="2281" xr:uid="{00000000-0005-0000-0000-000047030000}"/>
    <cellStyle name="Accent3 113" xfId="671" xr:uid="{00000000-0005-0000-0000-000048030000}"/>
    <cellStyle name="Accent3 113 2" xfId="2282" xr:uid="{00000000-0005-0000-0000-000049030000}"/>
    <cellStyle name="Accent3 114" xfId="672" xr:uid="{00000000-0005-0000-0000-00004A030000}"/>
    <cellStyle name="Accent3 114 2" xfId="2283" xr:uid="{00000000-0005-0000-0000-00004B030000}"/>
    <cellStyle name="Accent3 115" xfId="673" xr:uid="{00000000-0005-0000-0000-00004C030000}"/>
    <cellStyle name="Accent3 115 2" xfId="2284" xr:uid="{00000000-0005-0000-0000-00004D030000}"/>
    <cellStyle name="Accent3 116" xfId="674" xr:uid="{00000000-0005-0000-0000-00004E030000}"/>
    <cellStyle name="Accent3 116 2" xfId="2285" xr:uid="{00000000-0005-0000-0000-00004F030000}"/>
    <cellStyle name="Accent3 117" xfId="675" xr:uid="{00000000-0005-0000-0000-000050030000}"/>
    <cellStyle name="Accent3 117 2" xfId="2286" xr:uid="{00000000-0005-0000-0000-000051030000}"/>
    <cellStyle name="Accent3 118" xfId="676" xr:uid="{00000000-0005-0000-0000-000052030000}"/>
    <cellStyle name="Accent3 118 2" xfId="2287" xr:uid="{00000000-0005-0000-0000-000053030000}"/>
    <cellStyle name="Accent3 119" xfId="677" xr:uid="{00000000-0005-0000-0000-000054030000}"/>
    <cellStyle name="Accent3 119 2" xfId="2288" xr:uid="{00000000-0005-0000-0000-000055030000}"/>
    <cellStyle name="Accent3 12" xfId="678" xr:uid="{00000000-0005-0000-0000-000056030000}"/>
    <cellStyle name="Accent3 12 2" xfId="2289" xr:uid="{00000000-0005-0000-0000-000057030000}"/>
    <cellStyle name="Accent3 120" xfId="679" xr:uid="{00000000-0005-0000-0000-000058030000}"/>
    <cellStyle name="Accent3 120 2" xfId="2290" xr:uid="{00000000-0005-0000-0000-000059030000}"/>
    <cellStyle name="Accent3 121" xfId="680" xr:uid="{00000000-0005-0000-0000-00005A030000}"/>
    <cellStyle name="Accent3 121 2" xfId="2291" xr:uid="{00000000-0005-0000-0000-00005B030000}"/>
    <cellStyle name="Accent3 122" xfId="681" xr:uid="{00000000-0005-0000-0000-00005C030000}"/>
    <cellStyle name="Accent3 122 2" xfId="2292" xr:uid="{00000000-0005-0000-0000-00005D030000}"/>
    <cellStyle name="Accent3 123" xfId="682" xr:uid="{00000000-0005-0000-0000-00005E030000}"/>
    <cellStyle name="Accent3 123 2" xfId="2293" xr:uid="{00000000-0005-0000-0000-00005F030000}"/>
    <cellStyle name="Accent3 124" xfId="683" xr:uid="{00000000-0005-0000-0000-000060030000}"/>
    <cellStyle name="Accent3 124 2" xfId="2294" xr:uid="{00000000-0005-0000-0000-000061030000}"/>
    <cellStyle name="Accent3 125" xfId="684" xr:uid="{00000000-0005-0000-0000-000062030000}"/>
    <cellStyle name="Accent3 125 2" xfId="2295" xr:uid="{00000000-0005-0000-0000-000063030000}"/>
    <cellStyle name="Accent3 126" xfId="685" xr:uid="{00000000-0005-0000-0000-000064030000}"/>
    <cellStyle name="Accent3 126 2" xfId="2296" xr:uid="{00000000-0005-0000-0000-000065030000}"/>
    <cellStyle name="Accent3 127" xfId="686" xr:uid="{00000000-0005-0000-0000-000066030000}"/>
    <cellStyle name="Accent3 127 2" xfId="2297" xr:uid="{00000000-0005-0000-0000-000067030000}"/>
    <cellStyle name="Accent3 128" xfId="687" xr:uid="{00000000-0005-0000-0000-000068030000}"/>
    <cellStyle name="Accent3 128 2" xfId="2298" xr:uid="{00000000-0005-0000-0000-000069030000}"/>
    <cellStyle name="Accent3 129" xfId="688" xr:uid="{00000000-0005-0000-0000-00006A030000}"/>
    <cellStyle name="Accent3 129 2" xfId="2299" xr:uid="{00000000-0005-0000-0000-00006B030000}"/>
    <cellStyle name="Accent3 13" xfId="689" xr:uid="{00000000-0005-0000-0000-00006C030000}"/>
    <cellStyle name="Accent3 13 2" xfId="2300" xr:uid="{00000000-0005-0000-0000-00006D030000}"/>
    <cellStyle name="Accent3 130" xfId="690" xr:uid="{00000000-0005-0000-0000-00006E030000}"/>
    <cellStyle name="Accent3 130 2" xfId="2301" xr:uid="{00000000-0005-0000-0000-00006F030000}"/>
    <cellStyle name="Accent3 131" xfId="691" xr:uid="{00000000-0005-0000-0000-000070030000}"/>
    <cellStyle name="Accent3 131 2" xfId="2302" xr:uid="{00000000-0005-0000-0000-000071030000}"/>
    <cellStyle name="Accent3 132" xfId="692" xr:uid="{00000000-0005-0000-0000-000072030000}"/>
    <cellStyle name="Accent3 132 2" xfId="2303" xr:uid="{00000000-0005-0000-0000-000073030000}"/>
    <cellStyle name="Accent3 133" xfId="693" xr:uid="{00000000-0005-0000-0000-000074030000}"/>
    <cellStyle name="Accent3 133 2" xfId="2304" xr:uid="{00000000-0005-0000-0000-000075030000}"/>
    <cellStyle name="Accent3 134" xfId="694" xr:uid="{00000000-0005-0000-0000-000076030000}"/>
    <cellStyle name="Accent3 134 2" xfId="2305" xr:uid="{00000000-0005-0000-0000-000077030000}"/>
    <cellStyle name="Accent3 135" xfId="695" xr:uid="{00000000-0005-0000-0000-000078030000}"/>
    <cellStyle name="Accent3 135 2" xfId="2306" xr:uid="{00000000-0005-0000-0000-000079030000}"/>
    <cellStyle name="Accent3 136" xfId="696" xr:uid="{00000000-0005-0000-0000-00007A030000}"/>
    <cellStyle name="Accent3 136 2" xfId="2307" xr:uid="{00000000-0005-0000-0000-00007B030000}"/>
    <cellStyle name="Accent3 137" xfId="697" xr:uid="{00000000-0005-0000-0000-00007C030000}"/>
    <cellStyle name="Accent3 137 2" xfId="2308" xr:uid="{00000000-0005-0000-0000-00007D030000}"/>
    <cellStyle name="Accent3 138" xfId="698" xr:uid="{00000000-0005-0000-0000-00007E030000}"/>
    <cellStyle name="Accent3 138 2" xfId="2309" xr:uid="{00000000-0005-0000-0000-00007F030000}"/>
    <cellStyle name="Accent3 139" xfId="699" xr:uid="{00000000-0005-0000-0000-000080030000}"/>
    <cellStyle name="Accent3 139 2" xfId="2310" xr:uid="{00000000-0005-0000-0000-000081030000}"/>
    <cellStyle name="Accent3 14" xfId="700" xr:uid="{00000000-0005-0000-0000-000082030000}"/>
    <cellStyle name="Accent3 14 2" xfId="2311" xr:uid="{00000000-0005-0000-0000-000083030000}"/>
    <cellStyle name="Accent3 15" xfId="701" xr:uid="{00000000-0005-0000-0000-000084030000}"/>
    <cellStyle name="Accent3 15 2" xfId="2312" xr:uid="{00000000-0005-0000-0000-000085030000}"/>
    <cellStyle name="Accent3 16" xfId="702" xr:uid="{00000000-0005-0000-0000-000086030000}"/>
    <cellStyle name="Accent3 16 2" xfId="2313" xr:uid="{00000000-0005-0000-0000-000087030000}"/>
    <cellStyle name="Accent3 17" xfId="703" xr:uid="{00000000-0005-0000-0000-000088030000}"/>
    <cellStyle name="Accent3 17 2" xfId="2314" xr:uid="{00000000-0005-0000-0000-000089030000}"/>
    <cellStyle name="Accent3 18" xfId="704" xr:uid="{00000000-0005-0000-0000-00008A030000}"/>
    <cellStyle name="Accent3 18 2" xfId="2315" xr:uid="{00000000-0005-0000-0000-00008B030000}"/>
    <cellStyle name="Accent3 19" xfId="705" xr:uid="{00000000-0005-0000-0000-00008C030000}"/>
    <cellStyle name="Accent3 19 2" xfId="2316" xr:uid="{00000000-0005-0000-0000-00008D030000}"/>
    <cellStyle name="Accent3 2" xfId="706" xr:uid="{00000000-0005-0000-0000-00008E030000}"/>
    <cellStyle name="Accent3 2 2" xfId="2317" xr:uid="{00000000-0005-0000-0000-00008F030000}"/>
    <cellStyle name="Accent3 2 3" xfId="5227" xr:uid="{FFED12D8-6CC0-4608-8BBC-AAB68B423FA6}"/>
    <cellStyle name="Accent3 20" xfId="707" xr:uid="{00000000-0005-0000-0000-000090030000}"/>
    <cellStyle name="Accent3 20 2" xfId="2318" xr:uid="{00000000-0005-0000-0000-000091030000}"/>
    <cellStyle name="Accent3 21" xfId="708" xr:uid="{00000000-0005-0000-0000-000092030000}"/>
    <cellStyle name="Accent3 21 2" xfId="2319" xr:uid="{00000000-0005-0000-0000-000093030000}"/>
    <cellStyle name="Accent3 22" xfId="709" xr:uid="{00000000-0005-0000-0000-000094030000}"/>
    <cellStyle name="Accent3 22 2" xfId="2320" xr:uid="{00000000-0005-0000-0000-000095030000}"/>
    <cellStyle name="Accent3 23" xfId="710" xr:uid="{00000000-0005-0000-0000-000096030000}"/>
    <cellStyle name="Accent3 23 2" xfId="2321" xr:uid="{00000000-0005-0000-0000-000097030000}"/>
    <cellStyle name="Accent3 24" xfId="711" xr:uid="{00000000-0005-0000-0000-000098030000}"/>
    <cellStyle name="Accent3 24 2" xfId="2322" xr:uid="{00000000-0005-0000-0000-000099030000}"/>
    <cellStyle name="Accent3 25" xfId="712" xr:uid="{00000000-0005-0000-0000-00009A030000}"/>
    <cellStyle name="Accent3 25 2" xfId="2323" xr:uid="{00000000-0005-0000-0000-00009B030000}"/>
    <cellStyle name="Accent3 26" xfId="713" xr:uid="{00000000-0005-0000-0000-00009C030000}"/>
    <cellStyle name="Accent3 26 2" xfId="2324" xr:uid="{00000000-0005-0000-0000-00009D030000}"/>
    <cellStyle name="Accent3 27" xfId="714" xr:uid="{00000000-0005-0000-0000-00009E030000}"/>
    <cellStyle name="Accent3 27 2" xfId="2325" xr:uid="{00000000-0005-0000-0000-00009F030000}"/>
    <cellStyle name="Accent3 28" xfId="715" xr:uid="{00000000-0005-0000-0000-0000A0030000}"/>
    <cellStyle name="Accent3 28 2" xfId="2326" xr:uid="{00000000-0005-0000-0000-0000A1030000}"/>
    <cellStyle name="Accent3 29" xfId="716" xr:uid="{00000000-0005-0000-0000-0000A2030000}"/>
    <cellStyle name="Accent3 29 2" xfId="2327" xr:uid="{00000000-0005-0000-0000-0000A3030000}"/>
    <cellStyle name="Accent3 3" xfId="717" xr:uid="{00000000-0005-0000-0000-0000A4030000}"/>
    <cellStyle name="Accent3 3 2" xfId="2328" xr:uid="{00000000-0005-0000-0000-0000A5030000}"/>
    <cellStyle name="Accent3 30" xfId="718" xr:uid="{00000000-0005-0000-0000-0000A6030000}"/>
    <cellStyle name="Accent3 30 2" xfId="2329" xr:uid="{00000000-0005-0000-0000-0000A7030000}"/>
    <cellStyle name="Accent3 31" xfId="719" xr:uid="{00000000-0005-0000-0000-0000A8030000}"/>
    <cellStyle name="Accent3 31 2" xfId="2330" xr:uid="{00000000-0005-0000-0000-0000A9030000}"/>
    <cellStyle name="Accent3 32" xfId="720" xr:uid="{00000000-0005-0000-0000-0000AA030000}"/>
    <cellStyle name="Accent3 32 2" xfId="2331" xr:uid="{00000000-0005-0000-0000-0000AB030000}"/>
    <cellStyle name="Accent3 33" xfId="721" xr:uid="{00000000-0005-0000-0000-0000AC030000}"/>
    <cellStyle name="Accent3 33 2" xfId="2332" xr:uid="{00000000-0005-0000-0000-0000AD030000}"/>
    <cellStyle name="Accent3 34" xfId="722" xr:uid="{00000000-0005-0000-0000-0000AE030000}"/>
    <cellStyle name="Accent3 34 2" xfId="2333" xr:uid="{00000000-0005-0000-0000-0000AF030000}"/>
    <cellStyle name="Accent3 35" xfId="723" xr:uid="{00000000-0005-0000-0000-0000B0030000}"/>
    <cellStyle name="Accent3 35 2" xfId="2334" xr:uid="{00000000-0005-0000-0000-0000B1030000}"/>
    <cellStyle name="Accent3 36" xfId="724" xr:uid="{00000000-0005-0000-0000-0000B2030000}"/>
    <cellStyle name="Accent3 36 2" xfId="2335" xr:uid="{00000000-0005-0000-0000-0000B3030000}"/>
    <cellStyle name="Accent3 37" xfId="725" xr:uid="{00000000-0005-0000-0000-0000B4030000}"/>
    <cellStyle name="Accent3 37 2" xfId="2336" xr:uid="{00000000-0005-0000-0000-0000B5030000}"/>
    <cellStyle name="Accent3 38" xfId="726" xr:uid="{00000000-0005-0000-0000-0000B6030000}"/>
    <cellStyle name="Accent3 38 2" xfId="2337" xr:uid="{00000000-0005-0000-0000-0000B7030000}"/>
    <cellStyle name="Accent3 39" xfId="727" xr:uid="{00000000-0005-0000-0000-0000B8030000}"/>
    <cellStyle name="Accent3 39 2" xfId="2338" xr:uid="{00000000-0005-0000-0000-0000B9030000}"/>
    <cellStyle name="Accent3 4" xfId="728" xr:uid="{00000000-0005-0000-0000-0000BA030000}"/>
    <cellStyle name="Accent3 4 2" xfId="2339" xr:uid="{00000000-0005-0000-0000-0000BB030000}"/>
    <cellStyle name="Accent3 40" xfId="729" xr:uid="{00000000-0005-0000-0000-0000BC030000}"/>
    <cellStyle name="Accent3 40 2" xfId="2340" xr:uid="{00000000-0005-0000-0000-0000BD030000}"/>
    <cellStyle name="Accent3 41" xfId="730" xr:uid="{00000000-0005-0000-0000-0000BE030000}"/>
    <cellStyle name="Accent3 41 2" xfId="2341" xr:uid="{00000000-0005-0000-0000-0000BF030000}"/>
    <cellStyle name="Accent3 42" xfId="731" xr:uid="{00000000-0005-0000-0000-0000C0030000}"/>
    <cellStyle name="Accent3 42 2" xfId="2342" xr:uid="{00000000-0005-0000-0000-0000C1030000}"/>
    <cellStyle name="Accent3 43" xfId="732" xr:uid="{00000000-0005-0000-0000-0000C2030000}"/>
    <cellStyle name="Accent3 43 2" xfId="2343" xr:uid="{00000000-0005-0000-0000-0000C3030000}"/>
    <cellStyle name="Accent3 44" xfId="733" xr:uid="{00000000-0005-0000-0000-0000C4030000}"/>
    <cellStyle name="Accent3 44 2" xfId="2344" xr:uid="{00000000-0005-0000-0000-0000C5030000}"/>
    <cellStyle name="Accent3 45" xfId="734" xr:uid="{00000000-0005-0000-0000-0000C6030000}"/>
    <cellStyle name="Accent3 45 2" xfId="2345" xr:uid="{00000000-0005-0000-0000-0000C7030000}"/>
    <cellStyle name="Accent3 46" xfId="735" xr:uid="{00000000-0005-0000-0000-0000C8030000}"/>
    <cellStyle name="Accent3 46 2" xfId="2346" xr:uid="{00000000-0005-0000-0000-0000C9030000}"/>
    <cellStyle name="Accent3 47" xfId="736" xr:uid="{00000000-0005-0000-0000-0000CA030000}"/>
    <cellStyle name="Accent3 47 2" xfId="2347" xr:uid="{00000000-0005-0000-0000-0000CB030000}"/>
    <cellStyle name="Accent3 48" xfId="737" xr:uid="{00000000-0005-0000-0000-0000CC030000}"/>
    <cellStyle name="Accent3 48 2" xfId="2348" xr:uid="{00000000-0005-0000-0000-0000CD030000}"/>
    <cellStyle name="Accent3 49" xfId="738" xr:uid="{00000000-0005-0000-0000-0000CE030000}"/>
    <cellStyle name="Accent3 49 2" xfId="2349" xr:uid="{00000000-0005-0000-0000-0000CF030000}"/>
    <cellStyle name="Accent3 5" xfId="739" xr:uid="{00000000-0005-0000-0000-0000D0030000}"/>
    <cellStyle name="Accent3 5 2" xfId="2350" xr:uid="{00000000-0005-0000-0000-0000D1030000}"/>
    <cellStyle name="Accent3 50" xfId="740" xr:uid="{00000000-0005-0000-0000-0000D2030000}"/>
    <cellStyle name="Accent3 50 2" xfId="2351" xr:uid="{00000000-0005-0000-0000-0000D3030000}"/>
    <cellStyle name="Accent3 51" xfId="741" xr:uid="{00000000-0005-0000-0000-0000D4030000}"/>
    <cellStyle name="Accent3 51 2" xfId="2352" xr:uid="{00000000-0005-0000-0000-0000D5030000}"/>
    <cellStyle name="Accent3 52" xfId="742" xr:uid="{00000000-0005-0000-0000-0000D6030000}"/>
    <cellStyle name="Accent3 52 2" xfId="2353" xr:uid="{00000000-0005-0000-0000-0000D7030000}"/>
    <cellStyle name="Accent3 53" xfId="743" xr:uid="{00000000-0005-0000-0000-0000D8030000}"/>
    <cellStyle name="Accent3 53 2" xfId="2354" xr:uid="{00000000-0005-0000-0000-0000D9030000}"/>
    <cellStyle name="Accent3 54" xfId="744" xr:uid="{00000000-0005-0000-0000-0000DA030000}"/>
    <cellStyle name="Accent3 54 2" xfId="2355" xr:uid="{00000000-0005-0000-0000-0000DB030000}"/>
    <cellStyle name="Accent3 55" xfId="745" xr:uid="{00000000-0005-0000-0000-0000DC030000}"/>
    <cellStyle name="Accent3 55 2" xfId="2356" xr:uid="{00000000-0005-0000-0000-0000DD030000}"/>
    <cellStyle name="Accent3 56" xfId="746" xr:uid="{00000000-0005-0000-0000-0000DE030000}"/>
    <cellStyle name="Accent3 56 2" xfId="2357" xr:uid="{00000000-0005-0000-0000-0000DF030000}"/>
    <cellStyle name="Accent3 57" xfId="747" xr:uid="{00000000-0005-0000-0000-0000E0030000}"/>
    <cellStyle name="Accent3 57 2" xfId="2358" xr:uid="{00000000-0005-0000-0000-0000E1030000}"/>
    <cellStyle name="Accent3 58" xfId="748" xr:uid="{00000000-0005-0000-0000-0000E2030000}"/>
    <cellStyle name="Accent3 58 2" xfId="2359" xr:uid="{00000000-0005-0000-0000-0000E3030000}"/>
    <cellStyle name="Accent3 59" xfId="749" xr:uid="{00000000-0005-0000-0000-0000E4030000}"/>
    <cellStyle name="Accent3 59 2" xfId="2360" xr:uid="{00000000-0005-0000-0000-0000E5030000}"/>
    <cellStyle name="Accent3 6" xfId="750" xr:uid="{00000000-0005-0000-0000-0000E6030000}"/>
    <cellStyle name="Accent3 6 2" xfId="2361" xr:uid="{00000000-0005-0000-0000-0000E7030000}"/>
    <cellStyle name="Accent3 60" xfId="751" xr:uid="{00000000-0005-0000-0000-0000E8030000}"/>
    <cellStyle name="Accent3 60 2" xfId="2362" xr:uid="{00000000-0005-0000-0000-0000E9030000}"/>
    <cellStyle name="Accent3 61" xfId="752" xr:uid="{00000000-0005-0000-0000-0000EA030000}"/>
    <cellStyle name="Accent3 61 2" xfId="2363" xr:uid="{00000000-0005-0000-0000-0000EB030000}"/>
    <cellStyle name="Accent3 62" xfId="753" xr:uid="{00000000-0005-0000-0000-0000EC030000}"/>
    <cellStyle name="Accent3 62 2" xfId="2364" xr:uid="{00000000-0005-0000-0000-0000ED030000}"/>
    <cellStyle name="Accent3 63" xfId="754" xr:uid="{00000000-0005-0000-0000-0000EE030000}"/>
    <cellStyle name="Accent3 63 2" xfId="2365" xr:uid="{00000000-0005-0000-0000-0000EF030000}"/>
    <cellStyle name="Accent3 64" xfId="755" xr:uid="{00000000-0005-0000-0000-0000F0030000}"/>
    <cellStyle name="Accent3 64 2" xfId="2366" xr:uid="{00000000-0005-0000-0000-0000F1030000}"/>
    <cellStyle name="Accent3 65" xfId="756" xr:uid="{00000000-0005-0000-0000-0000F2030000}"/>
    <cellStyle name="Accent3 65 2" xfId="2367" xr:uid="{00000000-0005-0000-0000-0000F3030000}"/>
    <cellStyle name="Accent3 66" xfId="757" xr:uid="{00000000-0005-0000-0000-0000F4030000}"/>
    <cellStyle name="Accent3 66 2" xfId="2368" xr:uid="{00000000-0005-0000-0000-0000F5030000}"/>
    <cellStyle name="Accent3 67" xfId="758" xr:uid="{00000000-0005-0000-0000-0000F6030000}"/>
    <cellStyle name="Accent3 67 2" xfId="2369" xr:uid="{00000000-0005-0000-0000-0000F7030000}"/>
    <cellStyle name="Accent3 68" xfId="759" xr:uid="{00000000-0005-0000-0000-0000F8030000}"/>
    <cellStyle name="Accent3 68 2" xfId="2370" xr:uid="{00000000-0005-0000-0000-0000F9030000}"/>
    <cellStyle name="Accent3 69" xfId="760" xr:uid="{00000000-0005-0000-0000-0000FA030000}"/>
    <cellStyle name="Accent3 69 2" xfId="2371" xr:uid="{00000000-0005-0000-0000-0000FB030000}"/>
    <cellStyle name="Accent3 7" xfId="761" xr:uid="{00000000-0005-0000-0000-0000FC030000}"/>
    <cellStyle name="Accent3 7 2" xfId="2372" xr:uid="{00000000-0005-0000-0000-0000FD030000}"/>
    <cellStyle name="Accent3 70" xfId="762" xr:uid="{00000000-0005-0000-0000-0000FE030000}"/>
    <cellStyle name="Accent3 70 2" xfId="2373" xr:uid="{00000000-0005-0000-0000-0000FF030000}"/>
    <cellStyle name="Accent3 71" xfId="763" xr:uid="{00000000-0005-0000-0000-000000040000}"/>
    <cellStyle name="Accent3 71 2" xfId="2374" xr:uid="{00000000-0005-0000-0000-000001040000}"/>
    <cellStyle name="Accent3 72" xfId="764" xr:uid="{00000000-0005-0000-0000-000002040000}"/>
    <cellStyle name="Accent3 72 2" xfId="2375" xr:uid="{00000000-0005-0000-0000-000003040000}"/>
    <cellStyle name="Accent3 73" xfId="765" xr:uid="{00000000-0005-0000-0000-000004040000}"/>
    <cellStyle name="Accent3 73 2" xfId="2376" xr:uid="{00000000-0005-0000-0000-000005040000}"/>
    <cellStyle name="Accent3 74" xfId="766" xr:uid="{00000000-0005-0000-0000-000006040000}"/>
    <cellStyle name="Accent3 74 2" xfId="2377" xr:uid="{00000000-0005-0000-0000-000007040000}"/>
    <cellStyle name="Accent3 75" xfId="767" xr:uid="{00000000-0005-0000-0000-000008040000}"/>
    <cellStyle name="Accent3 75 2" xfId="2378" xr:uid="{00000000-0005-0000-0000-000009040000}"/>
    <cellStyle name="Accent3 76" xfId="768" xr:uid="{00000000-0005-0000-0000-00000A040000}"/>
    <cellStyle name="Accent3 76 2" xfId="2379" xr:uid="{00000000-0005-0000-0000-00000B040000}"/>
    <cellStyle name="Accent3 77" xfId="769" xr:uid="{00000000-0005-0000-0000-00000C040000}"/>
    <cellStyle name="Accent3 77 2" xfId="2380" xr:uid="{00000000-0005-0000-0000-00000D040000}"/>
    <cellStyle name="Accent3 78" xfId="770" xr:uid="{00000000-0005-0000-0000-00000E040000}"/>
    <cellStyle name="Accent3 78 2" xfId="2381" xr:uid="{00000000-0005-0000-0000-00000F040000}"/>
    <cellStyle name="Accent3 79" xfId="771" xr:uid="{00000000-0005-0000-0000-000010040000}"/>
    <cellStyle name="Accent3 79 2" xfId="2382" xr:uid="{00000000-0005-0000-0000-000011040000}"/>
    <cellStyle name="Accent3 8" xfId="772" xr:uid="{00000000-0005-0000-0000-000012040000}"/>
    <cellStyle name="Accent3 8 2" xfId="2383" xr:uid="{00000000-0005-0000-0000-000013040000}"/>
    <cellStyle name="Accent3 80" xfId="773" xr:uid="{00000000-0005-0000-0000-000014040000}"/>
    <cellStyle name="Accent3 80 2" xfId="2384" xr:uid="{00000000-0005-0000-0000-000015040000}"/>
    <cellStyle name="Accent3 81" xfId="774" xr:uid="{00000000-0005-0000-0000-000016040000}"/>
    <cellStyle name="Accent3 81 2" xfId="2385" xr:uid="{00000000-0005-0000-0000-000017040000}"/>
    <cellStyle name="Accent3 82" xfId="775" xr:uid="{00000000-0005-0000-0000-000018040000}"/>
    <cellStyle name="Accent3 82 2" xfId="2386" xr:uid="{00000000-0005-0000-0000-000019040000}"/>
    <cellStyle name="Accent3 83" xfId="776" xr:uid="{00000000-0005-0000-0000-00001A040000}"/>
    <cellStyle name="Accent3 83 2" xfId="2387" xr:uid="{00000000-0005-0000-0000-00001B040000}"/>
    <cellStyle name="Accent3 84" xfId="777" xr:uid="{00000000-0005-0000-0000-00001C040000}"/>
    <cellStyle name="Accent3 84 2" xfId="2388" xr:uid="{00000000-0005-0000-0000-00001D040000}"/>
    <cellStyle name="Accent3 85" xfId="778" xr:uid="{00000000-0005-0000-0000-00001E040000}"/>
    <cellStyle name="Accent3 85 2" xfId="2389" xr:uid="{00000000-0005-0000-0000-00001F040000}"/>
    <cellStyle name="Accent3 86" xfId="779" xr:uid="{00000000-0005-0000-0000-000020040000}"/>
    <cellStyle name="Accent3 86 2" xfId="2390" xr:uid="{00000000-0005-0000-0000-000021040000}"/>
    <cellStyle name="Accent3 87" xfId="780" xr:uid="{00000000-0005-0000-0000-000022040000}"/>
    <cellStyle name="Accent3 87 2" xfId="2391" xr:uid="{00000000-0005-0000-0000-000023040000}"/>
    <cellStyle name="Accent3 88" xfId="781" xr:uid="{00000000-0005-0000-0000-000024040000}"/>
    <cellStyle name="Accent3 88 2" xfId="2392" xr:uid="{00000000-0005-0000-0000-000025040000}"/>
    <cellStyle name="Accent3 89" xfId="782" xr:uid="{00000000-0005-0000-0000-000026040000}"/>
    <cellStyle name="Accent3 89 2" xfId="2393" xr:uid="{00000000-0005-0000-0000-000027040000}"/>
    <cellStyle name="Accent3 9" xfId="783" xr:uid="{00000000-0005-0000-0000-000028040000}"/>
    <cellStyle name="Accent3 9 2" xfId="2394" xr:uid="{00000000-0005-0000-0000-000029040000}"/>
    <cellStyle name="Accent3 90" xfId="784" xr:uid="{00000000-0005-0000-0000-00002A040000}"/>
    <cellStyle name="Accent3 90 2" xfId="2395" xr:uid="{00000000-0005-0000-0000-00002B040000}"/>
    <cellStyle name="Accent3 91" xfId="785" xr:uid="{00000000-0005-0000-0000-00002C040000}"/>
    <cellStyle name="Accent3 91 2" xfId="2396" xr:uid="{00000000-0005-0000-0000-00002D040000}"/>
    <cellStyle name="Accent3 92" xfId="786" xr:uid="{00000000-0005-0000-0000-00002E040000}"/>
    <cellStyle name="Accent3 92 2" xfId="2397" xr:uid="{00000000-0005-0000-0000-00002F040000}"/>
    <cellStyle name="Accent3 93" xfId="787" xr:uid="{00000000-0005-0000-0000-000030040000}"/>
    <cellStyle name="Accent3 93 2" xfId="2398" xr:uid="{00000000-0005-0000-0000-000031040000}"/>
    <cellStyle name="Accent3 94" xfId="788" xr:uid="{00000000-0005-0000-0000-000032040000}"/>
    <cellStyle name="Accent3 94 2" xfId="2399" xr:uid="{00000000-0005-0000-0000-000033040000}"/>
    <cellStyle name="Accent3 95" xfId="789" xr:uid="{00000000-0005-0000-0000-000034040000}"/>
    <cellStyle name="Accent3 95 2" xfId="2400" xr:uid="{00000000-0005-0000-0000-000035040000}"/>
    <cellStyle name="Accent3 96" xfId="790" xr:uid="{00000000-0005-0000-0000-000036040000}"/>
    <cellStyle name="Accent3 96 2" xfId="2401" xr:uid="{00000000-0005-0000-0000-000037040000}"/>
    <cellStyle name="Accent3 97" xfId="791" xr:uid="{00000000-0005-0000-0000-000038040000}"/>
    <cellStyle name="Accent3 97 2" xfId="2402" xr:uid="{00000000-0005-0000-0000-000039040000}"/>
    <cellStyle name="Accent3 98" xfId="792" xr:uid="{00000000-0005-0000-0000-00003A040000}"/>
    <cellStyle name="Accent3 98 2" xfId="2403" xr:uid="{00000000-0005-0000-0000-00003B040000}"/>
    <cellStyle name="Accent3 99" xfId="793" xr:uid="{00000000-0005-0000-0000-00003C040000}"/>
    <cellStyle name="Accent3 99 2" xfId="2404" xr:uid="{00000000-0005-0000-0000-00003D040000}"/>
    <cellStyle name="Accent4" xfId="5097" builtinId="41" customBuiltin="1"/>
    <cellStyle name="Accent4 - 20 %" xfId="794" xr:uid="{00000000-0005-0000-0000-00003E040000}"/>
    <cellStyle name="Accent4 - 20 % 2" xfId="2405" xr:uid="{00000000-0005-0000-0000-00003F040000}"/>
    <cellStyle name="Accent4 - 20%" xfId="5228" xr:uid="{6702911E-3299-41EF-B624-A0A531455CD2}"/>
    <cellStyle name="Accent4 - 40 %" xfId="795" xr:uid="{00000000-0005-0000-0000-000040040000}"/>
    <cellStyle name="Accent4 - 40 % 2" xfId="2406" xr:uid="{00000000-0005-0000-0000-000041040000}"/>
    <cellStyle name="Accent4 - 40%" xfId="5229" xr:uid="{0706B796-3EDF-434A-A293-602E79BE8ABE}"/>
    <cellStyle name="Accent4 - 60 %" xfId="796" xr:uid="{00000000-0005-0000-0000-000042040000}"/>
    <cellStyle name="Accent4 - 60 % 2" xfId="2407" xr:uid="{00000000-0005-0000-0000-000043040000}"/>
    <cellStyle name="Accent4 - 60%" xfId="5230" xr:uid="{962852C4-5AFC-46C2-9E7F-E95C052C5D9F}"/>
    <cellStyle name="Accent4 10" xfId="797" xr:uid="{00000000-0005-0000-0000-000044040000}"/>
    <cellStyle name="Accent4 10 2" xfId="2408" xr:uid="{00000000-0005-0000-0000-000045040000}"/>
    <cellStyle name="Accent4 100" xfId="798" xr:uid="{00000000-0005-0000-0000-000046040000}"/>
    <cellStyle name="Accent4 100 2" xfId="2409" xr:uid="{00000000-0005-0000-0000-000047040000}"/>
    <cellStyle name="Accent4 101" xfId="799" xr:uid="{00000000-0005-0000-0000-000048040000}"/>
    <cellStyle name="Accent4 101 2" xfId="2410" xr:uid="{00000000-0005-0000-0000-000049040000}"/>
    <cellStyle name="Accent4 102" xfId="800" xr:uid="{00000000-0005-0000-0000-00004A040000}"/>
    <cellStyle name="Accent4 102 2" xfId="2411" xr:uid="{00000000-0005-0000-0000-00004B040000}"/>
    <cellStyle name="Accent4 103" xfId="801" xr:uid="{00000000-0005-0000-0000-00004C040000}"/>
    <cellStyle name="Accent4 103 2" xfId="2412" xr:uid="{00000000-0005-0000-0000-00004D040000}"/>
    <cellStyle name="Accent4 104" xfId="802" xr:uid="{00000000-0005-0000-0000-00004E040000}"/>
    <cellStyle name="Accent4 104 2" xfId="2413" xr:uid="{00000000-0005-0000-0000-00004F040000}"/>
    <cellStyle name="Accent4 105" xfId="803" xr:uid="{00000000-0005-0000-0000-000050040000}"/>
    <cellStyle name="Accent4 105 2" xfId="2414" xr:uid="{00000000-0005-0000-0000-000051040000}"/>
    <cellStyle name="Accent4 106" xfId="804" xr:uid="{00000000-0005-0000-0000-000052040000}"/>
    <cellStyle name="Accent4 106 2" xfId="2415" xr:uid="{00000000-0005-0000-0000-000053040000}"/>
    <cellStyle name="Accent4 107" xfId="805" xr:uid="{00000000-0005-0000-0000-000054040000}"/>
    <cellStyle name="Accent4 107 2" xfId="2416" xr:uid="{00000000-0005-0000-0000-000055040000}"/>
    <cellStyle name="Accent4 108" xfId="806" xr:uid="{00000000-0005-0000-0000-000056040000}"/>
    <cellStyle name="Accent4 108 2" xfId="2417" xr:uid="{00000000-0005-0000-0000-000057040000}"/>
    <cellStyle name="Accent4 109" xfId="807" xr:uid="{00000000-0005-0000-0000-000058040000}"/>
    <cellStyle name="Accent4 109 2" xfId="2418" xr:uid="{00000000-0005-0000-0000-000059040000}"/>
    <cellStyle name="Accent4 11" xfId="808" xr:uid="{00000000-0005-0000-0000-00005A040000}"/>
    <cellStyle name="Accent4 11 2" xfId="2419" xr:uid="{00000000-0005-0000-0000-00005B040000}"/>
    <cellStyle name="Accent4 110" xfId="809" xr:uid="{00000000-0005-0000-0000-00005C040000}"/>
    <cellStyle name="Accent4 110 2" xfId="2420" xr:uid="{00000000-0005-0000-0000-00005D040000}"/>
    <cellStyle name="Accent4 111" xfId="810" xr:uid="{00000000-0005-0000-0000-00005E040000}"/>
    <cellStyle name="Accent4 111 2" xfId="2421" xr:uid="{00000000-0005-0000-0000-00005F040000}"/>
    <cellStyle name="Accent4 112" xfId="811" xr:uid="{00000000-0005-0000-0000-000060040000}"/>
    <cellStyle name="Accent4 112 2" xfId="2422" xr:uid="{00000000-0005-0000-0000-000061040000}"/>
    <cellStyle name="Accent4 113" xfId="812" xr:uid="{00000000-0005-0000-0000-000062040000}"/>
    <cellStyle name="Accent4 113 2" xfId="2423" xr:uid="{00000000-0005-0000-0000-000063040000}"/>
    <cellStyle name="Accent4 114" xfId="813" xr:uid="{00000000-0005-0000-0000-000064040000}"/>
    <cellStyle name="Accent4 114 2" xfId="2424" xr:uid="{00000000-0005-0000-0000-000065040000}"/>
    <cellStyle name="Accent4 115" xfId="814" xr:uid="{00000000-0005-0000-0000-000066040000}"/>
    <cellStyle name="Accent4 115 2" xfId="2425" xr:uid="{00000000-0005-0000-0000-000067040000}"/>
    <cellStyle name="Accent4 116" xfId="815" xr:uid="{00000000-0005-0000-0000-000068040000}"/>
    <cellStyle name="Accent4 116 2" xfId="2426" xr:uid="{00000000-0005-0000-0000-000069040000}"/>
    <cellStyle name="Accent4 117" xfId="816" xr:uid="{00000000-0005-0000-0000-00006A040000}"/>
    <cellStyle name="Accent4 117 2" xfId="2427" xr:uid="{00000000-0005-0000-0000-00006B040000}"/>
    <cellStyle name="Accent4 118" xfId="817" xr:uid="{00000000-0005-0000-0000-00006C040000}"/>
    <cellStyle name="Accent4 118 2" xfId="2428" xr:uid="{00000000-0005-0000-0000-00006D040000}"/>
    <cellStyle name="Accent4 119" xfId="818" xr:uid="{00000000-0005-0000-0000-00006E040000}"/>
    <cellStyle name="Accent4 119 2" xfId="2429" xr:uid="{00000000-0005-0000-0000-00006F040000}"/>
    <cellStyle name="Accent4 12" xfId="819" xr:uid="{00000000-0005-0000-0000-000070040000}"/>
    <cellStyle name="Accent4 12 2" xfId="2430" xr:uid="{00000000-0005-0000-0000-000071040000}"/>
    <cellStyle name="Accent4 120" xfId="820" xr:uid="{00000000-0005-0000-0000-000072040000}"/>
    <cellStyle name="Accent4 120 2" xfId="2431" xr:uid="{00000000-0005-0000-0000-000073040000}"/>
    <cellStyle name="Accent4 121" xfId="821" xr:uid="{00000000-0005-0000-0000-000074040000}"/>
    <cellStyle name="Accent4 121 2" xfId="2432" xr:uid="{00000000-0005-0000-0000-000075040000}"/>
    <cellStyle name="Accent4 122" xfId="822" xr:uid="{00000000-0005-0000-0000-000076040000}"/>
    <cellStyle name="Accent4 122 2" xfId="2433" xr:uid="{00000000-0005-0000-0000-000077040000}"/>
    <cellStyle name="Accent4 123" xfId="823" xr:uid="{00000000-0005-0000-0000-000078040000}"/>
    <cellStyle name="Accent4 123 2" xfId="2434" xr:uid="{00000000-0005-0000-0000-000079040000}"/>
    <cellStyle name="Accent4 124" xfId="824" xr:uid="{00000000-0005-0000-0000-00007A040000}"/>
    <cellStyle name="Accent4 124 2" xfId="2435" xr:uid="{00000000-0005-0000-0000-00007B040000}"/>
    <cellStyle name="Accent4 125" xfId="825" xr:uid="{00000000-0005-0000-0000-00007C040000}"/>
    <cellStyle name="Accent4 125 2" xfId="2436" xr:uid="{00000000-0005-0000-0000-00007D040000}"/>
    <cellStyle name="Accent4 126" xfId="826" xr:uid="{00000000-0005-0000-0000-00007E040000}"/>
    <cellStyle name="Accent4 126 2" xfId="2437" xr:uid="{00000000-0005-0000-0000-00007F040000}"/>
    <cellStyle name="Accent4 127" xfId="827" xr:uid="{00000000-0005-0000-0000-000080040000}"/>
    <cellStyle name="Accent4 127 2" xfId="2438" xr:uid="{00000000-0005-0000-0000-000081040000}"/>
    <cellStyle name="Accent4 128" xfId="828" xr:uid="{00000000-0005-0000-0000-000082040000}"/>
    <cellStyle name="Accent4 128 2" xfId="2439" xr:uid="{00000000-0005-0000-0000-000083040000}"/>
    <cellStyle name="Accent4 129" xfId="829" xr:uid="{00000000-0005-0000-0000-000084040000}"/>
    <cellStyle name="Accent4 129 2" xfId="2440" xr:uid="{00000000-0005-0000-0000-000085040000}"/>
    <cellStyle name="Accent4 13" xfId="830" xr:uid="{00000000-0005-0000-0000-000086040000}"/>
    <cellStyle name="Accent4 13 2" xfId="2441" xr:uid="{00000000-0005-0000-0000-000087040000}"/>
    <cellStyle name="Accent4 130" xfId="831" xr:uid="{00000000-0005-0000-0000-000088040000}"/>
    <cellStyle name="Accent4 130 2" xfId="2442" xr:uid="{00000000-0005-0000-0000-000089040000}"/>
    <cellStyle name="Accent4 131" xfId="832" xr:uid="{00000000-0005-0000-0000-00008A040000}"/>
    <cellStyle name="Accent4 131 2" xfId="2443" xr:uid="{00000000-0005-0000-0000-00008B040000}"/>
    <cellStyle name="Accent4 132" xfId="833" xr:uid="{00000000-0005-0000-0000-00008C040000}"/>
    <cellStyle name="Accent4 132 2" xfId="2444" xr:uid="{00000000-0005-0000-0000-00008D040000}"/>
    <cellStyle name="Accent4 133" xfId="834" xr:uid="{00000000-0005-0000-0000-00008E040000}"/>
    <cellStyle name="Accent4 133 2" xfId="2445" xr:uid="{00000000-0005-0000-0000-00008F040000}"/>
    <cellStyle name="Accent4 134" xfId="835" xr:uid="{00000000-0005-0000-0000-000090040000}"/>
    <cellStyle name="Accent4 134 2" xfId="2446" xr:uid="{00000000-0005-0000-0000-000091040000}"/>
    <cellStyle name="Accent4 135" xfId="836" xr:uid="{00000000-0005-0000-0000-000092040000}"/>
    <cellStyle name="Accent4 135 2" xfId="2447" xr:uid="{00000000-0005-0000-0000-000093040000}"/>
    <cellStyle name="Accent4 136" xfId="837" xr:uid="{00000000-0005-0000-0000-000094040000}"/>
    <cellStyle name="Accent4 136 2" xfId="2448" xr:uid="{00000000-0005-0000-0000-000095040000}"/>
    <cellStyle name="Accent4 137" xfId="838" xr:uid="{00000000-0005-0000-0000-000096040000}"/>
    <cellStyle name="Accent4 137 2" xfId="2449" xr:uid="{00000000-0005-0000-0000-000097040000}"/>
    <cellStyle name="Accent4 138" xfId="839" xr:uid="{00000000-0005-0000-0000-000098040000}"/>
    <cellStyle name="Accent4 138 2" xfId="2450" xr:uid="{00000000-0005-0000-0000-000099040000}"/>
    <cellStyle name="Accent4 139" xfId="840" xr:uid="{00000000-0005-0000-0000-00009A040000}"/>
    <cellStyle name="Accent4 139 2" xfId="2451" xr:uid="{00000000-0005-0000-0000-00009B040000}"/>
    <cellStyle name="Accent4 14" xfId="841" xr:uid="{00000000-0005-0000-0000-00009C040000}"/>
    <cellStyle name="Accent4 14 2" xfId="2452" xr:uid="{00000000-0005-0000-0000-00009D040000}"/>
    <cellStyle name="Accent4 15" xfId="842" xr:uid="{00000000-0005-0000-0000-00009E040000}"/>
    <cellStyle name="Accent4 15 2" xfId="2453" xr:uid="{00000000-0005-0000-0000-00009F040000}"/>
    <cellStyle name="Accent4 16" xfId="843" xr:uid="{00000000-0005-0000-0000-0000A0040000}"/>
    <cellStyle name="Accent4 16 2" xfId="2454" xr:uid="{00000000-0005-0000-0000-0000A1040000}"/>
    <cellStyle name="Accent4 17" xfId="844" xr:uid="{00000000-0005-0000-0000-0000A2040000}"/>
    <cellStyle name="Accent4 17 2" xfId="2455" xr:uid="{00000000-0005-0000-0000-0000A3040000}"/>
    <cellStyle name="Accent4 18" xfId="845" xr:uid="{00000000-0005-0000-0000-0000A4040000}"/>
    <cellStyle name="Accent4 18 2" xfId="2456" xr:uid="{00000000-0005-0000-0000-0000A5040000}"/>
    <cellStyle name="Accent4 19" xfId="846" xr:uid="{00000000-0005-0000-0000-0000A6040000}"/>
    <cellStyle name="Accent4 19 2" xfId="2457" xr:uid="{00000000-0005-0000-0000-0000A7040000}"/>
    <cellStyle name="Accent4 2" xfId="847" xr:uid="{00000000-0005-0000-0000-0000A8040000}"/>
    <cellStyle name="Accent4 2 2" xfId="2458" xr:uid="{00000000-0005-0000-0000-0000A9040000}"/>
    <cellStyle name="Accent4 2 3" xfId="5231" xr:uid="{2CFF907E-1042-450F-9217-208C35F0CDAD}"/>
    <cellStyle name="Accent4 20" xfId="848" xr:uid="{00000000-0005-0000-0000-0000AA040000}"/>
    <cellStyle name="Accent4 20 2" xfId="2459" xr:uid="{00000000-0005-0000-0000-0000AB040000}"/>
    <cellStyle name="Accent4 21" xfId="849" xr:uid="{00000000-0005-0000-0000-0000AC040000}"/>
    <cellStyle name="Accent4 21 2" xfId="2460" xr:uid="{00000000-0005-0000-0000-0000AD040000}"/>
    <cellStyle name="Accent4 22" xfId="850" xr:uid="{00000000-0005-0000-0000-0000AE040000}"/>
    <cellStyle name="Accent4 22 2" xfId="2461" xr:uid="{00000000-0005-0000-0000-0000AF040000}"/>
    <cellStyle name="Accent4 23" xfId="851" xr:uid="{00000000-0005-0000-0000-0000B0040000}"/>
    <cellStyle name="Accent4 23 2" xfId="2462" xr:uid="{00000000-0005-0000-0000-0000B1040000}"/>
    <cellStyle name="Accent4 24" xfId="852" xr:uid="{00000000-0005-0000-0000-0000B2040000}"/>
    <cellStyle name="Accent4 24 2" xfId="2463" xr:uid="{00000000-0005-0000-0000-0000B3040000}"/>
    <cellStyle name="Accent4 25" xfId="853" xr:uid="{00000000-0005-0000-0000-0000B4040000}"/>
    <cellStyle name="Accent4 25 2" xfId="2464" xr:uid="{00000000-0005-0000-0000-0000B5040000}"/>
    <cellStyle name="Accent4 26" xfId="854" xr:uid="{00000000-0005-0000-0000-0000B6040000}"/>
    <cellStyle name="Accent4 26 2" xfId="2465" xr:uid="{00000000-0005-0000-0000-0000B7040000}"/>
    <cellStyle name="Accent4 27" xfId="855" xr:uid="{00000000-0005-0000-0000-0000B8040000}"/>
    <cellStyle name="Accent4 27 2" xfId="2466" xr:uid="{00000000-0005-0000-0000-0000B9040000}"/>
    <cellStyle name="Accent4 28" xfId="856" xr:uid="{00000000-0005-0000-0000-0000BA040000}"/>
    <cellStyle name="Accent4 28 2" xfId="2467" xr:uid="{00000000-0005-0000-0000-0000BB040000}"/>
    <cellStyle name="Accent4 29" xfId="857" xr:uid="{00000000-0005-0000-0000-0000BC040000}"/>
    <cellStyle name="Accent4 29 2" xfId="2468" xr:uid="{00000000-0005-0000-0000-0000BD040000}"/>
    <cellStyle name="Accent4 3" xfId="858" xr:uid="{00000000-0005-0000-0000-0000BE040000}"/>
    <cellStyle name="Accent4 3 2" xfId="2469" xr:uid="{00000000-0005-0000-0000-0000BF040000}"/>
    <cellStyle name="Accent4 3 3" xfId="5232" xr:uid="{9CB3CE61-C7EC-4805-9C3B-CE1FCFEED5BE}"/>
    <cellStyle name="Accent4 30" xfId="859" xr:uid="{00000000-0005-0000-0000-0000C0040000}"/>
    <cellStyle name="Accent4 30 2" xfId="2470" xr:uid="{00000000-0005-0000-0000-0000C1040000}"/>
    <cellStyle name="Accent4 31" xfId="860" xr:uid="{00000000-0005-0000-0000-0000C2040000}"/>
    <cellStyle name="Accent4 31 2" xfId="2471" xr:uid="{00000000-0005-0000-0000-0000C3040000}"/>
    <cellStyle name="Accent4 32" xfId="861" xr:uid="{00000000-0005-0000-0000-0000C4040000}"/>
    <cellStyle name="Accent4 32 2" xfId="2472" xr:uid="{00000000-0005-0000-0000-0000C5040000}"/>
    <cellStyle name="Accent4 33" xfId="862" xr:uid="{00000000-0005-0000-0000-0000C6040000}"/>
    <cellStyle name="Accent4 33 2" xfId="2473" xr:uid="{00000000-0005-0000-0000-0000C7040000}"/>
    <cellStyle name="Accent4 34" xfId="863" xr:uid="{00000000-0005-0000-0000-0000C8040000}"/>
    <cellStyle name="Accent4 34 2" xfId="2474" xr:uid="{00000000-0005-0000-0000-0000C9040000}"/>
    <cellStyle name="Accent4 35" xfId="864" xr:uid="{00000000-0005-0000-0000-0000CA040000}"/>
    <cellStyle name="Accent4 35 2" xfId="2475" xr:uid="{00000000-0005-0000-0000-0000CB040000}"/>
    <cellStyle name="Accent4 36" xfId="865" xr:uid="{00000000-0005-0000-0000-0000CC040000}"/>
    <cellStyle name="Accent4 36 2" xfId="2476" xr:uid="{00000000-0005-0000-0000-0000CD040000}"/>
    <cellStyle name="Accent4 37" xfId="866" xr:uid="{00000000-0005-0000-0000-0000CE040000}"/>
    <cellStyle name="Accent4 37 2" xfId="2477" xr:uid="{00000000-0005-0000-0000-0000CF040000}"/>
    <cellStyle name="Accent4 38" xfId="867" xr:uid="{00000000-0005-0000-0000-0000D0040000}"/>
    <cellStyle name="Accent4 38 2" xfId="2478" xr:uid="{00000000-0005-0000-0000-0000D1040000}"/>
    <cellStyle name="Accent4 39" xfId="868" xr:uid="{00000000-0005-0000-0000-0000D2040000}"/>
    <cellStyle name="Accent4 39 2" xfId="2479" xr:uid="{00000000-0005-0000-0000-0000D3040000}"/>
    <cellStyle name="Accent4 4" xfId="869" xr:uid="{00000000-0005-0000-0000-0000D4040000}"/>
    <cellStyle name="Accent4 4 2" xfId="2480" xr:uid="{00000000-0005-0000-0000-0000D5040000}"/>
    <cellStyle name="Accent4 40" xfId="870" xr:uid="{00000000-0005-0000-0000-0000D6040000}"/>
    <cellStyle name="Accent4 40 2" xfId="2481" xr:uid="{00000000-0005-0000-0000-0000D7040000}"/>
    <cellStyle name="Accent4 41" xfId="871" xr:uid="{00000000-0005-0000-0000-0000D8040000}"/>
    <cellStyle name="Accent4 41 2" xfId="2482" xr:uid="{00000000-0005-0000-0000-0000D9040000}"/>
    <cellStyle name="Accent4 42" xfId="872" xr:uid="{00000000-0005-0000-0000-0000DA040000}"/>
    <cellStyle name="Accent4 42 2" xfId="2483" xr:uid="{00000000-0005-0000-0000-0000DB040000}"/>
    <cellStyle name="Accent4 43" xfId="873" xr:uid="{00000000-0005-0000-0000-0000DC040000}"/>
    <cellStyle name="Accent4 43 2" xfId="2484" xr:uid="{00000000-0005-0000-0000-0000DD040000}"/>
    <cellStyle name="Accent4 44" xfId="874" xr:uid="{00000000-0005-0000-0000-0000DE040000}"/>
    <cellStyle name="Accent4 44 2" xfId="2485" xr:uid="{00000000-0005-0000-0000-0000DF040000}"/>
    <cellStyle name="Accent4 45" xfId="875" xr:uid="{00000000-0005-0000-0000-0000E0040000}"/>
    <cellStyle name="Accent4 45 2" xfId="2486" xr:uid="{00000000-0005-0000-0000-0000E1040000}"/>
    <cellStyle name="Accent4 46" xfId="876" xr:uid="{00000000-0005-0000-0000-0000E2040000}"/>
    <cellStyle name="Accent4 46 2" xfId="2487" xr:uid="{00000000-0005-0000-0000-0000E3040000}"/>
    <cellStyle name="Accent4 47" xfId="877" xr:uid="{00000000-0005-0000-0000-0000E4040000}"/>
    <cellStyle name="Accent4 47 2" xfId="2488" xr:uid="{00000000-0005-0000-0000-0000E5040000}"/>
    <cellStyle name="Accent4 48" xfId="878" xr:uid="{00000000-0005-0000-0000-0000E6040000}"/>
    <cellStyle name="Accent4 48 2" xfId="2489" xr:uid="{00000000-0005-0000-0000-0000E7040000}"/>
    <cellStyle name="Accent4 49" xfId="879" xr:uid="{00000000-0005-0000-0000-0000E8040000}"/>
    <cellStyle name="Accent4 49 2" xfId="2490" xr:uid="{00000000-0005-0000-0000-0000E9040000}"/>
    <cellStyle name="Accent4 5" xfId="880" xr:uid="{00000000-0005-0000-0000-0000EA040000}"/>
    <cellStyle name="Accent4 5 2" xfId="2491" xr:uid="{00000000-0005-0000-0000-0000EB040000}"/>
    <cellStyle name="Accent4 50" xfId="881" xr:uid="{00000000-0005-0000-0000-0000EC040000}"/>
    <cellStyle name="Accent4 50 2" xfId="2492" xr:uid="{00000000-0005-0000-0000-0000ED040000}"/>
    <cellStyle name="Accent4 51" xfId="882" xr:uid="{00000000-0005-0000-0000-0000EE040000}"/>
    <cellStyle name="Accent4 51 2" xfId="2493" xr:uid="{00000000-0005-0000-0000-0000EF040000}"/>
    <cellStyle name="Accent4 52" xfId="883" xr:uid="{00000000-0005-0000-0000-0000F0040000}"/>
    <cellStyle name="Accent4 52 2" xfId="2494" xr:uid="{00000000-0005-0000-0000-0000F1040000}"/>
    <cellStyle name="Accent4 53" xfId="884" xr:uid="{00000000-0005-0000-0000-0000F2040000}"/>
    <cellStyle name="Accent4 53 2" xfId="2495" xr:uid="{00000000-0005-0000-0000-0000F3040000}"/>
    <cellStyle name="Accent4 54" xfId="885" xr:uid="{00000000-0005-0000-0000-0000F4040000}"/>
    <cellStyle name="Accent4 54 2" xfId="2496" xr:uid="{00000000-0005-0000-0000-0000F5040000}"/>
    <cellStyle name="Accent4 55" xfId="886" xr:uid="{00000000-0005-0000-0000-0000F6040000}"/>
    <cellStyle name="Accent4 55 2" xfId="2497" xr:uid="{00000000-0005-0000-0000-0000F7040000}"/>
    <cellStyle name="Accent4 56" xfId="887" xr:uid="{00000000-0005-0000-0000-0000F8040000}"/>
    <cellStyle name="Accent4 56 2" xfId="2498" xr:uid="{00000000-0005-0000-0000-0000F9040000}"/>
    <cellStyle name="Accent4 57" xfId="888" xr:uid="{00000000-0005-0000-0000-0000FA040000}"/>
    <cellStyle name="Accent4 57 2" xfId="2499" xr:uid="{00000000-0005-0000-0000-0000FB040000}"/>
    <cellStyle name="Accent4 58" xfId="889" xr:uid="{00000000-0005-0000-0000-0000FC040000}"/>
    <cellStyle name="Accent4 58 2" xfId="2500" xr:uid="{00000000-0005-0000-0000-0000FD040000}"/>
    <cellStyle name="Accent4 59" xfId="890" xr:uid="{00000000-0005-0000-0000-0000FE040000}"/>
    <cellStyle name="Accent4 59 2" xfId="2501" xr:uid="{00000000-0005-0000-0000-0000FF040000}"/>
    <cellStyle name="Accent4 6" xfId="891" xr:uid="{00000000-0005-0000-0000-000000050000}"/>
    <cellStyle name="Accent4 6 2" xfId="2502" xr:uid="{00000000-0005-0000-0000-000001050000}"/>
    <cellStyle name="Accent4 60" xfId="892" xr:uid="{00000000-0005-0000-0000-000002050000}"/>
    <cellStyle name="Accent4 60 2" xfId="2503" xr:uid="{00000000-0005-0000-0000-000003050000}"/>
    <cellStyle name="Accent4 61" xfId="893" xr:uid="{00000000-0005-0000-0000-000004050000}"/>
    <cellStyle name="Accent4 61 2" xfId="2504" xr:uid="{00000000-0005-0000-0000-000005050000}"/>
    <cellStyle name="Accent4 62" xfId="894" xr:uid="{00000000-0005-0000-0000-000006050000}"/>
    <cellStyle name="Accent4 62 2" xfId="2505" xr:uid="{00000000-0005-0000-0000-000007050000}"/>
    <cellStyle name="Accent4 63" xfId="895" xr:uid="{00000000-0005-0000-0000-000008050000}"/>
    <cellStyle name="Accent4 63 2" xfId="2506" xr:uid="{00000000-0005-0000-0000-000009050000}"/>
    <cellStyle name="Accent4 64" xfId="896" xr:uid="{00000000-0005-0000-0000-00000A050000}"/>
    <cellStyle name="Accent4 64 2" xfId="2507" xr:uid="{00000000-0005-0000-0000-00000B050000}"/>
    <cellStyle name="Accent4 65" xfId="897" xr:uid="{00000000-0005-0000-0000-00000C050000}"/>
    <cellStyle name="Accent4 65 2" xfId="2508" xr:uid="{00000000-0005-0000-0000-00000D050000}"/>
    <cellStyle name="Accent4 66" xfId="898" xr:uid="{00000000-0005-0000-0000-00000E050000}"/>
    <cellStyle name="Accent4 66 2" xfId="2509" xr:uid="{00000000-0005-0000-0000-00000F050000}"/>
    <cellStyle name="Accent4 67" xfId="899" xr:uid="{00000000-0005-0000-0000-000010050000}"/>
    <cellStyle name="Accent4 67 2" xfId="2510" xr:uid="{00000000-0005-0000-0000-000011050000}"/>
    <cellStyle name="Accent4 68" xfId="900" xr:uid="{00000000-0005-0000-0000-000012050000}"/>
    <cellStyle name="Accent4 68 2" xfId="2511" xr:uid="{00000000-0005-0000-0000-000013050000}"/>
    <cellStyle name="Accent4 69" xfId="901" xr:uid="{00000000-0005-0000-0000-000014050000}"/>
    <cellStyle name="Accent4 69 2" xfId="2512" xr:uid="{00000000-0005-0000-0000-000015050000}"/>
    <cellStyle name="Accent4 7" xfId="902" xr:uid="{00000000-0005-0000-0000-000016050000}"/>
    <cellStyle name="Accent4 7 2" xfId="2513" xr:uid="{00000000-0005-0000-0000-000017050000}"/>
    <cellStyle name="Accent4 70" xfId="903" xr:uid="{00000000-0005-0000-0000-000018050000}"/>
    <cellStyle name="Accent4 70 2" xfId="2514" xr:uid="{00000000-0005-0000-0000-000019050000}"/>
    <cellStyle name="Accent4 71" xfId="904" xr:uid="{00000000-0005-0000-0000-00001A050000}"/>
    <cellStyle name="Accent4 71 2" xfId="2515" xr:uid="{00000000-0005-0000-0000-00001B050000}"/>
    <cellStyle name="Accent4 72" xfId="905" xr:uid="{00000000-0005-0000-0000-00001C050000}"/>
    <cellStyle name="Accent4 72 2" xfId="2516" xr:uid="{00000000-0005-0000-0000-00001D050000}"/>
    <cellStyle name="Accent4 73" xfId="906" xr:uid="{00000000-0005-0000-0000-00001E050000}"/>
    <cellStyle name="Accent4 73 2" xfId="2517" xr:uid="{00000000-0005-0000-0000-00001F050000}"/>
    <cellStyle name="Accent4 74" xfId="907" xr:uid="{00000000-0005-0000-0000-000020050000}"/>
    <cellStyle name="Accent4 74 2" xfId="2518" xr:uid="{00000000-0005-0000-0000-000021050000}"/>
    <cellStyle name="Accent4 75" xfId="908" xr:uid="{00000000-0005-0000-0000-000022050000}"/>
    <cellStyle name="Accent4 75 2" xfId="2519" xr:uid="{00000000-0005-0000-0000-000023050000}"/>
    <cellStyle name="Accent4 76" xfId="909" xr:uid="{00000000-0005-0000-0000-000024050000}"/>
    <cellStyle name="Accent4 76 2" xfId="2520" xr:uid="{00000000-0005-0000-0000-000025050000}"/>
    <cellStyle name="Accent4 77" xfId="910" xr:uid="{00000000-0005-0000-0000-000026050000}"/>
    <cellStyle name="Accent4 77 2" xfId="2521" xr:uid="{00000000-0005-0000-0000-000027050000}"/>
    <cellStyle name="Accent4 78" xfId="911" xr:uid="{00000000-0005-0000-0000-000028050000}"/>
    <cellStyle name="Accent4 78 2" xfId="2522" xr:uid="{00000000-0005-0000-0000-000029050000}"/>
    <cellStyle name="Accent4 79" xfId="912" xr:uid="{00000000-0005-0000-0000-00002A050000}"/>
    <cellStyle name="Accent4 79 2" xfId="2523" xr:uid="{00000000-0005-0000-0000-00002B050000}"/>
    <cellStyle name="Accent4 8" xfId="913" xr:uid="{00000000-0005-0000-0000-00002C050000}"/>
    <cellStyle name="Accent4 8 2" xfId="2524" xr:uid="{00000000-0005-0000-0000-00002D050000}"/>
    <cellStyle name="Accent4 80" xfId="914" xr:uid="{00000000-0005-0000-0000-00002E050000}"/>
    <cellStyle name="Accent4 80 2" xfId="2525" xr:uid="{00000000-0005-0000-0000-00002F050000}"/>
    <cellStyle name="Accent4 81" xfId="915" xr:uid="{00000000-0005-0000-0000-000030050000}"/>
    <cellStyle name="Accent4 81 2" xfId="2526" xr:uid="{00000000-0005-0000-0000-000031050000}"/>
    <cellStyle name="Accent4 82" xfId="916" xr:uid="{00000000-0005-0000-0000-000032050000}"/>
    <cellStyle name="Accent4 82 2" xfId="2527" xr:uid="{00000000-0005-0000-0000-000033050000}"/>
    <cellStyle name="Accent4 83" xfId="917" xr:uid="{00000000-0005-0000-0000-000034050000}"/>
    <cellStyle name="Accent4 83 2" xfId="2528" xr:uid="{00000000-0005-0000-0000-000035050000}"/>
    <cellStyle name="Accent4 84" xfId="918" xr:uid="{00000000-0005-0000-0000-000036050000}"/>
    <cellStyle name="Accent4 84 2" xfId="2529" xr:uid="{00000000-0005-0000-0000-000037050000}"/>
    <cellStyle name="Accent4 85" xfId="919" xr:uid="{00000000-0005-0000-0000-000038050000}"/>
    <cellStyle name="Accent4 85 2" xfId="2530" xr:uid="{00000000-0005-0000-0000-000039050000}"/>
    <cellStyle name="Accent4 86" xfId="920" xr:uid="{00000000-0005-0000-0000-00003A050000}"/>
    <cellStyle name="Accent4 86 2" xfId="2531" xr:uid="{00000000-0005-0000-0000-00003B050000}"/>
    <cellStyle name="Accent4 87" xfId="921" xr:uid="{00000000-0005-0000-0000-00003C050000}"/>
    <cellStyle name="Accent4 87 2" xfId="2532" xr:uid="{00000000-0005-0000-0000-00003D050000}"/>
    <cellStyle name="Accent4 88" xfId="922" xr:uid="{00000000-0005-0000-0000-00003E050000}"/>
    <cellStyle name="Accent4 88 2" xfId="2533" xr:uid="{00000000-0005-0000-0000-00003F050000}"/>
    <cellStyle name="Accent4 89" xfId="923" xr:uid="{00000000-0005-0000-0000-000040050000}"/>
    <cellStyle name="Accent4 89 2" xfId="2534" xr:uid="{00000000-0005-0000-0000-000041050000}"/>
    <cellStyle name="Accent4 9" xfId="924" xr:uid="{00000000-0005-0000-0000-000042050000}"/>
    <cellStyle name="Accent4 9 2" xfId="2535" xr:uid="{00000000-0005-0000-0000-000043050000}"/>
    <cellStyle name="Accent4 90" xfId="925" xr:uid="{00000000-0005-0000-0000-000044050000}"/>
    <cellStyle name="Accent4 90 2" xfId="2536" xr:uid="{00000000-0005-0000-0000-000045050000}"/>
    <cellStyle name="Accent4 91" xfId="926" xr:uid="{00000000-0005-0000-0000-000046050000}"/>
    <cellStyle name="Accent4 91 2" xfId="2537" xr:uid="{00000000-0005-0000-0000-000047050000}"/>
    <cellStyle name="Accent4 92" xfId="927" xr:uid="{00000000-0005-0000-0000-000048050000}"/>
    <cellStyle name="Accent4 92 2" xfId="2538" xr:uid="{00000000-0005-0000-0000-000049050000}"/>
    <cellStyle name="Accent4 93" xfId="928" xr:uid="{00000000-0005-0000-0000-00004A050000}"/>
    <cellStyle name="Accent4 93 2" xfId="2539" xr:uid="{00000000-0005-0000-0000-00004B050000}"/>
    <cellStyle name="Accent4 94" xfId="929" xr:uid="{00000000-0005-0000-0000-00004C050000}"/>
    <cellStyle name="Accent4 94 2" xfId="2540" xr:uid="{00000000-0005-0000-0000-00004D050000}"/>
    <cellStyle name="Accent4 95" xfId="930" xr:uid="{00000000-0005-0000-0000-00004E050000}"/>
    <cellStyle name="Accent4 95 2" xfId="2541" xr:uid="{00000000-0005-0000-0000-00004F050000}"/>
    <cellStyle name="Accent4 96" xfId="931" xr:uid="{00000000-0005-0000-0000-000050050000}"/>
    <cellStyle name="Accent4 96 2" xfId="2542" xr:uid="{00000000-0005-0000-0000-000051050000}"/>
    <cellStyle name="Accent4 97" xfId="932" xr:uid="{00000000-0005-0000-0000-000052050000}"/>
    <cellStyle name="Accent4 97 2" xfId="2543" xr:uid="{00000000-0005-0000-0000-000053050000}"/>
    <cellStyle name="Accent4 98" xfId="933" xr:uid="{00000000-0005-0000-0000-000054050000}"/>
    <cellStyle name="Accent4 98 2" xfId="2544" xr:uid="{00000000-0005-0000-0000-000055050000}"/>
    <cellStyle name="Accent4 99" xfId="934" xr:uid="{00000000-0005-0000-0000-000056050000}"/>
    <cellStyle name="Accent4 99 2" xfId="2545" xr:uid="{00000000-0005-0000-0000-000057050000}"/>
    <cellStyle name="Accent5" xfId="5100" builtinId="45" customBuiltin="1"/>
    <cellStyle name="Accent5 - 20 %" xfId="935" xr:uid="{00000000-0005-0000-0000-000058050000}"/>
    <cellStyle name="Accent5 - 20 % 2" xfId="2546" xr:uid="{00000000-0005-0000-0000-000059050000}"/>
    <cellStyle name="Accent5 - 20%" xfId="5233" xr:uid="{C4258533-25B3-4A7F-A304-B0297B304252}"/>
    <cellStyle name="Accent5 - 40 %" xfId="936" xr:uid="{00000000-0005-0000-0000-00005A050000}"/>
    <cellStyle name="Accent5 - 40 % 2" xfId="2547" xr:uid="{00000000-0005-0000-0000-00005B050000}"/>
    <cellStyle name="Accent5 - 40%" xfId="5234" xr:uid="{D4BEC0D8-169F-4292-8A84-7441101E127B}"/>
    <cellStyle name="Accent5 - 60 %" xfId="937" xr:uid="{00000000-0005-0000-0000-00005C050000}"/>
    <cellStyle name="Accent5 - 60 % 2" xfId="2548" xr:uid="{00000000-0005-0000-0000-00005D050000}"/>
    <cellStyle name="Accent5 - 60%" xfId="5235" xr:uid="{9755DBB5-E784-4C06-8144-1F69C79635EE}"/>
    <cellStyle name="Accent5 10" xfId="938" xr:uid="{00000000-0005-0000-0000-00005E050000}"/>
    <cellStyle name="Accent5 10 2" xfId="2549" xr:uid="{00000000-0005-0000-0000-00005F050000}"/>
    <cellStyle name="Accent5 100" xfId="939" xr:uid="{00000000-0005-0000-0000-000060050000}"/>
    <cellStyle name="Accent5 100 2" xfId="2550" xr:uid="{00000000-0005-0000-0000-000061050000}"/>
    <cellStyle name="Accent5 101" xfId="940" xr:uid="{00000000-0005-0000-0000-000062050000}"/>
    <cellStyle name="Accent5 101 2" xfId="2551" xr:uid="{00000000-0005-0000-0000-000063050000}"/>
    <cellStyle name="Accent5 102" xfId="941" xr:uid="{00000000-0005-0000-0000-000064050000}"/>
    <cellStyle name="Accent5 102 2" xfId="2552" xr:uid="{00000000-0005-0000-0000-000065050000}"/>
    <cellStyle name="Accent5 103" xfId="942" xr:uid="{00000000-0005-0000-0000-000066050000}"/>
    <cellStyle name="Accent5 103 2" xfId="2553" xr:uid="{00000000-0005-0000-0000-000067050000}"/>
    <cellStyle name="Accent5 104" xfId="943" xr:uid="{00000000-0005-0000-0000-000068050000}"/>
    <cellStyle name="Accent5 104 2" xfId="2554" xr:uid="{00000000-0005-0000-0000-000069050000}"/>
    <cellStyle name="Accent5 105" xfId="944" xr:uid="{00000000-0005-0000-0000-00006A050000}"/>
    <cellStyle name="Accent5 105 2" xfId="2555" xr:uid="{00000000-0005-0000-0000-00006B050000}"/>
    <cellStyle name="Accent5 106" xfId="945" xr:uid="{00000000-0005-0000-0000-00006C050000}"/>
    <cellStyle name="Accent5 106 2" xfId="2556" xr:uid="{00000000-0005-0000-0000-00006D050000}"/>
    <cellStyle name="Accent5 107" xfId="946" xr:uid="{00000000-0005-0000-0000-00006E050000}"/>
    <cellStyle name="Accent5 107 2" xfId="2557" xr:uid="{00000000-0005-0000-0000-00006F050000}"/>
    <cellStyle name="Accent5 108" xfId="947" xr:uid="{00000000-0005-0000-0000-000070050000}"/>
    <cellStyle name="Accent5 108 2" xfId="2558" xr:uid="{00000000-0005-0000-0000-000071050000}"/>
    <cellStyle name="Accent5 109" xfId="948" xr:uid="{00000000-0005-0000-0000-000072050000}"/>
    <cellStyle name="Accent5 109 2" xfId="2559" xr:uid="{00000000-0005-0000-0000-000073050000}"/>
    <cellStyle name="Accent5 11" xfId="949" xr:uid="{00000000-0005-0000-0000-000074050000}"/>
    <cellStyle name="Accent5 11 2" xfId="2560" xr:uid="{00000000-0005-0000-0000-000075050000}"/>
    <cellStyle name="Accent5 110" xfId="950" xr:uid="{00000000-0005-0000-0000-000076050000}"/>
    <cellStyle name="Accent5 110 2" xfId="2561" xr:uid="{00000000-0005-0000-0000-000077050000}"/>
    <cellStyle name="Accent5 111" xfId="951" xr:uid="{00000000-0005-0000-0000-000078050000}"/>
    <cellStyle name="Accent5 111 2" xfId="2562" xr:uid="{00000000-0005-0000-0000-000079050000}"/>
    <cellStyle name="Accent5 112" xfId="952" xr:uid="{00000000-0005-0000-0000-00007A050000}"/>
    <cellStyle name="Accent5 112 2" xfId="2563" xr:uid="{00000000-0005-0000-0000-00007B050000}"/>
    <cellStyle name="Accent5 113" xfId="953" xr:uid="{00000000-0005-0000-0000-00007C050000}"/>
    <cellStyle name="Accent5 113 2" xfId="2564" xr:uid="{00000000-0005-0000-0000-00007D050000}"/>
    <cellStyle name="Accent5 114" xfId="954" xr:uid="{00000000-0005-0000-0000-00007E050000}"/>
    <cellStyle name="Accent5 114 2" xfId="2565" xr:uid="{00000000-0005-0000-0000-00007F050000}"/>
    <cellStyle name="Accent5 115" xfId="955" xr:uid="{00000000-0005-0000-0000-000080050000}"/>
    <cellStyle name="Accent5 115 2" xfId="2566" xr:uid="{00000000-0005-0000-0000-000081050000}"/>
    <cellStyle name="Accent5 116" xfId="956" xr:uid="{00000000-0005-0000-0000-000082050000}"/>
    <cellStyle name="Accent5 116 2" xfId="2567" xr:uid="{00000000-0005-0000-0000-000083050000}"/>
    <cellStyle name="Accent5 117" xfId="957" xr:uid="{00000000-0005-0000-0000-000084050000}"/>
    <cellStyle name="Accent5 117 2" xfId="2568" xr:uid="{00000000-0005-0000-0000-000085050000}"/>
    <cellStyle name="Accent5 118" xfId="958" xr:uid="{00000000-0005-0000-0000-000086050000}"/>
    <cellStyle name="Accent5 118 2" xfId="2569" xr:uid="{00000000-0005-0000-0000-000087050000}"/>
    <cellStyle name="Accent5 119" xfId="959" xr:uid="{00000000-0005-0000-0000-000088050000}"/>
    <cellStyle name="Accent5 119 2" xfId="2570" xr:uid="{00000000-0005-0000-0000-000089050000}"/>
    <cellStyle name="Accent5 12" xfId="960" xr:uid="{00000000-0005-0000-0000-00008A050000}"/>
    <cellStyle name="Accent5 12 2" xfId="2571" xr:uid="{00000000-0005-0000-0000-00008B050000}"/>
    <cellStyle name="Accent5 120" xfId="961" xr:uid="{00000000-0005-0000-0000-00008C050000}"/>
    <cellStyle name="Accent5 120 2" xfId="2572" xr:uid="{00000000-0005-0000-0000-00008D050000}"/>
    <cellStyle name="Accent5 121" xfId="962" xr:uid="{00000000-0005-0000-0000-00008E050000}"/>
    <cellStyle name="Accent5 121 2" xfId="2573" xr:uid="{00000000-0005-0000-0000-00008F050000}"/>
    <cellStyle name="Accent5 122" xfId="963" xr:uid="{00000000-0005-0000-0000-000090050000}"/>
    <cellStyle name="Accent5 122 2" xfId="2574" xr:uid="{00000000-0005-0000-0000-000091050000}"/>
    <cellStyle name="Accent5 123" xfId="964" xr:uid="{00000000-0005-0000-0000-000092050000}"/>
    <cellStyle name="Accent5 123 2" xfId="2575" xr:uid="{00000000-0005-0000-0000-000093050000}"/>
    <cellStyle name="Accent5 124" xfId="965" xr:uid="{00000000-0005-0000-0000-000094050000}"/>
    <cellStyle name="Accent5 124 2" xfId="2576" xr:uid="{00000000-0005-0000-0000-000095050000}"/>
    <cellStyle name="Accent5 125" xfId="966" xr:uid="{00000000-0005-0000-0000-000096050000}"/>
    <cellStyle name="Accent5 125 2" xfId="2577" xr:uid="{00000000-0005-0000-0000-000097050000}"/>
    <cellStyle name="Accent5 126" xfId="967" xr:uid="{00000000-0005-0000-0000-000098050000}"/>
    <cellStyle name="Accent5 126 2" xfId="2578" xr:uid="{00000000-0005-0000-0000-000099050000}"/>
    <cellStyle name="Accent5 127" xfId="968" xr:uid="{00000000-0005-0000-0000-00009A050000}"/>
    <cellStyle name="Accent5 127 2" xfId="2579" xr:uid="{00000000-0005-0000-0000-00009B050000}"/>
    <cellStyle name="Accent5 128" xfId="969" xr:uid="{00000000-0005-0000-0000-00009C050000}"/>
    <cellStyle name="Accent5 128 2" xfId="2580" xr:uid="{00000000-0005-0000-0000-00009D050000}"/>
    <cellStyle name="Accent5 129" xfId="970" xr:uid="{00000000-0005-0000-0000-00009E050000}"/>
    <cellStyle name="Accent5 129 2" xfId="2581" xr:uid="{00000000-0005-0000-0000-00009F050000}"/>
    <cellStyle name="Accent5 13" xfId="971" xr:uid="{00000000-0005-0000-0000-0000A0050000}"/>
    <cellStyle name="Accent5 13 2" xfId="2582" xr:uid="{00000000-0005-0000-0000-0000A1050000}"/>
    <cellStyle name="Accent5 130" xfId="972" xr:uid="{00000000-0005-0000-0000-0000A2050000}"/>
    <cellStyle name="Accent5 130 2" xfId="2583" xr:uid="{00000000-0005-0000-0000-0000A3050000}"/>
    <cellStyle name="Accent5 131" xfId="973" xr:uid="{00000000-0005-0000-0000-0000A4050000}"/>
    <cellStyle name="Accent5 131 2" xfId="2584" xr:uid="{00000000-0005-0000-0000-0000A5050000}"/>
    <cellStyle name="Accent5 132" xfId="974" xr:uid="{00000000-0005-0000-0000-0000A6050000}"/>
    <cellStyle name="Accent5 132 2" xfId="2585" xr:uid="{00000000-0005-0000-0000-0000A7050000}"/>
    <cellStyle name="Accent5 133" xfId="975" xr:uid="{00000000-0005-0000-0000-0000A8050000}"/>
    <cellStyle name="Accent5 133 2" xfId="2586" xr:uid="{00000000-0005-0000-0000-0000A9050000}"/>
    <cellStyle name="Accent5 134" xfId="976" xr:uid="{00000000-0005-0000-0000-0000AA050000}"/>
    <cellStyle name="Accent5 134 2" xfId="2587" xr:uid="{00000000-0005-0000-0000-0000AB050000}"/>
    <cellStyle name="Accent5 135" xfId="977" xr:uid="{00000000-0005-0000-0000-0000AC050000}"/>
    <cellStyle name="Accent5 135 2" xfId="2588" xr:uid="{00000000-0005-0000-0000-0000AD050000}"/>
    <cellStyle name="Accent5 136" xfId="978" xr:uid="{00000000-0005-0000-0000-0000AE050000}"/>
    <cellStyle name="Accent5 136 2" xfId="2589" xr:uid="{00000000-0005-0000-0000-0000AF050000}"/>
    <cellStyle name="Accent5 137" xfId="979" xr:uid="{00000000-0005-0000-0000-0000B0050000}"/>
    <cellStyle name="Accent5 137 2" xfId="2590" xr:uid="{00000000-0005-0000-0000-0000B1050000}"/>
    <cellStyle name="Accent5 138" xfId="980" xr:uid="{00000000-0005-0000-0000-0000B2050000}"/>
    <cellStyle name="Accent5 138 2" xfId="2591" xr:uid="{00000000-0005-0000-0000-0000B3050000}"/>
    <cellStyle name="Accent5 139" xfId="981" xr:uid="{00000000-0005-0000-0000-0000B4050000}"/>
    <cellStyle name="Accent5 139 2" xfId="2592" xr:uid="{00000000-0005-0000-0000-0000B5050000}"/>
    <cellStyle name="Accent5 14" xfId="982" xr:uid="{00000000-0005-0000-0000-0000B6050000}"/>
    <cellStyle name="Accent5 14 2" xfId="2593" xr:uid="{00000000-0005-0000-0000-0000B7050000}"/>
    <cellStyle name="Accent5 15" xfId="983" xr:uid="{00000000-0005-0000-0000-0000B8050000}"/>
    <cellStyle name="Accent5 15 2" xfId="2594" xr:uid="{00000000-0005-0000-0000-0000B9050000}"/>
    <cellStyle name="Accent5 16" xfId="984" xr:uid="{00000000-0005-0000-0000-0000BA050000}"/>
    <cellStyle name="Accent5 16 2" xfId="2595" xr:uid="{00000000-0005-0000-0000-0000BB050000}"/>
    <cellStyle name="Accent5 17" xfId="985" xr:uid="{00000000-0005-0000-0000-0000BC050000}"/>
    <cellStyle name="Accent5 17 2" xfId="2596" xr:uid="{00000000-0005-0000-0000-0000BD050000}"/>
    <cellStyle name="Accent5 18" xfId="986" xr:uid="{00000000-0005-0000-0000-0000BE050000}"/>
    <cellStyle name="Accent5 18 2" xfId="2597" xr:uid="{00000000-0005-0000-0000-0000BF050000}"/>
    <cellStyle name="Accent5 19" xfId="987" xr:uid="{00000000-0005-0000-0000-0000C0050000}"/>
    <cellStyle name="Accent5 19 2" xfId="2598" xr:uid="{00000000-0005-0000-0000-0000C1050000}"/>
    <cellStyle name="Accent5 2" xfId="988" xr:uid="{00000000-0005-0000-0000-0000C2050000}"/>
    <cellStyle name="Accent5 2 2" xfId="2599" xr:uid="{00000000-0005-0000-0000-0000C3050000}"/>
    <cellStyle name="Accent5 2 3" xfId="5236" xr:uid="{B6B6B650-255C-4E08-A508-D852934CF888}"/>
    <cellStyle name="Accent5 20" xfId="989" xr:uid="{00000000-0005-0000-0000-0000C4050000}"/>
    <cellStyle name="Accent5 20 2" xfId="2600" xr:uid="{00000000-0005-0000-0000-0000C5050000}"/>
    <cellStyle name="Accent5 21" xfId="990" xr:uid="{00000000-0005-0000-0000-0000C6050000}"/>
    <cellStyle name="Accent5 21 2" xfId="2601" xr:uid="{00000000-0005-0000-0000-0000C7050000}"/>
    <cellStyle name="Accent5 22" xfId="991" xr:uid="{00000000-0005-0000-0000-0000C8050000}"/>
    <cellStyle name="Accent5 22 2" xfId="2602" xr:uid="{00000000-0005-0000-0000-0000C9050000}"/>
    <cellStyle name="Accent5 23" xfId="992" xr:uid="{00000000-0005-0000-0000-0000CA050000}"/>
    <cellStyle name="Accent5 23 2" xfId="2603" xr:uid="{00000000-0005-0000-0000-0000CB050000}"/>
    <cellStyle name="Accent5 24" xfId="993" xr:uid="{00000000-0005-0000-0000-0000CC050000}"/>
    <cellStyle name="Accent5 24 2" xfId="2604" xr:uid="{00000000-0005-0000-0000-0000CD050000}"/>
    <cellStyle name="Accent5 25" xfId="994" xr:uid="{00000000-0005-0000-0000-0000CE050000}"/>
    <cellStyle name="Accent5 25 2" xfId="2605" xr:uid="{00000000-0005-0000-0000-0000CF050000}"/>
    <cellStyle name="Accent5 26" xfId="995" xr:uid="{00000000-0005-0000-0000-0000D0050000}"/>
    <cellStyle name="Accent5 26 2" xfId="2606" xr:uid="{00000000-0005-0000-0000-0000D1050000}"/>
    <cellStyle name="Accent5 27" xfId="996" xr:uid="{00000000-0005-0000-0000-0000D2050000}"/>
    <cellStyle name="Accent5 27 2" xfId="2607" xr:uid="{00000000-0005-0000-0000-0000D3050000}"/>
    <cellStyle name="Accent5 28" xfId="997" xr:uid="{00000000-0005-0000-0000-0000D4050000}"/>
    <cellStyle name="Accent5 28 2" xfId="2608" xr:uid="{00000000-0005-0000-0000-0000D5050000}"/>
    <cellStyle name="Accent5 29" xfId="998" xr:uid="{00000000-0005-0000-0000-0000D6050000}"/>
    <cellStyle name="Accent5 29 2" xfId="2609" xr:uid="{00000000-0005-0000-0000-0000D7050000}"/>
    <cellStyle name="Accent5 3" xfId="999" xr:uid="{00000000-0005-0000-0000-0000D8050000}"/>
    <cellStyle name="Accent5 3 2" xfId="2610" xr:uid="{00000000-0005-0000-0000-0000D9050000}"/>
    <cellStyle name="Accent5 30" xfId="1000" xr:uid="{00000000-0005-0000-0000-0000DA050000}"/>
    <cellStyle name="Accent5 30 2" xfId="2611" xr:uid="{00000000-0005-0000-0000-0000DB050000}"/>
    <cellStyle name="Accent5 31" xfId="1001" xr:uid="{00000000-0005-0000-0000-0000DC050000}"/>
    <cellStyle name="Accent5 31 2" xfId="2612" xr:uid="{00000000-0005-0000-0000-0000DD050000}"/>
    <cellStyle name="Accent5 32" xfId="1002" xr:uid="{00000000-0005-0000-0000-0000DE050000}"/>
    <cellStyle name="Accent5 32 2" xfId="2613" xr:uid="{00000000-0005-0000-0000-0000DF050000}"/>
    <cellStyle name="Accent5 33" xfId="1003" xr:uid="{00000000-0005-0000-0000-0000E0050000}"/>
    <cellStyle name="Accent5 33 2" xfId="2614" xr:uid="{00000000-0005-0000-0000-0000E1050000}"/>
    <cellStyle name="Accent5 34" xfId="1004" xr:uid="{00000000-0005-0000-0000-0000E2050000}"/>
    <cellStyle name="Accent5 34 2" xfId="2615" xr:uid="{00000000-0005-0000-0000-0000E3050000}"/>
    <cellStyle name="Accent5 35" xfId="1005" xr:uid="{00000000-0005-0000-0000-0000E4050000}"/>
    <cellStyle name="Accent5 35 2" xfId="2616" xr:uid="{00000000-0005-0000-0000-0000E5050000}"/>
    <cellStyle name="Accent5 36" xfId="1006" xr:uid="{00000000-0005-0000-0000-0000E6050000}"/>
    <cellStyle name="Accent5 36 2" xfId="2617" xr:uid="{00000000-0005-0000-0000-0000E7050000}"/>
    <cellStyle name="Accent5 37" xfId="1007" xr:uid="{00000000-0005-0000-0000-0000E8050000}"/>
    <cellStyle name="Accent5 37 2" xfId="2618" xr:uid="{00000000-0005-0000-0000-0000E9050000}"/>
    <cellStyle name="Accent5 38" xfId="1008" xr:uid="{00000000-0005-0000-0000-0000EA050000}"/>
    <cellStyle name="Accent5 38 2" xfId="2619" xr:uid="{00000000-0005-0000-0000-0000EB050000}"/>
    <cellStyle name="Accent5 39" xfId="1009" xr:uid="{00000000-0005-0000-0000-0000EC050000}"/>
    <cellStyle name="Accent5 39 2" xfId="2620" xr:uid="{00000000-0005-0000-0000-0000ED050000}"/>
    <cellStyle name="Accent5 4" xfId="1010" xr:uid="{00000000-0005-0000-0000-0000EE050000}"/>
    <cellStyle name="Accent5 4 2" xfId="2621" xr:uid="{00000000-0005-0000-0000-0000EF050000}"/>
    <cellStyle name="Accent5 40" xfId="1011" xr:uid="{00000000-0005-0000-0000-0000F0050000}"/>
    <cellStyle name="Accent5 40 2" xfId="2622" xr:uid="{00000000-0005-0000-0000-0000F1050000}"/>
    <cellStyle name="Accent5 41" xfId="1012" xr:uid="{00000000-0005-0000-0000-0000F2050000}"/>
    <cellStyle name="Accent5 41 2" xfId="2623" xr:uid="{00000000-0005-0000-0000-0000F3050000}"/>
    <cellStyle name="Accent5 42" xfId="1013" xr:uid="{00000000-0005-0000-0000-0000F4050000}"/>
    <cellStyle name="Accent5 42 2" xfId="2624" xr:uid="{00000000-0005-0000-0000-0000F5050000}"/>
    <cellStyle name="Accent5 43" xfId="1014" xr:uid="{00000000-0005-0000-0000-0000F6050000}"/>
    <cellStyle name="Accent5 43 2" xfId="2625" xr:uid="{00000000-0005-0000-0000-0000F7050000}"/>
    <cellStyle name="Accent5 44" xfId="1015" xr:uid="{00000000-0005-0000-0000-0000F8050000}"/>
    <cellStyle name="Accent5 44 2" xfId="2626" xr:uid="{00000000-0005-0000-0000-0000F9050000}"/>
    <cellStyle name="Accent5 45" xfId="1016" xr:uid="{00000000-0005-0000-0000-0000FA050000}"/>
    <cellStyle name="Accent5 45 2" xfId="2627" xr:uid="{00000000-0005-0000-0000-0000FB050000}"/>
    <cellStyle name="Accent5 46" xfId="1017" xr:uid="{00000000-0005-0000-0000-0000FC050000}"/>
    <cellStyle name="Accent5 46 2" xfId="2628" xr:uid="{00000000-0005-0000-0000-0000FD050000}"/>
    <cellStyle name="Accent5 47" xfId="1018" xr:uid="{00000000-0005-0000-0000-0000FE050000}"/>
    <cellStyle name="Accent5 47 2" xfId="2629" xr:uid="{00000000-0005-0000-0000-0000FF050000}"/>
    <cellStyle name="Accent5 48" xfId="1019" xr:uid="{00000000-0005-0000-0000-000000060000}"/>
    <cellStyle name="Accent5 48 2" xfId="2630" xr:uid="{00000000-0005-0000-0000-000001060000}"/>
    <cellStyle name="Accent5 49" xfId="1020" xr:uid="{00000000-0005-0000-0000-000002060000}"/>
    <cellStyle name="Accent5 49 2" xfId="2631" xr:uid="{00000000-0005-0000-0000-000003060000}"/>
    <cellStyle name="Accent5 5" xfId="1021" xr:uid="{00000000-0005-0000-0000-000004060000}"/>
    <cellStyle name="Accent5 5 2" xfId="2632" xr:uid="{00000000-0005-0000-0000-000005060000}"/>
    <cellStyle name="Accent5 50" xfId="1022" xr:uid="{00000000-0005-0000-0000-000006060000}"/>
    <cellStyle name="Accent5 50 2" xfId="2633" xr:uid="{00000000-0005-0000-0000-000007060000}"/>
    <cellStyle name="Accent5 51" xfId="1023" xr:uid="{00000000-0005-0000-0000-000008060000}"/>
    <cellStyle name="Accent5 51 2" xfId="2634" xr:uid="{00000000-0005-0000-0000-000009060000}"/>
    <cellStyle name="Accent5 52" xfId="1024" xr:uid="{00000000-0005-0000-0000-00000A060000}"/>
    <cellStyle name="Accent5 52 2" xfId="2635" xr:uid="{00000000-0005-0000-0000-00000B060000}"/>
    <cellStyle name="Accent5 53" xfId="1025" xr:uid="{00000000-0005-0000-0000-00000C060000}"/>
    <cellStyle name="Accent5 53 2" xfId="2636" xr:uid="{00000000-0005-0000-0000-00000D060000}"/>
    <cellStyle name="Accent5 54" xfId="1026" xr:uid="{00000000-0005-0000-0000-00000E060000}"/>
    <cellStyle name="Accent5 54 2" xfId="2637" xr:uid="{00000000-0005-0000-0000-00000F060000}"/>
    <cellStyle name="Accent5 55" xfId="1027" xr:uid="{00000000-0005-0000-0000-000010060000}"/>
    <cellStyle name="Accent5 55 2" xfId="2638" xr:uid="{00000000-0005-0000-0000-000011060000}"/>
    <cellStyle name="Accent5 56" xfId="1028" xr:uid="{00000000-0005-0000-0000-000012060000}"/>
    <cellStyle name="Accent5 56 2" xfId="2639" xr:uid="{00000000-0005-0000-0000-000013060000}"/>
    <cellStyle name="Accent5 57" xfId="1029" xr:uid="{00000000-0005-0000-0000-000014060000}"/>
    <cellStyle name="Accent5 57 2" xfId="2640" xr:uid="{00000000-0005-0000-0000-000015060000}"/>
    <cellStyle name="Accent5 58" xfId="1030" xr:uid="{00000000-0005-0000-0000-000016060000}"/>
    <cellStyle name="Accent5 58 2" xfId="2641" xr:uid="{00000000-0005-0000-0000-000017060000}"/>
    <cellStyle name="Accent5 59" xfId="1031" xr:uid="{00000000-0005-0000-0000-000018060000}"/>
    <cellStyle name="Accent5 59 2" xfId="2642" xr:uid="{00000000-0005-0000-0000-000019060000}"/>
    <cellStyle name="Accent5 6" xfId="1032" xr:uid="{00000000-0005-0000-0000-00001A060000}"/>
    <cellStyle name="Accent5 6 2" xfId="2643" xr:uid="{00000000-0005-0000-0000-00001B060000}"/>
    <cellStyle name="Accent5 60" xfId="1033" xr:uid="{00000000-0005-0000-0000-00001C060000}"/>
    <cellStyle name="Accent5 60 2" xfId="2644" xr:uid="{00000000-0005-0000-0000-00001D060000}"/>
    <cellStyle name="Accent5 61" xfId="1034" xr:uid="{00000000-0005-0000-0000-00001E060000}"/>
    <cellStyle name="Accent5 61 2" xfId="2645" xr:uid="{00000000-0005-0000-0000-00001F060000}"/>
    <cellStyle name="Accent5 62" xfId="1035" xr:uid="{00000000-0005-0000-0000-000020060000}"/>
    <cellStyle name="Accent5 62 2" xfId="2646" xr:uid="{00000000-0005-0000-0000-000021060000}"/>
    <cellStyle name="Accent5 63" xfId="1036" xr:uid="{00000000-0005-0000-0000-000022060000}"/>
    <cellStyle name="Accent5 63 2" xfId="2647" xr:uid="{00000000-0005-0000-0000-000023060000}"/>
    <cellStyle name="Accent5 64" xfId="1037" xr:uid="{00000000-0005-0000-0000-000024060000}"/>
    <cellStyle name="Accent5 64 2" xfId="2648" xr:uid="{00000000-0005-0000-0000-000025060000}"/>
    <cellStyle name="Accent5 65" xfId="1038" xr:uid="{00000000-0005-0000-0000-000026060000}"/>
    <cellStyle name="Accent5 65 2" xfId="2649" xr:uid="{00000000-0005-0000-0000-000027060000}"/>
    <cellStyle name="Accent5 66" xfId="1039" xr:uid="{00000000-0005-0000-0000-000028060000}"/>
    <cellStyle name="Accent5 66 2" xfId="2650" xr:uid="{00000000-0005-0000-0000-000029060000}"/>
    <cellStyle name="Accent5 67" xfId="1040" xr:uid="{00000000-0005-0000-0000-00002A060000}"/>
    <cellStyle name="Accent5 67 2" xfId="2651" xr:uid="{00000000-0005-0000-0000-00002B060000}"/>
    <cellStyle name="Accent5 68" xfId="1041" xr:uid="{00000000-0005-0000-0000-00002C060000}"/>
    <cellStyle name="Accent5 68 2" xfId="2652" xr:uid="{00000000-0005-0000-0000-00002D060000}"/>
    <cellStyle name="Accent5 69" xfId="1042" xr:uid="{00000000-0005-0000-0000-00002E060000}"/>
    <cellStyle name="Accent5 69 2" xfId="2653" xr:uid="{00000000-0005-0000-0000-00002F060000}"/>
    <cellStyle name="Accent5 7" xfId="1043" xr:uid="{00000000-0005-0000-0000-000030060000}"/>
    <cellStyle name="Accent5 7 2" xfId="2654" xr:uid="{00000000-0005-0000-0000-000031060000}"/>
    <cellStyle name="Accent5 70" xfId="1044" xr:uid="{00000000-0005-0000-0000-000032060000}"/>
    <cellStyle name="Accent5 70 2" xfId="2655" xr:uid="{00000000-0005-0000-0000-000033060000}"/>
    <cellStyle name="Accent5 71" xfId="1045" xr:uid="{00000000-0005-0000-0000-000034060000}"/>
    <cellStyle name="Accent5 71 2" xfId="2656" xr:uid="{00000000-0005-0000-0000-000035060000}"/>
    <cellStyle name="Accent5 72" xfId="1046" xr:uid="{00000000-0005-0000-0000-000036060000}"/>
    <cellStyle name="Accent5 72 2" xfId="2657" xr:uid="{00000000-0005-0000-0000-000037060000}"/>
    <cellStyle name="Accent5 73" xfId="1047" xr:uid="{00000000-0005-0000-0000-000038060000}"/>
    <cellStyle name="Accent5 73 2" xfId="2658" xr:uid="{00000000-0005-0000-0000-000039060000}"/>
    <cellStyle name="Accent5 74" xfId="1048" xr:uid="{00000000-0005-0000-0000-00003A060000}"/>
    <cellStyle name="Accent5 74 2" xfId="2659" xr:uid="{00000000-0005-0000-0000-00003B060000}"/>
    <cellStyle name="Accent5 75" xfId="1049" xr:uid="{00000000-0005-0000-0000-00003C060000}"/>
    <cellStyle name="Accent5 75 2" xfId="2660" xr:uid="{00000000-0005-0000-0000-00003D060000}"/>
    <cellStyle name="Accent5 76" xfId="1050" xr:uid="{00000000-0005-0000-0000-00003E060000}"/>
    <cellStyle name="Accent5 76 2" xfId="2661" xr:uid="{00000000-0005-0000-0000-00003F060000}"/>
    <cellStyle name="Accent5 77" xfId="1051" xr:uid="{00000000-0005-0000-0000-000040060000}"/>
    <cellStyle name="Accent5 77 2" xfId="2662" xr:uid="{00000000-0005-0000-0000-000041060000}"/>
    <cellStyle name="Accent5 78" xfId="1052" xr:uid="{00000000-0005-0000-0000-000042060000}"/>
    <cellStyle name="Accent5 78 2" xfId="2663" xr:uid="{00000000-0005-0000-0000-000043060000}"/>
    <cellStyle name="Accent5 79" xfId="1053" xr:uid="{00000000-0005-0000-0000-000044060000}"/>
    <cellStyle name="Accent5 79 2" xfId="2664" xr:uid="{00000000-0005-0000-0000-000045060000}"/>
    <cellStyle name="Accent5 8" xfId="1054" xr:uid="{00000000-0005-0000-0000-000046060000}"/>
    <cellStyle name="Accent5 8 2" xfId="2665" xr:uid="{00000000-0005-0000-0000-000047060000}"/>
    <cellStyle name="Accent5 80" xfId="1055" xr:uid="{00000000-0005-0000-0000-000048060000}"/>
    <cellStyle name="Accent5 80 2" xfId="2666" xr:uid="{00000000-0005-0000-0000-000049060000}"/>
    <cellStyle name="Accent5 81" xfId="1056" xr:uid="{00000000-0005-0000-0000-00004A060000}"/>
    <cellStyle name="Accent5 81 2" xfId="2667" xr:uid="{00000000-0005-0000-0000-00004B060000}"/>
    <cellStyle name="Accent5 82" xfId="1057" xr:uid="{00000000-0005-0000-0000-00004C060000}"/>
    <cellStyle name="Accent5 82 2" xfId="2668" xr:uid="{00000000-0005-0000-0000-00004D060000}"/>
    <cellStyle name="Accent5 83" xfId="1058" xr:uid="{00000000-0005-0000-0000-00004E060000}"/>
    <cellStyle name="Accent5 83 2" xfId="2669" xr:uid="{00000000-0005-0000-0000-00004F060000}"/>
    <cellStyle name="Accent5 84" xfId="1059" xr:uid="{00000000-0005-0000-0000-000050060000}"/>
    <cellStyle name="Accent5 84 2" xfId="2670" xr:uid="{00000000-0005-0000-0000-000051060000}"/>
    <cellStyle name="Accent5 85" xfId="1060" xr:uid="{00000000-0005-0000-0000-000052060000}"/>
    <cellStyle name="Accent5 85 2" xfId="2671" xr:uid="{00000000-0005-0000-0000-000053060000}"/>
    <cellStyle name="Accent5 86" xfId="1061" xr:uid="{00000000-0005-0000-0000-000054060000}"/>
    <cellStyle name="Accent5 86 2" xfId="2672" xr:uid="{00000000-0005-0000-0000-000055060000}"/>
    <cellStyle name="Accent5 87" xfId="1062" xr:uid="{00000000-0005-0000-0000-000056060000}"/>
    <cellStyle name="Accent5 87 2" xfId="2673" xr:uid="{00000000-0005-0000-0000-000057060000}"/>
    <cellStyle name="Accent5 88" xfId="1063" xr:uid="{00000000-0005-0000-0000-000058060000}"/>
    <cellStyle name="Accent5 88 2" xfId="2674" xr:uid="{00000000-0005-0000-0000-000059060000}"/>
    <cellStyle name="Accent5 89" xfId="1064" xr:uid="{00000000-0005-0000-0000-00005A060000}"/>
    <cellStyle name="Accent5 89 2" xfId="2675" xr:uid="{00000000-0005-0000-0000-00005B060000}"/>
    <cellStyle name="Accent5 9" xfId="1065" xr:uid="{00000000-0005-0000-0000-00005C060000}"/>
    <cellStyle name="Accent5 9 2" xfId="2676" xr:uid="{00000000-0005-0000-0000-00005D060000}"/>
    <cellStyle name="Accent5 90" xfId="1066" xr:uid="{00000000-0005-0000-0000-00005E060000}"/>
    <cellStyle name="Accent5 90 2" xfId="2677" xr:uid="{00000000-0005-0000-0000-00005F060000}"/>
    <cellStyle name="Accent5 91" xfId="1067" xr:uid="{00000000-0005-0000-0000-000060060000}"/>
    <cellStyle name="Accent5 91 2" xfId="2678" xr:uid="{00000000-0005-0000-0000-000061060000}"/>
    <cellStyle name="Accent5 92" xfId="1068" xr:uid="{00000000-0005-0000-0000-000062060000}"/>
    <cellStyle name="Accent5 92 2" xfId="2679" xr:uid="{00000000-0005-0000-0000-000063060000}"/>
    <cellStyle name="Accent5 93" xfId="1069" xr:uid="{00000000-0005-0000-0000-000064060000}"/>
    <cellStyle name="Accent5 93 2" xfId="2680" xr:uid="{00000000-0005-0000-0000-000065060000}"/>
    <cellStyle name="Accent5 94" xfId="1070" xr:uid="{00000000-0005-0000-0000-000066060000}"/>
    <cellStyle name="Accent5 94 2" xfId="2681" xr:uid="{00000000-0005-0000-0000-000067060000}"/>
    <cellStyle name="Accent5 95" xfId="1071" xr:uid="{00000000-0005-0000-0000-000068060000}"/>
    <cellStyle name="Accent5 95 2" xfId="2682" xr:uid="{00000000-0005-0000-0000-000069060000}"/>
    <cellStyle name="Accent5 96" xfId="1072" xr:uid="{00000000-0005-0000-0000-00006A060000}"/>
    <cellStyle name="Accent5 96 2" xfId="2683" xr:uid="{00000000-0005-0000-0000-00006B060000}"/>
    <cellStyle name="Accent5 97" xfId="1073" xr:uid="{00000000-0005-0000-0000-00006C060000}"/>
    <cellStyle name="Accent5 97 2" xfId="2684" xr:uid="{00000000-0005-0000-0000-00006D060000}"/>
    <cellStyle name="Accent5 98" xfId="1074" xr:uid="{00000000-0005-0000-0000-00006E060000}"/>
    <cellStyle name="Accent5 98 2" xfId="2685" xr:uid="{00000000-0005-0000-0000-00006F060000}"/>
    <cellStyle name="Accent5 99" xfId="1075" xr:uid="{00000000-0005-0000-0000-000070060000}"/>
    <cellStyle name="Accent5 99 2" xfId="2686" xr:uid="{00000000-0005-0000-0000-000071060000}"/>
    <cellStyle name="Accent6" xfId="5103" builtinId="49" customBuiltin="1"/>
    <cellStyle name="Accent6 - 20 %" xfId="1076" xr:uid="{00000000-0005-0000-0000-000072060000}"/>
    <cellStyle name="Accent6 - 20 % 2" xfId="2687" xr:uid="{00000000-0005-0000-0000-000073060000}"/>
    <cellStyle name="Accent6 - 20%" xfId="5237" xr:uid="{A4267464-C920-4CAA-BDC5-68FCB0893210}"/>
    <cellStyle name="Accent6 - 40 %" xfId="1077" xr:uid="{00000000-0005-0000-0000-000074060000}"/>
    <cellStyle name="Accent6 - 40 % 2" xfId="2688" xr:uid="{00000000-0005-0000-0000-000075060000}"/>
    <cellStyle name="Accent6 - 40%" xfId="5238" xr:uid="{57940776-C6DE-4A32-A0E2-1C557F843F3A}"/>
    <cellStyle name="Accent6 - 60 %" xfId="1078" xr:uid="{00000000-0005-0000-0000-000076060000}"/>
    <cellStyle name="Accent6 - 60 % 2" xfId="2689" xr:uid="{00000000-0005-0000-0000-000077060000}"/>
    <cellStyle name="Accent6 - 60%" xfId="5239" xr:uid="{9CF0C2E6-6C3F-47C7-B3B2-B8DE2456CFC3}"/>
    <cellStyle name="Accent6 10" xfId="1079" xr:uid="{00000000-0005-0000-0000-000078060000}"/>
    <cellStyle name="Accent6 10 2" xfId="2690" xr:uid="{00000000-0005-0000-0000-000079060000}"/>
    <cellStyle name="Accent6 100" xfId="1080" xr:uid="{00000000-0005-0000-0000-00007A060000}"/>
    <cellStyle name="Accent6 100 2" xfId="2691" xr:uid="{00000000-0005-0000-0000-00007B060000}"/>
    <cellStyle name="Accent6 101" xfId="1081" xr:uid="{00000000-0005-0000-0000-00007C060000}"/>
    <cellStyle name="Accent6 101 2" xfId="2692" xr:uid="{00000000-0005-0000-0000-00007D060000}"/>
    <cellStyle name="Accent6 102" xfId="1082" xr:uid="{00000000-0005-0000-0000-00007E060000}"/>
    <cellStyle name="Accent6 102 2" xfId="2693" xr:uid="{00000000-0005-0000-0000-00007F060000}"/>
    <cellStyle name="Accent6 103" xfId="1083" xr:uid="{00000000-0005-0000-0000-000080060000}"/>
    <cellStyle name="Accent6 103 2" xfId="2694" xr:uid="{00000000-0005-0000-0000-000081060000}"/>
    <cellStyle name="Accent6 104" xfId="1084" xr:uid="{00000000-0005-0000-0000-000082060000}"/>
    <cellStyle name="Accent6 104 2" xfId="2695" xr:uid="{00000000-0005-0000-0000-000083060000}"/>
    <cellStyle name="Accent6 105" xfId="1085" xr:uid="{00000000-0005-0000-0000-000084060000}"/>
    <cellStyle name="Accent6 105 2" xfId="2696" xr:uid="{00000000-0005-0000-0000-000085060000}"/>
    <cellStyle name="Accent6 106" xfId="1086" xr:uid="{00000000-0005-0000-0000-000086060000}"/>
    <cellStyle name="Accent6 106 2" xfId="2697" xr:uid="{00000000-0005-0000-0000-000087060000}"/>
    <cellStyle name="Accent6 107" xfId="1087" xr:uid="{00000000-0005-0000-0000-000088060000}"/>
    <cellStyle name="Accent6 107 2" xfId="2698" xr:uid="{00000000-0005-0000-0000-000089060000}"/>
    <cellStyle name="Accent6 108" xfId="1088" xr:uid="{00000000-0005-0000-0000-00008A060000}"/>
    <cellStyle name="Accent6 108 2" xfId="2699" xr:uid="{00000000-0005-0000-0000-00008B060000}"/>
    <cellStyle name="Accent6 109" xfId="1089" xr:uid="{00000000-0005-0000-0000-00008C060000}"/>
    <cellStyle name="Accent6 109 2" xfId="2700" xr:uid="{00000000-0005-0000-0000-00008D060000}"/>
    <cellStyle name="Accent6 11" xfId="1090" xr:uid="{00000000-0005-0000-0000-00008E060000}"/>
    <cellStyle name="Accent6 11 2" xfId="2701" xr:uid="{00000000-0005-0000-0000-00008F060000}"/>
    <cellStyle name="Accent6 110" xfId="1091" xr:uid="{00000000-0005-0000-0000-000090060000}"/>
    <cellStyle name="Accent6 110 2" xfId="2702" xr:uid="{00000000-0005-0000-0000-000091060000}"/>
    <cellStyle name="Accent6 111" xfId="1092" xr:uid="{00000000-0005-0000-0000-000092060000}"/>
    <cellStyle name="Accent6 111 2" xfId="2703" xr:uid="{00000000-0005-0000-0000-000093060000}"/>
    <cellStyle name="Accent6 112" xfId="1093" xr:uid="{00000000-0005-0000-0000-000094060000}"/>
    <cellStyle name="Accent6 112 2" xfId="2704" xr:uid="{00000000-0005-0000-0000-000095060000}"/>
    <cellStyle name="Accent6 113" xfId="1094" xr:uid="{00000000-0005-0000-0000-000096060000}"/>
    <cellStyle name="Accent6 113 2" xfId="2705" xr:uid="{00000000-0005-0000-0000-000097060000}"/>
    <cellStyle name="Accent6 114" xfId="1095" xr:uid="{00000000-0005-0000-0000-000098060000}"/>
    <cellStyle name="Accent6 114 2" xfId="2706" xr:uid="{00000000-0005-0000-0000-000099060000}"/>
    <cellStyle name="Accent6 115" xfId="1096" xr:uid="{00000000-0005-0000-0000-00009A060000}"/>
    <cellStyle name="Accent6 115 2" xfId="2707" xr:uid="{00000000-0005-0000-0000-00009B060000}"/>
    <cellStyle name="Accent6 116" xfId="1097" xr:uid="{00000000-0005-0000-0000-00009C060000}"/>
    <cellStyle name="Accent6 116 2" xfId="2708" xr:uid="{00000000-0005-0000-0000-00009D060000}"/>
    <cellStyle name="Accent6 117" xfId="1098" xr:uid="{00000000-0005-0000-0000-00009E060000}"/>
    <cellStyle name="Accent6 117 2" xfId="2709" xr:uid="{00000000-0005-0000-0000-00009F060000}"/>
    <cellStyle name="Accent6 118" xfId="1099" xr:uid="{00000000-0005-0000-0000-0000A0060000}"/>
    <cellStyle name="Accent6 118 2" xfId="2710" xr:uid="{00000000-0005-0000-0000-0000A1060000}"/>
    <cellStyle name="Accent6 119" xfId="1100" xr:uid="{00000000-0005-0000-0000-0000A2060000}"/>
    <cellStyle name="Accent6 119 2" xfId="2711" xr:uid="{00000000-0005-0000-0000-0000A3060000}"/>
    <cellStyle name="Accent6 12" xfId="1101" xr:uid="{00000000-0005-0000-0000-0000A4060000}"/>
    <cellStyle name="Accent6 12 2" xfId="2712" xr:uid="{00000000-0005-0000-0000-0000A5060000}"/>
    <cellStyle name="Accent6 120" xfId="1102" xr:uid="{00000000-0005-0000-0000-0000A6060000}"/>
    <cellStyle name="Accent6 120 2" xfId="2713" xr:uid="{00000000-0005-0000-0000-0000A7060000}"/>
    <cellStyle name="Accent6 121" xfId="1103" xr:uid="{00000000-0005-0000-0000-0000A8060000}"/>
    <cellStyle name="Accent6 121 2" xfId="2714" xr:uid="{00000000-0005-0000-0000-0000A9060000}"/>
    <cellStyle name="Accent6 122" xfId="1104" xr:uid="{00000000-0005-0000-0000-0000AA060000}"/>
    <cellStyle name="Accent6 122 2" xfId="2715" xr:uid="{00000000-0005-0000-0000-0000AB060000}"/>
    <cellStyle name="Accent6 123" xfId="1105" xr:uid="{00000000-0005-0000-0000-0000AC060000}"/>
    <cellStyle name="Accent6 123 2" xfId="2716" xr:uid="{00000000-0005-0000-0000-0000AD060000}"/>
    <cellStyle name="Accent6 124" xfId="1106" xr:uid="{00000000-0005-0000-0000-0000AE060000}"/>
    <cellStyle name="Accent6 124 2" xfId="2717" xr:uid="{00000000-0005-0000-0000-0000AF060000}"/>
    <cellStyle name="Accent6 125" xfId="1107" xr:uid="{00000000-0005-0000-0000-0000B0060000}"/>
    <cellStyle name="Accent6 125 2" xfId="2718" xr:uid="{00000000-0005-0000-0000-0000B1060000}"/>
    <cellStyle name="Accent6 126" xfId="1108" xr:uid="{00000000-0005-0000-0000-0000B2060000}"/>
    <cellStyle name="Accent6 126 2" xfId="2719" xr:uid="{00000000-0005-0000-0000-0000B3060000}"/>
    <cellStyle name="Accent6 127" xfId="1109" xr:uid="{00000000-0005-0000-0000-0000B4060000}"/>
    <cellStyle name="Accent6 127 2" xfId="2720" xr:uid="{00000000-0005-0000-0000-0000B5060000}"/>
    <cellStyle name="Accent6 128" xfId="1110" xr:uid="{00000000-0005-0000-0000-0000B6060000}"/>
    <cellStyle name="Accent6 128 2" xfId="2721" xr:uid="{00000000-0005-0000-0000-0000B7060000}"/>
    <cellStyle name="Accent6 129" xfId="1111" xr:uid="{00000000-0005-0000-0000-0000B8060000}"/>
    <cellStyle name="Accent6 129 2" xfId="2722" xr:uid="{00000000-0005-0000-0000-0000B9060000}"/>
    <cellStyle name="Accent6 13" xfId="1112" xr:uid="{00000000-0005-0000-0000-0000BA060000}"/>
    <cellStyle name="Accent6 13 2" xfId="2723" xr:uid="{00000000-0005-0000-0000-0000BB060000}"/>
    <cellStyle name="Accent6 130" xfId="1113" xr:uid="{00000000-0005-0000-0000-0000BC060000}"/>
    <cellStyle name="Accent6 130 2" xfId="2724" xr:uid="{00000000-0005-0000-0000-0000BD060000}"/>
    <cellStyle name="Accent6 131" xfId="1114" xr:uid="{00000000-0005-0000-0000-0000BE060000}"/>
    <cellStyle name="Accent6 131 2" xfId="2725" xr:uid="{00000000-0005-0000-0000-0000BF060000}"/>
    <cellStyle name="Accent6 132" xfId="1115" xr:uid="{00000000-0005-0000-0000-0000C0060000}"/>
    <cellStyle name="Accent6 132 2" xfId="2726" xr:uid="{00000000-0005-0000-0000-0000C1060000}"/>
    <cellStyle name="Accent6 133" xfId="1116" xr:uid="{00000000-0005-0000-0000-0000C2060000}"/>
    <cellStyle name="Accent6 133 2" xfId="2727" xr:uid="{00000000-0005-0000-0000-0000C3060000}"/>
    <cellStyle name="Accent6 134" xfId="1117" xr:uid="{00000000-0005-0000-0000-0000C4060000}"/>
    <cellStyle name="Accent6 134 2" xfId="2728" xr:uid="{00000000-0005-0000-0000-0000C5060000}"/>
    <cellStyle name="Accent6 135" xfId="1118" xr:uid="{00000000-0005-0000-0000-0000C6060000}"/>
    <cellStyle name="Accent6 135 2" xfId="2729" xr:uid="{00000000-0005-0000-0000-0000C7060000}"/>
    <cellStyle name="Accent6 136" xfId="1119" xr:uid="{00000000-0005-0000-0000-0000C8060000}"/>
    <cellStyle name="Accent6 136 2" xfId="2730" xr:uid="{00000000-0005-0000-0000-0000C9060000}"/>
    <cellStyle name="Accent6 137" xfId="1120" xr:uid="{00000000-0005-0000-0000-0000CA060000}"/>
    <cellStyle name="Accent6 137 2" xfId="2731" xr:uid="{00000000-0005-0000-0000-0000CB060000}"/>
    <cellStyle name="Accent6 138" xfId="1121" xr:uid="{00000000-0005-0000-0000-0000CC060000}"/>
    <cellStyle name="Accent6 138 2" xfId="2732" xr:uid="{00000000-0005-0000-0000-0000CD060000}"/>
    <cellStyle name="Accent6 139" xfId="1122" xr:uid="{00000000-0005-0000-0000-0000CE060000}"/>
    <cellStyle name="Accent6 139 2" xfId="2733" xr:uid="{00000000-0005-0000-0000-0000CF060000}"/>
    <cellStyle name="Accent6 14" xfId="1123" xr:uid="{00000000-0005-0000-0000-0000D0060000}"/>
    <cellStyle name="Accent6 14 2" xfId="2734" xr:uid="{00000000-0005-0000-0000-0000D1060000}"/>
    <cellStyle name="Accent6 15" xfId="1124" xr:uid="{00000000-0005-0000-0000-0000D2060000}"/>
    <cellStyle name="Accent6 15 2" xfId="2735" xr:uid="{00000000-0005-0000-0000-0000D3060000}"/>
    <cellStyle name="Accent6 16" xfId="1125" xr:uid="{00000000-0005-0000-0000-0000D4060000}"/>
    <cellStyle name="Accent6 16 2" xfId="2736" xr:uid="{00000000-0005-0000-0000-0000D5060000}"/>
    <cellStyle name="Accent6 17" xfId="1126" xr:uid="{00000000-0005-0000-0000-0000D6060000}"/>
    <cellStyle name="Accent6 17 2" xfId="2737" xr:uid="{00000000-0005-0000-0000-0000D7060000}"/>
    <cellStyle name="Accent6 18" xfId="1127" xr:uid="{00000000-0005-0000-0000-0000D8060000}"/>
    <cellStyle name="Accent6 18 2" xfId="2738" xr:uid="{00000000-0005-0000-0000-0000D9060000}"/>
    <cellStyle name="Accent6 19" xfId="1128" xr:uid="{00000000-0005-0000-0000-0000DA060000}"/>
    <cellStyle name="Accent6 19 2" xfId="2739" xr:uid="{00000000-0005-0000-0000-0000DB060000}"/>
    <cellStyle name="Accent6 2" xfId="1129" xr:uid="{00000000-0005-0000-0000-0000DC060000}"/>
    <cellStyle name="Accent6 2 2" xfId="2740" xr:uid="{00000000-0005-0000-0000-0000DD060000}"/>
    <cellStyle name="Accent6 2 3" xfId="5240" xr:uid="{EAB2FE86-6EB1-4AB8-9A1F-B2E5AD9727B5}"/>
    <cellStyle name="Accent6 20" xfId="1130" xr:uid="{00000000-0005-0000-0000-0000DE060000}"/>
    <cellStyle name="Accent6 20 2" xfId="2741" xr:uid="{00000000-0005-0000-0000-0000DF060000}"/>
    <cellStyle name="Accent6 21" xfId="1131" xr:uid="{00000000-0005-0000-0000-0000E0060000}"/>
    <cellStyle name="Accent6 21 2" xfId="2742" xr:uid="{00000000-0005-0000-0000-0000E1060000}"/>
    <cellStyle name="Accent6 22" xfId="1132" xr:uid="{00000000-0005-0000-0000-0000E2060000}"/>
    <cellStyle name="Accent6 22 2" xfId="2743" xr:uid="{00000000-0005-0000-0000-0000E3060000}"/>
    <cellStyle name="Accent6 23" xfId="1133" xr:uid="{00000000-0005-0000-0000-0000E4060000}"/>
    <cellStyle name="Accent6 23 2" xfId="2744" xr:uid="{00000000-0005-0000-0000-0000E5060000}"/>
    <cellStyle name="Accent6 24" xfId="1134" xr:uid="{00000000-0005-0000-0000-0000E6060000}"/>
    <cellStyle name="Accent6 24 2" xfId="2745" xr:uid="{00000000-0005-0000-0000-0000E7060000}"/>
    <cellStyle name="Accent6 25" xfId="1135" xr:uid="{00000000-0005-0000-0000-0000E8060000}"/>
    <cellStyle name="Accent6 25 2" xfId="2746" xr:uid="{00000000-0005-0000-0000-0000E9060000}"/>
    <cellStyle name="Accent6 26" xfId="1136" xr:uid="{00000000-0005-0000-0000-0000EA060000}"/>
    <cellStyle name="Accent6 26 2" xfId="2747" xr:uid="{00000000-0005-0000-0000-0000EB060000}"/>
    <cellStyle name="Accent6 27" xfId="1137" xr:uid="{00000000-0005-0000-0000-0000EC060000}"/>
    <cellStyle name="Accent6 27 2" xfId="2748" xr:uid="{00000000-0005-0000-0000-0000ED060000}"/>
    <cellStyle name="Accent6 28" xfId="1138" xr:uid="{00000000-0005-0000-0000-0000EE060000}"/>
    <cellStyle name="Accent6 28 2" xfId="2749" xr:uid="{00000000-0005-0000-0000-0000EF060000}"/>
    <cellStyle name="Accent6 29" xfId="1139" xr:uid="{00000000-0005-0000-0000-0000F0060000}"/>
    <cellStyle name="Accent6 29 2" xfId="2750" xr:uid="{00000000-0005-0000-0000-0000F1060000}"/>
    <cellStyle name="Accent6 3" xfId="1140" xr:uid="{00000000-0005-0000-0000-0000F2060000}"/>
    <cellStyle name="Accent6 3 2" xfId="2751" xr:uid="{00000000-0005-0000-0000-0000F3060000}"/>
    <cellStyle name="Accent6 30" xfId="1141" xr:uid="{00000000-0005-0000-0000-0000F4060000}"/>
    <cellStyle name="Accent6 30 2" xfId="2752" xr:uid="{00000000-0005-0000-0000-0000F5060000}"/>
    <cellStyle name="Accent6 31" xfId="1142" xr:uid="{00000000-0005-0000-0000-0000F6060000}"/>
    <cellStyle name="Accent6 31 2" xfId="2753" xr:uid="{00000000-0005-0000-0000-0000F7060000}"/>
    <cellStyle name="Accent6 32" xfId="1143" xr:uid="{00000000-0005-0000-0000-0000F8060000}"/>
    <cellStyle name="Accent6 32 2" xfId="2754" xr:uid="{00000000-0005-0000-0000-0000F9060000}"/>
    <cellStyle name="Accent6 33" xfId="1144" xr:uid="{00000000-0005-0000-0000-0000FA060000}"/>
    <cellStyle name="Accent6 33 2" xfId="2755" xr:uid="{00000000-0005-0000-0000-0000FB060000}"/>
    <cellStyle name="Accent6 34" xfId="1145" xr:uid="{00000000-0005-0000-0000-0000FC060000}"/>
    <cellStyle name="Accent6 34 2" xfId="2756" xr:uid="{00000000-0005-0000-0000-0000FD060000}"/>
    <cellStyle name="Accent6 35" xfId="1146" xr:uid="{00000000-0005-0000-0000-0000FE060000}"/>
    <cellStyle name="Accent6 35 2" xfId="2757" xr:uid="{00000000-0005-0000-0000-0000FF060000}"/>
    <cellStyle name="Accent6 36" xfId="1147" xr:uid="{00000000-0005-0000-0000-000000070000}"/>
    <cellStyle name="Accent6 36 2" xfId="2758" xr:uid="{00000000-0005-0000-0000-000001070000}"/>
    <cellStyle name="Accent6 37" xfId="1148" xr:uid="{00000000-0005-0000-0000-000002070000}"/>
    <cellStyle name="Accent6 37 2" xfId="2759" xr:uid="{00000000-0005-0000-0000-000003070000}"/>
    <cellStyle name="Accent6 38" xfId="1149" xr:uid="{00000000-0005-0000-0000-000004070000}"/>
    <cellStyle name="Accent6 38 2" xfId="2760" xr:uid="{00000000-0005-0000-0000-000005070000}"/>
    <cellStyle name="Accent6 39" xfId="1150" xr:uid="{00000000-0005-0000-0000-000006070000}"/>
    <cellStyle name="Accent6 39 2" xfId="2761" xr:uid="{00000000-0005-0000-0000-000007070000}"/>
    <cellStyle name="Accent6 4" xfId="1151" xr:uid="{00000000-0005-0000-0000-000008070000}"/>
    <cellStyle name="Accent6 4 2" xfId="2762" xr:uid="{00000000-0005-0000-0000-000009070000}"/>
    <cellStyle name="Accent6 40" xfId="1152" xr:uid="{00000000-0005-0000-0000-00000A070000}"/>
    <cellStyle name="Accent6 40 2" xfId="2763" xr:uid="{00000000-0005-0000-0000-00000B070000}"/>
    <cellStyle name="Accent6 41" xfId="1153" xr:uid="{00000000-0005-0000-0000-00000C070000}"/>
    <cellStyle name="Accent6 41 2" xfId="2764" xr:uid="{00000000-0005-0000-0000-00000D070000}"/>
    <cellStyle name="Accent6 42" xfId="1154" xr:uid="{00000000-0005-0000-0000-00000E070000}"/>
    <cellStyle name="Accent6 42 2" xfId="2765" xr:uid="{00000000-0005-0000-0000-00000F070000}"/>
    <cellStyle name="Accent6 43" xfId="1155" xr:uid="{00000000-0005-0000-0000-000010070000}"/>
    <cellStyle name="Accent6 43 2" xfId="2766" xr:uid="{00000000-0005-0000-0000-000011070000}"/>
    <cellStyle name="Accent6 44" xfId="1156" xr:uid="{00000000-0005-0000-0000-000012070000}"/>
    <cellStyle name="Accent6 44 2" xfId="2767" xr:uid="{00000000-0005-0000-0000-000013070000}"/>
    <cellStyle name="Accent6 45" xfId="1157" xr:uid="{00000000-0005-0000-0000-000014070000}"/>
    <cellStyle name="Accent6 45 2" xfId="2768" xr:uid="{00000000-0005-0000-0000-000015070000}"/>
    <cellStyle name="Accent6 46" xfId="1158" xr:uid="{00000000-0005-0000-0000-000016070000}"/>
    <cellStyle name="Accent6 46 2" xfId="2769" xr:uid="{00000000-0005-0000-0000-000017070000}"/>
    <cellStyle name="Accent6 47" xfId="1159" xr:uid="{00000000-0005-0000-0000-000018070000}"/>
    <cellStyle name="Accent6 47 2" xfId="2770" xr:uid="{00000000-0005-0000-0000-000019070000}"/>
    <cellStyle name="Accent6 48" xfId="1160" xr:uid="{00000000-0005-0000-0000-00001A070000}"/>
    <cellStyle name="Accent6 48 2" xfId="2771" xr:uid="{00000000-0005-0000-0000-00001B070000}"/>
    <cellStyle name="Accent6 49" xfId="1161" xr:uid="{00000000-0005-0000-0000-00001C070000}"/>
    <cellStyle name="Accent6 49 2" xfId="2772" xr:uid="{00000000-0005-0000-0000-00001D070000}"/>
    <cellStyle name="Accent6 5" xfId="1162" xr:uid="{00000000-0005-0000-0000-00001E070000}"/>
    <cellStyle name="Accent6 5 2" xfId="2773" xr:uid="{00000000-0005-0000-0000-00001F070000}"/>
    <cellStyle name="Accent6 50" xfId="1163" xr:uid="{00000000-0005-0000-0000-000020070000}"/>
    <cellStyle name="Accent6 50 2" xfId="2774" xr:uid="{00000000-0005-0000-0000-000021070000}"/>
    <cellStyle name="Accent6 51" xfId="1164" xr:uid="{00000000-0005-0000-0000-000022070000}"/>
    <cellStyle name="Accent6 51 2" xfId="2775" xr:uid="{00000000-0005-0000-0000-000023070000}"/>
    <cellStyle name="Accent6 52" xfId="1165" xr:uid="{00000000-0005-0000-0000-000024070000}"/>
    <cellStyle name="Accent6 52 2" xfId="2776" xr:uid="{00000000-0005-0000-0000-000025070000}"/>
    <cellStyle name="Accent6 53" xfId="1166" xr:uid="{00000000-0005-0000-0000-000026070000}"/>
    <cellStyle name="Accent6 53 2" xfId="2777" xr:uid="{00000000-0005-0000-0000-000027070000}"/>
    <cellStyle name="Accent6 54" xfId="1167" xr:uid="{00000000-0005-0000-0000-000028070000}"/>
    <cellStyle name="Accent6 54 2" xfId="2778" xr:uid="{00000000-0005-0000-0000-000029070000}"/>
    <cellStyle name="Accent6 55" xfId="1168" xr:uid="{00000000-0005-0000-0000-00002A070000}"/>
    <cellStyle name="Accent6 55 2" xfId="2779" xr:uid="{00000000-0005-0000-0000-00002B070000}"/>
    <cellStyle name="Accent6 56" xfId="1169" xr:uid="{00000000-0005-0000-0000-00002C070000}"/>
    <cellStyle name="Accent6 56 2" xfId="2780" xr:uid="{00000000-0005-0000-0000-00002D070000}"/>
    <cellStyle name="Accent6 57" xfId="1170" xr:uid="{00000000-0005-0000-0000-00002E070000}"/>
    <cellStyle name="Accent6 57 2" xfId="2781" xr:uid="{00000000-0005-0000-0000-00002F070000}"/>
    <cellStyle name="Accent6 58" xfId="1171" xr:uid="{00000000-0005-0000-0000-000030070000}"/>
    <cellStyle name="Accent6 58 2" xfId="2782" xr:uid="{00000000-0005-0000-0000-000031070000}"/>
    <cellStyle name="Accent6 59" xfId="1172" xr:uid="{00000000-0005-0000-0000-000032070000}"/>
    <cellStyle name="Accent6 59 2" xfId="2783" xr:uid="{00000000-0005-0000-0000-000033070000}"/>
    <cellStyle name="Accent6 6" xfId="1173" xr:uid="{00000000-0005-0000-0000-000034070000}"/>
    <cellStyle name="Accent6 6 2" xfId="2784" xr:uid="{00000000-0005-0000-0000-000035070000}"/>
    <cellStyle name="Accent6 60" xfId="1174" xr:uid="{00000000-0005-0000-0000-000036070000}"/>
    <cellStyle name="Accent6 60 2" xfId="2785" xr:uid="{00000000-0005-0000-0000-000037070000}"/>
    <cellStyle name="Accent6 61" xfId="1175" xr:uid="{00000000-0005-0000-0000-000038070000}"/>
    <cellStyle name="Accent6 61 2" xfId="2786" xr:uid="{00000000-0005-0000-0000-000039070000}"/>
    <cellStyle name="Accent6 62" xfId="1176" xr:uid="{00000000-0005-0000-0000-00003A070000}"/>
    <cellStyle name="Accent6 62 2" xfId="2787" xr:uid="{00000000-0005-0000-0000-00003B070000}"/>
    <cellStyle name="Accent6 63" xfId="1177" xr:uid="{00000000-0005-0000-0000-00003C070000}"/>
    <cellStyle name="Accent6 63 2" xfId="2788" xr:uid="{00000000-0005-0000-0000-00003D070000}"/>
    <cellStyle name="Accent6 64" xfId="1178" xr:uid="{00000000-0005-0000-0000-00003E070000}"/>
    <cellStyle name="Accent6 64 2" xfId="2789" xr:uid="{00000000-0005-0000-0000-00003F070000}"/>
    <cellStyle name="Accent6 65" xfId="1179" xr:uid="{00000000-0005-0000-0000-000040070000}"/>
    <cellStyle name="Accent6 65 2" xfId="2790" xr:uid="{00000000-0005-0000-0000-000041070000}"/>
    <cellStyle name="Accent6 66" xfId="1180" xr:uid="{00000000-0005-0000-0000-000042070000}"/>
    <cellStyle name="Accent6 66 2" xfId="2791" xr:uid="{00000000-0005-0000-0000-000043070000}"/>
    <cellStyle name="Accent6 67" xfId="1181" xr:uid="{00000000-0005-0000-0000-000044070000}"/>
    <cellStyle name="Accent6 67 2" xfId="2792" xr:uid="{00000000-0005-0000-0000-000045070000}"/>
    <cellStyle name="Accent6 68" xfId="1182" xr:uid="{00000000-0005-0000-0000-000046070000}"/>
    <cellStyle name="Accent6 68 2" xfId="2793" xr:uid="{00000000-0005-0000-0000-000047070000}"/>
    <cellStyle name="Accent6 69" xfId="1183" xr:uid="{00000000-0005-0000-0000-000048070000}"/>
    <cellStyle name="Accent6 69 2" xfId="2794" xr:uid="{00000000-0005-0000-0000-000049070000}"/>
    <cellStyle name="Accent6 7" xfId="1184" xr:uid="{00000000-0005-0000-0000-00004A070000}"/>
    <cellStyle name="Accent6 7 2" xfId="2795" xr:uid="{00000000-0005-0000-0000-00004B070000}"/>
    <cellStyle name="Accent6 70" xfId="1185" xr:uid="{00000000-0005-0000-0000-00004C070000}"/>
    <cellStyle name="Accent6 70 2" xfId="2796" xr:uid="{00000000-0005-0000-0000-00004D070000}"/>
    <cellStyle name="Accent6 71" xfId="1186" xr:uid="{00000000-0005-0000-0000-00004E070000}"/>
    <cellStyle name="Accent6 71 2" xfId="2797" xr:uid="{00000000-0005-0000-0000-00004F070000}"/>
    <cellStyle name="Accent6 72" xfId="1187" xr:uid="{00000000-0005-0000-0000-000050070000}"/>
    <cellStyle name="Accent6 72 2" xfId="2798" xr:uid="{00000000-0005-0000-0000-000051070000}"/>
    <cellStyle name="Accent6 73" xfId="1188" xr:uid="{00000000-0005-0000-0000-000052070000}"/>
    <cellStyle name="Accent6 73 2" xfId="2799" xr:uid="{00000000-0005-0000-0000-000053070000}"/>
    <cellStyle name="Accent6 74" xfId="1189" xr:uid="{00000000-0005-0000-0000-000054070000}"/>
    <cellStyle name="Accent6 74 2" xfId="2800" xr:uid="{00000000-0005-0000-0000-000055070000}"/>
    <cellStyle name="Accent6 75" xfId="1190" xr:uid="{00000000-0005-0000-0000-000056070000}"/>
    <cellStyle name="Accent6 75 2" xfId="2801" xr:uid="{00000000-0005-0000-0000-000057070000}"/>
    <cellStyle name="Accent6 76" xfId="1191" xr:uid="{00000000-0005-0000-0000-000058070000}"/>
    <cellStyle name="Accent6 76 2" xfId="2802" xr:uid="{00000000-0005-0000-0000-000059070000}"/>
    <cellStyle name="Accent6 77" xfId="1192" xr:uid="{00000000-0005-0000-0000-00005A070000}"/>
    <cellStyle name="Accent6 77 2" xfId="2803" xr:uid="{00000000-0005-0000-0000-00005B070000}"/>
    <cellStyle name="Accent6 78" xfId="1193" xr:uid="{00000000-0005-0000-0000-00005C070000}"/>
    <cellStyle name="Accent6 78 2" xfId="2804" xr:uid="{00000000-0005-0000-0000-00005D070000}"/>
    <cellStyle name="Accent6 79" xfId="1194" xr:uid="{00000000-0005-0000-0000-00005E070000}"/>
    <cellStyle name="Accent6 79 2" xfId="2805" xr:uid="{00000000-0005-0000-0000-00005F070000}"/>
    <cellStyle name="Accent6 8" xfId="1195" xr:uid="{00000000-0005-0000-0000-000060070000}"/>
    <cellStyle name="Accent6 8 2" xfId="2806" xr:uid="{00000000-0005-0000-0000-000061070000}"/>
    <cellStyle name="Accent6 80" xfId="1196" xr:uid="{00000000-0005-0000-0000-000062070000}"/>
    <cellStyle name="Accent6 80 2" xfId="2807" xr:uid="{00000000-0005-0000-0000-000063070000}"/>
    <cellStyle name="Accent6 81" xfId="1197" xr:uid="{00000000-0005-0000-0000-000064070000}"/>
    <cellStyle name="Accent6 81 2" xfId="2808" xr:uid="{00000000-0005-0000-0000-000065070000}"/>
    <cellStyle name="Accent6 82" xfId="1198" xr:uid="{00000000-0005-0000-0000-000066070000}"/>
    <cellStyle name="Accent6 82 2" xfId="2809" xr:uid="{00000000-0005-0000-0000-000067070000}"/>
    <cellStyle name="Accent6 83" xfId="1199" xr:uid="{00000000-0005-0000-0000-000068070000}"/>
    <cellStyle name="Accent6 83 2" xfId="2810" xr:uid="{00000000-0005-0000-0000-000069070000}"/>
    <cellStyle name="Accent6 84" xfId="1200" xr:uid="{00000000-0005-0000-0000-00006A070000}"/>
    <cellStyle name="Accent6 84 2" xfId="2811" xr:uid="{00000000-0005-0000-0000-00006B070000}"/>
    <cellStyle name="Accent6 85" xfId="1201" xr:uid="{00000000-0005-0000-0000-00006C070000}"/>
    <cellStyle name="Accent6 85 2" xfId="2812" xr:uid="{00000000-0005-0000-0000-00006D070000}"/>
    <cellStyle name="Accent6 86" xfId="1202" xr:uid="{00000000-0005-0000-0000-00006E070000}"/>
    <cellStyle name="Accent6 86 2" xfId="2813" xr:uid="{00000000-0005-0000-0000-00006F070000}"/>
    <cellStyle name="Accent6 87" xfId="1203" xr:uid="{00000000-0005-0000-0000-000070070000}"/>
    <cellStyle name="Accent6 87 2" xfId="2814" xr:uid="{00000000-0005-0000-0000-000071070000}"/>
    <cellStyle name="Accent6 88" xfId="1204" xr:uid="{00000000-0005-0000-0000-000072070000}"/>
    <cellStyle name="Accent6 88 2" xfId="2815" xr:uid="{00000000-0005-0000-0000-000073070000}"/>
    <cellStyle name="Accent6 89" xfId="1205" xr:uid="{00000000-0005-0000-0000-000074070000}"/>
    <cellStyle name="Accent6 89 2" xfId="2816" xr:uid="{00000000-0005-0000-0000-000075070000}"/>
    <cellStyle name="Accent6 9" xfId="1206" xr:uid="{00000000-0005-0000-0000-000076070000}"/>
    <cellStyle name="Accent6 9 2" xfId="2817" xr:uid="{00000000-0005-0000-0000-000077070000}"/>
    <cellStyle name="Accent6 90" xfId="1207" xr:uid="{00000000-0005-0000-0000-000078070000}"/>
    <cellStyle name="Accent6 90 2" xfId="2818" xr:uid="{00000000-0005-0000-0000-000079070000}"/>
    <cellStyle name="Accent6 91" xfId="1208" xr:uid="{00000000-0005-0000-0000-00007A070000}"/>
    <cellStyle name="Accent6 91 2" xfId="2819" xr:uid="{00000000-0005-0000-0000-00007B070000}"/>
    <cellStyle name="Accent6 92" xfId="1209" xr:uid="{00000000-0005-0000-0000-00007C070000}"/>
    <cellStyle name="Accent6 92 2" xfId="2820" xr:uid="{00000000-0005-0000-0000-00007D070000}"/>
    <cellStyle name="Accent6 93" xfId="1210" xr:uid="{00000000-0005-0000-0000-00007E070000}"/>
    <cellStyle name="Accent6 93 2" xfId="2821" xr:uid="{00000000-0005-0000-0000-00007F070000}"/>
    <cellStyle name="Accent6 94" xfId="1211" xr:uid="{00000000-0005-0000-0000-000080070000}"/>
    <cellStyle name="Accent6 94 2" xfId="2822" xr:uid="{00000000-0005-0000-0000-000081070000}"/>
    <cellStyle name="Accent6 95" xfId="1212" xr:uid="{00000000-0005-0000-0000-000082070000}"/>
    <cellStyle name="Accent6 95 2" xfId="2823" xr:uid="{00000000-0005-0000-0000-000083070000}"/>
    <cellStyle name="Accent6 96" xfId="1213" xr:uid="{00000000-0005-0000-0000-000084070000}"/>
    <cellStyle name="Accent6 96 2" xfId="2824" xr:uid="{00000000-0005-0000-0000-000085070000}"/>
    <cellStyle name="Accent6 97" xfId="1214" xr:uid="{00000000-0005-0000-0000-000086070000}"/>
    <cellStyle name="Accent6 97 2" xfId="2825" xr:uid="{00000000-0005-0000-0000-000087070000}"/>
    <cellStyle name="Accent6 98" xfId="1215" xr:uid="{00000000-0005-0000-0000-000088070000}"/>
    <cellStyle name="Accent6 98 2" xfId="2826" xr:uid="{00000000-0005-0000-0000-000089070000}"/>
    <cellStyle name="Accent6 99" xfId="1216" xr:uid="{00000000-0005-0000-0000-00008A070000}"/>
    <cellStyle name="Accent6 99 2" xfId="2827" xr:uid="{00000000-0005-0000-0000-00008B070000}"/>
    <cellStyle name="ANCLAS,REZONES Y SUS PARTES,DE FUNDICION,DE HIERRO O DE ACERO" xfId="6" xr:uid="{00000000-0005-0000-0000-00008C070000}"/>
    <cellStyle name="ANCLAS,REZONES Y SUS PARTES,DE FUNDICION,DE HIERRO O DE ACERO 2" xfId="7" xr:uid="{00000000-0005-0000-0000-00008D070000}"/>
    <cellStyle name="ANCLAS,REZONES Y SUS PARTES,DE FUNDICION,DE HIERRO O DE ACERO 2 2" xfId="8" xr:uid="{00000000-0005-0000-0000-00008E070000}"/>
    <cellStyle name="ANCLAS,REZONES Y SUS PARTES,DE FUNDICION,DE HIERRO O DE ACERO 2 2 2" xfId="2830" xr:uid="{00000000-0005-0000-0000-00008F070000}"/>
    <cellStyle name="ANCLAS,REZONES Y SUS PARTES,DE FUNDICION,DE HIERRO O DE ACERO 2 3" xfId="314" xr:uid="{00000000-0005-0000-0000-000090070000}"/>
    <cellStyle name="ANCLAS,REZONES Y SUS PARTES,DE FUNDICION,DE HIERRO O DE ACERO 2 3 2" xfId="2831" xr:uid="{00000000-0005-0000-0000-000091070000}"/>
    <cellStyle name="ANCLAS,REZONES Y SUS PARTES,DE FUNDICION,DE HIERRO O DE ACERO 2 4" xfId="2829" xr:uid="{00000000-0005-0000-0000-000092070000}"/>
    <cellStyle name="ANCLAS,REZONES Y SUS PARTES,DE FUNDICION,DE HIERRO O DE ACERO 3" xfId="2828" xr:uid="{00000000-0005-0000-0000-000093070000}"/>
    <cellStyle name="annee semestre" xfId="1217" xr:uid="{00000000-0005-0000-0000-000094070000}"/>
    <cellStyle name="annee semestre 2" xfId="2832" xr:uid="{00000000-0005-0000-0000-000095070000}"/>
    <cellStyle name="annee semestre 2 2" xfId="4540" xr:uid="{00000000-0005-0000-0000-000096070000}"/>
    <cellStyle name="annee semestre 2 2 2" xfId="8011" xr:uid="{6C9689E5-8AC7-41A2-A0B0-75CFA8909BA3}"/>
    <cellStyle name="annee semestre 2 2 3" xfId="6517" xr:uid="{180FF5E4-08DF-4A17-A0A7-446FF19B1CFB}"/>
    <cellStyle name="annee semestre 2 3" xfId="4105" xr:uid="{00000000-0005-0000-0000-000097070000}"/>
    <cellStyle name="annee semestre 2 4" xfId="5055" xr:uid="{00000000-0005-0000-0000-000098070000}"/>
    <cellStyle name="annee semestre 2 5" xfId="5939" xr:uid="{39E9D5F7-A814-454A-BFF7-2779E59F81B8}"/>
    <cellStyle name="annee semestre 3" xfId="3673" xr:uid="{00000000-0005-0000-0000-000099070000}"/>
    <cellStyle name="annee semestre 3 2" xfId="3831" xr:uid="{00000000-0005-0000-0000-00009A070000}"/>
    <cellStyle name="annee semestre 3 2 2" xfId="8012" xr:uid="{7688DD89-0938-4A42-BF3C-95F71E9372AC}"/>
    <cellStyle name="annee semestre 3 3" xfId="4541" xr:uid="{00000000-0005-0000-0000-00009B070000}"/>
    <cellStyle name="annee semestre 3 4" xfId="4504" xr:uid="{00000000-0005-0000-0000-00009C070000}"/>
    <cellStyle name="annee semestre 3 5" xfId="5056" xr:uid="{00000000-0005-0000-0000-00009D070000}"/>
    <cellStyle name="annee semestre 3 6" xfId="9350" xr:uid="{787022F4-2E36-44EE-83EE-E869D7168E0D}"/>
    <cellStyle name="annee semestre 4" xfId="4350" xr:uid="{00000000-0005-0000-0000-00009E070000}"/>
    <cellStyle name="annee semestre 5" xfId="4817" xr:uid="{00000000-0005-0000-0000-00009F070000}"/>
    <cellStyle name="annee semestre 6" xfId="6467" xr:uid="{D3FBFC1B-121B-468D-9F02-19A7FE2473E9}"/>
    <cellStyle name="annee semestre 7" xfId="8316" xr:uid="{FDCDAC46-9311-46F3-98EF-2DF47D3F3C23}"/>
    <cellStyle name="arial" xfId="1218" xr:uid="{00000000-0005-0000-0000-0000A0070000}"/>
    <cellStyle name="arial 2" xfId="2833" xr:uid="{00000000-0005-0000-0000-0000A1070000}"/>
    <cellStyle name="Avertissement" xfId="1219" xr:uid="{00000000-0005-0000-0000-0000A2070000}"/>
    <cellStyle name="Avertissement 2" xfId="2834" xr:uid="{00000000-0005-0000-0000-0000A3070000}"/>
    <cellStyle name="Bad" xfId="5079" builtinId="27" customBuiltin="1"/>
    <cellStyle name="Bad 2" xfId="1220" xr:uid="{00000000-0005-0000-0000-0000A4070000}"/>
    <cellStyle name="Bad 2 2" xfId="2835" xr:uid="{00000000-0005-0000-0000-0000A5070000}"/>
    <cellStyle name="Bad 3" xfId="3832" xr:uid="{00000000-0005-0000-0000-0000A6070000}"/>
    <cellStyle name="Calcul" xfId="1221" xr:uid="{00000000-0005-0000-0000-0000A7070000}"/>
    <cellStyle name="Calcul 2" xfId="2836" xr:uid="{00000000-0005-0000-0000-0000A8070000}"/>
    <cellStyle name="Calcul 2 2" xfId="4542" xr:uid="{00000000-0005-0000-0000-0000A9070000}"/>
    <cellStyle name="Calcul 2 2 2" xfId="8684" xr:uid="{740821E3-B3DC-4EED-A7B4-87611FD9DF8F}"/>
    <cellStyle name="Calcul 2 2 2 2" xfId="8233" xr:uid="{47455602-AA71-4D5C-97B1-4F3F7F171A6A}"/>
    <cellStyle name="Calcul 2 2 2 3" xfId="10191" xr:uid="{6A049C50-4120-4A6E-B17E-30C23F45EE7C}"/>
    <cellStyle name="Calcul 2 2 3" xfId="8013" xr:uid="{28396501-9939-40B8-95FA-13291B2D6E85}"/>
    <cellStyle name="Calcul 2 2 4" xfId="6518" xr:uid="{37A53448-484B-427A-917D-61B346E5E906}"/>
    <cellStyle name="Calcul 2 2 5" xfId="9642" xr:uid="{23B550CC-C937-4AAB-BFA8-3FA7AEA8AC99}"/>
    <cellStyle name="Calcul 2 3" xfId="4503" xr:uid="{00000000-0005-0000-0000-0000AA070000}"/>
    <cellStyle name="Calcul 2 3 2" xfId="7639" xr:uid="{CD70A55B-E606-4D33-AA5E-919CB88B615A}"/>
    <cellStyle name="Calcul 2 3 3" xfId="9775" xr:uid="{FE42F364-471B-4F3D-8C27-DFE531FDE0B6}"/>
    <cellStyle name="Calcul 2 4" xfId="5447" xr:uid="{5382E790-B5BE-43CE-93BE-4CBCC1F5B985}"/>
    <cellStyle name="Calcul 2 5" xfId="8406" xr:uid="{D577FE5B-B5AB-49FE-B332-A6C06E7358EF}"/>
    <cellStyle name="Calcul 2 6" xfId="9763" xr:uid="{25D531B7-8C81-42CB-A532-93A5730EC2B6}"/>
    <cellStyle name="Calcul 2 7" xfId="8303" xr:uid="{241DBB14-1D2B-4DB7-B74D-AF2DC7698C9E}"/>
    <cellStyle name="Calcul 3" xfId="4142" xr:uid="{00000000-0005-0000-0000-0000AB070000}"/>
    <cellStyle name="Calcul 3 2" xfId="8438" xr:uid="{593CC100-9B69-4720-BBC0-98C31A3B5968}"/>
    <cellStyle name="Calcul 3 2 2" xfId="6744" xr:uid="{4F6A0700-964C-4738-AC4E-EB33CC530F75}"/>
    <cellStyle name="Calcul 3 2 3" xfId="9965" xr:uid="{E26BA8D6-4529-48DA-AAAC-545636C636A8}"/>
    <cellStyle name="Calcul 3 3" xfId="7765" xr:uid="{3EF59781-AE0F-4847-B02A-07D7E742620C}"/>
    <cellStyle name="Calcul 3 4" xfId="5680" xr:uid="{98A64DEA-48BC-408F-A2EE-E532AD5350C6}"/>
    <cellStyle name="Calcul 3 5" xfId="8931" xr:uid="{18EF97C8-971C-4E01-9274-876CA466D3F6}"/>
    <cellStyle name="Calcul 3 6" xfId="9205" xr:uid="{B0FF97B0-73BE-4440-A44C-6FD7135ACF7B}"/>
    <cellStyle name="Calcul 3 7" xfId="8323" xr:uid="{A8287E35-EA63-43F1-9311-423E659F2D2A}"/>
    <cellStyle name="Calcul 4" xfId="4349" xr:uid="{00000000-0005-0000-0000-0000AC070000}"/>
    <cellStyle name="Calcul 4 2" xfId="6543" xr:uid="{8334DA3F-C9EE-41BB-AAE4-451E8FE4F48C}"/>
    <cellStyle name="Calcul 4 3" xfId="7480" xr:uid="{CD66BA4B-3A9D-490C-B827-D57BEE7FDBCF}"/>
    <cellStyle name="Calcul 5" xfId="4818" xr:uid="{00000000-0005-0000-0000-0000AD070000}"/>
    <cellStyle name="Calcul 6" xfId="6672" xr:uid="{142ABDED-93C9-4619-821A-08888FCB8E70}"/>
    <cellStyle name="Calcul 7" xfId="9066" xr:uid="{8B3486D3-E577-471A-A318-D083608FECB3}"/>
    <cellStyle name="Calcul 8" xfId="8321" xr:uid="{648C3DAB-FAE8-481F-A0EB-72AC40BEECCF}"/>
    <cellStyle name="Calcul 9" xfId="8866" xr:uid="{98BBF4FD-8D91-45AD-9697-5A50BD3EF405}"/>
    <cellStyle name="Calculation" xfId="5082" builtinId="22" customBuiltin="1"/>
    <cellStyle name="Calculation 2" xfId="1222" xr:uid="{00000000-0005-0000-0000-0000AE070000}"/>
    <cellStyle name="Calculation 2 10" xfId="7022" xr:uid="{36EA88B7-4602-4708-B124-80BC6130FF15}"/>
    <cellStyle name="Calculation 2 2" xfId="2837" xr:uid="{00000000-0005-0000-0000-0000AF070000}"/>
    <cellStyle name="Calculation 2 2 2" xfId="4543" xr:uid="{00000000-0005-0000-0000-0000B0070000}"/>
    <cellStyle name="Calculation 2 2 2 2" xfId="8685" xr:uid="{7E5F7A66-71B2-4B64-B90D-07E5C2C12AD2}"/>
    <cellStyle name="Calculation 2 2 2 2 2" xfId="6322" xr:uid="{94B44B44-0E39-4486-AF4C-E865AEDCA38F}"/>
    <cellStyle name="Calculation 2 2 2 2 3" xfId="10192" xr:uid="{77D9851D-15C6-46A3-9A35-3121860F33CF}"/>
    <cellStyle name="Calculation 2 2 2 3" xfId="8014" xr:uid="{C9CE0644-35B8-4AAA-ADF7-A7C5EDD26737}"/>
    <cellStyle name="Calculation 2 2 2 4" xfId="6166" xr:uid="{7FEF5E6C-3727-4EF0-B174-86D877CD7860}"/>
    <cellStyle name="Calculation 2 2 2 5" xfId="9855" xr:uid="{F32EB1F2-627F-4E15-8DC5-BF8CF3D45B60}"/>
    <cellStyle name="Calculation 2 2 3" xfId="4104" xr:uid="{00000000-0005-0000-0000-0000B1070000}"/>
    <cellStyle name="Calculation 2 2 3 2" xfId="7218" xr:uid="{D168C841-AD42-4777-BD7F-339BA72DE0DF}"/>
    <cellStyle name="Calculation 2 2 3 3" xfId="5811" xr:uid="{75CEBA47-78DA-4B8D-B06F-94FE6D50FD78}"/>
    <cellStyle name="Calculation 2 2 4" xfId="5448" xr:uid="{0E27903B-FDBF-476E-8D2E-8ED2CCCAA14F}"/>
    <cellStyle name="Calculation 2 2 5" xfId="6816" xr:uid="{1829956B-E37F-42A3-873D-CC5F7643AAF4}"/>
    <cellStyle name="Calculation 2 2 6" xfId="7400" xr:uid="{A4123815-211B-4A0A-8C7F-6FC6C01373CF}"/>
    <cellStyle name="Calculation 2 2 7" xfId="7267" xr:uid="{988421AA-7A69-493E-9A92-4BA521DED256}"/>
    <cellStyle name="Calculation 2 3" xfId="4143" xr:uid="{00000000-0005-0000-0000-0000B2070000}"/>
    <cellStyle name="Calculation 2 3 2" xfId="8439" xr:uid="{976D6C95-6EA8-42FF-B1A1-7872F683514F}"/>
    <cellStyle name="Calculation 2 3 2 2" xfId="6584" xr:uid="{F3DFB406-C4BF-43A6-BEAF-C093C109752D}"/>
    <cellStyle name="Calculation 2 3 2 3" xfId="9966" xr:uid="{B09A04BF-4FEB-4D30-8511-CD72A92E47CE}"/>
    <cellStyle name="Calculation 2 3 3" xfId="7766" xr:uid="{8C1B3FAA-D72A-4DC6-AF85-A81055531BC2}"/>
    <cellStyle name="Calculation 2 3 4" xfId="6107" xr:uid="{FED33738-05C8-4E8C-88FF-AF742391474E}"/>
    <cellStyle name="Calculation 2 3 5" xfId="6434" xr:uid="{F0550324-40AA-4F0A-A076-32FCBCE5E687}"/>
    <cellStyle name="Calculation 2 3 6" xfId="7682" xr:uid="{AB0FE07C-8DE2-44CE-9D0C-DA9A43A0351C}"/>
    <cellStyle name="Calculation 2 3 7" xfId="8899" xr:uid="{009BDA7D-0E55-43B1-A9FB-93AF8CCC2A2A}"/>
    <cellStyle name="Calculation 2 4" xfId="4015" xr:uid="{00000000-0005-0000-0000-0000B3070000}"/>
    <cellStyle name="Calculation 2 4 2" xfId="6205" xr:uid="{9D954E84-571B-451A-89EB-7F63D3775854}"/>
    <cellStyle name="Calculation 2 4 3" xfId="7408" xr:uid="{EC331BBA-0422-4637-95DF-380902572A55}"/>
    <cellStyle name="Calculation 2 5" xfId="4819" xr:uid="{00000000-0005-0000-0000-0000B4070000}"/>
    <cellStyle name="Calculation 2 6" xfId="5241" xr:uid="{769600E6-2F64-4964-9015-2BF90D4B9FFF}"/>
    <cellStyle name="Calculation 2 7" xfId="8273" xr:uid="{2991DB70-E5A9-4E89-B089-1D34AF5772C0}"/>
    <cellStyle name="Calculation 2 8" xfId="6846" xr:uid="{4ADC9297-57C6-4359-B204-CD33D511638B}"/>
    <cellStyle name="Calculation 2 9" xfId="5915" xr:uid="{8F9C95CB-AEF4-4152-A916-E3204EBEB48C}"/>
    <cellStyle name="Calculation 3" xfId="3833" xr:uid="{00000000-0005-0000-0000-0000B5070000}"/>
    <cellStyle name="Calculation 3 2" xfId="4358" xr:uid="{00000000-0005-0000-0000-0000B6070000}"/>
    <cellStyle name="Calculation 3 2 2" xfId="8616" xr:uid="{3EBA9326-E4CF-4C85-9313-D4CD6D3ADA4D}"/>
    <cellStyle name="Calculation 3 2 2 2" xfId="8216" xr:uid="{7CD7DCA4-B53F-428A-9AC4-1CED1DC85845}"/>
    <cellStyle name="Calculation 3 2 2 3" xfId="10127" xr:uid="{D750C506-7601-4C75-8239-F306C70A7973}"/>
    <cellStyle name="Calculation 3 2 3" xfId="7943" xr:uid="{FB0CDFA5-F46E-4EAE-A00B-A00CEE93B6B2}"/>
    <cellStyle name="Calculation 3 2 4" xfId="7526" xr:uid="{61652F20-2C13-403A-81D1-7458588CD09C}"/>
    <cellStyle name="Calculation 3 2 5" xfId="9282" xr:uid="{F56A5C9A-5C0C-401D-B7C3-74900A9C330B}"/>
    <cellStyle name="Calculation 3 2 6" xfId="9303" xr:uid="{E67EC666-6A30-4EE6-8DD7-EE5F55952651}"/>
    <cellStyle name="Calculation 3 2 7" xfId="9709" xr:uid="{5CFFB1A1-1C6F-462B-9AF4-C8FA78F5DD1A}"/>
    <cellStyle name="Calculation 3 3" xfId="4138" xr:uid="{00000000-0005-0000-0000-0000B7070000}"/>
    <cellStyle name="Calculation 3 3 2" xfId="6561" xr:uid="{00982435-07C2-46B8-BD82-23FF6D27DC99}"/>
    <cellStyle name="Calculation 3 3 3" xfId="6769" xr:uid="{1D52B2C2-8321-42E8-9C12-600A71845F7D}"/>
    <cellStyle name="Calculation 3 4" xfId="4989" xr:uid="{00000000-0005-0000-0000-0000B8070000}"/>
    <cellStyle name="Calculation 3 5" xfId="5242" xr:uid="{016DD955-07FD-4EF7-BA00-1D73D7A35706}"/>
    <cellStyle name="Calculation 3 6" xfId="8891" xr:uid="{3231BF70-2B15-4E1C-8A14-4421E8FFFB82}"/>
    <cellStyle name="Calculation 3 7" xfId="9529" xr:uid="{4B0488D5-315F-4C70-BE0A-770EB01B3A4E}"/>
    <cellStyle name="Calculation 3 8" xfId="9581" xr:uid="{10075A0A-73F7-4EF2-BD17-BDCBD11EF003}"/>
    <cellStyle name="Calculation 3 9" xfId="9546" xr:uid="{CA2C2E29-9EF9-4625-AD72-8BF3021C2FA3}"/>
    <cellStyle name="Cellule liée" xfId="1223" xr:uid="{00000000-0005-0000-0000-0000B9070000}"/>
    <cellStyle name="Cellule liée 2" xfId="2838" xr:uid="{00000000-0005-0000-0000-0000BA070000}"/>
    <cellStyle name="Check Cell" xfId="5084" builtinId="23" customBuiltin="1"/>
    <cellStyle name="Check Cell 2" xfId="1224" xr:uid="{00000000-0005-0000-0000-0000BB070000}"/>
    <cellStyle name="Check Cell 2 2" xfId="2839" xr:uid="{00000000-0005-0000-0000-0000BC070000}"/>
    <cellStyle name="Check Cell 2 3" xfId="5243" xr:uid="{2ACDB01B-396C-400F-8CAA-BF11673281C3}"/>
    <cellStyle name="Check Cell 3" xfId="3834" xr:uid="{00000000-0005-0000-0000-0000BD070000}"/>
    <cellStyle name="clsAltData" xfId="309" xr:uid="{00000000-0005-0000-0000-0000BE070000}"/>
    <cellStyle name="clsAltData 2" xfId="1225" xr:uid="{00000000-0005-0000-0000-0000BF070000}"/>
    <cellStyle name="clsAltData 2 2" xfId="4144" xr:uid="{00000000-0005-0000-0000-0000C0070000}"/>
    <cellStyle name="clsAltData 2 2 2" xfId="8440" xr:uid="{89576A6D-C9CE-4998-B2F2-E177F3E9CAB5}"/>
    <cellStyle name="clsAltData 2 2 2 2" xfId="9967" xr:uid="{47F7832A-803C-4E31-8279-6625CDE2D7AB}"/>
    <cellStyle name="clsAltData 2 2 3" xfId="7767" xr:uid="{CD19FF19-2B7B-4A38-95A3-1504A1612B78}"/>
    <cellStyle name="clsAltData 2 3" xfId="4348" xr:uid="{00000000-0005-0000-0000-0000C1070000}"/>
    <cellStyle name="clsAltData 2 3 2" xfId="8194" xr:uid="{1C8C7689-4D97-464C-8FB3-F04A9BD9F755}"/>
    <cellStyle name="clsAltData 2 3 3" xfId="9789" xr:uid="{CA16FC1F-98B8-413C-B562-135704853CE1}"/>
    <cellStyle name="clsAltData 2 4" xfId="4820" xr:uid="{00000000-0005-0000-0000-0000C2070000}"/>
    <cellStyle name="clsAltData 3" xfId="4021" xr:uid="{00000000-0005-0000-0000-0000C3070000}"/>
    <cellStyle name="clsAltData 3 2" xfId="8431" xr:uid="{422BE4E1-1976-4200-B1F5-ED043BBED8C7}"/>
    <cellStyle name="clsAltData 3 2 2" xfId="9961" xr:uid="{80D08CCD-E584-448F-BB0F-781113919021}"/>
    <cellStyle name="clsAltData 3 3" xfId="7758" xr:uid="{02AF47A5-34BA-41FA-BE47-D700A85E74E1}"/>
    <cellStyle name="clsAltData 4" xfId="4351" xr:uid="{00000000-0005-0000-0000-0000C4070000}"/>
    <cellStyle name="clsAltData 4 2" xfId="8188" xr:uid="{0BEA36F8-877C-4967-BA5C-9AE4BA2F790F}"/>
    <cellStyle name="clsAltData 4 3" xfId="6478" xr:uid="{AB080E98-22AC-4C19-A17A-1AA1E55276EE}"/>
    <cellStyle name="clsAltData 5" xfId="4813" xr:uid="{00000000-0005-0000-0000-0000C5070000}"/>
    <cellStyle name="clsAltDataPrezn1" xfId="1226" xr:uid="{00000000-0005-0000-0000-0000C6070000}"/>
    <cellStyle name="clsAltDataPrezn1 2" xfId="4145" xr:uid="{00000000-0005-0000-0000-0000C7070000}"/>
    <cellStyle name="clsAltDataPrezn1 2 2" xfId="8441" xr:uid="{91A126FD-2216-44D0-9B2A-DC39FD1839DD}"/>
    <cellStyle name="clsAltDataPrezn1 2 2 2" xfId="9968" xr:uid="{3CDDD6C2-8011-48EF-AD65-485F1F6E6BEB}"/>
    <cellStyle name="clsAltDataPrezn1 2 3" xfId="7768" xr:uid="{7803F73D-CBBD-4E66-8E00-17146B2D6F81}"/>
    <cellStyle name="clsAltDataPrezn1 3" xfId="4014" xr:uid="{00000000-0005-0000-0000-0000C8070000}"/>
    <cellStyle name="clsAltDataPrezn1 3 2" xfId="8195" xr:uid="{D249EFE6-6493-4270-A911-8A1291F09ED3}"/>
    <cellStyle name="clsAltDataPrezn1 3 3" xfId="8983" xr:uid="{DDA38D2C-8FB9-4E00-BCE0-CFDE9528AF41}"/>
    <cellStyle name="clsAltDataPrezn1 4" xfId="4821" xr:uid="{00000000-0005-0000-0000-0000C9070000}"/>
    <cellStyle name="clsAltMRVData" xfId="1227" xr:uid="{00000000-0005-0000-0000-0000CA070000}"/>
    <cellStyle name="clsAltMRVData 2" xfId="2840" xr:uid="{00000000-0005-0000-0000-0000CB070000}"/>
    <cellStyle name="clsAltMRVData 2 2" xfId="4544" xr:uid="{00000000-0005-0000-0000-0000CC070000}"/>
    <cellStyle name="clsAltMRVData 2 2 2" xfId="8686" xr:uid="{04A5613B-1BFC-4553-8310-EA32665D046C}"/>
    <cellStyle name="clsAltMRVData 2 2 2 2" xfId="10193" xr:uid="{1AF3F53A-4BDB-420C-AE29-8377CD599C11}"/>
    <cellStyle name="clsAltMRVData 2 2 3" xfId="8015" xr:uid="{1A3D7984-1044-4FEE-A4AD-094472624549}"/>
    <cellStyle name="clsAltMRVData 2 3" xfId="4502" xr:uid="{00000000-0005-0000-0000-0000CD070000}"/>
    <cellStyle name="clsAltMRVData 2 3 2" xfId="8331" xr:uid="{BDD075EE-92B3-4715-B4C8-96A50DBBD307}"/>
    <cellStyle name="clsAltMRVData 2 3 3" xfId="9699" xr:uid="{19859F1E-B72B-4236-A3B2-8D06ADB4C35D}"/>
    <cellStyle name="clsAltMRVData 2 4" xfId="5057" xr:uid="{00000000-0005-0000-0000-0000CE070000}"/>
    <cellStyle name="clsAltMRVData 3" xfId="4146" xr:uid="{00000000-0005-0000-0000-0000CF070000}"/>
    <cellStyle name="clsAltMRVData 3 2" xfId="8442" xr:uid="{4396A285-CE5B-4BFF-8BEB-F553612B0081}"/>
    <cellStyle name="clsAltMRVData 3 2 2" xfId="9969" xr:uid="{5ED67E7A-966B-4987-8A4A-E6E00DD96AAC}"/>
    <cellStyle name="clsAltMRVData 3 3" xfId="7769" xr:uid="{0E8B33C0-C9D3-4194-B9DC-EC97DB243AAE}"/>
    <cellStyle name="clsAltMRVData 4" xfId="4778" xr:uid="{00000000-0005-0000-0000-0000D0070000}"/>
    <cellStyle name="clsAltMRVData 4 2" xfId="8196" xr:uid="{E14306EA-D163-48EE-9306-3FA3B6CDAE23}"/>
    <cellStyle name="clsAltMRVData 4 3" xfId="5964" xr:uid="{E10AC810-649B-45E0-851C-76B4C58420F2}"/>
    <cellStyle name="clsAltMRVData 5" xfId="4822" xr:uid="{00000000-0005-0000-0000-0000D1070000}"/>
    <cellStyle name="clsAltMRVDataPrezn1" xfId="1228" xr:uid="{00000000-0005-0000-0000-0000D2070000}"/>
    <cellStyle name="clsAltMRVDataPrezn1 2" xfId="4147" xr:uid="{00000000-0005-0000-0000-0000D3070000}"/>
    <cellStyle name="clsAltMRVDataPrezn1 2 2" xfId="8443" xr:uid="{67DD5298-8E81-44BE-8480-22641C846D2C}"/>
    <cellStyle name="clsAltMRVDataPrezn1 2 2 2" xfId="9970" xr:uid="{35012F55-9EC3-496C-AC9E-27265B62057A}"/>
    <cellStyle name="clsAltMRVDataPrezn1 2 3" xfId="7770" xr:uid="{7AD6B4C9-34B5-44DD-960E-5DA75AE9FBD8}"/>
    <cellStyle name="clsAltMRVDataPrezn1 3" xfId="4777" xr:uid="{00000000-0005-0000-0000-0000D4070000}"/>
    <cellStyle name="clsAltMRVDataPrezn1 3 2" xfId="8197" xr:uid="{14DC34DF-F93C-47A4-93E2-6BAD7D384F7A}"/>
    <cellStyle name="clsAltMRVDataPrezn1 3 3" xfId="8320" xr:uid="{2C52DD9D-6AD8-4C8C-AF3D-6D88F378B5FB}"/>
    <cellStyle name="clsAltMRVDataPrezn1 4" xfId="4823" xr:uid="{00000000-0005-0000-0000-0000D5070000}"/>
    <cellStyle name="clsAltMRVDataPrezn3" xfId="1229" xr:uid="{00000000-0005-0000-0000-0000D6070000}"/>
    <cellStyle name="clsAltMRVDataPrezn3 2" xfId="4148" xr:uid="{00000000-0005-0000-0000-0000D7070000}"/>
    <cellStyle name="clsAltMRVDataPrezn3 2 2" xfId="8444" xr:uid="{54142556-15E2-483F-9C61-F87D305DDDCB}"/>
    <cellStyle name="clsAltMRVDataPrezn3 2 2 2" xfId="9971" xr:uid="{7AF380E8-E891-4844-9F24-10343899C34A}"/>
    <cellStyle name="clsAltMRVDataPrezn3 2 3" xfId="7771" xr:uid="{0D74411F-26CC-42D7-A80E-8078CC99E4F9}"/>
    <cellStyle name="clsAltMRVDataPrezn3 3" xfId="4347" xr:uid="{00000000-0005-0000-0000-0000D8070000}"/>
    <cellStyle name="clsAltMRVDataPrezn3 3 2" xfId="8198" xr:uid="{0FF76F68-6500-48AF-B0CD-FDA4C641166E}"/>
    <cellStyle name="clsAltMRVDataPrezn3 3 3" xfId="7733" xr:uid="{7681F32F-57DB-42CA-95D2-55921ED40C47}"/>
    <cellStyle name="clsAltMRVDataPrezn3 4" xfId="4824" xr:uid="{00000000-0005-0000-0000-0000D9070000}"/>
    <cellStyle name="clsAltRowHeader" xfId="308" xr:uid="{00000000-0005-0000-0000-0000DA070000}"/>
    <cellStyle name="clsAltRowHeader 2" xfId="1230" xr:uid="{00000000-0005-0000-0000-0000DB070000}"/>
    <cellStyle name="clsAltRowHeader 2 2" xfId="2842" xr:uid="{00000000-0005-0000-0000-0000DC070000}"/>
    <cellStyle name="clsAltRowHeader 2 2 2" xfId="4545" xr:uid="{00000000-0005-0000-0000-0000DD070000}"/>
    <cellStyle name="clsAltRowHeader 2 2 2 2" xfId="8687" xr:uid="{ADC658CF-0230-4D39-994B-9E67A99636CE}"/>
    <cellStyle name="clsAltRowHeader 2 2 2 2 2" xfId="10194" xr:uid="{460CA399-09BF-44E2-AA6C-59141CB65970}"/>
    <cellStyle name="clsAltRowHeader 2 2 2 3" xfId="8016" xr:uid="{69259DF6-5D1B-4013-88CC-B6D85D6586B4}"/>
    <cellStyle name="clsAltRowHeader 2 2 3" xfId="4103" xr:uid="{00000000-0005-0000-0000-0000DE070000}"/>
    <cellStyle name="clsAltRowHeader 2 2 3 2" xfId="8332" xr:uid="{C3C6BA90-EA77-458E-A119-DAD14E46002E}"/>
    <cellStyle name="clsAltRowHeader 2 2 3 3" xfId="6035" xr:uid="{3F5C6132-EEF5-4AEB-A90E-FE5F4491EEFC}"/>
    <cellStyle name="clsAltRowHeader 2 2 4" xfId="5058" xr:uid="{00000000-0005-0000-0000-0000DF070000}"/>
    <cellStyle name="clsAltRowHeader 2 3" xfId="4149" xr:uid="{00000000-0005-0000-0000-0000E0070000}"/>
    <cellStyle name="clsAltRowHeader 2 3 2" xfId="8445" xr:uid="{C058742B-2F9A-4F58-98DD-48B2976C5B3D}"/>
    <cellStyle name="clsAltRowHeader 2 3 2 2" xfId="9972" xr:uid="{B17565D0-C7A1-40F4-8B61-CB69825EF335}"/>
    <cellStyle name="clsAltRowHeader 2 3 3" xfId="7772" xr:uid="{B7B20157-DDB3-4CC3-9A67-D447DD1859EA}"/>
    <cellStyle name="clsAltRowHeader 2 4" xfId="4013" xr:uid="{00000000-0005-0000-0000-0000E1070000}"/>
    <cellStyle name="clsAltRowHeader 2 4 2" xfId="8199" xr:uid="{55791964-CEC2-44D7-B505-06DF47C15748}"/>
    <cellStyle name="clsAltRowHeader 2 4 3" xfId="9583" xr:uid="{62CC356F-F508-467D-85FE-600CDDB1A68D}"/>
    <cellStyle name="clsAltRowHeader 2 5" xfId="4825" xr:uid="{00000000-0005-0000-0000-0000E2070000}"/>
    <cellStyle name="clsAltRowHeader 3" xfId="2841" xr:uid="{00000000-0005-0000-0000-0000E3070000}"/>
    <cellStyle name="clsAltRowHeader 3 2" xfId="4546" xr:uid="{00000000-0005-0000-0000-0000E4070000}"/>
    <cellStyle name="clsAltRowHeader 3 2 2" xfId="8688" xr:uid="{D5C0F667-5106-4BFB-AAD2-5E7AF4A6E39D}"/>
    <cellStyle name="clsAltRowHeader 3 2 2 2" xfId="10195" xr:uid="{4E710BF1-9438-462A-8164-EFA7E134AE6D}"/>
    <cellStyle name="clsAltRowHeader 3 2 3" xfId="8017" xr:uid="{1EF74D10-AEB6-4E9A-9841-94459DE6F020}"/>
    <cellStyle name="clsAltRowHeader 3 3" xfId="4501" xr:uid="{00000000-0005-0000-0000-0000E5070000}"/>
    <cellStyle name="clsAltRowHeader 3 3 2" xfId="8333" xr:uid="{EF786E54-94AE-4BDB-9C6C-6514561BA960}"/>
    <cellStyle name="clsAltRowHeader 3 3 3" xfId="9536" xr:uid="{74686168-544F-469C-B4F6-5E2C76FBA27F}"/>
    <cellStyle name="clsAltRowHeader 3 4" xfId="5059" xr:uid="{00000000-0005-0000-0000-0000E6070000}"/>
    <cellStyle name="clsAltRowHeader 4" xfId="4020" xr:uid="{00000000-0005-0000-0000-0000E7070000}"/>
    <cellStyle name="clsAltRowHeader 4 2" xfId="8430" xr:uid="{C3E19E5F-D3FB-46C1-8170-2D598A8A87BF}"/>
    <cellStyle name="clsAltRowHeader 4 2 2" xfId="9960" xr:uid="{1DCA4D04-5D70-4D2E-8763-899895FF394B}"/>
    <cellStyle name="clsAltRowHeader 4 3" xfId="7757" xr:uid="{F0E23BA0-C1F6-4851-B86C-3C344F6AC7C5}"/>
    <cellStyle name="clsAltRowHeader 5" xfId="4782" xr:uid="{00000000-0005-0000-0000-0000E8070000}"/>
    <cellStyle name="clsAltRowHeader 5 2" xfId="8187" xr:uid="{EA527C5B-0C80-4A48-9370-D98296D046F6}"/>
    <cellStyle name="clsAltRowHeader 5 3" xfId="7108" xr:uid="{1C7F3525-4228-4673-8329-246B6482D5C1}"/>
    <cellStyle name="clsAltRowHeader 6" xfId="4812" xr:uid="{00000000-0005-0000-0000-0000E9070000}"/>
    <cellStyle name="clsBlank" xfId="1231" xr:uid="{00000000-0005-0000-0000-0000EA070000}"/>
    <cellStyle name="clsBlank 2" xfId="2843" xr:uid="{00000000-0005-0000-0000-0000EB070000}"/>
    <cellStyle name="clsColumnHeader" xfId="307" xr:uid="{00000000-0005-0000-0000-0000EC070000}"/>
    <cellStyle name="clsColumnHeader 2" xfId="1232" xr:uid="{00000000-0005-0000-0000-0000ED070000}"/>
    <cellStyle name="clsColumnHeader 2 2" xfId="2845" xr:uid="{00000000-0005-0000-0000-0000EE070000}"/>
    <cellStyle name="clsColumnHeader 2 2 2" xfId="4547" xr:uid="{00000000-0005-0000-0000-0000EF070000}"/>
    <cellStyle name="clsColumnHeader 2 2 2 2" xfId="8689" xr:uid="{7C075449-8ABB-4503-9A72-792A447E09AB}"/>
    <cellStyle name="clsColumnHeader 2 2 2 2 2" xfId="10196" xr:uid="{886DBA98-BC42-4214-9829-571BE185495C}"/>
    <cellStyle name="clsColumnHeader 2 2 2 3" xfId="8018" xr:uid="{E6C82362-4C03-4BAB-97C6-DB698BAAADC0}"/>
    <cellStyle name="clsColumnHeader 2 2 3" xfId="4500" xr:uid="{00000000-0005-0000-0000-0000F0070000}"/>
    <cellStyle name="clsColumnHeader 2 2 3 2" xfId="8334" xr:uid="{BDBA390A-6B93-442B-A395-30AE831C72A2}"/>
    <cellStyle name="clsColumnHeader 2 2 3 3" xfId="6829" xr:uid="{4A3DC95B-2475-4C2D-AA57-03481E195138}"/>
    <cellStyle name="clsColumnHeader 2 2 4" xfId="5060" xr:uid="{00000000-0005-0000-0000-0000F1070000}"/>
    <cellStyle name="clsColumnHeader 2 3" xfId="4150" xr:uid="{00000000-0005-0000-0000-0000F2070000}"/>
    <cellStyle name="clsColumnHeader 2 3 2" xfId="8446" xr:uid="{83D0A3F8-8E9A-456D-A7F2-396EFA9C2BE9}"/>
    <cellStyle name="clsColumnHeader 2 3 2 2" xfId="9973" xr:uid="{33C35619-A1BC-4850-8A6C-B7C838FD22A8}"/>
    <cellStyle name="clsColumnHeader 2 3 3" xfId="7773" xr:uid="{F59E185C-1C61-445C-A5B3-7F9C96791500}"/>
    <cellStyle name="clsColumnHeader 2 4" xfId="4776" xr:uid="{00000000-0005-0000-0000-0000F3070000}"/>
    <cellStyle name="clsColumnHeader 2 4 2" xfId="8200" xr:uid="{12575428-A05C-464A-ACE7-E9C63C89156A}"/>
    <cellStyle name="clsColumnHeader 2 4 3" xfId="9414" xr:uid="{8818A354-77B0-4C51-91E5-BC7EB8C59869}"/>
    <cellStyle name="clsColumnHeader 2 5" xfId="4826" xr:uid="{00000000-0005-0000-0000-0000F4070000}"/>
    <cellStyle name="clsColumnHeader 3" xfId="2844" xr:uid="{00000000-0005-0000-0000-0000F5070000}"/>
    <cellStyle name="clsColumnHeader 3 2" xfId="4548" xr:uid="{00000000-0005-0000-0000-0000F6070000}"/>
    <cellStyle name="clsColumnHeader 3 2 2" xfId="8690" xr:uid="{DE6DA535-3862-46BB-AE9D-486AA9E9EFCC}"/>
    <cellStyle name="clsColumnHeader 3 2 2 2" xfId="10197" xr:uid="{7B18E589-75F5-4004-ADCB-E2EE205AEFC3}"/>
    <cellStyle name="clsColumnHeader 3 2 3" xfId="8019" xr:uid="{0E7D722E-341A-4AB6-8679-16C864137493}"/>
    <cellStyle name="clsColumnHeader 3 3" xfId="4102" xr:uid="{00000000-0005-0000-0000-0000F7070000}"/>
    <cellStyle name="clsColumnHeader 3 3 2" xfId="8335" xr:uid="{1EF5159B-0D90-48EE-9ACF-C7509E9DA0BF}"/>
    <cellStyle name="clsColumnHeader 3 3 3" xfId="9649" xr:uid="{70913DAE-5571-4E35-ACAA-D1D38D3B73FF}"/>
    <cellStyle name="clsColumnHeader 3 4" xfId="5061" xr:uid="{00000000-0005-0000-0000-0000F8070000}"/>
    <cellStyle name="clsColumnHeader 4" xfId="4019" xr:uid="{00000000-0005-0000-0000-0000F9070000}"/>
    <cellStyle name="clsColumnHeader 4 2" xfId="8429" xr:uid="{475404CB-CE9D-466F-B41C-CFE46227FE5C}"/>
    <cellStyle name="clsColumnHeader 4 2 2" xfId="9959" xr:uid="{412CF86C-9F63-4512-8448-3797BB932146}"/>
    <cellStyle name="clsColumnHeader 4 3" xfId="7756" xr:uid="{9D5B1595-642E-4FF1-86D0-70C23F402DB5}"/>
    <cellStyle name="clsColumnHeader 5" xfId="4783" xr:uid="{00000000-0005-0000-0000-0000FA070000}"/>
    <cellStyle name="clsColumnHeader 5 2" xfId="8186" xr:uid="{F4F6E5AF-6D26-41DB-8DCB-0EF786BACEC3}"/>
    <cellStyle name="clsColumnHeader 5 3" xfId="7461" xr:uid="{9C4BB3AF-FFAB-4768-B97A-FDB46AAEC242}"/>
    <cellStyle name="clsColumnHeader 6" xfId="4811" xr:uid="{00000000-0005-0000-0000-0000FB070000}"/>
    <cellStyle name="clsData" xfId="311" xr:uid="{00000000-0005-0000-0000-0000FC070000}"/>
    <cellStyle name="clsData 2" xfId="1233" xr:uid="{00000000-0005-0000-0000-0000FD070000}"/>
    <cellStyle name="clsData 2 2" xfId="4151" xr:uid="{00000000-0005-0000-0000-0000FE070000}"/>
    <cellStyle name="clsData 2 2 2" xfId="8447" xr:uid="{0F4D4C0A-3132-4413-A208-6B72AE610703}"/>
    <cellStyle name="clsData 2 2 2 2" xfId="9974" xr:uid="{6F2ED391-467B-4980-AF4D-A952540F1C92}"/>
    <cellStyle name="clsData 2 2 3" xfId="7774" xr:uid="{1F98454B-CB44-4BE2-95DA-B874ABEC4151}"/>
    <cellStyle name="clsData 2 3" xfId="4346" xr:uid="{00000000-0005-0000-0000-0000FF070000}"/>
    <cellStyle name="clsData 2 3 2" xfId="8201" xr:uid="{B477E4BB-A5D0-41F5-BF99-5D5A3F776771}"/>
    <cellStyle name="clsData 2 3 3" xfId="9613" xr:uid="{C29F9BE0-417F-4513-86BD-699038C62B5D}"/>
    <cellStyle name="clsData 2 4" xfId="4827" xr:uid="{00000000-0005-0000-0000-000000080000}"/>
    <cellStyle name="clsData 3" xfId="4023" xr:uid="{00000000-0005-0000-0000-000001080000}"/>
    <cellStyle name="clsData 3 2" xfId="8433" xr:uid="{09A4C30B-D224-47E5-A02B-11F0D8ACC5F6}"/>
    <cellStyle name="clsData 3 2 2" xfId="9963" xr:uid="{6C61C795-ECDD-45FC-B140-6CEE8D4FACD9}"/>
    <cellStyle name="clsData 3 3" xfId="7760" xr:uid="{B8B1EA6F-0A35-4842-8A48-BD082D7521A5}"/>
    <cellStyle name="clsData 4" xfId="4781" xr:uid="{00000000-0005-0000-0000-000002080000}"/>
    <cellStyle name="clsData 4 2" xfId="8190" xr:uid="{0614803B-B5D3-4318-9B6B-55C09FEFB79E}"/>
    <cellStyle name="clsData 4 3" xfId="5850" xr:uid="{2CCD2896-AA51-4576-812F-5689F471F311}"/>
    <cellStyle name="clsData 5" xfId="4815" xr:uid="{00000000-0005-0000-0000-000003080000}"/>
    <cellStyle name="clsDataPrezn1" xfId="1234" xr:uid="{00000000-0005-0000-0000-000004080000}"/>
    <cellStyle name="clsDataPrezn1 2" xfId="4152" xr:uid="{00000000-0005-0000-0000-000005080000}"/>
    <cellStyle name="clsDataPrezn1 2 2" xfId="8448" xr:uid="{1B225458-A5BD-4520-8376-C75125A91831}"/>
    <cellStyle name="clsDataPrezn1 2 2 2" xfId="9975" xr:uid="{FA62C8DA-94D3-4C52-99D5-0F65EFF7B9F7}"/>
    <cellStyle name="clsDataPrezn1 2 3" xfId="7775" xr:uid="{4817480B-C6C7-4DFC-8315-C42826A32EC8}"/>
    <cellStyle name="clsDataPrezn1 3" xfId="4012" xr:uid="{00000000-0005-0000-0000-000006080000}"/>
    <cellStyle name="clsDataPrezn1 3 2" xfId="8202" xr:uid="{BE934FEC-A4B9-47F4-9940-33BD7529C0C6}"/>
    <cellStyle name="clsDataPrezn1 3 3" xfId="9684" xr:uid="{3E8705C8-7679-4A9C-AAB4-8F21336A81DA}"/>
    <cellStyle name="clsDataPrezn1 4" xfId="4828" xr:uid="{00000000-0005-0000-0000-000007080000}"/>
    <cellStyle name="clsDefault" xfId="1235" xr:uid="{00000000-0005-0000-0000-000008080000}"/>
    <cellStyle name="clsDefault 2" xfId="2846" xr:uid="{00000000-0005-0000-0000-000009080000}"/>
    <cellStyle name="clsFooter" xfId="1236" xr:uid="{00000000-0005-0000-0000-00000A080000}"/>
    <cellStyle name="clsFooter 2" xfId="2847" xr:uid="{00000000-0005-0000-0000-00000B080000}"/>
    <cellStyle name="clsFooter 2 2" xfId="4549" xr:uid="{00000000-0005-0000-0000-00000C080000}"/>
    <cellStyle name="clsFooter 2 2 2" xfId="8691" xr:uid="{7085B569-2F30-4DAC-8D2A-8A10A42FD61A}"/>
    <cellStyle name="clsFooter 2 2 2 2" xfId="10198" xr:uid="{8DAD4306-B0EE-437A-949B-EF6DF8D7239D}"/>
    <cellStyle name="clsFooter 2 2 3" xfId="8020" xr:uid="{962C0DD0-AF0F-4CC4-AF61-C60775391AEA}"/>
    <cellStyle name="clsFooter 2 3" xfId="4101" xr:uid="{00000000-0005-0000-0000-00000D080000}"/>
    <cellStyle name="clsFooter 2 3 2" xfId="8336" xr:uid="{9F16C5E4-817F-4C20-9C5D-E8EE5A97127F}"/>
    <cellStyle name="clsFooter 2 3 3" xfId="7399" xr:uid="{A8706E4D-4E06-4408-A163-DD3BEAE5C53C}"/>
    <cellStyle name="clsFooter 2 4" xfId="5062" xr:uid="{00000000-0005-0000-0000-00000E080000}"/>
    <cellStyle name="clsFooter 3" xfId="4153" xr:uid="{00000000-0005-0000-0000-00000F080000}"/>
    <cellStyle name="clsFooter 3 2" xfId="8449" xr:uid="{D071F7EC-14B9-4CAE-B2C9-58F0582D33A0}"/>
    <cellStyle name="clsFooter 3 2 2" xfId="9976" xr:uid="{43058092-2760-4A1F-BC81-2881CEE44FE2}"/>
    <cellStyle name="clsFooter 3 3" xfId="7776" xr:uid="{643A6A4B-CB58-4D39-B36C-FEC528FDA0FB}"/>
    <cellStyle name="clsFooter 4" xfId="4775" xr:uid="{00000000-0005-0000-0000-000010080000}"/>
    <cellStyle name="clsFooter 4 2" xfId="8203" xr:uid="{088ACC4F-673D-4235-85BF-8786839DBC78}"/>
    <cellStyle name="clsFooter 4 3" xfId="6935" xr:uid="{5B0F34E9-E4A3-4D8C-B2F1-4C3B642BA766}"/>
    <cellStyle name="clsFooter 5" xfId="4829" xr:uid="{00000000-0005-0000-0000-000011080000}"/>
    <cellStyle name="clsIndexTableData" xfId="1237" xr:uid="{00000000-0005-0000-0000-000012080000}"/>
    <cellStyle name="clsIndexTableData 2" xfId="2848" xr:uid="{00000000-0005-0000-0000-000013080000}"/>
    <cellStyle name="clsIndexTableHdr" xfId="1238" xr:uid="{00000000-0005-0000-0000-000014080000}"/>
    <cellStyle name="clsIndexTableHdr 2" xfId="2849" xr:uid="{00000000-0005-0000-0000-000015080000}"/>
    <cellStyle name="clsIndexTableTitle" xfId="312" xr:uid="{00000000-0005-0000-0000-000016080000}"/>
    <cellStyle name="clsIndexTableTitle 2" xfId="2850" xr:uid="{00000000-0005-0000-0000-000017080000}"/>
    <cellStyle name="clsIndexTableTitle 2 2" xfId="4550" xr:uid="{00000000-0005-0000-0000-000018080000}"/>
    <cellStyle name="clsIndexTableTitle 2 2 2" xfId="8692" xr:uid="{4840FF47-1E71-49C2-A8D6-1C8249A300BD}"/>
    <cellStyle name="clsIndexTableTitle 2 2 2 2" xfId="10199" xr:uid="{C8ADFA7D-C6A4-4852-9B1C-1D1134691DBA}"/>
    <cellStyle name="clsIndexTableTitle 2 2 3" xfId="8021" xr:uid="{D49ECB4A-9E24-4373-A758-96630A1DE3FB}"/>
    <cellStyle name="clsIndexTableTitle 2 3" xfId="4499" xr:uid="{00000000-0005-0000-0000-000019080000}"/>
    <cellStyle name="clsIndexTableTitle 2 3 2" xfId="8337" xr:uid="{46B5C99E-423F-445B-B5CA-0EF38EB54BC8}"/>
    <cellStyle name="clsIndexTableTitle 2 3 3" xfId="7482" xr:uid="{FB813E51-DD65-48AD-9FF2-BB72237EE627}"/>
    <cellStyle name="clsIndexTableTitle 2 4" xfId="5063" xr:uid="{00000000-0005-0000-0000-00001A080000}"/>
    <cellStyle name="clsIndexTableTitle 3" xfId="4024" xr:uid="{00000000-0005-0000-0000-00001B080000}"/>
    <cellStyle name="clsIndexTableTitle 3 2" xfId="8434" xr:uid="{720E53F4-70B8-4C83-B7E9-5D565EDC374E}"/>
    <cellStyle name="clsIndexTableTitle 3 2 2" xfId="9964" xr:uid="{2E42289B-9667-482F-A646-B571296CA219}"/>
    <cellStyle name="clsIndexTableTitle 3 3" xfId="7761" xr:uid="{2E44ABAA-A223-47A3-99B9-82A786934220}"/>
    <cellStyle name="clsIndexTableTitle 4" xfId="4780" xr:uid="{00000000-0005-0000-0000-00001C080000}"/>
    <cellStyle name="clsIndexTableTitle 4 2" xfId="8191" xr:uid="{386F55F5-D237-4EAF-8406-D32B951CDD97}"/>
    <cellStyle name="clsIndexTableTitle 4 3" xfId="9846" xr:uid="{72DA5F18-5808-4CC9-BEAC-9E9CCCF51913}"/>
    <cellStyle name="clsIndexTableTitle 5" xfId="4816" xr:uid="{00000000-0005-0000-0000-00001D080000}"/>
    <cellStyle name="clsMRVData" xfId="1239" xr:uid="{00000000-0005-0000-0000-00001E080000}"/>
    <cellStyle name="clsMRVData 2" xfId="2851" xr:uid="{00000000-0005-0000-0000-00001F080000}"/>
    <cellStyle name="clsMRVData 2 2" xfId="4551" xr:uid="{00000000-0005-0000-0000-000020080000}"/>
    <cellStyle name="clsMRVData 2 2 2" xfId="8693" xr:uid="{7BD58F1F-836B-49B3-AAF3-BD31E4C5BA8F}"/>
    <cellStyle name="clsMRVData 2 2 2 2" xfId="10200" xr:uid="{3123AFAA-E356-425B-A3CE-6338DBCC14CB}"/>
    <cellStyle name="clsMRVData 2 2 3" xfId="8022" xr:uid="{0F70F32B-FFC2-4113-9158-5E5890304081}"/>
    <cellStyle name="clsMRVData 2 3" xfId="4100" xr:uid="{00000000-0005-0000-0000-000021080000}"/>
    <cellStyle name="clsMRVData 2 3 2" xfId="8338" xr:uid="{CF6BF564-5C49-4183-8C95-59E5918A7CDA}"/>
    <cellStyle name="clsMRVData 2 3 3" xfId="9480" xr:uid="{CE8F1724-AD91-48BE-8AB0-7478499E571B}"/>
    <cellStyle name="clsMRVData 2 4" xfId="5064" xr:uid="{00000000-0005-0000-0000-000022080000}"/>
    <cellStyle name="clsMRVData 3" xfId="4154" xr:uid="{00000000-0005-0000-0000-000023080000}"/>
    <cellStyle name="clsMRVData 3 2" xfId="8450" xr:uid="{FFA32BDE-FA5E-42DA-95A9-F34C06E73987}"/>
    <cellStyle name="clsMRVData 3 2 2" xfId="9977" xr:uid="{E94BB282-A78C-44AE-9EF3-B75990D00440}"/>
    <cellStyle name="clsMRVData 3 3" xfId="7777" xr:uid="{6E99C9FB-C97D-43D9-9AEC-C419FA22EB12}"/>
    <cellStyle name="clsMRVData 4" xfId="4774" xr:uid="{00000000-0005-0000-0000-000024080000}"/>
    <cellStyle name="clsMRVData 4 2" xfId="8204" xr:uid="{18CB586C-37BE-4020-BE09-8A402A0C4B7C}"/>
    <cellStyle name="clsMRVData 4 3" xfId="9347" xr:uid="{D526D9CA-350A-4E0C-B1B3-DBAD63306D93}"/>
    <cellStyle name="clsMRVData 5" xfId="4830" xr:uid="{00000000-0005-0000-0000-000025080000}"/>
    <cellStyle name="clsMRVDataPrezn1" xfId="1240" xr:uid="{00000000-0005-0000-0000-000026080000}"/>
    <cellStyle name="clsMRVDataPrezn1 2" xfId="4155" xr:uid="{00000000-0005-0000-0000-000027080000}"/>
    <cellStyle name="clsMRVDataPrezn1 2 2" xfId="8451" xr:uid="{31B91856-13C6-481B-97DB-A310387DBD0D}"/>
    <cellStyle name="clsMRVDataPrezn1 2 2 2" xfId="9978" xr:uid="{1E2A2FBD-FAB6-4C32-8AD7-B5A6AFED18C3}"/>
    <cellStyle name="clsMRVDataPrezn1 2 3" xfId="7778" xr:uid="{7E961CC2-0F1E-47D7-B4B8-C721BBB413CA}"/>
    <cellStyle name="clsMRVDataPrezn1 3" xfId="4773" xr:uid="{00000000-0005-0000-0000-000028080000}"/>
    <cellStyle name="clsMRVDataPrezn1 3 2" xfId="8205" xr:uid="{7D840D26-121A-4A5D-BBCB-71F3DB2BA724}"/>
    <cellStyle name="clsMRVDataPrezn1 3 3" xfId="9516" xr:uid="{DC905BF1-7906-41BE-AE7D-538A6F125641}"/>
    <cellStyle name="clsMRVDataPrezn1 4" xfId="4831" xr:uid="{00000000-0005-0000-0000-000029080000}"/>
    <cellStyle name="clsReportFooter" xfId="1241" xr:uid="{00000000-0005-0000-0000-00002A080000}"/>
    <cellStyle name="clsReportFooter 2" xfId="2852" xr:uid="{00000000-0005-0000-0000-00002B080000}"/>
    <cellStyle name="clsReportFooter 2 2" xfId="4552" xr:uid="{00000000-0005-0000-0000-00002C080000}"/>
    <cellStyle name="clsReportFooter 2 2 2" xfId="8694" xr:uid="{D7EBC9C2-7636-4F49-89E8-EC0AE05BA15C}"/>
    <cellStyle name="clsReportFooter 2 2 2 2" xfId="10201" xr:uid="{A477AA49-BFC4-4A9C-9159-BD77772D126E}"/>
    <cellStyle name="clsReportFooter 2 2 3" xfId="8023" xr:uid="{A44226ED-15C1-4B9E-9232-37820A384B1D}"/>
    <cellStyle name="clsReportFooter 2 3" xfId="4498" xr:uid="{00000000-0005-0000-0000-00002D080000}"/>
    <cellStyle name="clsReportFooter 2 3 2" xfId="8339" xr:uid="{898DAA58-9BF1-4895-8F3F-AC5862932232}"/>
    <cellStyle name="clsReportFooter 2 3 3" xfId="9769" xr:uid="{6438DC37-16C6-4F96-AE67-6F2766311F31}"/>
    <cellStyle name="clsReportFooter 2 4" xfId="5065" xr:uid="{00000000-0005-0000-0000-00002E080000}"/>
    <cellStyle name="clsReportFooter 3" xfId="4156" xr:uid="{00000000-0005-0000-0000-00002F080000}"/>
    <cellStyle name="clsReportFooter 3 2" xfId="8452" xr:uid="{F78BB2BB-41A5-4FC9-86CE-20118A4EB49C}"/>
    <cellStyle name="clsReportFooter 3 2 2" xfId="9979" xr:uid="{051B923C-87CA-4A67-8E2E-70680C77B3C1}"/>
    <cellStyle name="clsReportFooter 3 3" xfId="7779" xr:uid="{8B3E1038-985D-488A-8206-3BA9F22F3059}"/>
    <cellStyle name="clsReportFooter 4" xfId="4772" xr:uid="{00000000-0005-0000-0000-000030080000}"/>
    <cellStyle name="clsReportFooter 4 2" xfId="8206" xr:uid="{A39F22E7-6219-441F-917C-ADFFA92B9D8B}"/>
    <cellStyle name="clsReportFooter 4 3" xfId="9426" xr:uid="{D8BD180E-93F7-4A21-8DFA-00A4310491FF}"/>
    <cellStyle name="clsReportFooter 5" xfId="4832" xr:uid="{00000000-0005-0000-0000-000031080000}"/>
    <cellStyle name="clsReportHeader" xfId="306" xr:uid="{00000000-0005-0000-0000-000032080000}"/>
    <cellStyle name="clsReportHeader 2" xfId="1242" xr:uid="{00000000-0005-0000-0000-000033080000}"/>
    <cellStyle name="clsReportHeader 2 2" xfId="2854" xr:uid="{00000000-0005-0000-0000-000034080000}"/>
    <cellStyle name="clsReportHeader 2 2 2" xfId="4553" xr:uid="{00000000-0005-0000-0000-000035080000}"/>
    <cellStyle name="clsReportHeader 2 2 2 2" xfId="8695" xr:uid="{D4E1A0FF-F152-4C08-A1B2-A6AC22382B8B}"/>
    <cellStyle name="clsReportHeader 2 2 2 2 2" xfId="10202" xr:uid="{F81A6598-C7ED-44B1-9CD2-D4FE6C6F93FD}"/>
    <cellStyle name="clsReportHeader 2 2 2 3" xfId="8024" xr:uid="{E8C4AAC9-4826-4511-8970-88DC97BB19E2}"/>
    <cellStyle name="clsReportHeader 2 2 3" xfId="4099" xr:uid="{00000000-0005-0000-0000-000036080000}"/>
    <cellStyle name="clsReportHeader 2 2 3 2" xfId="8340" xr:uid="{CCAA9E86-996B-4F03-86B9-6228247071BF}"/>
    <cellStyle name="clsReportHeader 2 2 3 3" xfId="9103" xr:uid="{668F6425-63C0-488E-8387-22E42BF671AF}"/>
    <cellStyle name="clsReportHeader 2 2 4" xfId="5066" xr:uid="{00000000-0005-0000-0000-000037080000}"/>
    <cellStyle name="clsReportHeader 2 3" xfId="4157" xr:uid="{00000000-0005-0000-0000-000038080000}"/>
    <cellStyle name="clsReportHeader 2 3 2" xfId="8453" xr:uid="{3E9B4214-198F-4F85-AFE3-9E4E221EEA69}"/>
    <cellStyle name="clsReportHeader 2 3 2 2" xfId="9980" xr:uid="{72D2A5CE-14D9-4596-9A63-FCA779D9E471}"/>
    <cellStyle name="clsReportHeader 2 3 3" xfId="7780" xr:uid="{5EDDCE7F-0B26-49D9-A01A-686DA0CF612A}"/>
    <cellStyle name="clsReportHeader 2 4" xfId="4345" xr:uid="{00000000-0005-0000-0000-000039080000}"/>
    <cellStyle name="clsReportHeader 2 4 2" xfId="8207" xr:uid="{E7F14B11-62F9-4AE5-B875-236659570189}"/>
    <cellStyle name="clsReportHeader 2 4 3" xfId="9845" xr:uid="{76EEDEA0-1BD2-4BCE-9C05-80721FC10F24}"/>
    <cellStyle name="clsReportHeader 2 5" xfId="4833" xr:uid="{00000000-0005-0000-0000-00003A080000}"/>
    <cellStyle name="clsReportHeader 3" xfId="2853" xr:uid="{00000000-0005-0000-0000-00003B080000}"/>
    <cellStyle name="clsReportHeader 3 2" xfId="4554" xr:uid="{00000000-0005-0000-0000-00003C080000}"/>
    <cellStyle name="clsReportHeader 3 2 2" xfId="8696" xr:uid="{A95E0E18-4CE4-4FCA-A868-AA8697FA3121}"/>
    <cellStyle name="clsReportHeader 3 2 2 2" xfId="10203" xr:uid="{034A3CF1-7FF0-4315-BEFE-E70655F971AE}"/>
    <cellStyle name="clsReportHeader 3 2 3" xfId="8025" xr:uid="{BE4A7422-00EB-4876-9A1F-63967A4BB67D}"/>
    <cellStyle name="clsReportHeader 3 3" xfId="4497" xr:uid="{00000000-0005-0000-0000-00003D080000}"/>
    <cellStyle name="clsReportHeader 3 3 2" xfId="8341" xr:uid="{2A9A72DB-A166-4E9A-A3B0-7B99AFC57BE0}"/>
    <cellStyle name="clsReportHeader 3 3 3" xfId="9419" xr:uid="{AFA51CDA-27C1-4949-B850-E978B00498B5}"/>
    <cellStyle name="clsReportHeader 3 4" xfId="5067" xr:uid="{00000000-0005-0000-0000-00003E080000}"/>
    <cellStyle name="clsReportHeader 4" xfId="4018" xr:uid="{00000000-0005-0000-0000-00003F080000}"/>
    <cellStyle name="clsReportHeader 4 2" xfId="8428" xr:uid="{E5470371-C853-455E-8414-A22FA5F30966}"/>
    <cellStyle name="clsReportHeader 4 2 2" xfId="9958" xr:uid="{7B95731E-BDD8-4C10-8860-8BCE19334F7C}"/>
    <cellStyle name="clsReportHeader 4 3" xfId="7755" xr:uid="{7C7C5B67-FA5B-4646-A6D0-3154E8DE4376}"/>
    <cellStyle name="clsReportHeader 5" xfId="4017" xr:uid="{00000000-0005-0000-0000-000040080000}"/>
    <cellStyle name="clsReportHeader 5 2" xfId="8185" xr:uid="{A962B78F-BC64-4411-A7CA-98B080167A2F}"/>
    <cellStyle name="clsReportHeader 5 3" xfId="9470" xr:uid="{CFE732E3-F160-44B4-B0A0-CC85B5A75D0E}"/>
    <cellStyle name="clsReportHeader 6" xfId="4810" xr:uid="{00000000-0005-0000-0000-000041080000}"/>
    <cellStyle name="clsRowHeader" xfId="310" xr:uid="{00000000-0005-0000-0000-000042080000}"/>
    <cellStyle name="clsRowHeader 2" xfId="2855" xr:uid="{00000000-0005-0000-0000-000043080000}"/>
    <cellStyle name="clsRowHeader 2 2" xfId="4555" xr:uid="{00000000-0005-0000-0000-000044080000}"/>
    <cellStyle name="clsRowHeader 2 2 2" xfId="8697" xr:uid="{BD7210CF-DB37-49B5-9931-D2A011916DF1}"/>
    <cellStyle name="clsRowHeader 2 2 2 2" xfId="10204" xr:uid="{CF003FC5-C5DE-4414-BFF9-F1B25D4DDB20}"/>
    <cellStyle name="clsRowHeader 2 2 3" xfId="8026" xr:uid="{9754CD41-6D99-4971-86BA-43724632EAB4}"/>
    <cellStyle name="clsRowHeader 2 3" xfId="4098" xr:uid="{00000000-0005-0000-0000-000045080000}"/>
    <cellStyle name="clsRowHeader 2 3 2" xfId="8342" xr:uid="{08DE2C0A-A9CB-4D6E-A683-D6E16419B743}"/>
    <cellStyle name="clsRowHeader 2 3 3" xfId="5855" xr:uid="{9CDDC0AA-276C-49D4-819A-E529A4140D9E}"/>
    <cellStyle name="clsRowHeader 2 4" xfId="5068" xr:uid="{00000000-0005-0000-0000-000046080000}"/>
    <cellStyle name="clsRowHeader 3" xfId="4022" xr:uid="{00000000-0005-0000-0000-000047080000}"/>
    <cellStyle name="clsRowHeader 3 2" xfId="8432" xr:uid="{96B989A5-E9A2-4B9E-A4BF-DEE7EEDB00D9}"/>
    <cellStyle name="clsRowHeader 3 2 2" xfId="9962" xr:uid="{33574DEB-A7C3-46B3-975F-76EE684C5025}"/>
    <cellStyle name="clsRowHeader 3 3" xfId="7759" xr:uid="{A09A5889-632B-44B5-ABCD-4B799B2A4318}"/>
    <cellStyle name="clsRowHeader 4" xfId="4016" xr:uid="{00000000-0005-0000-0000-000048080000}"/>
    <cellStyle name="clsRowHeader 4 2" xfId="8189" xr:uid="{568A5DF0-DCF2-4623-AB5B-2F6CA16562D2}"/>
    <cellStyle name="clsRowHeader 4 3" xfId="7337" xr:uid="{249D93D4-1340-4FA1-A5A8-EC8A5BD9530F}"/>
    <cellStyle name="clsRowHeader 5" xfId="4814" xr:uid="{00000000-0005-0000-0000-000049080000}"/>
    <cellStyle name="clsScale" xfId="1243" xr:uid="{00000000-0005-0000-0000-00004A080000}"/>
    <cellStyle name="clsScale 2" xfId="2856" xr:uid="{00000000-0005-0000-0000-00004B080000}"/>
    <cellStyle name="clsSection" xfId="1244" xr:uid="{00000000-0005-0000-0000-00004C080000}"/>
    <cellStyle name="clsSection 2" xfId="2857" xr:uid="{00000000-0005-0000-0000-00004D080000}"/>
    <cellStyle name="clsSection 2 2" xfId="4556" xr:uid="{00000000-0005-0000-0000-00004E080000}"/>
    <cellStyle name="clsSection 2 2 2" xfId="8698" xr:uid="{ECE70C4E-866E-4C8A-A042-CE679CEDB8D9}"/>
    <cellStyle name="clsSection 2 2 2 2" xfId="10205" xr:uid="{9812D1E9-C8CB-4F94-8159-E68CC4776F58}"/>
    <cellStyle name="clsSection 2 2 3" xfId="8027" xr:uid="{7F4E972C-5C38-457F-A59F-92FDEBDD37DA}"/>
    <cellStyle name="clsSection 2 3" xfId="4097" xr:uid="{00000000-0005-0000-0000-00004F080000}"/>
    <cellStyle name="clsSection 2 3 2" xfId="8343" xr:uid="{F4B474B5-6482-4810-85EF-CA3C934BA232}"/>
    <cellStyle name="clsSection 2 3 3" xfId="6289" xr:uid="{F67CEBDC-655C-410D-908E-2AB38F8B15C8}"/>
    <cellStyle name="clsSection 2 4" xfId="5069" xr:uid="{00000000-0005-0000-0000-000050080000}"/>
    <cellStyle name="clsSection 3" xfId="4158" xr:uid="{00000000-0005-0000-0000-000051080000}"/>
    <cellStyle name="clsSection 3 2" xfId="8454" xr:uid="{EC0B694D-341C-4A5E-B144-E4EF14987FC0}"/>
    <cellStyle name="clsSection 3 2 2" xfId="9981" xr:uid="{82E0E814-D44D-4E3E-A734-26A1157E38B5}"/>
    <cellStyle name="clsSection 3 3" xfId="7781" xr:uid="{459133A6-CB72-4597-8350-41ADDFB5CA46}"/>
    <cellStyle name="clsSection 4" xfId="4771" xr:uid="{00000000-0005-0000-0000-000052080000}"/>
    <cellStyle name="clsSection 4 2" xfId="8208" xr:uid="{43A01E3B-8B2B-4F82-8FFF-3576898C3BE1}"/>
    <cellStyle name="clsSection 4 3" xfId="9644" xr:uid="{86603FA4-0CF9-4D9D-B40F-CD52C879CEAA}"/>
    <cellStyle name="clsSection 5" xfId="4834" xr:uid="{00000000-0005-0000-0000-000053080000}"/>
    <cellStyle name="Comma" xfId="1928" builtinId="3"/>
    <cellStyle name="Comma [0] 2" xfId="3678" xr:uid="{00000000-0005-0000-0000-000055080000}"/>
    <cellStyle name="Comma [0] 2 2" xfId="5120" xr:uid="{35FCA1C3-E35A-46FA-8FF5-DF97F404EF7A}"/>
    <cellStyle name="Comma [0] 2 2 2" xfId="5121" xr:uid="{6812E314-C859-43AB-9EB2-841ADF36F8E7}"/>
    <cellStyle name="Comma [0] 2 3" xfId="5119" xr:uid="{F8CDC278-329A-4954-B23F-E37D401E3E72}"/>
    <cellStyle name="Comma [0] 3" xfId="5122" xr:uid="{29C9524F-D3D8-4B76-999F-A2B2511E6B1E}"/>
    <cellStyle name="Comma [0] 3 2" xfId="5123" xr:uid="{E468C9CA-E4A4-4C33-8CF4-4E53E7262C14}"/>
    <cellStyle name="Comma 10" xfId="9" xr:uid="{00000000-0005-0000-0000-000056080000}"/>
    <cellStyle name="Comma 10 2" xfId="3835" xr:uid="{00000000-0005-0000-0000-000057080000}"/>
    <cellStyle name="Comma 10 2 2" xfId="5420" xr:uid="{D84B966E-3A0B-4A64-B70D-601F1550A1FC}"/>
    <cellStyle name="Comma 10 2 2 2" xfId="8416" xr:uid="{6A2EBD3B-51D6-4186-87DC-16808441AE9B}"/>
    <cellStyle name="Comma 10 2 3" xfId="5125" xr:uid="{1101DAE9-423A-4BB3-987C-A84A979C8052}"/>
    <cellStyle name="Comma 10 3" xfId="5199" xr:uid="{39BBDF88-AB28-4D8B-9A49-7CA5F83E9BC2}"/>
    <cellStyle name="Comma 10 4" xfId="5244" xr:uid="{CC881C33-117D-4BB7-9D81-92DFA15067EC}"/>
    <cellStyle name="Comma 10 5" xfId="5124" xr:uid="{7628C93E-D994-4786-B72F-B8C6507ACB0D}"/>
    <cellStyle name="Comma 11" xfId="325" xr:uid="{00000000-0005-0000-0000-000058080000}"/>
    <cellStyle name="Comma 11 2" xfId="3836" xr:uid="{00000000-0005-0000-0000-000059080000}"/>
    <cellStyle name="Comma 11 2 2" xfId="5245" xr:uid="{FAC6CF6E-5A70-40F7-BE61-BA7CAB895671}"/>
    <cellStyle name="Comma 11 3" xfId="5421" xr:uid="{FFDE65FA-F6E5-4331-BA4B-FB557F1F7AF4}"/>
    <cellStyle name="Comma 11 4" xfId="5126" xr:uid="{F4473985-77D5-464F-8559-2ED9D19BBA37}"/>
    <cellStyle name="Comma 12" xfId="327" xr:uid="{00000000-0005-0000-0000-00005A080000}"/>
    <cellStyle name="Comma 12 2" xfId="1245" xr:uid="{00000000-0005-0000-0000-00005B080000}"/>
    <cellStyle name="Comma 12 2 2" xfId="3838" xr:uid="{00000000-0005-0000-0000-00005C080000}"/>
    <cellStyle name="Comma 12 2 2 2" xfId="5424" xr:uid="{6A2F2B0D-B303-4956-9390-163B60BDFF8A}"/>
    <cellStyle name="Comma 12 2 2 2 2" xfId="8455" xr:uid="{5F1E32F2-BE88-4DCF-881E-0D0646C7AB9B}"/>
    <cellStyle name="Comma 12 2 2 3" xfId="5129" xr:uid="{58A59D36-3D3C-4959-92A7-53312D2B5F13}"/>
    <cellStyle name="Comma 12 2 2 4" xfId="7782" xr:uid="{067F40AA-4737-428F-9137-6ADC26E909D6}"/>
    <cellStyle name="Comma 12 2 3" xfId="4159" xr:uid="{00000000-0005-0000-0000-00005D080000}"/>
    <cellStyle name="Comma 12 2 3 2" xfId="5196" xr:uid="{EE89BC37-348B-4153-8E08-0C8E576D7944}"/>
    <cellStyle name="Comma 12 2 4" xfId="5423" xr:uid="{B0B6E8F7-B6FC-444A-BC4D-CDFD40DE2CC3}"/>
    <cellStyle name="Comma 12 2 5" xfId="5128" xr:uid="{5BC6E97D-4B59-4D16-B01A-0909326CC56E}"/>
    <cellStyle name="Comma 12 3" xfId="3837" xr:uid="{00000000-0005-0000-0000-00005E080000}"/>
    <cellStyle name="Comma 12 3 2" xfId="5246" xr:uid="{50C24C9E-047B-4786-BD41-9C2C4393CB0E}"/>
    <cellStyle name="Comma 12 3 2 2" xfId="8437" xr:uid="{F385BF8F-1D11-4B70-8818-71D5A7793383}"/>
    <cellStyle name="Comma 12 3 3" xfId="7764" xr:uid="{F2B53DD1-3BA0-4A96-A9B9-8C9D362449B7}"/>
    <cellStyle name="Comma 12 4" xfId="4026" xr:uid="{00000000-0005-0000-0000-00005F080000}"/>
    <cellStyle name="Comma 12 4 2" xfId="5422" xr:uid="{43DEFD33-CD1C-455C-BBD8-4466850DCEBB}"/>
    <cellStyle name="Comma 12 5" xfId="5127" xr:uid="{7C0A9F3E-0720-4880-BA57-620BA0093DAC}"/>
    <cellStyle name="Comma 13" xfId="1246" xr:uid="{00000000-0005-0000-0000-000060080000}"/>
    <cellStyle name="Comma 13 2" xfId="3840" xr:uid="{00000000-0005-0000-0000-000061080000}"/>
    <cellStyle name="Comma 13 2 2" xfId="5425" xr:uid="{FD07C6B1-E1BC-42AF-8D9D-0410D81E1C74}"/>
    <cellStyle name="Comma 13 2 2 2" xfId="8617" xr:uid="{F7F0D386-51F7-4876-B2CD-9DC819E0CD78}"/>
    <cellStyle name="Comma 13 2 2 3" xfId="7944" xr:uid="{B6CE4E9B-D6EB-4655-BEFD-B090702326F2}"/>
    <cellStyle name="Comma 13 2 3" xfId="6743" xr:uid="{E0D991CC-A604-45AC-88BC-4F9FEB636F9C}"/>
    <cellStyle name="Comma 13 3" xfId="3839" xr:uid="{00000000-0005-0000-0000-000062080000}"/>
    <cellStyle name="Comma 13 4" xfId="5130" xr:uid="{A83F4FF8-2CA3-4672-A876-AB972A3F26DA}"/>
    <cellStyle name="Comma 14" xfId="3841" xr:uid="{00000000-0005-0000-0000-000063080000}"/>
    <cellStyle name="Comma 14 2" xfId="4359" xr:uid="{00000000-0005-0000-0000-000064080000}"/>
    <cellStyle name="Comma 14 2 2" xfId="5247" xr:uid="{76FB5621-7B00-48A5-B2F3-214D77EBD14C}"/>
    <cellStyle name="Comma 14 3" xfId="4990" xr:uid="{00000000-0005-0000-0000-000065080000}"/>
    <cellStyle name="Comma 14 3 2" xfId="5419" xr:uid="{87342A3D-4AAB-4E81-9EEE-52E6D1B581C1}"/>
    <cellStyle name="Comma 14 4" xfId="5131" xr:uid="{9956FAD1-AFB3-49CA-AD7E-80DC3E09F92D}"/>
    <cellStyle name="Comma 14 5" xfId="5444" xr:uid="{89988EDA-5871-4B07-AD6E-CDEBB91A9DF0}"/>
    <cellStyle name="Comma 15" xfId="5073" xr:uid="{00000000-0005-0000-0000-000066080000}"/>
    <cellStyle name="Comma 15 2" xfId="5198" xr:uid="{FA2C367E-DFDF-4A8E-8CAE-BD4A3F1173C8}"/>
    <cellStyle name="Comma 15 3" xfId="5132" xr:uid="{93E389B9-BC95-4B1D-B1F9-E52A7CCA6069}"/>
    <cellStyle name="Comma 16" xfId="3842" xr:uid="{00000000-0005-0000-0000-000067080000}"/>
    <cellStyle name="Comma 16 2" xfId="4792" xr:uid="{00000000-0005-0000-0000-000068080000}"/>
    <cellStyle name="Comma 16 2 2" xfId="5427" xr:uid="{4F2171DF-75A4-4BAA-A132-C303E904DAA8}"/>
    <cellStyle name="Comma 16 2 2 2" xfId="8849" xr:uid="{D3536D80-19A4-4297-A021-FED5B0EA95CD}"/>
    <cellStyle name="Comma 16 2 3" xfId="5133" xr:uid="{88C2B3F4-EA6E-4F08-BDD4-3C5F59AD65A6}"/>
    <cellStyle name="Comma 16 3" xfId="5197" xr:uid="{588490ED-5431-4D4C-9137-7A41B533EB85}"/>
    <cellStyle name="Comma 16 4" xfId="5426" xr:uid="{72FCE8BF-168F-4682-9626-0B02C5EFA6CB}"/>
    <cellStyle name="Comma 16 5" xfId="7741" xr:uid="{77E0D5CB-6F80-4653-8464-640513433147}"/>
    <cellStyle name="Comma 17" xfId="3843" xr:uid="{00000000-0005-0000-0000-000069080000}"/>
    <cellStyle name="Comma 17 2" xfId="4360" xr:uid="{00000000-0005-0000-0000-00006A080000}"/>
    <cellStyle name="Comma 17 2 2" xfId="5428" xr:uid="{55E7DF02-B8AE-4888-B048-6777747E7670}"/>
    <cellStyle name="Comma 17 2 2 2" xfId="8619" xr:uid="{768D0904-AB47-42A2-9AAE-A7130FE82A53}"/>
    <cellStyle name="Comma 17 3" xfId="6745" xr:uid="{BF3656EF-D91F-43C9-B5B0-B749BC9DBF9E}"/>
    <cellStyle name="Comma 18" xfId="3844" xr:uid="{00000000-0005-0000-0000-00006B080000}"/>
    <cellStyle name="Comma 18 2" xfId="4793" xr:uid="{00000000-0005-0000-0000-00006C080000}"/>
    <cellStyle name="Comma 18 2 2" xfId="8850" xr:uid="{B72E4F73-2819-4043-B918-3F1B8D5F9A0E}"/>
    <cellStyle name="Comma 18 3" xfId="7742" xr:uid="{2AB23FF0-2E68-4B57-9A41-C8139BC51B79}"/>
    <cellStyle name="Comma 19" xfId="5118" xr:uid="{3576F1D2-FB0D-48D6-B05E-9A05A12C5199}"/>
    <cellStyle name="Comma 2" xfId="10" xr:uid="{00000000-0005-0000-0000-00006D080000}"/>
    <cellStyle name="Comma 2 2" xfId="11" xr:uid="{00000000-0005-0000-0000-00006E080000}"/>
    <cellStyle name="Comma 2 2 2" xfId="1247" xr:uid="{00000000-0005-0000-0000-00006F080000}"/>
    <cellStyle name="Comma 2 2 2 2" xfId="5250" xr:uid="{38117BB6-EA6F-48B4-89F7-929A38A82D31}"/>
    <cellStyle name="Comma 2 2 3" xfId="5251" xr:uid="{0FAC2C4C-E753-4468-A9B7-014EBF77A023}"/>
    <cellStyle name="Comma 2 2 4" xfId="5252" xr:uid="{8D3FBD36-52B7-459B-9AE4-F7857FCD96D2}"/>
    <cellStyle name="Comma 2 2 5" xfId="5249" xr:uid="{33D20BE6-166A-4940-BBD0-D0E4701B021D}"/>
    <cellStyle name="Comma 2 2 6" xfId="5135" xr:uid="{3699AA5A-AFDA-49C7-905F-260C065D8336}"/>
    <cellStyle name="Comma 2 3" xfId="12" xr:uid="{00000000-0005-0000-0000-000070080000}"/>
    <cellStyle name="Comma 2 3 2" xfId="1248" xr:uid="{00000000-0005-0000-0000-000071080000}"/>
    <cellStyle name="Comma 2 3 2 2" xfId="3846" xr:uid="{00000000-0005-0000-0000-000072080000}"/>
    <cellStyle name="Comma 2 3 2 2 2" xfId="5254" xr:uid="{87F14EC4-9967-4EFE-AD48-B2D7B7FB3E93}"/>
    <cellStyle name="Comma 2 3 2 2 2 2" xfId="8456" xr:uid="{16FE6D50-AD45-48FE-9818-782D4F89CA8F}"/>
    <cellStyle name="Comma 2 3 2 3" xfId="5137" xr:uid="{9CAAA8D6-A01A-44B6-A4E7-8242A7194CC0}"/>
    <cellStyle name="Comma 2 3 3" xfId="3845" xr:uid="{00000000-0005-0000-0000-000073080000}"/>
    <cellStyle name="Comma 2 3 3 2" xfId="5255" xr:uid="{3E4B873D-4C0C-4B9C-B184-BD9B083DED36}"/>
    <cellStyle name="Comma 2 3 3 2 2" xfId="8417" xr:uid="{C23C9C73-CB56-4FCB-8099-E5F5E2DDB51F}"/>
    <cellStyle name="Comma 2 3 4" xfId="5253" xr:uid="{C2AE4EAF-8BC0-4B23-ADB3-AA0F06EB37C1}"/>
    <cellStyle name="Comma 2 3 5" xfId="5136" xr:uid="{05C18AAA-9DC5-4782-B1EF-EFDC0BFAD20C}"/>
    <cellStyle name="Comma 2 4" xfId="315" xr:uid="{00000000-0005-0000-0000-000074080000}"/>
    <cellStyle name="Comma 2 4 2" xfId="1249" xr:uid="{00000000-0005-0000-0000-000075080000}"/>
    <cellStyle name="Comma 2 4 2 2" xfId="5257" xr:uid="{55506BB8-6DAF-4526-BA6E-F9DC462FD0F5}"/>
    <cellStyle name="Comma 2 4 3" xfId="5256" xr:uid="{DCB45140-7D29-4430-8EA4-B36ACC1477FF}"/>
    <cellStyle name="Comma 2 4 4" xfId="5138" xr:uid="{A52FCB89-1C50-4561-8B34-B2C3103DA39A}"/>
    <cellStyle name="Comma 2 5" xfId="1250" xr:uid="{00000000-0005-0000-0000-000076080000}"/>
    <cellStyle name="Comma 2 5 2" xfId="5259" xr:uid="{BA80B876-C063-4D44-8152-16AA3BD3F2C7}"/>
    <cellStyle name="Comma 2 5 3" xfId="5258" xr:uid="{C3545369-6EEA-4D39-B99A-4F208578BE63}"/>
    <cellStyle name="Comma 2 5 4" xfId="5139" xr:uid="{9E2B131D-E00B-4339-9B00-00F4B1ADCCDB}"/>
    <cellStyle name="Comma 2 6" xfId="1251" xr:uid="{00000000-0005-0000-0000-000077080000}"/>
    <cellStyle name="Comma 2 6 2" xfId="5260" xr:uid="{562BD70F-16BE-4743-B0CF-C536D4B6F0D8}"/>
    <cellStyle name="Comma 2 6 3" xfId="5140" xr:uid="{77EB95E7-8581-4913-BCAF-C2BFA1454803}"/>
    <cellStyle name="Comma 2 7" xfId="3656" xr:uid="{00000000-0005-0000-0000-000078080000}"/>
    <cellStyle name="Comma 2 7 2" xfId="3847" xr:uid="{00000000-0005-0000-0000-000079080000}"/>
    <cellStyle name="Comma 2 7 2 2" xfId="8699" xr:uid="{AC26277E-11B4-41E8-8044-1C9EF3FD1303}"/>
    <cellStyle name="Comma 2 8" xfId="5115" xr:uid="{C7BA90B7-3873-46CA-8B69-6446C2AC244A}"/>
    <cellStyle name="Comma 2 8 2" xfId="5248" xr:uid="{F5ACACDC-DEF6-45E9-8C89-9CD40B732702}"/>
    <cellStyle name="Comma 2 9" xfId="5134" xr:uid="{CD323633-99CB-496D-9C08-29A51C04E6F0}"/>
    <cellStyle name="Comma 2_Book1" xfId="5141" xr:uid="{5BC97B43-E60D-487B-AC63-D4E1EBF9E39E}"/>
    <cellStyle name="Comma 20" xfId="5446" xr:uid="{EF92CD6E-3DAB-436D-8E82-71DA30956E27}"/>
    <cellStyle name="Comma 21" xfId="5434" xr:uid="{A2DF0FCA-08DA-4A83-B7A2-B5C532EED63A}"/>
    <cellStyle name="Comma 22" xfId="5596" xr:uid="{916FBECE-0D5B-442A-97F4-258DA0395197}"/>
    <cellStyle name="Comma 282" xfId="5261" xr:uid="{0EA06021-A488-4DC9-9ADC-3E9254C8AA68}"/>
    <cellStyle name="Comma 283" xfId="5262" xr:uid="{DB1C6461-67F3-46F3-ABBE-9B698BA8C7A6}"/>
    <cellStyle name="Comma 285 2" xfId="5263" xr:uid="{53670C6E-90CB-448F-93DA-9477073C2B09}"/>
    <cellStyle name="Comma 3" xfId="13" xr:uid="{00000000-0005-0000-0000-00007A080000}"/>
    <cellStyle name="Comma 3 2" xfId="14" xr:uid="{00000000-0005-0000-0000-00007B080000}"/>
    <cellStyle name="Comma 3 2 2" xfId="1252" xr:uid="{00000000-0005-0000-0000-00007C080000}"/>
    <cellStyle name="Comma 3 2 2 2" xfId="3849" xr:uid="{00000000-0005-0000-0000-00007D080000}"/>
    <cellStyle name="Comma 3 2 2 2 2" xfId="8457" xr:uid="{3F852E15-E98C-4B45-B62F-C049BF24A10A}"/>
    <cellStyle name="Comma 3 2 2 3" xfId="5265" xr:uid="{B2A252D8-3308-4236-8E6E-97630D2601F9}"/>
    <cellStyle name="Comma 3 2 3" xfId="3848" xr:uid="{00000000-0005-0000-0000-00007E080000}"/>
    <cellStyle name="Comma 3 2 3 2" xfId="8418" xr:uid="{3401F360-07BA-479A-A26B-6AC8984143A6}"/>
    <cellStyle name="Comma 3 2 4" xfId="5143" xr:uid="{6A84DEF8-0A43-46BD-A975-E33994D68EB2}"/>
    <cellStyle name="Comma 3 3" xfId="15" xr:uid="{00000000-0005-0000-0000-00007F080000}"/>
    <cellStyle name="Comma 3 3 2" xfId="1253" xr:uid="{00000000-0005-0000-0000-000080080000}"/>
    <cellStyle name="Comma 3 3 2 2" xfId="3851" xr:uid="{00000000-0005-0000-0000-000081080000}"/>
    <cellStyle name="Comma 3 3 2 2 2" xfId="8458" xr:uid="{E171A483-0C43-41DE-8E14-D98DF5608322}"/>
    <cellStyle name="Comma 3 3 2 2 3" xfId="7785" xr:uid="{40E38311-E0E1-47CB-A9D3-AF49453EA754}"/>
    <cellStyle name="Comma 3 3 2 3" xfId="4160" xr:uid="{00000000-0005-0000-0000-000082080000}"/>
    <cellStyle name="Comma 3 3 2 4" xfId="4835" xr:uid="{00000000-0005-0000-0000-000083080000}"/>
    <cellStyle name="Comma 3 3 2 5" xfId="5438" xr:uid="{FBE6A88F-EF52-48B9-9763-61DEDBED6468}"/>
    <cellStyle name="Comma 3 3 3" xfId="1254" xr:uid="{00000000-0005-0000-0000-000084080000}"/>
    <cellStyle name="Comma 3 3 3 2" xfId="3852" xr:uid="{00000000-0005-0000-0000-000085080000}"/>
    <cellStyle name="Comma 3 3 3 2 2" xfId="8459" xr:uid="{4AD018FE-D8DE-4B40-87D4-8467E5F64924}"/>
    <cellStyle name="Comma 3 3 3 3" xfId="4161" xr:uid="{00000000-0005-0000-0000-000086080000}"/>
    <cellStyle name="Comma 3 3 3 4" xfId="4836" xr:uid="{00000000-0005-0000-0000-000087080000}"/>
    <cellStyle name="Comma 3 3 3 5" xfId="5266" xr:uid="{5E4FE370-AB7B-4AF5-B528-E4480294D81F}"/>
    <cellStyle name="Comma 3 3 3 6" xfId="5439" xr:uid="{253C31ED-28D3-4434-B469-2B5532047901}"/>
    <cellStyle name="Comma 3 3 4" xfId="1255" xr:uid="{00000000-0005-0000-0000-000088080000}"/>
    <cellStyle name="Comma 3 3 4 2" xfId="3853" xr:uid="{00000000-0005-0000-0000-000089080000}"/>
    <cellStyle name="Comma 3 3 4 2 2" xfId="8460" xr:uid="{8A7AFE4B-B58B-48D5-B416-8D666679F9C8}"/>
    <cellStyle name="Comma 3 3 4 3" xfId="4162" xr:uid="{00000000-0005-0000-0000-00008A080000}"/>
    <cellStyle name="Comma 3 3 4 4" xfId="4837" xr:uid="{00000000-0005-0000-0000-00008B080000}"/>
    <cellStyle name="Comma 3 3 4 5" xfId="5440" xr:uid="{416D1A83-C7C3-4491-BE8C-9FA2AB2D4151}"/>
    <cellStyle name="Comma 3 3 5" xfId="3850" xr:uid="{00000000-0005-0000-0000-00008C080000}"/>
    <cellStyle name="Comma 3 3 5 2" xfId="8419" xr:uid="{0F424640-3B70-4E03-B7A9-D6C05C8646FD}"/>
    <cellStyle name="Comma 3 3 5 3" xfId="7746" xr:uid="{057CCC84-0CA4-4008-9947-F6A703F24E9D}"/>
    <cellStyle name="Comma 3 3 6" xfId="3977" xr:uid="{00000000-0005-0000-0000-00008D080000}"/>
    <cellStyle name="Comma 3 3 7" xfId="4807" xr:uid="{00000000-0005-0000-0000-00008E080000}"/>
    <cellStyle name="Comma 3 3 8" xfId="5435" xr:uid="{3D004E4D-AC72-4C78-AFA0-C9BFC36F4A29}"/>
    <cellStyle name="Comma 3 4" xfId="316" xr:uid="{00000000-0005-0000-0000-00008F080000}"/>
    <cellStyle name="Comma 3 4 2" xfId="1256" xr:uid="{00000000-0005-0000-0000-000090080000}"/>
    <cellStyle name="Comma 3 4 2 2" xfId="3855" xr:uid="{00000000-0005-0000-0000-000091080000}"/>
    <cellStyle name="Comma 3 4 2 2 2" xfId="8461" xr:uid="{0AB1C533-3635-40DF-9FF5-BA20FF4E1631}"/>
    <cellStyle name="Comma 3 4 2 3" xfId="5267" xr:uid="{C7A72879-4AE6-4F68-9751-989BE6D7318F}"/>
    <cellStyle name="Comma 3 4 3" xfId="3854" xr:uid="{00000000-0005-0000-0000-000092080000}"/>
    <cellStyle name="Comma 3 4 3 2" xfId="8435" xr:uid="{D09ABE8A-AE15-4188-B249-C746E5BA67BD}"/>
    <cellStyle name="Comma 3 5" xfId="1257" xr:uid="{00000000-0005-0000-0000-000093080000}"/>
    <cellStyle name="Comma 3 5 2" xfId="3856" xr:uid="{00000000-0005-0000-0000-000094080000}"/>
    <cellStyle name="Comma 3 5 2 2" xfId="8462" xr:uid="{EEB2C793-6049-4A50-9E23-AA2D4DB4868F}"/>
    <cellStyle name="Comma 3 5 3" xfId="5268" xr:uid="{6019A49F-B148-4A34-85CB-0B0D5AFFCBDB}"/>
    <cellStyle name="Comma 3 6" xfId="1258" xr:uid="{00000000-0005-0000-0000-000095080000}"/>
    <cellStyle name="Comma 3 6 2" xfId="5264" xr:uid="{965A2800-C867-46C1-9B6F-2A7FD8F6F43D}"/>
    <cellStyle name="Comma 3 7" xfId="3655" xr:uid="{00000000-0005-0000-0000-000096080000}"/>
    <cellStyle name="Comma 3 7 2" xfId="3857" xr:uid="{00000000-0005-0000-0000-000097080000}"/>
    <cellStyle name="Comma 3 7 2 2" xfId="8700" xr:uid="{C4BF2B9D-1289-4CBB-9E1B-25C880A61527}"/>
    <cellStyle name="Comma 3 8" xfId="5117" xr:uid="{04527CC7-E4CB-432C-99DD-BB9113AEF547}"/>
    <cellStyle name="Comma 3 9" xfId="5142" xr:uid="{14B7BDB8-ACF0-4CB4-9B7E-8397D5219D6E}"/>
    <cellStyle name="Comma 4" xfId="16" xr:uid="{00000000-0005-0000-0000-000098080000}"/>
    <cellStyle name="Comma 4 2" xfId="17" xr:uid="{00000000-0005-0000-0000-000099080000}"/>
    <cellStyle name="Comma 4 2 2" xfId="3859" xr:uid="{00000000-0005-0000-0000-00009A080000}"/>
    <cellStyle name="Comma 4 2 2 2" xfId="4361" xr:uid="{00000000-0005-0000-0000-00009B080000}"/>
    <cellStyle name="Comma 4 2 2 2 2" xfId="8620" xr:uid="{5A6A59D3-5EDB-4BBB-8865-8023F598505E}"/>
    <cellStyle name="Comma 4 2 2 3" xfId="4991" xr:uid="{00000000-0005-0000-0000-00009C080000}"/>
    <cellStyle name="Comma 4 2 2 4" xfId="5146" xr:uid="{25565564-DA17-4479-A7CC-402556A9C21C}"/>
    <cellStyle name="Comma 4 2 2 5" xfId="5445" xr:uid="{104238B7-6394-45AE-A1E8-548165DE7D93}"/>
    <cellStyle name="Comma 4 2 3" xfId="3858" xr:uid="{00000000-0005-0000-0000-00009D080000}"/>
    <cellStyle name="Comma 4 2 3 2" xfId="5269" xr:uid="{D8E45247-CEAE-4D6B-88B4-583B8A21DC29}"/>
    <cellStyle name="Comma 4 2 3 2 2" xfId="8420" xr:uid="{EC7D6590-17DA-4E1C-959B-8E37FF374BB3}"/>
    <cellStyle name="Comma 4 2 4" xfId="3978" xr:uid="{00000000-0005-0000-0000-00009E080000}"/>
    <cellStyle name="Comma 4 2 5" xfId="4808" xr:uid="{00000000-0005-0000-0000-00009F080000}"/>
    <cellStyle name="Comma 4 2 6" xfId="5145" xr:uid="{C8F3D467-1720-4554-8118-129B980AE17C}"/>
    <cellStyle name="Comma 4 2 7" xfId="5436" xr:uid="{7622FCD6-117B-4EFD-A72A-E7C958014CA2}"/>
    <cellStyle name="Comma 4 3" xfId="5147" xr:uid="{06E4AC77-E3CD-47D7-87A0-9FC37E85ED12}"/>
    <cellStyle name="Comma 4 3 2" xfId="5270" xr:uid="{1F841F6B-5FA3-465F-872B-CCF35C7AE056}"/>
    <cellStyle name="Comma 4 3 3" xfId="5271" xr:uid="{B00231B1-DA29-44B4-AC3A-060398BB3920}"/>
    <cellStyle name="Comma 4 4" xfId="5144" xr:uid="{C1243C56-31DF-45F1-9472-E4D8C44BBD6C}"/>
    <cellStyle name="Comma 5" xfId="18" xr:uid="{00000000-0005-0000-0000-0000A0080000}"/>
    <cellStyle name="Comma 5 2" xfId="19" xr:uid="{00000000-0005-0000-0000-0000A1080000}"/>
    <cellStyle name="Comma 5 2 2" xfId="3861" xr:uid="{00000000-0005-0000-0000-0000A2080000}"/>
    <cellStyle name="Comma 5 2 2 2" xfId="5274" xr:uid="{44E46EF4-DD6B-4204-92B4-B54FD3092D2F}"/>
    <cellStyle name="Comma 5 2 2 2 2" xfId="8422" xr:uid="{BBF8DED2-60DF-4CA3-86C5-10E34F36A9AB}"/>
    <cellStyle name="Comma 5 2 2 3" xfId="5150" xr:uid="{862B61A7-B898-49C5-99CC-C94B6C529918}"/>
    <cellStyle name="Comma 5 2 3" xfId="5273" xr:uid="{FAA3132D-CD9F-41AA-980A-67C4741DF15F}"/>
    <cellStyle name="Comma 5 2 4" xfId="5149" xr:uid="{8B95448A-FFCB-4A4C-8FAF-5565065BA145}"/>
    <cellStyle name="Comma 5 3" xfId="20" xr:uid="{00000000-0005-0000-0000-0000A3080000}"/>
    <cellStyle name="Comma 5 3 2" xfId="3862" xr:uid="{00000000-0005-0000-0000-0000A4080000}"/>
    <cellStyle name="Comma 5 3 2 2" xfId="8423" xr:uid="{804ADA41-E9E5-45DC-8DFA-46D03D744050}"/>
    <cellStyle name="Comma 5 3 3" xfId="5275" xr:uid="{DB12DFA7-BEF7-431C-AB6D-1C31D3926F40}"/>
    <cellStyle name="Comma 5 4" xfId="317" xr:uid="{00000000-0005-0000-0000-0000A5080000}"/>
    <cellStyle name="Comma 5 4 2" xfId="3863" xr:uid="{00000000-0005-0000-0000-0000A6080000}"/>
    <cellStyle name="Comma 5 4 2 2" xfId="8436" xr:uid="{BB579FAC-B23C-4F13-BF35-00B79C0352E1}"/>
    <cellStyle name="Comma 5 4 3" xfId="5276" xr:uid="{C4E1A8D5-2563-46C3-BAE7-E1D5C46C5734}"/>
    <cellStyle name="Comma 5 5" xfId="3860" xr:uid="{00000000-0005-0000-0000-0000A7080000}"/>
    <cellStyle name="Comma 5 5 2" xfId="5272" xr:uid="{A6AAC6C9-9BD1-4985-97FA-EF3E7E1C748E}"/>
    <cellStyle name="Comma 5 5 2 2" xfId="8421" xr:uid="{77005083-23ED-4099-BC81-3ACA11266BDF}"/>
    <cellStyle name="Comma 5 6" xfId="5148" xr:uid="{4ED8F748-5151-446F-B01F-008BF8FBC032}"/>
    <cellStyle name="Comma 6" xfId="21" xr:uid="{00000000-0005-0000-0000-0000A8080000}"/>
    <cellStyle name="Comma 6 2" xfId="1259" xr:uid="{00000000-0005-0000-0000-0000A9080000}"/>
    <cellStyle name="Comma 6 2 2" xfId="3865" xr:uid="{00000000-0005-0000-0000-0000AA080000}"/>
    <cellStyle name="Comma 6 2 2 2" xfId="8463" xr:uid="{08F7F6C0-DFD5-4BE6-8E61-208532346F23}"/>
    <cellStyle name="Comma 6 2 3" xfId="5278" xr:uid="{DB2203E9-3DE4-4154-B707-76AA8E1399BE}"/>
    <cellStyle name="Comma 6 3" xfId="3864" xr:uid="{00000000-0005-0000-0000-0000AB080000}"/>
    <cellStyle name="Comma 6 3 2" xfId="5277" xr:uid="{25BA606D-CB5D-4D89-85FC-AA8B2D87388D}"/>
    <cellStyle name="Comma 6 3 2 2" xfId="8424" xr:uid="{5A700158-3FF5-4F10-A9CA-E22F3E5D1D49}"/>
    <cellStyle name="Comma 6 4" xfId="5151" xr:uid="{A474A539-E025-41BD-86E3-B83D27AD9CB9}"/>
    <cellStyle name="Comma 7" xfId="22" xr:uid="{00000000-0005-0000-0000-0000AC080000}"/>
    <cellStyle name="Comma 7 2" xfId="1260" xr:uid="{00000000-0005-0000-0000-0000AD080000}"/>
    <cellStyle name="Comma 7 2 2" xfId="3867" xr:uid="{00000000-0005-0000-0000-0000AE080000}"/>
    <cellStyle name="Comma 7 2 2 2" xfId="8464" xr:uid="{CABBD973-57C4-44E1-BFC7-FD792C053EEF}"/>
    <cellStyle name="Comma 7 2 2 3" xfId="7791" xr:uid="{85D74C22-9DE5-496C-A964-C54F1162C837}"/>
    <cellStyle name="Comma 7 2 3" xfId="4163" xr:uid="{00000000-0005-0000-0000-0000AF080000}"/>
    <cellStyle name="Comma 7 2 4" xfId="5153" xr:uid="{09E5512A-3F12-4053-A0FE-BC944A5534C5}"/>
    <cellStyle name="Comma 7 3" xfId="1261" xr:uid="{00000000-0005-0000-0000-0000B0080000}"/>
    <cellStyle name="Comma 7 3 2" xfId="3868" xr:uid="{00000000-0005-0000-0000-0000B1080000}"/>
    <cellStyle name="Comma 7 3 2 2" xfId="8465" xr:uid="{1DFF1FDC-36B4-4DEC-939B-069E0A828EE6}"/>
    <cellStyle name="Comma 7 3 3" xfId="5279" xr:uid="{67DF41B2-DAB0-48EE-A355-FB49B0994E84}"/>
    <cellStyle name="Comma 7 4" xfId="1262" xr:uid="{00000000-0005-0000-0000-0000B2080000}"/>
    <cellStyle name="Comma 7 4 2" xfId="3869" xr:uid="{00000000-0005-0000-0000-0000B3080000}"/>
    <cellStyle name="Comma 7 4 2 2" xfId="8466" xr:uid="{FD78D272-9C43-4415-A02D-E8A800A88269}"/>
    <cellStyle name="Comma 7 5" xfId="3866" xr:uid="{00000000-0005-0000-0000-0000B4080000}"/>
    <cellStyle name="Comma 7 5 2" xfId="8425" xr:uid="{C906B9B2-6B9F-497C-8A4E-FE1CD2289E7F}"/>
    <cellStyle name="Comma 7 5 3" xfId="7752" xr:uid="{47D69C71-8A2D-4824-BA55-2026870E8ABD}"/>
    <cellStyle name="Comma 7 6" xfId="3979" xr:uid="{00000000-0005-0000-0000-0000B5080000}"/>
    <cellStyle name="Comma 7 7" xfId="5152" xr:uid="{3658EC04-0AFB-4924-9EA4-76ECFC251C58}"/>
    <cellStyle name="Comma 8" xfId="23" xr:uid="{00000000-0005-0000-0000-0000B6080000}"/>
    <cellStyle name="Comma 8 2" xfId="1263" xr:uid="{00000000-0005-0000-0000-0000B7080000}"/>
    <cellStyle name="Comma 8 2 2" xfId="3871" xr:uid="{00000000-0005-0000-0000-0000B8080000}"/>
    <cellStyle name="Comma 8 2 2 2" xfId="8467" xr:uid="{3D312D90-F530-4F98-B7D9-966F11FA4EE0}"/>
    <cellStyle name="Comma 8 2 2 3" xfId="7794" xr:uid="{5A59C121-4324-44D6-BF47-B7C1EB7ADB9C}"/>
    <cellStyle name="Comma 8 2 3" xfId="4164" xr:uid="{00000000-0005-0000-0000-0000B9080000}"/>
    <cellStyle name="Comma 8 2 4" xfId="4838" xr:uid="{00000000-0005-0000-0000-0000BA080000}"/>
    <cellStyle name="Comma 8 2 5" xfId="5281" xr:uid="{D5096FF8-A160-4BDD-AE42-E53BEBAEEB3A}"/>
    <cellStyle name="Comma 8 2 6" xfId="5441" xr:uid="{5114E49E-E124-4988-AC30-68E4B832A2DA}"/>
    <cellStyle name="Comma 8 3" xfId="1264" xr:uid="{00000000-0005-0000-0000-0000BB080000}"/>
    <cellStyle name="Comma 8 3 2" xfId="3872" xr:uid="{00000000-0005-0000-0000-0000BC080000}"/>
    <cellStyle name="Comma 8 3 2 2" xfId="8468" xr:uid="{2D3DF1A5-806E-4F33-BEEA-557035C79A17}"/>
    <cellStyle name="Comma 8 3 3" xfId="4165" xr:uid="{00000000-0005-0000-0000-0000BD080000}"/>
    <cellStyle name="Comma 8 3 4" xfId="4839" xr:uid="{00000000-0005-0000-0000-0000BE080000}"/>
    <cellStyle name="Comma 8 3 5" xfId="5280" xr:uid="{CF0ED47D-009C-40D9-B8E7-1291B1359FBE}"/>
    <cellStyle name="Comma 8 3 6" xfId="5442" xr:uid="{AFCA36D1-AE61-461B-AE09-C252F45FBB43}"/>
    <cellStyle name="Comma 8 4" xfId="1265" xr:uid="{00000000-0005-0000-0000-0000BF080000}"/>
    <cellStyle name="Comma 8 4 2" xfId="3873" xr:uid="{00000000-0005-0000-0000-0000C0080000}"/>
    <cellStyle name="Comma 8 4 2 2" xfId="8469" xr:uid="{941E2412-62CF-48A7-877B-DADBADFE5AB3}"/>
    <cellStyle name="Comma 8 4 3" xfId="4166" xr:uid="{00000000-0005-0000-0000-0000C1080000}"/>
    <cellStyle name="Comma 8 4 4" xfId="4840" xr:uid="{00000000-0005-0000-0000-0000C2080000}"/>
    <cellStyle name="Comma 8 4 5" xfId="5443" xr:uid="{58429FF9-3C0B-4724-B8C6-681BD7B0AED0}"/>
    <cellStyle name="Comma 8 5" xfId="3870" xr:uid="{00000000-0005-0000-0000-0000C3080000}"/>
    <cellStyle name="Comma 8 5 2" xfId="8426" xr:uid="{54721CEA-4629-4670-880A-89770F931E96}"/>
    <cellStyle name="Comma 8 5 3" xfId="7753" xr:uid="{E2FDE8E6-2248-4264-954E-0CBC68AB652E}"/>
    <cellStyle name="Comma 8 6" xfId="3980" xr:uid="{00000000-0005-0000-0000-0000C4080000}"/>
    <cellStyle name="Comma 8 7" xfId="4809" xr:uid="{00000000-0005-0000-0000-0000C5080000}"/>
    <cellStyle name="Comma 8 8" xfId="5154" xr:uid="{C394A568-9EC7-4C07-8ACC-8E41EE51F31E}"/>
    <cellStyle name="Comma 8 9" xfId="5437" xr:uid="{DA57F5C9-1578-418E-A5AB-A11A25C3A7AA}"/>
    <cellStyle name="Comma 9" xfId="303" xr:uid="{00000000-0005-0000-0000-0000C6080000}"/>
    <cellStyle name="Comma 9 2" xfId="1266" xr:uid="{00000000-0005-0000-0000-0000C7080000}"/>
    <cellStyle name="Comma 9 2 2" xfId="3875" xr:uid="{00000000-0005-0000-0000-0000C8080000}"/>
    <cellStyle name="Comma 9 2 2 2" xfId="8470" xr:uid="{563C03C0-3B64-451B-BE12-10F3417167E5}"/>
    <cellStyle name="Comma 9 2 3" xfId="5282" xr:uid="{FD6E0847-34D8-4438-8370-1D6FD49334DB}"/>
    <cellStyle name="Comma 9 3" xfId="3874" xr:uid="{00000000-0005-0000-0000-0000C9080000}"/>
    <cellStyle name="Comma 9 3 2" xfId="8427" xr:uid="{C9A85D1A-D11A-4FC1-8EB5-D506ADA6ED7A}"/>
    <cellStyle name="Comma 9 4" xfId="5155" xr:uid="{830F0FF4-4459-4623-A22B-42670CABBEDC}"/>
    <cellStyle name="Comma0" xfId="1267" xr:uid="{00000000-0005-0000-0000-0000CA080000}"/>
    <cellStyle name="Commentaire" xfId="1268" xr:uid="{00000000-0005-0000-0000-0000CB080000}"/>
    <cellStyle name="Commentaire 10" xfId="6728" xr:uid="{B2C5E23D-5B65-4683-BA73-19C68EEF16D1}"/>
    <cellStyle name="Commentaire 2" xfId="1269" xr:uid="{00000000-0005-0000-0000-0000CC080000}"/>
    <cellStyle name="Commentaire 2 2" xfId="2859" xr:uid="{00000000-0005-0000-0000-0000CD080000}"/>
    <cellStyle name="Commentaire 2 2 2" xfId="4557" xr:uid="{00000000-0005-0000-0000-0000CE080000}"/>
    <cellStyle name="Commentaire 2 2 2 2" xfId="8701" xr:uid="{58054197-C2D3-4C38-8CC8-8D9D81608979}"/>
    <cellStyle name="Commentaire 2 2 2 2 2" xfId="10206" xr:uid="{211F006C-19C9-454A-B7C1-245A695CBCC8}"/>
    <cellStyle name="Commentaire 2 2 2 3" xfId="8030" xr:uid="{0E7EA880-8491-43A6-ADAC-BBF28152C027}"/>
    <cellStyle name="Commentaire 2 2 2 4" xfId="9400" xr:uid="{2D4B2286-A89F-4545-BBE4-D25EA97403A0}"/>
    <cellStyle name="Commentaire 2 2 3" xfId="4496" xr:uid="{00000000-0005-0000-0000-0000CF080000}"/>
    <cellStyle name="Commentaire 2 2 3 2" xfId="9571" xr:uid="{B26E022F-170C-4166-9D20-A878A6169130}"/>
    <cellStyle name="Commentaire 2 2 4" xfId="4505" xr:uid="{00000000-0005-0000-0000-0000D0080000}"/>
    <cellStyle name="Commentaire 2 2 5" xfId="5449" xr:uid="{FB7A0ADA-79FA-420F-B79B-DA354944FF82}"/>
    <cellStyle name="Commentaire 2 2 6" xfId="8287" xr:uid="{B4D7E234-932C-45C7-94AF-2FDAF573D476}"/>
    <cellStyle name="Commentaire 2 2 7" xfId="6941" xr:uid="{0735BFF7-964B-4073-99FA-6446B682AED3}"/>
    <cellStyle name="Commentaire 2 2 8" xfId="8408" xr:uid="{52316C6D-9D76-459B-AE8E-ACDD65DDDC38}"/>
    <cellStyle name="Commentaire 2 3" xfId="4168" xr:uid="{00000000-0005-0000-0000-0000D1080000}"/>
    <cellStyle name="Commentaire 2 3 2" xfId="8472" xr:uid="{5EB776DF-1A92-46B5-A08C-F09CDE54D7D1}"/>
    <cellStyle name="Commentaire 2 3 2 2" xfId="9983" xr:uid="{5679CFB8-0995-4EFD-A5A0-FE659BE8A523}"/>
    <cellStyle name="Commentaire 2 3 3" xfId="7799" xr:uid="{D5EFB35B-8783-4A52-9760-0EA9E66556E1}"/>
    <cellStyle name="Commentaire 2 3 4" xfId="8943" xr:uid="{3A6BA7B0-7EB3-42B7-9A19-89C013448CC9}"/>
    <cellStyle name="Commentaire 2 3 5" xfId="9724" xr:uid="{32590729-0B2B-4FBC-91CB-EDCC980029B3}"/>
    <cellStyle name="Commentaire 2 3 6" xfId="9823" xr:uid="{AC7ACB3D-41D5-4E24-BBCF-75FFA8A62697}"/>
    <cellStyle name="Commentaire 2 4" xfId="4769" xr:uid="{00000000-0005-0000-0000-0000D2080000}"/>
    <cellStyle name="Commentaire 2 4 2" xfId="9564" xr:uid="{274CAB59-EC2B-4F6C-B62D-7B635E6B1460}"/>
    <cellStyle name="Commentaire 2 5" xfId="4842" xr:uid="{00000000-0005-0000-0000-0000D3080000}"/>
    <cellStyle name="Commentaire 2 6" xfId="6780" xr:uid="{689889D6-991C-4DBA-8AB1-71AEDBD7ACA4}"/>
    <cellStyle name="Commentaire 2 7" xfId="9138" xr:uid="{F7B439C1-0DB8-43B0-9A26-2129160F504A}"/>
    <cellStyle name="Commentaire 2 8" xfId="6074" xr:uid="{8953760D-A248-4C82-BBC4-4996C2A0E968}"/>
    <cellStyle name="Commentaire 2 9" xfId="7342" xr:uid="{C283AF95-AFBE-4CCC-BD1B-56748332AD90}"/>
    <cellStyle name="Commentaire 3" xfId="2858" xr:uid="{00000000-0005-0000-0000-0000D4080000}"/>
    <cellStyle name="Commentaire 3 2" xfId="4558" xr:uid="{00000000-0005-0000-0000-0000D5080000}"/>
    <cellStyle name="Commentaire 3 2 2" xfId="8702" xr:uid="{531B0083-D70E-4A95-81CD-B91CE603A363}"/>
    <cellStyle name="Commentaire 3 2 2 2" xfId="10207" xr:uid="{7D7AACF3-AB37-413A-A1B8-C78B29BB0554}"/>
    <cellStyle name="Commentaire 3 2 3" xfId="8031" xr:uid="{2AA30791-F160-40A1-8B51-17444485AB84}"/>
    <cellStyle name="Commentaire 3 2 4" xfId="9059" xr:uid="{C1C2C6BA-D3C5-43D9-AED7-1D80304243C8}"/>
    <cellStyle name="Commentaire 3 3" xfId="4096" xr:uid="{00000000-0005-0000-0000-0000D6080000}"/>
    <cellStyle name="Commentaire 3 3 2" xfId="8180" xr:uid="{A25158B6-EBDC-4CDE-9A8F-8E8C6411DB60}"/>
    <cellStyle name="Commentaire 3 4" xfId="4779" xr:uid="{00000000-0005-0000-0000-0000D7080000}"/>
    <cellStyle name="Commentaire 3 5" xfId="5450" xr:uid="{ECE64820-56D1-46B7-AD1B-3BE8638580F5}"/>
    <cellStyle name="Commentaire 3 6" xfId="6030" xr:uid="{0D5B282E-4F6E-4EA3-9FC4-BE34D7DDB215}"/>
    <cellStyle name="Commentaire 3 7" xfId="9757" xr:uid="{E378A3EE-183E-4118-8173-626C33E4C0F6}"/>
    <cellStyle name="Commentaire 3 8" xfId="9173" xr:uid="{DB672403-8AE0-4E03-919F-59FD915B15FF}"/>
    <cellStyle name="Commentaire 4" xfId="4167" xr:uid="{00000000-0005-0000-0000-0000D8080000}"/>
    <cellStyle name="Commentaire 4 2" xfId="8471" xr:uid="{A7A48463-0050-4B9D-B25F-637A8169A8D6}"/>
    <cellStyle name="Commentaire 4 2 2" xfId="9982" xr:uid="{DB99F852-7F1C-4424-BDD2-827ABC456439}"/>
    <cellStyle name="Commentaire 4 3" xfId="7798" xr:uid="{426C98E2-D538-41F7-847F-F0FE7C17246B}"/>
    <cellStyle name="Commentaire 4 4" xfId="9119" xr:uid="{61F6AA6A-16E0-44A4-AFE3-A9686EE70C0F}"/>
    <cellStyle name="Commentaire 4 5" xfId="7335" xr:uid="{07F0F526-BB5D-4C9D-BA73-678162464318}"/>
    <cellStyle name="Commentaire 4 6" xfId="5810" xr:uid="{9A55DA77-1F54-4AC3-8F39-73759DFE17E9}"/>
    <cellStyle name="Commentaire 5" xfId="4770" xr:uid="{00000000-0005-0000-0000-0000D9080000}"/>
    <cellStyle name="Commentaire 5 2" xfId="6969" xr:uid="{53FC2F1E-2A7C-4A7A-BD84-07DB7BC020F9}"/>
    <cellStyle name="Commentaire 6" xfId="4841" xr:uid="{00000000-0005-0000-0000-0000DA080000}"/>
    <cellStyle name="Commentaire 7" xfId="7013" xr:uid="{2F6661B0-2220-4D1A-A3AA-0C8128E7F2C1}"/>
    <cellStyle name="Commentaire 8" xfId="5973" xr:uid="{9C5C5C12-D424-4E95-B1BD-8828BBD87C4C}"/>
    <cellStyle name="Commentaire 9" xfId="6668" xr:uid="{EE36DD6C-8967-4807-AB6E-048A57465D85}"/>
    <cellStyle name="Currency 2" xfId="3876" xr:uid="{00000000-0005-0000-0000-0000DB080000}"/>
    <cellStyle name="Currency 2 2" xfId="5284" xr:uid="{A7689071-EDFC-4378-8294-1D35CE0FD5AD}"/>
    <cellStyle name="Currency 2 3" xfId="5283" xr:uid="{D05AFEA3-77E9-413E-880A-1F507CA2FDBE}"/>
    <cellStyle name="Currency 2 4" xfId="5156" xr:uid="{D7B19381-0DFC-4911-BABD-CF4B139CDA51}"/>
    <cellStyle name="Currency 3" xfId="3877" xr:uid="{00000000-0005-0000-0000-0000DC080000}"/>
    <cellStyle name="Currency 3 2" xfId="5285" xr:uid="{D3233565-DBE7-4466-B50A-E09B88D7CA6B}"/>
    <cellStyle name="Currency0" xfId="1270" xr:uid="{00000000-0005-0000-0000-0000DD080000}"/>
    <cellStyle name="data_entry" xfId="3878" xr:uid="{00000000-0005-0000-0000-0000DE080000}"/>
    <cellStyle name="Date" xfId="1271" xr:uid="{00000000-0005-0000-0000-0000DF080000}"/>
    <cellStyle name="données" xfId="1272" xr:uid="{00000000-0005-0000-0000-0000E0080000}"/>
    <cellStyle name="donnéesbord" xfId="1273" xr:uid="{00000000-0005-0000-0000-0000E1080000}"/>
    <cellStyle name="Emphase 1" xfId="1274" xr:uid="{00000000-0005-0000-0000-0000E2080000}"/>
    <cellStyle name="Emphase 1 2" xfId="2860" xr:uid="{00000000-0005-0000-0000-0000E3080000}"/>
    <cellStyle name="Emphase 2" xfId="1275" xr:uid="{00000000-0005-0000-0000-0000E4080000}"/>
    <cellStyle name="Emphase 2 2" xfId="2861" xr:uid="{00000000-0005-0000-0000-0000E5080000}"/>
    <cellStyle name="Emphase 3" xfId="1276" xr:uid="{00000000-0005-0000-0000-0000E6080000}"/>
    <cellStyle name="Emphase 3 2" xfId="2862" xr:uid="{00000000-0005-0000-0000-0000E7080000}"/>
    <cellStyle name="Emphasis 1" xfId="5286" xr:uid="{27453A6A-0831-4389-AC67-D67E74439ED8}"/>
    <cellStyle name="Emphasis 2" xfId="5287" xr:uid="{96E3F294-5009-4605-9E41-28A4ED09892A}"/>
    <cellStyle name="Emphasis 3" xfId="5288" xr:uid="{C1C5DAF1-45C0-470D-BA7D-28541926B66E}"/>
    <cellStyle name="Entrée" xfId="1277" xr:uid="{00000000-0005-0000-0000-0000E8080000}"/>
    <cellStyle name="Entrée 2" xfId="2863" xr:uid="{00000000-0005-0000-0000-0000E9080000}"/>
    <cellStyle name="Entrée 2 2" xfId="4559" xr:uid="{00000000-0005-0000-0000-0000EA080000}"/>
    <cellStyle name="Entrée 2 2 2" xfId="8703" xr:uid="{A9B0F24D-BB62-4380-ABF9-700B313C26F4}"/>
    <cellStyle name="Entrée 2 2 2 2" xfId="6324" xr:uid="{B9FFEEE6-8BDC-4544-8515-60BCEF631BB4}"/>
    <cellStyle name="Entrée 2 2 2 3" xfId="10208" xr:uid="{510897E3-0EC9-4143-A23E-2076AB3E0E89}"/>
    <cellStyle name="Entrée 2 2 3" xfId="8032" xr:uid="{DC4D646B-BA33-4F59-B23E-BFCC9C31972B}"/>
    <cellStyle name="Entrée 2 2 4" xfId="7126" xr:uid="{6815FAA6-1D37-4275-AA96-F24F72F2CC79}"/>
    <cellStyle name="Entrée 2 2 5" xfId="8996" xr:uid="{6B0C15D6-A265-43B0-8644-522D3A459D50}"/>
    <cellStyle name="Entrée 2 3" xfId="4095" xr:uid="{00000000-0005-0000-0000-0000EB080000}"/>
    <cellStyle name="Entrée 2 3 2" xfId="5600" xr:uid="{5272EC9A-DD73-4697-852D-7565483F91F4}"/>
    <cellStyle name="Entrée 2 3 3" xfId="9288" xr:uid="{20FB702F-B10E-494E-A2F2-355AA7688728}"/>
    <cellStyle name="Entrée 2 4" xfId="5451" xr:uid="{FBB08ED2-EB4C-4832-AE25-B9DC55166ABD}"/>
    <cellStyle name="Entrée 2 5" xfId="9182" xr:uid="{E9341140-85C9-4CB6-A3F5-B09BCE541287}"/>
    <cellStyle name="Entrée 2 6" xfId="6261" xr:uid="{D8A92203-9427-4DC9-84CF-1E2640901451}"/>
    <cellStyle name="Entrée 2 7" xfId="6818" xr:uid="{8A412CD6-E0AF-44EA-B617-A4903B449DF8}"/>
    <cellStyle name="Entrée 3" xfId="4169" xr:uid="{00000000-0005-0000-0000-0000EC080000}"/>
    <cellStyle name="Entrée 3 2" xfId="8473" xr:uid="{C85A88D5-940A-46DD-B027-93C9B074970F}"/>
    <cellStyle name="Entrée 3 2 2" xfId="7684" xr:uid="{E60F73A4-45C1-412D-BED4-6D8019F6D2EC}"/>
    <cellStyle name="Entrée 3 2 3" xfId="9984" xr:uid="{557BB750-4217-43AB-AC37-685535C46BE7}"/>
    <cellStyle name="Entrée 3 3" xfId="7800" xr:uid="{D9116194-27B6-4BA3-8538-0175B965893A}"/>
    <cellStyle name="Entrée 3 4" xfId="7072" xr:uid="{42E095C6-84F7-44EB-863C-1D325D9CD2B2}"/>
    <cellStyle name="Entrée 3 5" xfId="6430" xr:uid="{C61975B8-B654-406E-B8CC-F1D5665A42F9}"/>
    <cellStyle name="Entrée 3 6" xfId="6825" xr:uid="{864EC18E-1996-4779-B59C-5327C4ECE0D6}"/>
    <cellStyle name="Entrée 3 7" xfId="7336" xr:uid="{A2448638-58D9-4D6C-807E-C154BB77CF3A}"/>
    <cellStyle name="Entrée 4" xfId="4768" xr:uid="{00000000-0005-0000-0000-0000ED080000}"/>
    <cellStyle name="Entrée 4 2" xfId="6208" xr:uid="{D3BC9812-212A-402B-9B92-D914043E1629}"/>
    <cellStyle name="Entrée 4 3" xfId="9340" xr:uid="{EB8F2FE1-0D95-4637-A09D-7AEE03E161A0}"/>
    <cellStyle name="Entrée 5" xfId="4843" xr:uid="{00000000-0005-0000-0000-0000EE080000}"/>
    <cellStyle name="Entrée 6" xfId="7012" xr:uid="{E7B14559-F1AC-4171-BFB5-5922010FBD57}"/>
    <cellStyle name="Entrée 7" xfId="6847" xr:uid="{2EE20D13-3409-4514-A6F8-3783E1571417}"/>
    <cellStyle name="Entrée 8" xfId="7736" xr:uid="{DA2AE8EF-0D43-4BC2-AB64-E0610E337EB3}"/>
    <cellStyle name="Entrée 9" xfId="9664" xr:uid="{91A4B60A-0B9A-4BD3-B519-B2E6F588EC6C}"/>
    <cellStyle name="Euro" xfId="1278" xr:uid="{00000000-0005-0000-0000-0000EF080000}"/>
    <cellStyle name="Euro 2" xfId="1279" xr:uid="{00000000-0005-0000-0000-0000F0080000}"/>
    <cellStyle name="Euro_BEN (2)" xfId="1280" xr:uid="{00000000-0005-0000-0000-0000F1080000}"/>
    <cellStyle name="Excel Built-in Comma" xfId="5157" xr:uid="{543B076D-47E9-49B6-A9B8-75CF3817C8FA}"/>
    <cellStyle name="Excel Built-in Comma 2" xfId="5429" xr:uid="{5715F849-7631-4FCD-B332-137F3454F91B}"/>
    <cellStyle name="Excel Built-in Normal" xfId="5158" xr:uid="{7A4D7D51-D76F-4FB1-A704-2DA85581DE15}"/>
    <cellStyle name="Excel Built-in Percent" xfId="5159" xr:uid="{E8A6AB0E-2A7E-4040-9A46-CFD680260367}"/>
    <cellStyle name="Excel Built-in Percent 2" xfId="5430" xr:uid="{489A2006-3B2F-43D9-B245-3654B0BA2682}"/>
    <cellStyle name="Explanatory Text" xfId="5087" builtinId="53" customBuiltin="1"/>
    <cellStyle name="Explanatory Text 2" xfId="1281" xr:uid="{00000000-0005-0000-0000-0000F2080000}"/>
    <cellStyle name="Explanatory Text 2 2" xfId="2864" xr:uid="{00000000-0005-0000-0000-0000F3080000}"/>
    <cellStyle name="Fixed" xfId="1282" xr:uid="{00000000-0005-0000-0000-0000F4080000}"/>
    <cellStyle name="Footnote" xfId="1283" xr:uid="{00000000-0005-0000-0000-0000F5080000}"/>
    <cellStyle name="Gentia To Excel" xfId="3879" xr:uid="{00000000-0005-0000-0000-0000F6080000}"/>
    <cellStyle name="Good" xfId="5078" builtinId="26" customBuiltin="1"/>
    <cellStyle name="Good 2" xfId="1284" xr:uid="{00000000-0005-0000-0000-0000F7080000}"/>
    <cellStyle name="Good 2 2" xfId="2865" xr:uid="{00000000-0005-0000-0000-0000F8080000}"/>
    <cellStyle name="Good 2 3" xfId="5289" xr:uid="{21B1A083-FFC0-4BCB-90A5-46502AB46789}"/>
    <cellStyle name="Good 3" xfId="3880" xr:uid="{00000000-0005-0000-0000-0000F9080000}"/>
    <cellStyle name="Grey" xfId="1285" xr:uid="{00000000-0005-0000-0000-0000FA080000}"/>
    <cellStyle name="Heading" xfId="1286" xr:uid="{00000000-0005-0000-0000-0000FB080000}"/>
    <cellStyle name="Heading 1" xfId="5074" builtinId="16" customBuiltin="1"/>
    <cellStyle name="Heading 1 2" xfId="1287" xr:uid="{00000000-0005-0000-0000-0000FC080000}"/>
    <cellStyle name="Heading 1 2 2" xfId="2867" xr:uid="{00000000-0005-0000-0000-0000FD080000}"/>
    <cellStyle name="Heading 1 2 3" xfId="5290" xr:uid="{F2C5C1B0-687D-4457-A792-C2F77C7C3353}"/>
    <cellStyle name="Heading 1 3" xfId="5291" xr:uid="{7679C902-D10F-493E-B0A6-32C0AE1B543B}"/>
    <cellStyle name="Heading 10" xfId="6954" xr:uid="{461EE564-62F8-41D0-83E0-FB903195D263}"/>
    <cellStyle name="Heading 11" xfId="8291" xr:uid="{4FA652FC-F7AE-4F9D-BE89-0BDEAE9AB626}"/>
    <cellStyle name="Heading 12" xfId="6067" xr:uid="{0173B305-88EB-4F3B-8FE3-40307861023F}"/>
    <cellStyle name="Heading 2" xfId="5075" builtinId="17" customBuiltin="1"/>
    <cellStyle name="Heading 2 2" xfId="1288" xr:uid="{00000000-0005-0000-0000-0000FE080000}"/>
    <cellStyle name="Heading 2 2 2" xfId="2868" xr:uid="{00000000-0005-0000-0000-0000FF080000}"/>
    <cellStyle name="Heading 2 2 3" xfId="5292" xr:uid="{BCEB724F-B39C-4569-99BC-CDB2DD8BF394}"/>
    <cellStyle name="Heading 2 3" xfId="5293" xr:uid="{32782781-F52F-4A3C-BAA1-470B9890D7FF}"/>
    <cellStyle name="Heading 3" xfId="5076" builtinId="18" customBuiltin="1"/>
    <cellStyle name="Heading 3 2" xfId="1289" xr:uid="{00000000-0005-0000-0000-000000090000}"/>
    <cellStyle name="Heading 3 2 2" xfId="2869" xr:uid="{00000000-0005-0000-0000-000001090000}"/>
    <cellStyle name="Heading 3 2 3" xfId="5294" xr:uid="{E34E0E47-615A-462B-AB6B-D3C946B611E2}"/>
    <cellStyle name="Heading 3 3" xfId="5295" xr:uid="{8C7B8A4E-4360-493D-B355-7E4514A4FA0E}"/>
    <cellStyle name="Heading 4" xfId="5077" builtinId="19" customBuiltin="1"/>
    <cellStyle name="Heading 4 2" xfId="1290" xr:uid="{00000000-0005-0000-0000-000002090000}"/>
    <cellStyle name="Heading 4 2 2" xfId="2870" xr:uid="{00000000-0005-0000-0000-000003090000}"/>
    <cellStyle name="Heading 4 2 3" xfId="5296" xr:uid="{B2E622BB-3D23-4607-B86F-30D8152624B3}"/>
    <cellStyle name="Heading 5" xfId="2866" xr:uid="{00000000-0005-0000-0000-000004090000}"/>
    <cellStyle name="Heading 5 2" xfId="4560" xr:uid="{00000000-0005-0000-0000-000005090000}"/>
    <cellStyle name="Heading 5 2 2" xfId="8033" xr:uid="{D4A6E6FC-C304-41C8-AF2F-99381010265B}"/>
    <cellStyle name="Heading 5 2 3" xfId="7545" xr:uid="{514F889E-3628-4D1C-BD07-98769A6FA970}"/>
    <cellStyle name="Heading 5 2 4" xfId="9356" xr:uid="{4ED0EC51-ABA3-43B3-87A4-225C6D5E461E}"/>
    <cellStyle name="Heading 5 3" xfId="4495" xr:uid="{00000000-0005-0000-0000-000006090000}"/>
    <cellStyle name="Heading 5 4" xfId="5070" xr:uid="{00000000-0005-0000-0000-000007090000}"/>
    <cellStyle name="Heading 5 5" xfId="5911" xr:uid="{D10945EB-E74C-4B5C-9125-B6ECA03EC406}"/>
    <cellStyle name="Heading 5 6" xfId="6980" xr:uid="{106F456C-2B00-4728-B51B-FD9001D8B128}"/>
    <cellStyle name="Heading 5 7" xfId="8925" xr:uid="{28123058-B1C4-40EC-A853-5E179B2883D3}"/>
    <cellStyle name="Heading 5 8" xfId="5878" xr:uid="{9B06D9F6-15B0-4933-91F7-F48303FD8BB7}"/>
    <cellStyle name="Heading 6" xfId="4170" xr:uid="{00000000-0005-0000-0000-000008090000}"/>
    <cellStyle name="Heading 7" xfId="4767" xr:uid="{00000000-0005-0000-0000-000009090000}"/>
    <cellStyle name="Heading 8" xfId="4844" xr:uid="{00000000-0005-0000-0000-00000A090000}"/>
    <cellStyle name="Heading 9" xfId="6451" xr:uid="{0E3E8325-2D96-4987-950F-3D5B58103EA1}"/>
    <cellStyle name="Hipervínculo_IIF" xfId="1291" xr:uid="{00000000-0005-0000-0000-00000B090000}"/>
    <cellStyle name="Hyperlink" xfId="1" builtinId="8"/>
    <cellStyle name="Hyperlink 2" xfId="24" xr:uid="{00000000-0005-0000-0000-00000D090000}"/>
    <cellStyle name="Hyperlink 2 2" xfId="2871" xr:uid="{00000000-0005-0000-0000-00000E090000}"/>
    <cellStyle name="Hyperlink 2 2 2" xfId="5298" xr:uid="{3E8C29A0-A842-41D7-A1AB-577898456822}"/>
    <cellStyle name="Hyperlink 2 3" xfId="5160" xr:uid="{93082CAB-A6B2-46BF-BEA6-5CBA4C4D6F90}"/>
    <cellStyle name="Hyperlink 3" xfId="25" xr:uid="{00000000-0005-0000-0000-00000F090000}"/>
    <cellStyle name="Hyperlink 3 2" xfId="2872" xr:uid="{00000000-0005-0000-0000-000010090000}"/>
    <cellStyle name="Hyperlink 3 3" xfId="5161" xr:uid="{080AA492-36C5-4643-882D-4BA72855A566}"/>
    <cellStyle name="Hyperlink 4" xfId="26" xr:uid="{00000000-0005-0000-0000-000011090000}"/>
    <cellStyle name="Hyperlink 4 2" xfId="1292" xr:uid="{00000000-0005-0000-0000-000012090000}"/>
    <cellStyle name="Hyperlink 4 2 2" xfId="2874" xr:uid="{00000000-0005-0000-0000-000013090000}"/>
    <cellStyle name="Hyperlink 4 3" xfId="2873" xr:uid="{00000000-0005-0000-0000-000014090000}"/>
    <cellStyle name="Hyperlink 4 4" xfId="5162" xr:uid="{BBCABFA3-B9A5-4A15-9A65-432DD1BB288A}"/>
    <cellStyle name="Hyperlink 5" xfId="27" xr:uid="{00000000-0005-0000-0000-000015090000}"/>
    <cellStyle name="Hyperlink 5 2" xfId="2875" xr:uid="{00000000-0005-0000-0000-000016090000}"/>
    <cellStyle name="Hyperlink 5 3" xfId="5163" xr:uid="{6FBBA74F-0D03-47F9-AFF1-77A120B9C850}"/>
    <cellStyle name="Hyperlink 6" xfId="2876" xr:uid="{00000000-0005-0000-0000-000017090000}"/>
    <cellStyle name="Hyperlink 6 2" xfId="5164" xr:uid="{2B2D35BE-E681-44B8-9CAA-E015728AF400}"/>
    <cellStyle name="Hyperlink 7" xfId="1939" xr:uid="{00000000-0005-0000-0000-000018090000}"/>
    <cellStyle name="Hyperlink 7 2" xfId="5297" xr:uid="{C9CD1865-495A-4183-ADF6-1800D0578DE6}"/>
    <cellStyle name="imf-one decimal" xfId="1293" xr:uid="{00000000-0005-0000-0000-000019090000}"/>
    <cellStyle name="imf-zero decimal" xfId="1294" xr:uid="{00000000-0005-0000-0000-00001A090000}"/>
    <cellStyle name="Input" xfId="5080" builtinId="20" customBuiltin="1"/>
    <cellStyle name="Input [yellow]" xfId="1295" xr:uid="{00000000-0005-0000-0000-00001B090000}"/>
    <cellStyle name="Input [yellow] 2" xfId="4171" xr:uid="{00000000-0005-0000-0000-00001C090000}"/>
    <cellStyle name="Input [yellow] 2 2" xfId="8474" xr:uid="{D5EE9D43-3DCE-4974-9F28-58E1F1F035EB}"/>
    <cellStyle name="Input [yellow] 2 2 2" xfId="9985" xr:uid="{36E435A3-8076-448D-B623-4BD0D5890A1C}"/>
    <cellStyle name="Input [yellow] 2 3" xfId="7801" xr:uid="{0389C37C-B592-4089-A1D2-EEFB2D060B17}"/>
    <cellStyle name="Input [yellow] 3" xfId="4766" xr:uid="{00000000-0005-0000-0000-00001D090000}"/>
    <cellStyle name="Input [yellow] 3 2" xfId="8218" xr:uid="{24D6C33D-1D36-4A1C-9EEB-6877938AE2F0}"/>
    <cellStyle name="Input [yellow] 3 3" xfId="5967" xr:uid="{77D73A45-831D-4F51-929C-CE5B17599A37}"/>
    <cellStyle name="Input [yellow] 4" xfId="4845" xr:uid="{00000000-0005-0000-0000-00001E090000}"/>
    <cellStyle name="Input 10" xfId="1296" xr:uid="{00000000-0005-0000-0000-00001F090000}"/>
    <cellStyle name="Input 10 2" xfId="2877" xr:uid="{00000000-0005-0000-0000-000020090000}"/>
    <cellStyle name="Input 10 2 2" xfId="4561" xr:uid="{00000000-0005-0000-0000-000021090000}"/>
    <cellStyle name="Input 10 2 2 2" xfId="8704" xr:uid="{685A3058-D6B9-4304-AA06-7EF25E8AFBFA}"/>
    <cellStyle name="Input 10 2 2 2 2" xfId="6619" xr:uid="{10C7661F-2958-4747-8B11-477F25F54CF3}"/>
    <cellStyle name="Input 10 2 2 2 3" xfId="10209" xr:uid="{57D0A352-0CBA-4D48-AB35-08A33710D537}"/>
    <cellStyle name="Input 10 2 2 3" xfId="8034" xr:uid="{739E1294-F17D-4F76-ACBB-328B92F431E2}"/>
    <cellStyle name="Input 10 2 2 4" xfId="6168" xr:uid="{F2F37897-57B5-434F-B569-DA8A1B7F4F65}"/>
    <cellStyle name="Input 10 2 2 5" xfId="6822" xr:uid="{CF325990-7E18-4825-87C4-F060CB7DA028}"/>
    <cellStyle name="Input 10 2 3" xfId="4494" xr:uid="{00000000-0005-0000-0000-000022090000}"/>
    <cellStyle name="Input 10 2 3 2" xfId="7643" xr:uid="{FA7676B1-538B-4963-998A-95DAA2AF229B}"/>
    <cellStyle name="Input 10 2 3 3" xfId="9784" xr:uid="{0AB42323-6F0A-4ED9-8AD4-36FCB8A114C9}"/>
    <cellStyle name="Input 10 2 4" xfId="5452" xr:uid="{1A50B1C0-753D-4881-81D9-D5D2DD682553}"/>
    <cellStyle name="Input 10 2 5" xfId="5910" xr:uid="{19584B35-6E2B-41E3-8B5B-AA5949453EE6}"/>
    <cellStyle name="Input 10 2 6" xfId="7473" xr:uid="{E42C340B-1A51-4657-8171-7B446A8DDE36}"/>
    <cellStyle name="Input 10 2 7" xfId="6485" xr:uid="{14B150BB-DC17-4561-AF09-168337C5207A}"/>
    <cellStyle name="Input 10 3" xfId="4172" xr:uid="{00000000-0005-0000-0000-000023090000}"/>
    <cellStyle name="Input 10 3 2" xfId="8475" xr:uid="{9AC7CBF2-4836-4DED-B3C3-C494F4142470}"/>
    <cellStyle name="Input 10 3 2 2" xfId="7685" xr:uid="{8690F4D2-3D4F-4E57-BE10-39C57FFE91F2}"/>
    <cellStyle name="Input 10 3 2 3" xfId="9986" xr:uid="{53D5DF2C-2F24-4413-8E63-6B49B573C468}"/>
    <cellStyle name="Input 10 3 3" xfId="7802" xr:uid="{A1A3C0A0-BEB8-4308-A0F5-ED7459842AE0}"/>
    <cellStyle name="Input 10 3 4" xfId="6114" xr:uid="{A40DCF08-1AA7-4D88-9051-A1DE17637868}"/>
    <cellStyle name="Input 10 3 5" xfId="8851" xr:uid="{2D7E3C40-615C-4299-814B-2D6568242F1E}"/>
    <cellStyle name="Input 10 3 6" xfId="9436" xr:uid="{29650E95-0E9D-443B-9E81-2E71EF0B1FD5}"/>
    <cellStyle name="Input 10 3 7" xfId="7677" xr:uid="{53F03D69-DC00-4920-834C-644A266BE743}"/>
    <cellStyle name="Input 10 4" xfId="4344" xr:uid="{00000000-0005-0000-0000-000024090000}"/>
    <cellStyle name="Input 10 4 2" xfId="7167" xr:uid="{A8D58E40-7D32-4E7D-8BAE-75066FAC2687}"/>
    <cellStyle name="Input 10 4 3" xfId="8230" xr:uid="{7BD5EC6F-532B-4E3D-9874-420B6369351E}"/>
    <cellStyle name="Input 10 5" xfId="4846" xr:uid="{00000000-0005-0000-0000-000025090000}"/>
    <cellStyle name="Input 10 6" xfId="7308" xr:uid="{30B35EEA-7B33-4F3A-A270-82F96BA9D862}"/>
    <cellStyle name="Input 10 7" xfId="9051" xr:uid="{52B6340E-2546-4524-B7FF-EFC8E0E7D29F}"/>
    <cellStyle name="Input 10 8" xfId="5833" xr:uid="{7618113E-F1B3-4110-85F1-3176C9D98E6F}"/>
    <cellStyle name="Input 10 9" xfId="6041" xr:uid="{379FDCD5-6F01-44C3-A8D7-61151479D58D}"/>
    <cellStyle name="Input 100" xfId="1297" xr:uid="{00000000-0005-0000-0000-000026090000}"/>
    <cellStyle name="Input 100 2" xfId="2878" xr:uid="{00000000-0005-0000-0000-000027090000}"/>
    <cellStyle name="Input 100 2 2" xfId="4562" xr:uid="{00000000-0005-0000-0000-000028090000}"/>
    <cellStyle name="Input 100 2 2 2" xfId="8705" xr:uid="{74E8FD73-F4AC-4F54-B409-8461B5DD2369}"/>
    <cellStyle name="Input 100 2 2 2 2" xfId="6620" xr:uid="{AF1A4161-D840-4BA6-A9E3-294C16D65A7F}"/>
    <cellStyle name="Input 100 2 2 2 3" xfId="10210" xr:uid="{F416595B-23B1-4B34-ABA4-CE06FEA91D9D}"/>
    <cellStyle name="Input 100 2 2 3" xfId="8035" xr:uid="{8DA87847-1D03-4A17-882D-5590DBFD60CD}"/>
    <cellStyle name="Input 100 2 2 4" xfId="6521" xr:uid="{AC9D29D0-63AC-4160-9AB6-A04FD5B3AC48}"/>
    <cellStyle name="Input 100 2 2 5" xfId="6684" xr:uid="{2944EE7D-0A81-4BB2-8FA6-180BA3DF7DAB}"/>
    <cellStyle name="Input 100 2 3" xfId="4094" xr:uid="{00000000-0005-0000-0000-000029090000}"/>
    <cellStyle name="Input 100 2 3 2" xfId="5601" xr:uid="{B2003BAE-05C1-4360-AD03-B70397E7E23D}"/>
    <cellStyle name="Input 100 2 3 3" xfId="6904" xr:uid="{C2DC4BAF-B060-49BA-8F7F-08E013ADBC2A}"/>
    <cellStyle name="Input 100 2 4" xfId="5453" xr:uid="{2403BA85-F62E-4212-AF3E-5378DDD5E005}"/>
    <cellStyle name="Input 100 2 5" xfId="9183" xr:uid="{02F73EE1-E3AC-4593-9A3D-23626D8A2686}"/>
    <cellStyle name="Input 100 2 6" xfId="9824" xr:uid="{3761EB50-34B6-4CD6-9AB7-9096EA756BFD}"/>
    <cellStyle name="Input 100 2 7" xfId="6204" xr:uid="{E9C506D7-76CC-4FB7-846C-518B7A5F0D93}"/>
    <cellStyle name="Input 100 3" xfId="4173" xr:uid="{00000000-0005-0000-0000-00002A090000}"/>
    <cellStyle name="Input 100 3 2" xfId="8476" xr:uid="{32A4A1EA-EE54-4BCC-9A36-AD33A63AF9D0}"/>
    <cellStyle name="Input 100 3 2 2" xfId="8028" xr:uid="{544F3800-3A77-4F63-BCC6-ECE25E434208}"/>
    <cellStyle name="Input 100 3 2 3" xfId="9987" xr:uid="{4946F95C-B4ED-4EBC-98B0-57B2A568D275}"/>
    <cellStyle name="Input 100 3 3" xfId="7803" xr:uid="{096FFD57-DF0E-4042-9E73-013E524A7393}"/>
    <cellStyle name="Input 100 3 4" xfId="7488" xr:uid="{844D4FBD-B958-4487-8102-7DEC78A0CAA1}"/>
    <cellStyle name="Input 100 3 5" xfId="9221" xr:uid="{4579B973-47DE-4E49-8876-D3D98D5506D1}"/>
    <cellStyle name="Input 100 3 6" xfId="6878" xr:uid="{E4F33AD5-4E60-4DA4-878E-DDD52A84F4ED}"/>
    <cellStyle name="Input 100 3 7" xfId="9785" xr:uid="{FE2B0E88-AE14-4ABB-B42E-860C02803CA5}"/>
    <cellStyle name="Input 100 4" xfId="4011" xr:uid="{00000000-0005-0000-0000-00002B090000}"/>
    <cellStyle name="Input 100 4 2" xfId="6546" xr:uid="{264F7F32-A588-4A13-A75F-CF449E2ABD41}"/>
    <cellStyle name="Input 100 4 3" xfId="7043" xr:uid="{47FB252F-45DA-4EA5-8F21-5A160C8015F4}"/>
    <cellStyle name="Input 100 5" xfId="4847" xr:uid="{00000000-0005-0000-0000-00002C090000}"/>
    <cellStyle name="Input 100 6" xfId="6060" xr:uid="{C7B1CBD3-A332-4337-9955-FACE28337D3F}"/>
    <cellStyle name="Input 100 7" xfId="6705" xr:uid="{168B5E9B-2FD5-42D6-A4F2-3096DADC84D7}"/>
    <cellStyle name="Input 100 8" xfId="6064" xr:uid="{0DA9924E-7986-4D47-8495-A5890CD27149}"/>
    <cellStyle name="Input 100 9" xfId="8389" xr:uid="{264638DB-5D56-4008-A90D-7A3503D3D072}"/>
    <cellStyle name="Input 101" xfId="1298" xr:uid="{00000000-0005-0000-0000-00002D090000}"/>
    <cellStyle name="Input 101 2" xfId="2879" xr:uid="{00000000-0005-0000-0000-00002E090000}"/>
    <cellStyle name="Input 101 2 2" xfId="4563" xr:uid="{00000000-0005-0000-0000-00002F090000}"/>
    <cellStyle name="Input 101 2 2 2" xfId="8706" xr:uid="{A7FCC40D-E6EF-422B-9EE8-DBC4AB97A323}"/>
    <cellStyle name="Input 101 2 2 2 2" xfId="6621" xr:uid="{FBEA3044-991C-45E8-B477-2ACE877CC397}"/>
    <cellStyle name="Input 101 2 2 2 3" xfId="10211" xr:uid="{EE0587F1-45AD-4DA3-A04A-ADE45B3B710D}"/>
    <cellStyle name="Input 101 2 2 3" xfId="8036" xr:uid="{5A3D437D-4976-4A42-B9D0-36C0CF838A2F}"/>
    <cellStyle name="Input 101 2 2 4" xfId="7127" xr:uid="{BBB1D722-98EB-4089-8D8E-EB196A261B99}"/>
    <cellStyle name="Input 101 2 2 5" xfId="9359" xr:uid="{89B3A10A-8B8B-4369-BC27-B0857FAEE041}"/>
    <cellStyle name="Input 101 2 3" xfId="4493" xr:uid="{00000000-0005-0000-0000-000030090000}"/>
    <cellStyle name="Input 101 2 3 2" xfId="5747" xr:uid="{5CFB69B5-FEF2-49CC-AF34-E816501AD999}"/>
    <cellStyle name="Input 101 2 3 3" xfId="9716" xr:uid="{E996B448-25C4-487C-9D79-E00A1C64BE2C}"/>
    <cellStyle name="Input 101 2 4" xfId="5454" xr:uid="{EBD77C1E-9C3D-4C11-BA28-FD886D7C5B06}"/>
    <cellStyle name="Input 101 2 5" xfId="6665" xr:uid="{08F2B6AA-08D1-4CAB-A78C-A4BDC9ADB4C4}"/>
    <cellStyle name="Input 101 2 6" xfId="6698" xr:uid="{C2CBE1A0-4914-4CE5-915B-273AA65B440D}"/>
    <cellStyle name="Input 101 2 7" xfId="7443" xr:uid="{8008BEF4-CCAC-4169-948C-FA173E4F6494}"/>
    <cellStyle name="Input 101 3" xfId="4174" xr:uid="{00000000-0005-0000-0000-000031090000}"/>
    <cellStyle name="Input 101 3 2" xfId="8477" xr:uid="{EF874104-08ED-44AE-B66A-B01D832BBDC2}"/>
    <cellStyle name="Input 101 3 2 2" xfId="5770" xr:uid="{2B2989A3-6749-479D-ABCD-9B44C02314BE}"/>
    <cellStyle name="Input 101 3 2 3" xfId="9988" xr:uid="{1BDBB50A-EB5B-49B8-B9D4-D3EC0F726CD5}"/>
    <cellStyle name="Input 101 3 3" xfId="7804" xr:uid="{C53E40C0-3A45-4F6B-BEB5-80D4BC9A7A44}"/>
    <cellStyle name="Input 101 3 4" xfId="7073" xr:uid="{73452432-9FF9-4432-A791-81C15EE78786}"/>
    <cellStyle name="Input 101 3 5" xfId="9034" xr:uid="{A735F3A4-0799-4C7A-87D2-5BDDFB1E671F}"/>
    <cellStyle name="Input 101 3 6" xfId="6770" xr:uid="{0A860FE8-0109-41B4-B48C-D406B05DE0B6}"/>
    <cellStyle name="Input 101 3 7" xfId="9705" xr:uid="{F92BC397-BB7C-4A1A-B98D-1D237E45F1A4}"/>
    <cellStyle name="Input 101 4" xfId="4765" xr:uid="{00000000-0005-0000-0000-000032090000}"/>
    <cellStyle name="Input 101 4 2" xfId="6209" xr:uid="{E42DBFEE-8145-42DC-8062-205AD114300E}"/>
    <cellStyle name="Input 101 4 3" xfId="9333" xr:uid="{25BDF722-8658-47E0-A59E-25EF7B732EB7}"/>
    <cellStyle name="Input 101 5" xfId="4848" xr:uid="{00000000-0005-0000-0000-000033090000}"/>
    <cellStyle name="Input 101 6" xfId="7428" xr:uid="{37CAB0B6-28AB-4769-8250-61473B6CAE91}"/>
    <cellStyle name="Input 101 7" xfId="7061" xr:uid="{C1674BA2-0F0A-41FE-A6A9-DA2833AA9E1B}"/>
    <cellStyle name="Input 101 8" xfId="9234" xr:uid="{72F8A02B-D921-4010-85AD-21EA02933448}"/>
    <cellStyle name="Input 101 9" xfId="6629" xr:uid="{2A728A36-3B68-43AE-A086-B3A7E6B71206}"/>
    <cellStyle name="Input 102" xfId="1299" xr:uid="{00000000-0005-0000-0000-000034090000}"/>
    <cellStyle name="Input 102 2" xfId="2880" xr:uid="{00000000-0005-0000-0000-000035090000}"/>
    <cellStyle name="Input 102 2 2" xfId="4564" xr:uid="{00000000-0005-0000-0000-000036090000}"/>
    <cellStyle name="Input 102 2 2 2" xfId="8707" xr:uid="{7F65A95C-2658-4969-8A94-0CC45BDA534F}"/>
    <cellStyle name="Input 102 2 2 2 2" xfId="8354" xr:uid="{BF04CA81-68CA-4087-AE3E-DA7D924CD307}"/>
    <cellStyle name="Input 102 2 2 2 3" xfId="10212" xr:uid="{6D7C4703-8241-4415-91D4-CF129EFA36E8}"/>
    <cellStyle name="Input 102 2 2 3" xfId="8037" xr:uid="{A3C40982-00DC-4D47-860D-99DDF82F2B39}"/>
    <cellStyle name="Input 102 2 2 4" xfId="7546" xr:uid="{EED954F2-430A-486C-AA07-B57B47368CC6}"/>
    <cellStyle name="Input 102 2 2 5" xfId="9559" xr:uid="{6BD45C02-91E1-411A-AED9-2CCB3F1BE750}"/>
    <cellStyle name="Input 102 2 3" xfId="4093" xr:uid="{00000000-0005-0000-0000-000037090000}"/>
    <cellStyle name="Input 102 2 3 2" xfId="7219" xr:uid="{8B7201E6-B9E1-46E0-A6E6-B698A7810FA1}"/>
    <cellStyle name="Input 102 2 3 3" xfId="6945" xr:uid="{8E7A16CD-A045-4581-83F2-7432FBF01E99}"/>
    <cellStyle name="Input 102 2 4" xfId="5455" xr:uid="{04E04113-0400-4282-B6C0-653DC9C1B637}"/>
    <cellStyle name="Input 102 2 5" xfId="9004" xr:uid="{5C43B1E5-32B6-4EEC-9E1C-BB089A54F310}"/>
    <cellStyle name="Input 102 2 6" xfId="6991" xr:uid="{9606FFEF-929F-4228-B9A6-EFA5C66E8ED8}"/>
    <cellStyle name="Input 102 2 7" xfId="6888" xr:uid="{16F05C4B-6DE6-42C3-B4E2-A8EBD3D01C19}"/>
    <cellStyle name="Input 102 3" xfId="4175" xr:uid="{00000000-0005-0000-0000-000038090000}"/>
    <cellStyle name="Input 102 3 2" xfId="8478" xr:uid="{9535F560-C48F-4ACD-9010-1A89877A6A6F}"/>
    <cellStyle name="Input 102 3 2 2" xfId="5604" xr:uid="{F0E1C410-D08F-4C17-9A05-286A17D7AC05}"/>
    <cellStyle name="Input 102 3 2 3" xfId="9989" xr:uid="{05C41E20-2E89-45E1-B7D9-3BF686E27546}"/>
    <cellStyle name="Input 102 3 3" xfId="7805" xr:uid="{BE91B603-2497-4CB6-8493-ACC88912E885}"/>
    <cellStyle name="Input 102 3 4" xfId="5686" xr:uid="{A2106C64-A01F-4E1C-B244-68B4797000F3}"/>
    <cellStyle name="Input 102 3 5" xfId="5826" xr:uid="{ED5500C9-7977-456F-BF92-B59B46900045}"/>
    <cellStyle name="Input 102 3 6" xfId="5717" xr:uid="{D513C7EA-6763-4CB7-AD79-4BDD2A55A298}"/>
    <cellStyle name="Input 102 3 7" xfId="9631" xr:uid="{6986A066-7914-41BB-957C-50C3789C170E}"/>
    <cellStyle name="Input 102 4" xfId="4764" xr:uid="{00000000-0005-0000-0000-000039090000}"/>
    <cellStyle name="Input 102 4 2" xfId="7585" xr:uid="{72A7DCDF-8291-40AB-8ECA-E57DD5D0150E}"/>
    <cellStyle name="Input 102 4 3" xfId="7046" xr:uid="{2590AFCD-6363-45C5-A142-FE57CF0F659B}"/>
    <cellStyle name="Input 102 5" xfId="4849" xr:uid="{00000000-0005-0000-0000-00003A090000}"/>
    <cellStyle name="Input 102 6" xfId="6934" xr:uid="{BFF9FB34-D0BA-4598-8D3D-969EB8955B2C}"/>
    <cellStyle name="Input 102 7" xfId="8400" xr:uid="{F79E3F6E-4282-4994-97BA-E88B04CBC2A4}"/>
    <cellStyle name="Input 102 8" xfId="7031" xr:uid="{0AFD816E-42BB-45D6-B82C-5921412DA480}"/>
    <cellStyle name="Input 102 9" xfId="9171" xr:uid="{A2A4283A-35A7-4B54-B548-1606A1EDD052}"/>
    <cellStyle name="Input 103" xfId="1300" xr:uid="{00000000-0005-0000-0000-00003B090000}"/>
    <cellStyle name="Input 103 2" xfId="2881" xr:uid="{00000000-0005-0000-0000-00003C090000}"/>
    <cellStyle name="Input 103 2 2" xfId="4565" xr:uid="{00000000-0005-0000-0000-00003D090000}"/>
    <cellStyle name="Input 103 2 2 2" xfId="8708" xr:uid="{BAEBEC6A-0966-4188-B205-CB10E4C51485}"/>
    <cellStyle name="Input 103 2 2 2 2" xfId="8234" xr:uid="{372B0BC7-465C-4AB4-8598-898D9D0F8EEF}"/>
    <cellStyle name="Input 103 2 2 2 3" xfId="10213" xr:uid="{AB604CCA-6A0A-47D9-8C36-48E01431E300}"/>
    <cellStyle name="Input 103 2 2 3" xfId="8038" xr:uid="{D0BC9DAF-5579-46C6-A0CD-FFAB2B8BB7F3}"/>
    <cellStyle name="Input 103 2 2 4" xfId="6169" xr:uid="{B5C14BA1-7306-4D32-A8CB-444EAFB8310D}"/>
    <cellStyle name="Input 103 2 2 5" xfId="7430" xr:uid="{17D1B8BE-F567-44A4-B6CB-023EC28A91DF}"/>
    <cellStyle name="Input 103 2 3" xfId="4492" xr:uid="{00000000-0005-0000-0000-00003E090000}"/>
    <cellStyle name="Input 103 2 3 2" xfId="6567" xr:uid="{5B3E0009-AFC3-4586-A7CA-07B049DA3553}"/>
    <cellStyle name="Input 103 2 3 3" xfId="8978" xr:uid="{80AD10BB-BE8B-4076-B3F8-C6162B8DECAB}"/>
    <cellStyle name="Input 103 2 4" xfId="5456" xr:uid="{AFEDACA5-312F-4EFA-B9B8-713E18747443}"/>
    <cellStyle name="Input 103 2 5" xfId="6395" xr:uid="{C4BF52B5-CB1D-41CE-BCD3-3554E9DA3EAA}"/>
    <cellStyle name="Input 103 2 6" xfId="5926" xr:uid="{D5EEB26D-A319-4F53-B2E7-2E26DA18C4B2}"/>
    <cellStyle name="Input 103 2 7" xfId="6043" xr:uid="{5F99378B-BA26-4BAE-B898-3FD33F3D991C}"/>
    <cellStyle name="Input 103 3" xfId="4176" xr:uid="{00000000-0005-0000-0000-00003F090000}"/>
    <cellStyle name="Input 103 3 2" xfId="8479" xr:uid="{5791BDE9-05CD-4E21-83F5-34BCB3830F94}"/>
    <cellStyle name="Input 103 3 2 2" xfId="6588" xr:uid="{E3904C65-FF89-4E96-B3FD-793F8A7E7784}"/>
    <cellStyle name="Input 103 3 2 3" xfId="9990" xr:uid="{272FDE28-B0B0-414A-8A2A-A6AFFD2AE209}"/>
    <cellStyle name="Input 103 3 3" xfId="7806" xr:uid="{CD8DD32B-E4F8-46B7-B4E2-DF9B992E9BA8}"/>
    <cellStyle name="Input 103 3 4" xfId="6115" xr:uid="{E75B62D8-C6A9-41BA-8977-FB39411A4339}"/>
    <cellStyle name="Input 103 3 5" xfId="9120" xr:uid="{33D42C40-C2AA-426D-968D-3143253ACCED}"/>
    <cellStyle name="Input 103 3 6" xfId="6968" xr:uid="{F0828396-A7D2-4FE0-A5BD-497E7D3745D9}"/>
    <cellStyle name="Input 103 3 7" xfId="7945" xr:uid="{2C825CCF-FAC7-4A3F-A4CA-05592AED58D7}"/>
    <cellStyle name="Input 103 4" xfId="4343" xr:uid="{00000000-0005-0000-0000-000040090000}"/>
    <cellStyle name="Input 103 4 2" xfId="7168" xr:uid="{65905BF9-00CE-497F-9060-5C2B42AF5DD6}"/>
    <cellStyle name="Input 103 4 3" xfId="9844" xr:uid="{3C83AAE6-570F-4F1A-B70F-914D437283C0}"/>
    <cellStyle name="Input 103 5" xfId="4850" xr:uid="{00000000-0005-0000-0000-000041090000}"/>
    <cellStyle name="Input 103 6" xfId="6838" xr:uid="{A2655D6A-D937-44A9-BD86-E27C2240524D}"/>
    <cellStyle name="Input 103 7" xfId="9238" xr:uid="{AF56BE23-BEAC-42D8-B0DC-E6671FB1F607}"/>
    <cellStyle name="Input 103 8" xfId="6702" xr:uid="{57DFC511-C5F4-4F07-858B-7B705FC0865E}"/>
    <cellStyle name="Input 103 9" xfId="5842" xr:uid="{BD74A500-DD2E-474E-B097-B91C1D278FE9}"/>
    <cellStyle name="Input 104" xfId="1301" xr:uid="{00000000-0005-0000-0000-000042090000}"/>
    <cellStyle name="Input 104 2" xfId="2882" xr:uid="{00000000-0005-0000-0000-000043090000}"/>
    <cellStyle name="Input 104 2 2" xfId="4566" xr:uid="{00000000-0005-0000-0000-000044090000}"/>
    <cellStyle name="Input 104 2 2 2" xfId="8709" xr:uid="{419D019B-0698-491F-9660-6068F2A1794B}"/>
    <cellStyle name="Input 104 2 2 2 2" xfId="6325" xr:uid="{8728166B-F952-4296-8AE5-AC7D6B7BF3DD}"/>
    <cellStyle name="Input 104 2 2 2 3" xfId="10214" xr:uid="{BF8D8115-6A8E-4872-A847-0DB15AC48498}"/>
    <cellStyle name="Input 104 2 2 3" xfId="8039" xr:uid="{9635A8F3-DC24-4395-8FFC-EF280DC0AFDF}"/>
    <cellStyle name="Input 104 2 2 4" xfId="6522" xr:uid="{1FD4B943-0C1C-485F-9BE6-A9BB49D3C861}"/>
    <cellStyle name="Input 104 2 2 5" xfId="7038" xr:uid="{F92390F0-67F7-4CCB-8993-E79E3DF89079}"/>
    <cellStyle name="Input 104 2 3" xfId="4092" xr:uid="{00000000-0005-0000-0000-000045090000}"/>
    <cellStyle name="Input 104 2 3 2" xfId="5796" xr:uid="{E1815BA2-794E-4209-8621-F53132F2A6AC}"/>
    <cellStyle name="Input 104 2 3 3" xfId="9623" xr:uid="{520A05B2-5370-4422-999D-2EE1DA1530C2}"/>
    <cellStyle name="Input 104 2 4" xfId="5457" xr:uid="{A663A3D1-E6BD-43C5-9FB5-57A6326F8D5C}"/>
    <cellStyle name="Input 104 2 5" xfId="5847" xr:uid="{C330CF2D-ACE6-4FD9-8266-1DA941E560FF}"/>
    <cellStyle name="Input 104 2 6" xfId="7584" xr:uid="{66066EDC-1F99-4A03-A0B0-1CD62157F607}"/>
    <cellStyle name="Input 104 2 7" xfId="9379" xr:uid="{72495722-A82D-48F6-8D94-779DB3CBFA3D}"/>
    <cellStyle name="Input 104 3" xfId="4177" xr:uid="{00000000-0005-0000-0000-000046090000}"/>
    <cellStyle name="Input 104 3 2" xfId="8480" xr:uid="{100FC5E4-5E8C-46C7-BCAF-AEAD9B209860}"/>
    <cellStyle name="Input 104 3 2 2" xfId="5605" xr:uid="{930D05FC-6846-4E64-8DAE-BEE6D94C5BF3}"/>
    <cellStyle name="Input 104 3 2 3" xfId="9991" xr:uid="{FEA99F51-4012-41A1-80BE-530263DBD04D}"/>
    <cellStyle name="Input 104 3 3" xfId="7807" xr:uid="{E4526EA0-5AC7-45C0-B14F-04DEA91D85B6}"/>
    <cellStyle name="Input 104 3 4" xfId="7489" xr:uid="{5EAC8355-50DD-4BC3-B6EE-5B990F1A38D5}"/>
    <cellStyle name="Input 104 3 5" xfId="8944" xr:uid="{5461E6BE-280F-4633-905B-8BB27732B1A4}"/>
    <cellStyle name="Input 104 3 6" xfId="9075" xr:uid="{07582A8D-259B-4F1B-B6F5-0978E304F037}"/>
    <cellStyle name="Input 104 3 7" xfId="6635" xr:uid="{C1F3AE64-99A6-4AFE-9672-29DFCEC269BD}"/>
    <cellStyle name="Input 104 4" xfId="4010" xr:uid="{00000000-0005-0000-0000-000047090000}"/>
    <cellStyle name="Input 104 4 2" xfId="7586" xr:uid="{F54DA7A2-D831-4E5E-B662-CE0B9C3EA106}"/>
    <cellStyle name="Input 104 4 3" xfId="9487" xr:uid="{C238F778-F6B5-4A45-83E5-0893CC4DA083}"/>
    <cellStyle name="Input 104 5" xfId="4851" xr:uid="{00000000-0005-0000-0000-000048090000}"/>
    <cellStyle name="Input 104 6" xfId="7010" xr:uid="{F953E163-7680-42AC-BEC1-59036BD9BD11}"/>
    <cellStyle name="Input 104 7" xfId="6971" xr:uid="{9A3A0B32-03AB-42F3-BC51-65BBEFD900DE}"/>
    <cellStyle name="Input 104 8" xfId="6880" xr:uid="{7499E53A-D538-4122-BD59-7E8D33587491}"/>
    <cellStyle name="Input 104 9" xfId="6458" xr:uid="{59FC9857-C660-491A-9A9A-6988E74B8148}"/>
    <cellStyle name="Input 105" xfId="1302" xr:uid="{00000000-0005-0000-0000-000049090000}"/>
    <cellStyle name="Input 105 2" xfId="2883" xr:uid="{00000000-0005-0000-0000-00004A090000}"/>
    <cellStyle name="Input 105 2 2" xfId="4567" xr:uid="{00000000-0005-0000-0000-00004B090000}"/>
    <cellStyle name="Input 105 2 2 2" xfId="8710" xr:uid="{44EFE668-0C9C-4430-8517-B97701DF097F}"/>
    <cellStyle name="Input 105 2 2 2 2" xfId="7255" xr:uid="{D411FE75-D8AE-471F-9558-45B6FE6F56F1}"/>
    <cellStyle name="Input 105 2 2 2 3" xfId="10215" xr:uid="{1BFD0454-BB5C-46CA-8528-C0345026BF3B}"/>
    <cellStyle name="Input 105 2 2 3" xfId="8040" xr:uid="{BB7CF5AC-7E7F-468C-A598-F12A3F00DEB4}"/>
    <cellStyle name="Input 105 2 2 4" xfId="7128" xr:uid="{BECC9BFC-59F4-48C9-ADFC-E5FB63D5F3DE}"/>
    <cellStyle name="Input 105 2 2 5" xfId="8923" xr:uid="{07807918-D0CB-4160-BBD5-456AA3F200D4}"/>
    <cellStyle name="Input 105 2 3" xfId="4491" xr:uid="{00000000-0005-0000-0000-00004C090000}"/>
    <cellStyle name="Input 105 2 3 2" xfId="7644" xr:uid="{49222796-26BD-4007-A2FE-751BB0072A7B}"/>
    <cellStyle name="Input 105 2 3 3" xfId="6244" xr:uid="{8B9D3F90-34B5-42B9-A574-124FC1BEE64C}"/>
    <cellStyle name="Input 105 2 4" xfId="5458" xr:uid="{C2CF358B-F393-4A2E-BAD2-E4052F213A67}"/>
    <cellStyle name="Input 105 2 5" xfId="6876" xr:uid="{024E4E9B-0E19-4240-AC01-C3CEBB68D760}"/>
    <cellStyle name="Input 105 2 6" xfId="9309" xr:uid="{356462B8-59B1-463B-99F6-B3F0DF6059DF}"/>
    <cellStyle name="Input 105 2 7" xfId="9776" xr:uid="{745AF2F6-02D1-44FA-B64F-569B67857926}"/>
    <cellStyle name="Input 105 3" xfId="4178" xr:uid="{00000000-0005-0000-0000-00004D090000}"/>
    <cellStyle name="Input 105 3 2" xfId="8481" xr:uid="{9CB195E7-718B-424D-86E2-5584FBFACCB6}"/>
    <cellStyle name="Input 105 3 2 2" xfId="7686" xr:uid="{11C6DD97-30B0-47CB-9A8E-95E0BA1C03E0}"/>
    <cellStyle name="Input 105 3 2 3" xfId="9992" xr:uid="{2D136CD0-14DF-4383-8852-0F1DBBD7C9B6}"/>
    <cellStyle name="Input 105 3 3" xfId="7808" xr:uid="{A6DB755A-C12F-4763-9BEF-4A03A3EA8413}"/>
    <cellStyle name="Input 105 3 4" xfId="7074" xr:uid="{0FC8EDE3-3771-4A2C-AAB1-E98988F58B10}"/>
    <cellStyle name="Input 105 3 5" xfId="5634" xr:uid="{C3D6C303-A520-4447-8409-38E9142D1A6D}"/>
    <cellStyle name="Input 105 3 6" xfId="9828" xr:uid="{DBF9BDF1-34E5-42D3-BFA6-70FDF4921D5D}"/>
    <cellStyle name="Input 105 3 7" xfId="9077" xr:uid="{BEB4FE0B-4EC1-4E10-A77B-654769DE83FB}"/>
    <cellStyle name="Input 105 4" xfId="4763" xr:uid="{00000000-0005-0000-0000-00004E090000}"/>
    <cellStyle name="Input 105 4 2" xfId="6210" xr:uid="{59DC164A-AB65-4FF5-927C-AC45B64648A3}"/>
    <cellStyle name="Input 105 4 3" xfId="7058" xr:uid="{3D17D948-DD67-40FB-BE03-F5B9CDF95E50}"/>
    <cellStyle name="Input 105 5" xfId="4852" xr:uid="{00000000-0005-0000-0000-00004F090000}"/>
    <cellStyle name="Input 105 6" xfId="6450" xr:uid="{56122209-EBF7-4357-9E0D-5BE9AADF66BF}"/>
    <cellStyle name="Input 105 7" xfId="6636" xr:uid="{F459C93B-06B0-4AE8-B40E-1CE336C511B9}"/>
    <cellStyle name="Input 105 8" xfId="5930" xr:uid="{0867B2C5-DD9D-4998-BC76-C63538A73452}"/>
    <cellStyle name="Input 105 9" xfId="5797" xr:uid="{82A5ACEE-E6F9-4BB0-8537-F3659A639E29}"/>
    <cellStyle name="Input 106" xfId="1303" xr:uid="{00000000-0005-0000-0000-000050090000}"/>
    <cellStyle name="Input 106 2" xfId="2884" xr:uid="{00000000-0005-0000-0000-000051090000}"/>
    <cellStyle name="Input 106 2 2" xfId="4568" xr:uid="{00000000-0005-0000-0000-000052090000}"/>
    <cellStyle name="Input 106 2 2 2" xfId="8711" xr:uid="{BCB57D55-AA92-4633-B636-17E4919144E4}"/>
    <cellStyle name="Input 106 2 2 2 2" xfId="6326" xr:uid="{3DC68B27-9D4A-47F7-91CC-CDC93AAFE575}"/>
    <cellStyle name="Input 106 2 2 2 3" xfId="10216" xr:uid="{85F12F56-AABA-448B-931B-D7844690B734}"/>
    <cellStyle name="Input 106 2 2 3" xfId="8041" xr:uid="{CA833E3D-9DA6-44D1-94E6-5FECBBACF9C1}"/>
    <cellStyle name="Input 106 2 2 4" xfId="7547" xr:uid="{58D78730-CC79-4CD8-BB5B-55163632E9CC}"/>
    <cellStyle name="Input 106 2 2 5" xfId="9710" xr:uid="{784E8C8B-D32D-4DDC-83AE-8B3CDC51624C}"/>
    <cellStyle name="Input 106 2 3" xfId="4091" xr:uid="{00000000-0005-0000-0000-000053090000}"/>
    <cellStyle name="Input 106 2 3 2" xfId="7220" xr:uid="{B0271264-B324-4882-B539-91E45B3696D1}"/>
    <cellStyle name="Input 106 2 3 3" xfId="8272" xr:uid="{97176F40-2DEB-4C17-9D63-AD7615354DD4}"/>
    <cellStyle name="Input 106 2 4" xfId="5459" xr:uid="{1B58B209-9B5B-4D19-A55E-C3D419EF9BDC}"/>
    <cellStyle name="Input 106 2 5" xfId="9086" xr:uid="{C742FF55-560F-431A-B409-4FA3A6718EFD}"/>
    <cellStyle name="Input 106 2 6" xfId="9859" xr:uid="{1DFA8A56-18D1-449C-910D-623AFB572ABD}"/>
    <cellStyle name="Input 106 2 7" xfId="5942" xr:uid="{3AEDBFAB-5812-43EB-A397-024EB1D586A4}"/>
    <cellStyle name="Input 106 3" xfId="4179" xr:uid="{00000000-0005-0000-0000-000054090000}"/>
    <cellStyle name="Input 106 3 2" xfId="8482" xr:uid="{B16551F6-7446-4676-980D-9F239FD3189C}"/>
    <cellStyle name="Input 106 3 2 2" xfId="6292" xr:uid="{B28D26EF-C501-46BB-AD9D-F3A7A71EE957}"/>
    <cellStyle name="Input 106 3 2 3" xfId="9993" xr:uid="{207453B9-0F99-48C0-9C1F-1295C7CC1558}"/>
    <cellStyle name="Input 106 3 3" xfId="7809" xr:uid="{8FCD0E71-5CFE-4751-97DB-074A23219334}"/>
    <cellStyle name="Input 106 3 4" xfId="5687" xr:uid="{1D66792D-2E19-4797-94F2-930C09EA084E}"/>
    <cellStyle name="Input 106 3 5" xfId="6963" xr:uid="{7F5D0748-8388-4F77-ACC1-039C1F94B955}"/>
    <cellStyle name="Input 106 3 6" xfId="9142" xr:uid="{DEF250BF-07F1-45D3-AC4D-2B2C6DC0CD4E}"/>
    <cellStyle name="Input 106 3 7" xfId="9550" xr:uid="{A71449DA-3609-4433-B7A7-4145763ED35A}"/>
    <cellStyle name="Input 106 4" xfId="4762" xr:uid="{00000000-0005-0000-0000-000055090000}"/>
    <cellStyle name="Input 106 4 2" xfId="5719" xr:uid="{0376F9B1-38F3-48EC-A25C-04F3E2A0548F}"/>
    <cellStyle name="Input 106 4 3" xfId="9366" xr:uid="{2EC11366-5D10-4D59-8F5F-46F6F0B2716E}"/>
    <cellStyle name="Input 106 5" xfId="4853" xr:uid="{00000000-0005-0000-0000-000056090000}"/>
    <cellStyle name="Input 106 6" xfId="8327" xr:uid="{15C16A8B-94FA-45F6-B383-5F6BB3381A04}"/>
    <cellStyle name="Input 106 7" xfId="8350" xr:uid="{A4C2618A-308E-4FE8-9AB0-5D528FEC5EFA}"/>
    <cellStyle name="Input 106 8" xfId="9140" xr:uid="{7BD8BBBE-5693-4BFC-AA26-9D7FE848B98A}"/>
    <cellStyle name="Input 106 9" xfId="6085" xr:uid="{7B349398-0FD4-45B2-AF81-D4808B7500BC}"/>
    <cellStyle name="Input 107" xfId="1304" xr:uid="{00000000-0005-0000-0000-000057090000}"/>
    <cellStyle name="Input 107 2" xfId="2885" xr:uid="{00000000-0005-0000-0000-000058090000}"/>
    <cellStyle name="Input 107 2 2" xfId="4569" xr:uid="{00000000-0005-0000-0000-000059090000}"/>
    <cellStyle name="Input 107 2 2 2" xfId="8712" xr:uid="{9C8BFD68-0ED1-46CF-A10F-3BFFD43995BA}"/>
    <cellStyle name="Input 107 2 2 2 2" xfId="6627" xr:uid="{5B0C473E-7627-43C6-9989-6A1E6610B9AD}"/>
    <cellStyle name="Input 107 2 2 2 3" xfId="10217" xr:uid="{AF772E2E-A356-467F-9905-9E926900EC5A}"/>
    <cellStyle name="Input 107 2 2 3" xfId="8042" xr:uid="{2B2C7F1F-1F75-4006-9464-50FF9495F9AB}"/>
    <cellStyle name="Input 107 2 2 4" xfId="6170" xr:uid="{ED3C509D-AD0D-4375-99C3-D1A92DD0FD69}"/>
    <cellStyle name="Input 107 2 2 5" xfId="9438" xr:uid="{0B0F1107-CFD2-4238-A430-0C7AB5039792}"/>
    <cellStyle name="Input 107 2 3" xfId="4490" xr:uid="{00000000-0005-0000-0000-00005A090000}"/>
    <cellStyle name="Input 107 2 3 2" xfId="7645" xr:uid="{350D3608-9DAA-4BA1-AE63-6B60D8605655}"/>
    <cellStyle name="Input 107 2 3 3" xfId="5648" xr:uid="{408EBC9A-D975-4862-8986-8895F004D043}"/>
    <cellStyle name="Input 107 2 4" xfId="5460" xr:uid="{2EAE4DED-E5F2-45D0-BF02-196D74DDA441}"/>
    <cellStyle name="Input 107 2 5" xfId="5909" xr:uid="{E8959524-9A1A-48C2-93BC-339F281F9D07}"/>
    <cellStyle name="Input 107 2 6" xfId="6424" xr:uid="{C494F2E6-823E-4170-B36E-0F3011A35016}"/>
    <cellStyle name="Input 107 2 7" xfId="9764" xr:uid="{2FBECB15-3041-48EF-9458-A4A52C0F9094}"/>
    <cellStyle name="Input 107 3" xfId="4180" xr:uid="{00000000-0005-0000-0000-00005B090000}"/>
    <cellStyle name="Input 107 3 2" xfId="8483" xr:uid="{5A728BAF-4D40-41AB-966F-DD8745510116}"/>
    <cellStyle name="Input 107 3 2 2" xfId="7687" xr:uid="{36729977-50B8-4912-A29F-9062DE54D9BD}"/>
    <cellStyle name="Input 107 3 2 3" xfId="9994" xr:uid="{DF82FF8E-72EC-4711-AEB4-CE85E524A425}"/>
    <cellStyle name="Input 107 3 3" xfId="7810" xr:uid="{C58D30FA-BF9E-4EC6-89E7-07660D0145A5}"/>
    <cellStyle name="Input 107 3 4" xfId="6116" xr:uid="{33009E00-962D-4BEC-A928-138577F17546}"/>
    <cellStyle name="Input 107 3 5" xfId="8852" xr:uid="{B3B5809B-484C-4158-AFCB-F1CE8504D871}"/>
    <cellStyle name="Input 107 3 6" xfId="9562" xr:uid="{44C205AA-1C3B-4E16-BA48-858E6D84C940}"/>
    <cellStyle name="Input 107 3 7" xfId="9511" xr:uid="{28C57578-1B84-4388-8243-DA6E824AC2BA}"/>
    <cellStyle name="Input 107 4" xfId="4342" xr:uid="{00000000-0005-0000-0000-00005C090000}"/>
    <cellStyle name="Input 107 4 2" xfId="7169" xr:uid="{44B2441F-669D-4BF1-A8F3-7794116A0E83}"/>
    <cellStyle name="Input 107 4 3" xfId="9671" xr:uid="{095CF63E-0B38-4CC2-91E2-A8CF536FB966}"/>
    <cellStyle name="Input 107 5" xfId="4854" xr:uid="{00000000-0005-0000-0000-00005D090000}"/>
    <cellStyle name="Input 107 6" xfId="6375" xr:uid="{C79AF422-C449-46FE-9B3A-EF5A350EEA50}"/>
    <cellStyle name="Input 107 7" xfId="8871" xr:uid="{087E87A2-C0D9-4D11-9991-2B62253838A2}"/>
    <cellStyle name="Input 107 8" xfId="7721" xr:uid="{EF078C89-1415-42E4-9EDE-6C7BFCF80676}"/>
    <cellStyle name="Input 107 9" xfId="6327" xr:uid="{DE3C2D62-0552-416F-BA9D-C969862610FE}"/>
    <cellStyle name="Input 108" xfId="1305" xr:uid="{00000000-0005-0000-0000-00005E090000}"/>
    <cellStyle name="Input 108 2" xfId="2886" xr:uid="{00000000-0005-0000-0000-00005F090000}"/>
    <cellStyle name="Input 108 2 2" xfId="4570" xr:uid="{00000000-0005-0000-0000-000060090000}"/>
    <cellStyle name="Input 108 2 2 2" xfId="8713" xr:uid="{CB1CF5E7-1825-48A6-BAC2-A3CC6C580B81}"/>
    <cellStyle name="Input 108 2 2 2 2" xfId="7256" xr:uid="{5C1437E1-8FD8-46FD-A2C1-95170B535B8F}"/>
    <cellStyle name="Input 108 2 2 2 3" xfId="10218" xr:uid="{0046EE40-CED6-46B6-8B41-11DFF96A38DF}"/>
    <cellStyle name="Input 108 2 2 3" xfId="8043" xr:uid="{5D2BE304-1441-42C7-9696-945D5AA77ADA}"/>
    <cellStyle name="Input 108 2 2 4" xfId="6523" xr:uid="{B4D6436C-2CB0-4C7F-9F19-ECFEBFA996C5}"/>
    <cellStyle name="Input 108 2 2 5" xfId="8297" xr:uid="{8C0C1020-7581-40EE-ACCC-BC285005A345}"/>
    <cellStyle name="Input 108 2 3" xfId="4090" xr:uid="{00000000-0005-0000-0000-000061090000}"/>
    <cellStyle name="Input 108 2 3 2" xfId="7221" xr:uid="{8A2C5E4B-2D0C-4BF0-8708-4A22E9BE0FFB}"/>
    <cellStyle name="Input 108 2 3 3" xfId="9157" xr:uid="{EF79CF0B-19F9-4269-BDDE-53BEB9322D06}"/>
    <cellStyle name="Input 108 2 4" xfId="5461" xr:uid="{9371BD5F-3A23-4979-84CD-BAF32B884F14}"/>
    <cellStyle name="Input 108 2 5" xfId="8907" xr:uid="{46C860BA-BD6C-402B-8A8F-79DFF80B4E63}"/>
    <cellStyle name="Input 108 2 6" xfId="5639" xr:uid="{1F68B720-E486-4A0B-B33B-9565F291FA39}"/>
    <cellStyle name="Input 108 2 7" xfId="9808" xr:uid="{99F92B65-8DD4-407E-87C0-AF5BF0F3A142}"/>
    <cellStyle name="Input 108 3" xfId="4181" xr:uid="{00000000-0005-0000-0000-000062090000}"/>
    <cellStyle name="Input 108 3 2" xfId="8484" xr:uid="{91F84351-CA25-43A9-8001-F3831D6E6C5C}"/>
    <cellStyle name="Input 108 3 2 2" xfId="7784" xr:uid="{CDD65932-1BE1-4612-A003-501DFE045AC4}"/>
    <cellStyle name="Input 108 3 2 3" xfId="9995" xr:uid="{0EB97775-E75B-4CA4-B394-C4C3CC9B3065}"/>
    <cellStyle name="Input 108 3 3" xfId="7811" xr:uid="{C0BC817B-71BD-431A-BE32-8861DCBC8003}"/>
    <cellStyle name="Input 108 3 4" xfId="7490" xr:uid="{2B2B8518-756C-464B-9A06-FDC8AFB8AC69}"/>
    <cellStyle name="Input 108 3 5" xfId="9222" xr:uid="{FB970C12-8D76-4FE0-BAC0-C09F3FD90047}"/>
    <cellStyle name="Input 108 3 6" xfId="6062" xr:uid="{90BBDB26-8160-49E4-997C-56396ED0C707}"/>
    <cellStyle name="Input 108 3 7" xfId="9682" xr:uid="{A0C9043A-B1C9-4830-967F-190F165760C1}"/>
    <cellStyle name="Input 108 4" xfId="4009" xr:uid="{00000000-0005-0000-0000-000063090000}"/>
    <cellStyle name="Input 108 4 2" xfId="6547" xr:uid="{69651E89-2BD8-4091-B850-2136BCAF6C65}"/>
    <cellStyle name="Input 108 4 3" xfId="9548" xr:uid="{CC5DD983-CF48-4222-9560-8948D86787B9}"/>
    <cellStyle name="Input 108 5" xfId="4855" xr:uid="{00000000-0005-0000-0000-000064090000}"/>
    <cellStyle name="Input 108 6" xfId="6059" xr:uid="{00DEDC64-96BA-4419-9A25-420F24175980}"/>
    <cellStyle name="Input 108 7" xfId="5641" xr:uid="{1F9E5B75-8B68-491D-9145-49B26EFAE6B4}"/>
    <cellStyle name="Input 108 8" xfId="8986" xr:uid="{354102BA-D6FD-47B7-AEC3-A2578EDBB1FC}"/>
    <cellStyle name="Input 108 9" xfId="5807" xr:uid="{1382DE30-11D0-46E3-8CEA-92EE8B526B73}"/>
    <cellStyle name="Input 109" xfId="1306" xr:uid="{00000000-0005-0000-0000-000065090000}"/>
    <cellStyle name="Input 109 2" xfId="2887" xr:uid="{00000000-0005-0000-0000-000066090000}"/>
    <cellStyle name="Input 109 2 2" xfId="4571" xr:uid="{00000000-0005-0000-0000-000067090000}"/>
    <cellStyle name="Input 109 2 2 2" xfId="8714" xr:uid="{4A2DF4F3-A246-4D8D-9809-BDBB0E7ADF3C}"/>
    <cellStyle name="Input 109 2 2 2 2" xfId="6680" xr:uid="{A7AB5C10-2770-4231-A04F-54245C064A16}"/>
    <cellStyle name="Input 109 2 2 2 3" xfId="10219" xr:uid="{71DD8836-ADE2-4D90-A09A-0F2977381E07}"/>
    <cellStyle name="Input 109 2 2 3" xfId="8044" xr:uid="{EA3A7825-8CC8-410B-AE92-1D08D31E10D9}"/>
    <cellStyle name="Input 109 2 2 4" xfId="7129" xr:uid="{F6D63C81-79E9-430D-9603-7B7602495E59}"/>
    <cellStyle name="Input 109 2 2 5" xfId="7057" xr:uid="{D7D9CFBA-E758-42B5-BEAF-BEAB52D650D5}"/>
    <cellStyle name="Input 109 2 3" xfId="4489" xr:uid="{00000000-0005-0000-0000-000068090000}"/>
    <cellStyle name="Input 109 2 3 2" xfId="5748" xr:uid="{EC94E7A3-D911-490F-AB97-822DC8051D51}"/>
    <cellStyle name="Input 109 2 3 3" xfId="7045" xr:uid="{A741E158-B540-49EB-B797-B5CCDC5ACA82}"/>
    <cellStyle name="Input 109 2 4" xfId="5462" xr:uid="{F3BDEA4A-A193-4187-86B4-83F2827C6C4A}"/>
    <cellStyle name="Input 109 2 5" xfId="6664" xr:uid="{E0070A19-59CA-43CA-BC40-B75C5C4A75B3}"/>
    <cellStyle name="Input 109 2 6" xfId="7358" xr:uid="{F4F582FE-1514-4A2F-9E41-503747501BDA}"/>
    <cellStyle name="Input 109 2 7" xfId="9240" xr:uid="{5DFBBC03-C645-4591-8F91-83DFA942B6D2}"/>
    <cellStyle name="Input 109 3" xfId="4182" xr:uid="{00000000-0005-0000-0000-000069090000}"/>
    <cellStyle name="Input 109 3 2" xfId="8485" xr:uid="{D7FF8C91-CE8C-4D48-A470-1D88A18D0D46}"/>
    <cellStyle name="Input 109 3 2 2" xfId="5771" xr:uid="{A4B98E86-EB3E-4D48-AB7C-F1AF28C95F4D}"/>
    <cellStyle name="Input 109 3 2 3" xfId="9996" xr:uid="{AFE1AEF5-D8B9-46A3-B454-FC321F63398D}"/>
    <cellStyle name="Input 109 3 3" xfId="7812" xr:uid="{7E967462-3122-484D-B3B3-12EA99F6F053}"/>
    <cellStyle name="Input 109 3 4" xfId="7075" xr:uid="{255E10AF-CC19-40C1-81A5-488CC9335B15}"/>
    <cellStyle name="Input 109 3 5" xfId="9035" xr:uid="{2EEECCE0-6171-458A-ADE2-B154332046B6}"/>
    <cellStyle name="Input 109 3 6" xfId="9498" xr:uid="{FD3245F6-1ECD-476B-85FB-E52BFF70E19D}"/>
    <cellStyle name="Input 109 3 7" xfId="5986" xr:uid="{E57AD5D8-328B-4416-B3F4-44AB98114404}"/>
    <cellStyle name="Input 109 4" xfId="4761" xr:uid="{00000000-0005-0000-0000-00006A090000}"/>
    <cellStyle name="Input 109 4 2" xfId="6211" xr:uid="{9E0DCA82-4DF9-403D-98B4-3A20D72DB52A}"/>
    <cellStyle name="Input 109 4 3" xfId="9180" xr:uid="{DA4B4F9F-C42E-42FE-B68E-DDE12BB543A6}"/>
    <cellStyle name="Input 109 5" xfId="4856" xr:uid="{00000000-0005-0000-0000-00006B090000}"/>
    <cellStyle name="Input 109 6" xfId="5663" xr:uid="{1AC87661-D30D-40D9-89D5-BACE19337CA8}"/>
    <cellStyle name="Input 109 7" xfId="6004" xr:uid="{91FA7F1C-9FFF-4036-8FAF-0B20099751E1}"/>
    <cellStyle name="Input 109 8" xfId="9015" xr:uid="{555C7DFC-68D8-4CF1-B3DE-4C1E0A221071}"/>
    <cellStyle name="Input 109 9" xfId="6403" xr:uid="{748B6DEC-12B3-46E3-AB61-44E0289C3B16}"/>
    <cellStyle name="Input 11" xfId="1307" xr:uid="{00000000-0005-0000-0000-00006C090000}"/>
    <cellStyle name="Input 11 2" xfId="2888" xr:uid="{00000000-0005-0000-0000-00006D090000}"/>
    <cellStyle name="Input 11 2 2" xfId="4572" xr:uid="{00000000-0005-0000-0000-00006E090000}"/>
    <cellStyle name="Input 11 2 2 2" xfId="8715" xr:uid="{129FE226-C04C-4729-B1AB-11ECD0271076}"/>
    <cellStyle name="Input 11 2 2 2 2" xfId="6681" xr:uid="{3DF8E8FB-B19B-45F3-B9BC-45C6C33CAB96}"/>
    <cellStyle name="Input 11 2 2 2 3" xfId="10220" xr:uid="{C3D145B0-6FFA-473D-8954-8FDFDB255FC3}"/>
    <cellStyle name="Input 11 2 2 3" xfId="8045" xr:uid="{79B6E7FC-CE09-44FB-8E7A-1B92BC34EB1B}"/>
    <cellStyle name="Input 11 2 2 4" xfId="7548" xr:uid="{AEE15785-EF3C-4A77-AC3F-C9ACB5B53F4D}"/>
    <cellStyle name="Input 11 2 2 5" xfId="8292" xr:uid="{9C65B38A-7063-40C2-907F-AAB71DED0A13}"/>
    <cellStyle name="Input 11 2 3" xfId="4089" xr:uid="{00000000-0005-0000-0000-00006F090000}"/>
    <cellStyle name="Input 11 2 3 2" xfId="7222" xr:uid="{93838936-2817-45BF-8500-EDF8E1F334EB}"/>
    <cellStyle name="Input 11 2 3 3" xfId="9492" xr:uid="{7CC3C697-6A55-4366-B1F5-4E7EF0B8FCE5}"/>
    <cellStyle name="Input 11 2 4" xfId="5463" xr:uid="{9738BFD2-D3EF-46E2-8DD1-69E45E7184F9}"/>
    <cellStyle name="Input 11 2 5" xfId="7391" xr:uid="{097218B1-DBE5-4580-9D7E-83DEF4817C92}"/>
    <cellStyle name="Input 11 2 6" xfId="6481" xr:uid="{0C2130D8-A1A0-4C4E-B2C2-F95D067590D5}"/>
    <cellStyle name="Input 11 2 7" xfId="9433" xr:uid="{379278B5-3E5C-4F3F-939C-7A836E16334C}"/>
    <cellStyle name="Input 11 3" xfId="4183" xr:uid="{00000000-0005-0000-0000-000070090000}"/>
    <cellStyle name="Input 11 3 2" xfId="8486" xr:uid="{81B0D040-BC4A-482F-AA69-1DDD0FC97410}"/>
    <cellStyle name="Input 11 3 2 2" xfId="7745" xr:uid="{D0BAB680-23C2-4ECE-8657-15AB15895470}"/>
    <cellStyle name="Input 11 3 2 3" xfId="9997" xr:uid="{FD7EA974-588D-487E-AD79-C48AFFAD63FD}"/>
    <cellStyle name="Input 11 3 3" xfId="7813" xr:uid="{E094687D-6E2D-41F0-8D92-5EE57D308D93}"/>
    <cellStyle name="Input 11 3 4" xfId="5688" xr:uid="{70928D0B-23A5-4AA7-9321-3D7859190C10}"/>
    <cellStyle name="Input 11 3 5" xfId="6738" xr:uid="{0FAB2E1B-004F-453C-A8A0-ECBD7072391B}"/>
    <cellStyle name="Input 11 3 6" xfId="9731" xr:uid="{A5E714C0-872E-43AA-A3F0-9A92989A4C3B}"/>
    <cellStyle name="Input 11 3 7" xfId="7340" xr:uid="{9901AEBC-48FE-4D7A-B54D-DA03A790C1E9}"/>
    <cellStyle name="Input 11 4" xfId="4760" xr:uid="{00000000-0005-0000-0000-000071090000}"/>
    <cellStyle name="Input 11 4 2" xfId="7587" xr:uid="{B4B56920-F0B1-4F54-9A3B-6F657F583E6E}"/>
    <cellStyle name="Input 11 4 3" xfId="6751" xr:uid="{EBD97A38-2F79-4CA0-AFCC-F90AC944C47C}"/>
    <cellStyle name="Input 11 5" xfId="4857" xr:uid="{00000000-0005-0000-0000-000072090000}"/>
    <cellStyle name="Input 11 6" xfId="7345" xr:uid="{48CBE564-A542-48F9-A285-46121D5F1179}"/>
    <cellStyle name="Input 11 7" xfId="5880" xr:uid="{16AFED58-B90F-4BB1-98B5-FF9AFAD0FB5D}"/>
    <cellStyle name="Input 11 8" xfId="8969" xr:uid="{2160E34A-246A-4693-8856-000B62960B78}"/>
    <cellStyle name="Input 11 9" xfId="9202" xr:uid="{500533F1-D06D-41AA-B334-484E37EA6B2F}"/>
    <cellStyle name="Input 110" xfId="1308" xr:uid="{00000000-0005-0000-0000-000073090000}"/>
    <cellStyle name="Input 110 2" xfId="2889" xr:uid="{00000000-0005-0000-0000-000074090000}"/>
    <cellStyle name="Input 110 2 2" xfId="4573" xr:uid="{00000000-0005-0000-0000-000075090000}"/>
    <cellStyle name="Input 110 2 2 2" xfId="8716" xr:uid="{2E416E20-8802-4CB0-AED6-45DA332D1BEA}"/>
    <cellStyle name="Input 110 2 2 2 2" xfId="6682" xr:uid="{3710F640-C0B4-45D5-BA51-1FBA3B1DFC8F}"/>
    <cellStyle name="Input 110 2 2 2 3" xfId="10221" xr:uid="{40E8886A-2223-4DF7-862F-8D7B684E0AA6}"/>
    <cellStyle name="Input 110 2 2 3" xfId="8046" xr:uid="{0909251E-B97A-4F8A-96C8-42DEDEA2E40F}"/>
    <cellStyle name="Input 110 2 2 4" xfId="6171" xr:uid="{3C419022-23CC-4762-89F1-217880E634BA}"/>
    <cellStyle name="Input 110 2 2 5" xfId="9342" xr:uid="{993CA5D2-DD07-4E7F-9C69-F6C17B1BE770}"/>
    <cellStyle name="Input 110 2 3" xfId="4488" xr:uid="{00000000-0005-0000-0000-000076090000}"/>
    <cellStyle name="Input 110 2 3 2" xfId="6568" xr:uid="{CB8BC9BF-C13E-4C73-9619-9208CEFB5095}"/>
    <cellStyle name="Input 110 2 3 3" xfId="6462" xr:uid="{859A0224-2653-498A-8CC1-EA349AFB94E2}"/>
    <cellStyle name="Input 110 2 4" xfId="5464" xr:uid="{86914844-674E-4535-8986-79589C61CB22}"/>
    <cellStyle name="Input 110 2 5" xfId="8286" xr:uid="{3E2DEF05-4FE3-433F-9F0F-0DAAA5C20876}"/>
    <cellStyle name="Input 110 2 6" xfId="6981" xr:uid="{80C2826A-A38D-42CB-96C8-02AFF0D061B8}"/>
    <cellStyle name="Input 110 2 7" xfId="7383" xr:uid="{09001350-E2B6-4554-B5EA-75721DF3FB1A}"/>
    <cellStyle name="Input 110 3" xfId="4184" xr:uid="{00000000-0005-0000-0000-000077090000}"/>
    <cellStyle name="Input 110 3 2" xfId="8487" xr:uid="{F8EA716E-9959-4476-ABB1-898E3D487D22}"/>
    <cellStyle name="Input 110 3 2 2" xfId="6589" xr:uid="{6EF6B58A-9C43-4846-B0C6-C463726D4126}"/>
    <cellStyle name="Input 110 3 2 3" xfId="9998" xr:uid="{A3E77731-27E2-45F4-B761-35079F806F21}"/>
    <cellStyle name="Input 110 3 3" xfId="7814" xr:uid="{7624D3A2-AA88-4705-AA41-CC8B64C25E95}"/>
    <cellStyle name="Input 110 3 4" xfId="6117" xr:uid="{16FC45E2-FABC-4122-A594-8B1EC0C0D9DF}"/>
    <cellStyle name="Input 110 3 5" xfId="9121" xr:uid="{3843C9B5-7C9E-48CB-9F36-096117E5EE26}"/>
    <cellStyle name="Input 110 3 6" xfId="9384" xr:uid="{3A05C41C-989B-442C-959C-EDA3405BB4DC}"/>
    <cellStyle name="Input 110 3 7" xfId="5934" xr:uid="{2C56C640-1AC4-42B8-91E4-F9B133944F2D}"/>
    <cellStyle name="Input 110 4" xfId="4341" xr:uid="{00000000-0005-0000-0000-000078090000}"/>
    <cellStyle name="Input 110 4 2" xfId="7170" xr:uid="{B7040DF7-DE01-476E-BFE6-666209D0843E}"/>
    <cellStyle name="Input 110 4 3" xfId="6819" xr:uid="{FCCCFA8A-A67A-4251-ADB3-6D27F4EF65FD}"/>
    <cellStyle name="Input 110 5" xfId="4858" xr:uid="{00000000-0005-0000-0000-000079090000}"/>
    <cellStyle name="Input 110 6" xfId="5866" xr:uid="{2F4967D4-65C9-432A-92B3-4C370FA08A73}"/>
    <cellStyle name="Input 110 7" xfId="7360" xr:uid="{4174960F-4E89-4C6F-867A-43B1EED2644C}"/>
    <cellStyle name="Input 110 8" xfId="5994" xr:uid="{50EB8DD8-133F-4933-A3EE-7E77A56DC78B}"/>
    <cellStyle name="Input 110 9" xfId="9080" xr:uid="{96B2FF0B-EF7D-48B8-9EEA-1360564E0719}"/>
    <cellStyle name="Input 111" xfId="1309" xr:uid="{00000000-0005-0000-0000-00007A090000}"/>
    <cellStyle name="Input 111 2" xfId="2890" xr:uid="{00000000-0005-0000-0000-00007B090000}"/>
    <cellStyle name="Input 111 2 2" xfId="4574" xr:uid="{00000000-0005-0000-0000-00007C090000}"/>
    <cellStyle name="Input 111 2 2 2" xfId="8717" xr:uid="{CA750126-3F79-42DD-9F16-065809153AC1}"/>
    <cellStyle name="Input 111 2 2 2 2" xfId="7254" xr:uid="{4FF1FDDF-B32E-4777-9E81-0103868D85B9}"/>
    <cellStyle name="Input 111 2 2 2 3" xfId="10222" xr:uid="{8A243B46-A76B-4376-B6E8-7EF704D50BBA}"/>
    <cellStyle name="Input 111 2 2 3" xfId="8047" xr:uid="{37D72E4C-ED7C-4AA3-9D04-DBC4B4D7F87B}"/>
    <cellStyle name="Input 111 2 2 4" xfId="6524" xr:uid="{29FB4F3A-9BF2-44FC-82B7-E9BCA300D8CC}"/>
    <cellStyle name="Input 111 2 2 5" xfId="6370" xr:uid="{DA83C462-7348-4EDD-A77F-FD82CFF92751}"/>
    <cellStyle name="Input 111 2 3" xfId="4088" xr:uid="{00000000-0005-0000-0000-00007D090000}"/>
    <cellStyle name="Input 111 2 3 2" xfId="6262" xr:uid="{C459D699-F221-45DA-9599-DC2EBDAABE1D}"/>
    <cellStyle name="Input 111 2 3 3" xfId="9360" xr:uid="{D82933B9-5566-42F7-912B-E1399957B947}"/>
    <cellStyle name="Input 111 2 4" xfId="5465" xr:uid="{444F5F32-3BB5-4793-8EAD-76A2DB5BBCB2}"/>
    <cellStyle name="Input 111 2 5" xfId="6029" xr:uid="{8161531C-91A7-482D-9281-4A129E725178}"/>
    <cellStyle name="Input 111 2 6" xfId="8279" xr:uid="{732F663D-9E37-4E6F-865B-4214EBEA2086}"/>
    <cellStyle name="Input 111 2 7" xfId="8877" xr:uid="{08AF876B-7D25-4695-B7B3-EBAE398DBEDC}"/>
    <cellStyle name="Input 111 3" xfId="4185" xr:uid="{00000000-0005-0000-0000-00007E090000}"/>
    <cellStyle name="Input 111 3 2" xfId="8488" xr:uid="{CCFFB3BF-9C08-44DF-B65D-4A0294F6C1CE}"/>
    <cellStyle name="Input 111 3 2 2" xfId="5606" xr:uid="{A925388B-2A18-47AE-B639-9FB9A4C515F4}"/>
    <cellStyle name="Input 111 3 2 3" xfId="9999" xr:uid="{8903624F-1F02-496F-9D04-EDC352AC0436}"/>
    <cellStyle name="Input 111 3 3" xfId="7815" xr:uid="{1431716C-F75F-4A81-8111-6C83B2532D8B}"/>
    <cellStyle name="Input 111 3 4" xfId="7491" xr:uid="{5C0073D0-1D8F-4256-8BCB-B4D6886D573F}"/>
    <cellStyle name="Input 111 3 5" xfId="8945" xr:uid="{532249D7-4C63-4645-BCA4-C35E9A45E4AA}"/>
    <cellStyle name="Input 111 3 6" xfId="9654" xr:uid="{826CDFC3-7D81-4E9C-BFED-28158B816AB4}"/>
    <cellStyle name="Input 111 3 7" xfId="6476" xr:uid="{10404748-F8E2-4F6C-A30A-2BBAB54ACB79}"/>
    <cellStyle name="Input 111 4" xfId="4008" xr:uid="{00000000-0005-0000-0000-00007F090000}"/>
    <cellStyle name="Input 111 4 2" xfId="7588" xr:uid="{8811C277-B427-413D-B7B0-0B00404E3517}"/>
    <cellStyle name="Input 111 4 3" xfId="6113" xr:uid="{A5B8CC2C-6696-4C79-9FB5-E8B9D0D31821}"/>
    <cellStyle name="Input 111 5" xfId="4859" xr:uid="{00000000-0005-0000-0000-000080090000}"/>
    <cellStyle name="Input 111 6" xfId="7009" xr:uid="{959D30FF-8CF7-476B-924D-BAE8151E1E3F}"/>
    <cellStyle name="Input 111 7" xfId="8922" xr:uid="{506E8922-4773-4A92-A205-C8CBCBAE957C}"/>
    <cellStyle name="Input 111 8" xfId="8905" xr:uid="{3E99ED60-C304-4654-9F4C-FCBA34EF6656}"/>
    <cellStyle name="Input 111 9" xfId="5918" xr:uid="{CBDB85E6-D995-475B-B91A-8A985CAD8D00}"/>
    <cellStyle name="Input 112" xfId="1310" xr:uid="{00000000-0005-0000-0000-000081090000}"/>
    <cellStyle name="Input 112 2" xfId="2891" xr:uid="{00000000-0005-0000-0000-000082090000}"/>
    <cellStyle name="Input 112 2 2" xfId="4575" xr:uid="{00000000-0005-0000-0000-000083090000}"/>
    <cellStyle name="Input 112 2 2 2" xfId="8718" xr:uid="{55588144-A76D-4B29-8337-1DA62B01608C}"/>
    <cellStyle name="Input 112 2 2 2 2" xfId="6632" xr:uid="{0D467EE0-0E17-4D1B-931F-DEB631C34FC5}"/>
    <cellStyle name="Input 112 2 2 2 3" xfId="10223" xr:uid="{DABF1588-1DB1-4893-BC7E-0FF78DF433F2}"/>
    <cellStyle name="Input 112 2 2 3" xfId="8048" xr:uid="{BF40BB39-AE5B-4B96-A391-9DE17E4458C9}"/>
    <cellStyle name="Input 112 2 2 4" xfId="7130" xr:uid="{0A0C01C1-8DAA-4FA0-A989-D9C1CA05F9F8}"/>
    <cellStyle name="Input 112 2 2 5" xfId="7055" xr:uid="{DD3C08E2-B26E-492C-A11F-731C45663D0D}"/>
    <cellStyle name="Input 112 2 3" xfId="4487" xr:uid="{00000000-0005-0000-0000-000084090000}"/>
    <cellStyle name="Input 112 2 3 2" xfId="7646" xr:uid="{B2EDFFFD-4E46-43FF-AE57-75A51ED45610}"/>
    <cellStyle name="Input 112 2 3 3" xfId="9334" xr:uid="{D081EFDD-BEFB-4B69-8FA4-09AA65B8FA08}"/>
    <cellStyle name="Input 112 2 4" xfId="5466" xr:uid="{6C9177FE-D6ED-49B2-9536-AB51942E5631}"/>
    <cellStyle name="Input 112 2 5" xfId="6875" xr:uid="{0FB8CE4E-C775-4675-95E1-B6724381A736}"/>
    <cellStyle name="Input 112 2 6" xfId="5848" xr:uid="{242033AD-89E1-44F3-A3EB-6047FEFA1657}"/>
    <cellStyle name="Input 112 2 7" xfId="7468" xr:uid="{283D31DC-E845-45E9-9358-A1F4C98BDCFD}"/>
    <cellStyle name="Input 112 3" xfId="4186" xr:uid="{00000000-0005-0000-0000-000085090000}"/>
    <cellStyle name="Input 112 3 2" xfId="8489" xr:uid="{CF042105-7369-4A35-A26C-B501125807F4}"/>
    <cellStyle name="Input 112 3 2 2" xfId="7688" xr:uid="{E5AB9987-5817-4304-995D-277EC3319D1D}"/>
    <cellStyle name="Input 112 3 2 3" xfId="10000" xr:uid="{ED19E378-BE62-4DAD-B779-E8AE97628270}"/>
    <cellStyle name="Input 112 3 3" xfId="7816" xr:uid="{FF7BB4FA-3B0C-4F6E-B4D4-52CA5B1A56BA}"/>
    <cellStyle name="Input 112 3 4" xfId="7076" xr:uid="{76588B22-ACC8-4FD9-AF9D-7D0AAF088DC2}"/>
    <cellStyle name="Input 112 3 5" xfId="7367" xr:uid="{345463F9-4090-46B7-AC11-FAAA43BD688E}"/>
    <cellStyle name="Input 112 3 6" xfId="5867" xr:uid="{53495E76-676C-4646-85ED-F01DB0A28F0F}"/>
    <cellStyle name="Input 112 3 7" xfId="9656" xr:uid="{3BB40105-11C0-4701-ACE7-FFC36C8906FF}"/>
    <cellStyle name="Input 112 4" xfId="4759" xr:uid="{00000000-0005-0000-0000-000086090000}"/>
    <cellStyle name="Input 112 4 2" xfId="6212" xr:uid="{DE9E86D2-5FD4-46A7-AF08-3A146F9EBF32}"/>
    <cellStyle name="Input 112 4 3" xfId="9311" xr:uid="{EA9DF907-7637-4835-A188-877827E93B08}"/>
    <cellStyle name="Input 112 5" xfId="4860" xr:uid="{00000000-0005-0000-0000-000087090000}"/>
    <cellStyle name="Input 112 6" xfId="7427" xr:uid="{A45C7E6B-DBEC-41C3-8EB1-981A191339C2}"/>
    <cellStyle name="Input 112 7" xfId="8962" xr:uid="{8AC41D3D-4143-429A-B24C-72450FE9372B}"/>
    <cellStyle name="Input 112 8" xfId="9177" xr:uid="{FEA770B4-0EFA-474F-95CE-DA2F1B7D3DB7}"/>
    <cellStyle name="Input 112 9" xfId="9661" xr:uid="{63DD124A-6FE0-4EEF-A5D4-4E4B1966EDD6}"/>
    <cellStyle name="Input 113" xfId="1311" xr:uid="{00000000-0005-0000-0000-000088090000}"/>
    <cellStyle name="Input 113 2" xfId="2892" xr:uid="{00000000-0005-0000-0000-000089090000}"/>
    <cellStyle name="Input 113 2 2" xfId="4576" xr:uid="{00000000-0005-0000-0000-00008A090000}"/>
    <cellStyle name="Input 113 2 2 2" xfId="8719" xr:uid="{31325566-67D8-442D-8D64-DB936B2D76EB}"/>
    <cellStyle name="Input 113 2 2 2 2" xfId="6337" xr:uid="{6DF01A3A-B5AB-47B9-B4D7-46829506AAA9}"/>
    <cellStyle name="Input 113 2 2 2 3" xfId="10224" xr:uid="{F3621697-1D52-4E08-A127-575A2E451638}"/>
    <cellStyle name="Input 113 2 2 3" xfId="8049" xr:uid="{2F3D3A8D-F99E-417F-944F-B32BA8A1B21B}"/>
    <cellStyle name="Input 113 2 2 4" xfId="7549" xr:uid="{B383780A-9975-45F1-90F1-371630C253E0}"/>
    <cellStyle name="Input 113 2 2 5" xfId="6034" xr:uid="{D9C7ABED-1683-43EA-B394-410F5E06F1FD}"/>
    <cellStyle name="Input 113 2 3" xfId="4087" xr:uid="{00000000-0005-0000-0000-00008B090000}"/>
    <cellStyle name="Input 113 2 3 2" xfId="7223" xr:uid="{C1B9B9D7-4CC9-449A-9F5A-B020609DAEA5}"/>
    <cellStyle name="Input 113 2 3 3" xfId="9762" xr:uid="{9EBF8383-64AB-4AF7-ABCA-E52A2B1D4472}"/>
    <cellStyle name="Input 113 2 4" xfId="5467" xr:uid="{1828F92C-4A48-4C1C-92A1-8E72844C8A7F}"/>
    <cellStyle name="Input 113 2 5" xfId="6717" xr:uid="{F910E89A-6D52-4F49-8E34-2FB6D1701250}"/>
    <cellStyle name="Input 113 2 6" xfId="9318" xr:uid="{B4E59A1D-A9B2-42F4-B518-9A31BC0F76E7}"/>
    <cellStyle name="Input 113 2 7" xfId="9660" xr:uid="{61DAA55C-ADA4-4FC2-A6A6-977405665CEF}"/>
    <cellStyle name="Input 113 3" xfId="4187" xr:uid="{00000000-0005-0000-0000-00008C090000}"/>
    <cellStyle name="Input 113 3 2" xfId="8490" xr:uid="{96C16EB3-25C8-41EB-A144-E642052E7AEB}"/>
    <cellStyle name="Input 113 3 2 2" xfId="6293" xr:uid="{575DE466-DBAC-4F45-9587-6642E651311E}"/>
    <cellStyle name="Input 113 3 2 3" xfId="10001" xr:uid="{94C02959-3B01-4A14-9D9E-BB88D2E76CA9}"/>
    <cellStyle name="Input 113 3 3" xfId="7817" xr:uid="{D3B3A5D9-7953-49FA-B9BA-F9AEBB6A4E65}"/>
    <cellStyle name="Input 113 3 4" xfId="5689" xr:uid="{8E313880-F404-4B2C-A62D-52FE4A6BF792}"/>
    <cellStyle name="Input 113 3 5" xfId="6011" xr:uid="{14E1932B-E3F7-4D17-BBFE-D52E1DC69757}"/>
    <cellStyle name="Input 113 3 6" xfId="9068" xr:uid="{532C66F5-0C81-42A6-9949-DA80B4C1818C}"/>
    <cellStyle name="Input 113 3 7" xfId="9640" xr:uid="{74959013-744A-4E02-80FF-0728BFC4BC2A}"/>
    <cellStyle name="Input 113 4" xfId="4758" xr:uid="{00000000-0005-0000-0000-00008D090000}"/>
    <cellStyle name="Input 113 4 2" xfId="5720" xr:uid="{E14EE1CA-043C-4809-9A60-280A3179AAF7}"/>
    <cellStyle name="Input 113 4 3" xfId="8307" xr:uid="{D25BB589-98BB-4029-B605-289E311B076F}"/>
    <cellStyle name="Input 113 5" xfId="4861" xr:uid="{00000000-0005-0000-0000-00008E090000}"/>
    <cellStyle name="Input 113 6" xfId="5985" xr:uid="{8E6353FC-52C9-494F-8668-7A152252D824}"/>
    <cellStyle name="Input 113 7" xfId="6848" xr:uid="{4BB1CE03-EAEA-4008-9C15-C6EB1B0B5EB5}"/>
    <cellStyle name="Input 113 8" xfId="5818" xr:uid="{45A66D19-120D-455F-828A-7002F346E1E5}"/>
    <cellStyle name="Input 113 9" xfId="9539" xr:uid="{E3C3D4A4-2CC0-41C9-8A90-2A89F40F6EF8}"/>
    <cellStyle name="Input 114" xfId="1312" xr:uid="{00000000-0005-0000-0000-00008F090000}"/>
    <cellStyle name="Input 114 2" xfId="2893" xr:uid="{00000000-0005-0000-0000-000090090000}"/>
    <cellStyle name="Input 114 2 2" xfId="4577" xr:uid="{00000000-0005-0000-0000-000091090000}"/>
    <cellStyle name="Input 114 2 2 2" xfId="8720" xr:uid="{89779B27-E1C8-41A0-8F81-25745E22A911}"/>
    <cellStyle name="Input 114 2 2 2 2" xfId="7274" xr:uid="{6621DEF7-D52B-4517-9385-203F97492CC8}"/>
    <cellStyle name="Input 114 2 2 2 3" xfId="10225" xr:uid="{0171EEE9-B0F2-40F1-A282-7CF291B8A757}"/>
    <cellStyle name="Input 114 2 2 3" xfId="8050" xr:uid="{E8939E08-C5F0-4439-AEC6-8BC8C05026BD}"/>
    <cellStyle name="Input 114 2 2 4" xfId="6172" xr:uid="{439BB96E-336A-4475-BC74-37624F378D82}"/>
    <cellStyle name="Input 114 2 2 5" xfId="9588" xr:uid="{97350B8C-863C-45EE-8500-461673A20F0B}"/>
    <cellStyle name="Input 114 2 3" xfId="4486" xr:uid="{00000000-0005-0000-0000-000092090000}"/>
    <cellStyle name="Input 114 2 3 2" xfId="7647" xr:uid="{246B9348-5BDA-4291-A680-3AB759A540DC}"/>
    <cellStyle name="Input 114 2 3 3" xfId="9082" xr:uid="{807A21CB-2EC8-43DA-A30A-F288640521F7}"/>
    <cellStyle name="Input 114 2 4" xfId="5468" xr:uid="{7D73463C-DF54-4128-B2DA-37DEEA72ABAD}"/>
    <cellStyle name="Input 114 2 5" xfId="5908" xr:uid="{61E27696-56D8-4EB5-B857-132CC41647CB}"/>
    <cellStyle name="Input 114 2 6" xfId="6645" xr:uid="{C5F9D84F-8983-47BE-BF12-B6057CD56FF2}"/>
    <cellStyle name="Input 114 2 7" xfId="6893" xr:uid="{C20B0B93-92A7-41DD-8473-77D672430C15}"/>
    <cellStyle name="Input 114 3" xfId="4188" xr:uid="{00000000-0005-0000-0000-000093090000}"/>
    <cellStyle name="Input 114 3 2" xfId="8491" xr:uid="{41F8CF0B-6430-4572-BF7C-7D0B5DE07FEE}"/>
    <cellStyle name="Input 114 3 2 2" xfId="7689" xr:uid="{E806AE80-704B-4744-A6F4-B18B277A3090}"/>
    <cellStyle name="Input 114 3 2 3" xfId="10002" xr:uid="{28BAF222-3369-46DE-8A83-A6C778E70FDD}"/>
    <cellStyle name="Input 114 3 3" xfId="7818" xr:uid="{451B7C20-2793-4C3B-8946-D763DF0C4A71}"/>
    <cellStyle name="Input 114 3 4" xfId="6118" xr:uid="{9EA8F899-5F40-45C9-BA15-52569071EA67}"/>
    <cellStyle name="Input 114 3 5" xfId="8853" xr:uid="{5A6FC42E-A0C4-4E06-BAFA-4212E00954FC}"/>
    <cellStyle name="Input 114 3 6" xfId="6982" xr:uid="{BF657BC8-9750-40B9-8EFC-7D253A75DEC3}"/>
    <cellStyle name="Input 114 3 7" xfId="9802" xr:uid="{E36A4326-53F6-4D0E-B652-9F042ED6B224}"/>
    <cellStyle name="Input 114 4" xfId="4340" xr:uid="{00000000-0005-0000-0000-000094090000}"/>
    <cellStyle name="Input 114 4 2" xfId="7171" xr:uid="{DB1189BB-8F54-45BE-8155-D019FF752469}"/>
    <cellStyle name="Input 114 4 3" xfId="9401" xr:uid="{438A8000-F30E-4551-824A-5D340AC7CDED}"/>
    <cellStyle name="Input 114 5" xfId="4862" xr:uid="{00000000-0005-0000-0000-000095090000}"/>
    <cellStyle name="Input 114 6" xfId="8271" xr:uid="{A877293C-1726-4479-A355-6163192549D7}"/>
    <cellStyle name="Input 114 7" xfId="9136" xr:uid="{9A88B6CF-FB3E-4DF7-BFFB-6ACA53BC5325}"/>
    <cellStyle name="Input 114 8" xfId="8274" xr:uid="{3A177A6D-25E7-437C-A910-4902806DBD02}"/>
    <cellStyle name="Input 114 9" xfId="5931" xr:uid="{80468A3B-E1D1-42BC-BB01-13B3EC13D382}"/>
    <cellStyle name="Input 115" xfId="1313" xr:uid="{00000000-0005-0000-0000-000096090000}"/>
    <cellStyle name="Input 115 2" xfId="2894" xr:uid="{00000000-0005-0000-0000-000097090000}"/>
    <cellStyle name="Input 115 2 2" xfId="4578" xr:uid="{00000000-0005-0000-0000-000098090000}"/>
    <cellStyle name="Input 115 2 2 2" xfId="8721" xr:uid="{90491E81-4D52-46D7-A60C-BC93CAEB96C7}"/>
    <cellStyle name="Input 115 2 2 2 2" xfId="8355" xr:uid="{230E51C6-4948-406B-9E79-F09E3DDDB03E}"/>
    <cellStyle name="Input 115 2 2 2 3" xfId="10226" xr:uid="{CAF86AE5-5E8F-46B6-A1FD-A0DE35D4591B}"/>
    <cellStyle name="Input 115 2 2 3" xfId="8051" xr:uid="{3CC371A9-2D83-48F5-B827-1AF3BFDA9EE1}"/>
    <cellStyle name="Input 115 2 2 4" xfId="6525" xr:uid="{7A50D996-7557-46D0-931B-0A1BC58738DA}"/>
    <cellStyle name="Input 115 2 2 5" xfId="9821" xr:uid="{1C1C19AF-B3CA-4B64-9223-F7251CE44FE0}"/>
    <cellStyle name="Input 115 2 3" xfId="4086" xr:uid="{00000000-0005-0000-0000-000099090000}"/>
    <cellStyle name="Input 115 2 3 2" xfId="7224" xr:uid="{4DBDCC31-452E-4715-923B-CE8FBF19537C}"/>
    <cellStyle name="Input 115 2 3 3" xfId="8930" xr:uid="{D09DD982-CB4D-438D-B622-DA71C360348D}"/>
    <cellStyle name="Input 115 2 4" xfId="5469" xr:uid="{50B16AFE-7BE7-488E-A71E-ACE3093024B2}"/>
    <cellStyle name="Input 115 2 5" xfId="9184" xr:uid="{C9B4C019-1AF5-458E-80AD-BEE6EAEF7886}"/>
    <cellStyle name="Input 115 2 6" xfId="9410" xr:uid="{5E644E56-99A7-4D51-8E66-6C1F8282A4EF}"/>
    <cellStyle name="Input 115 2 7" xfId="8976" xr:uid="{D742DD78-754C-48BF-81D1-FF3B8669A37D}"/>
    <cellStyle name="Input 115 3" xfId="4189" xr:uid="{00000000-0005-0000-0000-00009A090000}"/>
    <cellStyle name="Input 115 3 2" xfId="8492" xr:uid="{CE362E54-B1CE-4A75-A884-5D4A642BCD75}"/>
    <cellStyle name="Input 115 3 2 2" xfId="8209" xr:uid="{1264055E-94CC-43F6-83DC-2D72B4BEFE0E}"/>
    <cellStyle name="Input 115 3 2 3" xfId="10003" xr:uid="{2CC7D0D0-3799-4951-9296-6E861AA90528}"/>
    <cellStyle name="Input 115 3 3" xfId="7819" xr:uid="{492B32E6-8B16-4CD5-B43F-955C9C75FC8C}"/>
    <cellStyle name="Input 115 3 4" xfId="7492" xr:uid="{07229A27-080E-462F-A84B-39F123006779}"/>
    <cellStyle name="Input 115 3 5" xfId="9223" xr:uid="{6E25EF9A-3305-48DD-B8B4-FB86C7632BC8}"/>
    <cellStyle name="Input 115 3 6" xfId="9085" xr:uid="{8D2C1871-36FC-4838-90AB-342AD7B62881}"/>
    <cellStyle name="Input 115 3 7" xfId="6828" xr:uid="{5D4E5136-0979-4AF6-AD3D-A388F61003F0}"/>
    <cellStyle name="Input 115 4" xfId="4007" xr:uid="{00000000-0005-0000-0000-00009B090000}"/>
    <cellStyle name="Input 115 4 2" xfId="6548" xr:uid="{64BD3258-EBE0-4E00-A726-CB843DA6E95C}"/>
    <cellStyle name="Input 115 4 3" xfId="9712" xr:uid="{4107CB99-4567-4A2E-A314-4BDE22D70302}"/>
    <cellStyle name="Input 115 5" xfId="4863" xr:uid="{00000000-0005-0000-0000-00009C090000}"/>
    <cellStyle name="Input 115 6" xfId="6058" xr:uid="{D9E04EEC-6A71-4F5B-B769-C65279F5A93C}"/>
    <cellStyle name="Input 115 7" xfId="9100" xr:uid="{3DF6FE10-1956-4646-AA64-0B79D96E5A3F}"/>
    <cellStyle name="Input 115 8" xfId="6456" xr:uid="{59F0430C-D496-4C87-AD77-811534A89DF7}"/>
    <cellStyle name="Input 115 9" xfId="6647" xr:uid="{6FA0904A-A1D9-47BB-A3E5-700377981B4C}"/>
    <cellStyle name="Input 116" xfId="1314" xr:uid="{00000000-0005-0000-0000-00009D090000}"/>
    <cellStyle name="Input 116 2" xfId="2895" xr:uid="{00000000-0005-0000-0000-00009E090000}"/>
    <cellStyle name="Input 116 2 2" xfId="4579" xr:uid="{00000000-0005-0000-0000-00009F090000}"/>
    <cellStyle name="Input 116 2 2 2" xfId="8722" xr:uid="{C00CE68F-88E1-48B3-98EC-787D38750BF0}"/>
    <cellStyle name="Input 116 2 2 2 2" xfId="8235" xr:uid="{79D7C28A-9C20-4098-B56D-A8EE6B757A7C}"/>
    <cellStyle name="Input 116 2 2 2 3" xfId="10227" xr:uid="{4BA9A10F-A934-47A0-BC5F-416F1602173C}"/>
    <cellStyle name="Input 116 2 2 3" xfId="8052" xr:uid="{A73ACF39-B927-4AC2-B0CF-19910265699F}"/>
    <cellStyle name="Input 116 2 2 4" xfId="7131" xr:uid="{C2B0CF9D-2279-4799-900A-6631FC3D521F}"/>
    <cellStyle name="Input 116 2 2 5" xfId="9854" xr:uid="{75D7C6F6-3938-4862-B16B-10BC42927CF8}"/>
    <cellStyle name="Input 116 2 3" xfId="4485" xr:uid="{00000000-0005-0000-0000-0000A0090000}"/>
    <cellStyle name="Input 116 2 3 2" xfId="5749" xr:uid="{B40ED888-E6A2-42C8-B87D-57B15C35398A}"/>
    <cellStyle name="Input 116 2 3 3" xfId="9674" xr:uid="{8C8FBDCE-F6E1-4256-9DC8-D9C36E5BA04E}"/>
    <cellStyle name="Input 116 2 4" xfId="5470" xr:uid="{C725E180-A8FB-485B-B545-ECBFEC6BB76A}"/>
    <cellStyle name="Input 116 2 5" xfId="6663" xr:uid="{AFC6A877-6084-49FA-98B8-0846F369E98B}"/>
    <cellStyle name="Input 116 2 6" xfId="5872" xr:uid="{98F89150-200D-4D54-80CE-825E4D01F07A}"/>
    <cellStyle name="Input 116 2 7" xfId="5929" xr:uid="{68B1A512-D169-4AC7-9830-173A609324A7}"/>
    <cellStyle name="Input 116 3" xfId="4190" xr:uid="{00000000-0005-0000-0000-0000A1090000}"/>
    <cellStyle name="Input 116 3 2" xfId="8493" xr:uid="{0F761ACC-6158-4376-9A8C-FEE218CBA780}"/>
    <cellStyle name="Input 116 3 2 2" xfId="5772" xr:uid="{0D28684C-DF8A-4D08-BB19-EBFA8869476E}"/>
    <cellStyle name="Input 116 3 2 3" xfId="10004" xr:uid="{0754AF79-87E6-448F-B31D-58DD23C61E84}"/>
    <cellStyle name="Input 116 3 3" xfId="7820" xr:uid="{F570E0F8-7B97-407B-BAC8-C604C7E5E847}"/>
    <cellStyle name="Input 116 3 4" xfId="7077" xr:uid="{C954F5BE-2D83-4D0D-9CB1-3452BB67F146}"/>
    <cellStyle name="Input 116 3 5" xfId="9036" xr:uid="{ADA0D156-4C57-4A01-99EC-F1CABA59E001}"/>
    <cellStyle name="Input 116 3 6" xfId="8904" xr:uid="{965C2D91-71CA-461E-A2F7-B1D09B7741DD}"/>
    <cellStyle name="Input 116 3 7" xfId="8958" xr:uid="{479C5E93-9DEB-4CDF-93A2-9B05933982DF}"/>
    <cellStyle name="Input 116 4" xfId="4757" xr:uid="{00000000-0005-0000-0000-0000A2090000}"/>
    <cellStyle name="Input 116 4 2" xfId="6213" xr:uid="{43C1CAFE-5807-4D8D-86B9-AF728F7EFB63}"/>
    <cellStyle name="Input 116 4 3" xfId="7469" xr:uid="{876FD0DA-C3F0-4D5D-B770-A023DBFBB125}"/>
    <cellStyle name="Input 116 5" xfId="4864" xr:uid="{00000000-0005-0000-0000-0000A3090000}"/>
    <cellStyle name="Input 116 6" xfId="7426" xr:uid="{22BF0C43-A28E-4143-BB39-07FBE31AA873}"/>
    <cellStyle name="Input 116 7" xfId="5671" xr:uid="{4996DBD4-1B49-43BE-959B-2CD9FC7EB109}"/>
    <cellStyle name="Input 116 8" xfId="5890" xr:uid="{3924AB45-B4EE-4C4A-AA24-6FF0E7FDCB2B}"/>
    <cellStyle name="Input 116 9" xfId="6946" xr:uid="{05CBD8B0-7810-4B3E-B5CC-E1464C6AAE0C}"/>
    <cellStyle name="Input 117" xfId="1315" xr:uid="{00000000-0005-0000-0000-0000A4090000}"/>
    <cellStyle name="Input 117 2" xfId="2896" xr:uid="{00000000-0005-0000-0000-0000A5090000}"/>
    <cellStyle name="Input 117 2 2" xfId="4580" xr:uid="{00000000-0005-0000-0000-0000A6090000}"/>
    <cellStyle name="Input 117 2 2 2" xfId="8723" xr:uid="{E08E9D57-C10F-4637-9405-C20B7C6F45D9}"/>
    <cellStyle name="Input 117 2 2 2 2" xfId="6338" xr:uid="{C4EBDB4C-3852-46FB-B427-3AC0BA474609}"/>
    <cellStyle name="Input 117 2 2 2 3" xfId="10228" xr:uid="{269A7EB5-B04E-4480-B81E-ADE5E6E4C181}"/>
    <cellStyle name="Input 117 2 2 3" xfId="8053" xr:uid="{6547FC32-8CBF-46AE-8147-E25364121186}"/>
    <cellStyle name="Input 117 2 2 4" xfId="7550" xr:uid="{3772C5BB-CB56-43E6-B8D7-643A5FD253B7}"/>
    <cellStyle name="Input 117 2 2 5" xfId="9677" xr:uid="{3A3D8478-38C9-426C-B3C0-F3CF4AE21FFA}"/>
    <cellStyle name="Input 117 2 3" xfId="4085" xr:uid="{00000000-0005-0000-0000-0000A7090000}"/>
    <cellStyle name="Input 117 2 3 2" xfId="6263" xr:uid="{7C013CB6-26DC-43BD-8CA9-D325ADD7EB22}"/>
    <cellStyle name="Input 117 2 3 3" xfId="9351" xr:uid="{E2F9150D-0E9E-49C5-9FDD-256FBC000090}"/>
    <cellStyle name="Input 117 2 4" xfId="5471" xr:uid="{1C7F385E-2DD4-4ECD-8463-FE2C44C19E8F}"/>
    <cellStyle name="Input 117 2 5" xfId="9005" xr:uid="{7416AAC3-D6DD-4DA8-A4BF-A12F6EAE27EC}"/>
    <cellStyle name="Input 117 2 6" xfId="9349" xr:uid="{C2793226-FBE0-41BC-9CBB-F2AA5AC4CDFC}"/>
    <cellStyle name="Input 117 2 7" xfId="6079" xr:uid="{4F65B222-BB9A-47EE-899D-A6C61875F241}"/>
    <cellStyle name="Input 117 3" xfId="4191" xr:uid="{00000000-0005-0000-0000-0000A8090000}"/>
    <cellStyle name="Input 117 3 2" xfId="8494" xr:uid="{B5C80CD6-D4B7-4ED4-9DCD-3DB0253776B9}"/>
    <cellStyle name="Input 117 3 2 2" xfId="6294" xr:uid="{756FD279-E990-4C72-82C9-EC87F2439B9A}"/>
    <cellStyle name="Input 117 3 2 3" xfId="10005" xr:uid="{3C84B4B0-777A-4E56-B96B-1344C1C96809}"/>
    <cellStyle name="Input 117 3 3" xfId="7821" xr:uid="{EE1E99D9-C38C-4C6B-892B-E56D3F265C5A}"/>
    <cellStyle name="Input 117 3 4" xfId="5690" xr:uid="{92056363-E66D-482F-8CDE-22344639B537}"/>
    <cellStyle name="Input 117 3 5" xfId="6800" xr:uid="{B98CB2ED-5BB3-4655-802F-93DAA81E62E4}"/>
    <cellStyle name="Input 117 3 6" xfId="8892" xr:uid="{DAD1A5E1-5B9E-4401-AC92-5A6582F1DDB2}"/>
    <cellStyle name="Input 117 3 7" xfId="7068" xr:uid="{A553A9CA-E706-4F1B-B50C-E32FCF093FBC}"/>
    <cellStyle name="Input 117 4" xfId="4756" xr:uid="{00000000-0005-0000-0000-0000A9090000}"/>
    <cellStyle name="Input 117 4 2" xfId="7589" xr:uid="{ED872E11-9EA1-404B-8D64-D161DD0116C2}"/>
    <cellStyle name="Input 117 4 3" xfId="9000" xr:uid="{A8621E84-9567-4640-B37C-F6D1AFEC717C}"/>
    <cellStyle name="Input 117 5" xfId="4865" xr:uid="{00000000-0005-0000-0000-0000AA090000}"/>
    <cellStyle name="Input 117 6" xfId="6933" xr:uid="{A2A48365-6BD0-438E-840F-ECE31BF2833F}"/>
    <cellStyle name="Input 117 7" xfId="8281" xr:uid="{B74A8316-1013-473D-A00C-7D870DDB20D9}"/>
    <cellStyle name="Input 117 8" xfId="6020" xr:uid="{E18A44FA-2924-4052-9AFB-394A56862751}"/>
    <cellStyle name="Input 117 9" xfId="6918" xr:uid="{04060C86-08A0-49C3-84B7-7DBFBF56C0CB}"/>
    <cellStyle name="Input 118" xfId="1316" xr:uid="{00000000-0005-0000-0000-0000AB090000}"/>
    <cellStyle name="Input 118 2" xfId="2897" xr:uid="{00000000-0005-0000-0000-0000AC090000}"/>
    <cellStyle name="Input 118 2 2" xfId="4581" xr:uid="{00000000-0005-0000-0000-0000AD090000}"/>
    <cellStyle name="Input 118 2 2 2" xfId="8724" xr:uid="{2E6E87C4-CFA7-4154-A5DF-F9007509E5A4}"/>
    <cellStyle name="Input 118 2 2 2 2" xfId="7275" xr:uid="{A672FE23-5E79-4B26-9DB1-373A93E9847A}"/>
    <cellStyle name="Input 118 2 2 2 3" xfId="10229" xr:uid="{0BDA5EC3-19D8-493E-8970-79F3A9C79EDE}"/>
    <cellStyle name="Input 118 2 2 3" xfId="8054" xr:uid="{E7FCE13E-ACA4-41CC-A401-FED9F43E9411}"/>
    <cellStyle name="Input 118 2 2 4" xfId="6173" xr:uid="{25369C17-3522-4173-B79D-C88566C3DF04}"/>
    <cellStyle name="Input 118 2 2 5" xfId="6914" xr:uid="{5E9B2827-FBCF-4FC4-B8B0-B91CA51ABC67}"/>
    <cellStyle name="Input 118 2 3" xfId="4484" xr:uid="{00000000-0005-0000-0000-0000AE090000}"/>
    <cellStyle name="Input 118 2 3 2" xfId="6569" xr:uid="{12DEEEEA-5A4A-4F5C-A4D2-7F57B9BB040E}"/>
    <cellStyle name="Input 118 2 3 3" xfId="7044" xr:uid="{EAA1CDE9-8951-453A-814B-FE10888B6C07}"/>
    <cellStyle name="Input 118 2 4" xfId="5472" xr:uid="{A32C7CFE-A5CA-454E-8478-3E4656CCE928}"/>
    <cellStyle name="Input 118 2 5" xfId="8405" xr:uid="{72B2C256-66DE-4030-817E-97101BB65B07}"/>
    <cellStyle name="Input 118 2 6" xfId="8226" xr:uid="{293B3CC2-8BF8-4901-BADC-08F1EAC86173}"/>
    <cellStyle name="Input 118 2 7" xfId="9078" xr:uid="{8E0B37B9-6487-4975-9C06-403EC6C6713B}"/>
    <cellStyle name="Input 118 3" xfId="4192" xr:uid="{00000000-0005-0000-0000-0000AF090000}"/>
    <cellStyle name="Input 118 3 2" xfId="8495" xr:uid="{207F3F2F-5F16-41C0-B8B4-61243400B367}"/>
    <cellStyle name="Input 118 3 2 2" xfId="6590" xr:uid="{0F8BFBD2-A56F-4BF7-B945-F70F083B37EE}"/>
    <cellStyle name="Input 118 3 2 3" xfId="10006" xr:uid="{8A4E6A77-5394-41C2-B1A1-E52EA64527EA}"/>
    <cellStyle name="Input 118 3 3" xfId="7822" xr:uid="{62DE59FA-6086-447C-B2B3-EDE6F2D72BED}"/>
    <cellStyle name="Input 118 3 4" xfId="6119" xr:uid="{A8FE4AE0-67FD-4DCF-ADBE-4617A3F278FB}"/>
    <cellStyle name="Input 118 3 5" xfId="9122" xr:uid="{D2747718-C975-4B08-AE46-6A955B331DFF}"/>
    <cellStyle name="Input 118 3 6" xfId="8396" xr:uid="{3AA3F1ED-56EA-494D-A83D-DEBF7D985362}"/>
    <cellStyle name="Input 118 3 7" xfId="9430" xr:uid="{D0EBDFCF-0987-47E1-A258-9FF7B065915E}"/>
    <cellStyle name="Input 118 4" xfId="4339" xr:uid="{00000000-0005-0000-0000-0000B0090000}"/>
    <cellStyle name="Input 118 4 2" xfId="7172" xr:uid="{24F7E8A4-1146-4B9A-87E8-D8B7D31E37A1}"/>
    <cellStyle name="Input 118 4 3" xfId="5965" xr:uid="{03695A53-51D9-4D5A-8DCC-3B3AA55029DF}"/>
    <cellStyle name="Input 118 5" xfId="4866" xr:uid="{00000000-0005-0000-0000-0000B1090000}"/>
    <cellStyle name="Input 118 6" xfId="7008" xr:uid="{19AA675F-828D-4F50-8AFD-8BF6F5DF0164}"/>
    <cellStyle name="Input 118 7" xfId="5820" xr:uid="{EC57DE54-7E9C-43A8-B53A-59F9981E0D76}"/>
    <cellStyle name="Input 118 8" xfId="6468" xr:uid="{9937500A-F25C-4C7F-AEB0-063A210664FB}"/>
    <cellStyle name="Input 118 9" xfId="6472" xr:uid="{45FDB8EF-6D17-4239-8D2A-C8657B692BCD}"/>
    <cellStyle name="Input 119" xfId="1317" xr:uid="{00000000-0005-0000-0000-0000B2090000}"/>
    <cellStyle name="Input 119 2" xfId="2898" xr:uid="{00000000-0005-0000-0000-0000B3090000}"/>
    <cellStyle name="Input 119 2 2" xfId="4582" xr:uid="{00000000-0005-0000-0000-0000B4090000}"/>
    <cellStyle name="Input 119 2 2 2" xfId="8725" xr:uid="{C0A18F22-A8D2-48C4-BA77-4FD793178C93}"/>
    <cellStyle name="Input 119 2 2 2 2" xfId="8356" xr:uid="{0022E104-3533-4486-A2D0-289C163BA930}"/>
    <cellStyle name="Input 119 2 2 2 3" xfId="10230" xr:uid="{ED30691E-3C1B-4D25-88F6-D5C294061B83}"/>
    <cellStyle name="Input 119 2 2 3" xfId="8055" xr:uid="{5D8EA745-BA10-4916-9E6A-14A7231182DE}"/>
    <cellStyle name="Input 119 2 2 4" xfId="6526" xr:uid="{190C6462-ADC6-482D-855D-1296C97686B8}"/>
    <cellStyle name="Input 119 2 2 5" xfId="5656" xr:uid="{A15D6FE5-BE3C-49B0-B9F2-E22F10C3836C}"/>
    <cellStyle name="Input 119 2 3" xfId="4084" xr:uid="{00000000-0005-0000-0000-0000B5090000}"/>
    <cellStyle name="Input 119 2 3 2" xfId="7225" xr:uid="{9A1E92DD-3BF5-4CAD-8E93-32D45B7FA18A}"/>
    <cellStyle name="Input 119 2 3 3" xfId="9372" xr:uid="{FF3C549C-9468-4660-B51E-AD8BA1D4255A}"/>
    <cellStyle name="Input 119 2 4" xfId="5473" xr:uid="{78293C4A-777A-4017-91E9-80BD0456B512}"/>
    <cellStyle name="Input 119 2 5" xfId="6815" xr:uid="{ACB14DBA-D5F7-4C0C-AB60-AB8BDC8180D2}"/>
    <cellStyle name="Input 119 2 6" xfId="6925" xr:uid="{99E53BA3-5046-4495-B07F-123CF71C556F}"/>
    <cellStyle name="Input 119 2 7" xfId="9782" xr:uid="{2EA50BE1-440B-4AB9-9C0D-017173A44EE0}"/>
    <cellStyle name="Input 119 3" xfId="4193" xr:uid="{00000000-0005-0000-0000-0000B6090000}"/>
    <cellStyle name="Input 119 3 2" xfId="8496" xr:uid="{38C1CF6C-8B35-4398-8862-CC3819B106BE}"/>
    <cellStyle name="Input 119 3 2 2" xfId="7786" xr:uid="{C10A628E-38DA-4054-9535-10B171EB581C}"/>
    <cellStyle name="Input 119 3 2 3" xfId="10007" xr:uid="{5E61DBFF-3615-48B6-8660-3AEF27B7B98E}"/>
    <cellStyle name="Input 119 3 3" xfId="7823" xr:uid="{C9098E96-D9D5-434D-BB33-908E14423A66}"/>
    <cellStyle name="Input 119 3 4" xfId="7493" xr:uid="{9A9B6141-B36C-4857-A975-CE9870A343E3}"/>
    <cellStyle name="Input 119 3 5" xfId="8946" xr:uid="{D0060114-E845-4719-9C0A-505E0599CBAF}"/>
    <cellStyle name="Input 119 3 6" xfId="9799" xr:uid="{51FC8BA4-7E10-4911-9B81-333413338887}"/>
    <cellStyle name="Input 119 3 7" xfId="9777" xr:uid="{C481C604-0CDD-461F-913A-B74584CB3414}"/>
    <cellStyle name="Input 119 4" xfId="4006" xr:uid="{00000000-0005-0000-0000-0000B7090000}"/>
    <cellStyle name="Input 119 4 2" xfId="7590" xr:uid="{79DFDB08-F32F-4A3B-9B9F-2FB314454909}"/>
    <cellStyle name="Input 119 4 3" xfId="6372" xr:uid="{DC097C79-0E99-4A16-9CC9-75D4D3FBB557}"/>
    <cellStyle name="Input 119 5" xfId="4867" xr:uid="{00000000-0005-0000-0000-0000B8090000}"/>
    <cellStyle name="Input 119 6" xfId="8328" xr:uid="{639DC51F-26B8-4F53-A693-034D813C17EE}"/>
    <cellStyle name="Input 119 7" xfId="6808" xr:uid="{6CB5FB63-74EF-4D1D-82B8-E2427AA43871}"/>
    <cellStyle name="Input 119 8" xfId="8288" xr:uid="{8844C250-A2DC-4C76-A77E-B7E1C82B3278}"/>
    <cellStyle name="Input 119 9" xfId="6936" xr:uid="{000B7C2C-E029-46C0-B548-478AE88F7404}"/>
    <cellStyle name="Input 12" xfId="1318" xr:uid="{00000000-0005-0000-0000-0000B9090000}"/>
    <cellStyle name="Input 12 2" xfId="2899" xr:uid="{00000000-0005-0000-0000-0000BA090000}"/>
    <cellStyle name="Input 12 2 2" xfId="4583" xr:uid="{00000000-0005-0000-0000-0000BB090000}"/>
    <cellStyle name="Input 12 2 2 2" xfId="8726" xr:uid="{A3A5ABF4-F0BA-450A-BC3B-44A20D338836}"/>
    <cellStyle name="Input 12 2 2 2 2" xfId="8236" xr:uid="{F2E3C480-2EE7-47AD-AC7A-11338C43A5CB}"/>
    <cellStyle name="Input 12 2 2 2 3" xfId="10231" xr:uid="{30433B21-5D3E-4595-8384-0F14473BE829}"/>
    <cellStyle name="Input 12 2 2 3" xfId="8056" xr:uid="{588F2965-5F4F-422C-A84D-37F91ADBF765}"/>
    <cellStyle name="Input 12 2 2 4" xfId="7132" xr:uid="{562887B1-D8B6-4ACA-AB4B-C7202CD2AE2D}"/>
    <cellStyle name="Input 12 2 2 5" xfId="6459" xr:uid="{0CF5ECD1-443C-49D2-BBD8-6196E9841AAE}"/>
    <cellStyle name="Input 12 2 3" xfId="4483" xr:uid="{00000000-0005-0000-0000-0000BC090000}"/>
    <cellStyle name="Input 12 2 3 2" xfId="7648" xr:uid="{F5795E73-9ADE-441D-9467-1F86BCB42044}"/>
    <cellStyle name="Input 12 2 3 3" xfId="5996" xr:uid="{270C47C0-5C54-4B73-8905-B601F3A3FCA7}"/>
    <cellStyle name="Input 12 2 4" xfId="5474" xr:uid="{5B1A5A45-D329-4540-8928-C691185D08C6}"/>
    <cellStyle name="Input 12 2 5" xfId="6874" xr:uid="{1037BAB8-A016-479A-9A08-D4D0A10E5C5C}"/>
    <cellStyle name="Input 12 2 6" xfId="6732" xr:uid="{CCD6B5BA-A75C-4568-915A-F6FFF924CD4A}"/>
    <cellStyle name="Input 12 2 7" xfId="5963" xr:uid="{7FA85956-2D97-41C9-8DFD-D485B1B3C41C}"/>
    <cellStyle name="Input 12 3" xfId="4194" xr:uid="{00000000-0005-0000-0000-0000BD090000}"/>
    <cellStyle name="Input 12 3 2" xfId="8497" xr:uid="{55DBBD19-3D11-4540-8F54-D322A622746E}"/>
    <cellStyle name="Input 12 3 2 2" xfId="7690" xr:uid="{5B4E5BB4-27DF-467A-A9AF-560FCEE4DE17}"/>
    <cellStyle name="Input 12 3 2 3" xfId="10008" xr:uid="{FB6132C6-3B3E-4F52-95DA-7051F441D11B}"/>
    <cellStyle name="Input 12 3 3" xfId="7824" xr:uid="{EA3AC15C-100C-4623-87C1-C5CA63CC99CB}"/>
    <cellStyle name="Input 12 3 4" xfId="7078" xr:uid="{6A41E7A0-B383-4A2E-8EA3-54882E2AFC74}"/>
    <cellStyle name="Input 12 3 5" xfId="7366" xr:uid="{5BCE855F-00A4-4696-A933-4EFDA7259528}"/>
    <cellStyle name="Input 12 3 6" xfId="9829" xr:uid="{49A84155-0B7A-48CD-B17A-5BE0063D074C}"/>
    <cellStyle name="Input 12 3 7" xfId="6431" xr:uid="{0FC2AB50-3C42-45C1-8689-B683083AFD1D}"/>
    <cellStyle name="Input 12 4" xfId="4755" xr:uid="{00000000-0005-0000-0000-0000BE090000}"/>
    <cellStyle name="Input 12 4 2" xfId="6214" xr:uid="{395288CA-5B68-4BDD-9258-46412BD8AA30}"/>
    <cellStyle name="Input 12 4 3" xfId="5626" xr:uid="{28557D49-CD06-46D5-A541-82F4C9C7192D}"/>
    <cellStyle name="Input 12 5" xfId="4868" xr:uid="{00000000-0005-0000-0000-0000BF090000}"/>
    <cellStyle name="Input 12 6" xfId="6837" xr:uid="{3F145C53-DED9-48A0-9D48-5DB042E03483}"/>
    <cellStyle name="Input 12 7" xfId="9050" xr:uid="{0936496F-0BD9-46A6-A641-818261363E9C}"/>
    <cellStyle name="Input 12 8" xfId="6400" xr:uid="{78FE4802-8C03-4F61-A98B-D32449842301}"/>
    <cellStyle name="Input 12 9" xfId="8885" xr:uid="{A5E5E1C9-37FD-4C72-ADE1-AC71144342D9}"/>
    <cellStyle name="Input 120" xfId="1319" xr:uid="{00000000-0005-0000-0000-0000C0090000}"/>
    <cellStyle name="Input 120 2" xfId="2900" xr:uid="{00000000-0005-0000-0000-0000C1090000}"/>
    <cellStyle name="Input 120 2 2" xfId="4584" xr:uid="{00000000-0005-0000-0000-0000C2090000}"/>
    <cellStyle name="Input 120 2 2 2" xfId="8727" xr:uid="{E6AB9DEF-77C9-42DC-B126-64D1AC536183}"/>
    <cellStyle name="Input 120 2 2 2 2" xfId="6339" xr:uid="{82C82894-5ED2-4A3C-BFBC-8A868D2E3ED0}"/>
    <cellStyle name="Input 120 2 2 2 3" xfId="10232" xr:uid="{719C00A6-C2ED-44FB-8245-04D3926FD37A}"/>
    <cellStyle name="Input 120 2 2 3" xfId="8057" xr:uid="{04E7AC89-B70D-4CD9-8FAC-01C100A8FC17}"/>
    <cellStyle name="Input 120 2 2 4" xfId="7551" xr:uid="{6892E841-C075-40F0-9703-8479F4D1EC67}"/>
    <cellStyle name="Input 120 2 2 5" xfId="6036" xr:uid="{3C1DC62F-CD0C-4997-868B-88BF9FF5EE06}"/>
    <cellStyle name="Input 120 2 3" xfId="4083" xr:uid="{00000000-0005-0000-0000-0000C3090000}"/>
    <cellStyle name="Input 120 2 3 2" xfId="6264" xr:uid="{892A8548-3228-4744-AE5B-FE055770C936}"/>
    <cellStyle name="Input 120 2 3 3" xfId="6093" xr:uid="{EA602397-2BB4-434F-A624-F7891E1D7BFD}"/>
    <cellStyle name="Input 120 2 4" xfId="5475" xr:uid="{604D641D-3DA2-42AA-932E-D7536C6D023F}"/>
    <cellStyle name="Input 120 2 5" xfId="9087" xr:uid="{F1AC96EC-D7B8-4C4D-AD10-7BD34738D07B}"/>
    <cellStyle name="Input 120 2 6" xfId="9373" xr:uid="{3675A976-53B3-426B-8F21-DDA75CDAAF4F}"/>
    <cellStyle name="Input 120 2 7" xfId="7355" xr:uid="{0CFB50CC-D36F-47BB-A888-03D2C4EDE1C5}"/>
    <cellStyle name="Input 120 3" xfId="4195" xr:uid="{00000000-0005-0000-0000-0000C4090000}"/>
    <cellStyle name="Input 120 3 2" xfId="8498" xr:uid="{B222A57A-3C71-44F7-B939-456E11961EAE}"/>
    <cellStyle name="Input 120 3 2 2" xfId="8210" xr:uid="{E3CD339B-A25D-4268-AF35-3906B252F16E}"/>
    <cellStyle name="Input 120 3 2 3" xfId="10009" xr:uid="{6CE66F1D-C770-4DD4-9181-62B2EB5FC37B}"/>
    <cellStyle name="Input 120 3 3" xfId="7825" xr:uid="{F9C48651-646B-4C73-9DB5-1C4F1A072E81}"/>
    <cellStyle name="Input 120 3 4" xfId="5691" xr:uid="{4521071B-16B0-4971-A4CF-B46A557FF16A}"/>
    <cellStyle name="Input 120 3 5" xfId="6962" xr:uid="{DEF48DA8-A520-4AD6-B890-005C9F6A1C79}"/>
    <cellStyle name="Input 120 3 6" xfId="8398" xr:uid="{2F69C903-1A3D-4201-8718-DCA0158C0C84}"/>
    <cellStyle name="Input 120 3 7" xfId="6984" xr:uid="{285054F5-2DE2-4040-9C5F-E7078492541F}"/>
    <cellStyle name="Input 120 4" xfId="4754" xr:uid="{00000000-0005-0000-0000-0000C5090000}"/>
    <cellStyle name="Input 120 4 2" xfId="5721" xr:uid="{CD1534B8-205A-43FD-A721-428A2EE47272}"/>
    <cellStyle name="Input 120 4 3" xfId="6413" xr:uid="{18C3D65A-D3C2-41F0-BF03-28A68AA10BEB}"/>
    <cellStyle name="Input 120 5" xfId="4869" xr:uid="{00000000-0005-0000-0000-0000C6090000}"/>
    <cellStyle name="Input 120 6" xfId="7425" xr:uid="{CA001F88-1428-4C43-B8B8-06CD716AB3A6}"/>
    <cellStyle name="Input 120 7" xfId="6637" xr:uid="{86EBD874-D8D8-4C83-A8E3-DCBAB6205621}"/>
    <cellStyle name="Input 120 8" xfId="9733" xr:uid="{96098AA9-B6DE-4E56-A1CB-14F913FC031D}"/>
    <cellStyle name="Input 120 9" xfId="9071" xr:uid="{C94F20D3-5678-401F-BBD6-EEB2B638D579}"/>
    <cellStyle name="Input 121" xfId="1320" xr:uid="{00000000-0005-0000-0000-0000C7090000}"/>
    <cellStyle name="Input 121 2" xfId="2901" xr:uid="{00000000-0005-0000-0000-0000C8090000}"/>
    <cellStyle name="Input 121 2 2" xfId="4585" xr:uid="{00000000-0005-0000-0000-0000C9090000}"/>
    <cellStyle name="Input 121 2 2 2" xfId="8728" xr:uid="{A0C70E45-6F92-4F08-9507-93DC51F4BB1F}"/>
    <cellStyle name="Input 121 2 2 2 2" xfId="7276" xr:uid="{BE49FD3A-2851-43FC-BEB8-DB02064E4222}"/>
    <cellStyle name="Input 121 2 2 2 3" xfId="10233" xr:uid="{5BD409D6-0CC8-4A7B-8C47-269561C62E31}"/>
    <cellStyle name="Input 121 2 2 3" xfId="8058" xr:uid="{56D4B97C-F02F-485B-9DD5-68FD35C551BF}"/>
    <cellStyle name="Input 121 2 2 4" xfId="6174" xr:uid="{A7DB2E4D-3D28-4099-8B58-A0FFE69DFCDE}"/>
    <cellStyle name="Input 121 2 2 5" xfId="6646" xr:uid="{A1A8A3C5-AD02-483B-B723-6B704AF43C82}"/>
    <cellStyle name="Input 121 2 3" xfId="4482" xr:uid="{00000000-0005-0000-0000-0000CA090000}"/>
    <cellStyle name="Input 121 2 3 2" xfId="7649" xr:uid="{3C794FFD-9A99-4C80-B966-553E55F89CDB}"/>
    <cellStyle name="Input 121 2 3 3" xfId="9691" xr:uid="{05F4BE95-EC30-4E9A-AC6B-6850E89F6BED}"/>
    <cellStyle name="Input 121 2 4" xfId="5476" xr:uid="{0CC0EA93-35AA-4BFE-AA83-E87FF8AB4C47}"/>
    <cellStyle name="Input 121 2 5" xfId="5907" xr:uid="{92D69B63-8FD1-4359-BE26-83C0B15AE8D2}"/>
    <cellStyle name="Input 121 2 6" xfId="6943" xr:uid="{36C28E7A-6382-41E8-9B63-037EA5E42B5D}"/>
    <cellStyle name="Input 121 2 7" xfId="5766" xr:uid="{EB1D6A80-FD94-420C-A3BE-08053F6B1CDD}"/>
    <cellStyle name="Input 121 3" xfId="4196" xr:uid="{00000000-0005-0000-0000-0000CB090000}"/>
    <cellStyle name="Input 121 3 2" xfId="8499" xr:uid="{6B0F93C8-DC34-4CBC-8915-8E03EA710C5D}"/>
    <cellStyle name="Input 121 3 2 2" xfId="7691" xr:uid="{46718043-8BAC-46E9-9D1C-7736E64E91AF}"/>
    <cellStyle name="Input 121 3 2 3" xfId="10010" xr:uid="{22B2A8C9-70D5-4FE3-BB2D-6B595C167B0C}"/>
    <cellStyle name="Input 121 3 3" xfId="7826" xr:uid="{3667D320-2506-4777-8596-F14970404091}"/>
    <cellStyle name="Input 121 3 4" xfId="6120" xr:uid="{947E1694-710C-43FF-9AEA-3E5902C7B890}"/>
    <cellStyle name="Input 121 3 5" xfId="8854" xr:uid="{C2917BEC-3C01-4AA7-B0F5-CF70B203C607}"/>
    <cellStyle name="Input 121 3 6" xfId="9316" xr:uid="{9F90BCD5-14A7-477B-BF6F-80462EDEB878}"/>
    <cellStyle name="Input 121 3 7" xfId="8393" xr:uid="{490CCAD6-188D-4BB7-A552-2546E5D5E4B1}"/>
    <cellStyle name="Input 121 4" xfId="4338" xr:uid="{00000000-0005-0000-0000-0000CC090000}"/>
    <cellStyle name="Input 121 4 2" xfId="7173" xr:uid="{60EA73F6-5EE2-44C1-B5BC-B35FAFC328CB}"/>
    <cellStyle name="Input 121 4 3" xfId="9843" xr:uid="{DFBDB761-941A-4925-AAA2-8780F3AF49AC}"/>
    <cellStyle name="Input 121 5" xfId="4870" xr:uid="{00000000-0005-0000-0000-0000CD090000}"/>
    <cellStyle name="Input 121 6" xfId="6057" xr:uid="{9D81AC68-B764-4CA0-9873-8F96BCF2A369}"/>
    <cellStyle name="Input 121 7" xfId="9237" xr:uid="{88557B0B-CF68-4F6C-9A61-C8B3E640F23F}"/>
    <cellStyle name="Input 121 8" xfId="9052" xr:uid="{9D97A8BA-082B-41C6-8839-C06A403A9D3F}"/>
    <cellStyle name="Input 121 9" xfId="5676" xr:uid="{1B88B7D0-0E7E-4D5F-8961-D096734C7A45}"/>
    <cellStyle name="Input 122" xfId="1321" xr:uid="{00000000-0005-0000-0000-0000CE090000}"/>
    <cellStyle name="Input 122 2" xfId="2902" xr:uid="{00000000-0005-0000-0000-0000CF090000}"/>
    <cellStyle name="Input 122 2 2" xfId="4586" xr:uid="{00000000-0005-0000-0000-0000D0090000}"/>
    <cellStyle name="Input 122 2 2 2" xfId="8729" xr:uid="{CF3C6BAD-6F5D-4C8E-9D7A-5237C8A07EEA}"/>
    <cellStyle name="Input 122 2 2 2 2" xfId="8357" xr:uid="{FC0D40DE-CF7D-4637-8CC1-EAA02799A180}"/>
    <cellStyle name="Input 122 2 2 2 3" xfId="10234" xr:uid="{9AC7865E-6400-4EA4-9FB2-EE192A94DEF8}"/>
    <cellStyle name="Input 122 2 2 3" xfId="8059" xr:uid="{A29E27D9-F0AF-4081-9654-7F3D18468B47}"/>
    <cellStyle name="Input 122 2 2 4" xfId="6527" xr:uid="{DDA50239-13C1-4494-92EC-B8E8A93F177C}"/>
    <cellStyle name="Input 122 2 2 5" xfId="5879" xr:uid="{486A5814-00EA-4014-9510-B33AA4E57F16}"/>
    <cellStyle name="Input 122 2 3" xfId="4082" xr:uid="{00000000-0005-0000-0000-0000D1090000}"/>
    <cellStyle name="Input 122 2 3 2" xfId="7226" xr:uid="{9892D726-2A57-4D9B-B135-D4276822CAB6}"/>
    <cellStyle name="Input 122 2 3 3" xfId="8306" xr:uid="{82C7F57E-800D-4ED5-B383-8D1CD8AD4163}"/>
    <cellStyle name="Input 122 2 4" xfId="5477" xr:uid="{4C79E884-4982-46F5-B0FF-C37E52AEBDAC}"/>
    <cellStyle name="Input 122 2 5" xfId="8908" xr:uid="{0B93CB0D-8C89-4478-9A65-D40524DE5201}"/>
    <cellStyle name="Input 122 2 6" xfId="9591" xr:uid="{4C03C8C7-89A7-4D24-AF66-F91F2ED831E3}"/>
    <cellStyle name="Input 122 2 7" xfId="7311" xr:uid="{403D8A3C-5C62-474E-B1A5-FAAB9D1B4B18}"/>
    <cellStyle name="Input 122 3" xfId="4197" xr:uid="{00000000-0005-0000-0000-0000D2090000}"/>
    <cellStyle name="Input 122 3 2" xfId="8500" xr:uid="{BE5C24E9-E906-4B57-9F97-4F83558F3225}"/>
    <cellStyle name="Input 122 3 2 2" xfId="6295" xr:uid="{57D674F0-36F2-40C8-9C21-19969D47446F}"/>
    <cellStyle name="Input 122 3 2 3" xfId="10011" xr:uid="{F4637428-0534-4B9B-AAC3-F2EDADC09573}"/>
    <cellStyle name="Input 122 3 3" xfId="7827" xr:uid="{1B761079-6920-42BF-94B8-07B621DE29FC}"/>
    <cellStyle name="Input 122 3 4" xfId="7494" xr:uid="{D77AC061-BEF1-4C15-8C7F-DCB66B1BC0D3}"/>
    <cellStyle name="Input 122 3 5" xfId="9224" xr:uid="{E582567C-50E7-4E3C-BDBE-F678662EDA5C}"/>
    <cellStyle name="Input 122 3 6" xfId="5960" xr:uid="{FC6F7EED-8CB8-4303-92CD-5FE2D5510C85}"/>
    <cellStyle name="Input 122 3 7" xfId="6461" xr:uid="{DB87EE43-F6AA-47E6-A5B6-E2370EB9ADF7}"/>
    <cellStyle name="Input 122 4" xfId="4005" xr:uid="{00000000-0005-0000-0000-0000D3090000}"/>
    <cellStyle name="Input 122 4 2" xfId="6549" xr:uid="{8DBC86F7-2212-4707-B42A-1846576FADC0}"/>
    <cellStyle name="Input 122 4 3" xfId="9553" xr:uid="{6761637F-DC1C-4F4D-A9AD-0CFB7A180D32}"/>
    <cellStyle name="Input 122 5" xfId="4871" xr:uid="{00000000-0005-0000-0000-0000D4090000}"/>
    <cellStyle name="Input 122 6" xfId="6419" xr:uid="{4ACF4B3A-9812-495C-9AF1-2D8A2E4066CD}"/>
    <cellStyle name="Input 122 7" xfId="9019" xr:uid="{25408CDE-3E51-4E03-948E-CFDFAB4C19C5}"/>
    <cellStyle name="Input 122 8" xfId="9166" xr:uid="{D62D3C96-04A6-45D0-848E-D2ACAE862DEB}"/>
    <cellStyle name="Input 122 9" xfId="6992" xr:uid="{2A36907F-7A5F-4823-A2D5-A524A5FF32F6}"/>
    <cellStyle name="Input 123" xfId="1322" xr:uid="{00000000-0005-0000-0000-0000D5090000}"/>
    <cellStyle name="Input 123 2" xfId="2903" xr:uid="{00000000-0005-0000-0000-0000D6090000}"/>
    <cellStyle name="Input 123 2 2" xfId="4587" xr:uid="{00000000-0005-0000-0000-0000D7090000}"/>
    <cellStyle name="Input 123 2 2 2" xfId="8730" xr:uid="{4BE9031F-29DC-4E28-A768-51B6900F00C4}"/>
    <cellStyle name="Input 123 2 2 2 2" xfId="8237" xr:uid="{9DE16A05-A13B-4C47-8F0B-D31AC8725ECC}"/>
    <cellStyle name="Input 123 2 2 2 3" xfId="10235" xr:uid="{64C93CEB-2B22-45D2-A33C-5017080826C6}"/>
    <cellStyle name="Input 123 2 2 3" xfId="8060" xr:uid="{DF8B1900-782F-4D93-9627-D2E4DEAB92A0}"/>
    <cellStyle name="Input 123 2 2 4" xfId="7133" xr:uid="{0CB36F6D-E7DE-4254-B8EE-300665AFDE15}"/>
    <cellStyle name="Input 123 2 2 5" xfId="9505" xr:uid="{45E6477F-4C5A-4158-B0D4-C01F3A524A07}"/>
    <cellStyle name="Input 123 2 3" xfId="4481" xr:uid="{00000000-0005-0000-0000-0000D8090000}"/>
    <cellStyle name="Input 123 2 3 2" xfId="5750" xr:uid="{F712488F-2988-4AC5-939C-A365B37DE99D}"/>
    <cellStyle name="Input 123 2 3 3" xfId="5951" xr:uid="{2BFC570A-9FA1-4637-AAF8-7C2337A6368F}"/>
    <cellStyle name="Input 123 2 4" xfId="5478" xr:uid="{D16E070A-69B4-49C1-BE76-5BF58A3F0D1F}"/>
    <cellStyle name="Input 123 2 5" xfId="6662" xr:uid="{65050099-220E-4AA3-ABA2-7E9321DF5499}"/>
    <cellStyle name="Input 123 2 6" xfId="6952" xr:uid="{F2E9B39C-192A-4218-AB18-1A994BC94381}"/>
    <cellStyle name="Input 123 2 7" xfId="6022" xr:uid="{DC2D9806-BE77-4CC3-92E3-21ADAE2A9FB2}"/>
    <cellStyle name="Input 123 3" xfId="4198" xr:uid="{00000000-0005-0000-0000-0000D9090000}"/>
    <cellStyle name="Input 123 3 2" xfId="8501" xr:uid="{D974C890-0C18-4C7D-8634-10172936F8CA}"/>
    <cellStyle name="Input 123 3 2 2" xfId="5773" xr:uid="{467A7EF6-5E54-447A-AF6B-FF6CB2BF3073}"/>
    <cellStyle name="Input 123 3 2 3" xfId="10012" xr:uid="{5B98BE71-6806-4EA9-8314-A4169D1F4588}"/>
    <cellStyle name="Input 123 3 3" xfId="7828" xr:uid="{AC0EE72C-06C2-4B79-B864-7575BE845630}"/>
    <cellStyle name="Input 123 3 4" xfId="7079" xr:uid="{F6FBDDE2-94A8-45F6-B60B-E6CC06926258}"/>
    <cellStyle name="Input 123 3 5" xfId="9037" xr:uid="{5E50CC11-3BA2-4A46-99DE-5900EE78AEF6}"/>
    <cellStyle name="Input 123 3 6" xfId="6382" xr:uid="{4CCBF9D4-5A46-4927-91B4-D574568D701E}"/>
    <cellStyle name="Input 123 3 7" xfId="9442" xr:uid="{159D2DC2-2C3A-48F4-B544-B1ADED0FB527}"/>
    <cellStyle name="Input 123 4" xfId="4753" xr:uid="{00000000-0005-0000-0000-0000DA090000}"/>
    <cellStyle name="Input 123 4 2" xfId="6215" xr:uid="{C0308151-9C3E-4693-958A-9BF61CF2C5CA}"/>
    <cellStyle name="Input 123 4 3" xfId="5679" xr:uid="{2A97E7C3-8AE3-4757-B70F-0C53723A8758}"/>
    <cellStyle name="Input 123 5" xfId="4872" xr:uid="{00000000-0005-0000-0000-0000DB090000}"/>
    <cellStyle name="Input 123 6" xfId="8392" xr:uid="{4B403EB8-8B56-4894-8AD4-C88384340A83}"/>
    <cellStyle name="Input 123 7" xfId="8870" xr:uid="{A97A4AFC-8E9E-41FE-970F-516CC13622D9}"/>
    <cellStyle name="Input 123 8" xfId="9149" xr:uid="{BB85063B-240C-4A2C-BB98-4E3E6DE78E5E}"/>
    <cellStyle name="Input 123 9" xfId="9751" xr:uid="{56891677-F201-40CB-A6E1-680405D2D462}"/>
    <cellStyle name="Input 124" xfId="1323" xr:uid="{00000000-0005-0000-0000-0000DC090000}"/>
    <cellStyle name="Input 124 2" xfId="2904" xr:uid="{00000000-0005-0000-0000-0000DD090000}"/>
    <cellStyle name="Input 124 2 2" xfId="4588" xr:uid="{00000000-0005-0000-0000-0000DE090000}"/>
    <cellStyle name="Input 124 2 2 2" xfId="8731" xr:uid="{DED0A9CE-FFFB-40B4-990A-FC7FB6645421}"/>
    <cellStyle name="Input 124 2 2 2 2" xfId="6340" xr:uid="{C8C4430C-F20C-469C-8CE9-C0BEC0FE1CA1}"/>
    <cellStyle name="Input 124 2 2 2 3" xfId="10236" xr:uid="{C43ED529-9B63-46FC-9293-B7337B31988A}"/>
    <cellStyle name="Input 124 2 2 3" xfId="8061" xr:uid="{BDB8428B-54B2-4F9F-AB21-D7CD37EF4242}"/>
    <cellStyle name="Input 124 2 2 4" xfId="7552" xr:uid="{396299C0-BFDD-488E-A2E2-E63DE22AA64A}"/>
    <cellStyle name="Input 124 2 2 5" xfId="9415" xr:uid="{4544C2D5-C01E-4EC5-BC1A-11070DB6FCE7}"/>
    <cellStyle name="Input 124 2 3" xfId="4081" xr:uid="{00000000-0005-0000-0000-0000DF090000}"/>
    <cellStyle name="Input 124 2 3 2" xfId="6265" xr:uid="{3E12CC8D-871E-4860-849B-D6F91AFD1473}"/>
    <cellStyle name="Input 124 2 3 3" xfId="7352" xr:uid="{D16F2A22-92F5-488E-B7C0-59C6117E53CD}"/>
    <cellStyle name="Input 124 2 4" xfId="5479" xr:uid="{30DF5708-6F4C-42A8-A811-68C6AC31F46A}"/>
    <cellStyle name="Input 124 2 5" xfId="7390" xr:uid="{AEBAD01D-A13F-41C5-80D6-58EF21B6C60B}"/>
    <cellStyle name="Input 124 2 6" xfId="9503" xr:uid="{6E2F6742-8847-4FF1-8EE3-C96D4AE94971}"/>
    <cellStyle name="Input 124 2 7" xfId="9574" xr:uid="{150290E2-7310-4090-B240-AE7CA2429510}"/>
    <cellStyle name="Input 124 3" xfId="4199" xr:uid="{00000000-0005-0000-0000-0000E0090000}"/>
    <cellStyle name="Input 124 3 2" xfId="8502" xr:uid="{272B60F6-7EED-4F67-AF6B-D5A4D78CC6E4}"/>
    <cellStyle name="Input 124 3 2 2" xfId="7787" xr:uid="{A01C4A30-EB8C-4673-A7CE-67A72E3E180A}"/>
    <cellStyle name="Input 124 3 2 3" xfId="10013" xr:uid="{BDA941A0-7370-4150-9CDC-3357071A1D20}"/>
    <cellStyle name="Input 124 3 3" xfId="7829" xr:uid="{74646B8C-1D16-4A6B-91AC-25FF0F24D62E}"/>
    <cellStyle name="Input 124 3 4" xfId="5692" xr:uid="{DD1397EB-9721-423E-8841-F68F5DC1895C}"/>
    <cellStyle name="Input 124 3 5" xfId="5825" xr:uid="{16658E37-0E9E-4816-A0FA-A4E4BD6886BA}"/>
    <cellStyle name="Input 124 3 6" xfId="7333" xr:uid="{B5603273-C976-4F15-AABA-B99660F4C025}"/>
    <cellStyle name="Input 124 3 7" xfId="7454" xr:uid="{4ACC552A-5FD8-47B2-A22C-FF592F00DCDA}"/>
    <cellStyle name="Input 124 4" xfId="4752" xr:uid="{00000000-0005-0000-0000-0000E1090000}"/>
    <cellStyle name="Input 124 4 2" xfId="7591" xr:uid="{64084EB3-C408-44D4-8A3E-B78249B7BB8F}"/>
    <cellStyle name="Input 124 4 3" xfId="9143" xr:uid="{956D82B7-2149-4638-98C1-83A35001442E}"/>
    <cellStyle name="Input 124 5" xfId="4873" xr:uid="{00000000-0005-0000-0000-0000E2090000}"/>
    <cellStyle name="Input 124 6" xfId="7424" xr:uid="{8B9AE8DC-3243-4454-BE54-FED840DC6170}"/>
    <cellStyle name="Input 124 7" xfId="5881" xr:uid="{CB41CF53-73B0-4B12-8936-CAF217598756}"/>
    <cellStyle name="Input 124 8" xfId="9083" xr:uid="{D909B20E-F60D-40DC-84AE-D15AE70EB616}"/>
    <cellStyle name="Input 124 9" xfId="5875" xr:uid="{18C37A24-B697-4EDF-94A7-D62B6CFD5615}"/>
    <cellStyle name="Input 125" xfId="1324" xr:uid="{00000000-0005-0000-0000-0000E3090000}"/>
    <cellStyle name="Input 125 2" xfId="2905" xr:uid="{00000000-0005-0000-0000-0000E4090000}"/>
    <cellStyle name="Input 125 2 2" xfId="4589" xr:uid="{00000000-0005-0000-0000-0000E5090000}"/>
    <cellStyle name="Input 125 2 2 2" xfId="8732" xr:uid="{496FB0AE-06CF-425D-8C07-D91CEB1BC03B}"/>
    <cellStyle name="Input 125 2 2 2 2" xfId="7277" xr:uid="{3A8B682B-7372-4BF6-945E-087CFB509C8B}"/>
    <cellStyle name="Input 125 2 2 2 3" xfId="10237" xr:uid="{BE0BC7A6-BAD9-4C4B-985C-B9AFFA762621}"/>
    <cellStyle name="Input 125 2 2 3" xfId="8062" xr:uid="{38E770B0-CA5F-4A84-9685-ECE81C31160B}"/>
    <cellStyle name="Input 125 2 2 4" xfId="6175" xr:uid="{A2D59579-6ACF-4420-8852-484C712048FA}"/>
    <cellStyle name="Input 125 2 2 5" xfId="9783" xr:uid="{AC061BAD-679A-44C9-92F9-F5EEDBED9907}"/>
    <cellStyle name="Input 125 2 3" xfId="4480" xr:uid="{00000000-0005-0000-0000-0000E6090000}"/>
    <cellStyle name="Input 125 2 3 2" xfId="6570" xr:uid="{1795EF1D-CE0D-417B-B0C2-9CE821E303BC}"/>
    <cellStyle name="Input 125 2 3 3" xfId="9513" xr:uid="{8732B50E-3A99-4E26-97F6-69E5A15C2CA0}"/>
    <cellStyle name="Input 125 2 4" xfId="5480" xr:uid="{CE687FFB-7577-4E5B-82E2-71772B43478E}"/>
    <cellStyle name="Input 125 2 5" xfId="6661" xr:uid="{FC1B1D11-D69B-40EE-92E4-ABB31E33EFF3}"/>
    <cellStyle name="Input 125 2 6" xfId="7326" xr:uid="{A70B9B0F-4F58-43A4-9FA2-583AD6D4BB6F}"/>
    <cellStyle name="Input 125 2 7" xfId="9485" xr:uid="{680E8DFF-ACF5-4388-9DBA-B719777F88E6}"/>
    <cellStyle name="Input 125 3" xfId="4200" xr:uid="{00000000-0005-0000-0000-0000E7090000}"/>
    <cellStyle name="Input 125 3 2" xfId="8503" xr:uid="{685C04A1-9F32-42EB-B901-924ED66745EA}"/>
    <cellStyle name="Input 125 3 2 2" xfId="6591" xr:uid="{1635D415-5437-473F-AE6D-97BE4F5528A8}"/>
    <cellStyle name="Input 125 3 2 3" xfId="10014" xr:uid="{D36974F9-8B69-4CDD-893B-6E0C18E7C55E}"/>
    <cellStyle name="Input 125 3 3" xfId="7830" xr:uid="{B1E182F5-C319-4F88-9969-882F6FD0F4FA}"/>
    <cellStyle name="Input 125 3 4" xfId="6121" xr:uid="{D4A62E4E-AE14-4185-A6CF-4374B2D9470C}"/>
    <cellStyle name="Input 125 3 5" xfId="9123" xr:uid="{A1F5DE87-E053-4108-88A2-B7D73A0165CC}"/>
    <cellStyle name="Input 125 3 6" xfId="7071" xr:uid="{4B8511F9-934F-45A3-B017-725EE82790EE}"/>
    <cellStyle name="Input 125 3 7" xfId="7036" xr:uid="{001AD3CF-8F5E-4F76-AA1E-49712282F0D6}"/>
    <cellStyle name="Input 125 4" xfId="4337" xr:uid="{00000000-0005-0000-0000-0000E8090000}"/>
    <cellStyle name="Input 125 4 2" xfId="7174" xr:uid="{C851D057-FB48-4D70-BB5B-EDBBD8A38015}"/>
    <cellStyle name="Input 125 4 3" xfId="6844" xr:uid="{F33F8526-2094-4D2F-8B84-B2592017FAB3}"/>
    <cellStyle name="Input 125 5" xfId="4874" xr:uid="{00000000-0005-0000-0000-0000E9090000}"/>
    <cellStyle name="Input 125 6" xfId="7007" xr:uid="{13FFD4E2-EAB1-403A-ADCF-1C1C2B96D27D}"/>
    <cellStyle name="Input 125 7" xfId="6955" xr:uid="{44015933-FA9A-4299-B232-CB5111FA0437}"/>
    <cellStyle name="Input 125 8" xfId="7621" xr:uid="{BFD3242A-E694-4FEB-9296-A79990C781A0}"/>
    <cellStyle name="Input 125 9" xfId="5933" xr:uid="{1963B743-C57B-473C-AD76-9FE793790E51}"/>
    <cellStyle name="Input 126" xfId="1325" xr:uid="{00000000-0005-0000-0000-0000EA090000}"/>
    <cellStyle name="Input 126 2" xfId="2906" xr:uid="{00000000-0005-0000-0000-0000EB090000}"/>
    <cellStyle name="Input 126 2 2" xfId="4590" xr:uid="{00000000-0005-0000-0000-0000EC090000}"/>
    <cellStyle name="Input 126 2 2 2" xfId="8733" xr:uid="{2BFE72FB-DA6D-4F8D-960E-7FA14D3A9BBC}"/>
    <cellStyle name="Input 126 2 2 2 2" xfId="8358" xr:uid="{23C3B426-A051-4360-AE29-7F921D5642EF}"/>
    <cellStyle name="Input 126 2 2 2 3" xfId="10238" xr:uid="{8EA71F48-C7A8-4FBB-8A4E-40432FE2789C}"/>
    <cellStyle name="Input 126 2 2 3" xfId="8063" xr:uid="{1ED052F7-4D7C-4B25-8ADE-2556B219EC48}"/>
    <cellStyle name="Input 126 2 2 4" xfId="6528" xr:uid="{F550CBD1-D980-4272-8FEA-47380558E539}"/>
    <cellStyle name="Input 126 2 2 5" xfId="7439" xr:uid="{FD627460-9122-43DB-A9A1-AA0AE6616C2D}"/>
    <cellStyle name="Input 126 2 3" xfId="4080" xr:uid="{00000000-0005-0000-0000-0000ED090000}"/>
    <cellStyle name="Input 126 2 3 2" xfId="7227" xr:uid="{2F50D775-9AC6-40C9-8269-885926D577E1}"/>
    <cellStyle name="Input 126 2 3 3" xfId="9153" xr:uid="{86F86F69-E3F2-420F-89E4-434441F3FD90}"/>
    <cellStyle name="Input 126 2 4" xfId="5481" xr:uid="{CC6DF60F-06B8-44C3-BC93-F3EB4B44868F}"/>
    <cellStyle name="Input 126 2 5" xfId="6977" xr:uid="{1042489B-79F2-4820-A704-0AAE1542D53F}"/>
    <cellStyle name="Input 126 2 6" xfId="9517" xr:uid="{6C485B00-55C4-46B5-87BE-717E2FCB3EAD}"/>
    <cellStyle name="Input 126 2 7" xfId="9806" xr:uid="{C606A360-5AB0-4BA1-B7E1-E799E6BD8503}"/>
    <cellStyle name="Input 126 3" xfId="4201" xr:uid="{00000000-0005-0000-0000-0000EE090000}"/>
    <cellStyle name="Input 126 3 2" xfId="8504" xr:uid="{07525637-328C-4402-9992-610EA2BE0858}"/>
    <cellStyle name="Input 126 3 2 2" xfId="8211" xr:uid="{7D60F91E-09D6-43A9-8CF6-ADB69505DC6A}"/>
    <cellStyle name="Input 126 3 2 3" xfId="10015" xr:uid="{BDD03133-D3CC-4E46-9F0B-9FB1ADCA4EAC}"/>
    <cellStyle name="Input 126 3 3" xfId="7831" xr:uid="{B0211043-D518-4ABD-B206-E3009B1BBA1E}"/>
    <cellStyle name="Input 126 3 4" xfId="7495" xr:uid="{7AEE2DBE-0671-44C8-A2E3-7EA5027A6C6C}"/>
    <cellStyle name="Input 126 3 5" xfId="8947" xr:uid="{3B4826EF-BD76-4864-8D03-AD83B66514BF}"/>
    <cellStyle name="Input 126 3 6" xfId="9063" xr:uid="{2FB15C4F-DCF7-47E1-8761-24578D75B0DB}"/>
    <cellStyle name="Input 126 3 7" xfId="7457" xr:uid="{76E667F0-9621-46D0-A492-D79FB301E2D0}"/>
    <cellStyle name="Input 126 4" xfId="4004" xr:uid="{00000000-0005-0000-0000-0000EF090000}"/>
    <cellStyle name="Input 126 4 2" xfId="7592" xr:uid="{00F4E304-8B9E-4FC8-8AEF-C559A22F4144}"/>
    <cellStyle name="Input 126 4 3" xfId="9678" xr:uid="{9005F900-6171-4193-8B29-A69BEAFE7591}"/>
    <cellStyle name="Input 126 5" xfId="4875" xr:uid="{00000000-0005-0000-0000-0000F0090000}"/>
    <cellStyle name="Input 126 6" xfId="5984" xr:uid="{885CE5F7-4345-43ED-9746-1138E252C425}"/>
    <cellStyle name="Input 126 7" xfId="9197" xr:uid="{3F00AE92-82E2-4DD5-BF33-8D788E5DE838}"/>
    <cellStyle name="Input 126 8" xfId="9239" xr:uid="{4DC91E6C-33A1-4651-B574-E9F572087107}"/>
    <cellStyle name="Input 126 9" xfId="6979" xr:uid="{F03A73D8-BB88-44DF-87F5-70DE473964F2}"/>
    <cellStyle name="Input 127" xfId="1326" xr:uid="{00000000-0005-0000-0000-0000F1090000}"/>
    <cellStyle name="Input 127 2" xfId="2907" xr:uid="{00000000-0005-0000-0000-0000F2090000}"/>
    <cellStyle name="Input 127 2 2" xfId="4591" xr:uid="{00000000-0005-0000-0000-0000F3090000}"/>
    <cellStyle name="Input 127 2 2 2" xfId="8734" xr:uid="{BA497354-27F4-483E-948C-AB7E30398BDD}"/>
    <cellStyle name="Input 127 2 2 2 2" xfId="8238" xr:uid="{D377A752-4453-483A-A4C5-D68157909057}"/>
    <cellStyle name="Input 127 2 2 2 3" xfId="10239" xr:uid="{C472CB03-285F-4AC9-9B1D-7741830C0D49}"/>
    <cellStyle name="Input 127 2 2 3" xfId="8064" xr:uid="{7EB090A2-3128-46DE-AF84-E41C2C7612B1}"/>
    <cellStyle name="Input 127 2 2 4" xfId="7134" xr:uid="{FA419A45-9869-435E-AA2F-387B3D5FF0F5}"/>
    <cellStyle name="Input 127 2 2 5" xfId="9638" xr:uid="{8AAD9119-A6C8-4840-94FF-B875AB0EF72E}"/>
    <cellStyle name="Input 127 2 3" xfId="4479" xr:uid="{00000000-0005-0000-0000-0000F4090000}"/>
    <cellStyle name="Input 127 2 3 2" xfId="7650" xr:uid="{2D72236B-ACF7-4D69-B312-E6A1C5473DE6}"/>
    <cellStyle name="Input 127 2 3 3" xfId="9795" xr:uid="{3BCEEEBD-BDAD-4ACD-81A0-E0F2F40F1FD6}"/>
    <cellStyle name="Input 127 2 4" xfId="5482" xr:uid="{4AB9D951-83B4-46BF-ADD9-8C62CC28506F}"/>
    <cellStyle name="Input 127 2 5" xfId="6873" xr:uid="{E3E522F7-BEFB-47DB-A150-FF29F2CBFBBA}"/>
    <cellStyle name="Input 127 2 6" xfId="8918" xr:uid="{08220785-AFF8-4918-A054-5A653ADE1755}"/>
    <cellStyle name="Input 127 2 7" xfId="9566" xr:uid="{8D38494F-8E82-4B49-BEED-402CA4974B93}"/>
    <cellStyle name="Input 127 3" xfId="4202" xr:uid="{00000000-0005-0000-0000-0000F5090000}"/>
    <cellStyle name="Input 127 3 2" xfId="8505" xr:uid="{FE284500-4E93-4568-B9F7-893A93B32599}"/>
    <cellStyle name="Input 127 3 2 2" xfId="7692" xr:uid="{FFACFD12-68C5-485F-9BFC-064E962E6886}"/>
    <cellStyle name="Input 127 3 2 3" xfId="10016" xr:uid="{61030710-48FE-4DFD-9651-2D17F3394276}"/>
    <cellStyle name="Input 127 3 3" xfId="7832" xr:uid="{FB239A6E-9488-4D94-8DF5-CEE44DC73AC4}"/>
    <cellStyle name="Input 127 3 4" xfId="7080" xr:uid="{81BB43B9-5B34-4EB8-9573-EC3A00DA16F7}"/>
    <cellStyle name="Input 127 3 5" xfId="6429" xr:uid="{D76F728F-4D3F-43B2-85F5-B098458AF0E2}"/>
    <cellStyle name="Input 127 3 6" xfId="7312" xr:uid="{A6C08C64-E31C-4AD9-AE35-3A08960274C3}"/>
    <cellStyle name="Input 127 3 7" xfId="7042" xr:uid="{51606731-CCD9-4F7A-8363-DF91ECAA6F82}"/>
    <cellStyle name="Input 127 4" xfId="4751" xr:uid="{00000000-0005-0000-0000-0000F6090000}"/>
    <cellStyle name="Input 127 4 2" xfId="6216" xr:uid="{7567F683-B34F-414C-9E61-B00FCFDA5ABF}"/>
    <cellStyle name="Input 127 4 3" xfId="9439" xr:uid="{0EB4C32D-2AEF-41EA-B0AA-7C599B33F81B}"/>
    <cellStyle name="Input 127 5" xfId="4876" xr:uid="{00000000-0005-0000-0000-0000F7090000}"/>
    <cellStyle name="Input 127 6" xfId="5865" xr:uid="{E33E2E55-7663-4887-BDC3-E284D42E11E4}"/>
    <cellStyle name="Input 127 7" xfId="6849" xr:uid="{66896409-F705-4259-8034-CAF8BE7BEDFE}"/>
    <cellStyle name="Input 127 8" xfId="7019" xr:uid="{98188C9D-D692-403E-8D4C-22E4EA945441}"/>
    <cellStyle name="Input 127 9" xfId="6902" xr:uid="{1C5D31B2-0310-4F1B-A0DA-1AE34A5A3C9B}"/>
    <cellStyle name="Input 128" xfId="1327" xr:uid="{00000000-0005-0000-0000-0000F8090000}"/>
    <cellStyle name="Input 128 2" xfId="2908" xr:uid="{00000000-0005-0000-0000-0000F9090000}"/>
    <cellStyle name="Input 128 2 2" xfId="4592" xr:uid="{00000000-0005-0000-0000-0000FA090000}"/>
    <cellStyle name="Input 128 2 2 2" xfId="8735" xr:uid="{7E5FBD67-1CF6-42EB-87E3-D01BF9566264}"/>
    <cellStyle name="Input 128 2 2 2 2" xfId="6341" xr:uid="{485E4FF9-2E48-47D1-B831-CBDE8F96F340}"/>
    <cellStyle name="Input 128 2 2 2 3" xfId="10240" xr:uid="{733C9BF1-B881-4147-BB37-74A9B40AC2DC}"/>
    <cellStyle name="Input 128 2 2 3" xfId="8065" xr:uid="{A4A1A034-B824-4A6F-AC32-C01A4056466C}"/>
    <cellStyle name="Input 128 2 2 4" xfId="5702" xr:uid="{D1FE19BF-8383-4A7D-BDE6-5267C28CC176}"/>
    <cellStyle name="Input 128 2 2 5" xfId="7525" xr:uid="{B34DD869-F894-48CC-A1E5-5BD2D9F6DAED}"/>
    <cellStyle name="Input 128 2 3" xfId="4079" xr:uid="{00000000-0005-0000-0000-0000FB090000}"/>
    <cellStyle name="Input 128 2 3 2" xfId="6740" xr:uid="{FFCD26E7-5FBF-4FA2-B560-4570CD39A8F0}"/>
    <cellStyle name="Input 128 2 3 3" xfId="9486" xr:uid="{37D2A0B3-9BA4-47B3-815D-6651328F45F0}"/>
    <cellStyle name="Input 128 2 4" xfId="5483" xr:uid="{6D1CC4CC-6977-49CB-8861-BADC3B871E46}"/>
    <cellStyle name="Input 128 2 5" xfId="6716" xr:uid="{5B7E97AE-539B-4B47-A526-7803A01716D8}"/>
    <cellStyle name="Input 128 2 6" xfId="9096" xr:uid="{0BFB2AEA-62B4-477A-91DF-F722BA55E247}"/>
    <cellStyle name="Input 128 2 7" xfId="5684" xr:uid="{2FAD63DB-0C43-4301-8693-494AF2778C20}"/>
    <cellStyle name="Input 128 3" xfId="4203" xr:uid="{00000000-0005-0000-0000-0000FC090000}"/>
    <cellStyle name="Input 128 3 2" xfId="8506" xr:uid="{168E5D52-3DB5-4677-AF9D-C81E05010F5D}"/>
    <cellStyle name="Input 128 3 2 2" xfId="8182" xr:uid="{B2FEDA1E-D13F-4B09-85BF-3C7DD90896B6}"/>
    <cellStyle name="Input 128 3 2 3" xfId="10017" xr:uid="{DC87AFC9-7022-4C47-9286-8CFE7AC4ADD6}"/>
    <cellStyle name="Input 128 3 3" xfId="7833" xr:uid="{67909BA9-B46D-425D-BF7C-DE53BFE5D1D3}"/>
    <cellStyle name="Input 128 3 4" xfId="5693" xr:uid="{C6550053-CBBF-4353-8A80-90AE76025D6D}"/>
    <cellStyle name="Input 128 3 5" xfId="6010" xr:uid="{63FC6984-D0E3-4889-B518-B816C589C7B3}"/>
    <cellStyle name="Input 128 3 6" xfId="6807" xr:uid="{ACFCF23E-942B-4147-BA55-C3FD8DF3832D}"/>
    <cellStyle name="Input 128 3 7" xfId="6987" xr:uid="{66CBA048-29D3-4292-BBC2-AFF922FF3E65}"/>
    <cellStyle name="Input 128 4" xfId="4750" xr:uid="{00000000-0005-0000-0000-0000FD090000}"/>
    <cellStyle name="Input 128 4 2" xfId="5722" xr:uid="{34AE3930-AE17-4C7F-8108-60DFA32087FC}"/>
    <cellStyle name="Input 128 4 3" xfId="5765" xr:uid="{074ED0DC-90D8-4319-BEBF-D6D4AE0F9A07}"/>
    <cellStyle name="Input 128 5" xfId="4877" xr:uid="{00000000-0005-0000-0000-0000FE090000}"/>
    <cellStyle name="Input 128 6" xfId="6449" xr:uid="{CDCE0A67-51FB-4658-A891-6A04BDD842D9}"/>
    <cellStyle name="Input 128 7" xfId="6772" xr:uid="{FF2F7967-AE94-422E-B8B6-01F0AD742E87}"/>
    <cellStyle name="Input 128 8" xfId="9541" xr:uid="{0DEC4ECA-BCB3-414D-9F6E-4CCC5A17F03B}"/>
    <cellStyle name="Input 128 9" xfId="9346" xr:uid="{A0FFC1FC-D84F-41F0-B6BD-80227085065B}"/>
    <cellStyle name="Input 129" xfId="1328" xr:uid="{00000000-0005-0000-0000-0000FF090000}"/>
    <cellStyle name="Input 129 2" xfId="2909" xr:uid="{00000000-0005-0000-0000-0000000A0000}"/>
    <cellStyle name="Input 129 2 2" xfId="4593" xr:uid="{00000000-0005-0000-0000-0000010A0000}"/>
    <cellStyle name="Input 129 2 2 2" xfId="8736" xr:uid="{C1ACFA6B-C493-4400-A4A4-353220FC63ED}"/>
    <cellStyle name="Input 129 2 2 2 2" xfId="7278" xr:uid="{381654D0-4088-4EA3-B270-D61D9E748607}"/>
    <cellStyle name="Input 129 2 2 2 3" xfId="10241" xr:uid="{09506E2D-C77F-4FA2-9565-68C7AA9E2054}"/>
    <cellStyle name="Input 129 2 2 3" xfId="8066" xr:uid="{00850157-201C-4877-9779-01BC574F3B91}"/>
    <cellStyle name="Input 129 2 2 4" xfId="6176" xr:uid="{D16A5B24-86A3-49AA-A893-17029AE6F1EA}"/>
    <cellStyle name="Input 129 2 2 5" xfId="5946" xr:uid="{0E692A8E-8D5E-47F8-A02C-98F520C5B2CB}"/>
    <cellStyle name="Input 129 2 3" xfId="4478" xr:uid="{00000000-0005-0000-0000-0000020A0000}"/>
    <cellStyle name="Input 129 2 3 2" xfId="7651" xr:uid="{9CEF7165-F2CD-41E6-8D87-36221BAE196A}"/>
    <cellStyle name="Input 129 2 3 3" xfId="7464" xr:uid="{829FCEE4-AB86-41DA-B363-1A83EF0F2716}"/>
    <cellStyle name="Input 129 2 4" xfId="5484" xr:uid="{98B37E94-AE09-486A-B65C-BB2EB4F283CC}"/>
    <cellStyle name="Input 129 2 5" xfId="6660" xr:uid="{11ABD6EE-CF53-440B-A1EE-A64740991DAB}"/>
    <cellStyle name="Input 129 2 6" xfId="6667" xr:uid="{9748156F-BE66-42C1-B014-113340A6DD57}"/>
    <cellStyle name="Input 129 2 7" xfId="9510" xr:uid="{B6577994-4D1B-4C4C-96CF-7BF230E94BF4}"/>
    <cellStyle name="Input 129 3" xfId="4204" xr:uid="{00000000-0005-0000-0000-0000030A0000}"/>
    <cellStyle name="Input 129 3 2" xfId="8507" xr:uid="{5716549B-8E37-4CE3-8DFB-99A621D07720}"/>
    <cellStyle name="Input 129 3 2 2" xfId="6592" xr:uid="{A640C79F-59AB-4435-8121-942554EE52EC}"/>
    <cellStyle name="Input 129 3 2 3" xfId="10018" xr:uid="{C3DEEDDB-144D-490F-9FD5-94628B9ED706}"/>
    <cellStyle name="Input 129 3 3" xfId="7834" xr:uid="{29C5A19F-0A7E-4380-82BB-74B723D9DD10}"/>
    <cellStyle name="Input 129 3 4" xfId="6122" xr:uid="{6531064E-6F43-4591-9421-C435FA8CAD64}"/>
    <cellStyle name="Input 129 3 5" xfId="8855" xr:uid="{D5E5C08D-D72C-45A7-AD56-2791ADF8A9F1}"/>
    <cellStyle name="Input 129 3 6" xfId="9302" xr:uid="{44846D6C-5D65-47E5-97FA-3143A2EA3550}"/>
    <cellStyle name="Input 129 3 7" xfId="9703" xr:uid="{1D746A06-6A07-4FBF-AEB1-2C566C53EB0E}"/>
    <cellStyle name="Input 129 4" xfId="4336" xr:uid="{00000000-0005-0000-0000-0000040A0000}"/>
    <cellStyle name="Input 129 4 2" xfId="7175" xr:uid="{B3516855-8515-4A0A-916F-83A63DA73848}"/>
    <cellStyle name="Input 129 4 3" xfId="6376" xr:uid="{5BFF38F6-99A5-450B-80DA-148165085FA1}"/>
    <cellStyle name="Input 129 5" xfId="4878" xr:uid="{00000000-0005-0000-0000-0000050A0000}"/>
    <cellStyle name="Input 129 6" xfId="6056" xr:uid="{F8152FCF-DE1F-484F-B84B-A1D38A880AA5}"/>
    <cellStyle name="Input 129 7" xfId="5630" xr:uid="{4E00DBA4-60FB-470D-83C6-689F2E72232D}"/>
    <cellStyle name="Input 129 8" xfId="7381" xr:uid="{21980F11-91EF-4B75-B0BB-0ED13A719499}"/>
    <cellStyle name="Input 129 9" xfId="5976" xr:uid="{996B6A7D-646A-4E13-8B0A-D64B969EDAEE}"/>
    <cellStyle name="Input 13" xfId="1329" xr:uid="{00000000-0005-0000-0000-0000060A0000}"/>
    <cellStyle name="Input 13 2" xfId="2910" xr:uid="{00000000-0005-0000-0000-0000070A0000}"/>
    <cellStyle name="Input 13 2 2" xfId="4594" xr:uid="{00000000-0005-0000-0000-0000080A0000}"/>
    <cellStyle name="Input 13 2 2 2" xfId="8737" xr:uid="{B521D8E5-40E6-4EEC-BC09-D7291F7BE17C}"/>
    <cellStyle name="Input 13 2 2 2 2" xfId="8359" xr:uid="{EFC5CF7F-D59E-4D65-BCF7-3A5C1D7CC6BA}"/>
    <cellStyle name="Input 13 2 2 2 3" xfId="10242" xr:uid="{5E9D695D-1710-49A1-9333-C2200FC44AE4}"/>
    <cellStyle name="Input 13 2 2 3" xfId="8067" xr:uid="{B61F5274-A25E-4F08-A434-E97C85495863}"/>
    <cellStyle name="Input 13 2 2 4" xfId="6529" xr:uid="{CDCAE111-2A36-49D4-940E-063BD387EEF1}"/>
    <cellStyle name="Input 13 2 2 5" xfId="9569" xr:uid="{9426777E-63FC-4A29-9EA0-5D0BB805AB33}"/>
    <cellStyle name="Input 13 2 3" xfId="4078" xr:uid="{00000000-0005-0000-0000-0000090A0000}"/>
    <cellStyle name="Input 13 2 3 2" xfId="6266" xr:uid="{DE4566EB-33B1-4F60-A0B6-9B8FCFE27BB3}"/>
    <cellStyle name="Input 13 2 3 3" xfId="9411" xr:uid="{9DC31B83-D56B-4343-911F-7A84C57385A1}"/>
    <cellStyle name="Input 13 2 4" xfId="5485" xr:uid="{21E2AF6C-114C-4DF6-A195-18BC2A920184}"/>
    <cellStyle name="Input 13 2 5" xfId="9185" xr:uid="{F8C6243F-D71C-400C-A8D1-29DDC1519D40}"/>
    <cellStyle name="Input 13 2 6" xfId="7027" xr:uid="{07CF73BE-6AB5-4973-A326-D2790EE693F5}"/>
    <cellStyle name="Input 13 2 7" xfId="7315" xr:uid="{50D78820-6E18-4A99-B76A-E9B7D747E5D4}"/>
    <cellStyle name="Input 13 3" xfId="4205" xr:uid="{00000000-0005-0000-0000-00000A0A0000}"/>
    <cellStyle name="Input 13 3 2" xfId="8508" xr:uid="{A2272DF4-1768-471F-A979-62A34DEB5397}"/>
    <cellStyle name="Input 13 3 2 2" xfId="5798" xr:uid="{6A6F1F9C-A1AE-43FF-966E-9E90BD258C57}"/>
    <cellStyle name="Input 13 3 2 3" xfId="10019" xr:uid="{6A9EBC82-D7F4-4302-98B4-802491CAF583}"/>
    <cellStyle name="Input 13 3 3" xfId="7835" xr:uid="{400EB460-6966-4935-856F-C3FE0F969935}"/>
    <cellStyle name="Input 13 3 4" xfId="6487" xr:uid="{9EB236C7-B23B-4B07-9D91-59D5FD42B935}"/>
    <cellStyle name="Input 13 3 5" xfId="9225" xr:uid="{45DE7E32-47DB-437B-849B-9F9D26E6EE61}"/>
    <cellStyle name="Input 13 3 6" xfId="8224" xr:uid="{16584914-8042-4D8D-AEB8-E91C13E4F404}"/>
    <cellStyle name="Input 13 3 7" xfId="6720" xr:uid="{92430A98-29B4-45D3-BBAA-D9427E5728A6}"/>
    <cellStyle name="Input 13 4" xfId="4749" xr:uid="{00000000-0005-0000-0000-00000B0A0000}"/>
    <cellStyle name="Input 13 4 2" xfId="6550" xr:uid="{F335F1A8-EF5A-4538-ABE6-05E4FDED02E2}"/>
    <cellStyle name="Input 13 4 3" xfId="5649" xr:uid="{AB07C59A-E991-4C96-A099-866F79C3FE5F}"/>
    <cellStyle name="Input 13 5" xfId="4879" xr:uid="{00000000-0005-0000-0000-00000C0A0000}"/>
    <cellStyle name="Input 13 6" xfId="6932" xr:uid="{F7B5BBF2-0B8D-4A0A-B359-859C842C4456}"/>
    <cellStyle name="Input 13 7" xfId="6706" xr:uid="{F14E66EF-E72A-4970-9AF7-16C5FA1790C6}"/>
    <cellStyle name="Input 13 8" xfId="6669" xr:uid="{D8E452AC-1486-4F9E-A3D2-6EAA858B521C}"/>
    <cellStyle name="Input 13 9" xfId="9118" xr:uid="{D855BB8B-6611-4545-8F19-201B226E6A9C}"/>
    <cellStyle name="Input 130" xfId="1330" xr:uid="{00000000-0005-0000-0000-00000D0A0000}"/>
    <cellStyle name="Input 130 2" xfId="2911" xr:uid="{00000000-0005-0000-0000-00000E0A0000}"/>
    <cellStyle name="Input 130 2 2" xfId="4595" xr:uid="{00000000-0005-0000-0000-00000F0A0000}"/>
    <cellStyle name="Input 130 2 2 2" xfId="8738" xr:uid="{D86E95BA-6A50-41FF-803C-1C0D60F36D2C}"/>
    <cellStyle name="Input 130 2 2 2 2" xfId="8239" xr:uid="{051A895F-B7BC-4767-8EF9-F2166AE9B541}"/>
    <cellStyle name="Input 130 2 2 2 3" xfId="10243" xr:uid="{6B0AC635-9DDC-4FD8-957C-8FF12DA5325A}"/>
    <cellStyle name="Input 130 2 2 3" xfId="8068" xr:uid="{B7488C65-9F11-4342-AD3E-11C0AAFC054F}"/>
    <cellStyle name="Input 130 2 2 4" xfId="7135" xr:uid="{72302B54-B912-4A5D-A641-D3CCEFEE4820}"/>
    <cellStyle name="Input 130 2 2 5" xfId="9443" xr:uid="{44E44A96-AFEF-4700-BCA4-64EAC2F3C063}"/>
    <cellStyle name="Input 130 2 3" xfId="4477" xr:uid="{00000000-0005-0000-0000-0000100A0000}"/>
    <cellStyle name="Input 130 2 3 2" xfId="5598" xr:uid="{06BBCD64-1FD4-4699-A61C-5EC9F7999BF0}"/>
    <cellStyle name="Input 130 2 3 3" xfId="9687" xr:uid="{B3BA86D7-2E34-492C-BE7C-D22E2DF29BD3}"/>
    <cellStyle name="Input 130 2 4" xfId="5486" xr:uid="{ACC0525B-8087-4E4C-8969-3FA6398B01CD}"/>
    <cellStyle name="Input 130 2 5" xfId="5906" xr:uid="{1DA292EC-A0E1-4243-84E7-988CCD565ED0}"/>
    <cellStyle name="Input 130 2 6" xfId="7544" xr:uid="{FDBE3FE8-F3BA-4622-A20B-391EDFBC13F1}"/>
    <cellStyle name="Input 130 2 7" xfId="8985" xr:uid="{5A72D023-6F81-4D0F-B020-15772592566F}"/>
    <cellStyle name="Input 130 3" xfId="4206" xr:uid="{00000000-0005-0000-0000-0000110A0000}"/>
    <cellStyle name="Input 130 3 2" xfId="8509" xr:uid="{C140A693-A6ED-4A09-B3E8-06EEA3270565}"/>
    <cellStyle name="Input 130 3 2 2" xfId="7693" xr:uid="{64BE8574-B1F9-4B40-BC12-1BCAA73F5E21}"/>
    <cellStyle name="Input 130 3 2 3" xfId="10020" xr:uid="{E47BDDC4-0EF8-4F06-AD16-62D817CEDBAD}"/>
    <cellStyle name="Input 130 3 3" xfId="7836" xr:uid="{773AA352-8F54-4D17-B27A-AE9FB9FC40E9}"/>
    <cellStyle name="Input 130 3 4" xfId="7081" xr:uid="{10AC9C6C-1534-4CE6-9C9B-545D2D669C4A}"/>
    <cellStyle name="Input 130 3 5" xfId="9038" xr:uid="{0112921D-FACE-4206-B8AA-E8792544EB26}"/>
    <cellStyle name="Input 130 3 6" xfId="6845" xr:uid="{FCCCCAC9-850B-4788-9962-F4DB88A4E746}"/>
    <cellStyle name="Input 130 3 7" xfId="9535" xr:uid="{B4EE051E-9711-40A7-9537-F6101E96B848}"/>
    <cellStyle name="Input 130 4" xfId="4025" xr:uid="{00000000-0005-0000-0000-0000120A0000}"/>
    <cellStyle name="Input 130 4 2" xfId="6217" xr:uid="{6A08D84E-EF63-450D-9BF1-36A3AD54F529}"/>
    <cellStyle name="Input 130 4 3" xfId="9532" xr:uid="{A7D06149-4E91-466D-8CE5-CDEFE4F478F5}"/>
    <cellStyle name="Input 130 5" xfId="4880" xr:uid="{00000000-0005-0000-0000-0000130A0000}"/>
    <cellStyle name="Input 130 6" xfId="7307" xr:uid="{73A76B87-9472-4C96-A86C-F7A8344096BB}"/>
    <cellStyle name="Input 130 7" xfId="6100" xr:uid="{ADD00D64-9CF7-4061-8EC4-EC9CDB2A38D9}"/>
    <cellStyle name="Input 130 8" xfId="8873" xr:uid="{E4770ABA-6BC6-4F40-B0CB-1BCD8B9980E0}"/>
    <cellStyle name="Input 130 9" xfId="5987" xr:uid="{5DB060E8-5597-4787-8F8D-7C659C8E9B6C}"/>
    <cellStyle name="Input 131" xfId="1331" xr:uid="{00000000-0005-0000-0000-0000140A0000}"/>
    <cellStyle name="Input 131 2" xfId="2912" xr:uid="{00000000-0005-0000-0000-0000150A0000}"/>
    <cellStyle name="Input 131 2 2" xfId="4596" xr:uid="{00000000-0005-0000-0000-0000160A0000}"/>
    <cellStyle name="Input 131 2 2 2" xfId="8739" xr:uid="{964E4EB3-B193-4B37-AACC-D8BFC1A0F369}"/>
    <cellStyle name="Input 131 2 2 2 2" xfId="6342" xr:uid="{8E1FA977-3467-490C-A68A-2209362CD10D}"/>
    <cellStyle name="Input 131 2 2 2 3" xfId="10244" xr:uid="{0D6E134A-9076-401E-9AB1-BBC6B4D14999}"/>
    <cellStyle name="Input 131 2 2 3" xfId="8069" xr:uid="{98BA36A8-0519-4AEA-852B-6DD39901966F}"/>
    <cellStyle name="Input 131 2 2 4" xfId="7553" xr:uid="{9C3C1D83-9855-4532-B870-7DC13EDF8EC9}"/>
    <cellStyle name="Input 131 2 2 5" xfId="6464" xr:uid="{00799D3E-E9CD-4435-8805-8047CB712339}"/>
    <cellStyle name="Input 131 2 3" xfId="4077" xr:uid="{00000000-0005-0000-0000-0000170A0000}"/>
    <cellStyle name="Input 131 2 3 2" xfId="7228" xr:uid="{6D98BC74-330F-49CC-9789-03CB255CB565}"/>
    <cellStyle name="Input 131 2 3 3" xfId="9818" xr:uid="{07AB246F-95FF-46D1-9214-AB17C6AD28D4}"/>
    <cellStyle name="Input 131 2 4" xfId="5487" xr:uid="{67AD5F07-372B-48F3-BCE1-CF76438FEA00}"/>
    <cellStyle name="Input 131 2 5" xfId="9006" xr:uid="{7471303F-D8DA-4B05-9BED-A5261348F7FA}"/>
    <cellStyle name="Input 131 2 6" xfId="7368" xr:uid="{FA905E8B-9057-4A34-9712-14DFCE5F0183}"/>
    <cellStyle name="Input 131 2 7" xfId="6820" xr:uid="{31A5C9AC-437D-4D26-8250-8670B72BD699}"/>
    <cellStyle name="Input 131 3" xfId="4207" xr:uid="{00000000-0005-0000-0000-0000180A0000}"/>
    <cellStyle name="Input 131 3 2" xfId="8510" xr:uid="{C644191A-6C89-4B83-832F-EDB53848BBDB}"/>
    <cellStyle name="Input 131 3 2 2" xfId="6296" xr:uid="{DBB9B1F1-82E8-448B-86DC-D1ABE840280D}"/>
    <cellStyle name="Input 131 3 2 3" xfId="10021" xr:uid="{F22A4527-AC31-428A-9683-F8CBDDC70FF7}"/>
    <cellStyle name="Input 131 3 3" xfId="7837" xr:uid="{EAAB379A-9965-4879-B868-55CCC95D9AFF}"/>
    <cellStyle name="Input 131 3 4" xfId="7496" xr:uid="{EEB93918-A7C7-416E-87B3-BAFEE68674BA}"/>
    <cellStyle name="Input 131 3 5" xfId="6737" xr:uid="{A860BD55-C5C2-4E48-B975-67EE39D5EBF5}"/>
    <cellStyle name="Input 131 3 6" xfId="9732" xr:uid="{7475F78E-0D13-4BBE-9F6F-5E59DB0532D1}"/>
    <cellStyle name="Input 131 3 7" xfId="6414" xr:uid="{C37B85BE-39C1-455C-90D5-0A8FB9E2E238}"/>
    <cellStyle name="Input 131 4" xfId="4003" xr:uid="{00000000-0005-0000-0000-0000190A0000}"/>
    <cellStyle name="Input 131 4 2" xfId="7593" xr:uid="{52D37ABC-CEBB-47BB-A80B-B8680099C35E}"/>
    <cellStyle name="Input 131 4 3" xfId="9137" xr:uid="{BAC20933-DE4B-4830-9990-3865A2BB9805}"/>
    <cellStyle name="Input 131 5" xfId="4881" xr:uid="{00000000-0005-0000-0000-00001A0A0000}"/>
    <cellStyle name="Input 131 6" xfId="7423" xr:uid="{353EB67A-6149-4235-B1EB-1304E51F7B8B}"/>
    <cellStyle name="Input 131 7" xfId="6388" xr:uid="{AD6956B4-64E4-41AB-B4AD-20516A72AF69}"/>
    <cellStyle name="Input 131 8" xfId="6730" xr:uid="{8EBB97B6-F384-4BEA-8BBC-136BE36C5C50}"/>
    <cellStyle name="Input 131 9" xfId="8990" xr:uid="{253FF19C-36A5-4AFE-86C1-88926EB60F34}"/>
    <cellStyle name="Input 132" xfId="1332" xr:uid="{00000000-0005-0000-0000-00001B0A0000}"/>
    <cellStyle name="Input 132 2" xfId="2913" xr:uid="{00000000-0005-0000-0000-00001C0A0000}"/>
    <cellStyle name="Input 132 2 2" xfId="4597" xr:uid="{00000000-0005-0000-0000-00001D0A0000}"/>
    <cellStyle name="Input 132 2 2 2" xfId="8740" xr:uid="{B1A4545E-549C-43E7-A1A5-D763B7651025}"/>
    <cellStyle name="Input 132 2 2 2 2" xfId="7279" xr:uid="{45930E47-ED63-47E5-BAAC-AA198413BEF2}"/>
    <cellStyle name="Input 132 2 2 2 3" xfId="10245" xr:uid="{B1A32577-239E-4484-9A57-D2D2282B1494}"/>
    <cellStyle name="Input 132 2 2 3" xfId="8070" xr:uid="{FF0AFB13-A127-4938-B056-C498AED240F0}"/>
    <cellStyle name="Input 132 2 2 4" xfId="6177" xr:uid="{69A39102-8D47-4626-804B-0B2A99C1A198}"/>
    <cellStyle name="Input 132 2 2 5" xfId="9312" xr:uid="{E4FBE6B5-2E93-4E72-A1BC-1CF9343DC38F}"/>
    <cellStyle name="Input 132 2 3" xfId="4476" xr:uid="{00000000-0005-0000-0000-00001E0A0000}"/>
    <cellStyle name="Input 132 2 3 2" xfId="5751" xr:uid="{BCC2D474-3CC9-4F8A-B585-124AB944A65E}"/>
    <cellStyle name="Input 132 2 3 3" xfId="9291" xr:uid="{59DBB072-3AE1-467B-A544-5BE8D040996C}"/>
    <cellStyle name="Input 132 2 4" xfId="5488" xr:uid="{3BA05039-4CB1-468F-A276-2E4A1CD7456F}"/>
    <cellStyle name="Input 132 2 5" xfId="7728" xr:uid="{F213BA01-9E90-4348-BF79-20C443FCB942}"/>
    <cellStyle name="Input 132 2 6" xfId="7380" xr:uid="{F81B2D97-753E-4296-AC38-B07DDC91B33D}"/>
    <cellStyle name="Input 132 2 7" xfId="9145" xr:uid="{3EAAA27A-6B2C-468E-8EC7-7D97655AC358}"/>
    <cellStyle name="Input 132 3" xfId="4208" xr:uid="{00000000-0005-0000-0000-00001F0A0000}"/>
    <cellStyle name="Input 132 3 2" xfId="8511" xr:uid="{F5B82EBF-CC62-460E-9701-AFD022354113}"/>
    <cellStyle name="Input 132 3 2 2" xfId="7694" xr:uid="{2B11E9B8-04C1-4B47-8662-B2B31E315FA3}"/>
    <cellStyle name="Input 132 3 2 3" xfId="10022" xr:uid="{343CF8C6-5D91-45D7-8A55-C2597A388B9A}"/>
    <cellStyle name="Input 132 3 3" xfId="7838" xr:uid="{E3501EB0-0E9A-47EE-A6B9-E69BF0F4CEA2}"/>
    <cellStyle name="Input 132 3 4" xfId="6123" xr:uid="{CD3EC559-38C2-4B90-8078-14B938A49C2C}"/>
    <cellStyle name="Input 132 3 5" xfId="9124" xr:uid="{75C11F8E-36AC-439E-9EE9-678E31765548}"/>
    <cellStyle name="Input 132 3 6" xfId="9496" xr:uid="{D2F3D352-5784-47A2-A9C0-99B55F0008F0}"/>
    <cellStyle name="Input 132 3 7" xfId="9572" xr:uid="{C4DC7EA9-43F5-4E96-B3CD-8F0CDD8165C8}"/>
    <cellStyle name="Input 132 4" xfId="4748" xr:uid="{00000000-0005-0000-0000-0000200A0000}"/>
    <cellStyle name="Input 132 4 2" xfId="7176" xr:uid="{98829A66-1F1B-4B31-8695-F6731764E4BD}"/>
    <cellStyle name="Input 132 4 3" xfId="5999" xr:uid="{665E4C7C-D08E-4393-8F16-58478E8D1F2F}"/>
    <cellStyle name="Input 132 5" xfId="4882" xr:uid="{00000000-0005-0000-0000-0000210A0000}"/>
    <cellStyle name="Input 132 6" xfId="7006" xr:uid="{3C244498-434D-47E0-BBEF-DC8FE99AAFBA}"/>
    <cellStyle name="Input 132 7" xfId="8961" xr:uid="{5CD30249-23C1-4CB7-AE7A-846C78996B89}"/>
    <cellStyle name="Input 132 8" xfId="6733" xr:uid="{7116B879-6417-4165-B36B-5CB1AE439FF2}"/>
    <cellStyle name="Input 132 9" xfId="9380" xr:uid="{184CB602-A2EC-4A59-8241-E0935F7A902F}"/>
    <cellStyle name="Input 133" xfId="1333" xr:uid="{00000000-0005-0000-0000-0000220A0000}"/>
    <cellStyle name="Input 133 2" xfId="2914" xr:uid="{00000000-0005-0000-0000-0000230A0000}"/>
    <cellStyle name="Input 133 2 2" xfId="4598" xr:uid="{00000000-0005-0000-0000-0000240A0000}"/>
    <cellStyle name="Input 133 2 2 2" xfId="8741" xr:uid="{50B99A7D-D666-44DA-9B29-0E64558A9400}"/>
    <cellStyle name="Input 133 2 2 2 2" xfId="8360" xr:uid="{A6C64F5C-393A-4B6C-94C5-8790F46DD666}"/>
    <cellStyle name="Input 133 2 2 2 3" xfId="10246" xr:uid="{1842EDC5-F7E9-4EF6-BF5B-A11FDB796099}"/>
    <cellStyle name="Input 133 2 2 3" xfId="8071" xr:uid="{5C93A5E3-7860-4933-BC9C-1E6D2861362C}"/>
    <cellStyle name="Input 133 2 2 4" xfId="7554" xr:uid="{177A2242-1607-4E0C-A482-7AB4416458C1}"/>
    <cellStyle name="Input 133 2 2 5" xfId="9058" xr:uid="{A2A403B6-63EE-47B1-8506-B1919DDBB314}"/>
    <cellStyle name="Input 133 2 3" xfId="4076" xr:uid="{00000000-0005-0000-0000-0000250A0000}"/>
    <cellStyle name="Input 133 2 3 2" xfId="8329" xr:uid="{861297C0-A38A-4174-880A-5F480C05530C}"/>
    <cellStyle name="Input 133 2 3 3" xfId="9650" xr:uid="{88AA6368-ECDA-44E9-A6C1-732865490D03}"/>
    <cellStyle name="Input 133 2 4" xfId="5489" xr:uid="{E0A6D241-8159-440F-A12D-DE577DD1A557}"/>
    <cellStyle name="Input 133 2 5" xfId="5846" xr:uid="{147680B7-5372-451E-8E72-DF51D9D4FE16}"/>
    <cellStyle name="Input 133 2 6" xfId="9404" xr:uid="{2AE372C8-1FBD-4C12-8392-BB0F90194051}"/>
    <cellStyle name="Input 133 2 7" xfId="9512" xr:uid="{4BC12087-DA74-444F-897A-BCDF92BAC169}"/>
    <cellStyle name="Input 133 3" xfId="4209" xr:uid="{00000000-0005-0000-0000-0000260A0000}"/>
    <cellStyle name="Input 133 3 2" xfId="8512" xr:uid="{972C349D-89BE-4260-8473-8D7752E02D90}"/>
    <cellStyle name="Input 133 3 2 2" xfId="7788" xr:uid="{80E498F5-2A7E-44EE-8C29-23977D455C99}"/>
    <cellStyle name="Input 133 3 2 3" xfId="10023" xr:uid="{D302310E-1B26-4FC5-AAF7-5CFBAAC6A45B}"/>
    <cellStyle name="Input 133 3 3" xfId="7839" xr:uid="{33FDF44B-377C-4D70-BF9D-695863B18482}"/>
    <cellStyle name="Input 133 3 4" xfId="7497" xr:uid="{8E8DA027-C628-4E1C-9543-96CC22502BDD}"/>
    <cellStyle name="Input 133 3 5" xfId="8948" xr:uid="{F0CD6226-BFDA-4DEB-AB01-361EEADC0A1F}"/>
    <cellStyle name="Input 133 3 6" xfId="6942" xr:uid="{F2E81D6A-AA1F-4D1E-A4F0-581D22DAEAA7}"/>
    <cellStyle name="Input 133 3 7" xfId="6824" xr:uid="{2F524CF6-BC96-40A9-A80F-F6F37BAEC887}"/>
    <cellStyle name="Input 133 4" xfId="4747" xr:uid="{00000000-0005-0000-0000-0000270A0000}"/>
    <cellStyle name="Input 133 4 2" xfId="7594" xr:uid="{DE0B1639-D7C1-4A33-9A82-98C968B80790}"/>
    <cellStyle name="Input 133 4 3" xfId="7744" xr:uid="{1362B997-D8B3-4F84-9741-3D7F5BA5EA23}"/>
    <cellStyle name="Input 133 5" xfId="4883" xr:uid="{00000000-0005-0000-0000-0000280A0000}"/>
    <cellStyle name="Input 133 6" xfId="6779" xr:uid="{8E3EF4C4-4122-4795-B7AF-008D8E4C2C59}"/>
    <cellStyle name="Input 133 7" xfId="6023" xr:uid="{D6F9A2D8-5744-44D6-8F43-825D75A2B7D8}"/>
    <cellStyle name="Input 133 8" xfId="5623" xr:uid="{25276BA3-A2EE-4FB7-9A65-B45CB84E10D4}"/>
    <cellStyle name="Input 133 9" xfId="6783" xr:uid="{674BB767-FE7E-4CF6-BD8E-415AD30678FB}"/>
    <cellStyle name="Input 134" xfId="1334" xr:uid="{00000000-0005-0000-0000-0000290A0000}"/>
    <cellStyle name="Input 134 2" xfId="2915" xr:uid="{00000000-0005-0000-0000-00002A0A0000}"/>
    <cellStyle name="Input 134 2 2" xfId="4599" xr:uid="{00000000-0005-0000-0000-00002B0A0000}"/>
    <cellStyle name="Input 134 2 2 2" xfId="8742" xr:uid="{1B561458-08A7-4A7F-A599-73B929AAA225}"/>
    <cellStyle name="Input 134 2 2 2 2" xfId="8240" xr:uid="{3FBD0466-AFAF-41F2-A52A-8454ED1FAA58}"/>
    <cellStyle name="Input 134 2 2 2 3" xfId="10247" xr:uid="{A87B1937-A0D9-44FF-AE7F-76004719ECC3}"/>
    <cellStyle name="Input 134 2 2 3" xfId="8072" xr:uid="{900B94FA-184F-46DD-B961-6853C84C2A03}"/>
    <cellStyle name="Input 134 2 2 4" xfId="7136" xr:uid="{E740C84E-8655-4FE8-B06D-958CF0915FB9}"/>
    <cellStyle name="Input 134 2 2 5" xfId="9403" xr:uid="{2E3CA285-2359-4036-96DE-DE07EAD5CCE3}"/>
    <cellStyle name="Input 134 2 3" xfId="4475" xr:uid="{00000000-0005-0000-0000-00002C0A0000}"/>
    <cellStyle name="Input 134 2 3 2" xfId="7652" xr:uid="{66C897DE-A49F-4F80-8D74-78F05B95C604}"/>
    <cellStyle name="Input 134 2 3 3" xfId="7467" xr:uid="{E2D72D5F-2C8C-437B-87D3-A7F4E3654AD2}"/>
    <cellStyle name="Input 134 2 4" xfId="5490" xr:uid="{21BF0B80-F948-40AF-ADE1-36E7F1510011}"/>
    <cellStyle name="Input 134 2 5" xfId="6872" xr:uid="{3F199E9D-535B-4DBA-8406-85D534DFEB30}"/>
    <cellStyle name="Input 134 2 6" xfId="7018" xr:uid="{786E4026-07F8-469B-A6FD-7A3A992B0BC9}"/>
    <cellStyle name="Input 134 2 7" xfId="5650" xr:uid="{0271AFE2-96B2-476E-AD94-45DC98B7ECDE}"/>
    <cellStyle name="Input 134 3" xfId="4210" xr:uid="{00000000-0005-0000-0000-00002D0A0000}"/>
    <cellStyle name="Input 134 3 2" xfId="8513" xr:uid="{5E6FF7B6-8AEB-4A3D-B169-E402148DDC51}"/>
    <cellStyle name="Input 134 3 2 2" xfId="7695" xr:uid="{BD9EE82C-B870-4E74-A503-E3AED77ACEDB}"/>
    <cellStyle name="Input 134 3 2 3" xfId="10024" xr:uid="{848BC106-7014-4235-A45A-ECCD8DA1DBE1}"/>
    <cellStyle name="Input 134 3 3" xfId="7840" xr:uid="{AD573E49-3F50-406D-8556-A945ED507060}"/>
    <cellStyle name="Input 134 3 4" xfId="7082" xr:uid="{547E82D1-8280-48E9-82DF-189015FC94E9}"/>
    <cellStyle name="Input 134 3 5" xfId="5633" xr:uid="{1F7FC064-42D6-47F3-A49E-B7A6FF1BBCDF}"/>
    <cellStyle name="Input 134 3 6" xfId="9830" xr:uid="{AE5504C3-2E65-44B4-913B-7A1B149B175D}"/>
    <cellStyle name="Input 134 3 7" xfId="9657" xr:uid="{26CCE947-A17B-4E36-9A5D-D22151D1C80E}"/>
    <cellStyle name="Input 134 4" xfId="4335" xr:uid="{00000000-0005-0000-0000-00002E0A0000}"/>
    <cellStyle name="Input 134 4 2" xfId="6218" xr:uid="{40648AF0-5A9D-425F-91DB-FCB403356273}"/>
    <cellStyle name="Input 134 4 3" xfId="9207" xr:uid="{191F6625-1162-4A5F-88A5-5CA2962A9B67}"/>
    <cellStyle name="Input 134 5" xfId="4884" xr:uid="{00000000-0005-0000-0000-00002F0A0000}"/>
    <cellStyle name="Input 134 6" xfId="6374" xr:uid="{0BB2A0FF-5076-41A2-8EF5-A607EA3D7205}"/>
    <cellStyle name="Input 134 7" xfId="7474" xr:uid="{78D97911-2DB0-4304-B5FD-32786803A27B}"/>
    <cellStyle name="Input 134 8" xfId="6323" xr:uid="{C54CD103-1D3E-4F5F-8206-B4DCB17A7124}"/>
    <cellStyle name="Input 134 9" xfId="5857" xr:uid="{FB4A9DEE-E5F6-4F3E-9560-FFF446E0C049}"/>
    <cellStyle name="Input 135" xfId="1335" xr:uid="{00000000-0005-0000-0000-0000300A0000}"/>
    <cellStyle name="Input 135 2" xfId="2916" xr:uid="{00000000-0005-0000-0000-0000310A0000}"/>
    <cellStyle name="Input 135 2 2" xfId="4600" xr:uid="{00000000-0005-0000-0000-0000320A0000}"/>
    <cellStyle name="Input 135 2 2 2" xfId="8743" xr:uid="{0B48EEFD-4F75-41F6-8BB8-02AEB13B3AB0}"/>
    <cellStyle name="Input 135 2 2 2 2" xfId="6343" xr:uid="{84EDE3AD-BE58-42F4-8807-286E18A8C137}"/>
    <cellStyle name="Input 135 2 2 2 3" xfId="10248" xr:uid="{94747DA4-5BE3-4806-982E-A3EB19AC4536}"/>
    <cellStyle name="Input 135 2 2 3" xfId="8073" xr:uid="{55F9D352-7B21-402D-93C1-AE86980F098F}"/>
    <cellStyle name="Input 135 2 2 4" xfId="5703" xr:uid="{0F8E0F98-03E7-4DC4-99FD-BC3190199172}"/>
    <cellStyle name="Input 135 2 2 5" xfId="7387" xr:uid="{311C10E7-317E-4806-9648-54A7EBE85F06}"/>
    <cellStyle name="Input 135 2 3" xfId="4075" xr:uid="{00000000-0005-0000-0000-0000330A0000}"/>
    <cellStyle name="Input 135 2 3 2" xfId="8192" xr:uid="{A73A5980-0550-4E82-89F0-552394E73CDB}"/>
    <cellStyle name="Input 135 2 3 3" xfId="6475" xr:uid="{5992DB61-5040-4A4F-8B6C-6E9F1E640B3C}"/>
    <cellStyle name="Input 135 2 4" xfId="5491" xr:uid="{2E9406BF-11BC-4652-92EE-56BDC11B678D}"/>
    <cellStyle name="Input 135 2 5" xfId="9088" xr:uid="{3DB95D5E-23FD-4DE5-86CD-E730DA07C933}"/>
    <cellStyle name="Input 135 2 6" xfId="6951" xr:uid="{2C133749-38AB-46FC-AD15-6AA5770592A8}"/>
    <cellStyle name="Input 135 2 7" xfId="6070" xr:uid="{B430CC12-7104-4E1E-AA92-CF30ACEBE307}"/>
    <cellStyle name="Input 135 3" xfId="4211" xr:uid="{00000000-0005-0000-0000-0000340A0000}"/>
    <cellStyle name="Input 135 3 2" xfId="8514" xr:uid="{E168736E-5F83-4858-9992-1D9D1BDC3166}"/>
    <cellStyle name="Input 135 3 2 2" xfId="7762" xr:uid="{A8006B67-69A2-4A4D-8D75-B875F79A56C5}"/>
    <cellStyle name="Input 135 3 2 3" xfId="10025" xr:uid="{59D41AF5-BCDD-4558-AC78-5A0E9FF41E17}"/>
    <cellStyle name="Input 135 3 3" xfId="7841" xr:uid="{DD006837-2C74-4496-8726-FA1CEEF9E254}"/>
    <cellStyle name="Input 135 3 4" xfId="6488" xr:uid="{3C682657-B1BA-4A07-AAD3-2EA9DBC9114B}"/>
    <cellStyle name="Input 135 3 5" xfId="6961" xr:uid="{75E69263-5783-490C-BB95-5385BCA4644D}"/>
    <cellStyle name="Input 135 3 6" xfId="8965" xr:uid="{98D3B9AD-BE3F-486B-8B8C-9B774397D349}"/>
    <cellStyle name="Input 135 3 7" xfId="8928" xr:uid="{6CC6C7FA-613B-4020-B63B-3C93704DDB5B}"/>
    <cellStyle name="Input 135 4" xfId="4002" xr:uid="{00000000-0005-0000-0000-0000350A0000}"/>
    <cellStyle name="Input 135 4 2" xfId="5723" xr:uid="{E01A005E-078B-4886-B986-101AA5A10B65}"/>
    <cellStyle name="Input 135 4 3" xfId="7395" xr:uid="{7CB3BF55-884F-412A-9C4B-9D452823AD0C}"/>
    <cellStyle name="Input 135 5" xfId="4885" xr:uid="{00000000-0005-0000-0000-0000360A0000}"/>
    <cellStyle name="Input 135 6" xfId="7422" xr:uid="{1232CEB6-0039-4D04-91EA-4CCD19CA722C}"/>
    <cellStyle name="Input 135 7" xfId="6638" xr:uid="{0A2E807D-481A-44E5-971A-4FF9480EC326}"/>
    <cellStyle name="Input 135 8" xfId="7050" xr:uid="{973F276B-246F-47A3-B91E-A0D2910174E8}"/>
    <cellStyle name="Input 135 9" xfId="9095" xr:uid="{B2C4A4C6-5FB6-4035-A884-D38978D55508}"/>
    <cellStyle name="Input 136" xfId="1336" xr:uid="{00000000-0005-0000-0000-0000370A0000}"/>
    <cellStyle name="Input 136 2" xfId="2917" xr:uid="{00000000-0005-0000-0000-0000380A0000}"/>
    <cellStyle name="Input 136 2 2" xfId="4601" xr:uid="{00000000-0005-0000-0000-0000390A0000}"/>
    <cellStyle name="Input 136 2 2 2" xfId="8744" xr:uid="{7AD30D3A-FDBF-4575-8B05-F8837AE04F69}"/>
    <cellStyle name="Input 136 2 2 2 2" xfId="7280" xr:uid="{46A4EE58-174A-45BD-AAC3-FCF78CC8D14A}"/>
    <cellStyle name="Input 136 2 2 2 3" xfId="10249" xr:uid="{DC458021-F80E-422A-92BC-507285CFF0C1}"/>
    <cellStyle name="Input 136 2 2 3" xfId="8074" xr:uid="{71A905EF-2F44-4307-B5AF-51FA68A964B7}"/>
    <cellStyle name="Input 136 2 2 4" xfId="6178" xr:uid="{478EFB99-3B19-46C9-A1E5-C46AD8A70E1E}"/>
    <cellStyle name="Input 136 2 2 5" xfId="9308" xr:uid="{DB36BE51-6F69-4F8A-ABE0-B58218CEC2E4}"/>
    <cellStyle name="Input 136 2 3" xfId="4474" xr:uid="{00000000-0005-0000-0000-00003A0A0000}"/>
    <cellStyle name="Input 136 2 3 2" xfId="5752" xr:uid="{03CC25C5-A01E-4E80-90B6-DCA5D59C38D8}"/>
    <cellStyle name="Input 136 2 3 3" xfId="9780" xr:uid="{68C42E8D-2528-4E8F-9172-A2AC8DBC435C}"/>
    <cellStyle name="Input 136 2 4" xfId="5492" xr:uid="{7748F11B-8EEB-420A-B2FA-19D386D4C7DA}"/>
    <cellStyle name="Input 136 2 5" xfId="5905" xr:uid="{F6E35C9D-2C45-4EEA-B4ED-14072E5F82EF}"/>
    <cellStyle name="Input 136 2 6" xfId="6073" xr:uid="{A20DBA99-56FF-468B-ABDA-FA59BF142D02}"/>
    <cellStyle name="Input 136 2 7" xfId="5988" xr:uid="{3CFC4F25-5703-4A35-9616-FFFA4A1C7469}"/>
    <cellStyle name="Input 136 3" xfId="4212" xr:uid="{00000000-0005-0000-0000-00003B0A0000}"/>
    <cellStyle name="Input 136 3 2" xfId="8515" xr:uid="{8D1E0108-6A24-4947-8454-EF33ED1F6833}"/>
    <cellStyle name="Input 136 3 2 2" xfId="5774" xr:uid="{8D5077BC-335A-4454-BE45-81BEC70C0970}"/>
    <cellStyle name="Input 136 3 2 3" xfId="10026" xr:uid="{287DDB8E-77A3-47A4-AAA1-15D5D4E96E17}"/>
    <cellStyle name="Input 136 3 3" xfId="7842" xr:uid="{209AE34B-4C6D-4A40-A24F-F7E78CEFEED4}"/>
    <cellStyle name="Input 136 3 4" xfId="6124" xr:uid="{16757101-348B-4F5D-AA19-D677D80EF7A8}"/>
    <cellStyle name="Input 136 3 5" xfId="8856" xr:uid="{415028AA-4D1F-424F-877A-DF929D7D6490}"/>
    <cellStyle name="Input 136 3 6" xfId="9421" xr:uid="{4B4E2A17-93C1-49E9-801E-403027F16BE6}"/>
    <cellStyle name="Input 136 3 7" xfId="5667" xr:uid="{EA187398-E56C-4A5C-B406-6B37EBC16F27}"/>
    <cellStyle name="Input 136 4" xfId="4746" xr:uid="{00000000-0005-0000-0000-00003C0A0000}"/>
    <cellStyle name="Input 136 4 2" xfId="7177" xr:uid="{037C6F76-ED70-494B-BF23-E463F1EC24EE}"/>
    <cellStyle name="Input 136 4 3" xfId="9431" xr:uid="{0401DB67-EAF8-451C-A7C2-5198BC02D32A}"/>
    <cellStyle name="Input 136 5" xfId="4886" xr:uid="{00000000-0005-0000-0000-00003D0A0000}"/>
    <cellStyle name="Input 136 6" xfId="6055" xr:uid="{054F9640-D057-46B1-BF8B-C8BA582DC7C2}"/>
    <cellStyle name="Input 136 7" xfId="9135" xr:uid="{06A55668-A10B-412D-B079-61C178436431}"/>
    <cellStyle name="Input 136 8" xfId="6789" xr:uid="{8AF86B03-6231-47E6-8FB5-E1EE370A5310}"/>
    <cellStyle name="Input 136 9" xfId="9667" xr:uid="{C8C8E854-DF25-49F0-BB60-3BB03F1A9D33}"/>
    <cellStyle name="Input 137" xfId="1337" xr:uid="{00000000-0005-0000-0000-00003E0A0000}"/>
    <cellStyle name="Input 137 2" xfId="2918" xr:uid="{00000000-0005-0000-0000-00003F0A0000}"/>
    <cellStyle name="Input 137 2 2" xfId="4602" xr:uid="{00000000-0005-0000-0000-0000400A0000}"/>
    <cellStyle name="Input 137 2 2 2" xfId="8745" xr:uid="{23391D38-D75E-4FE1-95E6-A7923025B6EA}"/>
    <cellStyle name="Input 137 2 2 2 2" xfId="8361" xr:uid="{17628E35-755A-40FA-A51B-27EACD64FFBD}"/>
    <cellStyle name="Input 137 2 2 2 3" xfId="10250" xr:uid="{D0189593-BE3A-4E6E-AEDC-ECB23195AC56}"/>
    <cellStyle name="Input 137 2 2 3" xfId="8075" xr:uid="{3C097D82-6E71-4190-91F0-0C13DCDCF09E}"/>
    <cellStyle name="Input 137 2 2 4" xfId="6530" xr:uid="{FE4CD4D9-7579-4883-8CC3-0591C4D006D1}"/>
    <cellStyle name="Input 137 2 2 5" xfId="6898" xr:uid="{420393F9-8C29-48B4-AEE1-266C191D5009}"/>
    <cellStyle name="Input 137 2 3" xfId="4074" xr:uid="{00000000-0005-0000-0000-0000410A0000}"/>
    <cellStyle name="Input 137 2 3 2" xfId="6267" xr:uid="{71A3F94F-D67F-421B-945E-2306C98453AB}"/>
    <cellStyle name="Input 137 2 3 3" xfId="6895" xr:uid="{70CE497F-C5B4-48C7-9E6F-A16AD5EB6328}"/>
    <cellStyle name="Input 137 2 4" xfId="5493" xr:uid="{B56BE530-80B2-42D7-BC21-862F842FDD01}"/>
    <cellStyle name="Input 137 2 5" xfId="8909" xr:uid="{78832BCD-A2C8-492E-98D6-26D24AFBD0CF}"/>
    <cellStyle name="Input 137 2 6" xfId="6486" xr:uid="{1F9ECB89-40A7-43A9-9155-EA8AAE9347F8}"/>
    <cellStyle name="Input 137 2 7" xfId="9807" xr:uid="{996DEB4D-3E20-4C31-9455-734AC1F4BF52}"/>
    <cellStyle name="Input 137 3" xfId="4213" xr:uid="{00000000-0005-0000-0000-0000420A0000}"/>
    <cellStyle name="Input 137 3 2" xfId="8516" xr:uid="{3AD6BAEC-A0FA-46EE-9309-AED13D8B06C7}"/>
    <cellStyle name="Input 137 3 2 2" xfId="6297" xr:uid="{E65B36BE-6077-4F2E-90F8-DFDBB3403339}"/>
    <cellStyle name="Input 137 3 2 3" xfId="10027" xr:uid="{DCCB68D8-38C6-4B1E-911C-F7878B9D4CE8}"/>
    <cellStyle name="Input 137 3 3" xfId="7843" xr:uid="{3E776A00-F25C-4775-ADFE-96869A6F10CB}"/>
    <cellStyle name="Input 137 3 4" xfId="7498" xr:uid="{BB9B785E-5F59-46C3-BFD6-FBDF853FEEDA}"/>
    <cellStyle name="Input 137 3 5" xfId="9226" xr:uid="{1B43E37D-A04C-4CF3-8D3B-DF865C2D2501}"/>
    <cellStyle name="Input 137 3 6" xfId="7347" xr:uid="{E57478AB-B56E-41FF-B0C6-96216200F437}"/>
    <cellStyle name="Input 137 3 7" xfId="9292" xr:uid="{131BC096-047E-4033-BDA9-29DC934399E3}"/>
    <cellStyle name="Input 137 4" xfId="4745" xr:uid="{00000000-0005-0000-0000-0000430A0000}"/>
    <cellStyle name="Input 137 4 2" xfId="6551" xr:uid="{71824489-4B0A-412C-B45D-B37FDBCF94A8}"/>
    <cellStyle name="Input 137 4 3" xfId="7579" xr:uid="{F032D057-B21A-4317-B3A8-D8539B32B8D8}"/>
    <cellStyle name="Input 137 5" xfId="4887" xr:uid="{00000000-0005-0000-0000-0000440A0000}"/>
    <cellStyle name="Input 137 6" xfId="5622" xr:uid="{796A3715-3125-4559-A449-FEA4A25AF88B}"/>
    <cellStyle name="Input 137 7" xfId="6435" xr:uid="{5765A1EA-E916-45BA-BA06-1699B6E7B4C4}"/>
    <cellStyle name="Input 137 8" xfId="6817" xr:uid="{75CC6D58-4390-4DA6-99B1-6B4898254EF5}"/>
    <cellStyle name="Input 137 9" xfId="8313" xr:uid="{E45C4937-16DA-4BBC-A516-ED3D28641B16}"/>
    <cellStyle name="Input 138" xfId="1338" xr:uid="{00000000-0005-0000-0000-0000450A0000}"/>
    <cellStyle name="Input 138 2" xfId="2919" xr:uid="{00000000-0005-0000-0000-0000460A0000}"/>
    <cellStyle name="Input 138 2 2" xfId="4603" xr:uid="{00000000-0005-0000-0000-0000470A0000}"/>
    <cellStyle name="Input 138 2 2 2" xfId="8746" xr:uid="{687FADEA-CE94-4281-92E0-EF41CE30C090}"/>
    <cellStyle name="Input 138 2 2 2 2" xfId="8241" xr:uid="{231FFFC9-DB9A-4F13-A980-A871FCB4368A}"/>
    <cellStyle name="Input 138 2 2 2 3" xfId="10251" xr:uid="{2DA9D400-29CE-496F-A8D1-DA9F000A8C80}"/>
    <cellStyle name="Input 138 2 2 3" xfId="8076" xr:uid="{2FE64833-00DF-4620-B962-E89D6C606C64}"/>
    <cellStyle name="Input 138 2 2 4" xfId="7137" xr:uid="{1767E7FE-45F3-42D6-AC47-FF356D51435E}"/>
    <cellStyle name="Input 138 2 2 5" xfId="9530" xr:uid="{4ACB9243-F1C8-4B1F-BA14-0EF5B1BCD71D}"/>
    <cellStyle name="Input 138 2 3" xfId="4473" xr:uid="{00000000-0005-0000-0000-0000480A0000}"/>
    <cellStyle name="Input 138 2 3 2" xfId="7653" xr:uid="{30DAD91C-43E8-4042-8942-DAA45AC8D697}"/>
    <cellStyle name="Input 138 2 3 3" xfId="7163" xr:uid="{391D5A16-EA6E-483E-B66D-D335EC20C2B2}"/>
    <cellStyle name="Input 138 2 4" xfId="5494" xr:uid="{1F5135D8-279E-45F0-A5A9-341F4546B009}"/>
    <cellStyle name="Input 138 2 5" xfId="6871" xr:uid="{F41E31E7-DDAD-45E6-9E3A-08CA9E7D7C17}"/>
    <cellStyle name="Input 138 2 6" xfId="8875" xr:uid="{49EDE101-69BD-4B11-916D-CDFCB8CCC374}"/>
    <cellStyle name="Input 138 2 7" xfId="6900" xr:uid="{9ED6C536-8015-40A8-83DE-3CB7E3A5297C}"/>
    <cellStyle name="Input 138 3" xfId="4214" xr:uid="{00000000-0005-0000-0000-0000490A0000}"/>
    <cellStyle name="Input 138 3 2" xfId="8517" xr:uid="{80F2D825-826C-415D-8442-08D6E83433F8}"/>
    <cellStyle name="Input 138 3 2 2" xfId="6593" xr:uid="{708D0099-1FA6-465D-A4B5-98F3A2A01DF2}"/>
    <cellStyle name="Input 138 3 2 3" xfId="10028" xr:uid="{64764BD1-79EB-4E0E-B559-40F0EB22EFE3}"/>
    <cellStyle name="Input 138 3 3" xfId="7844" xr:uid="{B8720FF9-923B-43CD-80DE-1284E82F6049}"/>
    <cellStyle name="Input 138 3 4" xfId="7083" xr:uid="{F65F998A-4DCF-420A-9B1C-9968859D50B8}"/>
    <cellStyle name="Input 138 3 5" xfId="9039" xr:uid="{D38CA756-2180-4B98-90EC-E78F351DC43C}"/>
    <cellStyle name="Input 138 3 6" xfId="9369" xr:uid="{88B72292-4BC3-48AF-B318-DBCDAA6008EE}"/>
    <cellStyle name="Input 138 3 7" xfId="7478" xr:uid="{0EBC29A3-708F-46D1-89D0-8F6713254DA4}"/>
    <cellStyle name="Input 138 4" xfId="4334" xr:uid="{00000000-0005-0000-0000-00004A0A0000}"/>
    <cellStyle name="Input 138 4 2" xfId="6219" xr:uid="{FC89B467-44BB-4412-A3E4-BAF2782C194E}"/>
    <cellStyle name="Input 138 4 3" xfId="9448" xr:uid="{043B6306-654F-406A-8E6A-AFFDD314FD01}"/>
    <cellStyle name="Input 138 5" xfId="4888" xr:uid="{00000000-0005-0000-0000-00004B0A0000}"/>
    <cellStyle name="Input 138 6" xfId="6836" xr:uid="{CDDA41FB-671C-4DEC-AFA6-EFF307106F29}"/>
    <cellStyle name="Input 138 7" xfId="6795" xr:uid="{B686BAC0-8E02-4A76-8C10-DE840DF544C3}"/>
    <cellStyle name="Input 138 8" xfId="6722" xr:uid="{79AE0D25-F87D-4D1B-8483-8DE455039D1C}"/>
    <cellStyle name="Input 138 9" xfId="8897" xr:uid="{1DFCC8CE-ADD5-424F-9A49-F46432D0CF6F}"/>
    <cellStyle name="Input 14" xfId="1339" xr:uid="{00000000-0005-0000-0000-00004C0A0000}"/>
    <cellStyle name="Input 14 2" xfId="2920" xr:uid="{00000000-0005-0000-0000-00004D0A0000}"/>
    <cellStyle name="Input 14 2 2" xfId="4604" xr:uid="{00000000-0005-0000-0000-00004E0A0000}"/>
    <cellStyle name="Input 14 2 2 2" xfId="8747" xr:uid="{3C877607-6C76-4190-BC19-435B8DBCB668}"/>
    <cellStyle name="Input 14 2 2 2 2" xfId="6344" xr:uid="{DE2D5651-6087-4126-BA2D-A03CF4DF1CDF}"/>
    <cellStyle name="Input 14 2 2 2 3" xfId="10252" xr:uid="{FE34CAED-926A-4BA6-8252-6B58E6FFDCCE}"/>
    <cellStyle name="Input 14 2 2 3" xfId="8077" xr:uid="{CDF8EEF4-F1E1-434E-8690-2A1F1079211A}"/>
    <cellStyle name="Input 14 2 2 4" xfId="7555" xr:uid="{4C8EACB5-4E33-4D5E-8BBD-5F1F3E7A8C63}"/>
    <cellStyle name="Input 14 2 2 5" xfId="6944" xr:uid="{0C94A7B1-0867-401E-A411-9E8AEDA5BCF2}"/>
    <cellStyle name="Input 14 2 3" xfId="4073" xr:uid="{00000000-0005-0000-0000-00004F0A0000}"/>
    <cellStyle name="Input 14 2 3 2" xfId="7229" xr:uid="{5584A6CF-57EB-4D50-AE64-317E792E800E}"/>
    <cellStyle name="Input 14 2 3 3" xfId="5943" xr:uid="{A3756E04-A1D6-4E80-974F-4B30F5FCCA20}"/>
    <cellStyle name="Input 14 2 4" xfId="5495" xr:uid="{E8343199-D046-4B6B-BCD0-82BAD38854BA}"/>
    <cellStyle name="Input 14 2 5" xfId="6439" xr:uid="{28C63A89-A2DE-4461-89A6-313E39170D43}"/>
    <cellStyle name="Input 14 2 6" xfId="9343" xr:uid="{24BBD66F-0A0D-4436-9E30-B792C31FB743}"/>
    <cellStyle name="Input 14 2 7" xfId="9299" xr:uid="{F92B8E0C-1E2C-4DDC-934D-3D4BEFCD3962}"/>
    <cellStyle name="Input 14 3" xfId="4215" xr:uid="{00000000-0005-0000-0000-0000500A0000}"/>
    <cellStyle name="Input 14 3 2" xfId="8518" xr:uid="{C20EE08C-A126-45D7-B2A1-73ED4C5C70FB}"/>
    <cellStyle name="Input 14 3 2 2" xfId="7789" xr:uid="{63EE2096-25F5-4C07-962E-33116B61D7F1}"/>
    <cellStyle name="Input 14 3 2 3" xfId="10029" xr:uid="{D0020411-A916-4B27-9089-3FCDF5E58689}"/>
    <cellStyle name="Input 14 3 3" xfId="7845" xr:uid="{8D2CBD8A-3776-4C64-A79F-DF6FA6AD14D6}"/>
    <cellStyle name="Input 14 3 4" xfId="6489" xr:uid="{94EF2BD6-FB91-422D-AD7C-9EEE2D07E3AF}"/>
    <cellStyle name="Input 14 3 5" xfId="6799" xr:uid="{7A23C478-2279-4310-A350-7B195070DB57}"/>
    <cellStyle name="Input 14 3 6" xfId="6949" xr:uid="{2769C615-356F-49B4-9FB9-FAFF0A04EC8D}"/>
    <cellStyle name="Input 14 3 7" xfId="9708" xr:uid="{49F45FE7-4FF7-4A6B-B984-B7BBB7C0C5B6}"/>
    <cellStyle name="Input 14 4" xfId="4001" xr:uid="{00000000-0005-0000-0000-0000510A0000}"/>
    <cellStyle name="Input 14 4 2" xfId="7595" xr:uid="{BC1D31E7-6EC7-4340-9E09-BEBA418E1FE7}"/>
    <cellStyle name="Input 14 4 3" xfId="9567" xr:uid="{45DE8D89-930B-4887-B6E6-0DDF5184FC9E}"/>
    <cellStyle name="Input 14 5" xfId="4889" xr:uid="{00000000-0005-0000-0000-0000520A0000}"/>
    <cellStyle name="Input 14 6" xfId="5800" xr:uid="{F0E4B69E-050F-4284-8C4C-D1BD4A45B436}"/>
    <cellStyle name="Input 14 7" xfId="5882" xr:uid="{F000263C-83B8-4233-846A-5D43802C4656}"/>
    <cellStyle name="Input 14 8" xfId="6953" xr:uid="{D25AB960-CE3E-4711-BF97-3B063859E6A4}"/>
    <cellStyle name="Input 14 9" xfId="7402" xr:uid="{CDDEFE6B-7761-4D06-9239-6B1E98BEF0B5}"/>
    <cellStyle name="Input 15" xfId="1340" xr:uid="{00000000-0005-0000-0000-0000530A0000}"/>
    <cellStyle name="Input 15 2" xfId="2921" xr:uid="{00000000-0005-0000-0000-0000540A0000}"/>
    <cellStyle name="Input 15 2 2" xfId="4605" xr:uid="{00000000-0005-0000-0000-0000550A0000}"/>
    <cellStyle name="Input 15 2 2 2" xfId="8748" xr:uid="{45155B27-3B2C-420F-A262-72E1F2658C55}"/>
    <cellStyle name="Input 15 2 2 2 2" xfId="7281" xr:uid="{FFDACC6D-337D-4F30-9100-EF03EAC711A1}"/>
    <cellStyle name="Input 15 2 2 2 3" xfId="10253" xr:uid="{B41086F1-7377-4128-9668-DDDD49DFB710}"/>
    <cellStyle name="Input 15 2 2 3" xfId="8078" xr:uid="{50A887A6-EAC0-4933-80F3-8BBB6BA29856}"/>
    <cellStyle name="Input 15 2 2 4" xfId="6179" xr:uid="{A430C4C7-C5D6-439B-809E-5D1C5EE394AF}"/>
    <cellStyle name="Input 15 2 2 5" xfId="9853" xr:uid="{27DEDBC0-D3FB-4984-927C-F41A79A5B9C9}"/>
    <cellStyle name="Input 15 2 3" xfId="4472" xr:uid="{00000000-0005-0000-0000-0000560A0000}"/>
    <cellStyle name="Input 15 2 3 2" xfId="5804" xr:uid="{4B9D14B7-B6E2-4CC1-AAC2-E2BFA28016A1}"/>
    <cellStyle name="Input 15 2 3 3" xfId="6002" xr:uid="{F2ED2E0A-3B22-4692-BD56-D49072399A19}"/>
    <cellStyle name="Input 15 2 4" xfId="5496" xr:uid="{D0E19B90-2113-4D99-98B8-C432BB56CAD5}"/>
    <cellStyle name="Input 15 2 5" xfId="5904" xr:uid="{5EB68B0F-0A1E-4278-B61A-5DA391D21693}"/>
    <cellStyle name="Input 15 2 6" xfId="6721" xr:uid="{666D979D-6E05-4F75-972E-61353DFBB323}"/>
    <cellStyle name="Input 15 2 7" xfId="9106" xr:uid="{B2A93F6C-0915-4815-A243-7012DBC4CF60}"/>
    <cellStyle name="Input 15 3" xfId="4216" xr:uid="{00000000-0005-0000-0000-0000570A0000}"/>
    <cellStyle name="Input 15 3 2" xfId="8519" xr:uid="{31C95FF9-E9CF-4F0E-84A5-3E11681B785B}"/>
    <cellStyle name="Input 15 3 2 2" xfId="7696" xr:uid="{7429FA7B-6E1A-4445-AC1D-C65ABEDF69DD}"/>
    <cellStyle name="Input 15 3 2 3" xfId="10030" xr:uid="{DBFED0FC-FD2F-4329-B9E6-EC069D645EEB}"/>
    <cellStyle name="Input 15 3 3" xfId="7846" xr:uid="{DFE5FBA7-188E-42F9-9011-50230B106EAA}"/>
    <cellStyle name="Input 15 3 4" xfId="6125" xr:uid="{0A057FD3-1216-4536-81A0-B78BF9099AA1}"/>
    <cellStyle name="Input 15 3 5" xfId="9125" xr:uid="{284160CF-BD76-460E-AE6F-FBCC2DC3AB2D}"/>
    <cellStyle name="Input 15 3 6" xfId="9335" xr:uid="{715133E3-E952-41CD-ACF5-BA2EBF504EAE}"/>
    <cellStyle name="Input 15 3 7" xfId="8896" xr:uid="{0687AAF0-ABF2-427C-8BB4-F714A9537F11}"/>
    <cellStyle name="Input 15 4" xfId="4744" xr:uid="{00000000-0005-0000-0000-0000580A0000}"/>
    <cellStyle name="Input 15 4 2" xfId="7178" xr:uid="{2591C3E5-9E7D-4F2B-AEB3-9A7F29523C2A}"/>
    <cellStyle name="Input 15 4 3" xfId="9842" xr:uid="{19552CD9-95A6-4840-B9AE-89804110BE97}"/>
    <cellStyle name="Input 15 5" xfId="4890" xr:uid="{00000000-0005-0000-0000-0000590A0000}"/>
    <cellStyle name="Input 15 6" xfId="7005" xr:uid="{A0E0D26B-09E5-417F-9D33-43550249234F}"/>
    <cellStyle name="Input 15 7" xfId="9049" xr:uid="{AF70544D-4619-452D-8254-D60B5036E90A}"/>
    <cellStyle name="Input 15 8" xfId="9024" xr:uid="{9743B024-4446-4772-81E4-6DFC47643A74}"/>
    <cellStyle name="Input 15 9" xfId="8865" xr:uid="{08A83B2A-F2A9-4559-B2BF-3C9D98CC4AF0}"/>
    <cellStyle name="Input 16" xfId="1341" xr:uid="{00000000-0005-0000-0000-00005A0A0000}"/>
    <cellStyle name="Input 16 2" xfId="2922" xr:uid="{00000000-0005-0000-0000-00005B0A0000}"/>
    <cellStyle name="Input 16 2 2" xfId="4606" xr:uid="{00000000-0005-0000-0000-00005C0A0000}"/>
    <cellStyle name="Input 16 2 2 2" xfId="8749" xr:uid="{B12996F2-2F85-4D50-A423-739C1D361B3F}"/>
    <cellStyle name="Input 16 2 2 2 2" xfId="8362" xr:uid="{68AA358A-A8AD-4A7B-8C5B-659613436576}"/>
    <cellStyle name="Input 16 2 2 2 3" xfId="10254" xr:uid="{E25388B0-5465-4953-90E4-7FE9C5FBD512}"/>
    <cellStyle name="Input 16 2 2 3" xfId="8079" xr:uid="{364357B6-2B4E-47E2-BE31-A415EA6584FB}"/>
    <cellStyle name="Input 16 2 2 4" xfId="7556" xr:uid="{B42D3084-EC57-4F56-A6E6-2226F6EE0E84}"/>
    <cellStyle name="Input 16 2 2 5" xfId="6021" xr:uid="{9B32F3E7-C876-4991-AB7C-A907D55E2A0B}"/>
    <cellStyle name="Input 16 2 3" xfId="4072" xr:uid="{00000000-0005-0000-0000-00005D0A0000}"/>
    <cellStyle name="Input 16 2 3 2" xfId="8330" xr:uid="{8452D2AD-6DB1-4A43-A277-4D829BAB427F}"/>
    <cellStyle name="Input 16 2 3 3" xfId="5940" xr:uid="{6E58EFDE-AA48-4781-B3C9-E07756B80BCE}"/>
    <cellStyle name="Input 16 2 4" xfId="5497" xr:uid="{5B8BB247-D7E3-4840-ACB1-CE843793BCD7}"/>
    <cellStyle name="Input 16 2 5" xfId="6028" xr:uid="{10F286B3-B950-46E1-A2A2-08CEBD939579}"/>
    <cellStyle name="Input 16 2 6" xfId="9313" xr:uid="{4B6CB5D1-D6F0-4100-844D-AC229E10BD92}"/>
    <cellStyle name="Input 16 2 7" xfId="9367" xr:uid="{B703E5C5-DF41-4D4A-B70A-70E8DE3B65EC}"/>
    <cellStyle name="Input 16 3" xfId="4217" xr:uid="{00000000-0005-0000-0000-00005E0A0000}"/>
    <cellStyle name="Input 16 3 2" xfId="8520" xr:uid="{72C7191D-3378-4294-9AEB-809CF5A9392C}"/>
    <cellStyle name="Input 16 3 2 2" xfId="6298" xr:uid="{8293ABFD-205D-41BB-93F6-FF3619243111}"/>
    <cellStyle name="Input 16 3 2 3" xfId="10031" xr:uid="{FA30F948-C5DC-41CA-9971-128E4C760F1F}"/>
    <cellStyle name="Input 16 3 3" xfId="7847" xr:uid="{16514CB7-5E8B-455C-94FF-40A0B015A057}"/>
    <cellStyle name="Input 16 3 4" xfId="7499" xr:uid="{8424E7C0-7E25-4ED0-BF32-B95CDFFA7D70}"/>
    <cellStyle name="Input 16 3 5" xfId="8949" xr:uid="{1FB3F88A-09FE-46CC-81BE-FE490989F34B}"/>
    <cellStyle name="Input 16 3 6" xfId="6676" xr:uid="{96FB9D94-B94C-4647-B5D8-C4163D48E434}"/>
    <cellStyle name="Input 16 3 7" xfId="7734" xr:uid="{4E7E8EE2-9C70-40C8-9561-8E54B2FFEEF2}"/>
    <cellStyle name="Input 16 4" xfId="4743" xr:uid="{00000000-0005-0000-0000-00005F0A0000}"/>
    <cellStyle name="Input 16 4 2" xfId="7596" xr:uid="{24E4BEE7-8045-4C00-8F4A-7A99591A79DD}"/>
    <cellStyle name="Input 16 4 3" xfId="7028" xr:uid="{6D4871AF-E56F-413C-A188-842D546490F3}"/>
    <cellStyle name="Input 16 5" xfId="4891" xr:uid="{00000000-0005-0000-0000-0000600A0000}"/>
    <cellStyle name="Input 16 6" xfId="5983" xr:uid="{F8B66327-81B2-432A-9FBA-C8DBD7382D64}"/>
    <cellStyle name="Input 16 7" xfId="8921" xr:uid="{66A7D519-D265-4238-A5E7-4D1C1F8D3691}"/>
    <cellStyle name="Input 16 8" xfId="6781" xr:uid="{3DDBE018-F9A6-41A6-9010-4FFFF82821F4}"/>
    <cellStyle name="Input 16 9" xfId="6391" xr:uid="{2468A6DE-19BF-41D7-9E87-D22787C3B50C}"/>
    <cellStyle name="Input 17" xfId="1342" xr:uid="{00000000-0005-0000-0000-0000610A0000}"/>
    <cellStyle name="Input 17 2" xfId="2923" xr:uid="{00000000-0005-0000-0000-0000620A0000}"/>
    <cellStyle name="Input 17 2 2" xfId="4607" xr:uid="{00000000-0005-0000-0000-0000630A0000}"/>
    <cellStyle name="Input 17 2 2 2" xfId="8750" xr:uid="{F50C58B1-5E5B-4544-B6F9-06E53C6C587A}"/>
    <cellStyle name="Input 17 2 2 2 2" xfId="8242" xr:uid="{55AF50A8-78D5-415A-86BC-2C908CBF4EBF}"/>
    <cellStyle name="Input 17 2 2 2 3" xfId="10255" xr:uid="{405FEFF0-4B7C-4D50-9845-3B5925BACF18}"/>
    <cellStyle name="Input 17 2 2 3" xfId="8080" xr:uid="{F500A3B7-1C04-4926-8EE8-24506A291F2D}"/>
    <cellStyle name="Input 17 2 2 4" xfId="7138" xr:uid="{ABECBA87-9B1E-4D95-97F2-1B56513A818A}"/>
    <cellStyle name="Input 17 2 2 5" xfId="7479" xr:uid="{ED7BDC8D-7508-49B4-839C-3463085F900F}"/>
    <cellStyle name="Input 17 2 3" xfId="4471" xr:uid="{00000000-0005-0000-0000-0000640A0000}"/>
    <cellStyle name="Input 17 2 3 2" xfId="7654" xr:uid="{BE7A65A5-FC23-4C2D-8D16-648E4A84C587}"/>
    <cellStyle name="Input 17 2 3 3" xfId="7348" xr:uid="{15D8230A-36FA-4496-881A-7D0A164C917A}"/>
    <cellStyle name="Input 17 2 4" xfId="5498" xr:uid="{60FB041E-1931-496E-AF72-75F3F81735F1}"/>
    <cellStyle name="Input 17 2 5" xfId="6870" xr:uid="{AADAB34B-8D79-4B4C-9D1D-348BA1C55E53}"/>
    <cellStyle name="Input 17 2 6" xfId="9084" xr:uid="{AF08E175-7139-40F4-A52B-D8AC3107395D}"/>
    <cellStyle name="Input 17 2 7" xfId="7257" xr:uid="{98B5D234-35FA-4B78-90B6-34CAF5135EBA}"/>
    <cellStyle name="Input 17 3" xfId="4218" xr:uid="{00000000-0005-0000-0000-0000650A0000}"/>
    <cellStyle name="Input 17 3 2" xfId="8521" xr:uid="{B0FA4B38-0775-4CE6-AC1C-769073BA1972}"/>
    <cellStyle name="Input 17 3 2 2" xfId="7697" xr:uid="{01293C24-6135-43D1-9326-7774F86D07B3}"/>
    <cellStyle name="Input 17 3 2 3" xfId="10032" xr:uid="{2FD5640D-3369-4254-AA8D-DA836CE234C9}"/>
    <cellStyle name="Input 17 3 3" xfId="7848" xr:uid="{6E45ABC5-7576-43FF-B69F-381536347E47}"/>
    <cellStyle name="Input 17 3 4" xfId="7084" xr:uid="{41C09E67-62B2-4751-AFC4-78FC8D235CD4}"/>
    <cellStyle name="Input 17 3 5" xfId="7365" xr:uid="{2F1BD177-07C9-4A64-B16C-FC0DA519462E}"/>
    <cellStyle name="Input 17 3 6" xfId="5645" xr:uid="{5C756222-89C3-46D1-9F15-617D35B3648E}"/>
    <cellStyle name="Input 17 3 7" xfId="6112" xr:uid="{C6779E73-B97D-4925-9727-70BBAF2E4D98}"/>
    <cellStyle name="Input 17 4" xfId="4333" xr:uid="{00000000-0005-0000-0000-0000660A0000}"/>
    <cellStyle name="Input 17 4 2" xfId="6220" xr:uid="{6BF597D4-E463-4903-AC9D-6E1B39D378CC}"/>
    <cellStyle name="Input 17 4 3" xfId="8395" xr:uid="{5F853095-1351-40F0-9CCB-B2B472CA1790}"/>
    <cellStyle name="Input 17 5" xfId="4892" xr:uid="{00000000-0005-0000-0000-0000670A0000}"/>
    <cellStyle name="Input 17 6" xfId="5864" xr:uid="{CF928540-7B8E-4DDD-9D09-FDB7E26E477C}"/>
    <cellStyle name="Input 17 7" xfId="7062" xr:uid="{5A0BB42C-416D-4A1A-9B63-4894E8E113D1}"/>
    <cellStyle name="Input 17 8" xfId="8924" xr:uid="{8E07F7C0-0127-481B-A31D-E2BB4CFA7DDA}"/>
    <cellStyle name="Input 17 9" xfId="7166" xr:uid="{52545F81-374D-4CA6-B122-74C73694B233}"/>
    <cellStyle name="Input 18" xfId="1343" xr:uid="{00000000-0005-0000-0000-0000680A0000}"/>
    <cellStyle name="Input 18 2" xfId="2924" xr:uid="{00000000-0005-0000-0000-0000690A0000}"/>
    <cellStyle name="Input 18 2 2" xfId="4608" xr:uid="{00000000-0005-0000-0000-00006A0A0000}"/>
    <cellStyle name="Input 18 2 2 2" xfId="8751" xr:uid="{A2255AA9-1C91-4F0D-A111-6FA019D8478B}"/>
    <cellStyle name="Input 18 2 2 2 2" xfId="6345" xr:uid="{860D8EA0-3075-43ED-952B-204CBC388543}"/>
    <cellStyle name="Input 18 2 2 2 3" xfId="10256" xr:uid="{B83D828F-886A-4C9E-AB2F-7BDDA26B65E5}"/>
    <cellStyle name="Input 18 2 2 3" xfId="8081" xr:uid="{36658519-0B56-450B-8ECD-509BE7EC8ACC}"/>
    <cellStyle name="Input 18 2 2 4" xfId="5704" xr:uid="{058AF5DC-B45E-44BE-9E23-F4739948296C}"/>
    <cellStyle name="Input 18 2 2 5" xfId="5655" xr:uid="{FAF983CC-60C3-4FBB-88A6-C82F5A17F25A}"/>
    <cellStyle name="Input 18 2 3" xfId="4071" xr:uid="{00000000-0005-0000-0000-00006B0A0000}"/>
    <cellStyle name="Input 18 2 3 2" xfId="8193" xr:uid="{7918AA53-E045-4E6C-BD2B-C300B7E9EA9E}"/>
    <cellStyle name="Input 18 2 3 3" xfId="9544" xr:uid="{E8F2FE1A-8426-4AD8-8587-B70DD9BF89B0}"/>
    <cellStyle name="Input 18 2 4" xfId="5499" xr:uid="{487BC1A8-9914-4D05-B8F5-5FE0601D3F91}"/>
    <cellStyle name="Input 18 2 5" xfId="6715" xr:uid="{AF6707FE-9D10-402E-85B4-E5B92BC64AB2}"/>
    <cellStyle name="Input 18 2 6" xfId="8876" xr:uid="{C55AD790-E91B-46EC-AF51-9D0B85FEE84F}"/>
    <cellStyle name="Input 18 2 7" xfId="6398" xr:uid="{7C3028F5-5ACC-4D23-A30F-174EFBD031C8}"/>
    <cellStyle name="Input 18 3" xfId="4219" xr:uid="{00000000-0005-0000-0000-00006C0A0000}"/>
    <cellStyle name="Input 18 3 2" xfId="8522" xr:uid="{BF1EB7B6-FF51-413F-8FD4-682983E9A7CA}"/>
    <cellStyle name="Input 18 3 2 2" xfId="7247" xr:uid="{A6175DF4-1BE6-4524-86D2-131D92035148}"/>
    <cellStyle name="Input 18 3 2 3" xfId="10033" xr:uid="{4CF68AEA-35BF-4BB1-8FD2-92277F0DE1A2}"/>
    <cellStyle name="Input 18 3 3" xfId="7849" xr:uid="{0D28C9CF-4EDA-4650-AF12-220E5BE1B6E0}"/>
    <cellStyle name="Input 18 3 4" xfId="6490" xr:uid="{6C9F6E15-D875-47A9-82ED-BC4BDDDE8258}"/>
    <cellStyle name="Input 18 3 5" xfId="6009" xr:uid="{2CB02D5B-E4E7-427E-A1E8-C597204D0467}"/>
    <cellStyle name="Input 18 3 6" xfId="6417" xr:uid="{C804872F-09A7-44BA-AEA3-C1F417A74583}"/>
    <cellStyle name="Input 18 3 7" xfId="5936" xr:uid="{7E4B9E46-E02C-41F0-A650-A9C7C8F9C625}"/>
    <cellStyle name="Input 18 4" xfId="4000" xr:uid="{00000000-0005-0000-0000-00006D0A0000}"/>
    <cellStyle name="Input 18 4 2" xfId="5724" xr:uid="{9A493D22-259B-4EEB-9CD2-7E6A9FF463A9}"/>
    <cellStyle name="Input 18 4 3" xfId="8394" xr:uid="{86B36C7C-0A05-49AD-93A8-8BCB34064B94}"/>
    <cellStyle name="Input 18 5" xfId="4893" xr:uid="{00000000-0005-0000-0000-00006E0A0000}"/>
    <cellStyle name="Input 18 6" xfId="7421" xr:uid="{73C007F8-2710-4623-A29A-08A3E6BC76F2}"/>
    <cellStyle name="Input 18 7" xfId="6850" xr:uid="{8CC007BD-23BD-48DC-A7A7-DCED8B1A297C}"/>
    <cellStyle name="Input 18 8" xfId="8867" xr:uid="{1F2A9340-DDDF-49DE-95CC-93D1C4B3DC0F}"/>
    <cellStyle name="Input 18 9" xfId="7035" xr:uid="{731A5AA7-FEE2-47B7-A514-1487FA198A7D}"/>
    <cellStyle name="Input 19" xfId="1344" xr:uid="{00000000-0005-0000-0000-00006F0A0000}"/>
    <cellStyle name="Input 19 2" xfId="2925" xr:uid="{00000000-0005-0000-0000-0000700A0000}"/>
    <cellStyle name="Input 19 2 2" xfId="4609" xr:uid="{00000000-0005-0000-0000-0000710A0000}"/>
    <cellStyle name="Input 19 2 2 2" xfId="8752" xr:uid="{669B5CC7-4390-4646-81FB-DC21579571C3}"/>
    <cellStyle name="Input 19 2 2 2 2" xfId="7282" xr:uid="{FC9925D2-1B92-4641-90EA-B58FD557CAA6}"/>
    <cellStyle name="Input 19 2 2 2 3" xfId="10257" xr:uid="{D3B3C6F2-A894-4198-9C5D-94D09EF838E4}"/>
    <cellStyle name="Input 19 2 2 3" xfId="8082" xr:uid="{EF1F712A-F1C1-40AE-BD89-AF41DB2D61BC}"/>
    <cellStyle name="Input 19 2 2 4" xfId="6180" xr:uid="{82525E85-78D4-46D1-A419-7BA893156BAB}"/>
    <cellStyle name="Input 19 2 2 5" xfId="6919" xr:uid="{700B7412-92D0-4918-8B07-D53BA7DC7465}"/>
    <cellStyle name="Input 19 2 3" xfId="4470" xr:uid="{00000000-0005-0000-0000-0000720A0000}"/>
    <cellStyle name="Input 19 2 3 2" xfId="6571" xr:uid="{7C086CC4-3544-48DC-B044-124D14B97ED8}"/>
    <cellStyle name="Input 19 2 3 3" xfId="7466" xr:uid="{D30227D7-123C-4E4A-9A2E-ABF63E4F5BD0}"/>
    <cellStyle name="Input 19 2 4" xfId="5500" xr:uid="{FDF95A1D-77A5-48C5-8923-01C4BC2FA08E}"/>
    <cellStyle name="Input 19 2 5" xfId="5903" xr:uid="{1BC69C69-02E5-487E-8A7D-D250BDF10495}"/>
    <cellStyle name="Input 19 2 6" xfId="6805" xr:uid="{2C1A612C-3A5F-43F1-91D5-A0FE6893A666}"/>
    <cellStyle name="Input 19 2 7" xfId="6483" xr:uid="{00D95078-D491-4231-ACEE-31A0C6A61E2A}"/>
    <cellStyle name="Input 19 3" xfId="4220" xr:uid="{00000000-0005-0000-0000-0000730A0000}"/>
    <cellStyle name="Input 19 3 2" xfId="8523" xr:uid="{5B8AE49F-7B25-471B-B430-4A8E4E5A2053}"/>
    <cellStyle name="Input 19 3 2 2" xfId="5775" xr:uid="{ED807221-33A5-428D-9082-AE1D6F1BC0FF}"/>
    <cellStyle name="Input 19 3 2 3" xfId="10034" xr:uid="{AEBA21D2-8EDD-4901-A003-80A273B32A09}"/>
    <cellStyle name="Input 19 3 3" xfId="7850" xr:uid="{E377A5C3-C468-4411-A708-6564B49980F3}"/>
    <cellStyle name="Input 19 3 4" xfId="6126" xr:uid="{9C4EB962-8748-4792-BC25-085A3F52E889}"/>
    <cellStyle name="Input 19 3 5" xfId="8857" xr:uid="{5172E21F-9155-46DD-B86B-AED64F43D0F2}"/>
    <cellStyle name="Input 19 3 6" xfId="5624" xr:uid="{6070F458-A5F8-454C-925A-456A394E571E}"/>
    <cellStyle name="Input 19 3 7" xfId="5827" xr:uid="{B2FC2E6A-EE63-48EA-AD36-2A524D4178B9}"/>
    <cellStyle name="Input 19 4" xfId="4742" xr:uid="{00000000-0005-0000-0000-0000740A0000}"/>
    <cellStyle name="Input 19 4 2" xfId="7179" xr:uid="{4B77CB61-AE98-420C-89E4-1426593CB095}"/>
    <cellStyle name="Input 19 4 3" xfId="6092" xr:uid="{3BFE65F2-1F72-45BD-8DCB-592B1568CB86}"/>
    <cellStyle name="Input 19 5" xfId="4894" xr:uid="{00000000-0005-0000-0000-0000750A0000}"/>
    <cellStyle name="Input 19 6" xfId="6054" xr:uid="{9B46906D-8CD8-4D86-80A1-0D43A166C9BC}"/>
    <cellStyle name="Input 19 7" xfId="9236" xr:uid="{303280E7-A103-4CDE-AD7D-F98F9C5F6F77}"/>
    <cellStyle name="Input 19 8" xfId="6075" xr:uid="{32FE46A9-346C-4599-BF12-403B7CFE3C9E}"/>
    <cellStyle name="Input 19 9" xfId="9164" xr:uid="{2F0EDC26-EE87-4126-9D60-F730A4589D29}"/>
    <cellStyle name="Input 2" xfId="1345" xr:uid="{00000000-0005-0000-0000-0000760A0000}"/>
    <cellStyle name="Input 2 10" xfId="9750" xr:uid="{724776CC-DCB3-49B7-8416-00BCB6580809}"/>
    <cellStyle name="Input 2 2" xfId="2926" xr:uid="{00000000-0005-0000-0000-0000770A0000}"/>
    <cellStyle name="Input 2 2 2" xfId="4610" xr:uid="{00000000-0005-0000-0000-0000780A0000}"/>
    <cellStyle name="Input 2 2 2 2" xfId="8753" xr:uid="{D4A2004C-5500-4DE4-9AEB-3CAB4F0FE7A8}"/>
    <cellStyle name="Input 2 2 2 2 2" xfId="8363" xr:uid="{89C12F2B-457A-403C-8891-949F04461A79}"/>
    <cellStyle name="Input 2 2 2 2 3" xfId="10258" xr:uid="{035E8635-168C-42DA-94D8-CE1175F17995}"/>
    <cellStyle name="Input 2 2 2 3" xfId="8083" xr:uid="{7620D0C3-7CFA-405C-AC0A-82159EE0CD1E}"/>
    <cellStyle name="Input 2 2 2 4" xfId="6531" xr:uid="{02254D30-54FB-4E87-A14F-26CED08A2B7C}"/>
    <cellStyle name="Input 2 2 2 5" xfId="5953" xr:uid="{BB526C96-34B7-42FE-8C49-966B28561BC3}"/>
    <cellStyle name="Input 2 2 3" xfId="4070" xr:uid="{00000000-0005-0000-0000-0000790A0000}"/>
    <cellStyle name="Input 2 2 3 2" xfId="6741" xr:uid="{F7A932A5-2F2B-404C-B324-B0922BE3CEC2}"/>
    <cellStyle name="Input 2 2 3 3" xfId="7023" xr:uid="{480C76FF-50CD-4FFD-91B9-AF0074584234}"/>
    <cellStyle name="Input 2 2 4" xfId="5501" xr:uid="{70EE0D1C-DCF8-442B-BD70-6B90BF2F1D51}"/>
    <cellStyle name="Input 2 2 5" xfId="9186" xr:uid="{AFC5FF9C-EA77-42E8-9473-B5E4AD6FDAFC}"/>
    <cellStyle name="Input 2 2 6" xfId="8971" xr:uid="{958C70D7-60D1-4198-ABC7-A27ACAFEBBD3}"/>
    <cellStyle name="Input 2 2 7" xfId="6003" xr:uid="{5F453018-7C68-4494-8F22-3B4DDAA9E5EA}"/>
    <cellStyle name="Input 2 3" xfId="4221" xr:uid="{00000000-0005-0000-0000-00007A0A0000}"/>
    <cellStyle name="Input 2 3 2" xfId="8524" xr:uid="{E8B1C3C7-A541-4D4B-A484-A4EF97038F34}"/>
    <cellStyle name="Input 2 3 2 2" xfId="8029" xr:uid="{95068CDD-5050-4565-A082-30ABDF49094B}"/>
    <cellStyle name="Input 2 3 2 3" xfId="10035" xr:uid="{6B7D4490-B5BE-44EF-9029-2DB328B33BFC}"/>
    <cellStyle name="Input 2 3 3" xfId="7851" xr:uid="{51CEF787-9076-4F54-AC36-E4C565B856EA}"/>
    <cellStyle name="Input 2 3 4" xfId="7500" xr:uid="{BE682969-6B0D-4225-BEC1-4A52AD4AED43}"/>
    <cellStyle name="Input 2 3 5" xfId="9227" xr:uid="{D596B2A1-0BAE-4519-8956-5653AACDD9A2}"/>
    <cellStyle name="Input 2 3 6" xfId="6017" xr:uid="{84296673-F2BA-472C-B2E9-A5C0F54D774E}"/>
    <cellStyle name="Input 2 3 7" xfId="6831" xr:uid="{7E143A4C-7707-44EE-8A02-54C8F56BD900}"/>
    <cellStyle name="Input 2 4" xfId="4741" xr:uid="{00000000-0005-0000-0000-00007B0A0000}"/>
    <cellStyle name="Input 2 4 2" xfId="6552" xr:uid="{41F933E2-7A61-4985-BEA6-9698FFE20E46}"/>
    <cellStyle name="Input 2 4 3" xfId="9659" xr:uid="{F8EAEEE8-3E73-4DC7-9DB0-B72C1427B63A}"/>
    <cellStyle name="Input 2 5" xfId="4895" xr:uid="{00000000-0005-0000-0000-00007C0A0000}"/>
    <cellStyle name="Input 2 6" xfId="5299" xr:uid="{35A27803-5809-4DD6-ABF2-05795B3B167B}"/>
    <cellStyle name="Input 2 7" xfId="6931" xr:uid="{135A00DE-57D1-4880-B9B4-21FC3D91E674}"/>
    <cellStyle name="Input 2 8" xfId="9099" xr:uid="{F632223B-0BF6-4C1C-A3DB-FF18390396F6}"/>
    <cellStyle name="Input 2 9" xfId="9735" xr:uid="{9F96B40C-E24E-4D27-A524-957E82FCDE6C}"/>
    <cellStyle name="Input 20" xfId="1346" xr:uid="{00000000-0005-0000-0000-00007D0A0000}"/>
    <cellStyle name="Input 20 2" xfId="2927" xr:uid="{00000000-0005-0000-0000-00007E0A0000}"/>
    <cellStyle name="Input 20 2 2" xfId="4611" xr:uid="{00000000-0005-0000-0000-00007F0A0000}"/>
    <cellStyle name="Input 20 2 2 2" xfId="8754" xr:uid="{988832A4-694A-4173-BA6A-8A8B252EA48C}"/>
    <cellStyle name="Input 20 2 2 2 2" xfId="8243" xr:uid="{33772391-7786-42F7-83FE-FE184620419F}"/>
    <cellStyle name="Input 20 2 2 2 3" xfId="10259" xr:uid="{2BE7275D-D8C6-42DA-860D-32FA51CC69AA}"/>
    <cellStyle name="Input 20 2 2 3" xfId="8084" xr:uid="{DC897231-B3D0-45EB-9293-8ECDB67972F3}"/>
    <cellStyle name="Input 20 2 2 4" xfId="7139" xr:uid="{36E7AAA5-C8A7-4A64-B690-AAFC4E60F529}"/>
    <cellStyle name="Input 20 2 2 5" xfId="6470" xr:uid="{376EB77F-BD94-4745-AE70-FB0F6166E5D1}"/>
    <cellStyle name="Input 20 2 3" xfId="4469" xr:uid="{00000000-0005-0000-0000-0000800A0000}"/>
    <cellStyle name="Input 20 2 3 2" xfId="7655" xr:uid="{6905022F-3EC3-44BE-9586-F6C3ABB531D4}"/>
    <cellStyle name="Input 20 2 3 3" xfId="9555" xr:uid="{0F3D6C9F-71B9-4FE6-80F6-EFEB2C1C5483}"/>
    <cellStyle name="Input 20 2 4" xfId="5502" xr:uid="{D5312376-785F-4944-B873-E9CE9EA11281}"/>
    <cellStyle name="Input 20 2 5" xfId="6659" xr:uid="{6249F858-6F22-418C-84DF-5CA2EAF4F190}"/>
    <cellStyle name="Input 20 2 6" xfId="8399" xr:uid="{3E8B9717-5BE9-476D-A5C1-8F52B5693A36}"/>
    <cellStyle name="Input 20 2 7" xfId="9243" xr:uid="{9AE880CC-F98F-49F7-B540-05BAABB87C84}"/>
    <cellStyle name="Input 20 3" xfId="4222" xr:uid="{00000000-0005-0000-0000-0000810A0000}"/>
    <cellStyle name="Input 20 3 2" xfId="8525" xr:uid="{C1ED40FC-A98F-47D4-9905-C6D88DF8F458}"/>
    <cellStyle name="Input 20 3 2 2" xfId="6594" xr:uid="{93F16FEB-FBA3-47B9-AAE9-D77E0C53C16E}"/>
    <cellStyle name="Input 20 3 2 3" xfId="10036" xr:uid="{7C303DB7-52D4-485D-A864-79776790A326}"/>
    <cellStyle name="Input 20 3 3" xfId="7852" xr:uid="{AAF368A1-13E7-49EE-A6DD-98F0DDD6380F}"/>
    <cellStyle name="Input 20 3 4" xfId="7085" xr:uid="{94F4FCED-34A2-499F-9AAB-20D836C4D78B}"/>
    <cellStyle name="Input 20 3 5" xfId="9040" xr:uid="{C2A0EAF5-37F1-44B2-BFCF-D89BA3B814B4}"/>
    <cellStyle name="Input 20 3 6" xfId="6069" xr:uid="{168432F3-F9B9-4663-ADF3-A25E28678E17}"/>
    <cellStyle name="Input 20 3 7" xfId="9449" xr:uid="{DAB86321-466B-4247-B30E-A9853B6A2527}"/>
    <cellStyle name="Input 20 4" xfId="4332" xr:uid="{00000000-0005-0000-0000-0000820A0000}"/>
    <cellStyle name="Input 20 4 2" xfId="6221" xr:uid="{2BC44B86-F65D-40C0-93B4-6324B08F75EF}"/>
    <cellStyle name="Input 20 4 3" xfId="6082" xr:uid="{7CB723BF-EC1E-4833-A6F9-E9F086E54A3A}"/>
    <cellStyle name="Input 20 5" xfId="4896" xr:uid="{00000000-0005-0000-0000-0000830A0000}"/>
    <cellStyle name="Input 20 6" xfId="8270" xr:uid="{A25A9008-9CB4-440B-A001-BC187E94917E}"/>
    <cellStyle name="Input 20 7" xfId="5672" xr:uid="{D21234DA-79F0-410F-9BFF-F3F256F8144A}"/>
    <cellStyle name="Input 20 8" xfId="5916" xr:uid="{7FC81999-0526-4590-9AF8-1DD7748A154E}"/>
    <cellStyle name="Input 20 9" xfId="9021" xr:uid="{8DA6EEE3-D16C-4AFE-A258-7B22D727CAB9}"/>
    <cellStyle name="Input 21" xfId="1347" xr:uid="{00000000-0005-0000-0000-0000840A0000}"/>
    <cellStyle name="Input 21 2" xfId="2928" xr:uid="{00000000-0005-0000-0000-0000850A0000}"/>
    <cellStyle name="Input 21 2 2" xfId="4612" xr:uid="{00000000-0005-0000-0000-0000860A0000}"/>
    <cellStyle name="Input 21 2 2 2" xfId="8755" xr:uid="{F8389F26-597A-4676-91AA-FC2394460C81}"/>
    <cellStyle name="Input 21 2 2 2 2" xfId="6346" xr:uid="{34995632-1EFE-4691-9EA9-82A26E206011}"/>
    <cellStyle name="Input 21 2 2 2 3" xfId="10260" xr:uid="{8267A7CD-7087-4769-928A-E178B144C786}"/>
    <cellStyle name="Input 21 2 2 3" xfId="8085" xr:uid="{698052EB-E5B4-4FA9-B7A0-B6545459628D}"/>
    <cellStyle name="Input 21 2 2 4" xfId="7557" xr:uid="{8CD3A380-3362-4817-BA71-16934C5E0391}"/>
    <cellStyle name="Input 21 2 2 5" xfId="9552" xr:uid="{437377AE-FB03-4E39-B7C1-8FBC77F69ED4}"/>
    <cellStyle name="Input 21 2 3" xfId="4069" xr:uid="{00000000-0005-0000-0000-0000870A0000}"/>
    <cellStyle name="Input 21 2 3 2" xfId="8298" xr:uid="{7643BF67-08A0-4445-9BDF-4A335D46C6A6}"/>
    <cellStyle name="Input 21 2 3 3" xfId="9717" xr:uid="{E558CD92-DFE3-428A-944B-1B71FDE22A5E}"/>
    <cellStyle name="Input 21 2 4" xfId="5503" xr:uid="{5F81E41E-A545-47C2-9E1C-EB9300299E1A}"/>
    <cellStyle name="Input 21 2 5" xfId="9007" xr:uid="{718BC956-CC9B-4960-8210-C18580CC1907}"/>
    <cellStyle name="Input 21 2 6" xfId="9860" xr:uid="{0492FBA0-EA11-4841-892B-1B507882CA09}"/>
    <cellStyle name="Input 21 2 7" xfId="6328" xr:uid="{4901EAE0-B44A-4FCC-9BE2-C014EA9B2B89}"/>
    <cellStyle name="Input 21 3" xfId="4223" xr:uid="{00000000-0005-0000-0000-0000880A0000}"/>
    <cellStyle name="Input 21 3 2" xfId="8526" xr:uid="{4B72B2CB-B79C-486C-8820-BBCB0DF9004F}"/>
    <cellStyle name="Input 21 3 2 2" xfId="5607" xr:uid="{BB137E43-21A7-4CB1-9977-06DF0EBE8102}"/>
    <cellStyle name="Input 21 3 2 3" xfId="10037" xr:uid="{9E7310F0-1645-4770-BB6E-A8A567B4D0D0}"/>
    <cellStyle name="Input 21 3 3" xfId="7853" xr:uid="{9DBC039D-C2CE-4AC7-9E3D-82FDDFB525C4}"/>
    <cellStyle name="Input 21 3 4" xfId="6491" xr:uid="{78784BFE-C844-40FB-8E30-D4D9C8792DB3}"/>
    <cellStyle name="Input 21 3 5" xfId="5824" xr:uid="{F42B8813-1923-4F06-B889-11860DE0D837}"/>
    <cellStyle name="Input 21 3 6" xfId="7484" xr:uid="{B6FD549D-9D89-4B1D-B351-505B9927DFA8}"/>
    <cellStyle name="Input 21 3 7" xfId="6104" xr:uid="{61D40986-53DF-4D67-94C9-E60FB9AAA677}"/>
    <cellStyle name="Input 21 4" xfId="3999" xr:uid="{00000000-0005-0000-0000-0000890A0000}"/>
    <cellStyle name="Input 21 4 2" xfId="7597" xr:uid="{F8CB5B4E-514D-4147-ADA2-0D6EAE4BE8B9}"/>
    <cellStyle name="Input 21 4 3" xfId="6755" xr:uid="{3ED5B46C-C761-4A85-9416-C1E1537758CC}"/>
    <cellStyle name="Input 21 5" xfId="4897" xr:uid="{00000000-0005-0000-0000-00008A0A0000}"/>
    <cellStyle name="Input 21 6" xfId="7420" xr:uid="{6E883F26-DCAA-4CA6-9424-AF5F0DF7A63F}"/>
    <cellStyle name="Input 21 7" xfId="7318" xr:uid="{D60ECA8D-FA91-405D-845A-6D4ACFD19630}"/>
    <cellStyle name="Input 21 8" xfId="8181" xr:uid="{BCD1E8A1-F37A-4EB8-95C3-B6A42873DC1E}"/>
    <cellStyle name="Input 21 9" xfId="6012" xr:uid="{733D9486-E8CD-473E-BDED-70D8B9FEBC64}"/>
    <cellStyle name="Input 22" xfId="1348" xr:uid="{00000000-0005-0000-0000-00008B0A0000}"/>
    <cellStyle name="Input 22 2" xfId="2929" xr:uid="{00000000-0005-0000-0000-00008C0A0000}"/>
    <cellStyle name="Input 22 2 2" xfId="4613" xr:uid="{00000000-0005-0000-0000-00008D0A0000}"/>
    <cellStyle name="Input 22 2 2 2" xfId="8756" xr:uid="{FD760C11-5A80-47CC-BA1E-58525818F7D6}"/>
    <cellStyle name="Input 22 2 2 2 2" xfId="7283" xr:uid="{650E0896-F8D2-4A61-83DC-B03374AD657A}"/>
    <cellStyle name="Input 22 2 2 2 3" xfId="10261" xr:uid="{E3D819F3-0133-484F-8652-4C414A8AE286}"/>
    <cellStyle name="Input 22 2 2 3" xfId="8086" xr:uid="{758DEE33-F547-466E-92B3-6587AFCE3D33}"/>
    <cellStyle name="Input 22 2 2 4" xfId="6181" xr:uid="{11FF30E2-7AD0-460A-9B99-0C3650D9AB27}"/>
    <cellStyle name="Input 22 2 2 5" xfId="9219" xr:uid="{C5F81186-FDF8-454B-9F62-5671B03AD9D1}"/>
    <cellStyle name="Input 22 2 3" xfId="4468" xr:uid="{00000000-0005-0000-0000-00008E0A0000}"/>
    <cellStyle name="Input 22 2 3 2" xfId="7656" xr:uid="{AD7A5D70-8368-4F4F-8986-3947D9611E6C}"/>
    <cellStyle name="Input 22 2 3 3" xfId="5991" xr:uid="{9AD17CB7-99A3-4DAC-96AE-B072E61ECD42}"/>
    <cellStyle name="Input 22 2 4" xfId="5504" xr:uid="{A188A0FD-A8EF-4B49-830F-EEE49476F9D9}"/>
    <cellStyle name="Input 22 2 5" xfId="7322" xr:uid="{3C019AAE-D941-4032-AF81-28C638899027}"/>
    <cellStyle name="Input 22 2 6" xfId="7375" xr:uid="{D4F889DE-58F8-4714-AE44-0F77F0C71D60}"/>
    <cellStyle name="Input 22 2 7" xfId="6787" xr:uid="{8AB27A31-5C51-4153-9F42-F26EC1F1DDEC}"/>
    <cellStyle name="Input 22 3" xfId="4224" xr:uid="{00000000-0005-0000-0000-00008F0A0000}"/>
    <cellStyle name="Input 22 3 2" xfId="8527" xr:uid="{806BD0FE-E9C9-471C-ACB1-6D39A8D65A3F}"/>
    <cellStyle name="Input 22 3 2 2" xfId="7698" xr:uid="{F62AE22C-320A-44C7-93D6-A8B607A3D88D}"/>
    <cellStyle name="Input 22 3 2 3" xfId="10038" xr:uid="{69BBB40B-8981-4405-B627-376F48FCF73E}"/>
    <cellStyle name="Input 22 3 3" xfId="7854" xr:uid="{73E09A3F-4928-436A-86B8-F5E4BAA3C7AF}"/>
    <cellStyle name="Input 22 3 4" xfId="6127" xr:uid="{BB0E0F04-CBC5-45EF-9187-4E54B754380F}"/>
    <cellStyle name="Input 22 3 5" xfId="9126" xr:uid="{708420F0-7173-4043-94F9-7CF6183C904E}"/>
    <cellStyle name="Input 22 3 6" xfId="9104" xr:uid="{3EA6291E-A240-4BF7-A53B-D249957E1381}"/>
    <cellStyle name="Input 22 3 7" xfId="9297" xr:uid="{3A97D0EB-B228-4EDE-824B-FF322927D14D}"/>
    <cellStyle name="Input 22 4" xfId="4740" xr:uid="{00000000-0005-0000-0000-0000900A0000}"/>
    <cellStyle name="Input 22 4 2" xfId="7180" xr:uid="{EC0E364C-650C-491B-8AD2-125AFBCC5624}"/>
    <cellStyle name="Input 22 4 3" xfId="7436" xr:uid="{65972A1D-C075-4F14-8CB7-9F4CDD247848}"/>
    <cellStyle name="Input 22 5" xfId="4898" xr:uid="{00000000-0005-0000-0000-0000910A0000}"/>
    <cellStyle name="Input 22 6" xfId="7004" xr:uid="{DFE73D38-6A86-4ADC-B8FD-40F5DB8293E0}"/>
    <cellStyle name="Input 22 7" xfId="8869" xr:uid="{53BF239A-10F8-498A-99A7-433967A12998}"/>
    <cellStyle name="Input 22 8" xfId="5629" xr:uid="{12B17168-CD86-43BC-BECE-722862F4F98A}"/>
    <cellStyle name="Input 22 9" xfId="9809" xr:uid="{799BB93F-38F1-4C9F-A166-5C7910FAE7A4}"/>
    <cellStyle name="Input 23" xfId="1349" xr:uid="{00000000-0005-0000-0000-0000920A0000}"/>
    <cellStyle name="Input 23 2" xfId="2930" xr:uid="{00000000-0005-0000-0000-0000930A0000}"/>
    <cellStyle name="Input 23 2 2" xfId="4614" xr:uid="{00000000-0005-0000-0000-0000940A0000}"/>
    <cellStyle name="Input 23 2 2 2" xfId="8757" xr:uid="{5EDC774F-0C11-4751-A5CF-545E1E14DA9D}"/>
    <cellStyle name="Input 23 2 2 2 2" xfId="8364" xr:uid="{C77FFAFC-E017-4AC4-A10A-E11CE2BED92A}"/>
    <cellStyle name="Input 23 2 2 2 3" xfId="10262" xr:uid="{828D9E19-D6C2-4AD2-A712-23060393947C}"/>
    <cellStyle name="Input 23 2 2 3" xfId="8087" xr:uid="{DEE10855-9A2C-49A9-8850-B3C110245C7D}"/>
    <cellStyle name="Input 23 2 2 4" xfId="7558" xr:uid="{7B705981-85E2-4610-92BD-91900A2D37BD}"/>
    <cellStyle name="Input 23 2 2 5" xfId="5603" xr:uid="{6B83B960-5D08-4561-9622-010A12BC7670}"/>
    <cellStyle name="Input 23 2 3" xfId="4068" xr:uid="{00000000-0005-0000-0000-0000950A0000}"/>
    <cellStyle name="Input 23 2 3 2" xfId="6268" xr:uid="{783D0949-64FB-4948-855F-E432EE0F729E}"/>
    <cellStyle name="Input 23 2 3 3" xfId="9294" xr:uid="{B78D9D49-EB99-44EE-8C24-5BC6E47113D8}"/>
    <cellStyle name="Input 23 2 4" xfId="5505" xr:uid="{78ECFC30-9D02-4871-9583-B1C63A5B5249}"/>
    <cellStyle name="Input 23 2 5" xfId="6814" xr:uid="{91C61460-B163-46AB-9472-DC13CC5EC205}"/>
    <cellStyle name="Input 23 2 6" xfId="9706" xr:uid="{1001731E-6A04-41A3-AD33-AB32982F17B1}"/>
    <cellStyle name="Input 23 2 7" xfId="9637" xr:uid="{6158AD6B-F740-4A1E-B535-A3AD2123594E}"/>
    <cellStyle name="Input 23 3" xfId="4225" xr:uid="{00000000-0005-0000-0000-0000960A0000}"/>
    <cellStyle name="Input 23 3 2" xfId="8528" xr:uid="{9D42C1A7-5DBF-4501-8BC9-6B4E6DAEC63B}"/>
    <cellStyle name="Input 23 3 2 2" xfId="5608" xr:uid="{F56AC644-24BA-4305-9679-8B99566DA662}"/>
    <cellStyle name="Input 23 3 2 3" xfId="10039" xr:uid="{EBB1E934-5F09-4DB1-A102-F40D6B21DF51}"/>
    <cellStyle name="Input 23 3 3" xfId="7855" xr:uid="{1FD5CDBF-3902-4C26-9F55-A1FE5F4B70CC}"/>
    <cellStyle name="Input 23 3 4" xfId="7501" xr:uid="{1FC9BEB4-8978-4CC4-B55C-6B200D90BD9E}"/>
    <cellStyle name="Input 23 3 5" xfId="8950" xr:uid="{7E9B75F7-95AB-4FB0-9845-201011F08F70}"/>
    <cellStyle name="Input 23 3 6" xfId="9723" xr:uid="{C7D3BA3E-D13A-4FF8-B666-1F05B814541F}"/>
    <cellStyle name="Input 23 3 7" xfId="7642" xr:uid="{6987A19D-D1AF-4470-B6AF-F7B76550E5B7}"/>
    <cellStyle name="Input 23 4" xfId="4739" xr:uid="{00000000-0005-0000-0000-0000970A0000}"/>
    <cellStyle name="Input 23 4 2" xfId="7598" xr:uid="{3379CB2D-D02C-48AF-84D3-A02DD190C332}"/>
    <cellStyle name="Input 23 4 3" xfId="7582" xr:uid="{3DB32874-E197-4A52-B707-12CCA78D5E58}"/>
    <cellStyle name="Input 23 5" xfId="4899" xr:uid="{00000000-0005-0000-0000-0000980A0000}"/>
    <cellStyle name="Input 23 6" xfId="6778" xr:uid="{349C49EA-719D-4248-8F2D-F34942B37E22}"/>
    <cellStyle name="Input 23 7" xfId="5840" xr:uid="{84EB7273-1B3D-411C-ACA8-B4D03C870906}"/>
    <cellStyle name="Input 23 8" xfId="9074" xr:uid="{2238FF6F-95D0-4786-BDCB-EED95D9D8FFE}"/>
    <cellStyle name="Input 23 9" xfId="9047" xr:uid="{DC3C1C36-9849-4D40-81BE-DC4CE9971972}"/>
    <cellStyle name="Input 24" xfId="1350" xr:uid="{00000000-0005-0000-0000-0000990A0000}"/>
    <cellStyle name="Input 24 2" xfId="2931" xr:uid="{00000000-0005-0000-0000-00009A0A0000}"/>
    <cellStyle name="Input 24 2 2" xfId="4615" xr:uid="{00000000-0005-0000-0000-00009B0A0000}"/>
    <cellStyle name="Input 24 2 2 2" xfId="8758" xr:uid="{81811BBD-C4F7-4341-96C3-639D0C09F86F}"/>
    <cellStyle name="Input 24 2 2 2 2" xfId="8244" xr:uid="{BC3DB3AE-6FDB-484D-81D7-5EBAE7CBB481}"/>
    <cellStyle name="Input 24 2 2 2 3" xfId="10263" xr:uid="{A2543BE4-3EB8-4809-9B35-13E71DC51A6D}"/>
    <cellStyle name="Input 24 2 2 3" xfId="8088" xr:uid="{6256EA2E-FB3D-484F-A873-A6100CA2E03A}"/>
    <cellStyle name="Input 24 2 2 4" xfId="7140" xr:uid="{CF76B4D9-BE7F-4D8B-8FEE-145EA39C6933}"/>
    <cellStyle name="Input 24 2 2 5" xfId="9534" xr:uid="{14B7C117-480B-4C6E-B245-D3C61E001885}"/>
    <cellStyle name="Input 24 2 3" xfId="4467" xr:uid="{00000000-0005-0000-0000-00009C0A0000}"/>
    <cellStyle name="Input 24 2 3 2" xfId="5753" xr:uid="{A1BE1656-ABD6-4230-A3B8-7A1124BBFB42}"/>
    <cellStyle name="Input 24 2 3 3" xfId="5678" xr:uid="{C5365876-A030-48AA-B586-F98DFB028488}"/>
    <cellStyle name="Input 24 2 4" xfId="5506" xr:uid="{AD215575-482A-49A5-BF83-CFB5FBBD8C76}"/>
    <cellStyle name="Input 24 2 5" xfId="6869" xr:uid="{503A0782-E215-4403-8C4A-315633E633F1}"/>
    <cellStyle name="Input 24 2 6" xfId="9167" xr:uid="{417E3E0B-3323-4D80-BE5B-5FFCA0EA6AC6}"/>
    <cellStyle name="Input 24 2 7" xfId="9362" xr:uid="{6243B4CE-AD7E-48CF-ABFA-429E6EB26F0F}"/>
    <cellStyle name="Input 24 3" xfId="4226" xr:uid="{00000000-0005-0000-0000-00009D0A0000}"/>
    <cellStyle name="Input 24 3 2" xfId="8529" xr:uid="{6A18C0C4-4E65-4725-B262-6B16E7C8E471}"/>
    <cellStyle name="Input 24 3 2 2" xfId="7699" xr:uid="{D4BB7D1D-3F3C-42F8-9237-2DEB043993BE}"/>
    <cellStyle name="Input 24 3 2 3" xfId="10040" xr:uid="{5F7FADC7-2805-4EE4-83AB-5820EEF57BF2}"/>
    <cellStyle name="Input 24 3 3" xfId="7856" xr:uid="{A9F4EB5B-AFAF-45B7-B5E1-D801076A4E57}"/>
    <cellStyle name="Input 24 3 4" xfId="7086" xr:uid="{CA79E44A-9C19-4A4B-AB8D-47447B0FEDF3}"/>
    <cellStyle name="Input 24 3 5" xfId="7364" xr:uid="{4F32811D-1801-4767-957C-5BE4D57EB125}"/>
    <cellStyle name="Input 24 3 6" xfId="9831" xr:uid="{9EDF9AAB-AD48-421F-A77F-7E35701EA6D7}"/>
    <cellStyle name="Input 24 3 7" xfId="6897" xr:uid="{619DC1BE-954E-4930-8AAB-3E7D51A9D97F}"/>
    <cellStyle name="Input 24 4" xfId="4331" xr:uid="{00000000-0005-0000-0000-00009E0A0000}"/>
    <cellStyle name="Input 24 4 2" xfId="6222" xr:uid="{BA27B864-0EA7-4218-BFE3-FD0600DEEEA9}"/>
    <cellStyle name="Input 24 4 3" xfId="6001" xr:uid="{D18109F9-6415-4548-8D84-089BA8CF8321}"/>
    <cellStyle name="Input 24 5" xfId="4900" xr:uid="{00000000-0005-0000-0000-00009F0A0000}"/>
    <cellStyle name="Input 24 6" xfId="8391" xr:uid="{90C1A26C-4C4B-4764-A9A9-131A894F4CD5}"/>
    <cellStyle name="Input 24 7" xfId="6639" xr:uid="{17D5A1E8-8B0B-4900-A786-64911965B42E}"/>
    <cellStyle name="Input 24 8" xfId="7434" xr:uid="{68DD468E-8275-4B1A-AAB3-E43001DF8DAA}"/>
    <cellStyle name="Input 24 9" xfId="6089" xr:uid="{8AF1337D-F810-4E75-86C7-B43D7F880642}"/>
    <cellStyle name="Input 25" xfId="1351" xr:uid="{00000000-0005-0000-0000-0000A00A0000}"/>
    <cellStyle name="Input 25 2" xfId="2932" xr:uid="{00000000-0005-0000-0000-0000A10A0000}"/>
    <cellStyle name="Input 25 2 2" xfId="4616" xr:uid="{00000000-0005-0000-0000-0000A20A0000}"/>
    <cellStyle name="Input 25 2 2 2" xfId="8759" xr:uid="{6AC2D14C-D634-409B-A365-72906EE2BAFB}"/>
    <cellStyle name="Input 25 2 2 2 2" xfId="6347" xr:uid="{5B6B3495-4279-426B-9FC7-68C2F1D24DFE}"/>
    <cellStyle name="Input 25 2 2 2 3" xfId="10264" xr:uid="{C7EDB059-68A6-4844-8F37-877BE625D092}"/>
    <cellStyle name="Input 25 2 2 3" xfId="8089" xr:uid="{2738558D-0778-43F1-9B47-788A7A17FB1C}"/>
    <cellStyle name="Input 25 2 2 4" xfId="5705" xr:uid="{B95018A5-AFDD-4377-96BE-913BF21ADA0A}"/>
    <cellStyle name="Input 25 2 2 5" xfId="9549" xr:uid="{23A5B132-B388-49F9-9399-8AEE7E03D4B5}"/>
    <cellStyle name="Input 25 2 3" xfId="4067" xr:uid="{00000000-0005-0000-0000-0000A30A0000}"/>
    <cellStyle name="Input 25 2 3 2" xfId="7230" xr:uid="{44EBD975-55B2-4310-A4DC-D0539D6E7D40}"/>
    <cellStyle name="Input 25 2 3 3" xfId="9422" xr:uid="{B6D18896-3547-4A63-90AB-4F74DF33B270}"/>
    <cellStyle name="Input 25 2 4" xfId="5507" xr:uid="{6ACA4CE0-A927-4FA1-9531-B705DF49677E}"/>
    <cellStyle name="Input 25 2 5" xfId="9089" xr:uid="{763CA748-651B-47C6-BE6D-EC5B9A1B43C0}"/>
    <cellStyle name="Input 25 2 6" xfId="9504" xr:uid="{7528EF8D-5957-4A0F-A7CF-B1C97C5CC239}"/>
    <cellStyle name="Input 25 2 7" xfId="9752" xr:uid="{0B7DEA6F-5466-4837-9E47-72B16CA762EE}"/>
    <cellStyle name="Input 25 3" xfId="4227" xr:uid="{00000000-0005-0000-0000-0000A40A0000}"/>
    <cellStyle name="Input 25 3 2" xfId="8530" xr:uid="{B03463E1-FD8E-4020-A588-4C91A2107283}"/>
    <cellStyle name="Input 25 3 2 2" xfId="6746" xr:uid="{931EA152-7B83-465A-B2B0-FD46F8494928}"/>
    <cellStyle name="Input 25 3 2 3" xfId="10041" xr:uid="{193E1469-6D22-475B-9F01-33195C0DFA8C}"/>
    <cellStyle name="Input 25 3 3" xfId="7857" xr:uid="{AC108250-282D-4E09-932F-FB98DFA5759E}"/>
    <cellStyle name="Input 25 3 4" xfId="7502" xr:uid="{EA0BF7C1-B803-48B8-9139-93D7CA939093}"/>
    <cellStyle name="Input 25 3 5" xfId="6960" xr:uid="{D3E1C6A9-332E-4796-A81E-A22624D4D4D4}"/>
    <cellStyle name="Input 25 3 6" xfId="7317" xr:uid="{67886013-2F38-4629-8CDB-734AEEE7CB2A}"/>
    <cellStyle name="Input 25 3 7" xfId="9676" xr:uid="{1C4D6F0C-E7A8-4C53-B795-82F755750C14}"/>
    <cellStyle name="Input 25 4" xfId="3998" xr:uid="{00000000-0005-0000-0000-0000A50A0000}"/>
    <cellStyle name="Input 25 4 2" xfId="5725" xr:uid="{66ED8DA9-C648-4776-B718-12BE383659C7}"/>
    <cellStyle name="Input 25 4 3" xfId="6731" xr:uid="{483A1FF2-4327-4136-8315-6BD473A514B5}"/>
    <cellStyle name="Input 25 5" xfId="4901" xr:uid="{00000000-0005-0000-0000-0000A60A0000}"/>
    <cellStyle name="Input 25 6" xfId="7419" xr:uid="{317D84A1-4EB9-40C4-AC1A-9112880F6159}"/>
    <cellStyle name="Input 25 7" xfId="8886" xr:uid="{8EC58B3B-E0EE-46FE-8E52-F0F672F5712E}"/>
    <cellStyle name="Input 25 8" xfId="9734" xr:uid="{A662E8DE-84DB-4B66-817B-74E80CE3E2ED}"/>
    <cellStyle name="Input 25 9" xfId="6096" xr:uid="{72265ED9-7762-4680-A7E9-9F16F83FEE09}"/>
    <cellStyle name="Input 26" xfId="1352" xr:uid="{00000000-0005-0000-0000-0000A70A0000}"/>
    <cellStyle name="Input 26 2" xfId="2933" xr:uid="{00000000-0005-0000-0000-0000A80A0000}"/>
    <cellStyle name="Input 26 2 2" xfId="4617" xr:uid="{00000000-0005-0000-0000-0000A90A0000}"/>
    <cellStyle name="Input 26 2 2 2" xfId="8760" xr:uid="{5BA41F12-2CDC-49C8-BFEC-D666E592CB52}"/>
    <cellStyle name="Input 26 2 2 2 2" xfId="7284" xr:uid="{8C573D48-C4A9-4EBE-BE5E-CF2AACF57693}"/>
    <cellStyle name="Input 26 2 2 2 3" xfId="10265" xr:uid="{1F8301EF-F4F1-403C-9263-26A016DD0747}"/>
    <cellStyle name="Input 26 2 2 3" xfId="8090" xr:uid="{0F0B1A7B-93DF-4891-8FCC-DDF934BCAF4D}"/>
    <cellStyle name="Input 26 2 2 4" xfId="6182" xr:uid="{1A90FEB1-1368-476F-9E17-851FCE34BA17}"/>
    <cellStyle name="Input 26 2 2 5" xfId="9704" xr:uid="{4B159531-095F-494E-9A6A-28DB957C4EED}"/>
    <cellStyle name="Input 26 2 3" xfId="4466" xr:uid="{00000000-0005-0000-0000-0000AA0A0000}"/>
    <cellStyle name="Input 26 2 3 2" xfId="6572" xr:uid="{0B6E07B7-4F80-4487-B53E-9935C510CE3E}"/>
    <cellStyle name="Input 26 2 3 3" xfId="8385" xr:uid="{118D286D-FD2B-4DE3-8F5D-2D4FB3723A8D}"/>
    <cellStyle name="Input 26 2 4" xfId="5508" xr:uid="{A8191317-9A21-4D56-8876-A25D63BAD2B8}"/>
    <cellStyle name="Input 26 2 5" xfId="5902" xr:uid="{3D0B9FEF-1B4B-478A-A271-000610C82958}"/>
    <cellStyle name="Input 26 2 6" xfId="7442" xr:uid="{70BBED33-C7E9-4345-ACD1-D1D0636193DA}"/>
    <cellStyle name="Input 26 2 7" xfId="9540" xr:uid="{6A2C387F-9329-401F-BE8A-E5009692579D}"/>
    <cellStyle name="Input 26 3" xfId="4228" xr:uid="{00000000-0005-0000-0000-0000AB0A0000}"/>
    <cellStyle name="Input 26 3 2" xfId="8531" xr:uid="{174B6C58-4DD0-4F34-9161-879BD0BEB3DD}"/>
    <cellStyle name="Input 26 3 2 2" xfId="5776" xr:uid="{2E9D62BE-F3F8-400C-A577-25E4A67FE11A}"/>
    <cellStyle name="Input 26 3 2 3" xfId="10042" xr:uid="{B7FE772E-187E-4139-B492-67B10161214B}"/>
    <cellStyle name="Input 26 3 3" xfId="7858" xr:uid="{1B097844-1439-4718-8CDF-B102B7BCC9DD}"/>
    <cellStyle name="Input 26 3 4" xfId="6128" xr:uid="{7E937D73-2BEF-4687-BF9A-3C19FFCE01B8}"/>
    <cellStyle name="Input 26 3 5" xfId="8858" xr:uid="{9C24E53E-C3BD-4DAD-BA18-5DC5388B8A2B}"/>
    <cellStyle name="Input 26 3 6" xfId="9586" xr:uid="{99D76467-F145-4D37-B746-5699E4CF2333}"/>
    <cellStyle name="Input 26 3 7" xfId="9405" xr:uid="{65F58263-74A9-4D3D-A25E-03D62F254DA9}"/>
    <cellStyle name="Input 26 4" xfId="4738" xr:uid="{00000000-0005-0000-0000-0000AC0A0000}"/>
    <cellStyle name="Input 26 4 2" xfId="7181" xr:uid="{599556B6-7A6D-4D81-9D9E-0F89C78C188C}"/>
    <cellStyle name="Input 26 4 3" xfId="6762" xr:uid="{433E43E9-2298-4A83-8D9A-5A432D0EEDCD}"/>
    <cellStyle name="Input 26 5" xfId="4902" xr:uid="{00000000-0005-0000-0000-0000AD0A0000}"/>
    <cellStyle name="Input 26 6" xfId="6053" xr:uid="{C5E08D39-A6BD-48F2-94CB-1A7366FD5821}"/>
    <cellStyle name="Input 26 7" xfId="6101" xr:uid="{32E536F5-AF5E-4724-84C3-66BEF6181652}"/>
    <cellStyle name="Input 26 8" xfId="5873" xr:uid="{1BCC75B2-8074-4177-8D28-961BCF136D2E}"/>
    <cellStyle name="Input 26 9" xfId="8304" xr:uid="{0A54AE3E-8392-4107-A66B-6CE31B1EF52B}"/>
    <cellStyle name="Input 27" xfId="1353" xr:uid="{00000000-0005-0000-0000-0000AE0A0000}"/>
    <cellStyle name="Input 27 2" xfId="2934" xr:uid="{00000000-0005-0000-0000-0000AF0A0000}"/>
    <cellStyle name="Input 27 2 2" xfId="4618" xr:uid="{00000000-0005-0000-0000-0000B00A0000}"/>
    <cellStyle name="Input 27 2 2 2" xfId="8761" xr:uid="{8A974E0C-F4F8-48FA-88B4-912FA1E90E2F}"/>
    <cellStyle name="Input 27 2 2 2 2" xfId="8365" xr:uid="{01CFF4C9-EB7D-43BF-8DD1-B3B8CAB2A5BE}"/>
    <cellStyle name="Input 27 2 2 2 3" xfId="10266" xr:uid="{FEF82EB2-4FDF-4DE7-AA75-BC5AE2C5884C}"/>
    <cellStyle name="Input 27 2 2 3" xfId="8091" xr:uid="{3C05A28B-82BD-4FE9-9149-596B270D0B7F}"/>
    <cellStyle name="Input 27 2 2 4" xfId="6532" xr:uid="{4F69AB91-003D-4EDC-9D41-F90AE4609E7E}"/>
    <cellStyle name="Input 27 2 2 5" xfId="5856" xr:uid="{F26B6A9F-E0A0-44A7-8C6C-1B237400A557}"/>
    <cellStyle name="Input 27 2 3" xfId="4066" xr:uid="{00000000-0005-0000-0000-0000B10A0000}"/>
    <cellStyle name="Input 27 2 3 2" xfId="6269" xr:uid="{BA3EFECB-07FE-4D87-8082-A47F2BA624FA}"/>
    <cellStyle name="Input 27 2 3 3" xfId="9680" xr:uid="{7874DD73-C76F-40F9-ABBF-869AB4CD4AE0}"/>
    <cellStyle name="Input 27 2 4" xfId="5509" xr:uid="{5B650E81-446D-46DB-BB2A-FCFA1D6D900B}"/>
    <cellStyle name="Input 27 2 5" xfId="8910" xr:uid="{FDAD1E99-467A-4223-B6F8-655CB3E4A01C}"/>
    <cellStyle name="Input 27 2 6" xfId="9616" xr:uid="{B036025D-F76B-4A86-9204-53155B15DF57}"/>
    <cellStyle name="Input 27 2 7" xfId="9159" xr:uid="{B8268DCB-57E5-49CA-981F-BF1A46CF538E}"/>
    <cellStyle name="Input 27 3" xfId="4229" xr:uid="{00000000-0005-0000-0000-0000B20A0000}"/>
    <cellStyle name="Input 27 3 2" xfId="8532" xr:uid="{0BABBDC7-98C7-4E19-9DE3-44AAFDD5EE44}"/>
    <cellStyle name="Input 27 3 2 2" xfId="7947" xr:uid="{4C162EC0-A484-414D-A8AF-FCF38CACDF58}"/>
    <cellStyle name="Input 27 3 2 3" xfId="10043" xr:uid="{090D318B-CF27-4584-A085-E4B19C357994}"/>
    <cellStyle name="Input 27 3 3" xfId="7859" xr:uid="{989CFE1C-9353-4799-AEE6-E32AF26E8A5E}"/>
    <cellStyle name="Input 27 3 4" xfId="7503" xr:uid="{EF1E5AA8-844F-4846-B3A2-97FFC6A5338A}"/>
    <cellStyle name="Input 27 3 5" xfId="9228" xr:uid="{E5DC3761-8A13-469B-A0AA-7A430B08491A}"/>
    <cellStyle name="Input 27 3 6" xfId="9501" xr:uid="{32655151-1465-4706-BFE3-14992E2A96D5}"/>
    <cellStyle name="Input 27 3 7" xfId="5627" xr:uid="{A43DA104-D127-4F5B-9F77-5F0C3974ED11}"/>
    <cellStyle name="Input 27 4" xfId="4737" xr:uid="{00000000-0005-0000-0000-0000B30A0000}"/>
    <cellStyle name="Input 27 4 2" xfId="5726" xr:uid="{EA27454C-FA3B-4966-9A46-3D6CEFE9E62F}"/>
    <cellStyle name="Input 27 4 3" xfId="7739" xr:uid="{78FADE18-C166-411C-91CF-D83A0A4C50B9}"/>
    <cellStyle name="Input 27 5" xfId="4903" xr:uid="{00000000-0005-0000-0000-0000B40A0000}"/>
    <cellStyle name="Input 27 6" xfId="7344" xr:uid="{DD88DABA-BA7B-44E8-9A05-59762153B0E2}"/>
    <cellStyle name="Input 27 7" xfId="9018" xr:uid="{5F99F60D-F60D-423A-9673-969A9061980C}"/>
    <cellStyle name="Input 27 8" xfId="5683" xr:uid="{A856C1BD-4EB0-417B-A723-64BB111CAB9E}"/>
    <cellStyle name="Input 27 9" xfId="6469" xr:uid="{9FD934C6-3344-47AA-8B9D-D9B29D0CE4C5}"/>
    <cellStyle name="Input 28" xfId="1354" xr:uid="{00000000-0005-0000-0000-0000B50A0000}"/>
    <cellStyle name="Input 28 2" xfId="2935" xr:uid="{00000000-0005-0000-0000-0000B60A0000}"/>
    <cellStyle name="Input 28 2 2" xfId="4619" xr:uid="{00000000-0005-0000-0000-0000B70A0000}"/>
    <cellStyle name="Input 28 2 2 2" xfId="8762" xr:uid="{24065C02-37B8-4907-9D3A-704842377B45}"/>
    <cellStyle name="Input 28 2 2 2 2" xfId="8245" xr:uid="{FD0318AB-FDEA-44AF-8C43-2A2661ECAC30}"/>
    <cellStyle name="Input 28 2 2 2 3" xfId="10267" xr:uid="{B026FD3C-39E7-4318-A4C1-02A2B7100872}"/>
    <cellStyle name="Input 28 2 2 3" xfId="8092" xr:uid="{245E119F-D415-49C0-BF85-72B5706F5B99}"/>
    <cellStyle name="Input 28 2 2 4" xfId="7141" xr:uid="{E6EC44F6-A05B-4082-A0CD-2755E6B5462C}"/>
    <cellStyle name="Input 28 2 2 5" xfId="9023" xr:uid="{92CA181E-D319-468B-9247-751C25D18D3A}"/>
    <cellStyle name="Input 28 2 3" xfId="4465" xr:uid="{00000000-0005-0000-0000-0000B80A0000}"/>
    <cellStyle name="Input 28 2 3 2" xfId="7657" xr:uid="{D7DF90CF-732C-47D4-9C1B-91FB185C0D61}"/>
    <cellStyle name="Input 28 2 3 3" xfId="6406" xr:uid="{CF30E725-AB9D-45AB-8671-39F517E4E3E6}"/>
    <cellStyle name="Input 28 2 4" xfId="5510" xr:uid="{B40B8F0B-7D90-4148-9219-007A0CB67322}"/>
    <cellStyle name="Input 28 2 5" xfId="6658" xr:uid="{62DB7E95-008B-469A-8EB9-3F6E79D634E8}"/>
    <cellStyle name="Input 28 2 6" xfId="9241" xr:uid="{BC7F3FA2-1F63-41C9-9EC4-4426C2CAD6D4}"/>
    <cellStyle name="Input 28 2 7" xfId="9206" xr:uid="{674419AE-D33D-418C-A95F-8FF4417D73B2}"/>
    <cellStyle name="Input 28 3" xfId="4230" xr:uid="{00000000-0005-0000-0000-0000B90A0000}"/>
    <cellStyle name="Input 28 3 2" xfId="8533" xr:uid="{B6A5A460-F59B-4537-8136-38F69CE0BE40}"/>
    <cellStyle name="Input 28 3 2 2" xfId="6595" xr:uid="{1EB056D2-EE1A-4917-B6B1-79739567E51C}"/>
    <cellStyle name="Input 28 3 2 3" xfId="10044" xr:uid="{6CC07167-6327-4CC2-88AD-61DAB59BFD67}"/>
    <cellStyle name="Input 28 3 3" xfId="7860" xr:uid="{869825F3-11B6-49CB-A89E-FEB122FB4041}"/>
    <cellStyle name="Input 28 3 4" xfId="7087" xr:uid="{EB952C7C-334A-4D00-B209-92EE4C87327A}"/>
    <cellStyle name="Input 28 3 5" xfId="9041" xr:uid="{6FB5FDA2-B6F9-4813-8F7F-50BC450B6577}"/>
    <cellStyle name="Input 28 3 6" xfId="6726" xr:uid="{DD8B8DC0-87D0-4BF7-8F12-0452D953DECF}"/>
    <cellStyle name="Input 28 3 7" xfId="9857" xr:uid="{C700D984-C51B-4DF0-A4B7-EEE3D9A92A00}"/>
    <cellStyle name="Input 28 4" xfId="4330" xr:uid="{00000000-0005-0000-0000-0000BA0A0000}"/>
    <cellStyle name="Input 28 4 2" xfId="6223" xr:uid="{5C33E821-A79E-43FD-8992-271AEE5DD515}"/>
    <cellStyle name="Input 28 4 3" xfId="6103" xr:uid="{CDB47730-B337-495A-A52A-4DA7A6186357}"/>
    <cellStyle name="Input 28 5" xfId="4904" xr:uid="{00000000-0005-0000-0000-0000BB0A0000}"/>
    <cellStyle name="Input 28 6" xfId="6835" xr:uid="{23B99A17-2903-49E0-8BE7-6FFA66874DB5}"/>
    <cellStyle name="Input 28 7" xfId="6005" xr:uid="{03ED0F3B-336E-4D3D-B372-FEDDD6E4D38C}"/>
    <cellStyle name="Input 28 8" xfId="9003" xr:uid="{DBCAEA62-9C32-4100-A3B1-E7A01C43C0E0}"/>
    <cellStyle name="Input 28 9" xfId="6441" xr:uid="{43711EFF-30F7-4701-9611-3B22AB39EB68}"/>
    <cellStyle name="Input 29" xfId="1355" xr:uid="{00000000-0005-0000-0000-0000BC0A0000}"/>
    <cellStyle name="Input 29 2" xfId="2936" xr:uid="{00000000-0005-0000-0000-0000BD0A0000}"/>
    <cellStyle name="Input 29 2 2" xfId="4620" xr:uid="{00000000-0005-0000-0000-0000BE0A0000}"/>
    <cellStyle name="Input 29 2 2 2" xfId="8763" xr:uid="{69A934F8-0C35-434C-9736-B08CB2961596}"/>
    <cellStyle name="Input 29 2 2 2 2" xfId="6348" xr:uid="{112A6682-E385-461B-9148-9750013CDB67}"/>
    <cellStyle name="Input 29 2 2 2 3" xfId="10268" xr:uid="{9D57D837-DB09-4D22-8AB9-DE61D9B1BC9D}"/>
    <cellStyle name="Input 29 2 2 3" xfId="8093" xr:uid="{DA5D5D51-0E25-45B1-AA90-FFEDC5E35239}"/>
    <cellStyle name="Input 29 2 2 4" xfId="7559" xr:uid="{64F369BD-8563-483C-B8C5-B7DE15CBC5B3}"/>
    <cellStyle name="Input 29 2 2 5" xfId="7429" xr:uid="{CC0B60B2-33D1-4B4D-8B47-10EE3B62C95C}"/>
    <cellStyle name="Input 29 2 3" xfId="4065" xr:uid="{00000000-0005-0000-0000-0000BF0A0000}"/>
    <cellStyle name="Input 29 2 3 2" xfId="7231" xr:uid="{1370CA61-84BA-4194-9779-ACCBF9B4FC39}"/>
    <cellStyle name="Input 29 2 3 3" xfId="7452" xr:uid="{0A946075-D312-4FF7-92F7-8BCC06138038}"/>
    <cellStyle name="Input 29 2 4" xfId="5511" xr:uid="{55B57656-4D03-41C5-9C57-615CE1137C08}"/>
    <cellStyle name="Input 29 2 5" xfId="5644" xr:uid="{B3B39283-8D9B-4E2B-9C7B-2EADC48E2D79}"/>
    <cellStyle name="Input 29 2 6" xfId="9499" xr:uid="{A4341101-29E5-424B-B065-ACA52C27FE44}"/>
    <cellStyle name="Input 29 2 7" xfId="9434" xr:uid="{96A54053-D4D0-41B5-A8FA-B0D32FD91071}"/>
    <cellStyle name="Input 29 3" xfId="4231" xr:uid="{00000000-0005-0000-0000-0000C00A0000}"/>
    <cellStyle name="Input 29 3 2" xfId="8534" xr:uid="{E0045711-2AE6-4801-81FB-C0D6E382E5DB}"/>
    <cellStyle name="Input 29 3 2 2" xfId="8300" xr:uid="{5FFACDA9-6083-42C4-AB85-B1686331C354}"/>
    <cellStyle name="Input 29 3 2 3" xfId="10045" xr:uid="{61DCA7E0-865C-4E68-9953-BD45102AE576}"/>
    <cellStyle name="Input 29 3 3" xfId="7861" xr:uid="{46C81672-4088-4E97-A5FF-A28F4ED88E51}"/>
    <cellStyle name="Input 29 3 4" xfId="6492" xr:uid="{5D9FBB42-FD56-494B-8AD5-57F11AFEA25E}"/>
    <cellStyle name="Input 29 3 5" xfId="6736" xr:uid="{5AB4105B-DD7C-4CC5-8CC3-B83479BD435C}"/>
    <cellStyle name="Input 29 3 6" xfId="9729" xr:uid="{32865FA3-8D4E-4BB4-9ECA-2AF030FA77F5}"/>
    <cellStyle name="Input 29 3 7" xfId="7040" xr:uid="{1C5374BA-7F80-407E-9045-234E522449AE}"/>
    <cellStyle name="Input 29 4" xfId="3997" xr:uid="{00000000-0005-0000-0000-0000C10A0000}"/>
    <cellStyle name="Input 29 4 2" xfId="7599" xr:uid="{F07273D8-3C8D-4815-900A-D5BD442FCB54}"/>
    <cellStyle name="Input 29 4 3" xfId="6892" xr:uid="{90EA2DE6-F847-442B-85BB-BC6CC1DEEC66}"/>
    <cellStyle name="Input 29 5" xfId="4905" xr:uid="{00000000-0005-0000-0000-0000C20A0000}"/>
    <cellStyle name="Input 29 6" xfId="6448" xr:uid="{8078D14B-AE45-44E2-ACE8-DC827E408780}"/>
    <cellStyle name="Input 29 7" xfId="5883" xr:uid="{9EF475B5-BB6D-422A-A96B-56E63FBC0DA4}"/>
    <cellStyle name="Input 29 8" xfId="6735" xr:uid="{43962580-03DF-4EDB-9A86-BAF21862F201}"/>
    <cellStyle name="Input 29 9" xfId="7410" xr:uid="{43A7B73C-9335-446B-9F8B-80B1C67519CB}"/>
    <cellStyle name="Input 3" xfId="1356" xr:uid="{00000000-0005-0000-0000-0000C30A0000}"/>
    <cellStyle name="Input 3 10" xfId="7731" xr:uid="{E0DD53D2-3F81-4418-A082-5D49AB35DAD2}"/>
    <cellStyle name="Input 3 2" xfId="2937" xr:uid="{00000000-0005-0000-0000-0000C40A0000}"/>
    <cellStyle name="Input 3 2 2" xfId="4621" xr:uid="{00000000-0005-0000-0000-0000C50A0000}"/>
    <cellStyle name="Input 3 2 2 2" xfId="8764" xr:uid="{908E5115-B143-4008-A743-C0975690BC8C}"/>
    <cellStyle name="Input 3 2 2 2 2" xfId="7285" xr:uid="{2BC11AA3-CCD8-48FE-A904-6FDDAB63BA26}"/>
    <cellStyle name="Input 3 2 2 2 3" xfId="10269" xr:uid="{4B76FE0E-2098-4884-9C1A-E665AB10DC77}"/>
    <cellStyle name="Input 3 2 2 3" xfId="8094" xr:uid="{7407B4AE-1847-4BEA-8689-E09DB74308F4}"/>
    <cellStyle name="Input 3 2 2 4" xfId="6183" xr:uid="{75EDAAA6-5BD4-4356-820B-6609E92C9BE3}"/>
    <cellStyle name="Input 3 2 2 5" xfId="6415" xr:uid="{4788E7C6-0C3E-4494-81DA-74438C1F8BA1}"/>
    <cellStyle name="Input 3 2 3" xfId="4464" xr:uid="{00000000-0005-0000-0000-0000C60A0000}"/>
    <cellStyle name="Input 3 2 3 2" xfId="7658" xr:uid="{3ED7C447-A742-48A3-98B8-286F3ECEE75F}"/>
    <cellStyle name="Input 3 2 3 3" xfId="6903" xr:uid="{D5D36202-C120-42B2-9B71-6FF51D9E0D56}"/>
    <cellStyle name="Input 3 2 4" xfId="5512" xr:uid="{CA97D9A4-C1F0-42FD-9961-47FD66E1F053}"/>
    <cellStyle name="Input 3 2 5" xfId="6394" xr:uid="{163E5AA9-6652-4961-970F-D7D7219EB59D}"/>
    <cellStyle name="Input 3 2 6" xfId="5928" xr:uid="{DCFB5D61-39D3-40CA-8980-4FE0EEAA8423}"/>
    <cellStyle name="Input 3 2 7" xfId="9796" xr:uid="{B7B4B2BA-F052-401E-9F49-9914C66CE60B}"/>
    <cellStyle name="Input 3 3" xfId="4232" xr:uid="{00000000-0005-0000-0000-0000C70A0000}"/>
    <cellStyle name="Input 3 3 2" xfId="8535" xr:uid="{987C0DD6-E32D-49F7-9F9A-E0602C583C11}"/>
    <cellStyle name="Input 3 3 2 2" xfId="7700" xr:uid="{018FC49C-8DA7-443A-BD6D-E555EDDA3416}"/>
    <cellStyle name="Input 3 3 2 3" xfId="10046" xr:uid="{C1D3D6C8-C27F-4AEC-A235-D675DDDB3DCD}"/>
    <cellStyle name="Input 3 3 3" xfId="7862" xr:uid="{08AEB911-CD53-4EDE-A263-487FBB795BA2}"/>
    <cellStyle name="Input 3 3 4" xfId="6129" xr:uid="{2F5E625A-6A20-4895-A253-5D39D794EFF5}"/>
    <cellStyle name="Input 3 3 5" xfId="9127" xr:uid="{F41BA1A7-3E48-4757-B07B-724EE27DBFCF}"/>
    <cellStyle name="Input 3 3 6" xfId="9608" xr:uid="{413A4D3D-9CF0-4146-AC50-95FCD663A21E}"/>
    <cellStyle name="Input 3 3 7" xfId="6648" xr:uid="{995CB6FF-5AEB-4E19-8985-EF33B8D54504}"/>
    <cellStyle name="Input 3 4" xfId="4736" xr:uid="{00000000-0005-0000-0000-0000C80A0000}"/>
    <cellStyle name="Input 3 4 2" xfId="7182" xr:uid="{EDD5B532-A8FA-4E17-BA48-E1B95F6852B0}"/>
    <cellStyle name="Input 3 4 3" xfId="6666" xr:uid="{D7E4A35D-9DBB-41F0-9A5D-B10EB5E1F161}"/>
    <cellStyle name="Input 3 5" xfId="4906" xr:uid="{00000000-0005-0000-0000-0000C90A0000}"/>
    <cellStyle name="Input 3 6" xfId="5300" xr:uid="{A6699798-B793-4D2B-9E17-EA8C379CFFB1}"/>
    <cellStyle name="Input 3 7" xfId="7003" xr:uid="{83D7460C-A5FF-4E2E-8118-668BAF38B82F}"/>
    <cellStyle name="Input 3 8" xfId="6426" xr:uid="{DBBE48BD-026F-4482-8BC6-7600422E331E}"/>
    <cellStyle name="Input 3 9" xfId="8964" xr:uid="{97012A5F-0EFF-4E64-B4CD-985C749860FC}"/>
    <cellStyle name="Input 30" xfId="1357" xr:uid="{00000000-0005-0000-0000-0000CA0A0000}"/>
    <cellStyle name="Input 30 2" xfId="2938" xr:uid="{00000000-0005-0000-0000-0000CB0A0000}"/>
    <cellStyle name="Input 30 2 2" xfId="4622" xr:uid="{00000000-0005-0000-0000-0000CC0A0000}"/>
    <cellStyle name="Input 30 2 2 2" xfId="8765" xr:uid="{E9E6754A-47D9-418B-9037-4EDDF55A3A26}"/>
    <cellStyle name="Input 30 2 2 2 2" xfId="8366" xr:uid="{8E8F1E3D-73F7-479B-997A-7CA414E78D77}"/>
    <cellStyle name="Input 30 2 2 2 3" xfId="10270" xr:uid="{BA2E03EE-0140-4AD4-A8C5-EB0640263370}"/>
    <cellStyle name="Input 30 2 2 3" xfId="8095" xr:uid="{8FC728B4-5743-4D30-AA60-4C03411C5C72}"/>
    <cellStyle name="Input 30 2 2 4" xfId="7560" xr:uid="{D811D546-DD1D-4444-A5E8-1384ADAE7CE3}"/>
    <cellStyle name="Input 30 2 2 5" xfId="9490" xr:uid="{73D66C1C-EF17-4CE7-9862-35A6060B0748}"/>
    <cellStyle name="Input 30 2 3" xfId="4064" xr:uid="{00000000-0005-0000-0000-0000CD0A0000}"/>
    <cellStyle name="Input 30 2 3 2" xfId="6742" xr:uid="{38469E4A-C897-4964-8912-D6225539254C}"/>
    <cellStyle name="Input 30 2 3 3" xfId="9876" xr:uid="{0F862D51-78DA-471D-A2C6-7BA489BC6338}"/>
    <cellStyle name="Input 30 2 4" xfId="5513" xr:uid="{98AD3752-F44F-44B0-95FC-D965A7BB95F3}"/>
    <cellStyle name="Input 30 2 5" xfId="6976" xr:uid="{DDCE9200-DB23-4840-97C0-D92DDC29D417}"/>
    <cellStyle name="Input 30 2 6" xfId="9579" xr:uid="{3ADFB842-5B37-4ADF-99EC-9D9D17A7172F}"/>
    <cellStyle name="Input 30 2 7" xfId="5966" xr:uid="{63B40688-063E-4D34-95A5-CA7156720D7F}"/>
    <cellStyle name="Input 30 3" xfId="4233" xr:uid="{00000000-0005-0000-0000-0000CE0A0000}"/>
    <cellStyle name="Input 30 3 2" xfId="8536" xr:uid="{9FED4648-1695-4988-B017-1EDEF2D7295A}"/>
    <cellStyle name="Input 30 3 2 2" xfId="7747" xr:uid="{EC2C62E5-8525-4E00-B25B-BACB075A04B2}"/>
    <cellStyle name="Input 30 3 2 3" xfId="10047" xr:uid="{CD34AF5A-2098-4FFF-AAAC-F5F9D847FFCC}"/>
    <cellStyle name="Input 30 3 3" xfId="7863" xr:uid="{3C6615DB-29A8-4D26-9A5E-C0CC6D63193B}"/>
    <cellStyle name="Input 30 3 4" xfId="7504" xr:uid="{6F0DC821-1C6B-4DF5-9423-2A7BA35A29B8}"/>
    <cellStyle name="Input 30 3 5" xfId="8951" xr:uid="{63FB6830-8222-42FC-8FA2-82A19D72821D}"/>
    <cellStyle name="Input 30 3 6" xfId="5947" xr:uid="{718672E5-36AD-496A-82C8-6C2D404248A6}"/>
    <cellStyle name="Input 30 3 7" xfId="7359" xr:uid="{9CC34986-9D5D-4CA3-A4FD-1622E16C80DE}"/>
    <cellStyle name="Input 30 4" xfId="4735" xr:uid="{00000000-0005-0000-0000-0000CF0A0000}"/>
    <cellStyle name="Input 30 4 2" xfId="5727" xr:uid="{E97758BF-4AE9-4BFC-9758-A8F88514B2B2}"/>
    <cellStyle name="Input 30 4 3" xfId="5769" xr:uid="{6212474E-6BAE-4C3E-BDC0-6B933C9618C8}"/>
    <cellStyle name="Input 30 5" xfId="4907" xr:uid="{00000000-0005-0000-0000-0000D00A0000}"/>
    <cellStyle name="Input 30 6" xfId="5982" xr:uid="{882517FB-D7E7-4468-A3D5-14E18D6D627A}"/>
    <cellStyle name="Input 30 7" xfId="9196" xr:uid="{29C4C036-F577-42D1-B0B9-1901FA46EDA5}"/>
    <cellStyle name="Input 30 8" xfId="9737" xr:uid="{0C981627-20FD-4BDB-A4AA-C7788DD5CB7F}"/>
    <cellStyle name="Input 30 9" xfId="6768" xr:uid="{7BB902A4-B3F8-4880-B0DF-F7777B6493A5}"/>
    <cellStyle name="Input 31" xfId="1358" xr:uid="{00000000-0005-0000-0000-0000D10A0000}"/>
    <cellStyle name="Input 31 2" xfId="2939" xr:uid="{00000000-0005-0000-0000-0000D20A0000}"/>
    <cellStyle name="Input 31 2 2" xfId="4623" xr:uid="{00000000-0005-0000-0000-0000D30A0000}"/>
    <cellStyle name="Input 31 2 2 2" xfId="8766" xr:uid="{8D627981-5F8C-412A-9CC1-C3988219A763}"/>
    <cellStyle name="Input 31 2 2 2 2" xfId="8246" xr:uid="{43143BE0-10D8-4221-9B6C-0BD0A33BCAB7}"/>
    <cellStyle name="Input 31 2 2 2 3" xfId="10271" xr:uid="{5D7D80DC-1204-4742-8D83-15BEC3D0539C}"/>
    <cellStyle name="Input 31 2 2 3" xfId="8096" xr:uid="{5D0F4B4B-3BE0-4865-B813-8746955D2562}"/>
    <cellStyle name="Input 31 2 2 4" xfId="7142" xr:uid="{13E45DB7-587B-46DA-A44A-6A46994F0A3D}"/>
    <cellStyle name="Input 31 2 2 5" xfId="9852" xr:uid="{C29B9EA1-3E6C-4593-934A-A123DF548803}"/>
    <cellStyle name="Input 31 2 3" xfId="4463" xr:uid="{00000000-0005-0000-0000-0000D40A0000}"/>
    <cellStyle name="Input 31 2 3 2" xfId="5754" xr:uid="{497DE5C4-CA69-4ADA-98E6-104F52ED75A1}"/>
    <cellStyle name="Input 31 2 3 3" xfId="9877" xr:uid="{D4B1A899-DA85-42D4-90D1-20D7727AFAA1}"/>
    <cellStyle name="Input 31 2 4" xfId="5514" xr:uid="{2872C597-FA49-488C-B46E-14479AFC75EB}"/>
    <cellStyle name="Input 31 2 5" xfId="6868" xr:uid="{24A55B70-A847-4908-924A-DFE18B7AFD58}"/>
    <cellStyle name="Input 31 2 6" xfId="7324" xr:uid="{142B50A9-1C37-4705-9705-E43F73C09AE3}"/>
    <cellStyle name="Input 31 2 7" xfId="9152" xr:uid="{D96EC3EC-39BB-4E4B-9511-3054BD9CEC5E}"/>
    <cellStyle name="Input 31 3" xfId="4234" xr:uid="{00000000-0005-0000-0000-0000D50A0000}"/>
    <cellStyle name="Input 31 3 2" xfId="8537" xr:uid="{880FC7A3-6C22-4EAD-B55D-2D9F976600C4}"/>
    <cellStyle name="Input 31 3 2 2" xfId="7701" xr:uid="{31ACBD55-467D-467A-94FB-DED2FB49CA21}"/>
    <cellStyle name="Input 31 3 2 3" xfId="10048" xr:uid="{9EF359B8-04F7-453D-844C-4700C5E143DD}"/>
    <cellStyle name="Input 31 3 3" xfId="7864" xr:uid="{587C6785-6917-4AB0-BFA0-54F493A10658}"/>
    <cellStyle name="Input 31 3 4" xfId="7088" xr:uid="{BBB2ED78-1365-4978-969C-3BDD59E47534}"/>
    <cellStyle name="Input 31 3 5" xfId="6428" xr:uid="{8B2A5573-0BEE-44C4-B88E-0F82F1325E7F}"/>
    <cellStyle name="Input 31 3 6" xfId="5834" xr:uid="{F43DF084-99AB-41AD-8953-2B5AF33BD7C3}"/>
    <cellStyle name="Input 31 3 7" xfId="9665" xr:uid="{1F7B84BD-80D6-46B1-8504-25CFF0009214}"/>
    <cellStyle name="Input 31 4" xfId="4329" xr:uid="{00000000-0005-0000-0000-0000D60A0000}"/>
    <cellStyle name="Input 31 4 2" xfId="6224" xr:uid="{5E9D53FB-E6EF-4C94-9343-48920DFB99F9}"/>
    <cellStyle name="Input 31 4 3" xfId="5646" xr:uid="{17B3E25A-663A-469F-9E79-7E287B105621}"/>
    <cellStyle name="Input 31 5" xfId="4908" xr:uid="{00000000-0005-0000-0000-0000D70A0000}"/>
    <cellStyle name="Input 31 6" xfId="5863" xr:uid="{FFBF7FB5-7749-4BB4-A317-120113CC7788}"/>
    <cellStyle name="Input 31 7" xfId="8960" xr:uid="{68A69898-0B6C-4599-84E3-44B450857C8C}"/>
    <cellStyle name="Input 31 8" xfId="6065" xr:uid="{BE16331C-D5E5-4C4A-A68A-A1B0050B13C9}"/>
    <cellStyle name="Input 31 9" xfId="9156" xr:uid="{AC9D3A88-8C73-418F-A328-A2A0FE63997A}"/>
    <cellStyle name="Input 32" xfId="1359" xr:uid="{00000000-0005-0000-0000-0000D80A0000}"/>
    <cellStyle name="Input 32 2" xfId="2940" xr:uid="{00000000-0005-0000-0000-0000D90A0000}"/>
    <cellStyle name="Input 32 2 2" xfId="4624" xr:uid="{00000000-0005-0000-0000-0000DA0A0000}"/>
    <cellStyle name="Input 32 2 2 2" xfId="8767" xr:uid="{633C99F9-C560-47C2-AF1B-86EE16ECE9CD}"/>
    <cellStyle name="Input 32 2 2 2 2" xfId="6349" xr:uid="{23D92CC4-AAFA-47A3-8229-8A51CA91D655}"/>
    <cellStyle name="Input 32 2 2 2 3" xfId="10272" xr:uid="{EC099E8E-EBB2-47F1-812D-3A0C0B3BAE7F}"/>
    <cellStyle name="Input 32 2 2 3" xfId="8097" xr:uid="{DC837105-4CA2-4747-B8EB-063387F26DCD}"/>
    <cellStyle name="Input 32 2 2 4" xfId="5706" xr:uid="{FF266252-376E-4CB7-A7BB-B1F35CFC9E4C}"/>
    <cellStyle name="Input 32 2 2 5" xfId="9788" xr:uid="{B0319FC7-7638-4F9E-9572-66E164FB1B4B}"/>
    <cellStyle name="Input 32 2 3" xfId="4063" xr:uid="{00000000-0005-0000-0000-0000DB0A0000}"/>
    <cellStyle name="Input 32 2 3 2" xfId="5792" xr:uid="{A9ABA56D-604A-499D-8881-2E57BED32561}"/>
    <cellStyle name="Input 32 2 3 3" xfId="9878" xr:uid="{B4DC8F8D-D5E2-43DF-990E-65A0A2E2F915}"/>
    <cellStyle name="Input 32 2 4" xfId="5515" xr:uid="{CECC4D40-DFBD-4944-B985-37CFAF96E3ED}"/>
    <cellStyle name="Input 32 2 5" xfId="6714" xr:uid="{E6E2E9EF-9ABB-4060-A6D9-7C78A225AD3F}"/>
    <cellStyle name="Input 32 2 6" xfId="9861" xr:uid="{9C0F1E18-A39A-4EF9-A448-D341300E7F8A}"/>
    <cellStyle name="Input 32 2 7" xfId="6330" xr:uid="{0CBF5C8B-A0E1-49DA-87C7-993C03F71081}"/>
    <cellStyle name="Input 32 3" xfId="4235" xr:uid="{00000000-0005-0000-0000-0000DC0A0000}"/>
    <cellStyle name="Input 32 3 2" xfId="8538" xr:uid="{57E6832A-37CD-4B2A-BEB7-01F09C55DEED}"/>
    <cellStyle name="Input 32 3 2 2" xfId="8183" xr:uid="{D88280B7-5127-4631-8555-CB8DD9D9CFDF}"/>
    <cellStyle name="Input 32 3 2 3" xfId="10049" xr:uid="{A68342C6-CCC0-40BA-AB48-8BD8F38CFBC8}"/>
    <cellStyle name="Input 32 3 3" xfId="7865" xr:uid="{284FE15E-E23C-40A3-8E09-665DEF63BE99}"/>
    <cellStyle name="Input 32 3 4" xfId="7505" xr:uid="{A3CEA257-8F46-4DC4-ABA1-524FF2AD3CEF}"/>
    <cellStyle name="Input 32 3 5" xfId="6008" xr:uid="{EF0FDD3C-D6D8-47B3-9461-80048C6CDFC7}"/>
    <cellStyle name="Input 32 3 6" xfId="9102" xr:uid="{8F5FC0B4-648C-44FC-B6B1-63C4347CF518}"/>
    <cellStyle name="Input 32 3 7" xfId="8275" xr:uid="{4C495CA6-2F2A-4636-A4BE-2897EC43AE2D}"/>
    <cellStyle name="Input 32 4" xfId="3996" xr:uid="{00000000-0005-0000-0000-0000DD0A0000}"/>
    <cellStyle name="Input 32 4 2" xfId="7600" xr:uid="{1C7EFDCB-5F72-4A85-929A-12BBCEFB14E0}"/>
    <cellStyle name="Input 32 4 3" xfId="7465" xr:uid="{7AD52B26-61D4-4D26-8069-0662F9AB2A82}"/>
    <cellStyle name="Input 32 5" xfId="4909" xr:uid="{00000000-0005-0000-0000-0000DE0A0000}"/>
    <cellStyle name="Input 32 6" xfId="7418" xr:uid="{AD3C1DC3-2DA3-4EC5-ABD6-483A37B20C66}"/>
    <cellStyle name="Input 32 7" xfId="6851" xr:uid="{467D3880-1922-4FA1-81A1-CDBD692B9CE3}"/>
    <cellStyle name="Input 32 8" xfId="5961" xr:uid="{48B29241-477D-45AE-B903-5B5E689A5B54}"/>
    <cellStyle name="Input 32 9" xfId="9200" xr:uid="{B7C1BA67-B393-42BC-8C19-5BCEF4CB0D90}"/>
    <cellStyle name="Input 33" xfId="1360" xr:uid="{00000000-0005-0000-0000-0000DF0A0000}"/>
    <cellStyle name="Input 33 2" xfId="2941" xr:uid="{00000000-0005-0000-0000-0000E00A0000}"/>
    <cellStyle name="Input 33 2 2" xfId="4625" xr:uid="{00000000-0005-0000-0000-0000E10A0000}"/>
    <cellStyle name="Input 33 2 2 2" xfId="8768" xr:uid="{2E2054D5-686E-4620-AB06-EBD440E8FE5B}"/>
    <cellStyle name="Input 33 2 2 2 2" xfId="7286" xr:uid="{6CD12921-5D7B-49DD-B5CC-D8445FCAD613}"/>
    <cellStyle name="Input 33 2 2 2 3" xfId="10273" xr:uid="{214DD471-5BB0-458D-8C66-70B473AFDC62}"/>
    <cellStyle name="Input 33 2 2 3" xfId="8098" xr:uid="{D44E3553-112B-48A8-A181-96760A5C8BB8}"/>
    <cellStyle name="Input 33 2 2 4" xfId="6184" xr:uid="{2393F048-FEDE-41AB-A5C8-3491FEB152CA}"/>
    <cellStyle name="Input 33 2 2 5" xfId="7472" xr:uid="{8865EFBC-FCFD-4E01-8814-B60CECFFD8F2}"/>
    <cellStyle name="Input 33 2 3" xfId="4462" xr:uid="{00000000-0005-0000-0000-0000E20A0000}"/>
    <cellStyle name="Input 33 2 3 2" xfId="6573" xr:uid="{172A0BE6-1FB0-44FE-8F69-34A227E4120B}"/>
    <cellStyle name="Input 33 2 3 3" xfId="9879" xr:uid="{E9F19AC2-BE11-4292-8172-490EDB77B807}"/>
    <cellStyle name="Input 33 2 4" xfId="5516" xr:uid="{6527C1C3-D5FF-4DAB-8675-C60C41A9BD53}"/>
    <cellStyle name="Input 33 2 5" xfId="5901" xr:uid="{D49F6F0B-D21C-45C0-8B20-AAE5C94CFB5C}"/>
    <cellStyle name="Input 33 2 6" xfId="8988" xr:uid="{1E213A9D-BEF0-4164-A86E-7488BB87228A}"/>
    <cellStyle name="Input 33 2 7" xfId="9491" xr:uid="{8D18C529-F960-4077-86A4-2BC5C244121A}"/>
    <cellStyle name="Input 33 3" xfId="4236" xr:uid="{00000000-0005-0000-0000-0000E30A0000}"/>
    <cellStyle name="Input 33 3 2" xfId="8539" xr:uid="{7752B246-121F-4E85-9960-72286B0D09A2}"/>
    <cellStyle name="Input 33 3 2 2" xfId="5777" xr:uid="{69DDAA5F-1432-4C33-A6E1-0394F5F7E2BD}"/>
    <cellStyle name="Input 33 3 2 3" xfId="10050" xr:uid="{087F1683-2093-4D19-B202-A01E3DB68AA4}"/>
    <cellStyle name="Input 33 3 3" xfId="7866" xr:uid="{881734E0-9059-4EA2-BBCF-2F84A1BACEC1}"/>
    <cellStyle name="Input 33 3 4" xfId="6130" xr:uid="{2F2BD0DA-B2E9-413E-9DAC-A3EE2AD1A4CF}"/>
    <cellStyle name="Input 33 3 5" xfId="8859" xr:uid="{D55B37E2-95FE-49E0-8F35-48C58E33C2F3}"/>
    <cellStyle name="Input 33 3 6" xfId="9576" xr:uid="{9D9CA1F4-EFBE-4218-A1EE-7D27ECB7EAEF}"/>
    <cellStyle name="Input 33 3 7" xfId="5640" xr:uid="{E767F61F-926A-42D5-B4DB-B1C73EBD58F1}"/>
    <cellStyle name="Input 33 4" xfId="4734" xr:uid="{00000000-0005-0000-0000-0000E40A0000}"/>
    <cellStyle name="Input 33 4 2" xfId="7183" xr:uid="{3E4D3BEF-AE80-4480-B400-CDDF4339393D}"/>
    <cellStyle name="Input 33 4 3" xfId="9376" xr:uid="{DABEE36E-B82F-459A-BA72-067281EDA4E1}"/>
    <cellStyle name="Input 33 5" xfId="4910" xr:uid="{00000000-0005-0000-0000-0000E50A0000}"/>
    <cellStyle name="Input 33 6" xfId="6052" xr:uid="{9E3B4677-42A7-4817-9150-061F07CA0279}"/>
    <cellStyle name="Input 33 7" xfId="7475" xr:uid="{0B7F0703-0185-47DA-B895-98E628E8C6BD}"/>
    <cellStyle name="Input 33 8" xfId="9101" xr:uid="{6AB0604E-2125-40B7-AE97-4D681B59D143}"/>
    <cellStyle name="Input 33 9" xfId="6087" xr:uid="{DBE84D76-2C74-4BD4-8F8B-71DE625444CD}"/>
    <cellStyle name="Input 34" xfId="1361" xr:uid="{00000000-0005-0000-0000-0000E60A0000}"/>
    <cellStyle name="Input 34 2" xfId="2942" xr:uid="{00000000-0005-0000-0000-0000E70A0000}"/>
    <cellStyle name="Input 34 2 2" xfId="4626" xr:uid="{00000000-0005-0000-0000-0000E80A0000}"/>
    <cellStyle name="Input 34 2 2 2" xfId="8769" xr:uid="{074AB3EC-2A87-4846-B8F7-25312C0211F5}"/>
    <cellStyle name="Input 34 2 2 2 2" xfId="8367" xr:uid="{7D717F73-0EC4-4443-8A34-F7052A79E229}"/>
    <cellStyle name="Input 34 2 2 2 3" xfId="10274" xr:uid="{A78E8304-0AD3-4B80-946B-214445A797FF}"/>
    <cellStyle name="Input 34 2 2 3" xfId="8099" xr:uid="{082A3978-34D0-4382-810E-54EC91E8A3F8}"/>
    <cellStyle name="Input 34 2 2 4" xfId="6533" xr:uid="{99C86178-B6A6-4CEC-81D0-1B54F6135A67}"/>
    <cellStyle name="Input 34 2 2 5" xfId="9772" xr:uid="{EAE93B11-3B61-4BD2-9E8E-7F7257D33FDB}"/>
    <cellStyle name="Input 34 2 3" xfId="4062" xr:uid="{00000000-0005-0000-0000-0000E90A0000}"/>
    <cellStyle name="Input 34 2 3 2" xfId="6270" xr:uid="{9B4C0996-0C77-4BB4-8DFB-BA8B2A2FBC3C}"/>
    <cellStyle name="Input 34 2 3 3" xfId="9880" xr:uid="{06851B14-4447-4BEA-84EE-219D9F87B6B5}"/>
    <cellStyle name="Input 34 2 4" xfId="5517" xr:uid="{0DCFD788-ACEE-4204-894E-B917D7DFDEED}"/>
    <cellStyle name="Input 34 2 5" xfId="9187" xr:uid="{518CC7E0-B20E-4721-928D-341F679F5640}"/>
    <cellStyle name="Input 34 2 6" xfId="9617" xr:uid="{57F5B965-8715-4B50-AECA-84584B21B1D3}"/>
    <cellStyle name="Input 34 2 7" xfId="9804" xr:uid="{105F9860-B1FA-43F4-BE0B-B1925BB87C6E}"/>
    <cellStyle name="Input 34 3" xfId="4237" xr:uid="{00000000-0005-0000-0000-0000EA0A0000}"/>
    <cellStyle name="Input 34 3 2" xfId="8540" xr:uid="{9E206038-7ACA-4AF1-8360-61E1B169AEFA}"/>
    <cellStyle name="Input 34 3 2 2" xfId="5609" xr:uid="{03DE9B6F-922D-4243-95B4-9779CC55EF8C}"/>
    <cellStyle name="Input 34 3 2 3" xfId="10051" xr:uid="{3880E1B6-F215-4BAF-92D6-1DC959A2258B}"/>
    <cellStyle name="Input 34 3 3" xfId="7867" xr:uid="{31DE19A9-E69D-4584-B1A6-D2FFE3D2C257}"/>
    <cellStyle name="Input 34 3 4" xfId="7506" xr:uid="{2E391E8F-5254-4CAF-9BB8-0FBA00086B58}"/>
    <cellStyle name="Input 34 3 5" xfId="9229" xr:uid="{C7798470-C4BC-4E83-90C0-48CE84372220}"/>
    <cellStyle name="Input 34 3 6" xfId="7946" xr:uid="{41213569-FDD4-4992-B934-37424DEDA7AF}"/>
    <cellStyle name="Input 34 3 7" xfId="6671" xr:uid="{ED197B82-E334-48FA-AAD7-83517D91C770}"/>
    <cellStyle name="Input 34 4" xfId="4733" xr:uid="{00000000-0005-0000-0000-0000EB0A0000}"/>
    <cellStyle name="Input 34 4 2" xfId="5803" xr:uid="{1864D410-6D01-4671-AC76-A71C356AD982}"/>
    <cellStyle name="Input 34 4 3" xfId="7269" xr:uid="{98DEFEBE-646E-4414-834C-BC3571D6E2C2}"/>
    <cellStyle name="Input 34 5" xfId="4911" xr:uid="{00000000-0005-0000-0000-0000EC0A0000}"/>
    <cellStyle name="Input 34 6" xfId="6930" xr:uid="{62E62815-9E91-4068-9081-157DE66BF177}"/>
    <cellStyle name="Input 34 7" xfId="6707" xr:uid="{A6E3A616-6912-48B3-958C-94DF05F26A46}"/>
    <cellStyle name="Input 34 8" xfId="5948" xr:uid="{0B705490-CDA0-4861-A9C0-2BF439F1FC1D}"/>
    <cellStyle name="Input 34 9" xfId="9435" xr:uid="{7B138E3A-AA08-44EE-8AAE-DE956EDCB1DD}"/>
    <cellStyle name="Input 35" xfId="1362" xr:uid="{00000000-0005-0000-0000-0000ED0A0000}"/>
    <cellStyle name="Input 35 2" xfId="2943" xr:uid="{00000000-0005-0000-0000-0000EE0A0000}"/>
    <cellStyle name="Input 35 2 2" xfId="4627" xr:uid="{00000000-0005-0000-0000-0000EF0A0000}"/>
    <cellStyle name="Input 35 2 2 2" xfId="8770" xr:uid="{2426D3A6-6D00-4A91-A3C3-1D3BA2C627C7}"/>
    <cellStyle name="Input 35 2 2 2 2" xfId="8247" xr:uid="{B1529CA2-A390-4C2E-8CA0-93B0763DBC6E}"/>
    <cellStyle name="Input 35 2 2 2 3" xfId="10275" xr:uid="{9BBA1942-E474-4F20-A07C-0CB12B35DB20}"/>
    <cellStyle name="Input 35 2 2 3" xfId="8100" xr:uid="{B2A2729F-F80E-4FFB-8EB7-FDD5A8C20F96}"/>
    <cellStyle name="Input 35 2 2 4" xfId="7143" xr:uid="{CF4551F6-6F77-4F5D-91D9-4409DCC81C7B}"/>
    <cellStyle name="Input 35 2 2 5" xfId="9002" xr:uid="{239D9578-6E99-4470-8860-9DFE4B73367D}"/>
    <cellStyle name="Input 35 2 3" xfId="4461" xr:uid="{00000000-0005-0000-0000-0000F00A0000}"/>
    <cellStyle name="Input 35 2 3 2" xfId="7659" xr:uid="{B2A08F47-ADCB-46E0-AEB9-0552BBD45E08}"/>
    <cellStyle name="Input 35 2 3 3" xfId="9881" xr:uid="{2F35FCE6-ADE4-4FEB-9E67-929B1DB63A7D}"/>
    <cellStyle name="Input 35 2 4" xfId="5518" xr:uid="{DE594647-9798-455F-A2FA-670452FEB84B}"/>
    <cellStyle name="Input 35 2 5" xfId="6657" xr:uid="{B91613AB-5DDF-4558-8FC7-F8E877446370}"/>
    <cellStyle name="Input 35 2 6" xfId="5620" xr:uid="{1317E1BD-E5FC-47BA-AFDA-792FFDD1F0C8}"/>
    <cellStyle name="Input 35 2 7" xfId="5860" xr:uid="{EE6FA7DE-D99A-4729-AE82-D66F931889F5}"/>
    <cellStyle name="Input 35 3" xfId="4238" xr:uid="{00000000-0005-0000-0000-0000F10A0000}"/>
    <cellStyle name="Input 35 3 2" xfId="8541" xr:uid="{FB453DFD-8832-43E5-A0E3-CEC64D2A3E5D}"/>
    <cellStyle name="Input 35 3 2 2" xfId="6596" xr:uid="{3E4FE5BF-F485-4016-9C78-8B35D7B95996}"/>
    <cellStyle name="Input 35 3 2 3" xfId="10052" xr:uid="{AEAE31AE-87FF-41F5-A59D-207D6EA87AB0}"/>
    <cellStyle name="Input 35 3 3" xfId="7868" xr:uid="{21F15565-8B5C-4A3D-A6F0-9164BD18B8C9}"/>
    <cellStyle name="Input 35 3 4" xfId="7089" xr:uid="{C66EBB4C-6DDC-4982-9819-39DB4F422B36}"/>
    <cellStyle name="Input 35 3 5" xfId="9042" xr:uid="{189A926C-7CED-4AD8-A411-0AD66359B5DD}"/>
    <cellStyle name="Input 35 3 6" xfId="9170" xr:uid="{8524E2B3-181E-429F-BC22-43A0101EE430}"/>
    <cellStyle name="Input 35 3 7" xfId="6877" xr:uid="{077E441E-95C1-4BAC-B92A-989CFEE971E9}"/>
    <cellStyle name="Input 35 4" xfId="4328" xr:uid="{00000000-0005-0000-0000-0000F20A0000}"/>
    <cellStyle name="Input 35 4 2" xfId="6225" xr:uid="{1D93CE7A-D1B3-4F98-A90A-60A22771BA08}"/>
    <cellStyle name="Input 35 4 3" xfId="9469" xr:uid="{4C4CC7C0-B323-4370-A0DA-5C8DA1C999F9}"/>
    <cellStyle name="Input 35 5" xfId="4912" xr:uid="{00000000-0005-0000-0000-0000F30A0000}"/>
    <cellStyle name="Input 35 6" xfId="6447" xr:uid="{6E79B9E0-2656-42DE-986A-E42AF3F15932}"/>
    <cellStyle name="Input 35 7" xfId="9134" xr:uid="{466EB772-7E01-49F0-988B-8572AB44B68E}"/>
    <cellStyle name="Input 35 8" xfId="6881" xr:uid="{4235EB80-8176-4864-8832-01C4037EE6DB}"/>
    <cellStyle name="Input 35 9" xfId="9636" xr:uid="{688CF7A8-F747-4105-BB95-14C2E37E899E}"/>
    <cellStyle name="Input 36" xfId="1363" xr:uid="{00000000-0005-0000-0000-0000F40A0000}"/>
    <cellStyle name="Input 36 2" xfId="2944" xr:uid="{00000000-0005-0000-0000-0000F50A0000}"/>
    <cellStyle name="Input 36 2 2" xfId="4628" xr:uid="{00000000-0005-0000-0000-0000F60A0000}"/>
    <cellStyle name="Input 36 2 2 2" xfId="8771" xr:uid="{AA11CB1F-3CE1-4361-A1F1-91946E67BE49}"/>
    <cellStyle name="Input 36 2 2 2 2" xfId="6350" xr:uid="{5D1369BC-D390-4516-B41A-5AFB728496EC}"/>
    <cellStyle name="Input 36 2 2 2 3" xfId="10276" xr:uid="{F3C13381-6E33-4118-8395-D0A75D30AD58}"/>
    <cellStyle name="Input 36 2 2 3" xfId="8101" xr:uid="{0BCFF911-5915-4FED-AEDF-F05A3C944513}"/>
    <cellStyle name="Input 36 2 2 4" xfId="7561" xr:uid="{543D10C9-F2D1-4558-9E70-D2D72E523F78}"/>
    <cellStyle name="Input 36 2 2 5" xfId="6081" xr:uid="{F87CD93C-FF38-40D4-BEE2-46DCE6F5455A}"/>
    <cellStyle name="Input 36 2 3" xfId="4061" xr:uid="{00000000-0005-0000-0000-0000F70A0000}"/>
    <cellStyle name="Input 36 2 3 2" xfId="6271" xr:uid="{751DCEB9-E132-4638-9EBA-9C0FE168BBF6}"/>
    <cellStyle name="Input 36 2 3 3" xfId="9882" xr:uid="{AF6ABA13-6844-4437-B8BA-CB688BE0DE80}"/>
    <cellStyle name="Input 36 2 4" xfId="5519" xr:uid="{F0D1D57A-6EAA-4CA7-A9A8-FC6576AD9CC4}"/>
    <cellStyle name="Input 36 2 5" xfId="9008" xr:uid="{6578F233-BB60-4269-A9AD-C1956117FCB9}"/>
    <cellStyle name="Input 36 2 6" xfId="9476" xr:uid="{805FB45B-2074-4636-8427-FD8FF0D4B0F5}"/>
    <cellStyle name="Input 36 2 7" xfId="6401" xr:uid="{5E78D457-4B5E-4FEF-88FB-32E5246EE9AF}"/>
    <cellStyle name="Input 36 3" xfId="4239" xr:uid="{00000000-0005-0000-0000-0000F80A0000}"/>
    <cellStyle name="Input 36 3 2" xfId="8542" xr:uid="{7F08136D-7207-4B01-81D9-D7A777C1CCF2}"/>
    <cellStyle name="Input 36 3 2 2" xfId="5610" xr:uid="{6AFBB8DA-69AD-46CD-8718-4B4128DA8B7A}"/>
    <cellStyle name="Input 36 3 2 3" xfId="10053" xr:uid="{95B71803-DB59-403C-93D8-940FD6373C45}"/>
    <cellStyle name="Input 36 3 3" xfId="7869" xr:uid="{B0F7C1AA-8AE5-41C0-9215-C15157C45558}"/>
    <cellStyle name="Input 36 3 4" xfId="7507" xr:uid="{61003625-C2B3-4C33-8E21-986400F45C62}"/>
    <cellStyle name="Input 36 3 5" xfId="6798" xr:uid="{1B93A842-E681-4871-9BB9-24E23EB65E58}"/>
    <cellStyle name="Input 36 3 6" xfId="9370" xr:uid="{DB0D07A7-13A6-48E1-8C3C-9C3121526BB4}"/>
    <cellStyle name="Input 36 3 7" xfId="5969" xr:uid="{2070EDC3-B356-4F75-AC8C-0CE455F116C3}"/>
    <cellStyle name="Input 36 4" xfId="3995" xr:uid="{00000000-0005-0000-0000-0000F90A0000}"/>
    <cellStyle name="Input 36 4 2" xfId="7601" xr:uid="{6779BF66-BAED-47B3-9D3C-C0B6649DB5F2}"/>
    <cellStyle name="Input 36 4 3" xfId="7738" xr:uid="{65ABE518-0B6C-404A-9D58-717978E5E8A0}"/>
    <cellStyle name="Input 36 5" xfId="4913" xr:uid="{00000000-0005-0000-0000-0000FA0A0000}"/>
    <cellStyle name="Input 36 6" xfId="8970" xr:uid="{37117331-CC1E-4622-A57E-170E54D29075}"/>
    <cellStyle name="Input 36 7" xfId="8401" xr:uid="{03706D79-16C5-405A-811D-51F3391EF5F2}"/>
    <cellStyle name="Input 36 8" xfId="9736" xr:uid="{D90DFA22-566C-41CF-B6A2-D82507D57C21}"/>
    <cellStyle name="Input 36 9" xfId="7683" xr:uid="{3B32762B-FB77-4552-A8A0-63B34AAEFFF9}"/>
    <cellStyle name="Input 37" xfId="1364" xr:uid="{00000000-0005-0000-0000-0000FB0A0000}"/>
    <cellStyle name="Input 37 2" xfId="2945" xr:uid="{00000000-0005-0000-0000-0000FC0A0000}"/>
    <cellStyle name="Input 37 2 2" xfId="4629" xr:uid="{00000000-0005-0000-0000-0000FD0A0000}"/>
    <cellStyle name="Input 37 2 2 2" xfId="8772" xr:uid="{608F4D51-1F02-4AAE-8AE2-90273E05E80B}"/>
    <cellStyle name="Input 37 2 2 2 2" xfId="7287" xr:uid="{DB3C47F1-89E9-4932-8BA2-1A80325677CE}"/>
    <cellStyle name="Input 37 2 2 2 3" xfId="10277" xr:uid="{DD5F6756-5725-470E-A01B-A61DE3C49309}"/>
    <cellStyle name="Input 37 2 2 3" xfId="8102" xr:uid="{4F5CA922-02EE-4B04-9253-2373651CB9DB}"/>
    <cellStyle name="Input 37 2 2 4" xfId="6185" xr:uid="{0617466B-C6A5-4191-A2CD-ECCD619A11E8}"/>
    <cellStyle name="Input 37 2 2 5" xfId="9081" xr:uid="{83F64F1B-3A2B-4A6D-BC01-E85DB863D264}"/>
    <cellStyle name="Input 37 2 3" xfId="4460" xr:uid="{00000000-0005-0000-0000-0000FE0A0000}"/>
    <cellStyle name="Input 37 2 3 2" xfId="7660" xr:uid="{0C63FDA8-6B9F-417D-9FC4-3E9E81AA7B69}"/>
    <cellStyle name="Input 37 2 3 3" xfId="9883" xr:uid="{750A2F76-6930-4EE9-B310-70818CF508F7}"/>
    <cellStyle name="Input 37 2 4" xfId="5520" xr:uid="{5130F10F-5A39-4DC1-B1AD-284B46968B7E}"/>
    <cellStyle name="Input 37 2 5" xfId="8285" xr:uid="{3CEEF215-4F63-4024-8869-572E5F8B93EF}"/>
    <cellStyle name="Input 37 2 6" xfId="6725" xr:uid="{BCCD7A5F-6CDA-4D61-B77B-AE2900CD8C46}"/>
    <cellStyle name="Input 37 2 7" xfId="9563" xr:uid="{DE60F622-496A-47D6-BD6E-F13E9376B539}"/>
    <cellStyle name="Input 37 3" xfId="4240" xr:uid="{00000000-0005-0000-0000-0000FF0A0000}"/>
    <cellStyle name="Input 37 3 2" xfId="8543" xr:uid="{DA46D9FE-2D46-40D7-AAB3-D808E6254739}"/>
    <cellStyle name="Input 37 3 2 2" xfId="7702" xr:uid="{83D08395-70A1-40A9-881B-0021AAFE1974}"/>
    <cellStyle name="Input 37 3 2 3" xfId="10054" xr:uid="{11EE7E86-C47E-4D37-B737-362020C879B5}"/>
    <cellStyle name="Input 37 3 3" xfId="7870" xr:uid="{52AC2BF2-698B-4AA8-9D71-15EEF6914D45}"/>
    <cellStyle name="Input 37 3 4" xfId="6131" xr:uid="{736C01B1-94CF-45E6-B847-6A1D398327DB}"/>
    <cellStyle name="Input 37 3 5" xfId="9128" xr:uid="{95C2EA87-DE3D-40AC-8831-3D4B0C1F18D0}"/>
    <cellStyle name="Input 37 3 6" xfId="7162" xr:uid="{A6D4A981-0AB2-473B-A175-9CAD546C6AF2}"/>
    <cellStyle name="Input 37 3 7" xfId="8981" xr:uid="{F9D597CA-D95F-4DC8-A0ED-15AFED028A1A}"/>
    <cellStyle name="Input 37 4" xfId="4732" xr:uid="{00000000-0005-0000-0000-0000000B0000}"/>
    <cellStyle name="Input 37 4 2" xfId="7184" xr:uid="{733B7BC5-56A5-4452-BF31-4943A2D9ADA1}"/>
    <cellStyle name="Input 37 4 3" xfId="9494" xr:uid="{4BF5ADF4-3D07-4058-9E9F-F48A6E844493}"/>
    <cellStyle name="Input 37 5" xfId="4914" xr:uid="{00000000-0005-0000-0000-0000010B0000}"/>
    <cellStyle name="Input 37 6" xfId="7306" xr:uid="{1D511FA8-3DB9-4729-B10F-E0706D0AB9BE}"/>
    <cellStyle name="Input 37 7" xfId="7063" xr:uid="{64305381-ED59-4DA5-B557-DF4912348B55}"/>
    <cellStyle name="Input 37 8" xfId="9139" xr:uid="{6C096213-677D-4C5F-8F68-8E1705034586}"/>
    <cellStyle name="Input 37 9" xfId="6420" xr:uid="{066D79BC-E4D7-4363-9D08-A52EDAC4F088}"/>
    <cellStyle name="Input 38" xfId="1365" xr:uid="{00000000-0005-0000-0000-0000020B0000}"/>
    <cellStyle name="Input 38 2" xfId="2946" xr:uid="{00000000-0005-0000-0000-0000030B0000}"/>
    <cellStyle name="Input 38 2 2" xfId="4630" xr:uid="{00000000-0005-0000-0000-0000040B0000}"/>
    <cellStyle name="Input 38 2 2 2" xfId="8773" xr:uid="{EE808BDF-5D08-48CC-86F5-6FAB54BCE4CB}"/>
    <cellStyle name="Input 38 2 2 2 2" xfId="8368" xr:uid="{D50E31F7-4DF4-4B73-A78B-F11B3DC6CA2C}"/>
    <cellStyle name="Input 38 2 2 2 3" xfId="10278" xr:uid="{85B19E09-22EF-4A33-A048-872D13A9CC25}"/>
    <cellStyle name="Input 38 2 2 3" xfId="8103" xr:uid="{5C97E7CF-0A4D-463F-A9D7-733D93156E15}"/>
    <cellStyle name="Input 38 2 2 4" xfId="7562" xr:uid="{8D6CCE86-8560-499D-97BE-C832120ED6EE}"/>
    <cellStyle name="Input 38 2 2 5" xfId="9696" xr:uid="{6C9F546C-3D8B-406B-9433-82F6CD2521B5}"/>
    <cellStyle name="Input 38 2 3" xfId="4060" xr:uid="{00000000-0005-0000-0000-0000050B0000}"/>
    <cellStyle name="Input 38 2 3 2" xfId="6272" xr:uid="{C94E410F-A27D-4353-A39D-DBD73C91F7ED}"/>
    <cellStyle name="Input 38 2 3 3" xfId="9884" xr:uid="{9687A2AD-8194-4A23-B35B-3DD129182F81}"/>
    <cellStyle name="Input 38 2 4" xfId="5521" xr:uid="{D76D3491-F916-49B7-95A0-50450E1FBA1C}"/>
    <cellStyle name="Input 38 2 5" xfId="5845" xr:uid="{EA09BBB6-5A50-40E8-813B-1833AA89A9E0}"/>
    <cellStyle name="Input 38 2 6" xfId="8898" xr:uid="{BADE8472-8EAE-4126-9D42-33E029E18096}"/>
    <cellStyle name="Input 38 2 7" xfId="6037" xr:uid="{1BE52536-DD5A-4E8A-A94F-F1573DD15F6C}"/>
    <cellStyle name="Input 38 3" xfId="4241" xr:uid="{00000000-0005-0000-0000-0000060B0000}"/>
    <cellStyle name="Input 38 3 2" xfId="8544" xr:uid="{7FB3685E-A27D-40BF-8D7A-5BEDBFF25203}"/>
    <cellStyle name="Input 38 3 2 2" xfId="7749" xr:uid="{659B2CFA-4192-42F8-AA46-11AD0880296A}"/>
    <cellStyle name="Input 38 3 2 3" xfId="10055" xr:uid="{2EAB2644-8903-4CEE-BDBE-9D48D10B790C}"/>
    <cellStyle name="Input 38 3 3" xfId="7871" xr:uid="{01E6E364-1EE1-4D1B-A3C9-995670F2C7AE}"/>
    <cellStyle name="Input 38 3 4" xfId="7508" xr:uid="{1AF5109E-7E9F-4EF1-AA35-4DE8F87742CE}"/>
    <cellStyle name="Input 38 3 5" xfId="8952" xr:uid="{99D0F6F4-3A77-42B0-9670-1F7C9F4EB5FB}"/>
    <cellStyle name="Input 38 3 6" xfId="9621" xr:uid="{8EA42027-4E40-4D9B-9C1F-D8AA4CB7AF38}"/>
    <cellStyle name="Input 38 3 7" xfId="9420" xr:uid="{E1237EE9-08B1-4507-97EC-E9EF61FCBAFB}"/>
    <cellStyle name="Input 38 4" xfId="4731" xr:uid="{00000000-0005-0000-0000-0000070B0000}"/>
    <cellStyle name="Input 38 4 2" xfId="7602" xr:uid="{0AB40F7D-07ED-4352-A5FD-D0D13AFEE9B8}"/>
    <cellStyle name="Input 38 4 3" xfId="7438" xr:uid="{9AB608F2-267B-4DDE-A3B4-B046D7B5375A}"/>
    <cellStyle name="Input 38 5" xfId="4915" xr:uid="{00000000-0005-0000-0000-0000080B0000}"/>
    <cellStyle name="Input 38 6" xfId="7002" xr:uid="{801428DD-3261-4985-851F-509199AB620A}"/>
    <cellStyle name="Input 38 7" xfId="6972" xr:uid="{35F855AE-F077-4FCD-8CCF-99715AA7AEBB}"/>
    <cellStyle name="Input 38 8" xfId="6545" xr:uid="{7E970F1C-FF32-4087-BE93-1D1A21BCEB13}"/>
    <cellStyle name="Input 38 9" xfId="9163" xr:uid="{4A8AA61D-946D-43C0-897F-66676C9E4D35}"/>
    <cellStyle name="Input 39" xfId="1366" xr:uid="{00000000-0005-0000-0000-0000090B0000}"/>
    <cellStyle name="Input 39 2" xfId="2947" xr:uid="{00000000-0005-0000-0000-00000A0B0000}"/>
    <cellStyle name="Input 39 2 2" xfId="4631" xr:uid="{00000000-0005-0000-0000-00000B0B0000}"/>
    <cellStyle name="Input 39 2 2 2" xfId="8774" xr:uid="{72108596-A561-4AB3-B75C-92D4098B8DF8}"/>
    <cellStyle name="Input 39 2 2 2 2" xfId="8248" xr:uid="{31C11D07-1BFC-4A09-A575-94EEC362798D}"/>
    <cellStyle name="Input 39 2 2 2 3" xfId="10279" xr:uid="{1ADAA824-9657-457D-8267-2A7B4DEC2377}"/>
    <cellStyle name="Input 39 2 2 3" xfId="8104" xr:uid="{4B12812E-B269-4344-839B-4FE769902745}"/>
    <cellStyle name="Input 39 2 2 4" xfId="7144" xr:uid="{FD423E16-9EE3-4386-A713-A37786C6568D}"/>
    <cellStyle name="Input 39 2 2 5" xfId="9377" xr:uid="{96A59567-BE8A-42E7-A95A-C89350D4AB58}"/>
    <cellStyle name="Input 39 2 3" xfId="4459" xr:uid="{00000000-0005-0000-0000-00000C0B0000}"/>
    <cellStyle name="Input 39 2 3 2" xfId="5755" xr:uid="{4840FCD5-3419-429C-B872-163B7A1DEB89}"/>
    <cellStyle name="Input 39 2 3 3" xfId="9885" xr:uid="{ABF18948-B4D5-4319-83A3-3EF2524CCF29}"/>
    <cellStyle name="Input 39 2 4" xfId="5522" xr:uid="{161705D1-4155-46B8-B92D-DC32C6C604C2}"/>
    <cellStyle name="Input 39 2 5" xfId="6867" xr:uid="{E18CFA4E-83D6-4146-A9D6-003CC42401F1}"/>
    <cellStyle name="Input 39 2 6" xfId="6455" xr:uid="{80948815-146F-4129-BAC6-BB4415E65F59}"/>
    <cellStyle name="Input 39 2 7" xfId="8283" xr:uid="{2C2554BB-171F-4562-800F-46008A813AD8}"/>
    <cellStyle name="Input 39 3" xfId="4242" xr:uid="{00000000-0005-0000-0000-00000D0B0000}"/>
    <cellStyle name="Input 39 3 2" xfId="8545" xr:uid="{045C5F09-649D-4225-AF4E-A51A87E700CC}"/>
    <cellStyle name="Input 39 3 2 2" xfId="7703" xr:uid="{2D1839A5-D38C-46AD-B5E7-E00DB64807E4}"/>
    <cellStyle name="Input 39 3 2 3" xfId="10056" xr:uid="{ACE97462-4193-423C-AFCE-F6FABAE5BFCF}"/>
    <cellStyle name="Input 39 3 3" xfId="7872" xr:uid="{2F127A10-F46E-4460-A666-7093072CB3B9}"/>
    <cellStyle name="Input 39 3 4" xfId="7090" xr:uid="{15C5A68D-9CBA-4593-A875-44D5B1CB42E2}"/>
    <cellStyle name="Input 39 3 5" xfId="5632" xr:uid="{DA91E6D0-3E51-4645-A195-87CF295AB10A}"/>
    <cellStyle name="Input 39 3 6" xfId="9832" xr:uid="{49AFAEF3-78BE-4D4B-B6FD-71669E9DCA05}"/>
    <cellStyle name="Input 39 3 7" xfId="6630" xr:uid="{C95C80F0-D379-44AF-B2A7-6767E3AE49E6}"/>
    <cellStyle name="Input 39 4" xfId="4327" xr:uid="{00000000-0005-0000-0000-00000E0B0000}"/>
    <cellStyle name="Input 39 4 2" xfId="6226" xr:uid="{72AF98BA-6E73-45E2-8DE5-E3FAF120E47A}"/>
    <cellStyle name="Input 39 4 3" xfId="6890" xr:uid="{38F714CE-C42E-4A70-9335-589783EC0AD9}"/>
    <cellStyle name="Input 39 5" xfId="4916" xr:uid="{00000000-0005-0000-0000-00000F0B0000}"/>
    <cellStyle name="Input 39 6" xfId="5662" xr:uid="{104BB2E2-C786-48B6-B399-EC0AEEC05DEA}"/>
    <cellStyle name="Input 39 7" xfId="5821" xr:uid="{21C5C14A-A445-4EC0-A31C-519A1D90E052}"/>
    <cellStyle name="Input 39 8" xfId="7258" xr:uid="{260E9ADC-0550-427D-9287-A9D8AB2F094F}"/>
    <cellStyle name="Input 39 9" xfId="9811" xr:uid="{C517D0C5-7F38-43AC-9897-40A45CB08285}"/>
    <cellStyle name="Input 4" xfId="1367" xr:uid="{00000000-0005-0000-0000-0000100B0000}"/>
    <cellStyle name="Input 4 2" xfId="2948" xr:uid="{00000000-0005-0000-0000-0000110B0000}"/>
    <cellStyle name="Input 4 2 2" xfId="4632" xr:uid="{00000000-0005-0000-0000-0000120B0000}"/>
    <cellStyle name="Input 4 2 2 2" xfId="8775" xr:uid="{0C13F45C-79E9-490B-8E67-E1D517C5CBDB}"/>
    <cellStyle name="Input 4 2 2 2 2" xfId="6351" xr:uid="{62378810-3200-461D-9D28-CD66275AD62E}"/>
    <cellStyle name="Input 4 2 2 2 3" xfId="10280" xr:uid="{268E907A-A838-4FAA-A184-CADB27B8F286}"/>
    <cellStyle name="Input 4 2 2 3" xfId="8105" xr:uid="{072FD871-6629-48C9-A4C9-D4E842EA85ED}"/>
    <cellStyle name="Input 4 2 2 4" xfId="5707" xr:uid="{5BF18857-5281-4B69-B02C-9792F5830C61}"/>
    <cellStyle name="Input 4 2 2 5" xfId="9424" xr:uid="{24DC0FF8-A2E1-46FF-8468-29F8EE84AA29}"/>
    <cellStyle name="Input 4 2 3" xfId="4059" xr:uid="{00000000-0005-0000-0000-0000130B0000}"/>
    <cellStyle name="Input 4 2 3 2" xfId="7232" xr:uid="{277BC74D-7F8E-4B65-BCAE-9DD48281B4D5}"/>
    <cellStyle name="Input 4 2 3 3" xfId="9886" xr:uid="{A9F09F85-0029-4C67-BEF3-54E1413296AE}"/>
    <cellStyle name="Input 4 2 4" xfId="5523" xr:uid="{4ED81846-1157-4F6B-9472-11E0E92C884E}"/>
    <cellStyle name="Input 4 2 5" xfId="9090" xr:uid="{C3C2B0A8-A889-471F-B3EF-95521676A54A}"/>
    <cellStyle name="Input 4 2 6" xfId="9538" xr:uid="{5AB27575-13EE-498E-9EE1-3C3166CD0A15}"/>
    <cellStyle name="Input 4 2 7" xfId="8311" xr:uid="{5B4FB516-A82C-40F1-806A-8ACE9BBD8F66}"/>
    <cellStyle name="Input 4 3" xfId="4243" xr:uid="{00000000-0005-0000-0000-0000140B0000}"/>
    <cellStyle name="Input 4 3 2" xfId="8546" xr:uid="{0392F8F6-4E95-4493-9F7B-F18A7EA0F701}"/>
    <cellStyle name="Input 4 3 2 2" xfId="5611" xr:uid="{778072E7-9233-4E29-978E-7C7D8AD58AD6}"/>
    <cellStyle name="Input 4 3 2 3" xfId="10057" xr:uid="{7E897A49-9966-4440-BBE9-DB0FF5BAF972}"/>
    <cellStyle name="Input 4 3 3" xfId="7873" xr:uid="{7A5BC849-2868-457E-BAAA-7882D05F45D2}"/>
    <cellStyle name="Input 4 3 4" xfId="7743" xr:uid="{F2727A91-AF3B-4B98-895A-603F6F36571B}"/>
    <cellStyle name="Input 4 3 5" xfId="6959" xr:uid="{860D26DA-95B9-4599-A774-E6C4EEBFF38A}"/>
    <cellStyle name="Input 4 3 6" xfId="6425" xr:uid="{F4787DBB-CFAD-470F-B798-5CA22E5CDAA9}"/>
    <cellStyle name="Input 4 3 7" xfId="7735" xr:uid="{C9735598-0C79-4F86-B105-5D40003C4089}"/>
    <cellStyle name="Input 4 4" xfId="3994" xr:uid="{00000000-0005-0000-0000-0000150B0000}"/>
    <cellStyle name="Input 4 4 2" xfId="7603" xr:uid="{716CF442-0629-4F36-902E-C19D5F5AF43B}"/>
    <cellStyle name="Input 4 4 3" xfId="9482" xr:uid="{0BED70C6-E21A-4EB4-B711-1D649BDBE6EC}"/>
    <cellStyle name="Input 4 5" xfId="4917" xr:uid="{00000000-0005-0000-0000-0000160B0000}"/>
    <cellStyle name="Input 4 6" xfId="8326" xr:uid="{8DF46ED5-BEA0-4542-8451-46D2EAC08E8D}"/>
    <cellStyle name="Input 4 7" xfId="6640" xr:uid="{C85FE52D-B870-4897-9E5C-4B688CF5918F}"/>
    <cellStyle name="Input 4 8" xfId="6843" xr:uid="{9ABCD1E2-4969-4584-B468-0869DFE8CFDF}"/>
    <cellStyle name="Input 4 9" xfId="7437" xr:uid="{6E6D3ED0-6C38-4AB9-ACC4-7EE238732E01}"/>
    <cellStyle name="Input 40" xfId="1368" xr:uid="{00000000-0005-0000-0000-0000170B0000}"/>
    <cellStyle name="Input 40 2" xfId="2949" xr:uid="{00000000-0005-0000-0000-0000180B0000}"/>
    <cellStyle name="Input 40 2 2" xfId="4633" xr:uid="{00000000-0005-0000-0000-0000190B0000}"/>
    <cellStyle name="Input 40 2 2 2" xfId="8776" xr:uid="{9B25ABE5-F062-4886-B354-8F193A8BDEB5}"/>
    <cellStyle name="Input 40 2 2 2 2" xfId="7288" xr:uid="{AD755606-0214-4787-A27C-B66D1A623FF1}"/>
    <cellStyle name="Input 40 2 2 2 3" xfId="10281" xr:uid="{F2C26975-86C5-4DB3-8967-35F28C4F0BF5}"/>
    <cellStyle name="Input 40 2 2 3" xfId="8106" xr:uid="{C324D34F-62CE-4F36-B439-3E29D188F0CD}"/>
    <cellStyle name="Input 40 2 2 4" xfId="6186" xr:uid="{0BF3D7FC-2A02-4AD7-A893-FFBAD3AC5426}"/>
    <cellStyle name="Input 40 2 2 5" xfId="9471" xr:uid="{2BC2CCF0-F690-4B65-A4ED-9379B673A7C5}"/>
    <cellStyle name="Input 40 2 3" xfId="4458" xr:uid="{00000000-0005-0000-0000-00001A0B0000}"/>
    <cellStyle name="Input 40 2 3 2" xfId="6574" xr:uid="{DF5E5116-C2F9-4591-8C23-1637E55EB0E3}"/>
    <cellStyle name="Input 40 2 3 3" xfId="9887" xr:uid="{2F857E79-8E63-4DFD-A663-2DAF5BF3DC9E}"/>
    <cellStyle name="Input 40 2 4" xfId="5524" xr:uid="{BBF5EE75-AA8D-4841-9089-19C6BFD75289}"/>
    <cellStyle name="Input 40 2 5" xfId="5900" xr:uid="{CE052ACB-7FAD-4CDA-91BF-A968F29D6098}"/>
    <cellStyle name="Input 40 2 6" xfId="5993" xr:uid="{C09BE3FC-638D-4642-BE76-582F1F9E3E31}"/>
    <cellStyle name="Input 40 2 7" xfId="5945" xr:uid="{3760B905-D120-4822-9D04-BF3AEBA00FA1}"/>
    <cellStyle name="Input 40 3" xfId="4244" xr:uid="{00000000-0005-0000-0000-00001B0B0000}"/>
    <cellStyle name="Input 40 3 2" xfId="8547" xr:uid="{583F026D-382A-45CF-8817-71BF3E832F1E}"/>
    <cellStyle name="Input 40 3 2 2" xfId="5778" xr:uid="{754CD71A-3989-412E-99C2-738C90377E7A}"/>
    <cellStyle name="Input 40 3 2 3" xfId="10058" xr:uid="{C90FDBE9-58F1-4E71-8CF8-9EE9F13D2ED8}"/>
    <cellStyle name="Input 40 3 3" xfId="7874" xr:uid="{DE46D1AC-5A4D-48F3-B8AE-25D6B6E0D00A}"/>
    <cellStyle name="Input 40 3 4" xfId="6132" xr:uid="{6DF1B08B-371D-4A0A-9B2A-A7004BE9B030}"/>
    <cellStyle name="Input 40 3 5" xfId="8860" xr:uid="{BFEBE893-46CD-4BB6-88EB-F60E0D7177F2}"/>
    <cellStyle name="Input 40 3 6" xfId="5718" xr:uid="{CCAAEB0E-C797-4FE6-9E0D-C579A239FBFF}"/>
    <cellStyle name="Input 40 3 7" xfId="7453" xr:uid="{561DDEA0-1303-42B9-B56D-9C575A041086}"/>
    <cellStyle name="Input 40 4" xfId="4730" xr:uid="{00000000-0005-0000-0000-00001C0B0000}"/>
    <cellStyle name="Input 40 4 2" xfId="7185" xr:uid="{680CBCF1-59EE-4CA8-8DD8-CBD2606D9862}"/>
    <cellStyle name="Input 40 4 3" xfId="6912" xr:uid="{77E0A2F8-7EB2-4153-8251-92A111F57F38}"/>
    <cellStyle name="Input 40 5" xfId="4918" xr:uid="{00000000-0005-0000-0000-00001D0B0000}"/>
    <cellStyle name="Input 40 6" xfId="6834" xr:uid="{B74DDC72-9901-49ED-9AE6-3C9DC583C2DD}"/>
    <cellStyle name="Input 40 7" xfId="5673" xr:uid="{8C628F9E-BD86-4FAF-9349-2CCBE55C59DD}"/>
    <cellStyle name="Input 40 8" xfId="7327" xr:uid="{02BCA495-D0AA-4430-A35F-B38CECFADCA7}"/>
    <cellStyle name="Input 40 9" xfId="9314" xr:uid="{8609DBC3-D455-4073-9976-D64F13F203FD}"/>
    <cellStyle name="Input 41" xfId="1369" xr:uid="{00000000-0005-0000-0000-00001E0B0000}"/>
    <cellStyle name="Input 41 2" xfId="2950" xr:uid="{00000000-0005-0000-0000-00001F0B0000}"/>
    <cellStyle name="Input 41 2 2" xfId="4634" xr:uid="{00000000-0005-0000-0000-0000200B0000}"/>
    <cellStyle name="Input 41 2 2 2" xfId="8777" xr:uid="{5F627840-EE98-4171-9224-56ECEDA93712}"/>
    <cellStyle name="Input 41 2 2 2 2" xfId="8369" xr:uid="{94100D9D-DF26-4CC2-924B-1AC32C0C4812}"/>
    <cellStyle name="Input 41 2 2 2 3" xfId="10282" xr:uid="{6A9C98C0-BBFD-4C23-9B36-45E9CD310C8F}"/>
    <cellStyle name="Input 41 2 2 3" xfId="8107" xr:uid="{8FF722CB-5093-4B51-A32D-5F94A6E16075}"/>
    <cellStyle name="Input 41 2 2 4" xfId="6534" xr:uid="{45C500A7-8BF2-47D1-A5BE-0E5D50C177F8}"/>
    <cellStyle name="Input 41 2 2 5" xfId="9590" xr:uid="{F1700A27-4248-4960-A018-20B3F3166ACB}"/>
    <cellStyle name="Input 41 2 3" xfId="4058" xr:uid="{00000000-0005-0000-0000-0000210B0000}"/>
    <cellStyle name="Input 41 2 3 2" xfId="6273" xr:uid="{C68795DF-8FE5-41D9-B555-578CB7BACAA7}"/>
    <cellStyle name="Input 41 2 3 3" xfId="9888" xr:uid="{C29DAD19-8B05-4C83-8F45-AF626B0D6628}"/>
    <cellStyle name="Input 41 2 4" xfId="5525" xr:uid="{51D9739B-4538-424C-85AD-B28D4C0EA842}"/>
    <cellStyle name="Input 41 2 5" xfId="8911" xr:uid="{603A2893-889F-4A40-84B0-FEDD5F849AA0}"/>
    <cellStyle name="Input 41 2 6" xfId="7034" xr:uid="{FAAFB0DC-0BCF-4E5A-9945-5A511986199F}"/>
    <cellStyle name="Input 41 2 7" xfId="9445" xr:uid="{E7D6E8E3-0CA3-47E7-869C-CF5D2A69FBDB}"/>
    <cellStyle name="Input 41 3" xfId="4245" xr:uid="{00000000-0005-0000-0000-0000220B0000}"/>
    <cellStyle name="Input 41 3 2" xfId="8548" xr:uid="{F045EDB0-E22C-420A-8E5C-1E032843F372}"/>
    <cellStyle name="Input 41 3 2 2" xfId="7750" xr:uid="{A10C17FE-B941-4923-9CE3-43D5C20BB6C6}"/>
    <cellStyle name="Input 41 3 2 3" xfId="10059" xr:uid="{D99644BE-A867-493C-8DC0-16E71F282AA8}"/>
    <cellStyle name="Input 41 3 3" xfId="7875" xr:uid="{D28D0259-7D98-43CA-8B83-D99C9D9F5E6A}"/>
    <cellStyle name="Input 41 3 4" xfId="5694" xr:uid="{A8461495-B538-4D5E-8C54-B3B61B6A0ED4}"/>
    <cellStyle name="Input 41 3 5" xfId="9230" xr:uid="{D49204B1-DD79-4EAC-AA6B-2D2BB28992A0}"/>
    <cellStyle name="Input 41 3 6" xfId="6331" xr:uid="{9186DD41-2E59-465C-9D5A-478A7EB996E9}"/>
    <cellStyle name="Input 41 3 7" xfId="7460" xr:uid="{AD312FC7-E7B5-491E-91E6-BB2BD329AD64}"/>
    <cellStyle name="Input 41 4" xfId="4729" xr:uid="{00000000-0005-0000-0000-0000230B0000}"/>
    <cellStyle name="Input 41 4 2" xfId="7604" xr:uid="{F7FA8D35-4444-426D-8F9B-5902150F91B2}"/>
    <cellStyle name="Input 41 4 3" xfId="6091" xr:uid="{855BD258-2E15-4B18-A3B2-DE22118ECABC}"/>
    <cellStyle name="Input 41 5" xfId="4919" xr:uid="{00000000-0005-0000-0000-0000240B0000}"/>
    <cellStyle name="Input 41 6" xfId="6051" xr:uid="{C42E3244-1C8C-435F-8F3E-CEF3817351DA}"/>
    <cellStyle name="Input 41 7" xfId="7384" xr:uid="{57283C34-2AC3-45CB-9903-0269602878FD}"/>
    <cellStyle name="Input 41 8" xfId="6950" xr:uid="{FC171D79-50B0-4553-8BF1-E79E1C1A2154}"/>
    <cellStyle name="Input 41 9" xfId="8916" xr:uid="{F0F48756-7B7C-44F9-8A77-F4F3B0F954E4}"/>
    <cellStyle name="Input 42" xfId="1370" xr:uid="{00000000-0005-0000-0000-0000250B0000}"/>
    <cellStyle name="Input 42 2" xfId="2951" xr:uid="{00000000-0005-0000-0000-0000260B0000}"/>
    <cellStyle name="Input 42 2 2" xfId="4635" xr:uid="{00000000-0005-0000-0000-0000270B0000}"/>
    <cellStyle name="Input 42 2 2 2" xfId="8778" xr:uid="{D7A06B8C-9B89-4F15-A7C5-FB49F430B164}"/>
    <cellStyle name="Input 42 2 2 2 2" xfId="8249" xr:uid="{9E404F42-4B7E-45DD-A473-7F8CC1E820AE}"/>
    <cellStyle name="Input 42 2 2 2 3" xfId="10283" xr:uid="{7504A3F0-59EB-4BCD-AF38-1839C0D6FC7B}"/>
    <cellStyle name="Input 42 2 2 3" xfId="8108" xr:uid="{F2571095-E77C-4F01-9F6B-EA83F0BC1BAE}"/>
    <cellStyle name="Input 42 2 2 4" xfId="7145" xr:uid="{09D92556-9F1D-4E67-899C-28765A952736}"/>
    <cellStyle name="Input 42 2 2 5" xfId="7729" xr:uid="{D452C483-4BA5-4776-A227-C7DD95A527BF}"/>
    <cellStyle name="Input 42 2 3" xfId="4457" xr:uid="{00000000-0005-0000-0000-0000280B0000}"/>
    <cellStyle name="Input 42 2 3 2" xfId="7661" xr:uid="{1DA0E106-F446-4C99-8F14-882B15670657}"/>
    <cellStyle name="Input 42 2 3 3" xfId="9889" xr:uid="{9809E5AC-A018-4084-B66F-E1C5308F8606}"/>
    <cellStyle name="Input 42 2 4" xfId="5526" xr:uid="{ED1A1EA2-080A-4F8B-A1EA-A4E08C56231E}"/>
    <cellStyle name="Input 42 2 5" xfId="6656" xr:uid="{10351FFF-1AEF-4702-8968-BBA21DBAB43A}"/>
    <cellStyle name="Input 42 2 6" xfId="6970" xr:uid="{40FA609E-87E0-4293-8E21-35AFBF7306BF}"/>
    <cellStyle name="Input 42 2 7" xfId="6585" xr:uid="{EA462F5F-9DE4-422B-823C-0C1153DF8040}"/>
    <cellStyle name="Input 42 3" xfId="4246" xr:uid="{00000000-0005-0000-0000-0000290B0000}"/>
    <cellStyle name="Input 42 3 2" xfId="8549" xr:uid="{0F5DF19E-04CD-41A7-9A79-A6FDC6B0F99B}"/>
    <cellStyle name="Input 42 3 2 2" xfId="6597" xr:uid="{F2484845-C0C6-4A54-969E-5EACF028DC51}"/>
    <cellStyle name="Input 42 3 2 3" xfId="10060" xr:uid="{FFFAE399-7903-42FE-BB23-FF322BEB3EE9}"/>
    <cellStyle name="Input 42 3 3" xfId="7876" xr:uid="{EA713493-CA3B-4A82-89D1-095BD762C767}"/>
    <cellStyle name="Input 42 3 4" xfId="7091" xr:uid="{7DE018AE-8725-41E4-ACB8-C91F31D18CCB}"/>
    <cellStyle name="Input 42 3 5" xfId="9043" xr:uid="{E65FE2D7-6DB9-4A8F-94EB-31ADE00C5A41}"/>
    <cellStyle name="Input 42 3 6" xfId="7432" xr:uid="{5E1A1366-9547-4609-8E5F-6E3EB7E14A10}"/>
    <cellStyle name="Input 42 3 7" xfId="8409" xr:uid="{D30A13A4-4167-4E1E-8BE1-8F4D84E011D9}"/>
    <cellStyle name="Input 42 4" xfId="4326" xr:uid="{00000000-0005-0000-0000-00002A0B0000}"/>
    <cellStyle name="Input 42 4 2" xfId="6227" xr:uid="{4EF11F78-21CF-4E18-B03A-37FC6961E18E}"/>
    <cellStyle name="Input 42 4 3" xfId="5877" xr:uid="{8E12AEB7-B1E2-438E-BD85-10A4C2925BE1}"/>
    <cellStyle name="Input 42 5" xfId="4920" xr:uid="{00000000-0005-0000-0000-00002B0B0000}"/>
    <cellStyle name="Input 42 6" xfId="5661" xr:uid="{95B61C33-D8B9-4D14-A084-EC58D95142C9}"/>
    <cellStyle name="Input 42 7" xfId="9048" xr:uid="{3441BD0C-F70D-4672-9196-0EA505C2680B}"/>
    <cellStyle name="Input 42 8" xfId="9181" xr:uid="{D3B5632C-3B6A-407E-9324-55CE1BA27C20}"/>
    <cellStyle name="Input 42 9" xfId="6628" xr:uid="{E1425549-3700-4030-B8EB-7FADA94E7CB2}"/>
    <cellStyle name="Input 43" xfId="1371" xr:uid="{00000000-0005-0000-0000-00002C0B0000}"/>
    <cellStyle name="Input 43 2" xfId="2952" xr:uid="{00000000-0005-0000-0000-00002D0B0000}"/>
    <cellStyle name="Input 43 2 2" xfId="4636" xr:uid="{00000000-0005-0000-0000-00002E0B0000}"/>
    <cellStyle name="Input 43 2 2 2" xfId="8779" xr:uid="{7BDF6507-CF45-4191-9E64-3126768C8A10}"/>
    <cellStyle name="Input 43 2 2 2 2" xfId="6352" xr:uid="{EC1126EA-2AE5-45AA-AF7F-CF35C434F0A2}"/>
    <cellStyle name="Input 43 2 2 2 3" xfId="10284" xr:uid="{1BADC3DD-7D17-44B7-BF32-3BE51C09316A}"/>
    <cellStyle name="Input 43 2 2 3" xfId="8109" xr:uid="{0BDD3515-E34D-429B-B160-3A4BDC2BAAAB}"/>
    <cellStyle name="Input 43 2 2 4" xfId="7563" xr:uid="{71EBBFBA-5BB6-41F7-B4EF-1605AC499C38}"/>
    <cellStyle name="Input 43 2 2 5" xfId="5923" xr:uid="{662EF3A4-05A8-40A5-9375-3379E5146D18}"/>
    <cellStyle name="Input 43 2 3" xfId="4057" xr:uid="{00000000-0005-0000-0000-00002F0B0000}"/>
    <cellStyle name="Input 43 2 3 2" xfId="6274" xr:uid="{6183AF48-2354-40CB-B41F-9C2C4B74E44C}"/>
    <cellStyle name="Input 43 2 3 3" xfId="9890" xr:uid="{4E803D8E-FDF0-4622-A895-83ED7927388D}"/>
    <cellStyle name="Input 43 2 4" xfId="5527" xr:uid="{038388BB-2E08-4511-A00E-6C4548075F53}"/>
    <cellStyle name="Input 43 2 5" xfId="7389" xr:uid="{2815FEF5-4FFC-47E4-97E0-A09B6C857259}"/>
    <cellStyle name="Input 43 2 6" xfId="8397" xr:uid="{E8C43C0B-AB90-487D-AF56-5766179B598F}"/>
    <cellStyle name="Input 43 2 7" xfId="9575" xr:uid="{ADCBAEE5-0CA6-4E0C-A906-3943ED40F718}"/>
    <cellStyle name="Input 43 3" xfId="4247" xr:uid="{00000000-0005-0000-0000-0000300B0000}"/>
    <cellStyle name="Input 43 3 2" xfId="8550" xr:uid="{1D82BD9F-3AF3-441D-A218-F6E37EE15F60}"/>
    <cellStyle name="Input 43 3 2 2" xfId="5799" xr:uid="{5C2A8AB2-E4C5-4B05-A65C-DAD2D8839A36}"/>
    <cellStyle name="Input 43 3 2 3" xfId="10061" xr:uid="{322FF7C7-F154-467C-AEB5-8907BF4DD026}"/>
    <cellStyle name="Input 43 3 3" xfId="7877" xr:uid="{A0B2AC75-0FB9-434A-AB86-E362CD4B60CB}"/>
    <cellStyle name="Input 43 3 4" xfId="6493" xr:uid="{849315BF-A2E5-4750-8097-5F0C28F57EEC}"/>
    <cellStyle name="Input 43 3 5" xfId="5823" xr:uid="{7FA45085-60F6-4F4A-A63A-FE695DE285DC}"/>
    <cellStyle name="Input 43 3 6" xfId="8888" xr:uid="{B6AC0335-B4B9-4CF7-8957-FD1EF296EFE4}"/>
    <cellStyle name="Input 43 3 7" xfId="6474" xr:uid="{4A10FBC1-4BFC-478B-92CC-6D805E60AC55}"/>
    <cellStyle name="Input 43 4" xfId="3993" xr:uid="{00000000-0005-0000-0000-0000310B0000}"/>
    <cellStyle name="Input 43 4 2" xfId="5728" xr:uid="{33ADD8E6-9A2E-4D86-BA4E-FF135EA1F2B2}"/>
    <cellStyle name="Input 43 4 3" xfId="9319" xr:uid="{60703CA1-1792-43FD-9BB4-E1AB3F8AA18D}"/>
    <cellStyle name="Input 43 5" xfId="4921" xr:uid="{00000000-0005-0000-0000-0000320B0000}"/>
    <cellStyle name="Input 43 6" xfId="7343" xr:uid="{75989A6B-5103-4441-8467-99EB0582BE03}"/>
    <cellStyle name="Input 43 7" xfId="5884" xr:uid="{0357BC4E-2604-4A6A-AC5E-6197370D7F96}"/>
    <cellStyle name="Input 43 8" xfId="9739" xr:uid="{11D64422-52DA-4418-A987-2CC1E51749DE}"/>
    <cellStyle name="Input 43 9" xfId="6921" xr:uid="{EA7BE31E-999D-4F32-8E5B-107230DBE29C}"/>
    <cellStyle name="Input 44" xfId="1372" xr:uid="{00000000-0005-0000-0000-0000330B0000}"/>
    <cellStyle name="Input 44 2" xfId="2953" xr:uid="{00000000-0005-0000-0000-0000340B0000}"/>
    <cellStyle name="Input 44 2 2" xfId="4637" xr:uid="{00000000-0005-0000-0000-0000350B0000}"/>
    <cellStyle name="Input 44 2 2 2" xfId="8780" xr:uid="{A8A233D6-1BBD-46A9-9C9F-9E9471B24F91}"/>
    <cellStyle name="Input 44 2 2 2 2" xfId="7289" xr:uid="{C702503B-78FA-4773-9E9E-B3C8DC6A3D9A}"/>
    <cellStyle name="Input 44 2 2 2 3" xfId="10285" xr:uid="{5482E937-A56C-4F5B-97D9-A5B313327313}"/>
    <cellStyle name="Input 44 2 2 3" xfId="8110" xr:uid="{5721DA4C-CE48-4A43-A04A-C1EECF7CB076}"/>
    <cellStyle name="Input 44 2 2 4" xfId="6187" xr:uid="{B2EB3531-6719-47A6-8DFA-D5BE2CD98807}"/>
    <cellStyle name="Input 44 2 2 5" xfId="9317" xr:uid="{A2EFE9FC-ECB3-40D4-88B2-4541FDA34B6E}"/>
    <cellStyle name="Input 44 2 3" xfId="4456" xr:uid="{00000000-0005-0000-0000-0000360B0000}"/>
    <cellStyle name="Input 44 2 3 2" xfId="7662" xr:uid="{D6D87210-5BA8-49B3-99A2-E6FC88E72AD8}"/>
    <cellStyle name="Input 44 2 3 3" xfId="9891" xr:uid="{8A3DC3F0-4213-455B-8C1F-A818E67E3A74}"/>
    <cellStyle name="Input 44 2 4" xfId="5528" xr:uid="{B02C9BCF-1346-44AE-B1FD-F93450A9181F}"/>
    <cellStyle name="Input 44 2 5" xfId="8404" xr:uid="{1283F97B-9CEB-4A84-B0D5-3B3C7D1BE6FE}"/>
    <cellStyle name="Input 44 2 6" xfId="9178" xr:uid="{14EAC461-D784-40FB-93B3-4F795FDD25D6}"/>
    <cellStyle name="Input 44 2 7" xfId="9378" xr:uid="{20215AEC-6289-4D44-94EE-973C4D839709}"/>
    <cellStyle name="Input 44 3" xfId="4248" xr:uid="{00000000-0005-0000-0000-0000370B0000}"/>
    <cellStyle name="Input 44 3 2" xfId="8551" xr:uid="{7C3D8016-8839-4866-A7A5-92A34FC72468}"/>
    <cellStyle name="Input 44 3 2 2" xfId="7704" xr:uid="{C04B7B91-4DA7-40D4-9605-6FC154AE2D4A}"/>
    <cellStyle name="Input 44 3 2 3" xfId="10062" xr:uid="{027764AF-B97C-44D2-9CA1-2BF3C6430E12}"/>
    <cellStyle name="Input 44 3 3" xfId="7878" xr:uid="{A9FE35BC-8B5F-454D-A4F3-B2450BA203D5}"/>
    <cellStyle name="Input 44 3 4" xfId="6133" xr:uid="{39F77563-FA67-4843-82BF-4E02B1008999}"/>
    <cellStyle name="Input 44 3 5" xfId="9129" xr:uid="{5268DB0D-6272-4B72-A5AB-4FE6EB333C92}"/>
    <cellStyle name="Input 44 3 6" xfId="9466" xr:uid="{D5B04370-1F6B-48E0-B440-4D7D6DEBE27C}"/>
    <cellStyle name="Input 44 3 7" xfId="9655" xr:uid="{C97A9A3C-3719-47CC-8001-A2E186DE13FA}"/>
    <cellStyle name="Input 44 4" xfId="4728" xr:uid="{00000000-0005-0000-0000-0000380B0000}"/>
    <cellStyle name="Input 44 4 2" xfId="7186" xr:uid="{C4CB64D2-AF09-4435-BDC1-F8BD4AEC0AFA}"/>
    <cellStyle name="Input 44 4 3" xfId="9841" xr:uid="{3185E8D8-B9B8-4291-A0B9-F72780E157CF}"/>
    <cellStyle name="Input 44 5" xfId="4922" xr:uid="{00000000-0005-0000-0000-0000390B0000}"/>
    <cellStyle name="Input 44 6" xfId="6373" xr:uid="{BC399E8E-38AD-4471-9BEC-6C3AE71B9C49}"/>
    <cellStyle name="Input 44 7" xfId="6102" xr:uid="{364995A8-30F1-4494-951F-E55506CD84E5}"/>
    <cellStyle name="Input 44 8" xfId="5838" xr:uid="{D7AD1161-9880-4EFC-9AE9-2CF41B41069D}"/>
    <cellStyle name="Input 44 9" xfId="9810" xr:uid="{227609B4-A713-41E7-AB43-3D6B3F956090}"/>
    <cellStyle name="Input 45" xfId="1373" xr:uid="{00000000-0005-0000-0000-00003A0B0000}"/>
    <cellStyle name="Input 45 2" xfId="2954" xr:uid="{00000000-0005-0000-0000-00003B0B0000}"/>
    <cellStyle name="Input 45 2 2" xfId="4638" xr:uid="{00000000-0005-0000-0000-00003C0B0000}"/>
    <cellStyle name="Input 45 2 2 2" xfId="8781" xr:uid="{695A9ED4-7B48-4415-A8DB-41EA9E77376B}"/>
    <cellStyle name="Input 45 2 2 2 2" xfId="8370" xr:uid="{514C5153-BE7E-4392-ABF5-6F4478EBBDC6}"/>
    <cellStyle name="Input 45 2 2 2 3" xfId="10286" xr:uid="{5130316B-078B-465F-94BE-325A23090855}"/>
    <cellStyle name="Input 45 2 2 3" xfId="8111" xr:uid="{14F7BAA9-5D18-440B-869D-5BDDC363AC3A}"/>
    <cellStyle name="Input 45 2 2 4" xfId="7564" xr:uid="{D6B77EE3-BCB1-48DD-B0D0-DEBE4EE9BC39}"/>
    <cellStyle name="Input 45 2 2 5" xfId="9643" xr:uid="{0EC2F724-18FD-4132-904E-9EE59D2FDE44}"/>
    <cellStyle name="Input 45 2 3" xfId="4056" xr:uid="{00000000-0005-0000-0000-00003D0B0000}"/>
    <cellStyle name="Input 45 2 3 2" xfId="5791" xr:uid="{B3CA3F29-F0C1-4645-95BE-D8C28BF05FE3}"/>
    <cellStyle name="Input 45 2 3 3" xfId="9892" xr:uid="{E99141BE-D90E-4CE0-B5A7-2407116A2A06}"/>
    <cellStyle name="Input 45 2 4" xfId="5529" xr:uid="{B8C8B953-4035-401A-8E7D-02F54C86C5EB}"/>
    <cellStyle name="Input 45 2 5" xfId="6027" xr:uid="{C65FE562-6296-4999-B2C7-18FD33C8F48F}"/>
    <cellStyle name="Input 45 2 6" xfId="6291" xr:uid="{320A997A-C728-4DD9-87D7-0E125566249C}"/>
    <cellStyle name="Input 45 2 7" xfId="9805" xr:uid="{5B74C0AE-3617-4703-852D-659E0424BF36}"/>
    <cellStyle name="Input 45 3" xfId="4249" xr:uid="{00000000-0005-0000-0000-00003E0B0000}"/>
    <cellStyle name="Input 45 3 2" xfId="8552" xr:uid="{D8D8648F-B130-4449-A1DC-1A5B5B44BFEA}"/>
    <cellStyle name="Input 45 3 2 2" xfId="7763" xr:uid="{63BEA54A-8A18-4612-903D-5A6A6D1BDC87}"/>
    <cellStyle name="Input 45 3 2 3" xfId="10063" xr:uid="{CEA4BC93-4CD8-425A-87AC-03DB0BEE006C}"/>
    <cellStyle name="Input 45 3 3" xfId="7879" xr:uid="{37B14B72-71E1-4EB4-9581-7F92201FDC21}"/>
    <cellStyle name="Input 45 3 4" xfId="7509" xr:uid="{0E79D424-AC73-470F-A602-B3F1BAB78D38}"/>
    <cellStyle name="Input 45 3 5" xfId="8953" xr:uid="{251B121E-4B51-40AB-A805-410F9A7AB66D}"/>
    <cellStyle name="Input 45 3 6" xfId="9497" xr:uid="{DC23BC93-B2D3-4C03-9B62-1BA20F15B8AE}"/>
    <cellStyle name="Input 45 3 7" xfId="8221" xr:uid="{6146FECF-016E-4901-9CB6-B79C356C8FDB}"/>
    <cellStyle name="Input 45 4" xfId="4727" xr:uid="{00000000-0005-0000-0000-00003F0B0000}"/>
    <cellStyle name="Input 45 4 2" xfId="6553" xr:uid="{07AEC579-238D-4106-B268-8BAADB89930E}"/>
    <cellStyle name="Input 45 4 3" xfId="7037" xr:uid="{0667E993-C8E7-4A37-9646-AF8D49AE37F3}"/>
    <cellStyle name="Input 45 5" xfId="4923" xr:uid="{00000000-0005-0000-0000-0000400B0000}"/>
    <cellStyle name="Input 45 6" xfId="7001" xr:uid="{F07E4B22-6036-4A47-A5E4-9C79B85760A6}"/>
    <cellStyle name="Input 45 7" xfId="8920" xr:uid="{C821290A-7612-4F08-A470-A2F8222DE6EE}"/>
    <cellStyle name="Input 45 8" xfId="7680" xr:uid="{C922479F-BF9E-4A82-B783-979D7BF4DF18}"/>
    <cellStyle name="Input 45 9" xfId="7398" xr:uid="{8D114903-987B-4B0A-A1D8-1E41F064E362}"/>
    <cellStyle name="Input 46" xfId="1374" xr:uid="{00000000-0005-0000-0000-0000410B0000}"/>
    <cellStyle name="Input 46 2" xfId="2955" xr:uid="{00000000-0005-0000-0000-0000420B0000}"/>
    <cellStyle name="Input 46 2 2" xfId="4639" xr:uid="{00000000-0005-0000-0000-0000430B0000}"/>
    <cellStyle name="Input 46 2 2 2" xfId="8782" xr:uid="{FC28FEB0-8867-4532-B5DD-0B83713B957E}"/>
    <cellStyle name="Input 46 2 2 2 2" xfId="8250" xr:uid="{EFB74ABC-B683-4819-8C3E-26EE38318373}"/>
    <cellStyle name="Input 46 2 2 2 3" xfId="10287" xr:uid="{EED8C548-CD68-4A24-B4FF-24FC65A72C81}"/>
    <cellStyle name="Input 46 2 2 3" xfId="8112" xr:uid="{A1652AFD-1731-409A-9533-9B2A3671FA7E}"/>
    <cellStyle name="Input 46 2 2 4" xfId="7146" xr:uid="{E286F7EF-2921-4F99-99DD-3C8AA7CEE674}"/>
    <cellStyle name="Input 46 2 2 5" xfId="9851" xr:uid="{97ED5952-7AFA-417E-8CD0-46E1A90BE06A}"/>
    <cellStyle name="Input 46 2 3" xfId="4455" xr:uid="{00000000-0005-0000-0000-0000440B0000}"/>
    <cellStyle name="Input 46 2 3 2" xfId="5756" xr:uid="{10DBC62F-082B-4906-B5A5-F41B5824BA65}"/>
    <cellStyle name="Input 46 2 3 3" xfId="9893" xr:uid="{BB90B93F-60CE-49AE-BFAD-950B255FD3DD}"/>
    <cellStyle name="Input 46 2 4" xfId="5530" xr:uid="{76EFE933-61E1-434A-89FB-4114B16C62D7}"/>
    <cellStyle name="Input 46 2 5" xfId="6866" xr:uid="{8C268A91-BF82-4CAF-8960-489611F19A5A}"/>
    <cellStyle name="Input 46 2 6" xfId="8906" xr:uid="{71ACDB2F-3517-48C8-915C-DFDEF5B05A6A}"/>
    <cellStyle name="Input 46 2 7" xfId="9473" xr:uid="{55FDB8E2-D394-4468-9073-0C8406CB5DB9}"/>
    <cellStyle name="Input 46 3" xfId="4250" xr:uid="{00000000-0005-0000-0000-0000450B0000}"/>
    <cellStyle name="Input 46 3 2" xfId="8553" xr:uid="{C94A1E98-398A-4633-8071-EBE8314439B9}"/>
    <cellStyle name="Input 46 3 2 2" xfId="7705" xr:uid="{48D9F4B0-9993-400C-A280-7368B58D201E}"/>
    <cellStyle name="Input 46 3 2 3" xfId="10064" xr:uid="{CED39A48-197F-4D68-8882-38D8E1D641DE}"/>
    <cellStyle name="Input 46 3 3" xfId="7880" xr:uid="{EF55D22D-321F-4D99-9483-8D913A26B744}"/>
    <cellStyle name="Input 46 3 4" xfId="7092" xr:uid="{37570D43-C7A3-48B8-BD66-9D47A229FE94}"/>
    <cellStyle name="Input 46 3 5" xfId="7363" xr:uid="{AB3EAC7F-4C8C-4A13-968A-606B7577CB78}"/>
    <cellStyle name="Input 46 3 6" xfId="7323" xr:uid="{24A3EAFE-7B2F-4D02-B763-C96EECC9C00B}"/>
    <cellStyle name="Input 46 3 7" xfId="9444" xr:uid="{0C6EB764-2486-4DA7-9215-8BB96E2F1A6E}"/>
    <cellStyle name="Input 46 4" xfId="4325" xr:uid="{00000000-0005-0000-0000-0000460B0000}"/>
    <cellStyle name="Input 46 4 2" xfId="6228" xr:uid="{CE782024-6426-404C-A485-AFA468D9E399}"/>
    <cellStyle name="Input 46 4 3" xfId="6083" xr:uid="{DE1CD7CE-C9C3-480C-9363-56F6A3544510}"/>
    <cellStyle name="Input 46 5" xfId="4924" xr:uid="{00000000-0005-0000-0000-0000470B0000}"/>
    <cellStyle name="Input 46 6" xfId="7417" xr:uid="{99251510-09E9-4751-87F1-8CE8C4107802}"/>
    <cellStyle name="Input 46 7" xfId="6852" xr:uid="{49F5B85B-A62C-4769-8FDB-7EB7E3A80AEF}"/>
    <cellStyle name="Input 46 8" xfId="6457" xr:uid="{2FC0DA26-544F-4763-B928-00851470DE5E}"/>
    <cellStyle name="Input 46 9" xfId="5619" xr:uid="{35A57DA5-84BD-484D-9600-58C4B3FDFBC8}"/>
    <cellStyle name="Input 47" xfId="1375" xr:uid="{00000000-0005-0000-0000-0000480B0000}"/>
    <cellStyle name="Input 47 2" xfId="2956" xr:uid="{00000000-0005-0000-0000-0000490B0000}"/>
    <cellStyle name="Input 47 2 2" xfId="4640" xr:uid="{00000000-0005-0000-0000-00004A0B0000}"/>
    <cellStyle name="Input 47 2 2 2" xfId="8783" xr:uid="{2EDC6204-8B3D-4C34-BC40-191329F79640}"/>
    <cellStyle name="Input 47 2 2 2 2" xfId="6353" xr:uid="{3B4F9AC1-56D5-4BBC-B5DB-50D3624E77DB}"/>
    <cellStyle name="Input 47 2 2 2 3" xfId="10288" xr:uid="{E9906A73-E15D-4C64-9BDB-A3C19DDB2A1F}"/>
    <cellStyle name="Input 47 2 2 3" xfId="8113" xr:uid="{D6668A8A-B82B-4DFE-B6D3-78D608CBB892}"/>
    <cellStyle name="Input 47 2 2 4" xfId="5708" xr:uid="{2ACAA556-7D18-4200-915F-916AD97DFF92}"/>
    <cellStyle name="Input 47 2 2 5" xfId="7451" xr:uid="{05BF9514-4E23-4771-A998-780878B27CE1}"/>
    <cellStyle name="Input 47 2 3" xfId="4055" xr:uid="{00000000-0005-0000-0000-00004B0B0000}"/>
    <cellStyle name="Input 47 2 3 2" xfId="6275" xr:uid="{3E923548-DB3A-46F0-9869-11E6CFB65C5D}"/>
    <cellStyle name="Input 47 2 3 3" xfId="9894" xr:uid="{D0D057A5-B0A7-4EF3-A372-C35DDE23F9CC}"/>
    <cellStyle name="Input 47 2 4" xfId="5531" xr:uid="{F4D691A8-A513-4675-86F5-72A4865D7C79}"/>
    <cellStyle name="Input 47 2 5" xfId="6713" xr:uid="{63753AAA-2538-4D48-8B87-94AE769298FC}"/>
    <cellStyle name="Input 47 2 6" xfId="6453" xr:uid="{1FB99161-0441-46A9-8EC1-75C69BBC6D61}"/>
    <cellStyle name="Input 47 2 7" xfId="9663" xr:uid="{291FB8E2-1980-4324-BE76-74BB120490E4}"/>
    <cellStyle name="Input 47 3" xfId="4251" xr:uid="{00000000-0005-0000-0000-00004C0B0000}"/>
    <cellStyle name="Input 47 3 2" xfId="8554" xr:uid="{587C66CD-6FC8-4F0F-945D-99A160D0909F}"/>
    <cellStyle name="Input 47 3 2 2" xfId="7748" xr:uid="{87877A83-3199-4B36-BA5D-0D36A1DB9FD8}"/>
    <cellStyle name="Input 47 3 2 3" xfId="10065" xr:uid="{46389F6A-41AB-4688-ADCF-BB46E517E5AE}"/>
    <cellStyle name="Input 47 3 3" xfId="7881" xr:uid="{318AC4F8-89DD-4DD2-A1C3-D86EC1F8113E}"/>
    <cellStyle name="Input 47 3 4" xfId="7510" xr:uid="{67D18F9C-AEA6-4004-AA53-55B6F0F3BC87}"/>
    <cellStyle name="Input 47 3 5" xfId="6007" xr:uid="{EE4D608E-2D5C-4040-B9AE-2A9EE62BD1EF}"/>
    <cellStyle name="Input 47 3 6" xfId="9730" xr:uid="{73ACD4E9-7A14-49CB-B86B-3F44CE99BF85}"/>
    <cellStyle name="Input 47 3 7" xfId="9565" xr:uid="{BC6A1330-2D94-4F38-96C0-B4EE1927186F}"/>
    <cellStyle name="Input 47 4" xfId="4726" xr:uid="{00000000-0005-0000-0000-00004D0B0000}"/>
    <cellStyle name="Input 47 4 2" xfId="7605" xr:uid="{5C92E3D4-00F7-4AC7-938F-6A2246DA3D78}"/>
    <cellStyle name="Input 47 4 3" xfId="7448" xr:uid="{AF0FCAEE-5C08-4C86-A3B0-6EFBDC034842}"/>
    <cellStyle name="Input 47 5" xfId="4925" xr:uid="{00000000-0005-0000-0000-00004E0B0000}"/>
    <cellStyle name="Input 47 6" xfId="5981" xr:uid="{D5DD0C5C-ACEA-407E-B7C8-636F56723467}"/>
    <cellStyle name="Input 47 7" xfId="5974" xr:uid="{E117F4C6-6F91-4C66-8D24-54F42AB0B160}"/>
    <cellStyle name="Input 47 8" xfId="6823" xr:uid="{B410758D-BE6E-419C-8D59-C7596544380F}"/>
    <cellStyle name="Input 47 9" xfId="7463" xr:uid="{5A5AD748-7A50-4700-AE82-DD090CA6620A}"/>
    <cellStyle name="Input 48" xfId="1376" xr:uid="{00000000-0005-0000-0000-00004F0B0000}"/>
    <cellStyle name="Input 48 2" xfId="2957" xr:uid="{00000000-0005-0000-0000-0000500B0000}"/>
    <cellStyle name="Input 48 2 2" xfId="4641" xr:uid="{00000000-0005-0000-0000-0000510B0000}"/>
    <cellStyle name="Input 48 2 2 2" xfId="8784" xr:uid="{CE45FB1C-834F-465B-AF39-1DDEED56ACDD}"/>
    <cellStyle name="Input 48 2 2 2 2" xfId="7290" xr:uid="{AF65C0B5-0AE5-4AE4-A667-9CE2C3DD9239}"/>
    <cellStyle name="Input 48 2 2 2 3" xfId="10289" xr:uid="{151E73FC-EF7A-4C5C-A896-A7124FDC426E}"/>
    <cellStyle name="Input 48 2 2 3" xfId="8114" xr:uid="{14D7BC89-C7C7-4A7B-B512-B8A89C05CAA5}"/>
    <cellStyle name="Input 48 2 2 4" xfId="6188" xr:uid="{6B49015D-6212-44E9-AA9B-A9ED5DE3C493}"/>
    <cellStyle name="Input 48 2 2 5" xfId="6061" xr:uid="{B28BBA2A-95ED-412C-9391-FF28F228DA56}"/>
    <cellStyle name="Input 48 2 3" xfId="4454" xr:uid="{00000000-0005-0000-0000-0000520B0000}"/>
    <cellStyle name="Input 48 2 3 2" xfId="6575" xr:uid="{AFDB749E-3EEE-48A2-AF8B-485B37D54913}"/>
    <cellStyle name="Input 48 2 3 3" xfId="9895" xr:uid="{9F59C40B-DDEF-4F92-8814-B073993292DA}"/>
    <cellStyle name="Input 48 2 4" xfId="5532" xr:uid="{0087AB92-871C-4D36-81C8-AAFE86FBF216}"/>
    <cellStyle name="Input 48 2 5" xfId="5899" xr:uid="{AF370032-3A7D-4CC8-B0A4-B3831D327850}"/>
    <cellStyle name="Input 48 2 6" xfId="5889" xr:uid="{EC8D1933-096D-4E8A-9F06-205ABE8D9EDA}"/>
    <cellStyle name="Input 48 2 7" xfId="6402" xr:uid="{0DA03B94-14C2-4AFA-BADB-502F94D35D9E}"/>
    <cellStyle name="Input 48 3" xfId="4252" xr:uid="{00000000-0005-0000-0000-0000530B0000}"/>
    <cellStyle name="Input 48 3 2" xfId="8555" xr:uid="{71339913-0F9D-4CD0-9055-80983E3055F7}"/>
    <cellStyle name="Input 48 3 2 2" xfId="5779" xr:uid="{5DC67F54-B0D8-471B-8D3B-BBF45F8C8255}"/>
    <cellStyle name="Input 48 3 2 3" xfId="10066" xr:uid="{6E1F2F2A-54E3-48F3-956A-9814125E8EA4}"/>
    <cellStyle name="Input 48 3 3" xfId="7882" xr:uid="{4CC04541-959B-46A6-8DFB-E4DAC6EABE5A}"/>
    <cellStyle name="Input 48 3 4" xfId="6134" xr:uid="{AC2317A4-6CD8-40A7-AE62-3F9C8941E425}"/>
    <cellStyle name="Input 48 3 5" xfId="8861" xr:uid="{96673726-B3A4-45F8-B465-BB6B5FF849F0}"/>
    <cellStyle name="Input 48 3 6" xfId="6886" xr:uid="{16064710-B493-4015-94EB-06974ABA58D2}"/>
    <cellStyle name="Input 48 3 7" xfId="5995" xr:uid="{1577D6E9-14DD-4710-B9F0-C9C58B3BDDDA}"/>
    <cellStyle name="Input 48 4" xfId="4324" xr:uid="{00000000-0005-0000-0000-0000540B0000}"/>
    <cellStyle name="Input 48 4 2" xfId="7187" xr:uid="{E8BAD3F7-71C8-435A-922E-E6D017DACE70}"/>
    <cellStyle name="Input 48 4 3" xfId="5806" xr:uid="{F897F587-273D-4C08-BA02-5B0B4F57B986}"/>
    <cellStyle name="Input 48 5" xfId="4926" xr:uid="{00000000-0005-0000-0000-0000550B0000}"/>
    <cellStyle name="Input 48 6" xfId="5862" xr:uid="{C19E699F-FB91-4A96-80CF-4C339467DF96}"/>
    <cellStyle name="Input 48 7" xfId="9235" xr:uid="{A8F28FF6-E266-426E-B86B-01B8EF2E0497}"/>
    <cellStyle name="Input 48 8" xfId="8315" xr:uid="{22A917AC-D7DE-4FC3-B5C6-07216AE8BE50}"/>
    <cellStyle name="Input 48 9" xfId="9781" xr:uid="{626E6380-C712-44F3-BE62-02607715200F}"/>
    <cellStyle name="Input 49" xfId="1377" xr:uid="{00000000-0005-0000-0000-0000560B0000}"/>
    <cellStyle name="Input 49 2" xfId="2958" xr:uid="{00000000-0005-0000-0000-0000570B0000}"/>
    <cellStyle name="Input 49 2 2" xfId="4642" xr:uid="{00000000-0005-0000-0000-0000580B0000}"/>
    <cellStyle name="Input 49 2 2 2" xfId="8785" xr:uid="{0F4382C5-32D8-47AF-8DED-1687C3530818}"/>
    <cellStyle name="Input 49 2 2 2 2" xfId="8371" xr:uid="{76A129BA-9D36-4A05-A037-B1F20BC15BF0}"/>
    <cellStyle name="Input 49 2 2 2 3" xfId="10290" xr:uid="{5F1C3DE2-39C3-4BC2-A17F-45D3FB6B199F}"/>
    <cellStyle name="Input 49 2 2 3" xfId="8115" xr:uid="{4DD37A47-8990-4E18-AEB7-C933464F2F8A}"/>
    <cellStyle name="Input 49 2 2 4" xfId="6535" xr:uid="{71D0465F-2B98-4701-A307-966AC7105622}"/>
    <cellStyle name="Input 49 2 2 5" xfId="6106" xr:uid="{3FC10E1A-07DF-4DB1-8991-A31F6C2106BB}"/>
    <cellStyle name="Input 49 2 3" xfId="4054" xr:uid="{00000000-0005-0000-0000-0000590B0000}"/>
    <cellStyle name="Input 49 2 3 2" xfId="7233" xr:uid="{B874F2BF-2548-4744-8654-06E04ABC4AD2}"/>
    <cellStyle name="Input 49 2 3 3" xfId="9896" xr:uid="{5FCBC64F-D032-408B-9467-87146D73A465}"/>
    <cellStyle name="Input 49 2 4" xfId="5533" xr:uid="{5ABAF78E-C7CA-4058-89BF-2FBD471A7FDB}"/>
    <cellStyle name="Input 49 2 5" xfId="9188" xr:uid="{03870352-EA58-4830-B257-201F06C1EEE1}"/>
    <cellStyle name="Input 49 2 6" xfId="8883" xr:uid="{8E687099-E0EF-48E2-91CB-95699E0B0EBA}"/>
    <cellStyle name="Input 49 2 7" xfId="9495" xr:uid="{88705215-62E8-42E0-A172-7BE2AB247DDD}"/>
    <cellStyle name="Input 49 3" xfId="4253" xr:uid="{00000000-0005-0000-0000-00005A0B0000}"/>
    <cellStyle name="Input 49 3 2" xfId="8556" xr:uid="{C1EB959A-2850-4B97-91AD-31E155CD82BB}"/>
    <cellStyle name="Input 49 3 2 2" xfId="5612" xr:uid="{8B0E8DE7-6FDD-4872-8FA3-20F30412D5BA}"/>
    <cellStyle name="Input 49 3 2 3" xfId="10067" xr:uid="{9B171F39-A6EA-49C9-9888-28EDC371B6AE}"/>
    <cellStyle name="Input 49 3 3" xfId="7883" xr:uid="{52D51277-C28B-4220-BFC3-AF6F7F003F52}"/>
    <cellStyle name="Input 49 3 4" xfId="7511" xr:uid="{2CB8DFA8-351C-4A2D-B307-DFD80E686199}"/>
    <cellStyle name="Input 49 3 5" xfId="9231" xr:uid="{9E4AB800-D28D-427A-BAEA-4CA118DDE4E4}"/>
    <cellStyle name="Input 49 3 6" xfId="5664" xr:uid="{41757040-E92A-4DC9-A9F5-AD3496962A6D}"/>
    <cellStyle name="Input 49 3 7" xfId="9315" xr:uid="{A1740991-49C1-4BAF-991D-9C25DFEC394B}"/>
    <cellStyle name="Input 49 4" xfId="3992" xr:uid="{00000000-0005-0000-0000-00005B0B0000}"/>
    <cellStyle name="Input 49 4 2" xfId="7606" xr:uid="{AB74F1A7-612C-4C6E-AC39-A507C5A6AC7A}"/>
    <cellStyle name="Input 49 4 3" xfId="9383" xr:uid="{6515C5F4-E3D5-4228-BBFF-567B03E00B40}"/>
    <cellStyle name="Input 49 5" xfId="4927" xr:uid="{00000000-0005-0000-0000-00005C0B0000}"/>
    <cellStyle name="Input 49 6" xfId="6050" xr:uid="{754A285D-29B2-4D95-8551-20A47F4943AC}"/>
    <cellStyle name="Input 49 7" xfId="9098" xr:uid="{041B505E-9424-41CB-945B-BD7D3C85A146}"/>
    <cellStyle name="Input 49 8" xfId="9738" xr:uid="{629ED663-679C-4693-B902-DA22759DFF50}"/>
    <cellStyle name="Input 49 9" xfId="8322" xr:uid="{C08EED0E-943A-4AB4-AF0F-B7A71DB2A3C3}"/>
    <cellStyle name="Input 5" xfId="1378" xr:uid="{00000000-0005-0000-0000-00005D0B0000}"/>
    <cellStyle name="Input 5 2" xfId="2959" xr:uid="{00000000-0005-0000-0000-00005E0B0000}"/>
    <cellStyle name="Input 5 2 2" xfId="4643" xr:uid="{00000000-0005-0000-0000-00005F0B0000}"/>
    <cellStyle name="Input 5 2 2 2" xfId="8786" xr:uid="{1D71F2C3-D0E5-4C1C-A352-BD0C6C04CE64}"/>
    <cellStyle name="Input 5 2 2 2 2" xfId="8251" xr:uid="{D583CAA3-99F3-48CE-932B-2664A445BD35}"/>
    <cellStyle name="Input 5 2 2 2 3" xfId="10291" xr:uid="{B1987997-0FFF-43E2-9C35-657D22D21CA2}"/>
    <cellStyle name="Input 5 2 2 3" xfId="8116" xr:uid="{3A0F1B10-A175-4562-9733-39237E328F6B}"/>
    <cellStyle name="Input 5 2 2 4" xfId="7147" xr:uid="{5C48BFF5-C605-427D-A1F9-030C45CFDC1C}"/>
    <cellStyle name="Input 5 2 2 5" xfId="5876" xr:uid="{8927E6D4-C501-4838-B617-3448396D7186}"/>
    <cellStyle name="Input 5 2 3" xfId="4453" xr:uid="{00000000-0005-0000-0000-0000600B0000}"/>
    <cellStyle name="Input 5 2 3 2" xfId="7663" xr:uid="{B8E12147-F0F3-4699-9AB0-38B3AF96D450}"/>
    <cellStyle name="Input 5 2 3 3" xfId="9897" xr:uid="{AD7729E2-5ECA-4BEB-93AF-2D0352C162D6}"/>
    <cellStyle name="Input 5 2 4" xfId="5534" xr:uid="{E9D8CB04-8291-4DCB-A696-CB9E4A62B27F}"/>
    <cellStyle name="Input 5 2 5" xfId="6655" xr:uid="{02813D82-01A0-442B-B613-23AB1C2444CB}"/>
    <cellStyle name="Input 5 2 6" xfId="6842" xr:uid="{CBB92F92-032E-46A2-8A55-DCA32460795C}"/>
    <cellStyle name="Input 5 2 7" xfId="9692" xr:uid="{200612DA-4113-43DD-ACB0-743A1E701406}"/>
    <cellStyle name="Input 5 3" xfId="4254" xr:uid="{00000000-0005-0000-0000-0000610B0000}"/>
    <cellStyle name="Input 5 3 2" xfId="8557" xr:uid="{5B77A847-3276-488A-8051-CCD5D2180F12}"/>
    <cellStyle name="Input 5 3 2 2" xfId="6598" xr:uid="{3DBF00A4-AD32-4268-BD32-61620C5D3C20}"/>
    <cellStyle name="Input 5 3 2 3" xfId="10068" xr:uid="{31C7AA6B-35B1-4845-BF65-42E538D17EAC}"/>
    <cellStyle name="Input 5 3 3" xfId="7884" xr:uid="{BDBB1AE3-B8AE-4791-BC19-826C7FA46D63}"/>
    <cellStyle name="Input 5 3 4" xfId="7093" xr:uid="{F8EE83B1-1788-4BD2-8068-DA05358BBA2A}"/>
    <cellStyle name="Input 5 3 5" xfId="9044" xr:uid="{8E58AD01-2F64-4F19-8F9C-8B90543DF7C3}"/>
    <cellStyle name="Input 5 3 6" xfId="5920" xr:uid="{0DC2F72A-E956-4DB6-B836-A4E3E987B9FD}"/>
    <cellStyle name="Input 5 3 7" xfId="6811" xr:uid="{7BF925DF-DE2E-42FF-ABB4-7C7FF82C5064}"/>
    <cellStyle name="Input 5 4" xfId="4725" xr:uid="{00000000-0005-0000-0000-0000620B0000}"/>
    <cellStyle name="Input 5 4 2" xfId="6229" xr:uid="{16E66DC3-6AD5-4617-B04E-2E5AD7703595}"/>
    <cellStyle name="Input 5 4 3" xfId="9790" xr:uid="{6EA8BD1C-8849-4A8D-A640-1B59580F5905}"/>
    <cellStyle name="Input 5 5" xfId="4928" xr:uid="{00000000-0005-0000-0000-0000630B0000}"/>
    <cellStyle name="Input 5 6" xfId="7416" xr:uid="{1C8DADB0-6991-4934-AD34-35342499884E}"/>
    <cellStyle name="Input 5 7" xfId="8868" xr:uid="{B04C5CE5-7B3C-44A0-852E-A182B9C367C1}"/>
    <cellStyle name="Input 5 8" xfId="6397" xr:uid="{A7C7642A-47F0-4305-9D87-B39F179ECA51}"/>
    <cellStyle name="Input 5 9" xfId="6788" xr:uid="{662D5C43-FFB1-455C-96DF-9E781D8FAC4E}"/>
    <cellStyle name="Input 50" xfId="1379" xr:uid="{00000000-0005-0000-0000-0000640B0000}"/>
    <cellStyle name="Input 50 2" xfId="2960" xr:uid="{00000000-0005-0000-0000-0000650B0000}"/>
    <cellStyle name="Input 50 2 2" xfId="4644" xr:uid="{00000000-0005-0000-0000-0000660B0000}"/>
    <cellStyle name="Input 50 2 2 2" xfId="8787" xr:uid="{1F1A1F78-5A0B-4DB0-B2DE-610EC91201F3}"/>
    <cellStyle name="Input 50 2 2 2 2" xfId="6354" xr:uid="{C45736D0-05D3-4093-A32C-779C465C8947}"/>
    <cellStyle name="Input 50 2 2 2 3" xfId="10292" xr:uid="{C8543018-42EB-4CB7-B474-EFD52C7A1B53}"/>
    <cellStyle name="Input 50 2 2 3" xfId="8117" xr:uid="{416DEC9E-2FC6-411B-82C1-ACE2E10A24F5}"/>
    <cellStyle name="Input 50 2 2 4" xfId="7565" xr:uid="{2AC13DDD-F6E4-40F6-87A0-F84B3717800E}"/>
    <cellStyle name="Input 50 2 2 5" xfId="9483" xr:uid="{CA8B45A5-7D13-4C21-B3A4-9DBF2A40373F}"/>
    <cellStyle name="Input 50 2 3" xfId="4053" xr:uid="{00000000-0005-0000-0000-0000670B0000}"/>
    <cellStyle name="Input 50 2 3 2" xfId="7234" xr:uid="{681AB801-EA0D-4136-8635-3EE6B62128EB}"/>
    <cellStyle name="Input 50 2 3 3" xfId="9898" xr:uid="{D2E8AB23-1115-4B76-A0B3-497A2E5454EB}"/>
    <cellStyle name="Input 50 2 4" xfId="5535" xr:uid="{9E856806-9BC4-4F96-AD29-9DB289B4FF50}"/>
    <cellStyle name="Input 50 2 5" xfId="9009" xr:uid="{DE9D17D7-C231-4C6A-80FA-97BD65C1A89D}"/>
    <cellStyle name="Input 50 2 6" xfId="9348" xr:uid="{430E1F46-D354-45B0-A085-DDE39641654C}"/>
    <cellStyle name="Input 50 2 7" xfId="7445" xr:uid="{782D0E22-9EFE-4260-969C-8F80E25BC934}"/>
    <cellStyle name="Input 50 3" xfId="4255" xr:uid="{00000000-0005-0000-0000-0000680B0000}"/>
    <cellStyle name="Input 50 3 2" xfId="8558" xr:uid="{87788195-9796-44A8-99DE-742512D17C01}"/>
    <cellStyle name="Input 50 3 2 2" xfId="6299" xr:uid="{32592D80-41E7-430D-9628-6A646B70AC18}"/>
    <cellStyle name="Input 50 3 2 3" xfId="10069" xr:uid="{2A601AAF-588F-48CC-859D-DBBF400D4194}"/>
    <cellStyle name="Input 50 3 3" xfId="7885" xr:uid="{4D219820-624A-4629-BB76-F557106E4827}"/>
    <cellStyle name="Input 50 3 4" xfId="7512" xr:uid="{61C25DDE-1D5D-4FE1-9D61-BCC25A14CA89}"/>
    <cellStyle name="Input 50 3 5" xfId="6797" xr:uid="{A65495EF-61BC-43F6-BC2E-6B0D482A48F4}"/>
    <cellStyle name="Input 50 3 6" xfId="6384" xr:uid="{B521250D-F1C2-466E-9439-BB9AC94340BF}"/>
    <cellStyle name="Input 50 3 7" xfId="6094" xr:uid="{78DC20E8-1565-4D64-809E-D5A44407E711}"/>
    <cellStyle name="Input 50 4" xfId="4724" xr:uid="{00000000-0005-0000-0000-0000690B0000}"/>
    <cellStyle name="Input 50 4 2" xfId="5729" xr:uid="{CAF9598C-8370-46F3-BAC9-20DC8B8DD00C}"/>
    <cellStyle name="Input 50 4 3" xfId="7262" xr:uid="{1F63B169-47C3-455A-84FD-3B1A6D514F38}"/>
    <cellStyle name="Input 50 5" xfId="4929" xr:uid="{00000000-0005-0000-0000-00006A0B0000}"/>
    <cellStyle name="Input 50 6" xfId="6929" xr:uid="{11DC968E-4215-48CA-A5C4-67F60955B8FD}"/>
    <cellStyle name="Input 50 7" xfId="8282" xr:uid="{A2E477B6-4D76-4080-A11D-399FC99169DE}"/>
    <cellStyle name="Input 50 8" xfId="6109" xr:uid="{E3544752-73E5-4EA2-9368-276536852864}"/>
    <cellStyle name="Input 50 9" xfId="9662" xr:uid="{DA8E8D67-32F7-44F0-AD51-5C816436293F}"/>
    <cellStyle name="Input 51" xfId="1380" xr:uid="{00000000-0005-0000-0000-00006B0B0000}"/>
    <cellStyle name="Input 51 2" xfId="2961" xr:uid="{00000000-0005-0000-0000-00006C0B0000}"/>
    <cellStyle name="Input 51 2 2" xfId="4645" xr:uid="{00000000-0005-0000-0000-00006D0B0000}"/>
    <cellStyle name="Input 51 2 2 2" xfId="8788" xr:uid="{76C53084-6CDB-4D99-90CA-37D503DBB5DC}"/>
    <cellStyle name="Input 51 2 2 2 2" xfId="7291" xr:uid="{39177818-915C-4D0E-A181-446550CF12CA}"/>
    <cellStyle name="Input 51 2 2 2 3" xfId="10293" xr:uid="{8D652374-5BB7-4368-8296-65F102DE0A2B}"/>
    <cellStyle name="Input 51 2 2 3" xfId="8118" xr:uid="{2B018589-3B1D-4CCC-8A2E-5678A24F0456}"/>
    <cellStyle name="Input 51 2 2 4" xfId="6189" xr:uid="{5D2F9745-11F1-42F4-9B81-06AD053B5570}"/>
    <cellStyle name="Input 51 2 2 5" xfId="9577" xr:uid="{631C0AD7-263F-4943-AAD8-319760C1B3C0}"/>
    <cellStyle name="Input 51 2 3" xfId="4452" xr:uid="{00000000-0005-0000-0000-00006E0B0000}"/>
    <cellStyle name="Input 51 2 3 2" xfId="7664" xr:uid="{D2A9B878-8F52-44B9-BCA8-6CD6A8BA622F}"/>
    <cellStyle name="Input 51 2 3 3" xfId="9899" xr:uid="{E9B6B6F5-18BF-4F42-A04C-81E8E782B826}"/>
    <cellStyle name="Input 51 2 4" xfId="5536" xr:uid="{02D51BB8-5CB2-4918-A03A-BC2E62E32B63}"/>
    <cellStyle name="Input 51 2 5" xfId="7321" xr:uid="{978FB538-CCBD-4604-82F7-E6F1F298CC1C}"/>
    <cellStyle name="Input 51 2 6" xfId="5814" xr:uid="{18248906-EC31-4AA3-B6F9-29D3B34EF9B9}"/>
    <cellStyle name="Input 51 2 7" xfId="7015" xr:uid="{BE4FAF49-01B2-4BC4-AB97-6FE0BE7C5A0A}"/>
    <cellStyle name="Input 51 3" xfId="4256" xr:uid="{00000000-0005-0000-0000-00006F0B0000}"/>
    <cellStyle name="Input 51 3 2" xfId="8559" xr:uid="{CB20212B-8B81-470A-80F4-DFAF6EDD8B8B}"/>
    <cellStyle name="Input 51 3 2 2" xfId="7706" xr:uid="{7C10979A-F4DA-4C2F-A29F-D9FAE045A786}"/>
    <cellStyle name="Input 51 3 2 3" xfId="10070" xr:uid="{6034B7AA-6FF7-43FF-9541-8E2B7DE03434}"/>
    <cellStyle name="Input 51 3 3" xfId="7886" xr:uid="{1F9E58D7-7214-454A-9974-521AE2EFA2CA}"/>
    <cellStyle name="Input 51 3 4" xfId="6135" xr:uid="{B1B3475F-4A86-4C4A-96B2-32D82E0A0FD6}"/>
    <cellStyle name="Input 51 3 5" xfId="9130" xr:uid="{6CFB55F4-9516-475A-B712-10F102CA19A7}"/>
    <cellStyle name="Input 51 3 6" xfId="5670" xr:uid="{88CC90F0-3D9E-44C6-8C61-B2DE1A961249}"/>
    <cellStyle name="Input 51 3 7" xfId="7070" xr:uid="{DE5ADF1A-A4FF-4C04-9758-5914A006C6DA}"/>
    <cellStyle name="Input 51 4" xfId="4323" xr:uid="{00000000-0005-0000-0000-0000700B0000}"/>
    <cellStyle name="Input 51 4 2" xfId="7188" xr:uid="{C98B6782-65A0-42FF-AD10-01583645D747}"/>
    <cellStyle name="Input 51 4 3" xfId="9761" xr:uid="{64D56636-9C1E-4403-A7F4-70DF15B4B461}"/>
    <cellStyle name="Input 51 5" xfId="4930" xr:uid="{00000000-0005-0000-0000-0000710B0000}"/>
    <cellStyle name="Input 51 6" xfId="8269" xr:uid="{B7A6625A-201C-4665-8BE5-F3553DFE121E}"/>
    <cellStyle name="Input 51 7" xfId="6956" xr:uid="{923AE4F5-C453-4A37-830C-B787DD0AEEB4}"/>
    <cellStyle name="Input 51 8" xfId="6794" xr:uid="{5F244F30-A0D8-41AA-AF73-C5216E93CF44}"/>
    <cellStyle name="Input 51 9" xfId="7444" xr:uid="{8BC51C2F-68F6-4021-8290-1F794999A403}"/>
    <cellStyle name="Input 52" xfId="1381" xr:uid="{00000000-0005-0000-0000-0000720B0000}"/>
    <cellStyle name="Input 52 2" xfId="2962" xr:uid="{00000000-0005-0000-0000-0000730B0000}"/>
    <cellStyle name="Input 52 2 2" xfId="4646" xr:uid="{00000000-0005-0000-0000-0000740B0000}"/>
    <cellStyle name="Input 52 2 2 2" xfId="8789" xr:uid="{5FC94C6A-ED1A-4856-ADF9-4DD006EA1FDC}"/>
    <cellStyle name="Input 52 2 2 2 2" xfId="8372" xr:uid="{19F2E6F1-C4E7-4736-A368-297E8704EEAD}"/>
    <cellStyle name="Input 52 2 2 2 3" xfId="10294" xr:uid="{498967B9-3F59-4289-9D81-4736B9B98960}"/>
    <cellStyle name="Input 52 2 2 3" xfId="8119" xr:uid="{72A52D36-4518-491E-AB8D-F7B4C95E7289}"/>
    <cellStyle name="Input 52 2 2 4" xfId="7566" xr:uid="{2EBF4627-7412-4136-BD9D-23BEE9D7DFC1}"/>
    <cellStyle name="Input 52 2 2 5" xfId="9767" xr:uid="{F8982ED7-C87D-4CCA-A1D0-74E0ABB6D1C4}"/>
    <cellStyle name="Input 52 2 3" xfId="4052" xr:uid="{00000000-0005-0000-0000-0000750B0000}"/>
    <cellStyle name="Input 52 2 3 2" xfId="6276" xr:uid="{9CC2FA13-F453-421C-AEDD-B95131DDB5DA}"/>
    <cellStyle name="Input 52 2 3 3" xfId="9900" xr:uid="{7118D6E1-5768-4F18-AB43-5E3EABF9F692}"/>
    <cellStyle name="Input 52 2 4" xfId="5537" xr:uid="{00A50185-B466-4D21-850A-8DE60B326160}"/>
    <cellStyle name="Input 52 2 5" xfId="6813" xr:uid="{F2C9571A-E75A-47B7-8F66-AA01CE009444}"/>
    <cellStyle name="Input 52 2 6" xfId="6390" xr:uid="{CCF7AECC-61BB-488F-B092-D4CAB436C906}"/>
    <cellStyle name="Input 52 2 7" xfId="9702" xr:uid="{25193C85-2157-4AD5-839B-C445DE3BEAE8}"/>
    <cellStyle name="Input 52 3" xfId="4257" xr:uid="{00000000-0005-0000-0000-0000760B0000}"/>
    <cellStyle name="Input 52 3 2" xfId="8560" xr:uid="{09703034-6FB5-4775-943A-CE1FB45DB5F1}"/>
    <cellStyle name="Input 52 3 2 2" xfId="7790" xr:uid="{CD465F37-3EB0-4572-99D6-B07A5FE1F44E}"/>
    <cellStyle name="Input 52 3 2 3" xfId="10071" xr:uid="{F267F72B-B732-4137-A487-4F12457E2DB8}"/>
    <cellStyle name="Input 52 3 3" xfId="7887" xr:uid="{51C34E66-10B7-4626-AAE3-F11F4733A3E7}"/>
    <cellStyle name="Input 52 3 4" xfId="5695" xr:uid="{B5BB04A3-92F8-4E8E-A37B-773300010F63}"/>
    <cellStyle name="Input 52 3 5" xfId="8954" xr:uid="{539FF4B9-8D2D-4C74-815C-BC4D6849E4FF}"/>
    <cellStyle name="Input 52 3 6" xfId="9368" xr:uid="{083049B3-3E73-4B43-89C2-3163664F330F}"/>
    <cellStyle name="Input 52 3 7" xfId="5815" xr:uid="{56817FD5-E7B2-455A-BC5D-C0F6BABF3A8B}"/>
    <cellStyle name="Input 52 4" xfId="3991" xr:uid="{00000000-0005-0000-0000-0000770B0000}"/>
    <cellStyle name="Input 52 4 2" xfId="6554" xr:uid="{840F5DE9-C5B0-47D4-BBFC-343F377A0D41}"/>
    <cellStyle name="Input 52 4 3" xfId="9773" xr:uid="{16746828-9C0A-41A4-A915-6A88B24BAE82}"/>
    <cellStyle name="Input 52 5" xfId="4931" xr:uid="{00000000-0005-0000-0000-0000780B0000}"/>
    <cellStyle name="Input 52 6" xfId="7000" xr:uid="{D7B9FDFD-EFBF-4FBA-8FC2-5D7EA26DA973}"/>
    <cellStyle name="Input 52 7" xfId="6809" xr:uid="{307C3846-DE9A-4A76-B9DF-6D17EAAC52A0}"/>
    <cellStyle name="Input 52 8" xfId="8410" xr:uid="{F321DC87-B3AA-4EEE-9CFA-116DAB42C9AC}"/>
    <cellStyle name="Input 52 9" xfId="9725" xr:uid="{25ACE735-6BB6-48DE-8290-6818DF6EF2E6}"/>
    <cellStyle name="Input 53" xfId="1382" xr:uid="{00000000-0005-0000-0000-0000790B0000}"/>
    <cellStyle name="Input 53 2" xfId="2963" xr:uid="{00000000-0005-0000-0000-00007A0B0000}"/>
    <cellStyle name="Input 53 2 2" xfId="4647" xr:uid="{00000000-0005-0000-0000-00007B0B0000}"/>
    <cellStyle name="Input 53 2 2 2" xfId="8790" xr:uid="{F6EAD5B6-279B-4E27-BDB0-156E93BCABEF}"/>
    <cellStyle name="Input 53 2 2 2 2" xfId="8252" xr:uid="{35A44667-E77C-44C6-AE5B-29F100239B64}"/>
    <cellStyle name="Input 53 2 2 2 3" xfId="10295" xr:uid="{A5E5B99D-A85B-47D4-B563-81C62635A672}"/>
    <cellStyle name="Input 53 2 2 3" xfId="8120" xr:uid="{646F7865-30C7-4E90-BD58-408723C1A6EC}"/>
    <cellStyle name="Input 53 2 2 4" xfId="7148" xr:uid="{FFCE9074-C111-4C62-8776-B913CD082EE5}"/>
    <cellStyle name="Input 53 2 2 5" xfId="6841" xr:uid="{6197D951-6B58-412B-9C02-21E8A1EF9A36}"/>
    <cellStyle name="Input 53 2 3" xfId="4451" xr:uid="{00000000-0005-0000-0000-00007C0B0000}"/>
    <cellStyle name="Input 53 2 3 2" xfId="5757" xr:uid="{3733F7BC-53FF-47D0-B6D2-D0992960506C}"/>
    <cellStyle name="Input 53 2 3 3" xfId="9901" xr:uid="{A6D0E3A3-0CF7-40D8-B867-33875E915989}"/>
    <cellStyle name="Input 53 2 4" xfId="5538" xr:uid="{31ADD52E-AEF3-4445-B543-D874D0D6869F}"/>
    <cellStyle name="Input 53 2 5" xfId="6865" xr:uid="{AA1490F5-6C2B-4008-B409-33B80C4098C9}"/>
    <cellStyle name="Input 53 2 6" xfId="8987" xr:uid="{2EB21943-1092-4090-8A22-5CE55C7F2FD7}"/>
    <cellStyle name="Input 53 2 7" xfId="6090" xr:uid="{0D612592-58CD-40F8-8742-308D2B35A6B0}"/>
    <cellStyle name="Input 53 3" xfId="4258" xr:uid="{00000000-0005-0000-0000-00007D0B0000}"/>
    <cellStyle name="Input 53 3 2" xfId="8561" xr:uid="{01A370B8-B8B7-4CFF-97CE-FFCA0D14AA0C}"/>
    <cellStyle name="Input 53 3 2 2" xfId="7707" xr:uid="{9906EB89-179E-4830-96B6-1A322B77CE2C}"/>
    <cellStyle name="Input 53 3 2 3" xfId="10072" xr:uid="{7C828125-523F-4D0C-8F43-61A7D81F65C1}"/>
    <cellStyle name="Input 53 3 3" xfId="7888" xr:uid="{B2E716BD-41DF-47E6-8040-4122EFD6FB48}"/>
    <cellStyle name="Input 53 3 4" xfId="7094" xr:uid="{95F7E1E1-7BF5-4487-B702-7F1DA14D9DE2}"/>
    <cellStyle name="Input 53 3 5" xfId="7362" xr:uid="{F561F0B6-A830-4CC2-904C-196BEE345D27}"/>
    <cellStyle name="Input 53 3 6" xfId="9833" xr:uid="{4E65AF80-4D26-4DA0-A0C3-D3974861AFCF}"/>
    <cellStyle name="Input 53 3 7" xfId="9344" xr:uid="{6B681981-DC0D-4239-8065-966538B0CEBD}"/>
    <cellStyle name="Input 53 4" xfId="4723" xr:uid="{00000000-0005-0000-0000-00007E0B0000}"/>
    <cellStyle name="Input 53 4 2" xfId="6230" xr:uid="{E8974B05-D2CE-4414-A8A1-504ED35503AB}"/>
    <cellStyle name="Input 53 4 3" xfId="9067" xr:uid="{5B423EAF-1BCC-4E5D-8663-B027847E37E2}"/>
    <cellStyle name="Input 53 5" xfId="4932" xr:uid="{00000000-0005-0000-0000-00007F0B0000}"/>
    <cellStyle name="Input 53 6" xfId="6446" xr:uid="{C800AF2F-2BAB-4212-891F-6DB414E0BA58}"/>
    <cellStyle name="Input 53 7" xfId="7476" xr:uid="{8B762331-04E0-41D1-986D-DF61CCCABA95}"/>
    <cellStyle name="Input 53 8" xfId="5615" xr:uid="{75084A28-FBA3-4C2B-AAD5-77880B08808B}"/>
    <cellStyle name="Input 53 9" xfId="6739" xr:uid="{FB8DA954-60C3-4712-9322-94DBB77F72B2}"/>
    <cellStyle name="Input 54" xfId="1383" xr:uid="{00000000-0005-0000-0000-0000800B0000}"/>
    <cellStyle name="Input 54 2" xfId="2964" xr:uid="{00000000-0005-0000-0000-0000810B0000}"/>
    <cellStyle name="Input 54 2 2" xfId="4648" xr:uid="{00000000-0005-0000-0000-0000820B0000}"/>
    <cellStyle name="Input 54 2 2 2" xfId="8791" xr:uid="{A9012E35-E665-4174-8FE6-2244EEFF1AF4}"/>
    <cellStyle name="Input 54 2 2 2 2" xfId="6355" xr:uid="{875D0D54-4748-4411-ACEA-819CF5674E07}"/>
    <cellStyle name="Input 54 2 2 2 3" xfId="10296" xr:uid="{1AE0C7F2-CC09-4124-813F-9BCC13C8D5C7}"/>
    <cellStyle name="Input 54 2 2 3" xfId="8121" xr:uid="{00D8F387-0F5C-4FAF-B375-37AB6AA01B38}"/>
    <cellStyle name="Input 54 2 2 4" xfId="5709" xr:uid="{E1B6E20D-C253-404E-9369-30F2A2A09CB3}"/>
    <cellStyle name="Input 54 2 2 5" xfId="9307" xr:uid="{DD2B97DD-3ED3-43A5-A4C7-BE431931D6DB}"/>
    <cellStyle name="Input 54 2 3" xfId="4051" xr:uid="{00000000-0005-0000-0000-0000830B0000}"/>
    <cellStyle name="Input 54 2 3 2" xfId="7235" xr:uid="{05F92E43-702F-4BBD-809E-5DB8E6F257D9}"/>
    <cellStyle name="Input 54 2 3 3" xfId="9902" xr:uid="{A25A7F78-C4A2-401F-8918-507DE28E679E}"/>
    <cellStyle name="Input 54 2 4" xfId="5539" xr:uid="{957932D4-8EDB-488D-B457-3DE39628A91E}"/>
    <cellStyle name="Input 54 2 5" xfId="9091" xr:uid="{78005039-7533-4D98-B9CC-9321B487DDE7}"/>
    <cellStyle name="Input 54 2 6" xfId="5932" xr:uid="{523D2441-BA7D-4CA4-A94C-2A50B9D0A608}"/>
    <cellStyle name="Input 54 2 7" xfId="7053" xr:uid="{99F3A01B-B6DA-4EC6-9F61-D8D3EC697777}"/>
    <cellStyle name="Input 54 3" xfId="4259" xr:uid="{00000000-0005-0000-0000-0000840B0000}"/>
    <cellStyle name="Input 54 3 2" xfId="8562" xr:uid="{1C4586AD-C7A0-41CF-BAB3-DEDAED6835BB}"/>
    <cellStyle name="Input 54 3 2 2" xfId="7751" xr:uid="{72339906-8EF9-42BB-BAD2-EDF490CD912A}"/>
    <cellStyle name="Input 54 3 2 3" xfId="10073" xr:uid="{3FE4CDEE-DF40-4A74-B5F3-21BCB31416CA}"/>
    <cellStyle name="Input 54 3 3" xfId="7889" xr:uid="{B5F26AA3-A5C3-492A-8B3A-96E26F8C09E4}"/>
    <cellStyle name="Input 54 3 4" xfId="6494" xr:uid="{C5AD95C7-E2E9-4514-BBBC-4131B23A4496}"/>
    <cellStyle name="Input 54 3 5" xfId="6958" xr:uid="{868F21F4-D70E-46A8-A6EA-69D6BEA81628}"/>
    <cellStyle name="Input 54 3 6" xfId="6329" xr:uid="{22E903AC-C4CF-4DE4-8B71-78D707ADD2D4}"/>
    <cellStyle name="Input 54 3 7" xfId="6371" xr:uid="{2EF5CAC1-BE3E-4CC0-B782-B388FBA8B32A}"/>
    <cellStyle name="Input 54 4" xfId="4722" xr:uid="{00000000-0005-0000-0000-0000850B0000}"/>
    <cellStyle name="Input 54 4 2" xfId="7607" xr:uid="{FF6F5D4F-C069-4529-AC16-14068D4A85C1}"/>
    <cellStyle name="Input 54 4 3" xfId="6883" xr:uid="{645264F7-A54D-45C2-8EB6-4A3F76124772}"/>
    <cellStyle name="Input 54 5" xfId="4933" xr:uid="{00000000-0005-0000-0000-0000860B0000}"/>
    <cellStyle name="Input 54 6" xfId="6777" xr:uid="{15D1266F-B672-43A1-B067-71E5F6F8C17B}"/>
    <cellStyle name="Input 54 7" xfId="6641" xr:uid="{CF6B059B-5C48-4231-858E-A16A8FFF46CB}"/>
    <cellStyle name="Input 54 8" xfId="9740" xr:uid="{548A7E7E-06D9-4F75-A901-41DBF67CF3CB}"/>
    <cellStyle name="Input 54 9" xfId="8994" xr:uid="{AD1446F9-2B57-4039-A485-888E90030469}"/>
    <cellStyle name="Input 55" xfId="1384" xr:uid="{00000000-0005-0000-0000-0000870B0000}"/>
    <cellStyle name="Input 55 2" xfId="2965" xr:uid="{00000000-0005-0000-0000-0000880B0000}"/>
    <cellStyle name="Input 55 2 2" xfId="4649" xr:uid="{00000000-0005-0000-0000-0000890B0000}"/>
    <cellStyle name="Input 55 2 2 2" xfId="8792" xr:uid="{FAC27E2C-4403-469E-9F5D-5B0547B31EAB}"/>
    <cellStyle name="Input 55 2 2 2 2" xfId="7292" xr:uid="{E234ED3E-DEED-4212-9234-339B83676771}"/>
    <cellStyle name="Input 55 2 2 2 3" xfId="10297" xr:uid="{AB78ABE8-36CB-4527-85CD-594CCA1F422A}"/>
    <cellStyle name="Input 55 2 2 3" xfId="8122" xr:uid="{F999AC5E-1594-426D-BEB5-66F4AFFCF7AD}"/>
    <cellStyle name="Input 55 2 2 4" xfId="6190" xr:uid="{3935CED6-3442-43F5-B2DF-20ED3C6EE217}"/>
    <cellStyle name="Input 55 2 2 5" xfId="9614" xr:uid="{59295E07-139E-42D4-A388-97CC2E6FCF57}"/>
    <cellStyle name="Input 55 2 3" xfId="4450" xr:uid="{00000000-0005-0000-0000-00008A0B0000}"/>
    <cellStyle name="Input 55 2 3 2" xfId="6576" xr:uid="{88139165-07D6-42DC-8D1B-2BF14ADF94C4}"/>
    <cellStyle name="Input 55 2 3 3" xfId="9903" xr:uid="{980E3FBC-C493-4D6C-B4B9-CAF80154A683}"/>
    <cellStyle name="Input 55 2 4" xfId="5540" xr:uid="{C4179ABF-88DA-472E-91C1-98179E4D9337}"/>
    <cellStyle name="Input 55 2 5" xfId="5898" xr:uid="{3169550F-F392-4935-B0FD-332869F6A5FC}"/>
    <cellStyle name="Input 55 2 6" xfId="6901" xr:uid="{A1884570-231D-4336-9B37-E5B0F48EAD20}"/>
    <cellStyle name="Input 55 2 7" xfId="7462" xr:uid="{9F4EB63D-B682-4F06-8604-D7A717050716}"/>
    <cellStyle name="Input 55 3" xfId="4260" xr:uid="{00000000-0005-0000-0000-00008B0B0000}"/>
    <cellStyle name="Input 55 3 2" xfId="8563" xr:uid="{154F4BCF-0B0A-4EF4-8759-2989370C8153}"/>
    <cellStyle name="Input 55 3 2 2" xfId="5780" xr:uid="{FF1C665C-EB48-4AC8-9D49-1F2B0848FC4F}"/>
    <cellStyle name="Input 55 3 2 3" xfId="10074" xr:uid="{936C3021-B3DA-4ADF-A5D4-DF8288A96C47}"/>
    <cellStyle name="Input 55 3 3" xfId="7890" xr:uid="{2D3EB9A6-FF69-42F3-82D8-953FCDA2BF6D}"/>
    <cellStyle name="Input 55 3 4" xfId="6136" xr:uid="{02F389FD-7672-4839-A949-C6EB0497DB41}"/>
    <cellStyle name="Input 55 3 5" xfId="8862" xr:uid="{9DC57C3E-0CB1-455E-B95B-1F2AEDCF0A2D}"/>
    <cellStyle name="Input 55 3 6" xfId="9447" xr:uid="{138235B0-61C4-4FEF-AB7D-8A39739516DB}"/>
    <cellStyle name="Input 55 3 7" xfId="7407" xr:uid="{C0342C0C-3FD6-4D18-92D5-F8C81E19F7FD}"/>
    <cellStyle name="Input 55 4" xfId="4322" xr:uid="{00000000-0005-0000-0000-00008C0B0000}"/>
    <cellStyle name="Input 55 4 2" xfId="7189" xr:uid="{D013C4C6-444A-4989-97D0-471394E2F9DE}"/>
    <cellStyle name="Input 55 4 3" xfId="7165" xr:uid="{84B09A16-80D5-4ABC-9FEA-C4B59A56F9E7}"/>
    <cellStyle name="Input 55 5" xfId="4934" xr:uid="{00000000-0005-0000-0000-00008D0B0000}"/>
    <cellStyle name="Input 55 6" xfId="6833" xr:uid="{38BC44F7-41A4-436E-BEAE-CD7A22498AFB}"/>
    <cellStyle name="Input 55 7" xfId="9017" xr:uid="{272E73B0-4DD3-4E09-88B0-976CCFB01BF0}"/>
    <cellStyle name="Input 55 8" xfId="6631" xr:uid="{DE6AFD8A-5AE7-41A8-B344-5D4CCB4FD52C}"/>
    <cellStyle name="Input 55 9" xfId="9813" xr:uid="{8C9D901A-8700-45FD-AFB9-B602E20FF144}"/>
    <cellStyle name="Input 56" xfId="1385" xr:uid="{00000000-0005-0000-0000-00008E0B0000}"/>
    <cellStyle name="Input 56 2" xfId="2966" xr:uid="{00000000-0005-0000-0000-00008F0B0000}"/>
    <cellStyle name="Input 56 2 2" xfId="4650" xr:uid="{00000000-0005-0000-0000-0000900B0000}"/>
    <cellStyle name="Input 56 2 2 2" xfId="8793" xr:uid="{DF89E9E5-6E70-4DBB-BE91-373F1E83E84D}"/>
    <cellStyle name="Input 56 2 2 2 2" xfId="8373" xr:uid="{461F7B67-486F-4D5C-916C-A57C40786503}"/>
    <cellStyle name="Input 56 2 2 2 3" xfId="10298" xr:uid="{02076E23-0836-4F20-BF28-29C64AF62BDB}"/>
    <cellStyle name="Input 56 2 2 3" xfId="8123" xr:uid="{2B310D04-D12C-4603-8733-ABDBE2BF4501}"/>
    <cellStyle name="Input 56 2 2 4" xfId="6536" xr:uid="{C8963EEA-E221-4156-8837-3D1F0F7978AD}"/>
    <cellStyle name="Input 56 2 2 5" xfId="9175" xr:uid="{B2C6BA0F-600F-462E-9EF2-4E69C44B0E11}"/>
    <cellStyle name="Input 56 2 3" xfId="4050" xr:uid="{00000000-0005-0000-0000-0000910B0000}"/>
    <cellStyle name="Input 56 2 3 2" xfId="5790" xr:uid="{E9283636-F2B0-4342-B173-81E96C291A09}"/>
    <cellStyle name="Input 56 2 3 3" xfId="9904" xr:uid="{793785B0-94C9-4DBF-B491-AA4322424B28}"/>
    <cellStyle name="Input 56 2 4" xfId="5541" xr:uid="{FA381C14-33A0-461B-BCF9-09749E8A6754}"/>
    <cellStyle name="Input 56 2 5" xfId="8912" xr:uid="{60AD8BA5-7BC8-4A25-8165-2F5EF0FA1CB5}"/>
    <cellStyle name="Input 56 2 6" xfId="5675" xr:uid="{F146A36A-D152-4832-B9C5-E17819D39715}"/>
    <cellStyle name="Input 56 2 7" xfId="8227" xr:uid="{732DFCE3-161B-498C-9EB3-43FB2CF65E42}"/>
    <cellStyle name="Input 56 3" xfId="4261" xr:uid="{00000000-0005-0000-0000-0000920B0000}"/>
    <cellStyle name="Input 56 3 2" xfId="8564" xr:uid="{F5CF75E9-99E5-4CE1-AC89-A93EA021ABEF}"/>
    <cellStyle name="Input 56 3 2 2" xfId="5613" xr:uid="{66774A03-831A-4948-AD35-4DAC51346E16}"/>
    <cellStyle name="Input 56 3 2 3" xfId="10075" xr:uid="{96E4EE34-A92C-4F27-AA8F-C9D931E90F49}"/>
    <cellStyle name="Input 56 3 3" xfId="7891" xr:uid="{E10F9BEF-4DC5-41F3-A538-BD2D2B369196}"/>
    <cellStyle name="Input 56 3 4" xfId="7513" xr:uid="{19164352-977A-4E60-8037-6ACE63C87E24}"/>
    <cellStyle name="Input 56 3 5" xfId="9232" xr:uid="{8D249E50-0BFC-4748-8309-EF8BB9EA5C7B}"/>
    <cellStyle name="Input 56 3 6" xfId="9653" xr:uid="{D2E0C94E-B8E4-4328-8578-5856CF384A1C}"/>
    <cellStyle name="Input 56 3 7" xfId="6673" xr:uid="{0F57CCFC-8046-4DEB-A8B9-D380040233A4}"/>
    <cellStyle name="Input 56 4" xfId="3990" xr:uid="{00000000-0005-0000-0000-0000930B0000}"/>
    <cellStyle name="Input 56 4 2" xfId="7608" xr:uid="{95F35765-658B-461D-9518-F8328E56A5C2}"/>
    <cellStyle name="Input 56 4 3" xfId="7737" xr:uid="{A047246A-3316-4AF7-BC56-67DC5FA9F87A}"/>
    <cellStyle name="Input 56 5" xfId="4935" xr:uid="{00000000-0005-0000-0000-0000940B0000}"/>
    <cellStyle name="Input 56 6" xfId="6049" xr:uid="{3FD6FB51-B86C-4AE8-AD7B-9C6D635A8B97}"/>
    <cellStyle name="Input 56 7" xfId="9065" xr:uid="{F82302E3-6833-4579-93C1-C5191AD3EBD7}"/>
    <cellStyle name="Input 56 8" xfId="6206" xr:uid="{66F9FD54-0428-426B-995B-6AB84092B9D4}"/>
    <cellStyle name="Input 56 9" xfId="5892" xr:uid="{9965C995-4DF2-4CE7-9C9B-2D3EE9DE3440}"/>
    <cellStyle name="Input 57" xfId="1386" xr:uid="{00000000-0005-0000-0000-0000950B0000}"/>
    <cellStyle name="Input 57 2" xfId="2967" xr:uid="{00000000-0005-0000-0000-0000960B0000}"/>
    <cellStyle name="Input 57 2 2" xfId="4651" xr:uid="{00000000-0005-0000-0000-0000970B0000}"/>
    <cellStyle name="Input 57 2 2 2" xfId="8794" xr:uid="{E4E55D33-645D-45CA-894B-81CA34163D87}"/>
    <cellStyle name="Input 57 2 2 2 2" xfId="8253" xr:uid="{D8E659D8-9C10-4FC8-B6EF-FD029546A111}"/>
    <cellStyle name="Input 57 2 2 2 3" xfId="10299" xr:uid="{62161E34-047A-4989-A32E-D194A5E746CF}"/>
    <cellStyle name="Input 57 2 2 3" xfId="8124" xr:uid="{64B802C2-FB71-4F3E-AD0B-48DDB4E8F61F}"/>
    <cellStyle name="Input 57 2 2 4" xfId="7149" xr:uid="{07527421-2EBD-4AC6-AB1D-60E36BDFD059}"/>
    <cellStyle name="Input 57 2 2 5" xfId="7060" xr:uid="{2E2418CB-C55E-4333-8EFB-F25E5F2B2E3B}"/>
    <cellStyle name="Input 57 2 3" xfId="4449" xr:uid="{00000000-0005-0000-0000-0000980B0000}"/>
    <cellStyle name="Input 57 2 3 2" xfId="7665" xr:uid="{D9906994-679F-48EB-8117-C2B323078DEB}"/>
    <cellStyle name="Input 57 2 3 3" xfId="9905" xr:uid="{A0F56128-1A19-40EF-96BF-63183BA00741}"/>
    <cellStyle name="Input 57 2 4" xfId="5542" xr:uid="{46C24115-9658-4516-9C7B-D20A22991BEA}"/>
    <cellStyle name="Input 57 2 5" xfId="6654" xr:uid="{04FC4F60-909D-4E4D-9B9A-3CD4F45E2B0A}"/>
    <cellStyle name="Input 57 2 6" xfId="7030" xr:uid="{E7A1B372-8C7D-4289-A94B-4C697DEDCB24}"/>
    <cellStyle name="Input 57 2 7" xfId="9474" xr:uid="{A859849C-429F-4B20-B05D-FFAB8B2A58FA}"/>
    <cellStyle name="Input 57 3" xfId="4262" xr:uid="{00000000-0005-0000-0000-0000990B0000}"/>
    <cellStyle name="Input 57 3 2" xfId="8565" xr:uid="{8EF8454A-75E3-472C-97FD-0992A674071C}"/>
    <cellStyle name="Input 57 3 2 2" xfId="6599" xr:uid="{F1B8144E-5C31-4A90-BBB1-3E67E073347D}"/>
    <cellStyle name="Input 57 3 2 3" xfId="10076" xr:uid="{5E860DE0-5BFA-4F31-82B7-712EC54CE366}"/>
    <cellStyle name="Input 57 3 3" xfId="7892" xr:uid="{03CB0DDF-D422-4720-A163-CB0F05D9CE38}"/>
    <cellStyle name="Input 57 3 4" xfId="7095" xr:uid="{1685C19D-6775-46D9-84DF-9643FF9D8FA4}"/>
    <cellStyle name="Input 57 3 5" xfId="9045" xr:uid="{312E6988-239A-4397-A5F0-45E90AD75DAF}"/>
    <cellStyle name="Input 57 3 6" xfId="7376" xr:uid="{677FDD2C-3A34-4FAA-8763-D92E9C839BF6}"/>
    <cellStyle name="Input 57 3 7" xfId="6473" xr:uid="{15953CA9-507B-4976-9AC5-F213D39C462B}"/>
    <cellStyle name="Input 57 4" xfId="4721" xr:uid="{00000000-0005-0000-0000-00009A0B0000}"/>
    <cellStyle name="Input 57 4 2" xfId="6231" xr:uid="{5232EFC5-59F5-49CA-AA7F-4B685D978BAF}"/>
    <cellStyle name="Input 57 4 3" xfId="9417" xr:uid="{70B0F8B9-AD4A-4657-AB66-98EAF18690C9}"/>
    <cellStyle name="Input 57 5" xfId="4936" xr:uid="{00000000-0005-0000-0000-00009B0B0000}"/>
    <cellStyle name="Input 57 6" xfId="7415" xr:uid="{25BDEC67-342E-4390-9504-076CE24F2282}"/>
    <cellStyle name="Input 57 7" xfId="7361" xr:uid="{BF9E02FF-ECE1-48B4-BE04-9BCE7B5D7F63}"/>
    <cellStyle name="Input 57 8" xfId="6719" xr:uid="{C5A8B888-CD92-4466-8119-BA17E7EF6AA1}"/>
    <cellStyle name="Input 57 9" xfId="9585" xr:uid="{7B127360-23A2-4E93-9211-512EE9AF3EE9}"/>
    <cellStyle name="Input 58" xfId="1387" xr:uid="{00000000-0005-0000-0000-00009C0B0000}"/>
    <cellStyle name="Input 58 2" xfId="2968" xr:uid="{00000000-0005-0000-0000-00009D0B0000}"/>
    <cellStyle name="Input 58 2 2" xfId="4652" xr:uid="{00000000-0005-0000-0000-00009E0B0000}"/>
    <cellStyle name="Input 58 2 2 2" xfId="8795" xr:uid="{5798EAEA-32D9-4F6B-8FAB-9FD280354002}"/>
    <cellStyle name="Input 58 2 2 2 2" xfId="6356" xr:uid="{BAF1353E-E3A7-49B9-B871-618CACA92974}"/>
    <cellStyle name="Input 58 2 2 2 3" xfId="10300" xr:uid="{DAE07926-5723-40C7-AD4B-9439AD795168}"/>
    <cellStyle name="Input 58 2 2 3" xfId="8125" xr:uid="{071CD475-D095-4BD8-9AAB-58315C3468F1}"/>
    <cellStyle name="Input 58 2 2 4" xfId="7567" xr:uid="{42B91BA7-AF62-4FDC-BCC3-487CB763E776}"/>
    <cellStyle name="Input 58 2 2 5" xfId="6764" xr:uid="{02E404BD-FF22-481E-AE50-0088F0128908}"/>
    <cellStyle name="Input 58 2 3" xfId="4049" xr:uid="{00000000-0005-0000-0000-00009F0B0000}"/>
    <cellStyle name="Input 58 2 3 2" xfId="6277" xr:uid="{D30F07DD-7726-47A4-A707-6861B8C0615F}"/>
    <cellStyle name="Input 58 2 3 3" xfId="9906" xr:uid="{503E753A-D9F8-48A3-B764-6B7FBBFE62D5}"/>
    <cellStyle name="Input 58 2 4" xfId="5543" xr:uid="{97013CBE-106C-4EB2-AE8F-D4EFDF9CC71F}"/>
    <cellStyle name="Input 58 2 5" xfId="7388" xr:uid="{6FA15056-3C7C-47FA-BEBE-BAA12675D10E}"/>
    <cellStyle name="Input 58 2 6" xfId="9201" xr:uid="{7B959CFD-0E0C-4BEB-A408-1E3B2ADAB8D9}"/>
    <cellStyle name="Input 58 2 7" xfId="9300" xr:uid="{F0FA75AA-ADAE-4DD3-A320-C5FB575C2CAC}"/>
    <cellStyle name="Input 58 3" xfId="4263" xr:uid="{00000000-0005-0000-0000-0000A00B0000}"/>
    <cellStyle name="Input 58 3 2" xfId="8566" xr:uid="{35E29387-D456-4C53-ACAD-FC479D97B2C0}"/>
    <cellStyle name="Input 58 3 2 2" xfId="6300" xr:uid="{9F677303-E566-4218-BFC3-67C411EE8835}"/>
    <cellStyle name="Input 58 3 2 3" xfId="10077" xr:uid="{979CC38E-C92F-480B-8C45-A6D4269B5819}"/>
    <cellStyle name="Input 58 3 3" xfId="7893" xr:uid="{A54C4523-75E8-4F12-B738-6622CB4CCF7B}"/>
    <cellStyle name="Input 58 3 4" xfId="7514" xr:uid="{CDF18BAD-ADE2-45A3-8283-9884332874BD}"/>
    <cellStyle name="Input 58 3 5" xfId="5822" xr:uid="{BF61B592-8E0D-4182-9AFD-D7269DE64DA6}"/>
    <cellStyle name="Input 58 3 6" xfId="5970" xr:uid="{3D573F79-EB0F-4DC8-ABA0-3E6EE028049E}"/>
    <cellStyle name="Input 58 3 7" xfId="7486" xr:uid="{7D970195-7545-4E57-BF6F-0C1344F2103E}"/>
    <cellStyle name="Input 58 4" xfId="4720" xr:uid="{00000000-0005-0000-0000-0000A10B0000}"/>
    <cellStyle name="Input 58 4 2" xfId="5730" xr:uid="{E7ED1D5A-9621-4F34-A1F8-9E86A7B9AFCC}"/>
    <cellStyle name="Input 58 4 3" xfId="9697" xr:uid="{F6B89A7F-5782-4076-8F28-4E1F0DDB0C29}"/>
    <cellStyle name="Input 58 5" xfId="4937" xr:uid="{00000000-0005-0000-0000-0000A20B0000}"/>
    <cellStyle name="Input 58 6" xfId="6418" xr:uid="{09122CBE-C94A-43C0-9E9D-2EBC4AE81B68}"/>
    <cellStyle name="Input 58 7" xfId="5885" xr:uid="{D26F66A6-1B25-4DF6-B11C-1F559E0D55EE}"/>
    <cellStyle name="Input 58 8" xfId="5654" xr:uid="{B46A51C4-3654-430C-A064-107906AAE779}"/>
    <cellStyle name="Input 58 9" xfId="5768" xr:uid="{0A294659-52C0-41BF-989D-9C8D12E2774E}"/>
    <cellStyle name="Input 59" xfId="1388" xr:uid="{00000000-0005-0000-0000-0000A30B0000}"/>
    <cellStyle name="Input 59 2" xfId="2969" xr:uid="{00000000-0005-0000-0000-0000A40B0000}"/>
    <cellStyle name="Input 59 2 2" xfId="4653" xr:uid="{00000000-0005-0000-0000-0000A50B0000}"/>
    <cellStyle name="Input 59 2 2 2" xfId="8796" xr:uid="{2A49EC0F-20B3-4291-A532-0273E2D7BECA}"/>
    <cellStyle name="Input 59 2 2 2 2" xfId="7293" xr:uid="{B7A4DA91-B262-4B9E-B3E6-4681D2729608}"/>
    <cellStyle name="Input 59 2 2 2 3" xfId="10301" xr:uid="{0060F9DE-4799-4DEF-BB17-99EC89284319}"/>
    <cellStyle name="Input 59 2 2 3" xfId="8126" xr:uid="{50713544-1682-4944-8390-E9B37CE2F4F5}"/>
    <cellStyle name="Input 59 2 2 4" xfId="6191" xr:uid="{2706E726-7EE4-4420-8F22-B2A2325442E2}"/>
    <cellStyle name="Input 59 2 2 5" xfId="9463" xr:uid="{1AED9669-4425-4166-AF34-BB13C29865A2}"/>
    <cellStyle name="Input 59 2 3" xfId="4448" xr:uid="{00000000-0005-0000-0000-0000A60B0000}"/>
    <cellStyle name="Input 59 2 3 2" xfId="7666" xr:uid="{293A4697-91CE-4F86-9719-748AB39C8E94}"/>
    <cellStyle name="Input 59 2 3 3" xfId="9907" xr:uid="{86523DBB-7603-4E34-A784-E478EF5B72C7}"/>
    <cellStyle name="Input 59 2 4" xfId="5544" xr:uid="{35A1800F-7E99-4DF7-883D-C492E500E9ED}"/>
    <cellStyle name="Input 59 2 5" xfId="6393" xr:uid="{B5456A8D-56D1-4CB2-B431-5CEF52D9834B}"/>
    <cellStyle name="Input 59 2 6" xfId="9053" xr:uid="{B6D02BB2-494A-42F1-AB79-B2CC93332E8B}"/>
    <cellStyle name="Input 59 2 7" xfId="6891" xr:uid="{138C1DEE-9AC7-4761-AEC7-0EEB72B51317}"/>
    <cellStyle name="Input 59 3" xfId="4264" xr:uid="{00000000-0005-0000-0000-0000A70B0000}"/>
    <cellStyle name="Input 59 3 2" xfId="8567" xr:uid="{3B40653C-5DBB-42C6-9A22-D7B2B515707A}"/>
    <cellStyle name="Input 59 3 2 2" xfId="7708" xr:uid="{44A10B23-BA9B-4266-9F26-9D6AB6B05519}"/>
    <cellStyle name="Input 59 3 2 3" xfId="10078" xr:uid="{BCBE8E0C-8719-42FF-8FB6-86E5644BE95A}"/>
    <cellStyle name="Input 59 3 3" xfId="7894" xr:uid="{1F0C8B8A-EF18-4BD8-80E3-A5E0E5E5007E}"/>
    <cellStyle name="Input 59 3 4" xfId="6137" xr:uid="{C4C3B365-DA92-427B-A578-A6E05AF871B5}"/>
    <cellStyle name="Input 59 3 5" xfId="9131" xr:uid="{1AA51560-589B-467D-BD3E-2954C7ADC452}"/>
    <cellStyle name="Input 59 3 6" xfId="9531" xr:uid="{E3076179-1C77-46CE-9791-14F8B6BFE802}"/>
    <cellStyle name="Input 59 3 7" xfId="8317" xr:uid="{21681B49-7F9B-4F68-BABF-02BABA184C7D}"/>
    <cellStyle name="Input 59 4" xfId="4321" xr:uid="{00000000-0005-0000-0000-0000A80B0000}"/>
    <cellStyle name="Input 59 4 2" xfId="7190" xr:uid="{2E44052F-D40D-4044-912D-5CB4B0492E16}"/>
    <cellStyle name="Input 59 4 3" xfId="8889" xr:uid="{4C630E66-98E6-4657-9442-2F1455262111}"/>
    <cellStyle name="Input 59 5" xfId="4938" xr:uid="{00000000-0005-0000-0000-0000A90B0000}"/>
    <cellStyle name="Input 59 6" xfId="8880" xr:uid="{E45E1AD6-7333-4738-AFF5-4E6AC5F61232}"/>
    <cellStyle name="Input 59 7" xfId="9195" xr:uid="{0CF0E676-A1A2-4EF8-B3CA-224DB1A78441}"/>
    <cellStyle name="Input 59 8" xfId="5874" xr:uid="{35A14F6C-CFBC-4168-A57A-6395E60D2FD2}"/>
    <cellStyle name="Input 59 9" xfId="8277" xr:uid="{F7B5BEAE-05CA-4083-BF83-C97E472E4A00}"/>
    <cellStyle name="Input 6" xfId="1389" xr:uid="{00000000-0005-0000-0000-0000AA0B0000}"/>
    <cellStyle name="Input 6 2" xfId="2970" xr:uid="{00000000-0005-0000-0000-0000AB0B0000}"/>
    <cellStyle name="Input 6 2 2" xfId="4654" xr:uid="{00000000-0005-0000-0000-0000AC0B0000}"/>
    <cellStyle name="Input 6 2 2 2" xfId="8797" xr:uid="{279D8C74-A20B-4244-9638-860923F3697D}"/>
    <cellStyle name="Input 6 2 2 2 2" xfId="8374" xr:uid="{DE925FC9-1EB0-4118-8619-A1CB3DD876AF}"/>
    <cellStyle name="Input 6 2 2 2 3" xfId="10302" xr:uid="{72037BAA-C617-4CB9-938E-54EE2B0B7079}"/>
    <cellStyle name="Input 6 2 2 3" xfId="8127" xr:uid="{8294640C-6268-4917-A006-0F709AFB3F62}"/>
    <cellStyle name="Input 6 2 2 4" xfId="7568" xr:uid="{E19B1E82-2B8C-45C7-80BF-67A2C757B929}"/>
    <cellStyle name="Input 6 2 2 5" xfId="8267" xr:uid="{A5E6888C-2FAB-4D14-BFB7-A3E0D936A321}"/>
    <cellStyle name="Input 6 2 3" xfId="4048" xr:uid="{00000000-0005-0000-0000-0000AD0B0000}"/>
    <cellStyle name="Input 6 2 3 2" xfId="7236" xr:uid="{4BD77847-14EB-42BE-B1F5-BC0DB381EE24}"/>
    <cellStyle name="Input 6 2 3 3" xfId="9908" xr:uid="{50E8E717-1296-4F3F-85C3-E9916A0BB95B}"/>
    <cellStyle name="Input 6 2 4" xfId="5545" xr:uid="{B85250A4-1F66-4110-9032-C1E3A53C17A9}"/>
    <cellStyle name="Input 6 2 5" xfId="6975" xr:uid="{8908A743-3984-4B29-9081-84E592C09287}"/>
    <cellStyle name="Input 6 2 6" xfId="5677" xr:uid="{803B84C8-99B7-406B-AD75-AE2451BCADDA}"/>
    <cellStyle name="Input 6 2 7" xfId="5668" xr:uid="{90B4DC83-6E9F-447E-90A0-97AE339B8263}"/>
    <cellStyle name="Input 6 3" xfId="4265" xr:uid="{00000000-0005-0000-0000-0000AE0B0000}"/>
    <cellStyle name="Input 6 3 2" xfId="8568" xr:uid="{B102615D-1A87-4346-A9BD-CCC43C8660ED}"/>
    <cellStyle name="Input 6 3 2 2" xfId="6301" xr:uid="{E9905EE6-958B-4461-944C-FD7FFF705C8A}"/>
    <cellStyle name="Input 6 3 2 3" xfId="10079" xr:uid="{1A267E28-74C4-40E0-9F44-A84EE599D4A5}"/>
    <cellStyle name="Input 6 3 3" xfId="7895" xr:uid="{84FFF4BD-229B-4513-B6B4-4E5FDB45B99C}"/>
    <cellStyle name="Input 6 3 4" xfId="5696" xr:uid="{C149D2B4-2DE1-49A0-B3FA-511E5B9635CD}"/>
    <cellStyle name="Input 6 3 5" xfId="8955" xr:uid="{CB033231-CF93-474A-960E-75EA9D7D3F9B}"/>
    <cellStyle name="Input 6 3 6" xfId="5868" xr:uid="{923469A2-F150-4B03-8276-D8E98DCC8663}"/>
    <cellStyle name="Input 6 3 7" xfId="5808" xr:uid="{2CE3D7F4-7F2B-474F-98A8-45E89547429B}"/>
    <cellStyle name="Input 6 4" xfId="3989" xr:uid="{00000000-0005-0000-0000-0000AF0B0000}"/>
    <cellStyle name="Input 6 4 2" xfId="6555" xr:uid="{D022F9D6-0A15-4B10-9BEB-A09F13EBD3DD}"/>
    <cellStyle name="Input 6 4 3" xfId="9673" xr:uid="{111EAB04-9AB4-4D88-A7EF-E2D967F8F9F5}"/>
    <cellStyle name="Input 6 5" xfId="4939" xr:uid="{00000000-0005-0000-0000-0000B00B0000}"/>
    <cellStyle name="Input 6 6" xfId="6999" xr:uid="{ABEE1535-BCAF-44C8-9133-64785AD50793}"/>
    <cellStyle name="Input 6 7" xfId="6773" xr:uid="{F6C4115D-49E9-4353-8B55-0FA908C5D540}"/>
    <cellStyle name="Input 6 8" xfId="9742" xr:uid="{A6BC8C7B-8B80-454D-8AF1-F02F15D37C63}"/>
    <cellStyle name="Input 6 9" xfId="7328" xr:uid="{0F671A06-BBDD-4548-90F7-37667FB0C748}"/>
    <cellStyle name="Input 60" xfId="1390" xr:uid="{00000000-0005-0000-0000-0000B10B0000}"/>
    <cellStyle name="Input 60 2" xfId="2971" xr:uid="{00000000-0005-0000-0000-0000B20B0000}"/>
    <cellStyle name="Input 60 2 2" xfId="4655" xr:uid="{00000000-0005-0000-0000-0000B30B0000}"/>
    <cellStyle name="Input 60 2 2 2" xfId="8798" xr:uid="{56812E96-C878-40A1-A332-106558FAA765}"/>
    <cellStyle name="Input 60 2 2 2 2" xfId="8254" xr:uid="{131F98FC-A1D8-4A30-89BF-ABD2C63BA2AB}"/>
    <cellStyle name="Input 60 2 2 2 3" xfId="10303" xr:uid="{54059787-3963-4F5A-8CAF-0CC1F7745CEE}"/>
    <cellStyle name="Input 60 2 2 3" xfId="8128" xr:uid="{322B4E07-6DD0-4188-A8B5-FFC591AB93D9}"/>
    <cellStyle name="Input 60 2 2 4" xfId="7150" xr:uid="{97F714FF-66C2-4153-A976-308914E851CE}"/>
    <cellStyle name="Input 60 2 2 5" xfId="9850" xr:uid="{B9C67F56-4C06-4DD8-823C-32C1FC1256B0}"/>
    <cellStyle name="Input 60 2 3" xfId="4447" xr:uid="{00000000-0005-0000-0000-0000B40B0000}"/>
    <cellStyle name="Input 60 2 3 2" xfId="5758" xr:uid="{FD8742A7-BE90-4951-B78E-F3CDF69E7B3F}"/>
    <cellStyle name="Input 60 2 3 3" xfId="9909" xr:uid="{4D119C62-B178-4A9F-AAB2-51F549175488}"/>
    <cellStyle name="Input 60 2 4" xfId="5546" xr:uid="{D0872201-0DDE-45EB-AD1D-7408F963E096}"/>
    <cellStyle name="Input 60 2 5" xfId="6864" xr:uid="{77AF394E-9AB8-4233-B66A-E059F5FBF83F}"/>
    <cellStyle name="Input 60 2 6" xfId="6399" xr:uid="{ED311307-D03A-4812-8C30-05E651FB776F}"/>
    <cellStyle name="Input 60 2 7" xfId="9693" xr:uid="{7283D6C0-B539-4572-A827-B9D89B078D25}"/>
    <cellStyle name="Input 60 3" xfId="4266" xr:uid="{00000000-0005-0000-0000-0000B50B0000}"/>
    <cellStyle name="Input 60 3 2" xfId="8569" xr:uid="{776D8B9F-F491-4B84-BE4E-16646D94BB95}"/>
    <cellStyle name="Input 60 3 2 2" xfId="7709" xr:uid="{C96CCAD0-CD18-42BF-8DFA-753C7EE30F29}"/>
    <cellStyle name="Input 60 3 2 3" xfId="10080" xr:uid="{57A84513-46A3-4F9D-9259-58EDAC5F8049}"/>
    <cellStyle name="Input 60 3 3" xfId="7896" xr:uid="{DD2DB17E-27B8-4DB7-B625-B8557032C19B}"/>
    <cellStyle name="Input 60 3 4" xfId="7096" xr:uid="{642842A2-825C-4B05-8000-FA82269F451E}"/>
    <cellStyle name="Input 60 3 5" xfId="6427" xr:uid="{80F0BE71-49A4-44C6-AEC5-6C3B73D9A6D3}"/>
    <cellStyle name="Input 60 3 6" xfId="6098" xr:uid="{42B5607D-2A66-4D33-8B36-AAF4F8F9F012}"/>
    <cellStyle name="Input 60 3 7" xfId="9374" xr:uid="{BF5D0CB2-24F1-4BDC-8199-B630315AD6E3}"/>
    <cellStyle name="Input 60 4" xfId="4719" xr:uid="{00000000-0005-0000-0000-0000B60B0000}"/>
    <cellStyle name="Input 60 4 2" xfId="6232" xr:uid="{1EBCACB4-B3A6-4F64-8D54-72B86B5CF384}"/>
    <cellStyle name="Input 60 4 3" xfId="7039" xr:uid="{09A41A33-42B2-4656-8BE7-F78749523871}"/>
    <cellStyle name="Input 60 5" xfId="4940" xr:uid="{00000000-0005-0000-0000-0000B70B0000}"/>
    <cellStyle name="Input 60 6" xfId="6445" xr:uid="{5C17E609-E96C-43CA-8D47-38573FA33261}"/>
    <cellStyle name="Input 60 7" xfId="7064" xr:uid="{AD7FDD53-13F0-405F-88BC-B00EBCD88A3E}"/>
    <cellStyle name="Input 60 8" xfId="7020" xr:uid="{DFA30640-E4B1-4E6A-ACE5-A410FA9C1E72}"/>
    <cellStyle name="Input 60 9" xfId="9812" xr:uid="{46653D0E-B09B-429E-944B-D0B356FB775A}"/>
    <cellStyle name="Input 61" xfId="1391" xr:uid="{00000000-0005-0000-0000-0000B80B0000}"/>
    <cellStyle name="Input 61 2" xfId="2972" xr:uid="{00000000-0005-0000-0000-0000B90B0000}"/>
    <cellStyle name="Input 61 2 2" xfId="4656" xr:uid="{00000000-0005-0000-0000-0000BA0B0000}"/>
    <cellStyle name="Input 61 2 2 2" xfId="8799" xr:uid="{EB537F53-0358-443A-A54F-0676098CEDA4}"/>
    <cellStyle name="Input 61 2 2 2 2" xfId="6357" xr:uid="{5DA6319E-DDBA-4054-BE22-37F0C0D8D2EE}"/>
    <cellStyle name="Input 61 2 2 2 3" xfId="10304" xr:uid="{12C0DB84-F7C4-4890-AF94-19F34DEF1992}"/>
    <cellStyle name="Input 61 2 2 3" xfId="8129" xr:uid="{70813FB5-219F-4AA9-81FF-77A4A1D48783}"/>
    <cellStyle name="Input 61 2 2 4" xfId="5710" xr:uid="{841CC4A3-9C21-4C3A-9508-F75E89EB335C}"/>
    <cellStyle name="Input 61 2 2 5" xfId="6677" xr:uid="{D1999616-AD72-4337-9EDD-6EF3258702F5}"/>
    <cellStyle name="Input 61 2 3" xfId="4047" xr:uid="{00000000-0005-0000-0000-0000BB0B0000}"/>
    <cellStyle name="Input 61 2 3 2" xfId="7237" xr:uid="{891D5C50-CBBE-428A-952E-DF34D2A7B5FE}"/>
    <cellStyle name="Input 61 2 3 3" xfId="9910" xr:uid="{F9B2107B-6886-4FFA-BD94-974D4B8704F4}"/>
    <cellStyle name="Input 61 2 4" xfId="5547" xr:uid="{C4BDFC65-C894-44C0-8DFF-68A57D85B375}"/>
    <cellStyle name="Input 61 2 5" xfId="6712" xr:uid="{52D10E04-9199-4974-9B64-586387F3F1D7}"/>
    <cellStyle name="Input 61 2 6" xfId="9825" xr:uid="{A8F6D783-FFA3-4F08-ADA1-9C16FDEDD4BF}"/>
    <cellStyle name="Input 61 2 7" xfId="5839" xr:uid="{B9006DB7-28D2-4FC5-BC0A-A57AF249D3B0}"/>
    <cellStyle name="Input 61 3" xfId="4267" xr:uid="{00000000-0005-0000-0000-0000BC0B0000}"/>
    <cellStyle name="Input 61 3 2" xfId="8570" xr:uid="{E0D74BDA-D22F-48CB-B620-380B55B5589D}"/>
    <cellStyle name="Input 61 3 2 2" xfId="7792" xr:uid="{C2A07395-1F1D-48FD-93F0-F8F753C7CA2A}"/>
    <cellStyle name="Input 61 3 2 3" xfId="10081" xr:uid="{292D5BF9-73F4-4DC9-B9F8-C034613FFAA8}"/>
    <cellStyle name="Input 61 3 3" xfId="7897" xr:uid="{BA3032D9-5A01-41C3-93D9-7367D3FCA8F1}"/>
    <cellStyle name="Input 61 3 4" xfId="6495" xr:uid="{D4022A7F-C345-4FE4-931B-213501C917F8}"/>
    <cellStyle name="Input 61 3 5" xfId="6006" xr:uid="{D6AC6585-2EA9-4530-9771-9EBAA6708348}"/>
    <cellStyle name="Input 61 3 6" xfId="8972" xr:uid="{4E3F41B7-E051-4A34-AA79-E2F2DFC29272}"/>
    <cellStyle name="Input 61 3 7" xfId="9822" xr:uid="{83E553F6-A9E7-40C4-A703-624AA460E3B1}"/>
    <cellStyle name="Input 61 4" xfId="4718" xr:uid="{00000000-0005-0000-0000-0000BD0B0000}"/>
    <cellStyle name="Input 61 4 2" xfId="7609" xr:uid="{E6D7C33A-47BF-410C-B015-3CE9BA0BD3AA}"/>
    <cellStyle name="Input 61 4 3" xfId="9176" xr:uid="{2FD8C49C-AE59-401E-A7FF-74551001F24D}"/>
    <cellStyle name="Input 61 5" xfId="4941" xr:uid="{00000000-0005-0000-0000-0000BE0B0000}"/>
    <cellStyle name="Input 61 6" xfId="5980" xr:uid="{23DFB20C-F76D-4630-BAEC-FA178CF60C6D}"/>
    <cellStyle name="Input 61 7" xfId="6853" xr:uid="{F6984E15-CA7E-445A-BC4F-22FBC30103EA}"/>
    <cellStyle name="Input 61 8" xfId="9022" xr:uid="{F71A53F6-F07C-49B2-9779-38F236C03779}"/>
    <cellStyle name="Input 61 9" xfId="9749" xr:uid="{3796E0BE-1890-4745-8ABE-91F32613D8AA}"/>
    <cellStyle name="Input 62" xfId="1392" xr:uid="{00000000-0005-0000-0000-0000BF0B0000}"/>
    <cellStyle name="Input 62 2" xfId="2973" xr:uid="{00000000-0005-0000-0000-0000C00B0000}"/>
    <cellStyle name="Input 62 2 2" xfId="4657" xr:uid="{00000000-0005-0000-0000-0000C10B0000}"/>
    <cellStyle name="Input 62 2 2 2" xfId="8800" xr:uid="{BBC5FC85-2302-494A-A5E4-158F3AB9658B}"/>
    <cellStyle name="Input 62 2 2 2 2" xfId="7294" xr:uid="{0AFB2347-11E8-4168-B6F4-ED5583C766CA}"/>
    <cellStyle name="Input 62 2 2 2 3" xfId="10305" xr:uid="{0A2A5ACE-CD42-4D45-9C80-51890709C2A2}"/>
    <cellStyle name="Input 62 2 2 3" xfId="8130" xr:uid="{326C5A7C-CB37-4EE0-891C-799A9F934A68}"/>
    <cellStyle name="Input 62 2 2 4" xfId="6192" xr:uid="{22559ADD-11A5-49A8-BA30-E1D82AFAD32C}"/>
    <cellStyle name="Input 62 2 2 5" xfId="7313" xr:uid="{4BA40128-3293-4E68-8112-37E9CA9141DA}"/>
    <cellStyle name="Input 62 2 3" xfId="4446" xr:uid="{00000000-0005-0000-0000-0000C20B0000}"/>
    <cellStyle name="Input 62 2 3 2" xfId="6577" xr:uid="{44A7E50D-6231-4FE3-9824-AC3044180032}"/>
    <cellStyle name="Input 62 2 3 3" xfId="9911" xr:uid="{8544CF8E-BA3E-4E19-A811-1E909975833C}"/>
    <cellStyle name="Input 62 2 4" xfId="5548" xr:uid="{B530007D-D978-4764-A218-8FD12B013D44}"/>
    <cellStyle name="Input 62 2 5" xfId="5897" xr:uid="{F2ADBBF4-7C42-47C2-99CA-6A6D2F9333CF}"/>
    <cellStyle name="Input 62 2 6" xfId="6879" xr:uid="{8C3CEC38-96C9-48BD-931C-771A2595D27C}"/>
    <cellStyle name="Input 62 2 7" xfId="9001" xr:uid="{C4F3B51C-A400-4438-AB2A-EEE2A90F9DC9}"/>
    <cellStyle name="Input 62 3" xfId="4268" xr:uid="{00000000-0005-0000-0000-0000C30B0000}"/>
    <cellStyle name="Input 62 3 2" xfId="8571" xr:uid="{78409053-A8EC-44F7-804D-117A79CC0DF4}"/>
    <cellStyle name="Input 62 3 2 2" xfId="5781" xr:uid="{B8A677D3-ADCD-4203-86BC-033F617F3062}"/>
    <cellStyle name="Input 62 3 2 3" xfId="10082" xr:uid="{CCDB6119-AD49-426B-ACEA-9629ACB1E81E}"/>
    <cellStyle name="Input 62 3 3" xfId="7898" xr:uid="{80EB5530-E592-4CDA-8259-F09B3EBB1382}"/>
    <cellStyle name="Input 62 3 4" xfId="6138" xr:uid="{23CB6315-5A09-487D-801B-A2E364140D07}"/>
    <cellStyle name="Input 62 3 5" xfId="8863" xr:uid="{528A9DC9-4C4B-4707-9FC3-6E891CDA2555}"/>
    <cellStyle name="Input 62 3 6" xfId="9437" xr:uid="{786CEC38-DE1F-4E9E-88D1-685BEE7555D4}"/>
    <cellStyle name="Input 62 3 7" xfId="9472" xr:uid="{1B1C301D-3201-4157-8156-E370BB372B4E}"/>
    <cellStyle name="Input 62 4" xfId="4320" xr:uid="{00000000-0005-0000-0000-0000C40B0000}"/>
    <cellStyle name="Input 62 4 2" xfId="7191" xr:uid="{BE1BCB4A-BF19-4FB9-93C8-BC2660767F95}"/>
    <cellStyle name="Input 62 4 3" xfId="6396" xr:uid="{8C184628-0F8E-4F77-A51D-75A936D783BE}"/>
    <cellStyle name="Input 62 5" xfId="4942" xr:uid="{00000000-0005-0000-0000-0000C50B0000}"/>
    <cellStyle name="Input 62 6" xfId="8390" xr:uid="{1B7F40FD-C7A7-4432-991F-9F7A899DBA02}"/>
    <cellStyle name="Input 62 7" xfId="6708" xr:uid="{75E55D2C-F4E4-4495-9B5D-C8A913D45394}"/>
    <cellStyle name="Input 62 8" xfId="7481" xr:uid="{0B3FF17A-A95D-4807-8740-13CEBBF25920}"/>
    <cellStyle name="Input 62 9" xfId="7369" xr:uid="{86499D3B-DE1A-47AE-A25C-53171548F33A}"/>
    <cellStyle name="Input 63" xfId="1393" xr:uid="{00000000-0005-0000-0000-0000C60B0000}"/>
    <cellStyle name="Input 63 2" xfId="2974" xr:uid="{00000000-0005-0000-0000-0000C70B0000}"/>
    <cellStyle name="Input 63 2 2" xfId="4658" xr:uid="{00000000-0005-0000-0000-0000C80B0000}"/>
    <cellStyle name="Input 63 2 2 2" xfId="8801" xr:uid="{53B3B606-1F94-4C87-A007-14D96456138C}"/>
    <cellStyle name="Input 63 2 2 2 2" xfId="8375" xr:uid="{513E5C71-1614-4DF8-8B17-8E4F0CB807A2}"/>
    <cellStyle name="Input 63 2 2 2 3" xfId="10306" xr:uid="{AB439AA5-A6DC-47A7-9633-6A853882A474}"/>
    <cellStyle name="Input 63 2 2 3" xfId="8131" xr:uid="{027D9DEF-718D-4F56-9E04-B9F94656C4EB}"/>
    <cellStyle name="Input 63 2 2 4" xfId="6537" xr:uid="{C29E6D99-1E56-4D1B-89D7-828C13E94EB8}"/>
    <cellStyle name="Input 63 2 2 5" xfId="5682" xr:uid="{8A39CE67-786C-432D-9363-11B89C94D6DB}"/>
    <cellStyle name="Input 63 2 3" xfId="4046" xr:uid="{00000000-0005-0000-0000-0000C90B0000}"/>
    <cellStyle name="Input 63 2 3 2" xfId="5794" xr:uid="{E564A24A-4100-4CEC-912A-1782696A05C4}"/>
    <cellStyle name="Input 63 2 3 3" xfId="9912" xr:uid="{3BE4970F-1399-456A-9B0A-5760462BEEBD}"/>
    <cellStyle name="Input 63 2 4" xfId="5549" xr:uid="{400EBBB7-57DF-4AC9-995B-29EF2D312F40}"/>
    <cellStyle name="Input 63 2 5" xfId="9189" xr:uid="{11BB2B35-86B4-4126-8396-0C35420222E9}"/>
    <cellStyle name="Input 63 2 6" xfId="7401" xr:uid="{03391A39-06D5-4B55-98D2-85D643B6508A}"/>
    <cellStyle name="Input 63 2 7" xfId="5972" xr:uid="{878D641C-955D-46B4-91C4-80DA7081A4BF}"/>
    <cellStyle name="Input 63 3" xfId="4269" xr:uid="{00000000-0005-0000-0000-0000CA0B0000}"/>
    <cellStyle name="Input 63 3 2" xfId="8572" xr:uid="{ACB65060-CDD9-424C-AA11-D32FFD392B5B}"/>
    <cellStyle name="Input 63 3 2 2" xfId="6302" xr:uid="{60260DA6-B046-42AF-89B4-E9DAB02D99DB}"/>
    <cellStyle name="Input 63 3 2 3" xfId="10083" xr:uid="{F5382E74-DA79-437E-AEFC-D91923E2BF5A}"/>
    <cellStyle name="Input 63 3 3" xfId="7899" xr:uid="{B6164544-F956-481F-8D7E-5F11D255BF85}"/>
    <cellStyle name="Input 63 3 4" xfId="7515" xr:uid="{E23B7859-9090-4FD7-A59D-AD12A21269B9}"/>
    <cellStyle name="Input 63 3 5" xfId="9233" xr:uid="{07579744-7EA1-41ED-A798-5FA90F3F9F47}"/>
    <cellStyle name="Input 63 3 6" xfId="9798" xr:uid="{EDAACA16-868C-404A-B004-BAB639B511B3}"/>
    <cellStyle name="Input 63 3 7" xfId="8995" xr:uid="{7B611B07-39C7-4EB1-AB7F-EF48B523ECCB}"/>
    <cellStyle name="Input 63 4" xfId="3988" xr:uid="{00000000-0005-0000-0000-0000CB0B0000}"/>
    <cellStyle name="Input 63 4 2" xfId="7610" xr:uid="{6A0FDE70-F857-4A38-AD8A-50075EEDA896}"/>
    <cellStyle name="Input 63 4 3" xfId="9612" xr:uid="{558A328D-F075-47FC-AB7E-DD9991EC40AB}"/>
    <cellStyle name="Input 63 5" xfId="4943" xr:uid="{00000000-0005-0000-0000-0000CC0B0000}"/>
    <cellStyle name="Input 63 6" xfId="6048" xr:uid="{1ED9960D-675A-4E6E-9BD4-FC7E15F56A94}"/>
    <cellStyle name="Input 63 7" xfId="5853" xr:uid="{4CA0E632-FC9D-44D7-8EED-B927B4C5B6E8}"/>
    <cellStyle name="Input 63 8" xfId="6990" xr:uid="{78040581-5804-48C3-B151-D605CD7007BF}"/>
    <cellStyle name="Input 63 9" xfId="6437" xr:uid="{71779AB3-230B-4C27-A6C1-7D7C092FC3C6}"/>
    <cellStyle name="Input 64" xfId="1394" xr:uid="{00000000-0005-0000-0000-0000CD0B0000}"/>
    <cellStyle name="Input 64 2" xfId="2975" xr:uid="{00000000-0005-0000-0000-0000CE0B0000}"/>
    <cellStyle name="Input 64 2 2" xfId="4659" xr:uid="{00000000-0005-0000-0000-0000CF0B0000}"/>
    <cellStyle name="Input 64 2 2 2" xfId="8802" xr:uid="{EC7E2217-7E9D-4AF3-A9B6-BFB34C13FDA0}"/>
    <cellStyle name="Input 64 2 2 2 2" xfId="8255" xr:uid="{0F8A7B7E-764C-45B4-8E4A-E464B505EAC7}"/>
    <cellStyle name="Input 64 2 2 2 3" xfId="10307" xr:uid="{EA0AAD7B-7232-4DA7-8FA7-C3E7FFB7552A}"/>
    <cellStyle name="Input 64 2 2 3" xfId="8132" xr:uid="{B4C39469-D079-489E-9878-690FF34481B1}"/>
    <cellStyle name="Input 64 2 2 4" xfId="7151" xr:uid="{EB591F66-0B5C-422E-A524-54E8257D630B}"/>
    <cellStyle name="Input 64 2 2 5" xfId="6068" xr:uid="{7E0AFE84-D31E-405A-A63E-F7BAB943FB59}"/>
    <cellStyle name="Input 64 2 3" xfId="4445" xr:uid="{00000000-0005-0000-0000-0000D00B0000}"/>
    <cellStyle name="Input 64 2 3 2" xfId="7667" xr:uid="{22C04CF8-A021-4AC8-AE07-4320CF4D06BF}"/>
    <cellStyle name="Input 64 2 3 3" xfId="9913" xr:uid="{ADF32572-E1D1-4355-BEDF-D60C2802E36D}"/>
    <cellStyle name="Input 64 2 4" xfId="5550" xr:uid="{25F314BF-9183-4629-9D01-423F8713734C}"/>
    <cellStyle name="Input 64 2 5" xfId="7727" xr:uid="{FACB6054-7BC7-48EF-8391-7FA72E6FCB0B}"/>
    <cellStyle name="Input 64 2 6" xfId="6436" xr:uid="{8868CE39-11FB-42FF-AB7F-6F76A3D6B5CE}"/>
    <cellStyle name="Input 64 2 7" xfId="6989" xr:uid="{C4CCF431-0C77-4412-89C4-E0106903FC4E}"/>
    <cellStyle name="Input 64 3" xfId="4270" xr:uid="{00000000-0005-0000-0000-0000D10B0000}"/>
    <cellStyle name="Input 64 3 2" xfId="8573" xr:uid="{D30DE3CA-4282-4372-884B-E95D9B114BC5}"/>
    <cellStyle name="Input 64 3 2 2" xfId="6600" xr:uid="{ABF1EF33-0718-412B-BFBE-B17ED1EFC8EB}"/>
    <cellStyle name="Input 64 3 2 3" xfId="10084" xr:uid="{90BBC034-3B75-4240-872C-08C40AEAE6C4}"/>
    <cellStyle name="Input 64 3 3" xfId="7900" xr:uid="{F4A3734E-2373-4416-B173-0B0EFB7E5EEF}"/>
    <cellStyle name="Input 64 3 4" xfId="7097" xr:uid="{54FC3877-5A6E-4244-9BCE-AAFFEF818C71}"/>
    <cellStyle name="Input 64 3 5" xfId="9046" xr:uid="{E8BBD39E-8917-4EAD-9A2C-C6455B81985E}"/>
    <cellStyle name="Input 64 3 6" xfId="6704" xr:uid="{09F3D002-7E52-4E08-8DFC-E9C1E4394F9F}"/>
    <cellStyle name="Input 64 3 7" xfId="6993" xr:uid="{8A6B8F5F-A9F4-4182-B518-7DFC6774B899}"/>
    <cellStyle name="Input 64 4" xfId="4717" xr:uid="{00000000-0005-0000-0000-0000D20B0000}"/>
    <cellStyle name="Input 64 4 2" xfId="6233" xr:uid="{6A40FC4C-676F-47D2-A63E-2B84EB3AB6D5}"/>
    <cellStyle name="Input 64 4 3" xfId="7025" xr:uid="{69690708-05FD-4807-99B2-E3B8F123ECDB}"/>
    <cellStyle name="Input 64 5" xfId="4944" xr:uid="{00000000-0005-0000-0000-0000D30B0000}"/>
    <cellStyle name="Input 64 6" xfId="7414" xr:uid="{AFF48CE4-1FB8-4706-A7B5-870F76C69DC7}"/>
    <cellStyle name="Input 64 7" xfId="8959" xr:uid="{B76AED53-13A6-4FA5-96E1-9AE46862AA31}"/>
    <cellStyle name="Input 64 8" xfId="7730" xr:uid="{76519222-12E5-4AE1-A9E7-B94D3C14DA52}"/>
    <cellStyle name="Input 64 9" xfId="7325" xr:uid="{5B196995-DE19-4F41-9FD4-A17F61C8A1A1}"/>
    <cellStyle name="Input 65" xfId="1395" xr:uid="{00000000-0005-0000-0000-0000D40B0000}"/>
    <cellStyle name="Input 65 2" xfId="2976" xr:uid="{00000000-0005-0000-0000-0000D50B0000}"/>
    <cellStyle name="Input 65 2 2" xfId="4660" xr:uid="{00000000-0005-0000-0000-0000D60B0000}"/>
    <cellStyle name="Input 65 2 2 2" xfId="8803" xr:uid="{C4D0FE00-1597-409A-AF17-413FE717903C}"/>
    <cellStyle name="Input 65 2 2 2 2" xfId="6358" xr:uid="{439A1856-14DF-4844-AA7D-04FD05CFFC3D}"/>
    <cellStyle name="Input 65 2 2 2 3" xfId="10308" xr:uid="{9E87DD88-AEE6-417D-989B-090C33A08ED8}"/>
    <cellStyle name="Input 65 2 2 3" xfId="8133" xr:uid="{5705F4F3-EF24-4C5C-A517-A53F96B31445}"/>
    <cellStyle name="Input 65 2 2 4" xfId="7569" xr:uid="{9BCED8B1-F9B9-4AA7-9DFE-1992F55AC863}"/>
    <cellStyle name="Input 65 2 2 5" xfId="9418" xr:uid="{17162AF1-B8C8-4EED-8243-85D0B8CA9C37}"/>
    <cellStyle name="Input 65 2 3" xfId="4045" xr:uid="{00000000-0005-0000-0000-0000D70B0000}"/>
    <cellStyle name="Input 65 2 3 2" xfId="6278" xr:uid="{D82028FA-DEFE-424F-8A02-B7BA4F997305}"/>
    <cellStyle name="Input 65 2 3 3" xfId="9914" xr:uid="{7420609F-24A1-4A89-90FE-3B4325C84CC6}"/>
    <cellStyle name="Input 65 2 4" xfId="5551" xr:uid="{B12AC83A-1FE8-4FCD-94CA-A0EA822E0F22}"/>
    <cellStyle name="Input 65 2 5" xfId="9010" xr:uid="{CB0F775C-3C90-4041-8C01-FE3CAF4A6D5B}"/>
    <cellStyle name="Input 65 2 6" xfId="9406" xr:uid="{7CA8E0D8-FA90-40E9-8335-D3B033927EC8}"/>
    <cellStyle name="Input 65 2 7" xfId="8998" xr:uid="{6538CC40-9C6A-460A-88FE-332412112C18}"/>
    <cellStyle name="Input 65 3" xfId="4271" xr:uid="{00000000-0005-0000-0000-0000D80B0000}"/>
    <cellStyle name="Input 65 3 2" xfId="8574" xr:uid="{6CA7D2CD-AE69-40D7-8FCC-CEE2D11BE22D}"/>
    <cellStyle name="Input 65 3 2 2" xfId="7793" xr:uid="{DB639386-C71C-426B-9AAC-F9A81116ED3E}"/>
    <cellStyle name="Input 65 3 2 3" xfId="10085" xr:uid="{CEF99B76-7CC4-4136-B6A1-DE5CD1E8BDB7}"/>
    <cellStyle name="Input 65 3 3" xfId="7901" xr:uid="{B081CCCE-CD7C-4CD0-B643-FC27C4375B58}"/>
    <cellStyle name="Input 65 3 4" xfId="7516" xr:uid="{548DAB9E-F337-4ACF-97FE-5B8621EE3721}"/>
    <cellStyle name="Input 65 3 5" xfId="6796" xr:uid="{402FAA28-1B81-4A37-892D-CD6564099274}"/>
    <cellStyle name="Input 65 3 6" xfId="6038" xr:uid="{0D18FD01-5FE1-47F0-AE90-422C949CE4A2}"/>
    <cellStyle name="Input 65 3 7" xfId="9786" xr:uid="{3148AF41-E968-4996-832E-679DC29876B6}"/>
    <cellStyle name="Input 65 4" xfId="4716" xr:uid="{00000000-0005-0000-0000-0000D90B0000}"/>
    <cellStyle name="Input 65 4 2" xfId="5731" xr:uid="{9528E102-A012-499D-89B7-CC7C3594F6B1}"/>
    <cellStyle name="Input 65 4 3" xfId="9672" xr:uid="{EEF5E561-6DF0-48AF-BE7B-749D8E92C9BB}"/>
    <cellStyle name="Input 65 5" xfId="4945" xr:uid="{00000000-0005-0000-0000-0000DA0B0000}"/>
    <cellStyle name="Input 65 6" xfId="6928" xr:uid="{2264D900-8CE9-4568-9F36-DA1F1BE8EC50}"/>
    <cellStyle name="Input 65 7" xfId="6389" xr:uid="{3975154B-3F56-45FC-962A-CB7AB91EA629}"/>
    <cellStyle name="Input 65 8" xfId="7458" xr:uid="{0435C8E5-CA04-491C-ADAC-9EE45EBB36D8}"/>
    <cellStyle name="Input 65 9" xfId="9072" xr:uid="{18A722AB-115D-409E-86A2-C2E310BCC14E}"/>
    <cellStyle name="Input 66" xfId="1396" xr:uid="{00000000-0005-0000-0000-0000DB0B0000}"/>
    <cellStyle name="Input 66 2" xfId="2977" xr:uid="{00000000-0005-0000-0000-0000DC0B0000}"/>
    <cellStyle name="Input 66 2 2" xfId="4661" xr:uid="{00000000-0005-0000-0000-0000DD0B0000}"/>
    <cellStyle name="Input 66 2 2 2" xfId="8804" xr:uid="{CBDB2CD7-6AEB-424F-8517-300AAF0198E4}"/>
    <cellStyle name="Input 66 2 2 2 2" xfId="7295" xr:uid="{F924F9E7-2138-4941-ACFC-106575EA193A}"/>
    <cellStyle name="Input 66 2 2 2 3" xfId="10309" xr:uid="{D103ABAF-2ECA-4873-BFDD-1003028F7EE7}"/>
    <cellStyle name="Input 66 2 2 3" xfId="8134" xr:uid="{39431BD3-6B51-4361-81B9-767844AAC3B8}"/>
    <cellStyle name="Input 66 2 2 4" xfId="6193" xr:uid="{0DF5D164-35AA-4316-94E2-101C736BEBFD}"/>
    <cellStyle name="Input 66 2 2 5" xfId="6810" xr:uid="{198522D5-614D-4F99-989E-F71EA52A5787}"/>
    <cellStyle name="Input 66 2 3" xfId="4444" xr:uid="{00000000-0005-0000-0000-0000DE0B0000}"/>
    <cellStyle name="Input 66 2 3 2" xfId="7668" xr:uid="{161BD7F1-59B0-465A-B4FE-D5982F454176}"/>
    <cellStyle name="Input 66 2 3 3" xfId="9915" xr:uid="{E6B681CF-80E3-4B2B-95B1-5D654AC386DD}"/>
    <cellStyle name="Input 66 2 4" xfId="5552" xr:uid="{5390D8E8-4F9C-4E86-A0EF-F1220EDB9378}"/>
    <cellStyle name="Input 66 2 5" xfId="8284" xr:uid="{FE265B51-DE23-4A86-895E-CB3EE5B868F3}"/>
    <cellStyle name="Input 66 2 6" xfId="6701" xr:uid="{73F65D70-9C73-4B58-88B4-613327790563}"/>
    <cellStyle name="Input 66 2 7" xfId="5618" xr:uid="{C33228BB-C31F-4916-AAC9-CD1BDCEEB140}"/>
    <cellStyle name="Input 66 3" xfId="4272" xr:uid="{00000000-0005-0000-0000-0000DF0B0000}"/>
    <cellStyle name="Input 66 3 2" xfId="8575" xr:uid="{68F9D93E-B513-4410-91BF-FA2343E8F1BB}"/>
    <cellStyle name="Input 66 3 2 2" xfId="7710" xr:uid="{5027EED4-B0F4-4C23-975C-9F1A354E67A6}"/>
    <cellStyle name="Input 66 3 2 3" xfId="10086" xr:uid="{FF59441B-0EB0-4F2F-B6B1-47CB4E40F33A}"/>
    <cellStyle name="Input 66 3 3" xfId="7902" xr:uid="{9DA9B0EB-668E-4167-97C2-242EA22A1A83}"/>
    <cellStyle name="Input 66 3 4" xfId="6139" xr:uid="{444D0D95-FAF0-4920-8280-99C4F81ACC9E}"/>
    <cellStyle name="Input 66 3 5" xfId="9132" xr:uid="{3E5462E4-7016-47EB-95C6-DAE81640071B}"/>
    <cellStyle name="Input 66 3 6" xfId="7014" xr:uid="{02F3728D-7CAB-4AB9-ACE6-303E3B8AB347}"/>
    <cellStyle name="Input 66 3 7" xfId="6086" xr:uid="{12EFBDCE-05D1-479A-94A7-A2036418BECC}"/>
    <cellStyle name="Input 66 4" xfId="4319" xr:uid="{00000000-0005-0000-0000-0000E00B0000}"/>
    <cellStyle name="Input 66 4 2" xfId="7192" xr:uid="{EA33D8BC-00A4-4817-8EE6-E3A994657E74}"/>
    <cellStyle name="Input 66 4 3" xfId="9645" xr:uid="{D44A5040-ECE8-41DA-9F02-0D74E7AC647E}"/>
    <cellStyle name="Input 66 5" xfId="4946" xr:uid="{00000000-0005-0000-0000-0000E10B0000}"/>
    <cellStyle name="Input 66 6" xfId="5861" xr:uid="{074DE52C-61AB-46F3-8943-948A226BEE5F}"/>
    <cellStyle name="Input 66 7" xfId="6024" xr:uid="{ACCA8F67-C852-42A7-BF27-26914E8EDBBA}"/>
    <cellStyle name="Input 66 8" xfId="5971" xr:uid="{E66FE5BE-B7E0-44D2-95BE-ED58E2A4676B}"/>
    <cellStyle name="Input 66 9" xfId="5835" xr:uid="{D105BABA-7A7E-4D9F-B913-56DABC88C2CE}"/>
    <cellStyle name="Input 67" xfId="1397" xr:uid="{00000000-0005-0000-0000-0000E20B0000}"/>
    <cellStyle name="Input 67 2" xfId="2978" xr:uid="{00000000-0005-0000-0000-0000E30B0000}"/>
    <cellStyle name="Input 67 2 2" xfId="4662" xr:uid="{00000000-0005-0000-0000-0000E40B0000}"/>
    <cellStyle name="Input 67 2 2 2" xfId="8805" xr:uid="{13393C9A-0B25-42E5-9365-2F6A0DA4A03C}"/>
    <cellStyle name="Input 67 2 2 2 2" xfId="8376" xr:uid="{70FCF112-F8A5-462B-9BAF-B44A87DF6F9D}"/>
    <cellStyle name="Input 67 2 2 2 3" xfId="10310" xr:uid="{B017DE8D-6160-4B24-B453-DA88D6E1915A}"/>
    <cellStyle name="Input 67 2 2 3" xfId="8135" xr:uid="{50DDD4FE-C0F4-441D-BCE6-B2A5A6FBC4C5}"/>
    <cellStyle name="Input 67 2 2 4" xfId="7570" xr:uid="{F7E3CC6E-5DC1-4533-9563-CEFCDD80D591}"/>
    <cellStyle name="Input 67 2 2 5" xfId="9381" xr:uid="{9BF44BEC-80FF-4E78-A751-80BAFC29CF08}"/>
    <cellStyle name="Input 67 2 3" xfId="4044" xr:uid="{00000000-0005-0000-0000-0000E50B0000}"/>
    <cellStyle name="Input 67 2 3 2" xfId="6279" xr:uid="{2045809F-2BB1-41DF-8FC1-6C49E71E97E4}"/>
    <cellStyle name="Input 67 2 3 3" xfId="9916" xr:uid="{9D8463D3-ACF9-41C1-B396-A33FC4C800FA}"/>
    <cellStyle name="Input 67 2 4" xfId="5553" xr:uid="{7B9B99D8-F5B5-49DD-996D-A3AA76B9B3C9}"/>
    <cellStyle name="Input 67 2 5" xfId="5844" xr:uid="{873D365D-0DF7-46E2-9B60-F49037BAE889}"/>
    <cellStyle name="Input 67 2 6" xfId="8225" xr:uid="{3709AB9B-5DF3-4129-A945-53435CD2CF19}"/>
    <cellStyle name="Input 67 2 7" xfId="7386" xr:uid="{22264416-06D8-4CB9-A657-31222345126E}"/>
    <cellStyle name="Input 67 3" xfId="4273" xr:uid="{00000000-0005-0000-0000-0000E60B0000}"/>
    <cellStyle name="Input 67 3 2" xfId="8576" xr:uid="{05C6FE08-90E2-4509-A3D9-E3FC15373F03}"/>
    <cellStyle name="Input 67 3 2 2" xfId="5614" xr:uid="{1F56D23C-85CA-43F7-8AB9-0B0D61BDE059}"/>
    <cellStyle name="Input 67 3 2 3" xfId="10087" xr:uid="{D31216F0-756B-4B52-9968-E8D375DC2070}"/>
    <cellStyle name="Input 67 3 3" xfId="7903" xr:uid="{851B701C-A33E-4C46-AC17-5E9F513A93AD}"/>
    <cellStyle name="Input 67 3 4" xfId="5697" xr:uid="{D4B1BE93-84D2-4AD3-B4D3-D4DCD6503A95}"/>
    <cellStyle name="Input 67 3 5" xfId="8956" xr:uid="{B1ABF276-A48A-41CA-A5B2-ADF9AD04E5D6}"/>
    <cellStyle name="Input 67 3 6" xfId="9154" xr:uid="{4CF042A2-ED72-4379-AE62-265406A4BCB2}"/>
    <cellStyle name="Input 67 3 7" xfId="9771" xr:uid="{6EE8F582-684C-4C83-8E28-3F83903F7014}"/>
    <cellStyle name="Input 67 4" xfId="3987" xr:uid="{00000000-0005-0000-0000-0000E70B0000}"/>
    <cellStyle name="Input 67 4 2" xfId="6556" xr:uid="{1DA60C3C-054E-4116-8A9C-0FCC1B3F2341}"/>
    <cellStyle name="Input 67 4 3" xfId="7316" xr:uid="{9788974A-D794-47F4-B8E5-9F8D9DAF713D}"/>
    <cellStyle name="Input 67 5" xfId="4947" xr:uid="{00000000-0005-0000-0000-0000E80B0000}"/>
    <cellStyle name="Input 67 6" xfId="6998" xr:uid="{0BC7D256-605F-4CFF-B35B-8D2CA454469A}"/>
    <cellStyle name="Input 67 7" xfId="6922" xr:uid="{9277A919-7A02-4DC2-986E-8A6CB8D8A12B}"/>
    <cellStyle name="Input 67 8" xfId="9741" xr:uid="{6A8C9AF2-0C02-4524-9685-1B50BEBBD543}"/>
    <cellStyle name="Input 67 9" xfId="8982" xr:uid="{0947FCA9-EC43-4A54-ADC1-23F8B336F086}"/>
    <cellStyle name="Input 68" xfId="1398" xr:uid="{00000000-0005-0000-0000-0000E90B0000}"/>
    <cellStyle name="Input 68 2" xfId="2979" xr:uid="{00000000-0005-0000-0000-0000EA0B0000}"/>
    <cellStyle name="Input 68 2 2" xfId="4663" xr:uid="{00000000-0005-0000-0000-0000EB0B0000}"/>
    <cellStyle name="Input 68 2 2 2" xfId="8806" xr:uid="{44BBFD49-AE85-491A-B2FE-8A02159E0A8C}"/>
    <cellStyle name="Input 68 2 2 2 2" xfId="8256" xr:uid="{1E9FA218-E18F-4E1F-B5D7-8C1B561021D4}"/>
    <cellStyle name="Input 68 2 2 2 3" xfId="10311" xr:uid="{B28A3F17-11B0-48BB-BA76-6E6603DB5621}"/>
    <cellStyle name="Input 68 2 2 3" xfId="8136" xr:uid="{CA716359-A790-43B4-B44B-CBC1989A3412}"/>
    <cellStyle name="Input 68 2 2 4" xfId="7152" xr:uid="{8F8DAE22-241A-469F-AF67-4476DF7FAD91}"/>
    <cellStyle name="Input 68 2 2 5" xfId="9509" xr:uid="{3193C0B9-F8C7-4A68-BAD9-4E820B6A2FF0}"/>
    <cellStyle name="Input 68 2 3" xfId="4443" xr:uid="{00000000-0005-0000-0000-0000EC0B0000}"/>
    <cellStyle name="Input 68 2 3 2" xfId="5759" xr:uid="{AE9110B2-0CA6-40CD-9A40-1067231284AE}"/>
    <cellStyle name="Input 68 2 3 3" xfId="9917" xr:uid="{E31FE7CD-94CA-4AA8-BF00-E74B9124BA54}"/>
    <cellStyle name="Input 68 2 4" xfId="5554" xr:uid="{F4742D23-7378-47C0-892F-DB1083DE565C}"/>
    <cellStyle name="Input 68 2 5" xfId="6863" xr:uid="{794F90EF-D76D-4D14-A5C1-1EFFB8317E16}"/>
    <cellStyle name="Input 68 2 6" xfId="9364" xr:uid="{7B653FC0-9373-4C33-BE5C-B3935F8C0A5C}"/>
    <cellStyle name="Input 68 2 7" xfId="9168" xr:uid="{03838FA8-027C-4DCD-91A3-FB31312199E9}"/>
    <cellStyle name="Input 68 3" xfId="4274" xr:uid="{00000000-0005-0000-0000-0000ED0B0000}"/>
    <cellStyle name="Input 68 3 2" xfId="8577" xr:uid="{E190B498-ACB0-41D0-988F-BE5513E32A99}"/>
    <cellStyle name="Input 68 3 2 2" xfId="7711" xr:uid="{BD2BD494-F209-4358-8629-3BC1A2FCAB48}"/>
    <cellStyle name="Input 68 3 2 3" xfId="10088" xr:uid="{8442B19D-1A85-407B-AC78-72CFBA4282BE}"/>
    <cellStyle name="Input 68 3 3" xfId="7904" xr:uid="{707B1FA2-5425-4418-AEA2-517F208CF60E}"/>
    <cellStyle name="Input 68 3 4" xfId="7098" xr:uid="{BABBE2E5-88E2-4A56-BDB0-DA7441A2AF88}"/>
    <cellStyle name="Input 68 3 5" xfId="5631" xr:uid="{FF750BF0-8AFC-400D-8D0A-801F37AAF54A}"/>
    <cellStyle name="Input 68 3 6" xfId="9834" xr:uid="{75A837E1-7E1E-4007-AC90-1F7D2511EE53}"/>
    <cellStyle name="Input 68 3 7" xfId="6463" xr:uid="{978BD5B9-AB9D-43BA-8438-7D35EAA34D23}"/>
    <cellStyle name="Input 68 4" xfId="4715" xr:uid="{00000000-0005-0000-0000-0000EE0B0000}"/>
    <cellStyle name="Input 68 4 2" xfId="6234" xr:uid="{8BA5E376-049B-41A9-8AD5-C465C7521ACD}"/>
    <cellStyle name="Input 68 4 3" xfId="9220" xr:uid="{920C34A6-8E82-4135-A85E-8D8DE4B9F2B9}"/>
    <cellStyle name="Input 68 5" xfId="4948" xr:uid="{00000000-0005-0000-0000-0000EF0B0000}"/>
    <cellStyle name="Input 68 6" xfId="7413" xr:uid="{88D7D10A-A4CD-424A-8B1D-F5CB8BC9AE57}"/>
    <cellStyle name="Input 68 7" xfId="9133" xr:uid="{41AF7567-36A9-4480-8762-67B580448CE3}"/>
    <cellStyle name="Input 68 8" xfId="8984" xr:uid="{D01BF624-7493-4310-B23E-25D523D82904}"/>
    <cellStyle name="Input 68 9" xfId="9814" xr:uid="{130F6B6F-A0B6-415E-A35B-B36F87E257E4}"/>
    <cellStyle name="Input 69" xfId="1399" xr:uid="{00000000-0005-0000-0000-0000F00B0000}"/>
    <cellStyle name="Input 69 2" xfId="2980" xr:uid="{00000000-0005-0000-0000-0000F10B0000}"/>
    <cellStyle name="Input 69 2 2" xfId="4664" xr:uid="{00000000-0005-0000-0000-0000F20B0000}"/>
    <cellStyle name="Input 69 2 2 2" xfId="8807" xr:uid="{79C45733-6DF7-484B-BD11-408BB4FF48F8}"/>
    <cellStyle name="Input 69 2 2 2 2" xfId="6359" xr:uid="{0D6213E6-BDD7-4C2C-B709-FA1AE65B9597}"/>
    <cellStyle name="Input 69 2 2 2 3" xfId="10312" xr:uid="{5E44AE4A-5B2E-4D55-8684-25DD6FBBA367}"/>
    <cellStyle name="Input 69 2 2 3" xfId="8137" xr:uid="{690B29E1-3D3A-401D-9E2A-637490F21E83}"/>
    <cellStyle name="Input 69 2 2 4" xfId="5711" xr:uid="{13918974-AC79-4496-B0D2-41FF9D3DE6F3}"/>
    <cellStyle name="Input 69 2 2 5" xfId="7263" xr:uid="{F0FAD10C-3F6D-4008-BCBB-BB85F7C4E366}"/>
    <cellStyle name="Input 69 2 3" xfId="4043" xr:uid="{00000000-0005-0000-0000-0000F30B0000}"/>
    <cellStyle name="Input 69 2 3 2" xfId="6280" xr:uid="{BC13053E-7A55-4C66-89A7-C87478AE8D3B}"/>
    <cellStyle name="Input 69 2 3 3" xfId="9918" xr:uid="{1BD8CFA7-800E-4FB7-964C-6B88814C7946}"/>
    <cellStyle name="Input 69 2 4" xfId="5555" xr:uid="{01B9B989-EB43-440E-A056-B47E5A0C2576}"/>
    <cellStyle name="Input 69 2 5" xfId="9092" xr:uid="{1BEA5AF0-BF80-46B4-B503-BEA589E0F19C}"/>
    <cellStyle name="Input 69 2 6" xfId="7056" xr:uid="{2B2BAD17-84C9-492D-9B4C-9743F033C2B0}"/>
    <cellStyle name="Input 69 2 7" xfId="5849" xr:uid="{5BAF1AEC-B461-4F25-B5B2-0E313DA3DB59}"/>
    <cellStyle name="Input 69 3" xfId="4275" xr:uid="{00000000-0005-0000-0000-0000F40B0000}"/>
    <cellStyle name="Input 69 3 2" xfId="8578" xr:uid="{A2910554-82EF-40C0-B63C-8689DA71ABD9}"/>
    <cellStyle name="Input 69 3 2 2" xfId="6303" xr:uid="{5D643F6F-DF6A-49B6-A91C-5D67C4E732C3}"/>
    <cellStyle name="Input 69 3 2 3" xfId="10089" xr:uid="{B85E31F2-E73E-44CA-835D-BD7659E70F7B}"/>
    <cellStyle name="Input 69 3 3" xfId="7905" xr:uid="{740872B6-9B63-4133-BCE9-E58EFE9CF34F}"/>
    <cellStyle name="Input 69 3 4" xfId="6496" xr:uid="{2696DF49-C8F5-4C67-90AF-C56A49C4D678}"/>
    <cellStyle name="Input 69 3 5" xfId="6957" xr:uid="{939AED32-9C15-4B6D-96E5-BA25A4F011EF}"/>
    <cellStyle name="Input 69 3 6" xfId="9727" xr:uid="{6100BC3D-3B56-48B5-8CC1-AD122E5A8C3F}"/>
    <cellStyle name="Input 69 3 7" xfId="5767" xr:uid="{A033CF00-9AC5-410E-B03B-A3B0F0A54AFD}"/>
    <cellStyle name="Input 69 4" xfId="4714" xr:uid="{00000000-0005-0000-0000-0000F50B0000}"/>
    <cellStyle name="Input 69 4 2" xfId="7611" xr:uid="{29CAA6B5-0C00-493B-B5A8-E9AE5A63FAA7}"/>
    <cellStyle name="Input 69 4 3" xfId="9587" xr:uid="{9E380943-7DF8-4EC3-B4D1-8F6A4A3F8AE8}"/>
    <cellStyle name="Input 69 5" xfId="4949" xr:uid="{00000000-0005-0000-0000-0000F60B0000}"/>
    <cellStyle name="Input 69 6" xfId="8324" xr:uid="{C69E8C09-1194-492A-894C-FF8666CA8EFD}"/>
    <cellStyle name="Input 69 7" xfId="6642" xr:uid="{F1D2999A-CDE3-4EA0-A7A9-FE0F664DA0D2}"/>
    <cellStyle name="Input 69 8" xfId="5616" xr:uid="{76A9268D-6DE3-4C99-BB9C-D9B8F147039A}"/>
    <cellStyle name="Input 69 9" xfId="7732" xr:uid="{AB2CE5C2-8A3F-44FC-8847-2CF08CA784B3}"/>
    <cellStyle name="Input 7" xfId="1400" xr:uid="{00000000-0005-0000-0000-0000F70B0000}"/>
    <cellStyle name="Input 7 2" xfId="2981" xr:uid="{00000000-0005-0000-0000-0000F80B0000}"/>
    <cellStyle name="Input 7 2 2" xfId="4665" xr:uid="{00000000-0005-0000-0000-0000F90B0000}"/>
    <cellStyle name="Input 7 2 2 2" xfId="8808" xr:uid="{E52E5EFD-49A1-4104-9C80-1B8FC01A20CD}"/>
    <cellStyle name="Input 7 2 2 2 2" xfId="7296" xr:uid="{9CAC3228-A511-4C26-A5DE-62101F13D409}"/>
    <cellStyle name="Input 7 2 2 2 3" xfId="10313" xr:uid="{69D81EE2-153A-4DFE-93A1-619962BBD252}"/>
    <cellStyle name="Input 7 2 2 3" xfId="8138" xr:uid="{71E8FCEB-BEF5-4E45-96AA-1F6B3B430AE0}"/>
    <cellStyle name="Input 7 2 2 4" xfId="6194" xr:uid="{581AD897-32F6-4CAC-8B97-6E083BCC4587}"/>
    <cellStyle name="Input 7 2 2 5" xfId="9341" xr:uid="{C62883E6-E673-48B5-B668-A4F8022193CD}"/>
    <cellStyle name="Input 7 2 3" xfId="4442" xr:uid="{00000000-0005-0000-0000-0000FA0B0000}"/>
    <cellStyle name="Input 7 2 3 2" xfId="6578" xr:uid="{F28EF6DC-C95D-42C8-81B9-C7EA91A04D2F}"/>
    <cellStyle name="Input 7 2 3 3" xfId="9919" xr:uid="{F8EBD990-76DB-4BD5-8429-8AF789BA77AC}"/>
    <cellStyle name="Input 7 2 4" xfId="5556" xr:uid="{8369EDB3-5A1D-439E-A016-B80515D437E0}"/>
    <cellStyle name="Input 7 2 5" xfId="5896" xr:uid="{05963B95-8F7C-4209-8761-D7A882998993}"/>
    <cellStyle name="Input 7 2 6" xfId="6063" xr:uid="{5C1E1952-483C-4896-B607-233976CF0E4C}"/>
    <cellStyle name="Input 7 2 7" xfId="6387" xr:uid="{6D9EEABA-394E-4E7E-B7F3-611D0E86C83C}"/>
    <cellStyle name="Input 7 3" xfId="4276" xr:uid="{00000000-0005-0000-0000-0000FB0B0000}"/>
    <cellStyle name="Input 7 3 2" xfId="8579" xr:uid="{AF3F15E7-0740-43D9-825A-BD25E09DDD44}"/>
    <cellStyle name="Input 7 3 2 2" xfId="5782" xr:uid="{66FB74B5-C3A9-453B-B6DD-BB449BAA91EB}"/>
    <cellStyle name="Input 7 3 2 3" xfId="10090" xr:uid="{8C3641E6-75E7-4FFF-9652-165226EA0536}"/>
    <cellStyle name="Input 7 3 3" xfId="7906" xr:uid="{F977AF5B-3CAA-40E5-B80A-8A9195C72CAE}"/>
    <cellStyle name="Input 7 3 4" xfId="6140" xr:uid="{1949F6E6-C1D1-45E1-B532-D4919536D703}"/>
    <cellStyle name="Input 7 3 5" xfId="8864" xr:uid="{3067F7DD-FFD4-4EC9-9D82-9BD52D84C99A}"/>
    <cellStyle name="Input 7 3 6" xfId="7246" xr:uid="{B9297871-C6C6-4E02-AE0D-960D5D9F81CF}"/>
    <cellStyle name="Input 7 3 7" xfId="8278" xr:uid="{DC152B7B-507D-47FB-B886-7EA94D66E0B2}"/>
    <cellStyle name="Input 7 4" xfId="4318" xr:uid="{00000000-0005-0000-0000-0000FC0B0000}"/>
    <cellStyle name="Input 7 4 2" xfId="7193" xr:uid="{A493C4CF-C9BA-4816-A000-E47A26D6D3B2}"/>
    <cellStyle name="Input 7 4 3" xfId="7394" xr:uid="{BA2201D0-4149-4680-8BA1-22834AC92FA7}"/>
    <cellStyle name="Input 7 5" xfId="4950" xr:uid="{00000000-0005-0000-0000-0000FD0B0000}"/>
    <cellStyle name="Input 7 6" xfId="8881" xr:uid="{6AE08637-E0A7-4890-AFD1-B2296385604A}"/>
    <cellStyle name="Input 7 7" xfId="7385" xr:uid="{4F37DE96-3AEC-4B1D-81CB-97F2C6E0A175}"/>
    <cellStyle name="Input 7 8" xfId="6039" xr:uid="{2707C53C-4C77-4715-9A3A-1D89725C5C3C}"/>
    <cellStyle name="Input 7 9" xfId="8929" xr:uid="{BE0B2098-A8D7-4318-9C47-B7BB1313E8DC}"/>
    <cellStyle name="Input 70" xfId="1401" xr:uid="{00000000-0005-0000-0000-0000FE0B0000}"/>
    <cellStyle name="Input 70 2" xfId="2982" xr:uid="{00000000-0005-0000-0000-0000FF0B0000}"/>
    <cellStyle name="Input 70 2 2" xfId="4666" xr:uid="{00000000-0005-0000-0000-0000000C0000}"/>
    <cellStyle name="Input 70 2 2 2" xfId="8809" xr:uid="{EFCBEE31-E10F-4D6F-A30F-10A21D63396C}"/>
    <cellStyle name="Input 70 2 2 2 2" xfId="8377" xr:uid="{ADFE2E8D-EECB-4287-8F91-F364866AA2ED}"/>
    <cellStyle name="Input 70 2 2 2 3" xfId="10314" xr:uid="{92619A8E-AF48-44D6-BCC7-811A785FE9D2}"/>
    <cellStyle name="Input 70 2 2 3" xfId="8139" xr:uid="{E2694C99-B789-4442-882A-D4EA2599576E}"/>
    <cellStyle name="Input 70 2 2 4" xfId="6538" xr:uid="{EF178136-F0C4-45CA-8A87-B524FAA0A261}"/>
    <cellStyle name="Input 70 2 2 5" xfId="9711" xr:uid="{517F2FC8-8C3C-480A-BD18-2AF0423CC575}"/>
    <cellStyle name="Input 70 2 3" xfId="4042" xr:uid="{00000000-0005-0000-0000-0000010C0000}"/>
    <cellStyle name="Input 70 2 3 2" xfId="7238" xr:uid="{BEFD227B-E156-4536-8D8D-8FB8B855E33D}"/>
    <cellStyle name="Input 70 2 3 3" xfId="9920" xr:uid="{A8C38460-AD51-4157-99F3-128DB9A9BBDE}"/>
    <cellStyle name="Input 70 2 4" xfId="5557" xr:uid="{273CBA25-1901-4EC3-AC32-10A3EE49C235}"/>
    <cellStyle name="Input 70 2 5" xfId="8913" xr:uid="{23B123B2-67B3-4E82-854A-5C7919D9A0F1}"/>
    <cellStyle name="Input 70 2 6" xfId="7487" xr:uid="{9E446EBE-0421-4E99-A9A7-71F82DD1089E}"/>
    <cellStyle name="Input 70 2 7" xfId="9618" xr:uid="{04CCD52B-0A9C-45B0-A067-3276B3505AA8}"/>
    <cellStyle name="Input 70 3" xfId="4277" xr:uid="{00000000-0005-0000-0000-0000020C0000}"/>
    <cellStyle name="Input 70 3 2" xfId="8580" xr:uid="{C1FD34BA-C520-45B2-BF9F-B29652EBB2D6}"/>
    <cellStyle name="Input 70 3 2 2" xfId="8212" xr:uid="{12B1847F-EE3A-4D73-A1CE-DF892472C3E4}"/>
    <cellStyle name="Input 70 3 2 3" xfId="10091" xr:uid="{661AC28D-93F8-46D0-BB59-0E55EFF756AE}"/>
    <cellStyle name="Input 70 3 3" xfId="7907" xr:uid="{6742FAD4-00FA-469B-8D0F-430CE12C86F0}"/>
    <cellStyle name="Input 70 3 4" xfId="7517" xr:uid="{415BB807-E30A-4641-9113-AC7C60782D7C}"/>
    <cellStyle name="Input 70 3 5" xfId="9246" xr:uid="{9189E8FD-ECB8-4D1A-924F-AC98F652A2A1}"/>
    <cellStyle name="Input 70 3 6" xfId="8975" xr:uid="{F50E10AD-D9A4-4B5A-AAC9-C4D81F22DD26}"/>
    <cellStyle name="Input 70 3 7" xfId="9695" xr:uid="{AD7B007F-2B3E-455C-AD40-0F81F8CC6D84}"/>
    <cellStyle name="Input 70 4" xfId="3986" xr:uid="{00000000-0005-0000-0000-0000030C0000}"/>
    <cellStyle name="Input 70 4 2" xfId="7612" xr:uid="{C8079BCF-DA15-49C3-9186-E0B81DD12317}"/>
    <cellStyle name="Input 70 4 3" xfId="7261" xr:uid="{6ABECC90-65A0-479F-A118-0BE3EAC3001A}"/>
    <cellStyle name="Input 70 5" xfId="4951" xr:uid="{00000000-0005-0000-0000-0000040C0000}"/>
    <cellStyle name="Input 70 6" xfId="6047" xr:uid="{6A1F7A00-EF11-4107-89A0-5E2F2A1073F4}"/>
    <cellStyle name="Input 70 7" xfId="8989" xr:uid="{260CAA85-762F-4E2D-BBAF-D2E951BAFBB8}"/>
    <cellStyle name="Input 70 8" xfId="8293" xr:uid="{447FFB88-D868-4008-89CF-601304464BC5}"/>
    <cellStyle name="Input 70 9" xfId="7065" xr:uid="{022D451F-87A8-4739-B083-AFAC3F1BB433}"/>
    <cellStyle name="Input 71" xfId="1402" xr:uid="{00000000-0005-0000-0000-0000050C0000}"/>
    <cellStyle name="Input 71 2" xfId="2983" xr:uid="{00000000-0005-0000-0000-0000060C0000}"/>
    <cellStyle name="Input 71 2 2" xfId="4667" xr:uid="{00000000-0005-0000-0000-0000070C0000}"/>
    <cellStyle name="Input 71 2 2 2" xfId="8810" xr:uid="{919E400D-8C9B-480D-960B-CFDC61D30F38}"/>
    <cellStyle name="Input 71 2 2 2 2" xfId="8257" xr:uid="{55B8ED32-D169-4F4F-9D62-86BB647F04E4}"/>
    <cellStyle name="Input 71 2 2 2 3" xfId="10315" xr:uid="{A69083EF-33B2-4CD4-8C05-C606CD00ACD6}"/>
    <cellStyle name="Input 71 2 2 3" xfId="8140" xr:uid="{D91DC511-DB17-47F0-A008-515B631EB723}"/>
    <cellStyle name="Input 71 2 2 4" xfId="7153" xr:uid="{D94CF56E-9AC9-4BFC-80F7-20F86F6171CB}"/>
    <cellStyle name="Input 71 2 2 5" xfId="7431" xr:uid="{1248B337-A1D1-46FB-9689-5C322E030465}"/>
    <cellStyle name="Input 71 2 3" xfId="4441" xr:uid="{00000000-0005-0000-0000-0000080C0000}"/>
    <cellStyle name="Input 71 2 3 2" xfId="7669" xr:uid="{9A7C15AF-B16E-43B5-876B-3FD329DC0C23}"/>
    <cellStyle name="Input 71 2 3 3" xfId="9921" xr:uid="{3AA944A1-7FC2-4873-9B31-31A67794AD0C}"/>
    <cellStyle name="Input 71 2 4" xfId="5558" xr:uid="{EDDA382D-6475-489E-915E-41F7F93FD0DA}"/>
    <cellStyle name="Input 71 2 5" xfId="6653" xr:uid="{E46C0A9B-1590-4D01-8179-A6E513063B96}"/>
    <cellStyle name="Input 71 2 6" xfId="6674" xr:uid="{1325412B-80CD-4611-A1AD-661658CF481A}"/>
    <cellStyle name="Input 71 2 7" xfId="7052" xr:uid="{1E11204C-F991-4315-8B41-D07E5FBB12E5}"/>
    <cellStyle name="Input 71 3" xfId="4278" xr:uid="{00000000-0005-0000-0000-0000090C0000}"/>
    <cellStyle name="Input 71 3 2" xfId="8581" xr:uid="{35C90A79-9517-43DD-8E4F-C5177781DA42}"/>
    <cellStyle name="Input 71 3 2 2" xfId="6601" xr:uid="{8F74FE40-C0F4-4430-BB2C-F9D91C2E05C0}"/>
    <cellStyle name="Input 71 3 2 3" xfId="10092" xr:uid="{845555B5-8772-4819-AADC-853DB42D3BC0}"/>
    <cellStyle name="Input 71 3 3" xfId="7908" xr:uid="{156C8B03-16E6-49B0-BA73-49B7215F0D29}"/>
    <cellStyle name="Input 71 3 4" xfId="7099" xr:uid="{B5CF6711-C277-4B6A-BCC7-DE1AA0F42ADB}"/>
    <cellStyle name="Input 71 3 5" xfId="9247" xr:uid="{FDDF9DEF-A7A1-456E-8C6D-BE412D758179}"/>
    <cellStyle name="Input 71 3 6" xfId="5912" xr:uid="{94C289B1-95A1-41E6-A932-9193205587CD}"/>
    <cellStyle name="Input 71 3 7" xfId="9079" xr:uid="{9A42972A-3D80-43C3-8A0A-5A4DC091EA80}"/>
    <cellStyle name="Input 71 4" xfId="4713" xr:uid="{00000000-0005-0000-0000-00000A0C0000}"/>
    <cellStyle name="Input 71 4 2" xfId="6235" xr:uid="{BD7ABF51-06B2-4BB5-97A1-3D6AF97549E9}"/>
    <cellStyle name="Input 71 4 3" xfId="9626" xr:uid="{AA69C79D-9929-46CB-96DB-FFB5870A9FA4}"/>
    <cellStyle name="Input 71 5" xfId="4952" xr:uid="{00000000-0005-0000-0000-00000B0C0000}"/>
    <cellStyle name="Input 71 6" xfId="6444" xr:uid="{434479AE-1148-4677-B74E-F18E5A443868}"/>
    <cellStyle name="Input 71 7" xfId="5674" xr:uid="{2E4FBFE6-AA0D-4559-A891-784476412D6E}"/>
    <cellStyle name="Input 71 8" xfId="6031" xr:uid="{12F9D2B7-A2C9-4731-AA20-1C3F5C1A051F}"/>
    <cellStyle name="Input 71 9" xfId="5955" xr:uid="{17FADE38-4A4F-4C75-A936-CB4995832D81}"/>
    <cellStyle name="Input 72" xfId="1403" xr:uid="{00000000-0005-0000-0000-00000C0C0000}"/>
    <cellStyle name="Input 72 2" xfId="2984" xr:uid="{00000000-0005-0000-0000-00000D0C0000}"/>
    <cellStyle name="Input 72 2 2" xfId="4668" xr:uid="{00000000-0005-0000-0000-00000E0C0000}"/>
    <cellStyle name="Input 72 2 2 2" xfId="8811" xr:uid="{0A25702D-2FAE-4914-A657-7C9D9BCC8837}"/>
    <cellStyle name="Input 72 2 2 2 2" xfId="6360" xr:uid="{A0521223-8445-46F7-9A2D-568FE047726E}"/>
    <cellStyle name="Input 72 2 2 2 3" xfId="10316" xr:uid="{FF6BB410-9159-4964-A6BF-EB7CFB0AE8B8}"/>
    <cellStyle name="Input 72 2 2 3" xfId="8141" xr:uid="{9EA63BC8-0BA3-46E1-A795-4E47093EFCBF}"/>
    <cellStyle name="Input 72 2 2 4" xfId="7571" xr:uid="{BE93A2C8-686E-469A-B1EE-82156974D74E}"/>
    <cellStyle name="Input 72 2 2 5" xfId="8309" xr:uid="{D3AA5D93-B6EB-4BE3-9680-1CD84E9B48A7}"/>
    <cellStyle name="Input 72 2 3" xfId="4041" xr:uid="{00000000-0005-0000-0000-00000F0C0000}"/>
    <cellStyle name="Input 72 2 3 2" xfId="6281" xr:uid="{4C3D3B2A-89A7-43DA-BAAB-90E93CF74BFF}"/>
    <cellStyle name="Input 72 2 3 3" xfId="9922" xr:uid="{C26FB5F1-AB89-457B-99CA-60A85DCE5787}"/>
    <cellStyle name="Input 72 2 4" xfId="5559" xr:uid="{EABEFF76-02DF-4C06-98AF-5C5C5B340CDF}"/>
    <cellStyle name="Input 72 2 5" xfId="6438" xr:uid="{83A4642B-8552-4BB8-A808-5204B7375685}"/>
    <cellStyle name="Input 72 2 6" xfId="5836" xr:uid="{DFC013DB-EDA4-4464-9187-9D34C2931AEF}"/>
    <cellStyle name="Input 72 2 7" xfId="9432" xr:uid="{B305B527-6A73-4F5C-85DC-A81A808C5EA7}"/>
    <cellStyle name="Input 72 3" xfId="4279" xr:uid="{00000000-0005-0000-0000-0000100C0000}"/>
    <cellStyle name="Input 72 3 2" xfId="8582" xr:uid="{1D714472-75B6-4941-AF86-87B7FB933A1E}"/>
    <cellStyle name="Input 72 3 2 2" xfId="6304" xr:uid="{EAB89BFF-24D6-41C8-B007-032E5CFD9FF2}"/>
    <cellStyle name="Input 72 3 2 3" xfId="10093" xr:uid="{B09D6C11-DA30-4C31-8724-872A3C2F0F1E}"/>
    <cellStyle name="Input 72 3 3" xfId="7909" xr:uid="{FC92AF96-028A-4217-BAA1-678515165B1B}"/>
    <cellStyle name="Input 72 3 4" xfId="7518" xr:uid="{BBDE845A-E313-428D-93ED-F5825F323C47}"/>
    <cellStyle name="Input 72 3 5" xfId="9248" xr:uid="{162ABEE4-CB8F-41BF-9E53-F39EBC628165}"/>
    <cellStyle name="Input 72 3 6" xfId="8926" xr:uid="{29B1CEB6-2A55-4B66-9CE1-1D7DA8DC0236}"/>
    <cellStyle name="Input 72 3 7" xfId="9634" xr:uid="{AE3DBD37-B7D5-40DE-82F3-8608F106CAC2}"/>
    <cellStyle name="Input 72 4" xfId="4712" xr:uid="{00000000-0005-0000-0000-0000110C0000}"/>
    <cellStyle name="Input 72 4 2" xfId="5732" xr:uid="{E990E70B-CE0D-4080-8562-B4A70B57BE57}"/>
    <cellStyle name="Input 72 4 3" xfId="5597" xr:uid="{A4C2CA28-A356-4709-B50E-9A9498831497}"/>
    <cellStyle name="Input 72 5" xfId="4953" xr:uid="{00000000-0005-0000-0000-0000120C0000}"/>
    <cellStyle name="Input 72 6" xfId="5979" xr:uid="{13127C87-221C-433D-B949-33F67B27E416}"/>
    <cellStyle name="Input 72 7" xfId="5886" xr:uid="{53CD03F9-7435-4A72-8730-E9625909C6AF}"/>
    <cellStyle name="Input 72 8" xfId="9744" xr:uid="{9FC0887A-6E75-4C88-96D7-98C3D4792B71}"/>
    <cellStyle name="Input 72 9" xfId="7265" xr:uid="{55FDFBCC-28DE-4BEC-8852-FCD6F387BDFC}"/>
    <cellStyle name="Input 73" xfId="1404" xr:uid="{00000000-0005-0000-0000-0000130C0000}"/>
    <cellStyle name="Input 73 2" xfId="2985" xr:uid="{00000000-0005-0000-0000-0000140C0000}"/>
    <cellStyle name="Input 73 2 2" xfId="4669" xr:uid="{00000000-0005-0000-0000-0000150C0000}"/>
    <cellStyle name="Input 73 2 2 2" xfId="8812" xr:uid="{926568D8-94AC-49D3-B3FD-364D778CFFDF}"/>
    <cellStyle name="Input 73 2 2 2 2" xfId="7297" xr:uid="{FEF85D89-3DAB-4654-B34C-AC1FAC478F58}"/>
    <cellStyle name="Input 73 2 2 2 3" xfId="10317" xr:uid="{2E64AFF9-BF22-468C-AAA5-3E0AB444A6E4}"/>
    <cellStyle name="Input 73 2 2 3" xfId="8142" xr:uid="{4461A391-360B-46D5-A3D2-DA6046973C19}"/>
    <cellStyle name="Input 73 2 2 4" xfId="6195" xr:uid="{A7C87FC7-8356-4924-940F-9CEC3F3B9682}"/>
    <cellStyle name="Input 73 2 2 5" xfId="8993" xr:uid="{90E10D4B-E9E9-4B52-86BD-915A6D85C5B6}"/>
    <cellStyle name="Input 73 2 3" xfId="4440" xr:uid="{00000000-0005-0000-0000-0000160C0000}"/>
    <cellStyle name="Input 73 2 3 2" xfId="7670" xr:uid="{BDBACF04-F87D-43E7-95D4-845A801624C9}"/>
    <cellStyle name="Input 73 2 3 3" xfId="9923" xr:uid="{4223A3CA-91B9-411A-A813-41425DF9F181}"/>
    <cellStyle name="Input 73 2 4" xfId="5560" xr:uid="{CE73EAF1-DF3C-4865-B5F8-E512B4E9FABD}"/>
    <cellStyle name="Input 73 2 5" xfId="8403" xr:uid="{FD39980B-54CE-4A7C-98C3-81C3624EB1D9}"/>
    <cellStyle name="Input 73 2 6" xfId="6793" xr:uid="{32812C15-D081-4B4C-B4F2-5AB3595F1466}"/>
    <cellStyle name="Input 73 2 7" xfId="6042" xr:uid="{33C3073C-B8A2-48B2-9B86-BCE68C2BA19A}"/>
    <cellStyle name="Input 73 3" xfId="4280" xr:uid="{00000000-0005-0000-0000-0000170C0000}"/>
    <cellStyle name="Input 73 3 2" xfId="8583" xr:uid="{0596D457-7D63-4393-BE76-82C7540F0019}"/>
    <cellStyle name="Input 73 3 2 2" xfId="7712" xr:uid="{41FBCDC3-FEBE-45A1-923E-C8A37DDB7DAE}"/>
    <cellStyle name="Input 73 3 2 3" xfId="10094" xr:uid="{6600EB55-240A-4F60-95A4-1682C6467976}"/>
    <cellStyle name="Input 73 3 3" xfId="7910" xr:uid="{EC6DB9E6-63A7-4437-9568-F2F1783BD4CC}"/>
    <cellStyle name="Input 73 3 4" xfId="6141" xr:uid="{72DDF468-4F27-492C-AAAC-CCE9DCC64078}"/>
    <cellStyle name="Input 73 3 5" xfId="9249" xr:uid="{D999C448-022E-4FF3-8F65-AA9003D57785}"/>
    <cellStyle name="Input 73 3 6" xfId="9399" xr:uid="{75D42B4A-D8B4-4CA5-8BE0-B73BC05074A1}"/>
    <cellStyle name="Input 73 3 7" xfId="9668" xr:uid="{447FFD48-7A94-4EA3-AB81-625460641DDC}"/>
    <cellStyle name="Input 73 4" xfId="4317" xr:uid="{00000000-0005-0000-0000-0000180C0000}"/>
    <cellStyle name="Input 73 4 2" xfId="7194" xr:uid="{71802C92-D5D7-4BD9-9862-9CC6B0991580}"/>
    <cellStyle name="Input 73 4 3" xfId="8890" xr:uid="{3AA71F99-FE68-46D7-82D7-C25E4BB62ACF}"/>
    <cellStyle name="Input 73 5" xfId="4954" xr:uid="{00000000-0005-0000-0000-0000190C0000}"/>
    <cellStyle name="Input 73 6" xfId="9244" xr:uid="{C52D5165-DF37-4C63-AC53-1F943C9CA45F}"/>
    <cellStyle name="Input 73 7" xfId="8919" xr:uid="{69E7BFA7-6705-4634-A1CB-F01A6D1371CE}"/>
    <cellStyle name="Input 73 8" xfId="9055" xr:uid="{81D2D235-AA2D-499F-9F77-FDCEF69AE4BC}"/>
    <cellStyle name="Input 73 9" xfId="6033" xr:uid="{E196E8F3-31D0-49CD-84F4-D31673F40ACE}"/>
    <cellStyle name="Input 74" xfId="1405" xr:uid="{00000000-0005-0000-0000-00001A0C0000}"/>
    <cellStyle name="Input 74 2" xfId="2986" xr:uid="{00000000-0005-0000-0000-00001B0C0000}"/>
    <cellStyle name="Input 74 2 2" xfId="4670" xr:uid="{00000000-0005-0000-0000-00001C0C0000}"/>
    <cellStyle name="Input 74 2 2 2" xfId="8813" xr:uid="{C47CB111-8471-4932-93F9-099317F3B4D3}"/>
    <cellStyle name="Input 74 2 2 2 2" xfId="8378" xr:uid="{FD3388BF-09B9-421F-9BB1-EEAC363AFB8E}"/>
    <cellStyle name="Input 74 2 2 2 3" xfId="10318" xr:uid="{F74A626B-104F-4EA2-AA41-15FCC07D94C3}"/>
    <cellStyle name="Input 74 2 2 3" xfId="8143" xr:uid="{7165E109-C1F1-4A22-B6FE-32F0DD93E689}"/>
    <cellStyle name="Input 74 2 2 4" xfId="7572" xr:uid="{73F04ADA-25DE-45C7-A67A-161F4F171E9A}"/>
    <cellStyle name="Input 74 2 2 5" xfId="6940" xr:uid="{D3658893-13C4-40BB-9CC3-BC8CE14AA595}"/>
    <cellStyle name="Input 74 2 3" xfId="4040" xr:uid="{00000000-0005-0000-0000-00001D0C0000}"/>
    <cellStyle name="Input 74 2 3 2" xfId="7239" xr:uid="{EA866A4F-B0C0-42EB-AD46-2819C8B9CB50}"/>
    <cellStyle name="Input 74 2 3 3" xfId="9924" xr:uid="{965BB329-9F04-47AE-8DA9-38FAA75DD6D0}"/>
    <cellStyle name="Input 74 2 4" xfId="5561" xr:uid="{61153303-3619-45D1-AB02-C7C9A6A6F4A5}"/>
    <cellStyle name="Input 74 2 5" xfId="6026" xr:uid="{E8410A93-D800-43FE-BF74-219B651CC498}"/>
    <cellStyle name="Input 74 2 6" xfId="9589" xr:uid="{9A4A3522-E3AE-46C8-A5FB-BC8FC8CE8A6B}"/>
    <cellStyle name="Input 74 2 7" xfId="6785" xr:uid="{66A36FB8-9585-40FE-B85B-E0C669644FF1}"/>
    <cellStyle name="Input 74 3" xfId="4281" xr:uid="{00000000-0005-0000-0000-00001E0C0000}"/>
    <cellStyle name="Input 74 3 2" xfId="8584" xr:uid="{1BA51A88-7314-4AAF-AA5F-50BC08F9F5E2}"/>
    <cellStyle name="Input 74 3 2 2" xfId="7795" xr:uid="{01557541-C4B4-4677-85DC-83716792C103}"/>
    <cellStyle name="Input 74 3 2 3" xfId="10095" xr:uid="{6606E704-B2D3-4013-9309-C638C01402CB}"/>
    <cellStyle name="Input 74 3 3" xfId="7911" xr:uid="{31988D30-7A68-48D0-9186-CF35E14EF375}"/>
    <cellStyle name="Input 74 3 4" xfId="5698" xr:uid="{61591B0D-923B-4BD9-98F8-FD00282788BE}"/>
    <cellStyle name="Input 74 3 5" xfId="9250" xr:uid="{FD8202DF-92A5-44CE-92D1-BE7E890380FB}"/>
    <cellStyle name="Input 74 3 6" xfId="9502" xr:uid="{4E3763E0-0A7A-42F3-B73B-ABF881CBB695}"/>
    <cellStyle name="Input 74 3 7" xfId="9561" xr:uid="{0BD0A433-B806-4C71-B84F-0B1DA0EB02C9}"/>
    <cellStyle name="Input 74 4" xfId="3985" xr:uid="{00000000-0005-0000-0000-00001F0C0000}"/>
    <cellStyle name="Input 74 4 2" xfId="6557" xr:uid="{18CB637C-C2F2-4ADA-8520-5A4A5AD29D3F}"/>
    <cellStyle name="Input 74 4 3" xfId="9161" xr:uid="{00A31561-FBA9-480E-9B3A-5DB041BBD10A}"/>
    <cellStyle name="Input 74 5" xfId="4955" xr:uid="{00000000-0005-0000-0000-0000200C0000}"/>
    <cellStyle name="Input 74 6" xfId="6997" xr:uid="{10C75661-10AD-451F-98EB-C3973073A32E}"/>
    <cellStyle name="Input 74 7" xfId="8319" xr:uid="{363A5DCD-981A-4410-991C-34B14AB40592}"/>
    <cellStyle name="Input 74 8" xfId="6618" xr:uid="{28F17590-C65A-4248-A43F-6AA754A93707}"/>
    <cellStyle name="Input 74 9" xfId="8900" xr:uid="{3B8D4C36-4D4C-476A-9E09-7ACCD6804629}"/>
    <cellStyle name="Input 75" xfId="1406" xr:uid="{00000000-0005-0000-0000-0000210C0000}"/>
    <cellStyle name="Input 75 2" xfId="2987" xr:uid="{00000000-0005-0000-0000-0000220C0000}"/>
    <cellStyle name="Input 75 2 2" xfId="4671" xr:uid="{00000000-0005-0000-0000-0000230C0000}"/>
    <cellStyle name="Input 75 2 2 2" xfId="8814" xr:uid="{283036C2-7678-4731-A0DC-05D4901BD77F}"/>
    <cellStyle name="Input 75 2 2 2 2" xfId="8258" xr:uid="{888CEC06-B59E-4DC1-8F32-F0EB7764EA93}"/>
    <cellStyle name="Input 75 2 2 2 3" xfId="10319" xr:uid="{A19595AE-BC45-4E28-BBA5-8D4B36417F47}"/>
    <cellStyle name="Input 75 2 2 3" xfId="8144" xr:uid="{949BA392-ED98-40F6-9E45-69B5C08F78B6}"/>
    <cellStyle name="Input 75 2 2 4" xfId="7154" xr:uid="{9D1BA4D4-5350-44D0-8D1B-D4DB07508184}"/>
    <cellStyle name="Input 75 2 2 5" xfId="9849" xr:uid="{20418C30-369B-4E7A-8003-1576AC137DD9}"/>
    <cellStyle name="Input 75 2 3" xfId="4439" xr:uid="{00000000-0005-0000-0000-0000240C0000}"/>
    <cellStyle name="Input 75 2 3 2" xfId="5760" xr:uid="{71FF5E6F-4BFE-4188-95AA-0B181D6D4A64}"/>
    <cellStyle name="Input 75 2 3 3" xfId="9925" xr:uid="{87C67907-B95C-4C28-8C2B-4C6859BD9382}"/>
    <cellStyle name="Input 75 2 4" xfId="5562" xr:uid="{45125A46-44C0-4EEE-B2FD-9216B82B0B07}"/>
    <cellStyle name="Input 75 2 5" xfId="6862" xr:uid="{8DD42FF1-4AA9-4935-9BCF-53A5694761AC}"/>
    <cellStyle name="Input 75 2 6" xfId="8999" xr:uid="{7A70C7E8-F2DE-4929-AE0F-178CCB8A0A00}"/>
    <cellStyle name="Input 75 2 7" xfId="5851" xr:uid="{18707AAA-447A-43F4-90D0-43395E102EC9}"/>
    <cellStyle name="Input 75 3" xfId="4282" xr:uid="{00000000-0005-0000-0000-0000250C0000}"/>
    <cellStyle name="Input 75 3 2" xfId="8585" xr:uid="{98F7978C-439D-4E1E-B947-FB310B75336A}"/>
    <cellStyle name="Input 75 3 2 2" xfId="7713" xr:uid="{E51C1B4F-EF91-409F-B779-6210695F486E}"/>
    <cellStyle name="Input 75 3 2 3" xfId="10096" xr:uid="{29E1DBF6-B70E-4313-B40E-E4CCED651EDA}"/>
    <cellStyle name="Input 75 3 3" xfId="7912" xr:uid="{B7D3397C-15A0-44C3-AEF5-09400FE9EC9A}"/>
    <cellStyle name="Input 75 3 4" xfId="7100" xr:uid="{862DBE6C-E8AF-42FA-AECF-4492120717B3}"/>
    <cellStyle name="Input 75 3 5" xfId="9251" xr:uid="{C600BCE0-D421-480C-9EEF-0734165E31D1}"/>
    <cellStyle name="Input 75 3 6" xfId="9025" xr:uid="{5F8DFA7C-E473-4C06-A962-8F27951211DA}"/>
    <cellStyle name="Input 75 3 7" xfId="5952" xr:uid="{635026E6-7F17-4942-90A6-84DA8589BD75}"/>
    <cellStyle name="Input 75 4" xfId="4711" xr:uid="{00000000-0005-0000-0000-0000260C0000}"/>
    <cellStyle name="Input 75 4 2" xfId="6236" xr:uid="{65FD8DA1-C4F7-4989-B819-8A547D7F7F1F}"/>
    <cellStyle name="Input 75 4 3" xfId="9481" xr:uid="{1FD94159-93F0-48BC-B8EE-28BB866A4F52}"/>
    <cellStyle name="Input 75 5" xfId="4956" xr:uid="{00000000-0005-0000-0000-0000270C0000}"/>
    <cellStyle name="Input 75 6" xfId="6443" xr:uid="{9378CC72-B49E-45D2-B54C-DF54933ADF9E}"/>
    <cellStyle name="Input 75 7" xfId="5635" xr:uid="{2B35C39A-6B1B-467E-8199-8F6F42FC9051}"/>
    <cellStyle name="Input 75 8" xfId="7435" xr:uid="{4833751C-212A-4361-A0A9-EA362A246A1B}"/>
    <cellStyle name="Input 75 9" xfId="9701" xr:uid="{84816F2C-45B9-4256-B1D3-B1D40AB6A9B0}"/>
    <cellStyle name="Input 76" xfId="1407" xr:uid="{00000000-0005-0000-0000-0000280C0000}"/>
    <cellStyle name="Input 76 2" xfId="2988" xr:uid="{00000000-0005-0000-0000-0000290C0000}"/>
    <cellStyle name="Input 76 2 2" xfId="4672" xr:uid="{00000000-0005-0000-0000-00002A0C0000}"/>
    <cellStyle name="Input 76 2 2 2" xfId="8815" xr:uid="{92226B04-926C-433B-AF00-52DF122B5C5F}"/>
    <cellStyle name="Input 76 2 2 2 2" xfId="6361" xr:uid="{CAAFBCAB-9018-48C1-A5DA-6A6250BC9584}"/>
    <cellStyle name="Input 76 2 2 2 3" xfId="10320" xr:uid="{DCEB852D-A486-4507-8DE6-7FA873D3E75F}"/>
    <cellStyle name="Input 76 2 2 3" xfId="8145" xr:uid="{A354CC74-2AE9-4740-8A76-C8239FB49651}"/>
    <cellStyle name="Input 76 2 2 4" xfId="5712" xr:uid="{53CAC712-13F1-4D0B-80B7-BE13D57A728F}"/>
    <cellStyle name="Input 76 2 2 5" xfId="9627" xr:uid="{BF85C912-BDE3-4F3D-915B-D72840085BCC}"/>
    <cellStyle name="Input 76 2 3" xfId="4039" xr:uid="{00000000-0005-0000-0000-00002B0C0000}"/>
    <cellStyle name="Input 76 2 3 2" xfId="6282" xr:uid="{1DE141B5-401B-4D65-A1DD-EC7A312A2B77}"/>
    <cellStyle name="Input 76 2 3 3" xfId="9926" xr:uid="{2FAB6C65-FBB1-4CF8-8639-8744EC17CC22}"/>
    <cellStyle name="Input 76 2 4" xfId="5563" xr:uid="{ED1DA883-8D7A-4CEE-8955-A49DF28C430E}"/>
    <cellStyle name="Input 76 2 5" xfId="6711" xr:uid="{9D5D6C7F-FCA3-477C-AF4E-9D7F9155ECC1}"/>
    <cellStyle name="Input 76 2 6" xfId="5998" xr:uid="{EA092CF0-4F6B-458B-AACC-EE22ECF53E22}"/>
    <cellStyle name="Input 76 2 7" xfId="7382" xr:uid="{BC2D7D9D-AC0A-435B-8BB3-12EA5349F5DE}"/>
    <cellStyle name="Input 76 3" xfId="4283" xr:uid="{00000000-0005-0000-0000-00002C0C0000}"/>
    <cellStyle name="Input 76 3 2" xfId="8586" xr:uid="{A5DAF79E-BE2F-4377-B9D6-2A70F6532F3D}"/>
    <cellStyle name="Input 76 3 2 2" xfId="8213" xr:uid="{60E1CE7B-2F08-45AB-9E93-EF36BA1571E7}"/>
    <cellStyle name="Input 76 3 2 3" xfId="10097" xr:uid="{669CDF54-7C13-4AF8-9418-0DAA97756580}"/>
    <cellStyle name="Input 76 3 3" xfId="7913" xr:uid="{E9668ACA-7386-4868-B9E4-E435C7131FB0}"/>
    <cellStyle name="Input 76 3 4" xfId="6497" xr:uid="{2615CDD6-1D39-4739-98E1-E8AE0B315E32}"/>
    <cellStyle name="Input 76 3 5" xfId="9252" xr:uid="{A3FF56F1-7958-4F6C-9D95-5198A86AA373}"/>
    <cellStyle name="Input 76 3 6" xfId="5653" xr:uid="{7A848A0B-8767-4407-9919-9BFA155C9E64}"/>
    <cellStyle name="Input 76 3 7" xfId="5990" xr:uid="{F9149850-7E58-4950-8822-78A730BE6870}"/>
    <cellStyle name="Input 76 4" xfId="4710" xr:uid="{00000000-0005-0000-0000-00002D0C0000}"/>
    <cellStyle name="Input 76 4 2" xfId="7613" xr:uid="{CF7121B8-52F0-4CA2-8CA1-1C75A2026103}"/>
    <cellStyle name="Input 76 4 3" xfId="9768" xr:uid="{087A4D4A-234E-4BA0-94A3-56E8AB26C813}"/>
    <cellStyle name="Input 76 5" xfId="4957" xr:uid="{00000000-0005-0000-0000-00002E0C0000}"/>
    <cellStyle name="Input 76 6" xfId="8325" xr:uid="{545CB5BA-A8D4-441C-9E50-71E0EA163753}"/>
    <cellStyle name="Input 76 7" xfId="6854" xr:uid="{1A4B1F1A-06C6-4661-BFE4-0C8CC2E2FBC8}"/>
    <cellStyle name="Input 76 8" xfId="6088" xr:uid="{B5A8704B-B48E-4FCA-A9A6-26A3C83E470D}"/>
    <cellStyle name="Input 76 9" xfId="9666" xr:uid="{C90FA583-35B5-4883-A2AD-581282018565}"/>
    <cellStyle name="Input 77" xfId="1408" xr:uid="{00000000-0005-0000-0000-00002F0C0000}"/>
    <cellStyle name="Input 77 2" xfId="2989" xr:uid="{00000000-0005-0000-0000-0000300C0000}"/>
    <cellStyle name="Input 77 2 2" xfId="4673" xr:uid="{00000000-0005-0000-0000-0000310C0000}"/>
    <cellStyle name="Input 77 2 2 2" xfId="8816" xr:uid="{F3C3D3CF-5850-48DD-94B9-7EBDC31C6103}"/>
    <cellStyle name="Input 77 2 2 2 2" xfId="7298" xr:uid="{8A8D4660-1F2F-4679-8A37-0E9535A394A8}"/>
    <cellStyle name="Input 77 2 2 2 3" xfId="10321" xr:uid="{9FA2247B-0892-4E96-A25B-78DB37CB0B1C}"/>
    <cellStyle name="Input 77 2 2 3" xfId="8146" xr:uid="{13532967-8609-45DF-A2C1-0F52E32EBFD4}"/>
    <cellStyle name="Input 77 2 2 4" xfId="6196" xr:uid="{12DD15BF-DD04-4A90-B6BF-50D3A035A00E}"/>
    <cellStyle name="Input 77 2 2 5" xfId="6452" xr:uid="{B0C8EB64-C9AD-4367-B1AC-A03D3B1B009E}"/>
    <cellStyle name="Input 77 2 3" xfId="4438" xr:uid="{00000000-0005-0000-0000-0000320C0000}"/>
    <cellStyle name="Input 77 2 3 2" xfId="6579" xr:uid="{DB123AA1-5C23-411D-B969-400450FAD5CC}"/>
    <cellStyle name="Input 77 2 3 3" xfId="9927" xr:uid="{3452D5D3-A605-485C-9911-0B80C96BA91F}"/>
    <cellStyle name="Input 77 2 4" xfId="5564" xr:uid="{7269EFA2-D8F4-4C35-AAB7-BD51F2EFCB81}"/>
    <cellStyle name="Input 77 2 5" xfId="5895" xr:uid="{338A8B84-B212-4424-ACBB-DA89415FDE0E}"/>
    <cellStyle name="Input 77 2 6" xfId="6440" xr:uid="{3BDFC8F9-9F72-4CBE-8A54-AB4B924A4EF1}"/>
    <cellStyle name="Input 77 2 7" xfId="9858" xr:uid="{EB3C2AAB-C6ED-41EA-B1B6-76CA201EEF01}"/>
    <cellStyle name="Input 77 3" xfId="4284" xr:uid="{00000000-0005-0000-0000-0000330C0000}"/>
    <cellStyle name="Input 77 3 2" xfId="8587" xr:uid="{59C7ED1E-F1B8-46CF-B1AD-E5E43EC7EE4D}"/>
    <cellStyle name="Input 77 3 2 2" xfId="5783" xr:uid="{060EA6C7-536C-4716-8035-7AC72104E5C0}"/>
    <cellStyle name="Input 77 3 2 3" xfId="10098" xr:uid="{1426068B-B87F-4378-87CB-D5A3952AC8B8}"/>
    <cellStyle name="Input 77 3 3" xfId="7914" xr:uid="{CAECE6D1-8BDD-4B90-9649-D37A2E4FDB73}"/>
    <cellStyle name="Input 77 3 4" xfId="6142" xr:uid="{4255FBBB-066A-4BBA-9C62-69B11F8A7F60}"/>
    <cellStyle name="Input 77 3 5" xfId="9253" xr:uid="{2C17F6CD-D193-4063-9F6B-6412B9D80A64}"/>
    <cellStyle name="Input 77 3 6" xfId="6077" xr:uid="{84F91678-D7C5-496F-B581-6AC50B694904}"/>
    <cellStyle name="Input 77 3 7" xfId="9398" xr:uid="{DE649591-8903-4FA5-9CEE-879209A7DB7C}"/>
    <cellStyle name="Input 77 4" xfId="4316" xr:uid="{00000000-0005-0000-0000-0000340C0000}"/>
    <cellStyle name="Input 77 4 2" xfId="7195" xr:uid="{324B5434-2A91-4E3F-9D5A-5EECE9EC395C}"/>
    <cellStyle name="Input 77 4 3" xfId="9622" xr:uid="{EA630602-1265-4E15-A1EB-58AF98E4C7B5}"/>
    <cellStyle name="Input 77 5" xfId="4958" xr:uid="{00000000-0005-0000-0000-0000350C0000}"/>
    <cellStyle name="Input 77 6" xfId="6046" xr:uid="{108321D9-1D4C-45FF-A179-7BC33FC5ADB1}"/>
    <cellStyle name="Input 77 7" xfId="9097" xr:uid="{99620CE4-FAAE-4026-9B15-BA3D5E7399EC}"/>
    <cellStyle name="Input 77 8" xfId="9203" xr:uid="{8436B552-7622-4B0F-B94B-9785A2A260BB}"/>
    <cellStyle name="Input 77 9" xfId="7620" xr:uid="{A1CB9ED1-D3E5-428B-857D-C18E5A6A3E06}"/>
    <cellStyle name="Input 78" xfId="1409" xr:uid="{00000000-0005-0000-0000-0000360C0000}"/>
    <cellStyle name="Input 78 2" xfId="2990" xr:uid="{00000000-0005-0000-0000-0000370C0000}"/>
    <cellStyle name="Input 78 2 2" xfId="4674" xr:uid="{00000000-0005-0000-0000-0000380C0000}"/>
    <cellStyle name="Input 78 2 2 2" xfId="8817" xr:uid="{77ED4427-D06A-489D-870C-8274F7ADAFE5}"/>
    <cellStyle name="Input 78 2 2 2 2" xfId="8379" xr:uid="{DDA65D1D-7CD5-4D84-9987-F94AF19B1470}"/>
    <cellStyle name="Input 78 2 2 2 3" xfId="10322" xr:uid="{491C5DEA-CE87-4447-B6BA-A72ECFF4F14F}"/>
    <cellStyle name="Input 78 2 2 3" xfId="8147" xr:uid="{F58E2CA8-54E2-457F-A6DF-FC84CBC61CA4}"/>
    <cellStyle name="Input 78 2 2 4" xfId="7573" xr:uid="{16E3E591-83B0-4F8D-89CC-798556B07AE2}"/>
    <cellStyle name="Input 78 2 2 5" xfId="9117" xr:uid="{C88CDB11-9302-4D9F-BB10-66577E522D01}"/>
    <cellStyle name="Input 78 2 3" xfId="4038" xr:uid="{00000000-0005-0000-0000-0000390C0000}"/>
    <cellStyle name="Input 78 2 3 2" xfId="7240" xr:uid="{BF167A77-2B03-4BE0-9D35-782C2A3DAA1A}"/>
    <cellStyle name="Input 78 2 3 3" xfId="9928" xr:uid="{83B5C47B-5A13-4808-AC31-6D8017AE1EFE}"/>
    <cellStyle name="Input 78 2 4" xfId="5565" xr:uid="{86279F6E-6C02-414D-A6A2-6078B6599205}"/>
    <cellStyle name="Input 78 2 5" xfId="9190" xr:uid="{EB16B5EE-0A41-482E-B53E-8574D68B81BB}"/>
    <cellStyle name="Input 78 2 6" xfId="6774" xr:uid="{8D174C5E-D4E4-4FA5-9CC4-C7A85646E8F6}"/>
    <cellStyle name="Input 78 2 7" xfId="6385" xr:uid="{BD58F257-839A-4F38-8A04-7E5D0FCF73BB}"/>
    <cellStyle name="Input 78 3" xfId="4285" xr:uid="{00000000-0005-0000-0000-00003A0C0000}"/>
    <cellStyle name="Input 78 3 2" xfId="8588" xr:uid="{2FD54280-9DEA-44D9-B6C7-5CFE33D1B9ED}"/>
    <cellStyle name="Input 78 3 2 2" xfId="6305" xr:uid="{8071A023-FD81-474E-8B44-01AD86E8E2D4}"/>
    <cellStyle name="Input 78 3 2 3" xfId="10099" xr:uid="{E74EFD2D-8BB4-4F28-AD9F-137F87676D0B}"/>
    <cellStyle name="Input 78 3 3" xfId="7915" xr:uid="{5227F3F0-353A-4BAB-956B-86C3489B958A}"/>
    <cellStyle name="Input 78 3 4" xfId="7519" xr:uid="{079C3FDB-82D1-4AA8-B696-BEF548193BB4}"/>
    <cellStyle name="Input 78 3 5" xfId="9254" xr:uid="{E02F6D5D-DA18-4ADB-9BD1-8E3032848C7E}"/>
    <cellStyle name="Input 78 3 6" xfId="8290" xr:uid="{145B7081-C5A7-4972-94C9-21A1435C57F1}"/>
    <cellStyle name="Input 78 3 7" xfId="9641" xr:uid="{6FD8D5AC-0A90-4840-8E0C-3116886128EC}"/>
    <cellStyle name="Input 78 4" xfId="3984" xr:uid="{00000000-0005-0000-0000-00003B0C0000}"/>
    <cellStyle name="Input 78 4 2" xfId="7614" xr:uid="{8069D38B-EF89-4380-9714-92E7085B5E18}"/>
    <cellStyle name="Input 78 4 3" xfId="8312" xr:uid="{6A3C27B3-E1F9-44C4-8593-15E8C4078B99}"/>
    <cellStyle name="Input 78 5" xfId="4959" xr:uid="{00000000-0005-0000-0000-00003C0C0000}"/>
    <cellStyle name="Input 78 6" xfId="6927" xr:uid="{0AE94FC0-1C37-4035-95AA-A596C52180E1}"/>
    <cellStyle name="Input 78 7" xfId="9169" xr:uid="{5BBFF116-DD0E-417B-89BC-591AA1478783}"/>
    <cellStyle name="Input 78 8" xfId="9743" xr:uid="{4ADB4636-2F64-4031-A9C4-39171B33EBD3}"/>
    <cellStyle name="Input 78 9" xfId="6687" xr:uid="{82CBADA2-5F45-4F45-B08F-B5C0CA88E9BA}"/>
    <cellStyle name="Input 79" xfId="1410" xr:uid="{00000000-0005-0000-0000-00003D0C0000}"/>
    <cellStyle name="Input 79 2" xfId="2991" xr:uid="{00000000-0005-0000-0000-00003E0C0000}"/>
    <cellStyle name="Input 79 2 2" xfId="4675" xr:uid="{00000000-0005-0000-0000-00003F0C0000}"/>
    <cellStyle name="Input 79 2 2 2" xfId="8818" xr:uid="{6EDF6E45-834E-4B8F-8785-453FD1EA79EB}"/>
    <cellStyle name="Input 79 2 2 2 2" xfId="8259" xr:uid="{B7E7E323-60EB-4247-9865-F441841D4B53}"/>
    <cellStyle name="Input 79 2 2 2 3" xfId="10323" xr:uid="{C878CEF1-A609-4E09-A6CC-51F1259BF977}"/>
    <cellStyle name="Input 79 2 2 3" xfId="8148" xr:uid="{8ED9B1F7-24C2-4809-84EC-96F6F7DE132D}"/>
    <cellStyle name="Input 79 2 2 4" xfId="7155" xr:uid="{584B8A5B-F3E5-4436-B627-2700AD2422EB}"/>
    <cellStyle name="Input 79 2 2 5" xfId="8887" xr:uid="{4A966CFD-503C-4365-B6A0-36AA60CD6ECF}"/>
    <cellStyle name="Input 79 2 3" xfId="4437" xr:uid="{00000000-0005-0000-0000-0000400C0000}"/>
    <cellStyle name="Input 79 2 3 2" xfId="7671" xr:uid="{5BF7A3DB-3C07-4063-A2CA-503EA3765CCD}"/>
    <cellStyle name="Input 79 2 3 3" xfId="9929" xr:uid="{B099C0B0-0A44-4A47-9477-24C528A46E04}"/>
    <cellStyle name="Input 79 2 4" xfId="5566" xr:uid="{05935EF8-D1EE-4FAA-9844-D9E1DC8C8586}"/>
    <cellStyle name="Input 79 2 5" xfId="6652" xr:uid="{18CC7F35-B7E8-4183-B9D5-E798D3D18701}"/>
    <cellStyle name="Input 79 2 6" xfId="9107" xr:uid="{7E4EA656-941D-4879-989A-67C63B1E0C49}"/>
    <cellStyle name="Input 79 2 7" xfId="7350" xr:uid="{73558FFD-15EC-4D3E-AC7B-F861E3B5F4F9}"/>
    <cellStyle name="Input 79 3" xfId="4286" xr:uid="{00000000-0005-0000-0000-0000410C0000}"/>
    <cellStyle name="Input 79 3 2" xfId="8589" xr:uid="{97FD9506-3D9F-456F-BD26-F9D2FAA3CBDE}"/>
    <cellStyle name="Input 79 3 2 2" xfId="6602" xr:uid="{AB3FAC65-9442-4C35-814C-546F44A1DC69}"/>
    <cellStyle name="Input 79 3 2 3" xfId="10100" xr:uid="{B3146BF8-49BB-4CAA-A607-0CA12BDD23F0}"/>
    <cellStyle name="Input 79 3 3" xfId="7916" xr:uid="{4BFF1867-4F66-4BA9-9620-FAD843F58550}"/>
    <cellStyle name="Input 79 3 4" xfId="7101" xr:uid="{93C62A8B-29D2-4691-8D2A-E97C9145DD78}"/>
    <cellStyle name="Input 79 3 5" xfId="9255" xr:uid="{1F832328-7CFA-42DD-83B2-B50663FB145F}"/>
    <cellStyle name="Input 79 3 6" xfId="6460" xr:uid="{6D1A5306-BC4E-4507-8EE0-3E5F9F580606}"/>
    <cellStyle name="Input 79 3 7" xfId="8957" xr:uid="{3B26CB01-9D0F-491A-A987-2CB28519F48F}"/>
    <cellStyle name="Input 79 4" xfId="4709" xr:uid="{00000000-0005-0000-0000-0000420C0000}"/>
    <cellStyle name="Input 79 4 2" xfId="6237" xr:uid="{05EA70D4-1519-463A-BE4F-18761DAFC853}"/>
    <cellStyle name="Input 79 4 3" xfId="7351" xr:uid="{4D262818-8E20-4804-8D73-E38C1C32D71C}"/>
    <cellStyle name="Input 79 5" xfId="4960" xr:uid="{00000000-0005-0000-0000-0000430C0000}"/>
    <cellStyle name="Input 79 6" xfId="9056" xr:uid="{7FA5FDE3-8741-40C0-8DB5-9C95EB73D52E}"/>
    <cellStyle name="Input 79 7" xfId="8939" xr:uid="{20DB1F30-AA87-4DC4-8A4C-46D93B1F5D10}"/>
    <cellStyle name="Input 79 8" xfId="5917" xr:uid="{7A7629E7-5116-47E1-A00B-4E109BFFC94E}"/>
    <cellStyle name="Input 79 9" xfId="9816" xr:uid="{22EF2357-4824-4CCC-B19B-9505A35CC574}"/>
    <cellStyle name="Input 8" xfId="1411" xr:uid="{00000000-0005-0000-0000-0000440C0000}"/>
    <cellStyle name="Input 8 2" xfId="2992" xr:uid="{00000000-0005-0000-0000-0000450C0000}"/>
    <cellStyle name="Input 8 2 2" xfId="4676" xr:uid="{00000000-0005-0000-0000-0000460C0000}"/>
    <cellStyle name="Input 8 2 2 2" xfId="8819" xr:uid="{64F6844D-4630-445F-B4AC-92B73D3C37FB}"/>
    <cellStyle name="Input 8 2 2 2 2" xfId="6362" xr:uid="{A1B44986-65A4-4FC4-BA1F-6384CE7463C9}"/>
    <cellStyle name="Input 8 2 2 2 3" xfId="10324" xr:uid="{FD23B487-649D-434F-9783-DD3C3C99ECCE}"/>
    <cellStyle name="Input 8 2 2 3" xfId="8149" xr:uid="{7B3FB721-F564-458F-85A1-D365D8A77320}"/>
    <cellStyle name="Input 8 2 2 4" xfId="5713" xr:uid="{50DA0A48-527F-4E64-9614-A7667AEDD203}"/>
    <cellStyle name="Input 8 2 2 5" xfId="9820" xr:uid="{DD543AB6-E7AB-403B-BB50-2EE4E5977392}"/>
    <cellStyle name="Input 8 2 3" xfId="4037" xr:uid="{00000000-0005-0000-0000-0000470C0000}"/>
    <cellStyle name="Input 8 2 3 2" xfId="6283" xr:uid="{9E0F8481-95B7-4E71-AB03-4843F229AA7F}"/>
    <cellStyle name="Input 8 2 3 3" xfId="9930" xr:uid="{0CB2B96D-11C3-45ED-A9F9-68C7F2BB4898}"/>
    <cellStyle name="Input 8 2 4" xfId="5567" xr:uid="{9DA27C89-1235-4DEF-AECA-170574F0FAE5}"/>
    <cellStyle name="Input 8 2 5" xfId="9011" xr:uid="{683735BC-E7B5-4586-A6F0-83538B57D53A}"/>
    <cellStyle name="Input 8 2 6" xfId="6700" xr:uid="{49519E80-F422-41C9-8CF6-D735C088A180}"/>
    <cellStyle name="Input 8 2 7" xfId="7260" xr:uid="{E39B59E0-6308-4909-A8D4-906820AA08EF}"/>
    <cellStyle name="Input 8 3" xfId="4287" xr:uid="{00000000-0005-0000-0000-0000480C0000}"/>
    <cellStyle name="Input 8 3 2" xfId="8590" xr:uid="{ABC25A5A-78DD-4D81-B033-FF71DA288E5D}"/>
    <cellStyle name="Input 8 3 2 2" xfId="7796" xr:uid="{A78CE32D-8C6B-408F-BBD0-BB01265B7AA0}"/>
    <cellStyle name="Input 8 3 2 3" xfId="10101" xr:uid="{36B04726-1A28-4091-A9E8-8BB7A88F7D0C}"/>
    <cellStyle name="Input 8 3 3" xfId="7917" xr:uid="{45E84FDB-0FE7-4170-82C2-EA0A50327904}"/>
    <cellStyle name="Input 8 3 4" xfId="6498" xr:uid="{51BC01CA-C466-4681-B675-78ACABFCDA58}"/>
    <cellStyle name="Input 8 3 5" xfId="9256" xr:uid="{F7275CB3-930C-4574-9320-B4C2670B878B}"/>
    <cellStyle name="Input 8 3 6" xfId="6917" xr:uid="{AE35CAE9-6752-4CD7-8E1E-20E2F2E8FBC3}"/>
    <cellStyle name="Input 8 3 7" xfId="9358" xr:uid="{BA84AA6B-F4C8-448B-B584-7A29537773E5}"/>
    <cellStyle name="Input 8 4" xfId="4708" xr:uid="{00000000-0005-0000-0000-0000490C0000}"/>
    <cellStyle name="Input 8 4 2" xfId="5733" xr:uid="{39790120-5055-4550-8E03-44C2CC92015E}"/>
    <cellStyle name="Input 8 4 3" xfId="7450" xr:uid="{366D5C50-070D-494F-A647-98E1627FD941}"/>
    <cellStyle name="Input 8 5" xfId="4961" xr:uid="{00000000-0005-0000-0000-00004A0C0000}"/>
    <cellStyle name="Input 8 6" xfId="5660" xr:uid="{F5508BEB-10BD-41F7-A8FF-81F28FC9BF90}"/>
    <cellStyle name="Input 8 7" xfId="7319" xr:uid="{1E10983C-B145-4279-8386-3FBE95D1E052}"/>
    <cellStyle name="Input 8 8" xfId="6520" xr:uid="{3FC440BE-BC48-4DB0-9444-5ED932F1B027}"/>
    <cellStyle name="Input 8 9" xfId="6947" xr:uid="{70759587-1077-40EA-869F-7D5110E31AC6}"/>
    <cellStyle name="Input 80" xfId="1412" xr:uid="{00000000-0005-0000-0000-00004B0C0000}"/>
    <cellStyle name="Input 80 2" xfId="2993" xr:uid="{00000000-0005-0000-0000-00004C0C0000}"/>
    <cellStyle name="Input 80 2 2" xfId="4677" xr:uid="{00000000-0005-0000-0000-00004D0C0000}"/>
    <cellStyle name="Input 80 2 2 2" xfId="8820" xr:uid="{3B519431-5F76-4598-8232-C707683C8647}"/>
    <cellStyle name="Input 80 2 2 2 2" xfId="7299" xr:uid="{D9F1418F-AA3E-4326-8E12-55B03028B729}"/>
    <cellStyle name="Input 80 2 2 2 3" xfId="10325" xr:uid="{7B7FE36E-C40A-478D-9766-3B43FA2AE76E}"/>
    <cellStyle name="Input 80 2 2 3" xfId="8150" xr:uid="{2D5D44B0-4F80-4A22-8E41-1B6F91E07CDE}"/>
    <cellStyle name="Input 80 2 2 4" xfId="6197" xr:uid="{14F090A5-F4BF-41CE-B927-284735051BD6}"/>
    <cellStyle name="Input 80 2 2 5" xfId="6076" xr:uid="{7F510B68-D851-4A1A-9739-E531B37295A4}"/>
    <cellStyle name="Input 80 2 3" xfId="4436" xr:uid="{00000000-0005-0000-0000-00004E0C0000}"/>
    <cellStyle name="Input 80 2 3 2" xfId="7672" xr:uid="{A8B5AEEA-A08A-4D9B-B640-647E9C3F613A}"/>
    <cellStyle name="Input 80 2 3 3" xfId="9931" xr:uid="{F25F7C97-81D5-4A41-8E29-FF263F1FAA0D}"/>
    <cellStyle name="Input 80 2 4" xfId="5568" xr:uid="{9EAD8A9B-0B4A-478B-AF6C-322483B552DA}"/>
    <cellStyle name="Input 80 2 5" xfId="7320" xr:uid="{267EBBFE-C17B-479A-A88D-0741151D3527}"/>
    <cellStyle name="Input 80 2 6" xfId="8879" xr:uid="{10F879FF-52C7-4039-91A3-2CD90DEFE210}"/>
    <cellStyle name="Input 80 2 7" xfId="8980" xr:uid="{C722B297-8B8D-41B0-A941-CF293239DEA9}"/>
    <cellStyle name="Input 80 3" xfId="4288" xr:uid="{00000000-0005-0000-0000-00004F0C0000}"/>
    <cellStyle name="Input 80 3 2" xfId="8591" xr:uid="{D9740A70-B2C2-46F3-9AA4-7FED3057F838}"/>
    <cellStyle name="Input 80 3 2 2" xfId="7714" xr:uid="{32D99B12-EED1-486A-AF91-C0590B5A3D4C}"/>
    <cellStyle name="Input 80 3 2 3" xfId="10102" xr:uid="{B625424A-063C-4DB0-B5F6-8ECD5F66E663}"/>
    <cellStyle name="Input 80 3 3" xfId="7918" xr:uid="{074BD11F-BA0D-4D6C-B4D5-178D5D7ED2B4}"/>
    <cellStyle name="Input 80 3 4" xfId="6143" xr:uid="{88EBD2B2-6E52-43FE-ADA2-FEA7CD91135C}"/>
    <cellStyle name="Input 80 3 5" xfId="9257" xr:uid="{B57D214A-D4D6-45E9-94C7-C41E7A98430E}"/>
    <cellStyle name="Input 80 3 6" xfId="9172" xr:uid="{BDF61810-9579-4DFB-9D97-6551C47F7F6F}"/>
    <cellStyle name="Input 80 3 7" xfId="6760" xr:uid="{08F0CF07-0913-4E03-A70A-FF4BC1990821}"/>
    <cellStyle name="Input 80 4" xfId="4315" xr:uid="{00000000-0005-0000-0000-0000500C0000}"/>
    <cellStyle name="Input 80 4 2" xfId="7196" xr:uid="{0707E8C7-9650-4217-AF23-42E4CACF7983}"/>
    <cellStyle name="Input 80 4 3" xfId="6383" xr:uid="{06D12AE6-BFDB-419A-972F-B4F8DD5B7683}"/>
    <cellStyle name="Input 80 5" xfId="4962" xr:uid="{00000000-0005-0000-0000-0000510C0000}"/>
    <cellStyle name="Input 80 6" xfId="6996" xr:uid="{A768481E-440F-4E0A-9948-6D405021508C}"/>
    <cellStyle name="Input 80 7" xfId="5841" xr:uid="{D4640689-C7F9-4FDF-9649-B3A95A65CE09}"/>
    <cellStyle name="Input 80 8" xfId="8314" xr:uid="{DBF4170D-CEE7-4F2C-83A3-F2AF74D90646}"/>
    <cellStyle name="Input 80 9" xfId="8991" xr:uid="{2CEACB62-B2DF-4E8C-B131-E250C55CCF99}"/>
    <cellStyle name="Input 81" xfId="1413" xr:uid="{00000000-0005-0000-0000-0000520C0000}"/>
    <cellStyle name="Input 81 2" xfId="2994" xr:uid="{00000000-0005-0000-0000-0000530C0000}"/>
    <cellStyle name="Input 81 2 2" xfId="4678" xr:uid="{00000000-0005-0000-0000-0000540C0000}"/>
    <cellStyle name="Input 81 2 2 2" xfId="8821" xr:uid="{4150293F-1831-4145-B392-498BE380C764}"/>
    <cellStyle name="Input 81 2 2 2 2" xfId="8380" xr:uid="{33998A49-7FF7-4EA2-80D9-CAB7294DE5A7}"/>
    <cellStyle name="Input 81 2 2 2 3" xfId="10326" xr:uid="{C1C6752A-B9D3-48E4-A5A6-F6EF03978B12}"/>
    <cellStyle name="Input 81 2 2 3" xfId="8151" xr:uid="{FAB777F3-F20B-46E2-B1CB-47A6F2ABA169}"/>
    <cellStyle name="Input 81 2 2 4" xfId="5714" xr:uid="{DA53D44C-E143-41E7-9AC4-D3A04D909610}"/>
    <cellStyle name="Input 81 2 2 5" xfId="6786" xr:uid="{C23B1698-0603-40C2-8562-2E9187A1CC39}"/>
    <cellStyle name="Input 81 2 3" xfId="4036" xr:uid="{00000000-0005-0000-0000-0000550C0000}"/>
    <cellStyle name="Input 81 2 3 2" xfId="7241" xr:uid="{3791724E-8021-46A9-ACF7-30763A44FE4E}"/>
    <cellStyle name="Input 81 2 3 3" xfId="9932" xr:uid="{EC06FE57-4B9E-4C7F-8AA8-2C2371C01184}"/>
    <cellStyle name="Input 81 2 4" xfId="5569" xr:uid="{5C63A1DD-87A1-4145-8867-7D4EC90423AC}"/>
    <cellStyle name="Input 81 2 5" xfId="6812" xr:uid="{4CB99DD0-FDAD-4A4A-A165-61D7A1EF1EF8}"/>
    <cellStyle name="Input 81 2 6" xfId="5599" xr:uid="{E502A9E5-915E-4B7C-AC47-487C675662C8}"/>
    <cellStyle name="Input 81 2 7" xfId="6939" xr:uid="{D983FD85-8E87-4AD5-88E6-AF72C8266C79}"/>
    <cellStyle name="Input 81 3" xfId="4289" xr:uid="{00000000-0005-0000-0000-0000560C0000}"/>
    <cellStyle name="Input 81 3 2" xfId="8592" xr:uid="{E257AD05-C891-450A-8646-30651DCBC309}"/>
    <cellStyle name="Input 81 3 2 2" xfId="8214" xr:uid="{4100BA5F-8F54-4881-AE26-9D1D140179FC}"/>
    <cellStyle name="Input 81 3 2 3" xfId="10103" xr:uid="{03FB7D06-1030-473B-B2CD-52D86CF94D43}"/>
    <cellStyle name="Input 81 3 3" xfId="7919" xr:uid="{253584F3-0D78-4EF6-9EF1-A32F7C2F9A2C}"/>
    <cellStyle name="Input 81 3 4" xfId="6499" xr:uid="{C09A376C-A984-47C7-8EA7-DE24B259832D}"/>
    <cellStyle name="Input 81 3 5" xfId="9258" xr:uid="{4E573EEE-04EF-4CBF-9660-E96D5A664CAE}"/>
    <cellStyle name="Input 81 3 6" xfId="9371" xr:uid="{1590796C-E33B-4229-94CB-925F97010280}"/>
    <cellStyle name="Input 81 3 7" xfId="9020" xr:uid="{7E9E770B-48A2-4C87-B420-6B95BBFDEA39}"/>
    <cellStyle name="Input 81 4" xfId="3983" xr:uid="{00000000-0005-0000-0000-0000570C0000}"/>
    <cellStyle name="Input 81 4 2" xfId="6558" xr:uid="{003BB307-8E09-4171-8800-5EA3E9E3AB39}"/>
    <cellStyle name="Input 81 4 3" xfId="6806" xr:uid="{A42F8AAE-3D5A-4A1E-B979-833AA771AD93}"/>
    <cellStyle name="Input 81 5" xfId="4963" xr:uid="{00000000-0005-0000-0000-0000580C0000}"/>
    <cellStyle name="Input 81 6" xfId="6776" xr:uid="{B712B897-C4F4-4EE8-9F0F-4ADEA9DAD090}"/>
    <cellStyle name="Input 81 7" xfId="5975" xr:uid="{D1E3C8FB-150C-47AC-A9CB-BA85AEAF690D}"/>
    <cellStyle name="Input 81 8" xfId="9073" xr:uid="{C39A4C0F-5C3F-4D97-9E16-E46DAD7A2C06}"/>
    <cellStyle name="Input 81 9" xfId="6078" xr:uid="{64B4FE2E-9101-449C-9490-23AB9C7F198B}"/>
    <cellStyle name="Input 82" xfId="1414" xr:uid="{00000000-0005-0000-0000-0000590C0000}"/>
    <cellStyle name="Input 82 2" xfId="2995" xr:uid="{00000000-0005-0000-0000-00005A0C0000}"/>
    <cellStyle name="Input 82 2 2" xfId="4679" xr:uid="{00000000-0005-0000-0000-00005B0C0000}"/>
    <cellStyle name="Input 82 2 2 2" xfId="8822" xr:uid="{878421CC-9089-4A91-BF27-47C4332A079D}"/>
    <cellStyle name="Input 82 2 2 2 2" xfId="8260" xr:uid="{49141F7D-2868-4A21-8C8E-059361F5385B}"/>
    <cellStyle name="Input 82 2 2 2 3" xfId="10327" xr:uid="{FCBEC854-12C2-4BD6-9F11-258910BCCAC7}"/>
    <cellStyle name="Input 82 2 2 3" xfId="8152" xr:uid="{993E2C3F-C9E8-4A53-836D-345B2E5A3CF4}"/>
    <cellStyle name="Input 82 2 2 4" xfId="7156" xr:uid="{FBA8A30B-3D8B-4A18-8896-0BD6009297DF}"/>
    <cellStyle name="Input 82 2 2 5" xfId="7339" xr:uid="{1930CE4B-6180-4E57-B89E-8101D04EEDC5}"/>
    <cellStyle name="Input 82 2 3" xfId="4435" xr:uid="{00000000-0005-0000-0000-00005C0C0000}"/>
    <cellStyle name="Input 82 2 3 2" xfId="5761" xr:uid="{425DBACA-0161-47C3-9878-D426E8A2ECE6}"/>
    <cellStyle name="Input 82 2 3 3" xfId="9933" xr:uid="{753D55FE-652F-4636-A176-987B071E24E1}"/>
    <cellStyle name="Input 82 2 4" xfId="5570" xr:uid="{63E2FF13-1B18-4B20-8DC6-7812AC229D1E}"/>
    <cellStyle name="Input 82 2 5" xfId="6861" xr:uid="{0169C951-7708-4A95-B5DB-173D831B8126}"/>
    <cellStyle name="Input 82 2 6" xfId="7433" xr:uid="{95997D5F-F90C-42B3-9F2D-E9F8A998C45F}"/>
    <cellStyle name="Input 82 2 7" xfId="9694" xr:uid="{13A7DB7F-2D4F-4D71-88B9-A17F4228AA12}"/>
    <cellStyle name="Input 82 3" xfId="4290" xr:uid="{00000000-0005-0000-0000-00005D0C0000}"/>
    <cellStyle name="Input 82 3 2" xfId="8593" xr:uid="{6B4618D9-65A1-466B-BFAB-8364A21AB949}"/>
    <cellStyle name="Input 82 3 2 2" xfId="7715" xr:uid="{9C1EA678-6BE7-41D4-A4D2-ADEB255E11EB}"/>
    <cellStyle name="Input 82 3 2 3" xfId="10104" xr:uid="{4FB6756A-CE82-411B-9845-BA1C6F724031}"/>
    <cellStyle name="Input 82 3 3" xfId="7920" xr:uid="{44C449F5-9F19-4289-9934-0A3F5B5672E1}"/>
    <cellStyle name="Input 82 3 4" xfId="7102" xr:uid="{2556086C-4F93-4EB9-B366-F584986B048E}"/>
    <cellStyle name="Input 82 3 5" xfId="9259" xr:uid="{2247C73C-7087-4353-A0A0-10CD0974ED87}"/>
    <cellStyle name="Input 82 3 6" xfId="9835" xr:uid="{E86051F3-DA9A-4229-B0DF-7AE933637AE8}"/>
    <cellStyle name="Input 82 3 7" xfId="5871" xr:uid="{3C902637-25BC-45EA-91D9-A4DF76798B3F}"/>
    <cellStyle name="Input 82 4" xfId="4707" xr:uid="{00000000-0005-0000-0000-00005E0C0000}"/>
    <cellStyle name="Input 82 4 2" xfId="6238" xr:uid="{2E6EE697-DE3C-4404-B887-F0F0B517E6D3}"/>
    <cellStyle name="Input 82 4 3" xfId="9675" xr:uid="{2BAC8FD5-10A9-4265-8DE2-EBC867AF5C06}"/>
    <cellStyle name="Input 82 5" xfId="4964" xr:uid="{00000000-0005-0000-0000-00005F0C0000}"/>
    <cellStyle name="Input 82 6" xfId="5817" xr:uid="{9E747B5A-CC0D-4C7B-8145-B7A89AC0C80C}"/>
    <cellStyle name="Input 82 7" xfId="9030" xr:uid="{F540249A-365B-485F-9951-8A08C23174BE}"/>
    <cellStyle name="Input 82 8" xfId="9165" xr:uid="{756A0FF0-D545-439C-91AE-DE78EF4C08F6}"/>
    <cellStyle name="Input 82 9" xfId="9506" xr:uid="{CE4D2842-D031-4F66-8632-6A169E52C949}"/>
    <cellStyle name="Input 83" xfId="1415" xr:uid="{00000000-0005-0000-0000-0000600C0000}"/>
    <cellStyle name="Input 83 2" xfId="2996" xr:uid="{00000000-0005-0000-0000-0000610C0000}"/>
    <cellStyle name="Input 83 2 2" xfId="4680" xr:uid="{00000000-0005-0000-0000-0000620C0000}"/>
    <cellStyle name="Input 83 2 2 2" xfId="8823" xr:uid="{BAA664D9-0722-4A59-951A-8DDDE63612EA}"/>
    <cellStyle name="Input 83 2 2 2 2" xfId="6363" xr:uid="{9D0C4775-1CB9-4CE2-AB18-326B1B42A3E1}"/>
    <cellStyle name="Input 83 2 2 2 3" xfId="10328" xr:uid="{DCEBDB4D-1CF4-436F-BF48-C02AC0609845}"/>
    <cellStyle name="Input 83 2 2 3" xfId="8153" xr:uid="{A49C7E53-43B7-4E9D-A0ED-7D1640AAB5AD}"/>
    <cellStyle name="Input 83 2 2 4" xfId="7574" xr:uid="{CF97162E-97B2-4856-8409-54AD4F615277}"/>
    <cellStyle name="Input 83 2 2 5" xfId="7054" xr:uid="{6C3F7A32-A5D2-4B75-AB56-551D75D819DC}"/>
    <cellStyle name="Input 83 2 3" xfId="4035" xr:uid="{00000000-0005-0000-0000-0000630C0000}"/>
    <cellStyle name="Input 83 2 3 2" xfId="5795" xr:uid="{D7111A0E-4B10-4DF2-B4D8-EDDCB74C7214}"/>
    <cellStyle name="Input 83 2 3 3" xfId="9934" xr:uid="{AC613FF5-6362-4556-98A2-5A457A4E0B79}"/>
    <cellStyle name="Input 83 2 4" xfId="5571" xr:uid="{DBFB12B4-5E93-4C57-9D91-32F36BF7D994}"/>
    <cellStyle name="Input 83 2 5" xfId="9093" xr:uid="{2839EA4A-34CE-4257-B182-0635A888BAAA}"/>
    <cellStyle name="Input 83 2 6" xfId="6519" xr:uid="{FAE348B3-697E-41C2-9CA8-B02A156424CE}"/>
    <cellStyle name="Input 83 2 7" xfId="9573" xr:uid="{E63E5D7F-3922-4307-9C80-5E281C353355}"/>
    <cellStyle name="Input 83 3" xfId="4291" xr:uid="{00000000-0005-0000-0000-0000640C0000}"/>
    <cellStyle name="Input 83 3 2" xfId="8594" xr:uid="{83793661-114F-46D3-84B5-E24073EBA234}"/>
    <cellStyle name="Input 83 3 2 2" xfId="8184" xr:uid="{9CBDF105-EF7D-423E-A436-FE61604E6345}"/>
    <cellStyle name="Input 83 3 2 3" xfId="10105" xr:uid="{18B8BDEC-F868-41C0-A844-7D8F0F777C62}"/>
    <cellStyle name="Input 83 3 3" xfId="7921" xr:uid="{5BA00744-368F-4BF9-9A84-ADF55E303E8F}"/>
    <cellStyle name="Input 83 3 4" xfId="7520" xr:uid="{87916091-0D85-4592-91B2-DA824A90917B}"/>
    <cellStyle name="Input 83 3 5" xfId="9260" xr:uid="{9F0489C9-D016-4C7B-B467-193C3E9B34D2}"/>
    <cellStyle name="Input 83 3 6" xfId="6911" xr:uid="{6B88E566-93F1-4961-B6DC-B91F1F44F703}"/>
    <cellStyle name="Input 83 3 7" xfId="9105" xr:uid="{DB08BD3A-34E8-46BC-88F9-3A6C17F8C665}"/>
    <cellStyle name="Input 83 4" xfId="4706" xr:uid="{00000000-0005-0000-0000-0000650C0000}"/>
    <cellStyle name="Input 83 4 2" xfId="7615" xr:uid="{69708894-31A8-47C4-A353-88859BD4A149}"/>
    <cellStyle name="Input 83 4 3" xfId="9427" xr:uid="{786BEFBC-E080-4E1C-A06D-8375EB4FFC28}"/>
    <cellStyle name="Input 83 5" xfId="4965" xr:uid="{00000000-0005-0000-0000-0000660C0000}"/>
    <cellStyle name="Input 83 6" xfId="7412" xr:uid="{3293A6E4-F04E-4896-A662-8BCCC00EDB40}"/>
    <cellStyle name="Input 83 7" xfId="6643" xr:uid="{880A440F-E271-43E2-A722-5209740B7671}"/>
    <cellStyle name="Input 83 8" xfId="9242" xr:uid="{84CC5BEB-3120-450B-B9C9-082E187E7EED}"/>
    <cellStyle name="Input 83 9" xfId="7069" xr:uid="{C9CE6428-E587-4449-AF52-22B8287F7DEC}"/>
    <cellStyle name="Input 84" xfId="1416" xr:uid="{00000000-0005-0000-0000-0000670C0000}"/>
    <cellStyle name="Input 84 2" xfId="2997" xr:uid="{00000000-0005-0000-0000-0000680C0000}"/>
    <cellStyle name="Input 84 2 2" xfId="4681" xr:uid="{00000000-0005-0000-0000-0000690C0000}"/>
    <cellStyle name="Input 84 2 2 2" xfId="8824" xr:uid="{3F31FC6A-9873-4E65-9080-573A97E8CA21}"/>
    <cellStyle name="Input 84 2 2 2 2" xfId="7300" xr:uid="{6A245842-EAA0-4647-BD12-C46599E2C9AF}"/>
    <cellStyle name="Input 84 2 2 2 3" xfId="10329" xr:uid="{EE17FC69-E1E0-446A-8E7A-76EB5CF6A6E4}"/>
    <cellStyle name="Input 84 2 2 3" xfId="8154" xr:uid="{A8EF47D9-96B8-416E-B441-A81BD22C4AF5}"/>
    <cellStyle name="Input 84 2 2 4" xfId="6198" xr:uid="{05DDD925-4612-40EC-AC2A-0FA9961F2B50}"/>
    <cellStyle name="Input 84 2 2 5" xfId="9402" xr:uid="{FFBD3C4B-E0A8-4649-8331-BD058591E538}"/>
    <cellStyle name="Input 84 2 3" xfId="4434" xr:uid="{00000000-0005-0000-0000-00006A0C0000}"/>
    <cellStyle name="Input 84 2 3 2" xfId="6580" xr:uid="{FA88BBA0-C227-4518-AB57-E856E178CB37}"/>
    <cellStyle name="Input 84 2 3 3" xfId="9935" xr:uid="{23758EEE-5CF5-44FE-BEDA-9ED96CF23F02}"/>
    <cellStyle name="Input 84 2 4" xfId="5572" xr:uid="{17AFF1D3-5C56-408B-9721-C92C550B6673}"/>
    <cellStyle name="Input 84 2 5" xfId="5894" xr:uid="{AB5FC087-5B19-4CEB-985B-716258E27DF4}"/>
    <cellStyle name="Input 84 2 6" xfId="9365" xr:uid="{6A48FF81-2DF5-4D32-87B1-EE867B35E67D}"/>
    <cellStyle name="Input 84 2 7" xfId="6718" xr:uid="{50098AC2-DFA1-473F-A751-47F78CF8BB3A}"/>
    <cellStyle name="Input 84 3" xfId="4292" xr:uid="{00000000-0005-0000-0000-00006B0C0000}"/>
    <cellStyle name="Input 84 3 2" xfId="8595" xr:uid="{69FDE28D-684B-488E-B1CD-48FB4D73D2BA}"/>
    <cellStyle name="Input 84 3 2 2" xfId="6603" xr:uid="{C400B006-B491-4E20-9C9C-A6568195FEC7}"/>
    <cellStyle name="Input 84 3 2 3" xfId="10106" xr:uid="{043F8853-57C8-4C18-A9DC-DAE7D4CE965C}"/>
    <cellStyle name="Input 84 3 3" xfId="7922" xr:uid="{298EF8A5-E7A3-47FB-91E3-D79538B10ABE}"/>
    <cellStyle name="Input 84 3 4" xfId="6144" xr:uid="{50A63B32-5EBD-407E-9510-52E0DE6B5122}"/>
    <cellStyle name="Input 84 3 5" xfId="9261" xr:uid="{3694DA86-DBA3-44B6-BB06-668A145027E2}"/>
    <cellStyle name="Input 84 3 6" xfId="9514" xr:uid="{A25D8C20-6786-446F-9C19-67401A80C5A9}"/>
    <cellStyle name="Input 84 3 7" xfId="9856" xr:uid="{CBFBA996-CDB7-465C-AB29-2463CDDC036F}"/>
    <cellStyle name="Input 84 4" xfId="4314" xr:uid="{00000000-0005-0000-0000-00006C0C0000}"/>
    <cellStyle name="Input 84 4 2" xfId="7197" xr:uid="{0A3EC4DE-77D0-442E-A1B6-E182CADE391A}"/>
    <cellStyle name="Input 84 4 3" xfId="9061" xr:uid="{73322646-5355-48F3-82FB-80917B081B5A}"/>
    <cellStyle name="Input 84 5" xfId="4966" xr:uid="{00000000-0005-0000-0000-00006D0C0000}"/>
    <cellStyle name="Input 84 6" xfId="6045" xr:uid="{C12D89B2-8A09-454D-98A5-07F00CEE28E8}"/>
    <cellStyle name="Input 84 7" xfId="9016" xr:uid="{A038857F-630D-4D9D-A8B4-8F94033BFCBD}"/>
    <cellStyle name="Input 84 8" xfId="9193" xr:uid="{6ABF7D83-B5CE-47EF-BC75-C6AF80D93328}"/>
    <cellStyle name="Input 84 9" xfId="9815" xr:uid="{D04897E6-1638-4058-9203-F91D25A06F58}"/>
    <cellStyle name="Input 85" xfId="1417" xr:uid="{00000000-0005-0000-0000-00006E0C0000}"/>
    <cellStyle name="Input 85 2" xfId="2998" xr:uid="{00000000-0005-0000-0000-00006F0C0000}"/>
    <cellStyle name="Input 85 2 2" xfId="4682" xr:uid="{00000000-0005-0000-0000-0000700C0000}"/>
    <cellStyle name="Input 85 2 2 2" xfId="8825" xr:uid="{07BF9420-D28C-47E0-86FF-CFD27F366487}"/>
    <cellStyle name="Input 85 2 2 2 2" xfId="8381" xr:uid="{6A4E329E-F9AF-41DE-9BEF-5FAFCBA555E7}"/>
    <cellStyle name="Input 85 2 2 2 3" xfId="10330" xr:uid="{543988B7-0297-4CC5-B6FA-7B987D1B3FB6}"/>
    <cellStyle name="Input 85 2 2 3" xfId="8155" xr:uid="{B4A4F841-C328-4284-9594-5A58F96F862F}"/>
    <cellStyle name="Input 85 2 2 4" xfId="5802" xr:uid="{BE2F20C1-2CDA-4FDE-A52A-020035033464}"/>
    <cellStyle name="Input 85 2 2 5" xfId="9174" xr:uid="{3682B9E9-EFF1-4AF0-B8D5-38ED8F7D41FF}"/>
    <cellStyle name="Input 85 2 3" xfId="4034" xr:uid="{00000000-0005-0000-0000-0000710C0000}"/>
    <cellStyle name="Input 85 2 3 2" xfId="7242" xr:uid="{033C9A8E-EBFD-4880-8C9A-5AF6E2A8C22E}"/>
    <cellStyle name="Input 85 2 3 3" xfId="9936" xr:uid="{2285B157-F5C6-49C0-9181-1F1E76FA3596}"/>
    <cellStyle name="Input 85 2 4" xfId="5573" xr:uid="{F74BC75B-3F12-4EEC-A72D-174A5896E0BB}"/>
    <cellStyle name="Input 85 2 5" xfId="8914" xr:uid="{9507DAD3-94BD-4C6E-9A6B-D0B7FE0E173C}"/>
    <cellStyle name="Input 85 2 6" xfId="7397" xr:uid="{B6E28580-74F6-4CD6-BB20-CE3E61437B75}"/>
    <cellStyle name="Input 85 2 7" xfId="7032" xr:uid="{47FD0D1B-F668-4B2E-AAB8-4F87702C79BB}"/>
    <cellStyle name="Input 85 3" xfId="4293" xr:uid="{00000000-0005-0000-0000-0000720C0000}"/>
    <cellStyle name="Input 85 3 2" xfId="8596" xr:uid="{2F7F6333-6EAC-4EF3-8468-28622995A2CC}"/>
    <cellStyle name="Input 85 3 2 2" xfId="5788" xr:uid="{9C446745-4C86-4547-8AC0-6DC61F7F3C2D}"/>
    <cellStyle name="Input 85 3 2 3" xfId="10107" xr:uid="{B2480EDD-1DC7-4CA3-81A5-B0B7DA844FF3}"/>
    <cellStyle name="Input 85 3 3" xfId="7923" xr:uid="{FD3C8B28-F6E9-483D-9234-8F86CD1AC28C}"/>
    <cellStyle name="Input 85 3 4" xfId="6500" xr:uid="{657C69BA-0407-4159-8C8E-3891DFCEE44B}"/>
    <cellStyle name="Input 85 3 5" xfId="9262" xr:uid="{31C10F84-B48B-4764-B62A-184140D05829}"/>
    <cellStyle name="Input 85 3 6" xfId="8973" xr:uid="{1FECC711-7F6F-42E6-BF34-5CEB618134A5}"/>
    <cellStyle name="Input 85 3 7" xfId="9766" xr:uid="{B6990C98-368E-4888-8056-B0944063B025}"/>
    <cellStyle name="Input 85 4" xfId="3982" xr:uid="{00000000-0005-0000-0000-0000730C0000}"/>
    <cellStyle name="Input 85 4 2" xfId="7616" xr:uid="{8C2B0005-7337-438A-AAED-EF16536A57B7}"/>
    <cellStyle name="Input 85 4 3" xfId="9479" xr:uid="{DDFA32A4-3C0B-434C-928E-8F9CDD6BD2F9}"/>
    <cellStyle name="Input 85 5" xfId="4967" xr:uid="{00000000-0005-0000-0000-0000740C0000}"/>
    <cellStyle name="Input 85 6" xfId="5978" xr:uid="{D37FCA8F-52B0-48C5-8BD1-6D583828B1C2}"/>
    <cellStyle name="Input 85 7" xfId="6729" xr:uid="{E47D8DC6-B42E-4CB7-8AC1-C7CFE5E28F42}"/>
    <cellStyle name="Input 85 8" xfId="9746" xr:uid="{8BCCA258-F650-487C-85C2-0ED1085FF4A3}"/>
    <cellStyle name="Input 85 9" xfId="6857" xr:uid="{814A500C-A7F1-4615-82F5-58C2728CAD73}"/>
    <cellStyle name="Input 86" xfId="1418" xr:uid="{00000000-0005-0000-0000-0000750C0000}"/>
    <cellStyle name="Input 86 2" xfId="2999" xr:uid="{00000000-0005-0000-0000-0000760C0000}"/>
    <cellStyle name="Input 86 2 2" xfId="4683" xr:uid="{00000000-0005-0000-0000-0000770C0000}"/>
    <cellStyle name="Input 86 2 2 2" xfId="8826" xr:uid="{813A5A78-F0E7-42A9-A19C-491111D27386}"/>
    <cellStyle name="Input 86 2 2 2 2" xfId="8261" xr:uid="{FC6D9B94-BDF5-45E5-BEDD-61AC39E74F7E}"/>
    <cellStyle name="Input 86 2 2 2 3" xfId="10331" xr:uid="{FC8959C6-E5C9-4AF4-931F-84C214268429}"/>
    <cellStyle name="Input 86 2 2 3" xfId="8156" xr:uid="{9EAA8738-5542-4804-A4A3-7B011B6DE30A}"/>
    <cellStyle name="Input 86 2 2 4" xfId="7157" xr:uid="{1FFAEDC2-80B8-47D7-9BBF-59FD2350CABA}"/>
    <cellStyle name="Input 86 2 2 5" xfId="6381" xr:uid="{171E337B-0588-4788-BD76-CB9B754B96F5}"/>
    <cellStyle name="Input 86 2 3" xfId="4433" xr:uid="{00000000-0005-0000-0000-0000780C0000}"/>
    <cellStyle name="Input 86 2 3 2" xfId="7673" xr:uid="{41560C25-DAB3-46F0-B801-0109E6F9800A}"/>
    <cellStyle name="Input 86 2 3 3" xfId="9937" xr:uid="{5C38BC05-6413-4387-855B-B153F2AD9635}"/>
    <cellStyle name="Input 86 2 4" xfId="5574" xr:uid="{6903C200-C24B-4F76-A821-71066F410990}"/>
    <cellStyle name="Input 86 2 5" xfId="6651" xr:uid="{C92DC164-5D8F-43C4-9821-462C43BA884F}"/>
    <cellStyle name="Input 86 2 6" xfId="6422" xr:uid="{22A1375C-9076-4C2B-950D-4D27E12FC326}"/>
    <cellStyle name="Input 86 2 7" xfId="5921" xr:uid="{31BE13A9-8ECF-4558-B272-446D9E6330FC}"/>
    <cellStyle name="Input 86 3" xfId="4294" xr:uid="{00000000-0005-0000-0000-0000790C0000}"/>
    <cellStyle name="Input 86 3 2" xfId="8597" xr:uid="{42B1C588-4D19-4449-818A-778891B7F0E5}"/>
    <cellStyle name="Input 86 3 2 2" xfId="6604" xr:uid="{F83B39EB-623F-40D6-ACA0-C78C00ADA7EB}"/>
    <cellStyle name="Input 86 3 2 3" xfId="10108" xr:uid="{49093D75-0BC0-42BB-985C-4E9F02FDDC5A}"/>
    <cellStyle name="Input 86 3 3" xfId="7924" xr:uid="{70FFB1CA-341C-4691-9204-F3F3ACECB504}"/>
    <cellStyle name="Input 86 3 4" xfId="7103" xr:uid="{D0539A02-D7AB-42B5-9661-C41FB63F271B}"/>
    <cellStyle name="Input 86 3 5" xfId="9263" xr:uid="{624FB806-F425-49F4-A84F-AAFC5D3E49BD}"/>
    <cellStyle name="Input 86 3 6" xfId="5968" xr:uid="{099481D1-08FB-4AC9-B1B9-3EE6A7B5EF41}"/>
    <cellStyle name="Input 86 3 7" xfId="9162" xr:uid="{C64828B8-719D-4331-AA77-7F07896881F0}"/>
    <cellStyle name="Input 86 4" xfId="4705" xr:uid="{00000000-0005-0000-0000-00007A0C0000}"/>
    <cellStyle name="Input 86 4 2" xfId="6239" xr:uid="{83CEF2ED-CD14-4BD3-94BD-E14093949AC5}"/>
    <cellStyle name="Input 86 4 3" xfId="5665" xr:uid="{4BA95E5E-B3BC-46FF-8C7A-648E3C432750}"/>
    <cellStyle name="Input 86 5" xfId="4968" xr:uid="{00000000-0005-0000-0000-00007B0C0000}"/>
    <cellStyle name="Input 86 6" xfId="9144" xr:uid="{0339562F-2549-441F-B826-0A5D4494D5DD}"/>
    <cellStyle name="Input 86 7" xfId="9215" xr:uid="{5FBB945C-454F-4865-86F7-461B0904331E}"/>
    <cellStyle name="Input 86 8" xfId="7392" xr:uid="{C06BD903-44B4-40E6-9821-9D2D73762BA0}"/>
    <cellStyle name="Input 86 9" xfId="9446" xr:uid="{98E2EAC3-5D2A-4ED6-AB7D-CDC4832A1D27}"/>
    <cellStyle name="Input 87" xfId="1419" xr:uid="{00000000-0005-0000-0000-00007C0C0000}"/>
    <cellStyle name="Input 87 2" xfId="3000" xr:uid="{00000000-0005-0000-0000-00007D0C0000}"/>
    <cellStyle name="Input 87 2 2" xfId="4684" xr:uid="{00000000-0005-0000-0000-00007E0C0000}"/>
    <cellStyle name="Input 87 2 2 2" xfId="8827" xr:uid="{BB855301-D0B2-4B76-A7E4-C2402565BDB8}"/>
    <cellStyle name="Input 87 2 2 2 2" xfId="6364" xr:uid="{27B20C64-B615-42EC-BC62-A2296F609F96}"/>
    <cellStyle name="Input 87 2 2 2 3" xfId="10332" xr:uid="{07B6B7A3-461A-4CAE-9534-0E1193EE77A4}"/>
    <cellStyle name="Input 87 2 2 3" xfId="8157" xr:uid="{3C1CD132-02F3-4902-83BA-602BE867054F}"/>
    <cellStyle name="Input 87 2 2 4" xfId="7575" xr:uid="{B41BA30B-7A22-4304-80DE-6C11967F3D5C}"/>
    <cellStyle name="Input 87 2 2 5" xfId="6983" xr:uid="{714D9E91-2D24-498E-9B99-5DB7B4E27E57}"/>
    <cellStyle name="Input 87 2 3" xfId="4033" xr:uid="{00000000-0005-0000-0000-00007F0C0000}"/>
    <cellStyle name="Input 87 2 3 2" xfId="6284" xr:uid="{D5D80B02-3A30-4FAD-80E7-F6DDF36DAAD4}"/>
    <cellStyle name="Input 87 2 3 3" xfId="9938" xr:uid="{8219032E-6C48-4794-B86D-046C45B4BBC9}"/>
    <cellStyle name="Input 87 2 4" xfId="5575" xr:uid="{C6F2C595-E34E-42A8-8CE6-7FAA55A5F1A4}"/>
    <cellStyle name="Input 87 2 5" xfId="5643" xr:uid="{4796DCC6-C05B-4053-935B-703E3A9F9FF2}"/>
    <cellStyle name="Input 87 2 6" xfId="6792" xr:uid="{CBB85BBB-629E-4F6E-BA70-789976FE31E3}"/>
    <cellStyle name="Input 87 2 7" xfId="6622" xr:uid="{D4DD72E0-3FA3-4CCA-B150-1917A8C7ED90}"/>
    <cellStyle name="Input 87 3" xfId="4295" xr:uid="{00000000-0005-0000-0000-0000800C0000}"/>
    <cellStyle name="Input 87 3 2" xfId="8598" xr:uid="{2F17BBA8-DCE3-4008-9BF0-EBD8F939F482}"/>
    <cellStyle name="Input 87 3 2 2" xfId="6306" xr:uid="{6AAA187D-0E3E-43F2-8D02-BCFE6CF2B5F6}"/>
    <cellStyle name="Input 87 3 2 3" xfId="10109" xr:uid="{670CA682-6978-49BA-AD0C-7F4F1A312460}"/>
    <cellStyle name="Input 87 3 3" xfId="7925" xr:uid="{CE3482D0-0E32-4430-B577-3C78F41A0DA6}"/>
    <cellStyle name="Input 87 3 4" xfId="7521" xr:uid="{F833C60C-0D42-4E31-93B9-C89A1322285D}"/>
    <cellStyle name="Input 87 3 5" xfId="9264" xr:uid="{5AB1AA82-312E-43F5-BCF2-97639F017693}"/>
    <cellStyle name="Input 87 3 6" xfId="8280" xr:uid="{69A15FAF-0941-4451-BF97-252FADD395B5}"/>
    <cellStyle name="Input 87 3 7" xfId="8884" xr:uid="{EC0E4E70-E3DB-4106-B87F-340717DD47BD}"/>
    <cellStyle name="Input 87 4" xfId="4704" xr:uid="{00000000-0005-0000-0000-0000810C0000}"/>
    <cellStyle name="Input 87 4 2" xfId="5734" xr:uid="{3541B661-2AF3-4376-B7DB-9F0BAF3EC813}"/>
    <cellStyle name="Input 87 4 3" xfId="7334" xr:uid="{F29935C7-92B8-455B-85FB-0FA263CA0107}"/>
    <cellStyle name="Input 87 5" xfId="4969" xr:uid="{00000000-0005-0000-0000-0000820C0000}"/>
    <cellStyle name="Input 87 6" xfId="5659" xr:uid="{D563B374-DBFB-48EC-99CA-B463B5EB3EA1}"/>
    <cellStyle name="Input 87 7" xfId="5887" xr:uid="{70252337-7DBC-4AF2-ABF2-65C079A2882B}"/>
    <cellStyle name="Input 87 8" xfId="7485" xr:uid="{A5D89E0D-E95B-4CF3-9BE8-EBDA62777332}"/>
    <cellStyle name="Input 87 9" xfId="9748" xr:uid="{ECF48551-CB30-4FC3-8D55-11F6C7C761CD}"/>
    <cellStyle name="Input 88" xfId="1420" xr:uid="{00000000-0005-0000-0000-0000830C0000}"/>
    <cellStyle name="Input 88 2" xfId="3001" xr:uid="{00000000-0005-0000-0000-0000840C0000}"/>
    <cellStyle name="Input 88 2 2" xfId="4685" xr:uid="{00000000-0005-0000-0000-0000850C0000}"/>
    <cellStyle name="Input 88 2 2 2" xfId="8828" xr:uid="{260FC5D2-B270-4EFE-A73B-026046EA39F7}"/>
    <cellStyle name="Input 88 2 2 2 2" xfId="7301" xr:uid="{DDFF5770-7785-4542-8589-8470F8F397A4}"/>
    <cellStyle name="Input 88 2 2 2 3" xfId="10333" xr:uid="{8E7A72C1-C309-4F0F-B7FF-835F843F055C}"/>
    <cellStyle name="Input 88 2 2 3" xfId="8158" xr:uid="{49FE8FC4-3832-4212-9DB0-322EE9D02848}"/>
    <cellStyle name="Input 88 2 2 4" xfId="6199" xr:uid="{66342A61-9344-4444-98F3-E0F0394A6091}"/>
    <cellStyle name="Input 88 2 2 5" xfId="9382" xr:uid="{95AE4939-1C5E-4BC0-BC6D-4DAD9982ABAE}"/>
    <cellStyle name="Input 88 2 3" xfId="4432" xr:uid="{00000000-0005-0000-0000-0000860C0000}"/>
    <cellStyle name="Input 88 2 3 2" xfId="7674" xr:uid="{0ECC668E-7BAA-4CD9-BA58-67F1DB40CF23}"/>
    <cellStyle name="Input 88 2 3 3" xfId="9939" xr:uid="{D69F09FD-0F94-4EE2-8F21-AFBB936FD81A}"/>
    <cellStyle name="Input 88 2 4" xfId="5576" xr:uid="{2C7F81EF-425D-4CFD-8536-A9D77E442EF4}"/>
    <cellStyle name="Input 88 2 5" xfId="6392" xr:uid="{2452AD9E-AE9B-4E5D-93F9-86C0DF9772FA}"/>
    <cellStyle name="Input 88 2 6" xfId="9141" xr:uid="{C6139F7C-3998-4D04-84DF-9E0A239E6B6C}"/>
    <cellStyle name="Input 88 2 7" xfId="9801" xr:uid="{194C8738-015B-4168-81BE-CD6501210AE0}"/>
    <cellStyle name="Input 88 3" xfId="4296" xr:uid="{00000000-0005-0000-0000-0000870C0000}"/>
    <cellStyle name="Input 88 3 2" xfId="8599" xr:uid="{3B3AD1D3-700F-4169-8005-56FE4336ED90}"/>
    <cellStyle name="Input 88 3 2 2" xfId="7716" xr:uid="{D6D4B727-B019-488D-88F1-590E038D594B}"/>
    <cellStyle name="Input 88 3 2 3" xfId="10110" xr:uid="{A97004FC-9380-4961-B11A-F2C6446B8BC7}"/>
    <cellStyle name="Input 88 3 3" xfId="7926" xr:uid="{13307620-1797-4EA8-AF6A-50D5BDB4F1AA}"/>
    <cellStyle name="Input 88 3 4" xfId="6145" xr:uid="{B789F209-E90F-45CF-9C50-7AC1F46B0368}"/>
    <cellStyle name="Input 88 3 5" xfId="9265" xr:uid="{A0087451-98F7-4355-8D79-C323C0C70B56}"/>
    <cellStyle name="Input 88 3 6" xfId="9336" xr:uid="{F1411E16-68B2-407C-BB39-F55C3696FB9A}"/>
    <cellStyle name="Input 88 3 7" xfId="9658" xr:uid="{41FC0B60-112F-4F8D-BE05-51599BA71DD9}"/>
    <cellStyle name="Input 88 4" xfId="4313" xr:uid="{00000000-0005-0000-0000-0000880C0000}"/>
    <cellStyle name="Input 88 4 2" xfId="7198" xr:uid="{D41265FB-0DC7-4873-946F-663E8D957162}"/>
    <cellStyle name="Input 88 4 3" xfId="8387" xr:uid="{4F0E2622-6BC1-445E-9A91-43167F5AA5C5}"/>
    <cellStyle name="Input 88 5" xfId="4970" xr:uid="{00000000-0005-0000-0000-0000890C0000}"/>
    <cellStyle name="Input 88 6" xfId="6995" xr:uid="{EC7E2D31-AED9-4E19-9DFC-BA624B6AE038}"/>
    <cellStyle name="Input 88 7" xfId="9194" xr:uid="{8FDBDF1C-813D-4A28-940C-A283154ECFC4}"/>
    <cellStyle name="Input 88 8" xfId="7409" xr:uid="{C0D4919C-8635-49B3-BBB7-F8E7FA066305}"/>
    <cellStyle name="Input 88 9" xfId="6763" xr:uid="{2F8F8999-9C2C-4440-9E23-5817AAAB020F}"/>
    <cellStyle name="Input 89" xfId="1421" xr:uid="{00000000-0005-0000-0000-00008A0C0000}"/>
    <cellStyle name="Input 89 2" xfId="3002" xr:uid="{00000000-0005-0000-0000-00008B0C0000}"/>
    <cellStyle name="Input 89 2 2" xfId="4686" xr:uid="{00000000-0005-0000-0000-00008C0C0000}"/>
    <cellStyle name="Input 89 2 2 2" xfId="8829" xr:uid="{AD7E4941-2840-4B4C-8B56-069A58457579}"/>
    <cellStyle name="Input 89 2 2 2 2" xfId="8382" xr:uid="{AC1DA04F-DE0B-4921-8EAE-216C1187801C}"/>
    <cellStyle name="Input 89 2 2 2 3" xfId="10334" xr:uid="{292F1B79-DDF9-463C-824C-994BB545902A}"/>
    <cellStyle name="Input 89 2 2 3" xfId="8159" xr:uid="{67FFEE52-236C-43F8-881D-80A99F5E6498}"/>
    <cellStyle name="Input 89 2 2 4" xfId="6539" xr:uid="{3B0E1419-86C1-4F2E-A24E-81D217E240B2}"/>
    <cellStyle name="Input 89 2 2 5" xfId="6754" xr:uid="{026680DF-1C50-4417-9163-E1E4FE5039C7}"/>
    <cellStyle name="Input 89 2 3" xfId="4032" xr:uid="{00000000-0005-0000-0000-00008D0C0000}"/>
    <cellStyle name="Input 89 2 3 2" xfId="7243" xr:uid="{FDF73E81-64F7-4D1E-AD3B-B8611EE5551B}"/>
    <cellStyle name="Input 89 2 3 3" xfId="9940" xr:uid="{E786A8D9-7634-4573-AFDB-9355796620B9}"/>
    <cellStyle name="Input 89 2 4" xfId="5577" xr:uid="{7039D794-716D-47ED-A707-6D2316AA5780}"/>
    <cellStyle name="Input 89 2 5" xfId="6974" xr:uid="{F10F2DC9-B385-4BF3-8915-A00AB066C85C}"/>
    <cellStyle name="Input 89 2 6" xfId="9465" xr:uid="{D0B3EE88-2F12-4AC3-BAA8-9AB8323E5B37}"/>
    <cellStyle name="Input 89 2 7" xfId="8305" xr:uid="{1CF75E4B-0B71-4B6A-BA57-DEFC25B1D8BD}"/>
    <cellStyle name="Input 89 3" xfId="4297" xr:uid="{00000000-0005-0000-0000-00008E0C0000}"/>
    <cellStyle name="Input 89 3 2" xfId="8600" xr:uid="{3DFDD59C-BA5A-491F-94BC-15F5CA491006}"/>
    <cellStyle name="Input 89 3 2 2" xfId="7797" xr:uid="{C2F371D6-36F1-491C-999C-2463AAC6A88E}"/>
    <cellStyle name="Input 89 3 2 3" xfId="10111" xr:uid="{08E0783A-CA95-42B3-B83B-851E198DCF24}"/>
    <cellStyle name="Input 89 3 3" xfId="7927" xr:uid="{393DD52A-E44E-414F-8A1D-5BD10C65B3FF}"/>
    <cellStyle name="Input 89 3 4" xfId="6501" xr:uid="{6FBD177E-7B8B-45DB-974D-5D2720D6AD6D}"/>
    <cellStyle name="Input 89 3 5" xfId="9266" xr:uid="{13F153B7-48B9-4108-A3FD-FBCB8CE9EA48}"/>
    <cellStyle name="Input 89 3 6" xfId="6454" xr:uid="{E62BAF98-53E7-4FCA-B206-87F08E79A76A}"/>
    <cellStyle name="Input 89 3 7" xfId="9160" xr:uid="{A4E39A05-8052-4B52-979F-04A3548F2872}"/>
    <cellStyle name="Input 89 4" xfId="3981" xr:uid="{00000000-0005-0000-0000-00008F0C0000}"/>
    <cellStyle name="Input 89 4 2" xfId="6559" xr:uid="{E3921A12-9854-4A54-88BF-6035179BBBD7}"/>
    <cellStyle name="Input 89 4 3" xfId="9690" xr:uid="{0F762039-65F6-413E-99FA-E341D4E9D83B}"/>
    <cellStyle name="Input 89 5" xfId="4971" xr:uid="{00000000-0005-0000-0000-0000900C0000}"/>
    <cellStyle name="Input 89 6" xfId="6775" xr:uid="{4216539E-1FAB-442D-B1FA-D793A079B2DA}"/>
    <cellStyle name="Input 89 7" xfId="8318" xr:uid="{5FF5955F-2434-4064-AE5F-3CE5BE010882}"/>
    <cellStyle name="Input 89 8" xfId="8977" xr:uid="{C3DB526E-C65F-4885-879E-F852F135669E}"/>
    <cellStyle name="Input 89 9" xfId="6887" xr:uid="{00495104-BEFE-4BCE-A252-E2F1B508FB82}"/>
    <cellStyle name="Input 9" xfId="1422" xr:uid="{00000000-0005-0000-0000-0000910C0000}"/>
    <cellStyle name="Input 9 2" xfId="3003" xr:uid="{00000000-0005-0000-0000-0000920C0000}"/>
    <cellStyle name="Input 9 2 2" xfId="4687" xr:uid="{00000000-0005-0000-0000-0000930C0000}"/>
    <cellStyle name="Input 9 2 2 2" xfId="8830" xr:uid="{52D88A88-7918-47FD-BEC1-9EF221C11523}"/>
    <cellStyle name="Input 9 2 2 2 2" xfId="8262" xr:uid="{7C15CB0D-51BD-4AC1-A8AB-63D0DABAA2F1}"/>
    <cellStyle name="Input 9 2 2 2 3" xfId="10335" xr:uid="{0035800A-2E80-46E0-828E-593A267CDD82}"/>
    <cellStyle name="Input 9 2 2 3" xfId="8160" xr:uid="{9F684CB2-18E6-4C9D-9670-4B0F5AD7123E}"/>
    <cellStyle name="Input 9 2 2 4" xfId="7158" xr:uid="{25382D92-DA7B-463C-93D4-F6E50AEAB7CD}"/>
    <cellStyle name="Input 9 2 2 5" xfId="9848" xr:uid="{8BB5718D-CE3E-4C5F-81C0-734F6E4C29EE}"/>
    <cellStyle name="Input 9 2 3" xfId="4431" xr:uid="{00000000-0005-0000-0000-0000940C0000}"/>
    <cellStyle name="Input 9 2 3 2" xfId="5762" xr:uid="{48911A92-2724-4BF8-BF0C-A09D7C76D998}"/>
    <cellStyle name="Input 9 2 3 3" xfId="9941" xr:uid="{6128DCCF-473C-43AB-A495-1476973BAD15}"/>
    <cellStyle name="Input 9 2 4" xfId="5578" xr:uid="{A75D499D-A18C-4E17-BDA8-AEA563F5D2E2}"/>
    <cellStyle name="Input 9 2 5" xfId="6860" xr:uid="{444363B7-6C27-4813-8CA2-4F1D63B2F385}"/>
    <cellStyle name="Input 9 2 6" xfId="6884" xr:uid="{3CFBE59A-44B1-4753-9E3A-7D9192D38E67}"/>
    <cellStyle name="Input 9 2 7" xfId="8874" xr:uid="{186D50E7-7EED-404D-BB99-D652CDE288BE}"/>
    <cellStyle name="Input 9 3" xfId="4298" xr:uid="{00000000-0005-0000-0000-0000950C0000}"/>
    <cellStyle name="Input 9 3 2" xfId="8601" xr:uid="{33C46DF7-0960-4038-A103-CC460F211C6B}"/>
    <cellStyle name="Input 9 3 2 2" xfId="8411" xr:uid="{A9B7BC44-27A0-4465-8B19-C08004E1B324}"/>
    <cellStyle name="Input 9 3 2 3" xfId="10112" xr:uid="{9DFD74A0-CA30-4C31-92A7-E0D798C68B56}"/>
    <cellStyle name="Input 9 3 3" xfId="7928" xr:uid="{34763DC5-99BB-45A8-840B-D78B2907AF53}"/>
    <cellStyle name="Input 9 3 4" xfId="7104" xr:uid="{F2F2A778-5FD0-44C2-B943-CAC188A10EF4}"/>
    <cellStyle name="Input 9 3 5" xfId="9267" xr:uid="{856851A0-4731-431A-8B98-279E1AFF4E07}"/>
    <cellStyle name="Input 9 3 6" xfId="6416" xr:uid="{44D17B23-31C8-449A-87ED-B173D4041AB7}"/>
    <cellStyle name="Input 9 3 7" xfId="9475" xr:uid="{BC9ECB08-4B60-462B-858A-310FF96C63D3}"/>
    <cellStyle name="Input 9 4" xfId="4703" xr:uid="{00000000-0005-0000-0000-0000960C0000}"/>
    <cellStyle name="Input 9 4 2" xfId="6240" xr:uid="{3D2FF29B-A33A-4616-B432-4C2C2CFB2986}"/>
    <cellStyle name="Input 9 4 3" xfId="7447" xr:uid="{870A476A-3C0A-4D37-AB75-5D9510031122}"/>
    <cellStyle name="Input 9 5" xfId="4972" xr:uid="{00000000-0005-0000-0000-0000970C0000}"/>
    <cellStyle name="Input 9 6" xfId="8967" xr:uid="{8E00C030-B116-40A9-ADEC-0308FEDA32D8}"/>
    <cellStyle name="Input 9 7" xfId="6691" xr:uid="{FF1F89A7-8A58-426E-A245-CD5B1A9D6AC2}"/>
    <cellStyle name="Input 9 8" xfId="6066" xr:uid="{D2019B02-28DA-42E0-824A-C844C7BF9829}"/>
    <cellStyle name="Input 9 9" xfId="9635" xr:uid="{44C8038F-05AE-4A62-BECE-6FEAC9B5F9A2}"/>
    <cellStyle name="Input 90" xfId="1423" xr:uid="{00000000-0005-0000-0000-0000980C0000}"/>
    <cellStyle name="Input 90 2" xfId="3004" xr:uid="{00000000-0005-0000-0000-0000990C0000}"/>
    <cellStyle name="Input 90 2 2" xfId="4688" xr:uid="{00000000-0005-0000-0000-00009A0C0000}"/>
    <cellStyle name="Input 90 2 2 2" xfId="8831" xr:uid="{37502F08-D0DC-47BF-8A8F-87A78AC6E7BE}"/>
    <cellStyle name="Input 90 2 2 2 2" xfId="6365" xr:uid="{75EBFB4A-BA7C-4BF9-A27C-AE48C9802E72}"/>
    <cellStyle name="Input 90 2 2 2 3" xfId="10336" xr:uid="{D3A06945-4B59-42BB-A794-61B47BC27195}"/>
    <cellStyle name="Input 90 2 2 3" xfId="8161" xr:uid="{A9287BB6-EC69-423E-B505-FED084845861}"/>
    <cellStyle name="Input 90 2 2 4" xfId="7576" xr:uid="{521F88D3-5061-48A4-8619-8A09263EC566}"/>
    <cellStyle name="Input 90 2 2 5" xfId="6757" xr:uid="{4B73E195-C7A3-48AE-BCEC-A34A8D196ECE}"/>
    <cellStyle name="Input 90 2 3" xfId="4031" xr:uid="{00000000-0005-0000-0000-00009B0C0000}"/>
    <cellStyle name="Input 90 2 3 2" xfId="6285" xr:uid="{213D831B-7AB8-48C6-856A-ACF738D07F63}"/>
    <cellStyle name="Input 90 2 3 3" xfId="9942" xr:uid="{94274BFA-80DF-4836-BC56-BDDBC08B1F42}"/>
    <cellStyle name="Input 90 2 4" xfId="5579" xr:uid="{D36B6490-3BAA-4018-BA49-64792FC7DF94}"/>
    <cellStyle name="Input 90 2 5" xfId="6710" xr:uid="{F2CEB4E5-D207-447B-8D3D-67AA52A0F744}"/>
    <cellStyle name="Input 90 2 6" xfId="6377" xr:uid="{CC3D4AFF-98CC-4A95-8188-6DDCE718C758}"/>
    <cellStyle name="Input 90 2 7" xfId="9753" xr:uid="{B71F18CE-96FD-4449-B15B-F844D7A118C6}"/>
    <cellStyle name="Input 90 3" xfId="4299" xr:uid="{00000000-0005-0000-0000-00009C0C0000}"/>
    <cellStyle name="Input 90 3 2" xfId="8602" xr:uid="{1C8D75E9-8FCE-4221-80D5-CE76AD895D93}"/>
    <cellStyle name="Input 90 3 2 2" xfId="7754" xr:uid="{0246D56E-090D-4C62-AF18-5F6A164F5656}"/>
    <cellStyle name="Input 90 3 2 3" xfId="10113" xr:uid="{D9DC24A9-6BBF-4C74-8E3F-2CE976868484}"/>
    <cellStyle name="Input 90 3 3" xfId="7929" xr:uid="{B773DBD5-678E-4716-8061-222FB4C569E8}"/>
    <cellStyle name="Input 90 3 4" xfId="7522" xr:uid="{2A971A78-CD6B-4C98-99F0-075BF40B2B9E}"/>
    <cellStyle name="Input 90 3 5" xfId="9268" xr:uid="{06522FE0-2D7C-4455-BA6F-EB75E56DB2A9}"/>
    <cellStyle name="Input 90 3 6" xfId="9728" xr:uid="{4F621711-C3D2-48A6-9C89-DF449D8A18BC}"/>
    <cellStyle name="Input 90 3 7" xfId="7403" xr:uid="{27ADB6D8-C85A-43E4-BF9B-118AF3E4ABBE}"/>
    <cellStyle name="Input 90 4" xfId="4312" xr:uid="{00000000-0005-0000-0000-00009D0C0000}"/>
    <cellStyle name="Input 90 4 2" xfId="7617" xr:uid="{43CDBFF3-FA53-4CC0-9491-74E5EAC15328}"/>
    <cellStyle name="Input 90 4 3" xfId="9840" xr:uid="{3E3196E0-FEFD-4243-9D63-801F8067EDA9}"/>
    <cellStyle name="Input 90 5" xfId="4973" xr:uid="{00000000-0005-0000-0000-00009E0C0000}"/>
    <cellStyle name="Input 90 6" xfId="7411" xr:uid="{D48E6430-6946-4636-BE00-1358E00C4A02}"/>
    <cellStyle name="Input 90 7" xfId="6855" xr:uid="{8AACBB22-DE5F-4480-855A-B0676294713E}"/>
    <cellStyle name="Input 90 8" xfId="9745" xr:uid="{46A8CE03-9D7C-42B7-B23C-A92C82895BAB}"/>
    <cellStyle name="Input 90 9" xfId="7459" xr:uid="{41134F59-5EA4-4D09-8EE6-1A347904BD4E}"/>
    <cellStyle name="Input 91" xfId="1424" xr:uid="{00000000-0005-0000-0000-00009F0C0000}"/>
    <cellStyle name="Input 91 2" xfId="3005" xr:uid="{00000000-0005-0000-0000-0000A00C0000}"/>
    <cellStyle name="Input 91 2 2" xfId="4689" xr:uid="{00000000-0005-0000-0000-0000A10C0000}"/>
    <cellStyle name="Input 91 2 2 2" xfId="8832" xr:uid="{6DC17B75-CD1F-44D9-A835-BD719719C985}"/>
    <cellStyle name="Input 91 2 2 2 2" xfId="7302" xr:uid="{E938A1F9-35DC-4D18-B2C8-1EB70FAB1B9E}"/>
    <cellStyle name="Input 91 2 2 2 3" xfId="10337" xr:uid="{00C2986B-2E17-47A8-B040-68237D280A3D}"/>
    <cellStyle name="Input 91 2 2 3" xfId="8162" xr:uid="{57F1DB94-A404-4D4B-839A-BE2DB94462AB}"/>
    <cellStyle name="Input 91 2 2 4" xfId="6200" xr:uid="{2268C52A-4C2E-4C76-BC4B-A544ADE18C5E}"/>
    <cellStyle name="Input 91 2 2 5" xfId="6699" xr:uid="{27CB63D9-A625-41B7-A52F-6929CDC6DDB0}"/>
    <cellStyle name="Input 91 2 3" xfId="4430" xr:uid="{00000000-0005-0000-0000-0000A20C0000}"/>
    <cellStyle name="Input 91 2 3 2" xfId="6581" xr:uid="{DC496872-5B89-4D80-A7C6-2C6A384327B2}"/>
    <cellStyle name="Input 91 2 3 3" xfId="9943" xr:uid="{A6CAFDC0-DA28-4969-A49E-B50860E5BA53}"/>
    <cellStyle name="Input 91 2 4" xfId="5580" xr:uid="{A264277E-EA46-4F7C-BF67-0B21FCD6CD17}"/>
    <cellStyle name="Input 91 2 5" xfId="5893" xr:uid="{12EBBEDE-C385-4A48-87C0-EE24561EBBC7}"/>
    <cellStyle name="Input 91 2 6" xfId="5914" xr:uid="{36B5276B-EDD7-4808-B7A7-E06EBBF4D73E}"/>
    <cellStyle name="Input 91 2 7" xfId="9295" xr:uid="{EFD951AE-D40C-4B26-9612-2A2B47289E03}"/>
    <cellStyle name="Input 91 3" xfId="4300" xr:uid="{00000000-0005-0000-0000-0000A30C0000}"/>
    <cellStyle name="Input 91 3 2" xfId="8603" xr:uid="{4B236C67-1C10-49B9-9DD5-03899595953B}"/>
    <cellStyle name="Input 91 3 2 2" xfId="7717" xr:uid="{EBB573B3-EFFC-4531-BF2B-9A49DD952742}"/>
    <cellStyle name="Input 91 3 2 3" xfId="10114" xr:uid="{BEFD7794-409C-43A4-BAC8-7E0A32432845}"/>
    <cellStyle name="Input 91 3 3" xfId="7930" xr:uid="{B8452559-AB80-4CB7-9B86-416E5A283FCA}"/>
    <cellStyle name="Input 91 3 4" xfId="6146" xr:uid="{517657D1-CDC9-44B5-A096-99946C6FB62D}"/>
    <cellStyle name="Input 91 3 5" xfId="9269" xr:uid="{1481EB02-155A-43A3-AD37-827C8F584044}"/>
    <cellStyle name="Input 91 3 6" xfId="9301" xr:uid="{855D3751-2D99-49C5-B7E3-DFB3C31CAEC1}"/>
    <cellStyle name="Input 91 3 7" xfId="9209" xr:uid="{D66BD19E-5E87-4E90-BA19-7422BFEAF802}"/>
    <cellStyle name="Input 91 4" xfId="4702" xr:uid="{00000000-0005-0000-0000-0000A40C0000}"/>
    <cellStyle name="Input 91 4 2" xfId="7199" xr:uid="{5D1C60E9-C59A-4E19-89F8-1EE6F6DA21BA}"/>
    <cellStyle name="Input 91 4 3" xfId="6905" xr:uid="{0B3A12CE-C737-4540-864A-E391FE95D5CA}"/>
    <cellStyle name="Input 91 5" xfId="4974" xr:uid="{00000000-0005-0000-0000-0000A50C0000}"/>
    <cellStyle name="Input 91 6" xfId="6044" xr:uid="{CE1C2D28-D13A-45FF-8A66-8C4FB6E0465E}"/>
    <cellStyle name="Input 91 7" xfId="6709" xr:uid="{C5F0CCB9-3B0D-40AD-A6AB-143350C0F512}"/>
    <cellStyle name="Input 91 8" xfId="7357" xr:uid="{6C5FE2DE-AEE1-4CE2-8186-8A18444A8AE5}"/>
    <cellStyle name="Input 91 9" xfId="6915" xr:uid="{B5C8E7C9-1871-4D58-B503-BD17C835482E}"/>
    <cellStyle name="Input 92" xfId="1425" xr:uid="{00000000-0005-0000-0000-0000A60C0000}"/>
    <cellStyle name="Input 92 2" xfId="3006" xr:uid="{00000000-0005-0000-0000-0000A70C0000}"/>
    <cellStyle name="Input 92 2 2" xfId="4690" xr:uid="{00000000-0005-0000-0000-0000A80C0000}"/>
    <cellStyle name="Input 92 2 2 2" xfId="8833" xr:uid="{F8898CF5-0D77-4669-9A11-7B3A08B035C3}"/>
    <cellStyle name="Input 92 2 2 2 2" xfId="8383" xr:uid="{1DA09695-0B9E-44C8-86A4-1E0A6C027D87}"/>
    <cellStyle name="Input 92 2 2 2 3" xfId="10338" xr:uid="{A59F68EF-02C1-417A-A5AA-779DCD6B7C54}"/>
    <cellStyle name="Input 92 2 2 3" xfId="8163" xr:uid="{7C288434-6D4F-4F94-8BB1-9FEA65C78398}"/>
    <cellStyle name="Input 92 2 2 4" xfId="7577" xr:uid="{E59F3DCC-0C0A-407E-B6F9-31306CECBDBC}"/>
    <cellStyle name="Input 92 2 2 5" xfId="9284" xr:uid="{EE1CE6A5-C866-44A6-A0E4-9BA781DE5EA7}"/>
    <cellStyle name="Input 92 2 3" xfId="4030" xr:uid="{00000000-0005-0000-0000-0000A90C0000}"/>
    <cellStyle name="Input 92 2 3 2" xfId="6286" xr:uid="{3810E5F0-17BE-47A0-B2E3-71F309F2B149}"/>
    <cellStyle name="Input 92 2 3 3" xfId="9944" xr:uid="{0C769F36-35E7-4823-BD44-699AABE3F388}"/>
    <cellStyle name="Input 92 2 4" xfId="5581" xr:uid="{58578310-54BB-429E-8950-B8DE70170013}"/>
    <cellStyle name="Input 92 2 5" xfId="9191" xr:uid="{3A81BFCC-95AB-45A3-A93E-3613F6E5883F}"/>
    <cellStyle name="Input 92 2 6" xfId="8917" xr:uid="{C795E625-223C-4406-B438-DC5EE80FEBA7}"/>
    <cellStyle name="Input 92 2 7" xfId="9298" xr:uid="{08595E73-0E05-46DE-9E60-975020F57D47}"/>
    <cellStyle name="Input 92 3" xfId="4301" xr:uid="{00000000-0005-0000-0000-0000AA0C0000}"/>
    <cellStyle name="Input 92 3 2" xfId="8604" xr:uid="{0BE46831-E478-4E5A-AC41-3F1186A68370}"/>
    <cellStyle name="Input 92 3 2 2" xfId="6307" xr:uid="{6E921AFF-102E-4E8D-9C68-FF9C7A53CA47}"/>
    <cellStyle name="Input 92 3 2 3" xfId="10115" xr:uid="{ADE2EDBA-77FD-49C1-A2E0-2C9821925AE8}"/>
    <cellStyle name="Input 92 3 3" xfId="7931" xr:uid="{48C98AC3-B848-4269-B377-E81D089F6E00}"/>
    <cellStyle name="Input 92 3 4" xfId="6502" xr:uid="{7BA8593F-2CD6-4B3C-B17E-C6758939BE86}"/>
    <cellStyle name="Input 92 3 5" xfId="9270" xr:uid="{5D6C6246-7E7A-4212-B3D1-5FE4AD6552F4}"/>
    <cellStyle name="Input 92 3 6" xfId="9722" xr:uid="{770F8C05-860B-4913-89A9-3FBCD0877ED7}"/>
    <cellStyle name="Input 92 3 7" xfId="5962" xr:uid="{3E0A60C4-421F-460C-BCED-BD6F46858D8A}"/>
    <cellStyle name="Input 92 4" xfId="4311" xr:uid="{00000000-0005-0000-0000-0000AB0C0000}"/>
    <cellStyle name="Input 92 4 2" xfId="7618" xr:uid="{3402E674-6E00-4D85-9A5A-88E59ED44568}"/>
    <cellStyle name="Input 92 4 3" xfId="9507" xr:uid="{18117B00-210C-4D90-925A-22614568C243}"/>
    <cellStyle name="Input 92 5" xfId="4975" xr:uid="{00000000-0005-0000-0000-0000AC0C0000}"/>
    <cellStyle name="Input 92 6" xfId="5621" xr:uid="{E07B5C2C-B6D6-4EC7-B723-8D28BD3D9B43}"/>
    <cellStyle name="Input 92 7" xfId="6040" xr:uid="{BCBA93D3-9D54-45E7-AA34-C1E4E9921C64}"/>
    <cellStyle name="Input 92 8" xfId="7641" xr:uid="{C7FFD8C9-E148-47FF-AF60-43282A85D865}"/>
    <cellStyle name="Input 92 9" xfId="6025" xr:uid="{FFE6BC2F-49D6-4D53-86D3-108712008BBE}"/>
    <cellStyle name="Input 93" xfId="1426" xr:uid="{00000000-0005-0000-0000-0000AD0C0000}"/>
    <cellStyle name="Input 93 2" xfId="3007" xr:uid="{00000000-0005-0000-0000-0000AE0C0000}"/>
    <cellStyle name="Input 93 2 2" xfId="4691" xr:uid="{00000000-0005-0000-0000-0000AF0C0000}"/>
    <cellStyle name="Input 93 2 2 2" xfId="8834" xr:uid="{F5D8B5C5-5D00-4F55-A3A6-96EA75103247}"/>
    <cellStyle name="Input 93 2 2 2 2" xfId="8263" xr:uid="{6C1ACC2F-2731-4FB6-B671-877298C3E609}"/>
    <cellStyle name="Input 93 2 2 2 3" xfId="10339" xr:uid="{34FA7303-B28B-45CC-9263-A79E7BBCAB64}"/>
    <cellStyle name="Input 93 2 2 3" xfId="8164" xr:uid="{B8F8B05D-F161-40C9-B7AC-5F4F5B9D8240}"/>
    <cellStyle name="Input 93 2 2 4" xfId="7159" xr:uid="{52CC3E3C-1891-407D-835C-80F66C088CDA}"/>
    <cellStyle name="Input 93 2 2 5" xfId="5919" xr:uid="{DEA5E8B5-ECC2-438C-B2DB-3076D5108F8C}"/>
    <cellStyle name="Input 93 2 3" xfId="4429" xr:uid="{00000000-0005-0000-0000-0000B00C0000}"/>
    <cellStyle name="Input 93 2 3 2" xfId="7675" xr:uid="{A2410C58-082D-4EE2-85B1-2259CE4C2164}"/>
    <cellStyle name="Input 93 2 3 3" xfId="9945" xr:uid="{4FF5D353-AEB1-477B-A56E-F4168D80091C}"/>
    <cellStyle name="Input 93 2 4" xfId="5582" xr:uid="{E6E0826D-6158-43C3-87D2-C31D9D2952AC}"/>
    <cellStyle name="Input 93 2 5" xfId="6683" xr:uid="{C8FA733C-03D9-4632-9CD4-5ABA289E5A56}"/>
    <cellStyle name="Input 93 2 6" xfId="9204" xr:uid="{25EABFBF-278D-4160-9C41-85A747C1818F}"/>
    <cellStyle name="Input 93 2 7" xfId="6405" xr:uid="{2C503A42-503E-48BB-9A64-576E74A12AB1}"/>
    <cellStyle name="Input 93 3" xfId="4302" xr:uid="{00000000-0005-0000-0000-0000B10C0000}"/>
    <cellStyle name="Input 93 3 2" xfId="8605" xr:uid="{87EE2BF6-7130-4B28-AB20-0702BE57352D}"/>
    <cellStyle name="Input 93 3 2 2" xfId="7718" xr:uid="{40029BF8-AEFE-43B9-8504-85D4B9EE61AD}"/>
    <cellStyle name="Input 93 3 2 3" xfId="10116" xr:uid="{481FA437-2F4F-4E14-9E91-E0D90120B749}"/>
    <cellStyle name="Input 93 3 3" xfId="7932" xr:uid="{7E5C1D00-F85B-49A7-9CDF-59B40C064A82}"/>
    <cellStyle name="Input 93 3 4" xfId="7105" xr:uid="{EC28C408-02F6-4546-8834-B2C7AE0B42BF}"/>
    <cellStyle name="Input 93 3 5" xfId="9271" xr:uid="{FAB4947D-E458-4FCF-A8F6-EDF38AB05D10}"/>
    <cellStyle name="Input 93 3 6" xfId="6920" xr:uid="{BA6ED082-5EF7-4BC1-91D9-F3EBB37FEA5A}"/>
    <cellStyle name="Input 93 3 7" xfId="6858" xr:uid="{C0DD54F5-A4E1-4B56-BD13-A65305EB3550}"/>
    <cellStyle name="Input 93 4" xfId="3976" xr:uid="{00000000-0005-0000-0000-0000B20C0000}"/>
    <cellStyle name="Input 93 4 2" xfId="6241" xr:uid="{E13C7D29-23B5-402B-BD45-00E4FCE4AF27}"/>
    <cellStyle name="Input 93 4 3" xfId="9287" xr:uid="{67D05321-8993-49FE-803B-DDAA8D5EE6D8}"/>
    <cellStyle name="Input 93 5" xfId="4976" xr:uid="{00000000-0005-0000-0000-0000B30C0000}"/>
    <cellStyle name="Input 93 6" xfId="7305" xr:uid="{CD696FE9-D308-4D32-81A7-00C9DB9E0C0F}"/>
    <cellStyle name="Input 93 7" xfId="6014" xr:uid="{82E574DC-953C-4E46-8DEC-FEDD4CAF2AB8}"/>
    <cellStyle name="Input 93 8" xfId="6882" xr:uid="{516F5AA3-431A-498B-B038-458D9BBA77C3}"/>
    <cellStyle name="Input 93 9" xfId="9817" xr:uid="{975CFB4E-B493-483C-B0DA-F6C5F54E6D7A}"/>
    <cellStyle name="Input 94" xfId="1427" xr:uid="{00000000-0005-0000-0000-0000B40C0000}"/>
    <cellStyle name="Input 94 2" xfId="3008" xr:uid="{00000000-0005-0000-0000-0000B50C0000}"/>
    <cellStyle name="Input 94 2 2" xfId="4692" xr:uid="{00000000-0005-0000-0000-0000B60C0000}"/>
    <cellStyle name="Input 94 2 2 2" xfId="8835" xr:uid="{4E8064D3-9149-4D22-8153-2C092F8E4934}"/>
    <cellStyle name="Input 94 2 2 2 2" xfId="6366" xr:uid="{B7F9D44F-5F2F-4D86-B2E1-3953FA3400B4}"/>
    <cellStyle name="Input 94 2 2 2 3" xfId="10340" xr:uid="{17591E87-BE06-462F-A12F-C09FCD951D9E}"/>
    <cellStyle name="Input 94 2 2 3" xfId="8165" xr:uid="{E61BA8C3-30F9-4625-A8C6-CBBBD583C07E}"/>
    <cellStyle name="Input 94 2 2 4" xfId="5715" xr:uid="{0DAD2155-594C-4B5C-B13A-B55EFD882341}"/>
    <cellStyle name="Input 94 2 2 5" xfId="9759" xr:uid="{4898EBEC-946A-4824-AE2F-A1978F5B2687}"/>
    <cellStyle name="Input 94 2 3" xfId="4029" xr:uid="{00000000-0005-0000-0000-0000B70C0000}"/>
    <cellStyle name="Input 94 2 3 2" xfId="7244" xr:uid="{6482FF42-8D1F-45B2-A70A-9B8997C79D57}"/>
    <cellStyle name="Input 94 2 3 3" xfId="9946" xr:uid="{0D19D27F-EA08-422A-892A-1744D14E05C3}"/>
    <cellStyle name="Input 94 2 4" xfId="5583" xr:uid="{10848F87-F4FD-4754-86C3-7990832EB3FB}"/>
    <cellStyle name="Input 94 2 5" xfId="9012" xr:uid="{8B7E41E1-E9E7-4762-A668-1909CA0A71EE}"/>
    <cellStyle name="Input 94 2 6" xfId="5628" xr:uid="{5BBAC8BF-BE93-41DF-8397-A8BC3258E5DD}"/>
    <cellStyle name="Input 94 2 7" xfId="9062" xr:uid="{EC3AD831-874B-4A23-BA40-5B35D4D85432}"/>
    <cellStyle name="Input 94 3" xfId="4303" xr:uid="{00000000-0005-0000-0000-0000B80C0000}"/>
    <cellStyle name="Input 94 3 2" xfId="8606" xr:uid="{EE3EA681-6A91-4B9B-ABDB-FC6456ACCD6E}"/>
    <cellStyle name="Input 94 3 2 2" xfId="6308" xr:uid="{6828CCA4-47F3-42A7-AEBE-99EF585D46A0}"/>
    <cellStyle name="Input 94 3 2 3" xfId="10117" xr:uid="{BE6C9BF2-EE4C-4D40-BFF8-129BC730B9D0}"/>
    <cellStyle name="Input 94 3 3" xfId="7933" xr:uid="{A452DBB9-2357-4DA7-A1AC-3DC861E56C0E}"/>
    <cellStyle name="Input 94 3 4" xfId="7523" xr:uid="{FA69CB9E-B841-4A30-AFB4-A671831C4265}"/>
    <cellStyle name="Input 94 3 5" xfId="9272" xr:uid="{429F3A5D-CDB8-4C1E-990C-7715254EC56B}"/>
    <cellStyle name="Input 94 3 6" xfId="6727" xr:uid="{FDB08179-C444-44B1-B8B6-8C93823E96EE}"/>
    <cellStyle name="Input 94 3 7" xfId="6723" xr:uid="{4C032385-9C13-4D70-AD15-AF6F9242F410}"/>
    <cellStyle name="Input 94 4" xfId="4701" xr:uid="{00000000-0005-0000-0000-0000B90C0000}"/>
    <cellStyle name="Input 94 4 2" xfId="5735" xr:uid="{3671C126-AF42-434F-932F-73DC0476FFEF}"/>
    <cellStyle name="Input 94 4 3" xfId="9570" xr:uid="{491F2D24-2110-485A-9F52-D4917F654C02}"/>
    <cellStyle name="Input 94 5" xfId="4977" xr:uid="{00000000-0005-0000-0000-0000BA0C0000}"/>
    <cellStyle name="Input 94 6" xfId="5658" xr:uid="{554D3A99-7870-440A-8268-213DD02C93EA}"/>
    <cellStyle name="Input 94 7" xfId="8402" xr:uid="{46D8A446-A01F-4815-8E55-3A83B3B4C83D}"/>
    <cellStyle name="Input 94 8" xfId="9158" xr:uid="{A874430C-B03C-46E8-955A-D7F2EA169393}"/>
    <cellStyle name="Input 94 9" xfId="6938" xr:uid="{1918A693-A285-4770-A34E-1195176F3485}"/>
    <cellStyle name="Input 95" xfId="1428" xr:uid="{00000000-0005-0000-0000-0000BB0C0000}"/>
    <cellStyle name="Input 95 2" xfId="3009" xr:uid="{00000000-0005-0000-0000-0000BC0C0000}"/>
    <cellStyle name="Input 95 2 2" xfId="4693" xr:uid="{00000000-0005-0000-0000-0000BD0C0000}"/>
    <cellStyle name="Input 95 2 2 2" xfId="8836" xr:uid="{A2A111A2-7282-4749-8DEC-167F49317534}"/>
    <cellStyle name="Input 95 2 2 2 2" xfId="7303" xr:uid="{7A3C3E82-1B5C-4C1C-BB1D-70B3227D06EB}"/>
    <cellStyle name="Input 95 2 2 2 3" xfId="10341" xr:uid="{37195671-96F9-4CF0-B15B-B9D4C66786A1}"/>
    <cellStyle name="Input 95 2 2 3" xfId="8166" xr:uid="{A61F436D-E492-40DB-8AC0-CE332C72031E}"/>
    <cellStyle name="Input 95 2 2 4" xfId="6201" xr:uid="{903EEB74-FBB1-4ADD-9D6E-6B97D5D15370}"/>
    <cellStyle name="Input 95 2 2 5" xfId="6885" xr:uid="{091ED151-CCCA-44B8-8658-7C294F7366B5}"/>
    <cellStyle name="Input 95 2 3" xfId="4428" xr:uid="{00000000-0005-0000-0000-0000BE0C0000}"/>
    <cellStyle name="Input 95 2 3 2" xfId="7676" xr:uid="{B9515081-1167-46A6-B905-E0A01FDE3F54}"/>
    <cellStyle name="Input 95 2 3 3" xfId="9947" xr:uid="{70CF03A3-3F4A-4D1C-A78C-C571FAFB1DFA}"/>
    <cellStyle name="Input 95 2 4" xfId="5584" xr:uid="{A5B1BECD-C11A-49B5-B17D-1A3103F7CB1A}"/>
    <cellStyle name="Input 95 2 5" xfId="6650" xr:uid="{30C5C56A-7092-430D-B778-F8C55B93DF3D}"/>
    <cellStyle name="Input 95 2 6" xfId="6924" xr:uid="{DDEA5B03-1F97-4276-B8CE-82265CB1598A}"/>
    <cellStyle name="Input 95 2 7" xfId="9755" xr:uid="{C5732371-43B7-4CA9-9E77-5ABEFF901585}"/>
    <cellStyle name="Input 95 3" xfId="4304" xr:uid="{00000000-0005-0000-0000-0000BF0C0000}"/>
    <cellStyle name="Input 95 3 2" xfId="8607" xr:uid="{58B32421-C683-4DD6-8445-D8221C676A75}"/>
    <cellStyle name="Input 95 3 2 2" xfId="7719" xr:uid="{9E7C5939-72AF-4252-96DB-83DD41C6D378}"/>
    <cellStyle name="Input 95 3 2 3" xfId="10118" xr:uid="{DFA204BE-46D9-4548-85DE-553B7A6B09FD}"/>
    <cellStyle name="Input 95 3 3" xfId="7934" xr:uid="{B168E83A-87A9-4EB8-8DEE-68AACDF8265B}"/>
    <cellStyle name="Input 95 3 4" xfId="6147" xr:uid="{696C8265-86BF-441E-8528-FEFD6C66B601}"/>
    <cellStyle name="Input 95 3 5" xfId="9273" xr:uid="{63F8E0A6-5664-4693-BB55-176FCB490E05}"/>
    <cellStyle name="Input 95 3 6" xfId="8942" xr:uid="{F52FF514-56C1-4EED-BD3F-0FD871E641F7}"/>
    <cellStyle name="Input 95 3 7" xfId="9150" xr:uid="{2A9E4ACC-74B2-4399-80BA-2DC0378D867C}"/>
    <cellStyle name="Input 95 4" xfId="4310" xr:uid="{00000000-0005-0000-0000-0000C00C0000}"/>
    <cellStyle name="Input 95 4 2" xfId="7200" xr:uid="{79A5307F-A231-4B40-AD78-A2E4875C6CDA}"/>
    <cellStyle name="Input 95 4 3" xfId="5669" xr:uid="{7F5DBD86-CB1E-44C2-B558-CA202518E33B}"/>
    <cellStyle name="Input 95 5" xfId="4978" xr:uid="{00000000-0005-0000-0000-0000C10C0000}"/>
    <cellStyle name="Input 95 6" xfId="6994" xr:uid="{2EB2B6C9-D3A0-4B05-8909-D1D97D9D44EB}"/>
    <cellStyle name="Input 95 7" xfId="6973" xr:uid="{4B8C9854-AF8E-4803-BEB5-B5D68AD2C8E4}"/>
    <cellStyle name="Input 95 8" xfId="6703" xr:uid="{0E92B78F-165E-4117-94DC-47B0DCC165B5}"/>
    <cellStyle name="Input 95 9" xfId="6784" xr:uid="{EC48E674-1237-48BE-8F74-96010A9BFCF1}"/>
    <cellStyle name="Input 96" xfId="1429" xr:uid="{00000000-0005-0000-0000-0000C20C0000}"/>
    <cellStyle name="Input 96 2" xfId="3010" xr:uid="{00000000-0005-0000-0000-0000C30C0000}"/>
    <cellStyle name="Input 96 2 2" xfId="4694" xr:uid="{00000000-0005-0000-0000-0000C40C0000}"/>
    <cellStyle name="Input 96 2 2 2" xfId="8837" xr:uid="{EED5C9B0-10F1-4E84-8875-42DC76327C03}"/>
    <cellStyle name="Input 96 2 2 2 2" xfId="8384" xr:uid="{20D971EE-E33D-4B19-A218-89EF702CF7EC}"/>
    <cellStyle name="Input 96 2 2 2 3" xfId="10342" xr:uid="{4D2E5F45-DA05-47AB-AFCC-61E0539E6225}"/>
    <cellStyle name="Input 96 2 2 3" xfId="8167" xr:uid="{5A5E1F46-0A1D-4525-A842-0BE3BBFB16C7}"/>
    <cellStyle name="Input 96 2 2 4" xfId="7578" xr:uid="{EE5A060E-0723-413D-B208-B1074F0EB7D4}"/>
    <cellStyle name="Input 96 2 2 5" xfId="5927" xr:uid="{AFD5E674-83D8-4D7D-994B-6635F40EC0BD}"/>
    <cellStyle name="Input 96 2 3" xfId="4028" xr:uid="{00000000-0005-0000-0000-0000C50C0000}"/>
    <cellStyle name="Input 96 2 3 2" xfId="5789" xr:uid="{AE3815DA-0A6A-4CEB-A6E9-33366B253E98}"/>
    <cellStyle name="Input 96 2 3 3" xfId="9948" xr:uid="{A082E5C2-9E6D-4B8A-A908-FF1885CDD9B2}"/>
    <cellStyle name="Input 96 2 4" xfId="5585" xr:uid="{5D69C85F-5595-4889-A871-8C5E660123B1}"/>
    <cellStyle name="Input 96 2 5" xfId="5843" xr:uid="{8550073D-4051-4D30-8C77-4F633B994344}"/>
    <cellStyle name="Input 96 2 6" xfId="9450" xr:uid="{EF295214-A6F5-4102-9465-D1266498D62B}"/>
    <cellStyle name="Input 96 2 7" xfId="6482" xr:uid="{4BA3E828-9158-4853-BFF7-2F966CD852DB}"/>
    <cellStyle name="Input 96 3" xfId="4305" xr:uid="{00000000-0005-0000-0000-0000C60C0000}"/>
    <cellStyle name="Input 96 3 2" xfId="8608" xr:uid="{B83BBE83-622C-4F3E-AA98-CA3032462ACF}"/>
    <cellStyle name="Input 96 3 2 2" xfId="6309" xr:uid="{E393CF1C-2AD2-4599-8133-1A0FA64E41F1}"/>
    <cellStyle name="Input 96 3 2 3" xfId="10119" xr:uid="{709F8038-0627-4B07-9897-D4592912215E}"/>
    <cellStyle name="Input 96 3 3" xfId="7935" xr:uid="{3B377489-4715-4D24-87A7-55B59165430C}"/>
    <cellStyle name="Input 96 3 4" xfId="7524" xr:uid="{C0C716C5-6DA0-4473-9B6E-843E4FB620AF}"/>
    <cellStyle name="Input 96 3 5" xfId="9274" xr:uid="{70000D0E-0B55-419E-9858-A1BDEC29279A}"/>
    <cellStyle name="Input 96 3 6" xfId="5913" xr:uid="{94D2C542-3CEC-4E11-8D59-F463966F295D}"/>
    <cellStyle name="Input 96 3 7" xfId="5666" xr:uid="{8ABFE411-2C84-4F8A-AFC3-0B83B1CE733F}"/>
    <cellStyle name="Input 96 4" xfId="4700" xr:uid="{00000000-0005-0000-0000-0000C70C0000}"/>
    <cellStyle name="Input 96 4 2" xfId="6560" xr:uid="{5DC612DC-410F-4ED6-AB4F-48B8C2E1F43B}"/>
    <cellStyle name="Input 96 4 3" xfId="9700" xr:uid="{4EDB2D05-4A8D-4FB7-BF3F-BBB68ACC8D5F}"/>
    <cellStyle name="Input 96 5" xfId="4979" xr:uid="{00000000-0005-0000-0000-0000C80C0000}"/>
    <cellStyle name="Input 96 6" xfId="6926" xr:uid="{EBCA14D0-29A1-40E6-8743-D90617A6EDA3}"/>
    <cellStyle name="Input 96 7" xfId="6923" xr:uid="{41A35065-6A4E-4BE8-BC18-50D22887C4EF}"/>
    <cellStyle name="Input 96 8" xfId="9747" xr:uid="{649F1480-8F4D-4650-9538-6A7368EF378C}"/>
    <cellStyle name="Input 96 9" xfId="7021" xr:uid="{FFB6C8EE-407E-4F29-8015-B862C3AA731F}"/>
    <cellStyle name="Input 97" xfId="1430" xr:uid="{00000000-0005-0000-0000-0000C90C0000}"/>
    <cellStyle name="Input 97 2" xfId="3011" xr:uid="{00000000-0005-0000-0000-0000CA0C0000}"/>
    <cellStyle name="Input 97 2 2" xfId="4695" xr:uid="{00000000-0005-0000-0000-0000CB0C0000}"/>
    <cellStyle name="Input 97 2 2 2" xfId="8838" xr:uid="{861756E9-0176-4F21-9DB3-E122BDF26CE1}"/>
    <cellStyle name="Input 97 2 2 2 2" xfId="8264" xr:uid="{BD78CE76-F275-4816-A4E0-7009D53257FB}"/>
    <cellStyle name="Input 97 2 2 2 3" xfId="10343" xr:uid="{FE63E6D8-4234-43E7-B5DD-45FF1B4C3569}"/>
    <cellStyle name="Input 97 2 2 3" xfId="8168" xr:uid="{5D7CBE34-828F-4CE3-B851-657103D676B6}"/>
    <cellStyle name="Input 97 2 2 4" xfId="7160" xr:uid="{24011EEC-3E35-4292-B21D-9104AC8DAEE9}"/>
    <cellStyle name="Input 97 2 2 5" xfId="9441" xr:uid="{0824D833-C531-426C-8621-176E3947E55F}"/>
    <cellStyle name="Input 97 2 3" xfId="4427" xr:uid="{00000000-0005-0000-0000-0000CC0C0000}"/>
    <cellStyle name="Input 97 2 3 2" xfId="5763" xr:uid="{7B60C4F4-F7CC-4E6F-B1D2-431ECAA67C9C}"/>
    <cellStyle name="Input 97 2 3 3" xfId="9949" xr:uid="{EE39071A-14B4-48C9-97B5-0733CC7073EB}"/>
    <cellStyle name="Input 97 2 4" xfId="5586" xr:uid="{15506C5D-180C-43D7-832D-5651D9F3E822}"/>
    <cellStyle name="Input 97 2 5" xfId="6859" xr:uid="{7001C55A-D1D5-4914-94B7-8C2341DEDDA5}"/>
    <cellStyle name="Input 97 2 6" xfId="6421" xr:uid="{C6CEB9F7-0567-4029-800E-20743D951B79}"/>
    <cellStyle name="Input 97 2 7" xfId="9800" xr:uid="{8FBDBFAE-8F0B-4DDC-8445-1EDA45382227}"/>
    <cellStyle name="Input 97 3" xfId="4306" xr:uid="{00000000-0005-0000-0000-0000CD0C0000}"/>
    <cellStyle name="Input 97 3 2" xfId="8609" xr:uid="{29D032A5-F3D8-4232-8792-6DD8BD99DD24}"/>
    <cellStyle name="Input 97 3 2 2" xfId="8295" xr:uid="{39B78479-BDAD-456A-A559-F53DC300F806}"/>
    <cellStyle name="Input 97 3 2 3" xfId="10120" xr:uid="{C0ADBF66-12D2-4A4F-9692-8A584FBBC121}"/>
    <cellStyle name="Input 97 3 3" xfId="7936" xr:uid="{ABF4105C-C30D-475B-A783-BE098A563330}"/>
    <cellStyle name="Input 97 3 4" xfId="7106" xr:uid="{76EBFB0D-40A3-4534-A261-46CE7043118A}"/>
    <cellStyle name="Input 97 3 5" xfId="9275" xr:uid="{D39D7984-3FC7-4842-B551-F6AB2F68C383}"/>
    <cellStyle name="Input 97 3 6" xfId="9836" xr:uid="{B78135A3-4F24-47EF-AB7B-34F3186E4191}"/>
    <cellStyle name="Input 97 3 7" xfId="6380" xr:uid="{028C9BC8-5998-4F8D-8911-515BD3B47717}"/>
    <cellStyle name="Input 97 4" xfId="4309" xr:uid="{00000000-0005-0000-0000-0000CE0C0000}"/>
    <cellStyle name="Input 97 4 2" xfId="6242" xr:uid="{D713C667-D45D-484A-B915-DE5B90D8780B}"/>
    <cellStyle name="Input 97 4 3" xfId="6442" xr:uid="{FDC53303-868E-4624-9610-CD4A2CE95FD9}"/>
    <cellStyle name="Input 97 5" xfId="4980" xr:uid="{00000000-0005-0000-0000-0000CF0C0000}"/>
    <cellStyle name="Input 97 6" xfId="6832" xr:uid="{57A02BF5-9227-4EF4-A889-B254F9F7C3C7}"/>
    <cellStyle name="Input 97 7" xfId="7372" xr:uid="{941F7101-720E-49DA-A7A1-95B9A5480024}"/>
    <cellStyle name="Input 97 8" xfId="6734" xr:uid="{6D33921D-1E3A-4A8F-8133-E02EA47D4271}"/>
    <cellStyle name="Input 97 9" xfId="9363" xr:uid="{FA0DDAAA-85B7-4811-B66E-95340A97128B}"/>
    <cellStyle name="Input 98" xfId="1431" xr:uid="{00000000-0005-0000-0000-0000D00C0000}"/>
    <cellStyle name="Input 98 2" xfId="3012" xr:uid="{00000000-0005-0000-0000-0000D10C0000}"/>
    <cellStyle name="Input 98 2 2" xfId="4696" xr:uid="{00000000-0005-0000-0000-0000D20C0000}"/>
    <cellStyle name="Input 98 2 2 2" xfId="8839" xr:uid="{639C352C-18FC-4D14-9527-46B74B8E2734}"/>
    <cellStyle name="Input 98 2 2 2 2" xfId="6367" xr:uid="{39E9E5E2-8E15-4879-95D6-FCD4B2B34C20}"/>
    <cellStyle name="Input 98 2 2 2 3" xfId="10344" xr:uid="{6D566B68-1A67-47C5-B1BE-CC39925D9A73}"/>
    <cellStyle name="Input 98 2 2 3" xfId="8169" xr:uid="{922B2950-3B8C-42A7-978B-A0FA8C266AD4}"/>
    <cellStyle name="Input 98 2 2 4" xfId="6540" xr:uid="{A0A23035-7C65-4771-829E-DE5C322A589A}"/>
    <cellStyle name="Input 98 2 2 5" xfId="6084" xr:uid="{922E37FC-996C-4E6C-99BE-46E0394CDF0B}"/>
    <cellStyle name="Input 98 2 3" xfId="4027" xr:uid="{00000000-0005-0000-0000-0000D30C0000}"/>
    <cellStyle name="Input 98 2 3 2" xfId="6287" xr:uid="{C098C66A-DC35-4697-9B53-9C57FA850DC5}"/>
    <cellStyle name="Input 98 2 3 3" xfId="9950" xr:uid="{16E939ED-5F24-4847-B14A-BCBBAD498CC8}"/>
    <cellStyle name="Input 98 2 4" xfId="5587" xr:uid="{9DAE9C04-7728-44E0-9B63-F85CF6D762BF}"/>
    <cellStyle name="Input 98 2 5" xfId="9094" xr:uid="{1CC4EF6F-A077-44C3-A125-E4B71A72ED22}"/>
    <cellStyle name="Input 98 2 6" xfId="7011" xr:uid="{A1A1CDCA-1811-4469-99B6-2779B6302306}"/>
    <cellStyle name="Input 98 2 7" xfId="9803" xr:uid="{0D9AC935-F657-4C87-BEC7-B227DC2E56C1}"/>
    <cellStyle name="Input 98 3" xfId="4307" xr:uid="{00000000-0005-0000-0000-0000D40C0000}"/>
    <cellStyle name="Input 98 3 2" xfId="8610" xr:uid="{C48F3497-0533-453A-8B25-580C1648050D}"/>
    <cellStyle name="Input 98 3 2 2" xfId="7248" xr:uid="{0B2DDEC1-D7D9-4FA1-8B5E-CE1F6DF5A671}"/>
    <cellStyle name="Input 98 3 2 3" xfId="10121" xr:uid="{896AFAAF-413C-405B-AD0B-DBC748504050}"/>
    <cellStyle name="Input 98 3 3" xfId="7937" xr:uid="{4E085968-826F-4AEB-A517-91B4E0710639}"/>
    <cellStyle name="Input 98 3 4" xfId="6503" xr:uid="{570D4275-06D5-436F-82A6-B4662B5F6E82}"/>
    <cellStyle name="Input 98 3 5" xfId="9276" xr:uid="{F7BB3022-5C98-4236-94D3-AABCC04D2F33}"/>
    <cellStyle name="Input 98 3 6" xfId="7049" xr:uid="{062DBEC5-C2DD-49AA-8CCC-D6ADAEAC7D5D}"/>
    <cellStyle name="Input 98 3 7" xfId="6894" xr:uid="{02E3DDCF-9712-43ED-9D25-C085C7A7758F}"/>
    <cellStyle name="Input 98 4" xfId="4362" xr:uid="{00000000-0005-0000-0000-0000D50C0000}"/>
    <cellStyle name="Input 98 4 2" xfId="7619" xr:uid="{7609D36D-E5EE-4171-A613-C946E2704728}"/>
    <cellStyle name="Input 98 4 3" xfId="6986" xr:uid="{FEA72628-2E50-48AD-848C-198BA4414DCC}"/>
    <cellStyle name="Input 98 5" xfId="4981" xr:uid="{00000000-0005-0000-0000-0000D60C0000}"/>
    <cellStyle name="Input 98 6" xfId="6679" xr:uid="{A93FB368-4B10-46F8-BD93-6A38860B85D8}"/>
    <cellStyle name="Input 98 7" xfId="6644" xr:uid="{812EDFEE-2401-47DD-95A4-128083874F36}"/>
    <cellStyle name="Input 98 8" xfId="5602" xr:uid="{4DFBB084-0F52-484A-8722-D31BDC935FF8}"/>
    <cellStyle name="Input 98 9" xfId="6633" xr:uid="{E728913C-101D-4E28-8D08-C4408E8D7EEF}"/>
    <cellStyle name="Input 99" xfId="1432" xr:uid="{00000000-0005-0000-0000-0000D70C0000}"/>
    <cellStyle name="Input 99 2" xfId="3013" xr:uid="{00000000-0005-0000-0000-0000D80C0000}"/>
    <cellStyle name="Input 99 2 2" xfId="4697" xr:uid="{00000000-0005-0000-0000-0000D90C0000}"/>
    <cellStyle name="Input 99 2 2 2" xfId="8840" xr:uid="{509ACF1F-3903-4E61-96F1-FE3DF6331E30}"/>
    <cellStyle name="Input 99 2 2 2 2" xfId="7304" xr:uid="{0D93467C-E8E4-4425-BEB8-8F0AA474A314}"/>
    <cellStyle name="Input 99 2 2 2 3" xfId="10345" xr:uid="{9A780FFC-024B-4CE2-81CD-8E2D68055387}"/>
    <cellStyle name="Input 99 2 2 3" xfId="8170" xr:uid="{E7878C28-D6D9-49D2-99CB-953E73612172}"/>
    <cellStyle name="Input 99 2 2 4" xfId="6202" xr:uid="{25EE1A30-7A7F-417D-B90E-FBAA48813581}"/>
    <cellStyle name="Input 99 2 2 5" xfId="9533" xr:uid="{D9832AB6-2989-4B26-8562-420798839370}"/>
    <cellStyle name="Input 99 2 3" xfId="4426" xr:uid="{00000000-0005-0000-0000-0000DA0C0000}"/>
    <cellStyle name="Input 99 2 3 2" xfId="5764" xr:uid="{C0081604-863F-467A-AD06-C42F43477A4D}"/>
    <cellStyle name="Input 99 2 3 3" xfId="9951" xr:uid="{F41A9074-6B92-4FAE-9ED5-E2288414DE4F}"/>
    <cellStyle name="Input 99 2 4" xfId="5588" xr:uid="{916D2135-7C43-40AB-A45F-BBE9C0753925}"/>
    <cellStyle name="Input 99 2 5" xfId="6649" xr:uid="{A92D3434-966E-46C9-97FC-064B87D7BFB2}"/>
    <cellStyle name="Input 99 2 6" xfId="6466" xr:uid="{5EC78DE3-7178-4A44-AAA1-C8F9DD3BE734}"/>
    <cellStyle name="Input 99 2 7" xfId="6378" xr:uid="{8B382169-B609-42E0-8902-7F2C30B6788A}"/>
    <cellStyle name="Input 99 3" xfId="4308" xr:uid="{00000000-0005-0000-0000-0000DB0C0000}"/>
    <cellStyle name="Input 99 3 2" xfId="8611" xr:uid="{20CF9E12-4E23-4F6B-A885-1DEBED665EC9}"/>
    <cellStyle name="Input 99 3 2 2" xfId="6752" xr:uid="{1974663B-BEC3-4DA7-93FB-CBA3349E0EB8}"/>
    <cellStyle name="Input 99 3 2 3" xfId="10122" xr:uid="{91855DA2-588D-46DE-A5EB-61199236C80B}"/>
    <cellStyle name="Input 99 3 3" xfId="7938" xr:uid="{8F0B4A60-0260-4D35-B06F-DBA88F412906}"/>
    <cellStyle name="Input 99 3 4" xfId="6148" xr:uid="{055F0AD1-3ABC-4C8E-AE34-82768F7C7402}"/>
    <cellStyle name="Input 99 3 5" xfId="9277" xr:uid="{83534523-7553-41E5-BD90-21A8B43718DE}"/>
    <cellStyle name="Input 99 3 6" xfId="5685" xr:uid="{215DE65E-9FAE-4D75-8E0B-ABD8D6DEB683}"/>
    <cellStyle name="Input 99 3 7" xfId="8407" xr:uid="{5FE770B6-07A8-4C06-B780-DA8E9A40B99E}"/>
    <cellStyle name="Input 99 4" xfId="4699" xr:uid="{00000000-0005-0000-0000-0000DC0C0000}"/>
    <cellStyle name="Input 99 4 2" xfId="7201" xr:uid="{5A14AB6C-FD5C-47BA-9029-DBAD0B9FFE68}"/>
    <cellStyle name="Input 99 4 3" xfId="9713" xr:uid="{DB1BF012-80F8-475C-8CFC-A6D2623932E1}"/>
    <cellStyle name="Input 99 5" xfId="4982" xr:uid="{00000000-0005-0000-0000-0000DD0C0000}"/>
    <cellStyle name="Input 99 6" xfId="6678" xr:uid="{084F3A6B-2893-4497-8B6B-3AC2042B92B5}"/>
    <cellStyle name="Input 99 7" xfId="5642" xr:uid="{41BC9457-93FC-4CDF-A536-EB6482D4590E}"/>
    <cellStyle name="Input 99 8" xfId="8878" xr:uid="{8CF6BC08-81DA-4945-9E72-A56A6FB1C223}"/>
    <cellStyle name="Input 99 9" xfId="7309" xr:uid="{44AF3F53-DD3E-41AD-8553-579D59514F23}"/>
    <cellStyle name="Insatisfaisant" xfId="1433" xr:uid="{00000000-0005-0000-0000-0000DE0C0000}"/>
    <cellStyle name="Insatisfaisant 2" xfId="3014" xr:uid="{00000000-0005-0000-0000-0000DF0C0000}"/>
    <cellStyle name="Labels 8p Bold" xfId="3881" xr:uid="{00000000-0005-0000-0000-0000E00C0000}"/>
    <cellStyle name="Labels 8p Bold 2" xfId="3882" xr:uid="{00000000-0005-0000-0000-0000E10C0000}"/>
    <cellStyle name="Linked Cell" xfId="5083" builtinId="24" customBuiltin="1"/>
    <cellStyle name="Linked Cell 2" xfId="1434" xr:uid="{00000000-0005-0000-0000-0000E20C0000}"/>
    <cellStyle name="Linked Cell 2 2" xfId="3015" xr:uid="{00000000-0005-0000-0000-0000E30C0000}"/>
    <cellStyle name="Linked Cell 2 3" xfId="5301" xr:uid="{B7E1717A-1CAA-4B94-A420-1952505B4756}"/>
    <cellStyle name="Linked Cell 3" xfId="5302" xr:uid="{F2204890-E563-4FFD-BD12-5FEC5790C6AA}"/>
    <cellStyle name="m49048872" xfId="1435" xr:uid="{00000000-0005-0000-0000-0000E40C0000}"/>
    <cellStyle name="m49048872 2" xfId="3016" xr:uid="{00000000-0005-0000-0000-0000E50C0000}"/>
    <cellStyle name="Microsoft Excel found an error in the formula you entered. Do you want to accept the correction proposed below?_x000a__x000a_|_x000a__x000a_• To accept the correction, click Yes._x000a_• To close this message and correct the formula yourself, click No." xfId="1436" xr:uid="{00000000-0005-0000-0000-0000E60C0000}"/>
    <cellStyle name="Microsoft Excel found an error in the formula you entered. Do you want to accept the correction proposed below?_x000a__x000a_|_x000a__x000a_• To accept the correction, click Yes._x000a_• To close this message and correct the formula yourself, click No. 2" xfId="3017" xr:uid="{00000000-0005-0000-0000-0000E70C0000}"/>
    <cellStyle name="Microsoft Excel found an error in the formula you entered. Do you want to accept the correction proposed below?_x000a__x000a_|_x000a__x000a_• To accept the correction, click Yes._x000a_• To close this message and correct the formula yourself, click No. 3" xfId="3883" xr:uid="{00000000-0005-0000-0000-0000E80C0000}"/>
    <cellStyle name="Migliaia (0)_LINEA GLOBALE" xfId="3884" xr:uid="{00000000-0005-0000-0000-0000E90C0000}"/>
    <cellStyle name="Migliaia_LINEA GLOBALE" xfId="3885" xr:uid="{00000000-0005-0000-0000-0000EA0C0000}"/>
    <cellStyle name="Millares [0]_BALPROGRAMA2001R" xfId="1437" xr:uid="{00000000-0005-0000-0000-0000EB0C0000}"/>
    <cellStyle name="Millares_BALPROGRAMA2001R" xfId="1438" xr:uid="{00000000-0005-0000-0000-0000EC0C0000}"/>
    <cellStyle name="Milliers 2" xfId="3674" xr:uid="{00000000-0005-0000-0000-0000ED0C0000}"/>
    <cellStyle name="Milliers 2 2" xfId="3886" xr:uid="{00000000-0005-0000-0000-0000EE0C0000}"/>
    <cellStyle name="Milliers 2 2 2" xfId="8841" xr:uid="{2E220BF9-40CA-414B-957D-46B85E2A4162}"/>
    <cellStyle name="Milliers 2 2 3" xfId="8171" xr:uid="{D6C9883E-C645-49C3-A867-F15CABE9F31E}"/>
    <cellStyle name="Milliers 2 3" xfId="4698" xr:uid="{00000000-0005-0000-0000-0000EF0C0000}"/>
    <cellStyle name="Milliers 3" xfId="1439" xr:uid="{00000000-0005-0000-0000-0000F00C0000}"/>
    <cellStyle name="Milliers_Total population_r8" xfId="1440" xr:uid="{00000000-0005-0000-0000-0000F10C0000}"/>
    <cellStyle name="Moeda [0]_A96Parte1" xfId="1441" xr:uid="{00000000-0005-0000-0000-0000F20C0000}"/>
    <cellStyle name="Moeda_A96Parte1" xfId="1442" xr:uid="{00000000-0005-0000-0000-0000F30C0000}"/>
    <cellStyle name="Moneda [0]_BALPROGRAMA2001R" xfId="1443" xr:uid="{00000000-0005-0000-0000-0000F40C0000}"/>
    <cellStyle name="Moneda_BALPROGRAMA2001R" xfId="1444" xr:uid="{00000000-0005-0000-0000-0000F50C0000}"/>
    <cellStyle name="MS_Arabic" xfId="1445" xr:uid="{00000000-0005-0000-0000-0000F60C0000}"/>
    <cellStyle name="Neutral 2" xfId="1446" xr:uid="{00000000-0005-0000-0000-0000F70C0000}"/>
    <cellStyle name="Neutral 2 2" xfId="3018" xr:uid="{00000000-0005-0000-0000-0000F80C0000}"/>
    <cellStyle name="Neutral 2 3" xfId="5303" xr:uid="{8A4B1352-1481-42CA-8C27-42A350680196}"/>
    <cellStyle name="Neutral 3" xfId="3887" xr:uid="{00000000-0005-0000-0000-0000F90C0000}"/>
    <cellStyle name="Neutral 4" xfId="5107" xr:uid="{3D17D302-4880-4A40-93B9-6F35B0FA182F}"/>
    <cellStyle name="Neutre" xfId="1447" xr:uid="{00000000-0005-0000-0000-0000FA0C0000}"/>
    <cellStyle name="Neutre 2" xfId="3019" xr:uid="{00000000-0005-0000-0000-0000FB0C0000}"/>
    <cellStyle name="Non défini" xfId="1448" xr:uid="{00000000-0005-0000-0000-0000FC0C0000}"/>
    <cellStyle name="Non défini 2" xfId="3020" xr:uid="{00000000-0005-0000-0000-0000FD0C0000}"/>
    <cellStyle name="Normal" xfId="0" builtinId="0"/>
    <cellStyle name="Normal - Style1" xfId="1449" xr:uid="{00000000-0005-0000-0000-0000FF0C0000}"/>
    <cellStyle name="Normal - Style1 2" xfId="3021" xr:uid="{00000000-0005-0000-0000-0000000D0000}"/>
    <cellStyle name="Normal - Style2" xfId="1450" xr:uid="{00000000-0005-0000-0000-0000010D0000}"/>
    <cellStyle name="Normal - Style2 2" xfId="3022" xr:uid="{00000000-0005-0000-0000-0000020D0000}"/>
    <cellStyle name="Normal 10" xfId="28" xr:uid="{00000000-0005-0000-0000-0000030D0000}"/>
    <cellStyle name="Normal 10 10 6" xfId="5304" xr:uid="{86671933-567D-4366-B289-3DAB7FD1B710}"/>
    <cellStyle name="Normal 10 10 8 2 2 2 5" xfId="5305" xr:uid="{90280046-2201-4202-8DCE-8E0A8D20E2BF}"/>
    <cellStyle name="Normal 10 10 8 3 2 5" xfId="5306" xr:uid="{8B5CF8D8-CDC3-4573-80FA-1F6C6200BF3F}"/>
    <cellStyle name="Normal 10 2" xfId="1451" xr:uid="{00000000-0005-0000-0000-0000040D0000}"/>
    <cellStyle name="Normal 10 2 2" xfId="3024" xr:uid="{00000000-0005-0000-0000-0000050D0000}"/>
    <cellStyle name="Normal 10 2 3" xfId="5166" xr:uid="{5DFF2B18-2201-4173-BEF7-9D9D3D444CEB}"/>
    <cellStyle name="Normal 10 3" xfId="3023" xr:uid="{00000000-0005-0000-0000-0000060D0000}"/>
    <cellStyle name="Normal 10 4" xfId="5165" xr:uid="{8B978595-FFE0-4F9E-B799-47EF003D60E9}"/>
    <cellStyle name="Normal 100" xfId="29" xr:uid="{00000000-0005-0000-0000-0000070D0000}"/>
    <cellStyle name="Normal 100 2" xfId="1452" xr:uid="{00000000-0005-0000-0000-0000080D0000}"/>
    <cellStyle name="Normal 100 2 2" xfId="3026" xr:uid="{00000000-0005-0000-0000-0000090D0000}"/>
    <cellStyle name="Normal 100 3" xfId="3025" xr:uid="{00000000-0005-0000-0000-00000A0D0000}"/>
    <cellStyle name="Normal 101" xfId="30" xr:uid="{00000000-0005-0000-0000-00000B0D0000}"/>
    <cellStyle name="Normal 101 2" xfId="1453" xr:uid="{00000000-0005-0000-0000-00000C0D0000}"/>
    <cellStyle name="Normal 101 2 2" xfId="3028" xr:uid="{00000000-0005-0000-0000-00000D0D0000}"/>
    <cellStyle name="Normal 101 3" xfId="3027" xr:uid="{00000000-0005-0000-0000-00000E0D0000}"/>
    <cellStyle name="Normal 102" xfId="31" xr:uid="{00000000-0005-0000-0000-00000F0D0000}"/>
    <cellStyle name="Normal 102 2" xfId="1454" xr:uid="{00000000-0005-0000-0000-0000100D0000}"/>
    <cellStyle name="Normal 102 2 2" xfId="3030" xr:uid="{00000000-0005-0000-0000-0000110D0000}"/>
    <cellStyle name="Normal 102 3" xfId="3029" xr:uid="{00000000-0005-0000-0000-0000120D0000}"/>
    <cellStyle name="Normal 103" xfId="32" xr:uid="{00000000-0005-0000-0000-0000130D0000}"/>
    <cellStyle name="Normal 103 2" xfId="1455" xr:uid="{00000000-0005-0000-0000-0000140D0000}"/>
    <cellStyle name="Normal 103 2 2" xfId="3032" xr:uid="{00000000-0005-0000-0000-0000150D0000}"/>
    <cellStyle name="Normal 103 3" xfId="3031" xr:uid="{00000000-0005-0000-0000-0000160D0000}"/>
    <cellStyle name="Normal 104" xfId="33" xr:uid="{00000000-0005-0000-0000-0000170D0000}"/>
    <cellStyle name="Normal 104 2" xfId="1456" xr:uid="{00000000-0005-0000-0000-0000180D0000}"/>
    <cellStyle name="Normal 104 2 2" xfId="3034" xr:uid="{00000000-0005-0000-0000-0000190D0000}"/>
    <cellStyle name="Normal 104 3" xfId="3033" xr:uid="{00000000-0005-0000-0000-00001A0D0000}"/>
    <cellStyle name="Normal 105" xfId="34" xr:uid="{00000000-0005-0000-0000-00001B0D0000}"/>
    <cellStyle name="Normal 105 2" xfId="1457" xr:uid="{00000000-0005-0000-0000-00001C0D0000}"/>
    <cellStyle name="Normal 105 2 2" xfId="3036" xr:uid="{00000000-0005-0000-0000-00001D0D0000}"/>
    <cellStyle name="Normal 105 3" xfId="3035" xr:uid="{00000000-0005-0000-0000-00001E0D0000}"/>
    <cellStyle name="Normal 106" xfId="35" xr:uid="{00000000-0005-0000-0000-00001F0D0000}"/>
    <cellStyle name="Normal 106 2" xfId="1458" xr:uid="{00000000-0005-0000-0000-0000200D0000}"/>
    <cellStyle name="Normal 106 2 2" xfId="3038" xr:uid="{00000000-0005-0000-0000-0000210D0000}"/>
    <cellStyle name="Normal 106 3" xfId="3037" xr:uid="{00000000-0005-0000-0000-0000220D0000}"/>
    <cellStyle name="Normal 107" xfId="36" xr:uid="{00000000-0005-0000-0000-0000230D0000}"/>
    <cellStyle name="Normal 107 2" xfId="1459" xr:uid="{00000000-0005-0000-0000-0000240D0000}"/>
    <cellStyle name="Normal 107 2 2" xfId="3040" xr:uid="{00000000-0005-0000-0000-0000250D0000}"/>
    <cellStyle name="Normal 107 3" xfId="3039" xr:uid="{00000000-0005-0000-0000-0000260D0000}"/>
    <cellStyle name="Normal 108" xfId="37" xr:uid="{00000000-0005-0000-0000-0000270D0000}"/>
    <cellStyle name="Normal 108 2" xfId="1460" xr:uid="{00000000-0005-0000-0000-0000280D0000}"/>
    <cellStyle name="Normal 108 2 2" xfId="3042" xr:uid="{00000000-0005-0000-0000-0000290D0000}"/>
    <cellStyle name="Normal 108 3" xfId="3041" xr:uid="{00000000-0005-0000-0000-00002A0D0000}"/>
    <cellStyle name="Normal 109" xfId="38" xr:uid="{00000000-0005-0000-0000-00002B0D0000}"/>
    <cellStyle name="Normal 109 2" xfId="1461" xr:uid="{00000000-0005-0000-0000-00002C0D0000}"/>
    <cellStyle name="Normal 109 2 2" xfId="3044" xr:uid="{00000000-0005-0000-0000-00002D0D0000}"/>
    <cellStyle name="Normal 109 3" xfId="3043" xr:uid="{00000000-0005-0000-0000-00002E0D0000}"/>
    <cellStyle name="Normal 11" xfId="39" xr:uid="{00000000-0005-0000-0000-00002F0D0000}"/>
    <cellStyle name="Normal 11 2" xfId="1462" xr:uid="{00000000-0005-0000-0000-0000300D0000}"/>
    <cellStyle name="Normal 11 2 2" xfId="3046" xr:uid="{00000000-0005-0000-0000-0000310D0000}"/>
    <cellStyle name="Normal 11 2 3" xfId="5168" xr:uid="{52D52E61-09C6-4068-B75B-D2D44440BC86}"/>
    <cellStyle name="Normal 11 3" xfId="1463" xr:uid="{00000000-0005-0000-0000-0000320D0000}"/>
    <cellStyle name="Normal 11 3 2" xfId="3047" xr:uid="{00000000-0005-0000-0000-0000330D0000}"/>
    <cellStyle name="Normal 11 4" xfId="3045" xr:uid="{00000000-0005-0000-0000-0000340D0000}"/>
    <cellStyle name="Normal 11 5" xfId="5167" xr:uid="{CE27A39E-67BA-413E-8BF8-DB2B787F5C58}"/>
    <cellStyle name="Normal 110" xfId="40" xr:uid="{00000000-0005-0000-0000-0000350D0000}"/>
    <cellStyle name="Normal 110 2" xfId="1464" xr:uid="{00000000-0005-0000-0000-0000360D0000}"/>
    <cellStyle name="Normal 110 2 2" xfId="3049" xr:uid="{00000000-0005-0000-0000-0000370D0000}"/>
    <cellStyle name="Normal 110 3" xfId="3048" xr:uid="{00000000-0005-0000-0000-0000380D0000}"/>
    <cellStyle name="Normal 111" xfId="41" xr:uid="{00000000-0005-0000-0000-0000390D0000}"/>
    <cellStyle name="Normal 111 2" xfId="1465" xr:uid="{00000000-0005-0000-0000-00003A0D0000}"/>
    <cellStyle name="Normal 111 2 2" xfId="3051" xr:uid="{00000000-0005-0000-0000-00003B0D0000}"/>
    <cellStyle name="Normal 111 3" xfId="3050" xr:uid="{00000000-0005-0000-0000-00003C0D0000}"/>
    <cellStyle name="Normal 112" xfId="42" xr:uid="{00000000-0005-0000-0000-00003D0D0000}"/>
    <cellStyle name="Normal 112 2" xfId="1466" xr:uid="{00000000-0005-0000-0000-00003E0D0000}"/>
    <cellStyle name="Normal 112 2 2" xfId="3053" xr:uid="{00000000-0005-0000-0000-00003F0D0000}"/>
    <cellStyle name="Normal 112 3" xfId="3052" xr:uid="{00000000-0005-0000-0000-0000400D0000}"/>
    <cellStyle name="Normal 113" xfId="43" xr:uid="{00000000-0005-0000-0000-0000410D0000}"/>
    <cellStyle name="Normal 113 2" xfId="1467" xr:uid="{00000000-0005-0000-0000-0000420D0000}"/>
    <cellStyle name="Normal 113 2 2" xfId="3055" xr:uid="{00000000-0005-0000-0000-0000430D0000}"/>
    <cellStyle name="Normal 113 3" xfId="3054" xr:uid="{00000000-0005-0000-0000-0000440D0000}"/>
    <cellStyle name="Normal 114" xfId="44" xr:uid="{00000000-0005-0000-0000-0000450D0000}"/>
    <cellStyle name="Normal 114 2" xfId="1468" xr:uid="{00000000-0005-0000-0000-0000460D0000}"/>
    <cellStyle name="Normal 114 2 2" xfId="3057" xr:uid="{00000000-0005-0000-0000-0000470D0000}"/>
    <cellStyle name="Normal 114 3" xfId="3056" xr:uid="{00000000-0005-0000-0000-0000480D0000}"/>
    <cellStyle name="Normal 115" xfId="45" xr:uid="{00000000-0005-0000-0000-0000490D0000}"/>
    <cellStyle name="Normal 115 2" xfId="1469" xr:uid="{00000000-0005-0000-0000-00004A0D0000}"/>
    <cellStyle name="Normal 115 2 2" xfId="3059" xr:uid="{00000000-0005-0000-0000-00004B0D0000}"/>
    <cellStyle name="Normal 115 3" xfId="3058" xr:uid="{00000000-0005-0000-0000-00004C0D0000}"/>
    <cellStyle name="Normal 116" xfId="46" xr:uid="{00000000-0005-0000-0000-00004D0D0000}"/>
    <cellStyle name="Normal 116 2" xfId="1470" xr:uid="{00000000-0005-0000-0000-00004E0D0000}"/>
    <cellStyle name="Normal 116 2 2" xfId="3061" xr:uid="{00000000-0005-0000-0000-00004F0D0000}"/>
    <cellStyle name="Normal 116 3" xfId="3060" xr:uid="{00000000-0005-0000-0000-0000500D0000}"/>
    <cellStyle name="Normal 117" xfId="47" xr:uid="{00000000-0005-0000-0000-0000510D0000}"/>
    <cellStyle name="Normal 117 2" xfId="1471" xr:uid="{00000000-0005-0000-0000-0000520D0000}"/>
    <cellStyle name="Normal 117 2 2" xfId="3063" xr:uid="{00000000-0005-0000-0000-0000530D0000}"/>
    <cellStyle name="Normal 117 3" xfId="3062" xr:uid="{00000000-0005-0000-0000-0000540D0000}"/>
    <cellStyle name="Normal 118" xfId="48" xr:uid="{00000000-0005-0000-0000-0000550D0000}"/>
    <cellStyle name="Normal 118 2" xfId="1472" xr:uid="{00000000-0005-0000-0000-0000560D0000}"/>
    <cellStyle name="Normal 118 2 2" xfId="3065" xr:uid="{00000000-0005-0000-0000-0000570D0000}"/>
    <cellStyle name="Normal 118 3" xfId="3064" xr:uid="{00000000-0005-0000-0000-0000580D0000}"/>
    <cellStyle name="Normal 119" xfId="49" xr:uid="{00000000-0005-0000-0000-0000590D0000}"/>
    <cellStyle name="Normal 119 2" xfId="1473" xr:uid="{00000000-0005-0000-0000-00005A0D0000}"/>
    <cellStyle name="Normal 119 2 2" xfId="3067" xr:uid="{00000000-0005-0000-0000-00005B0D0000}"/>
    <cellStyle name="Normal 119 3" xfId="3066" xr:uid="{00000000-0005-0000-0000-00005C0D0000}"/>
    <cellStyle name="Normal 12" xfId="50" xr:uid="{00000000-0005-0000-0000-00005D0D0000}"/>
    <cellStyle name="Normal 12 2" xfId="326" xr:uid="{00000000-0005-0000-0000-00005E0D0000}"/>
    <cellStyle name="Normal 12 2 2" xfId="3069" xr:uid="{00000000-0005-0000-0000-00005F0D0000}"/>
    <cellStyle name="Normal 12 2 3" xfId="5169" xr:uid="{39CC9340-3AA0-4822-8655-E5FD5D875AE0}"/>
    <cellStyle name="Normal 12 3" xfId="1474" xr:uid="{00000000-0005-0000-0000-0000600D0000}"/>
    <cellStyle name="Normal 12 3 2" xfId="3070" xr:uid="{00000000-0005-0000-0000-0000610D0000}"/>
    <cellStyle name="Normal 12 4" xfId="3068" xr:uid="{00000000-0005-0000-0000-0000620D0000}"/>
    <cellStyle name="Normal 120" xfId="51" xr:uid="{00000000-0005-0000-0000-0000630D0000}"/>
    <cellStyle name="Normal 120 2" xfId="1475" xr:uid="{00000000-0005-0000-0000-0000640D0000}"/>
    <cellStyle name="Normal 120 2 2" xfId="3072" xr:uid="{00000000-0005-0000-0000-0000650D0000}"/>
    <cellStyle name="Normal 120 3" xfId="3071" xr:uid="{00000000-0005-0000-0000-0000660D0000}"/>
    <cellStyle name="Normal 121" xfId="52" xr:uid="{00000000-0005-0000-0000-0000670D0000}"/>
    <cellStyle name="Normal 121 2" xfId="1476" xr:uid="{00000000-0005-0000-0000-0000680D0000}"/>
    <cellStyle name="Normal 121 2 2" xfId="3074" xr:uid="{00000000-0005-0000-0000-0000690D0000}"/>
    <cellStyle name="Normal 121 3" xfId="3073" xr:uid="{00000000-0005-0000-0000-00006A0D0000}"/>
    <cellStyle name="Normal 122" xfId="53" xr:uid="{00000000-0005-0000-0000-00006B0D0000}"/>
    <cellStyle name="Normal 122 2" xfId="1477" xr:uid="{00000000-0005-0000-0000-00006C0D0000}"/>
    <cellStyle name="Normal 122 2 2" xfId="3076" xr:uid="{00000000-0005-0000-0000-00006D0D0000}"/>
    <cellStyle name="Normal 122 3" xfId="3075" xr:uid="{00000000-0005-0000-0000-00006E0D0000}"/>
    <cellStyle name="Normal 123" xfId="54" xr:uid="{00000000-0005-0000-0000-00006F0D0000}"/>
    <cellStyle name="Normal 123 2" xfId="1478" xr:uid="{00000000-0005-0000-0000-0000700D0000}"/>
    <cellStyle name="Normal 123 2 2" xfId="3078" xr:uid="{00000000-0005-0000-0000-0000710D0000}"/>
    <cellStyle name="Normal 123 3" xfId="3077" xr:uid="{00000000-0005-0000-0000-0000720D0000}"/>
    <cellStyle name="Normal 124" xfId="55" xr:uid="{00000000-0005-0000-0000-0000730D0000}"/>
    <cellStyle name="Normal 124 2" xfId="1479" xr:uid="{00000000-0005-0000-0000-0000740D0000}"/>
    <cellStyle name="Normal 124 2 2" xfId="3080" xr:uid="{00000000-0005-0000-0000-0000750D0000}"/>
    <cellStyle name="Normal 124 3" xfId="3079" xr:uid="{00000000-0005-0000-0000-0000760D0000}"/>
    <cellStyle name="Normal 125" xfId="56" xr:uid="{00000000-0005-0000-0000-0000770D0000}"/>
    <cellStyle name="Normal 125 2" xfId="1480" xr:uid="{00000000-0005-0000-0000-0000780D0000}"/>
    <cellStyle name="Normal 125 2 2" xfId="3082" xr:uid="{00000000-0005-0000-0000-0000790D0000}"/>
    <cellStyle name="Normal 125 3" xfId="3081" xr:uid="{00000000-0005-0000-0000-00007A0D0000}"/>
    <cellStyle name="Normal 126" xfId="57" xr:uid="{00000000-0005-0000-0000-00007B0D0000}"/>
    <cellStyle name="Normal 126 2" xfId="1481" xr:uid="{00000000-0005-0000-0000-00007C0D0000}"/>
    <cellStyle name="Normal 126 2 2" xfId="3084" xr:uid="{00000000-0005-0000-0000-00007D0D0000}"/>
    <cellStyle name="Normal 126 3" xfId="3083" xr:uid="{00000000-0005-0000-0000-00007E0D0000}"/>
    <cellStyle name="Normal 127" xfId="58" xr:uid="{00000000-0005-0000-0000-00007F0D0000}"/>
    <cellStyle name="Normal 127 2" xfId="1482" xr:uid="{00000000-0005-0000-0000-0000800D0000}"/>
    <cellStyle name="Normal 127 2 2" xfId="3086" xr:uid="{00000000-0005-0000-0000-0000810D0000}"/>
    <cellStyle name="Normal 127 3" xfId="3085" xr:uid="{00000000-0005-0000-0000-0000820D0000}"/>
    <cellStyle name="Normal 128" xfId="59" xr:uid="{00000000-0005-0000-0000-0000830D0000}"/>
    <cellStyle name="Normal 128 2" xfId="1483" xr:uid="{00000000-0005-0000-0000-0000840D0000}"/>
    <cellStyle name="Normal 128 2 2" xfId="3088" xr:uid="{00000000-0005-0000-0000-0000850D0000}"/>
    <cellStyle name="Normal 128 3" xfId="3087" xr:uid="{00000000-0005-0000-0000-0000860D0000}"/>
    <cellStyle name="Normal 129" xfId="60" xr:uid="{00000000-0005-0000-0000-0000870D0000}"/>
    <cellStyle name="Normal 129 2" xfId="1484" xr:uid="{00000000-0005-0000-0000-0000880D0000}"/>
    <cellStyle name="Normal 129 2 2" xfId="3090" xr:uid="{00000000-0005-0000-0000-0000890D0000}"/>
    <cellStyle name="Normal 129 3" xfId="3089" xr:uid="{00000000-0005-0000-0000-00008A0D0000}"/>
    <cellStyle name="Normal 13" xfId="61" xr:uid="{00000000-0005-0000-0000-00008B0D0000}"/>
    <cellStyle name="Normal 13 2" xfId="1485" xr:uid="{00000000-0005-0000-0000-00008C0D0000}"/>
    <cellStyle name="Normal 13 2 2" xfId="3092" xr:uid="{00000000-0005-0000-0000-00008D0D0000}"/>
    <cellStyle name="Normal 13 2 3" xfId="5171" xr:uid="{1E7F6C5C-5D4D-4626-959E-3ED28F34743B}"/>
    <cellStyle name="Normal 13 3" xfId="1486" xr:uid="{00000000-0005-0000-0000-00008E0D0000}"/>
    <cellStyle name="Normal 13 3 2" xfId="3093" xr:uid="{00000000-0005-0000-0000-00008F0D0000}"/>
    <cellStyle name="Normal 13 3 3" xfId="5307" xr:uid="{A1AE3056-A10D-4C1C-8A01-A2C8419D153F}"/>
    <cellStyle name="Normal 13 4" xfId="3091" xr:uid="{00000000-0005-0000-0000-0000900D0000}"/>
    <cellStyle name="Normal 13 5" xfId="5170" xr:uid="{AA48CE9D-2E26-4B89-BA72-3DA8F58EE69E}"/>
    <cellStyle name="Normal 130" xfId="62" xr:uid="{00000000-0005-0000-0000-0000910D0000}"/>
    <cellStyle name="Normal 130 2" xfId="1487" xr:uid="{00000000-0005-0000-0000-0000920D0000}"/>
    <cellStyle name="Normal 130 2 2" xfId="3095" xr:uid="{00000000-0005-0000-0000-0000930D0000}"/>
    <cellStyle name="Normal 130 3" xfId="3094" xr:uid="{00000000-0005-0000-0000-0000940D0000}"/>
    <cellStyle name="Normal 131" xfId="63" xr:uid="{00000000-0005-0000-0000-0000950D0000}"/>
    <cellStyle name="Normal 131 2" xfId="1488" xr:uid="{00000000-0005-0000-0000-0000960D0000}"/>
    <cellStyle name="Normal 131 2 2" xfId="3097" xr:uid="{00000000-0005-0000-0000-0000970D0000}"/>
    <cellStyle name="Normal 131 3" xfId="3096" xr:uid="{00000000-0005-0000-0000-0000980D0000}"/>
    <cellStyle name="Normal 132" xfId="64" xr:uid="{00000000-0005-0000-0000-0000990D0000}"/>
    <cellStyle name="Normal 132 2" xfId="1489" xr:uid="{00000000-0005-0000-0000-00009A0D0000}"/>
    <cellStyle name="Normal 132 2 2" xfId="3099" xr:uid="{00000000-0005-0000-0000-00009B0D0000}"/>
    <cellStyle name="Normal 132 3" xfId="3098" xr:uid="{00000000-0005-0000-0000-00009C0D0000}"/>
    <cellStyle name="Normal 133" xfId="65" xr:uid="{00000000-0005-0000-0000-00009D0D0000}"/>
    <cellStyle name="Normal 133 2" xfId="1490" xr:uid="{00000000-0005-0000-0000-00009E0D0000}"/>
    <cellStyle name="Normal 133 2 2" xfId="3101" xr:uid="{00000000-0005-0000-0000-00009F0D0000}"/>
    <cellStyle name="Normal 133 3" xfId="3100" xr:uid="{00000000-0005-0000-0000-0000A00D0000}"/>
    <cellStyle name="Normal 134" xfId="66" xr:uid="{00000000-0005-0000-0000-0000A10D0000}"/>
    <cellStyle name="Normal 134 2" xfId="1491" xr:uid="{00000000-0005-0000-0000-0000A20D0000}"/>
    <cellStyle name="Normal 134 2 2" xfId="3103" xr:uid="{00000000-0005-0000-0000-0000A30D0000}"/>
    <cellStyle name="Normal 134 3" xfId="3102" xr:uid="{00000000-0005-0000-0000-0000A40D0000}"/>
    <cellStyle name="Normal 135" xfId="67" xr:uid="{00000000-0005-0000-0000-0000A50D0000}"/>
    <cellStyle name="Normal 135 2" xfId="1492" xr:uid="{00000000-0005-0000-0000-0000A60D0000}"/>
    <cellStyle name="Normal 135 2 2" xfId="3105" xr:uid="{00000000-0005-0000-0000-0000A70D0000}"/>
    <cellStyle name="Normal 135 3" xfId="3104" xr:uid="{00000000-0005-0000-0000-0000A80D0000}"/>
    <cellStyle name="Normal 136" xfId="68" xr:uid="{00000000-0005-0000-0000-0000A90D0000}"/>
    <cellStyle name="Normal 136 2" xfId="1493" xr:uid="{00000000-0005-0000-0000-0000AA0D0000}"/>
    <cellStyle name="Normal 136 2 2" xfId="3107" xr:uid="{00000000-0005-0000-0000-0000AB0D0000}"/>
    <cellStyle name="Normal 136 3" xfId="3106" xr:uid="{00000000-0005-0000-0000-0000AC0D0000}"/>
    <cellStyle name="Normal 137" xfId="69" xr:uid="{00000000-0005-0000-0000-0000AD0D0000}"/>
    <cellStyle name="Normal 137 2" xfId="1494" xr:uid="{00000000-0005-0000-0000-0000AE0D0000}"/>
    <cellStyle name="Normal 137 2 2" xfId="3109" xr:uid="{00000000-0005-0000-0000-0000AF0D0000}"/>
    <cellStyle name="Normal 137 3" xfId="3108" xr:uid="{00000000-0005-0000-0000-0000B00D0000}"/>
    <cellStyle name="Normal 138" xfId="70" xr:uid="{00000000-0005-0000-0000-0000B10D0000}"/>
    <cellStyle name="Normal 138 2" xfId="1495" xr:uid="{00000000-0005-0000-0000-0000B20D0000}"/>
    <cellStyle name="Normal 138 2 2" xfId="3111" xr:uid="{00000000-0005-0000-0000-0000B30D0000}"/>
    <cellStyle name="Normal 138 3" xfId="3110" xr:uid="{00000000-0005-0000-0000-0000B40D0000}"/>
    <cellStyle name="Normal 139" xfId="71" xr:uid="{00000000-0005-0000-0000-0000B50D0000}"/>
    <cellStyle name="Normal 139 2" xfId="1496" xr:uid="{00000000-0005-0000-0000-0000B60D0000}"/>
    <cellStyle name="Normal 139 2 2" xfId="3113" xr:uid="{00000000-0005-0000-0000-0000B70D0000}"/>
    <cellStyle name="Normal 139 2 2 2" xfId="4794" xr:uid="{00000000-0005-0000-0000-0000B80D0000}"/>
    <cellStyle name="Normal 139 3" xfId="3114" xr:uid="{00000000-0005-0000-0000-0000B90D0000}"/>
    <cellStyle name="Normal 139 4" xfId="3112" xr:uid="{00000000-0005-0000-0000-0000BA0D0000}"/>
    <cellStyle name="Normal 139 5" xfId="5308" xr:uid="{0D7739EB-1B66-4530-8633-27A7895B3D53}"/>
    <cellStyle name="Normal 14" xfId="72" xr:uid="{00000000-0005-0000-0000-0000BB0D0000}"/>
    <cellStyle name="Normal 14 2" xfId="1497" xr:uid="{00000000-0005-0000-0000-0000BC0D0000}"/>
    <cellStyle name="Normal 14 2 2" xfId="3116" xr:uid="{00000000-0005-0000-0000-0000BD0D0000}"/>
    <cellStyle name="Normal 14 2 3" xfId="5310" xr:uid="{2A2C846D-B787-4CE4-BA9D-939F6DBAB936}"/>
    <cellStyle name="Normal 14 3" xfId="3115" xr:uid="{00000000-0005-0000-0000-0000BE0D0000}"/>
    <cellStyle name="Normal 14 3 2" xfId="5309" xr:uid="{48E68D43-5E5E-47B0-BEC6-02CAC1D8A408}"/>
    <cellStyle name="Normal 14 4" xfId="5172" xr:uid="{76E4BB4F-1B2F-47E3-9199-E26EC57BFA6E}"/>
    <cellStyle name="Normal 140" xfId="73" xr:uid="{00000000-0005-0000-0000-0000BF0D0000}"/>
    <cellStyle name="Normal 140 2" xfId="1498" xr:uid="{00000000-0005-0000-0000-0000C00D0000}"/>
    <cellStyle name="Normal 140 2 2" xfId="3118" xr:uid="{00000000-0005-0000-0000-0000C10D0000}"/>
    <cellStyle name="Normal 140 3" xfId="3117" xr:uid="{00000000-0005-0000-0000-0000C20D0000}"/>
    <cellStyle name="Normal 141" xfId="74" xr:uid="{00000000-0005-0000-0000-0000C30D0000}"/>
    <cellStyle name="Normal 141 2" xfId="1499" xr:uid="{00000000-0005-0000-0000-0000C40D0000}"/>
    <cellStyle name="Normal 141 2 2" xfId="3120" xr:uid="{00000000-0005-0000-0000-0000C50D0000}"/>
    <cellStyle name="Normal 141 3" xfId="3119" xr:uid="{00000000-0005-0000-0000-0000C60D0000}"/>
    <cellStyle name="Normal 142" xfId="75" xr:uid="{00000000-0005-0000-0000-0000C70D0000}"/>
    <cellStyle name="Normal 142 2" xfId="1500" xr:uid="{00000000-0005-0000-0000-0000C80D0000}"/>
    <cellStyle name="Normal 142 2 2" xfId="3122" xr:uid="{00000000-0005-0000-0000-0000C90D0000}"/>
    <cellStyle name="Normal 142 3" xfId="3121" xr:uid="{00000000-0005-0000-0000-0000CA0D0000}"/>
    <cellStyle name="Normal 143" xfId="76" xr:uid="{00000000-0005-0000-0000-0000CB0D0000}"/>
    <cellStyle name="Normal 143 2" xfId="1501" xr:uid="{00000000-0005-0000-0000-0000CC0D0000}"/>
    <cellStyle name="Normal 143 2 2" xfId="3124" xr:uid="{00000000-0005-0000-0000-0000CD0D0000}"/>
    <cellStyle name="Normal 143 3" xfId="3123" xr:uid="{00000000-0005-0000-0000-0000CE0D0000}"/>
    <cellStyle name="Normal 143 4" xfId="5311" xr:uid="{6CEC712A-D1E5-4663-ADDA-B28FCA05E072}"/>
    <cellStyle name="Normal 144" xfId="77" xr:uid="{00000000-0005-0000-0000-0000CF0D0000}"/>
    <cellStyle name="Normal 144 2" xfId="1502" xr:uid="{00000000-0005-0000-0000-0000D00D0000}"/>
    <cellStyle name="Normal 144 2 2" xfId="3126" xr:uid="{00000000-0005-0000-0000-0000D10D0000}"/>
    <cellStyle name="Normal 144 3" xfId="3125" xr:uid="{00000000-0005-0000-0000-0000D20D0000}"/>
    <cellStyle name="Normal 145" xfId="78" xr:uid="{00000000-0005-0000-0000-0000D30D0000}"/>
    <cellStyle name="Normal 145 2" xfId="1503" xr:uid="{00000000-0005-0000-0000-0000D40D0000}"/>
    <cellStyle name="Normal 145 2 2" xfId="3128" xr:uid="{00000000-0005-0000-0000-0000D50D0000}"/>
    <cellStyle name="Normal 145 3" xfId="3127" xr:uid="{00000000-0005-0000-0000-0000D60D0000}"/>
    <cellStyle name="Normal 146" xfId="79" xr:uid="{00000000-0005-0000-0000-0000D70D0000}"/>
    <cellStyle name="Normal 146 2" xfId="1504" xr:uid="{00000000-0005-0000-0000-0000D80D0000}"/>
    <cellStyle name="Normal 146 2 2" xfId="3130" xr:uid="{00000000-0005-0000-0000-0000D90D0000}"/>
    <cellStyle name="Normal 146 3" xfId="3129" xr:uid="{00000000-0005-0000-0000-0000DA0D0000}"/>
    <cellStyle name="Normal 146 3 2" xfId="5313" xr:uid="{98161676-BB0B-4A39-BE4C-AB33BF0DBF35}"/>
    <cellStyle name="Normal 146 4" xfId="5312" xr:uid="{C522245B-92CA-46F5-B9F2-01A6251C591D}"/>
    <cellStyle name="Normal 147" xfId="80" xr:uid="{00000000-0005-0000-0000-0000DB0D0000}"/>
    <cellStyle name="Normal 147 2" xfId="1505" xr:uid="{00000000-0005-0000-0000-0000DC0D0000}"/>
    <cellStyle name="Normal 147 2 2" xfId="3132" xr:uid="{00000000-0005-0000-0000-0000DD0D0000}"/>
    <cellStyle name="Normal 147 3" xfId="3131" xr:uid="{00000000-0005-0000-0000-0000DE0D0000}"/>
    <cellStyle name="Normal 148" xfId="81" xr:uid="{00000000-0005-0000-0000-0000DF0D0000}"/>
    <cellStyle name="Normal 148 2" xfId="1506" xr:uid="{00000000-0005-0000-0000-0000E00D0000}"/>
    <cellStyle name="Normal 148 2 2" xfId="3134" xr:uid="{00000000-0005-0000-0000-0000E10D0000}"/>
    <cellStyle name="Normal 148 3" xfId="3133" xr:uid="{00000000-0005-0000-0000-0000E20D0000}"/>
    <cellStyle name="Normal 149" xfId="82" xr:uid="{00000000-0005-0000-0000-0000E30D0000}"/>
    <cellStyle name="Normal 149 2" xfId="1507" xr:uid="{00000000-0005-0000-0000-0000E40D0000}"/>
    <cellStyle name="Normal 149 2 2" xfId="3136" xr:uid="{00000000-0005-0000-0000-0000E50D0000}"/>
    <cellStyle name="Normal 149 3" xfId="3135" xr:uid="{00000000-0005-0000-0000-0000E60D0000}"/>
    <cellStyle name="Normal 15" xfId="83" xr:uid="{00000000-0005-0000-0000-0000E70D0000}"/>
    <cellStyle name="Normal 15 2" xfId="1508" xr:uid="{00000000-0005-0000-0000-0000E80D0000}"/>
    <cellStyle name="Normal 15 2 2" xfId="3138" xr:uid="{00000000-0005-0000-0000-0000E90D0000}"/>
    <cellStyle name="Normal 15 2 3" xfId="5174" xr:uid="{66D15BC8-B5E5-434B-8654-F8D206066065}"/>
    <cellStyle name="Normal 15 3" xfId="3137" xr:uid="{00000000-0005-0000-0000-0000EA0D0000}"/>
    <cellStyle name="Normal 15 3 2" xfId="5314" xr:uid="{6C1D299F-E46D-4F75-8514-09BA888F54E1}"/>
    <cellStyle name="Normal 15 4" xfId="5173" xr:uid="{4B34315F-462C-4DFC-A0E6-BB47FD3765D8}"/>
    <cellStyle name="Normal 150" xfId="84" xr:uid="{00000000-0005-0000-0000-0000EB0D0000}"/>
    <cellStyle name="Normal 150 2" xfId="1509" xr:uid="{00000000-0005-0000-0000-0000EC0D0000}"/>
    <cellStyle name="Normal 150 2 2" xfId="3140" xr:uid="{00000000-0005-0000-0000-0000ED0D0000}"/>
    <cellStyle name="Normal 150 3" xfId="3139" xr:uid="{00000000-0005-0000-0000-0000EE0D0000}"/>
    <cellStyle name="Normal 151" xfId="85" xr:uid="{00000000-0005-0000-0000-0000EF0D0000}"/>
    <cellStyle name="Normal 151 2" xfId="1510" xr:uid="{00000000-0005-0000-0000-0000F00D0000}"/>
    <cellStyle name="Normal 151 2 2" xfId="3142" xr:uid="{00000000-0005-0000-0000-0000F10D0000}"/>
    <cellStyle name="Normal 151 3" xfId="3141" xr:uid="{00000000-0005-0000-0000-0000F20D0000}"/>
    <cellStyle name="Normal 152" xfId="86" xr:uid="{00000000-0005-0000-0000-0000F30D0000}"/>
    <cellStyle name="Normal 152 2" xfId="1511" xr:uid="{00000000-0005-0000-0000-0000F40D0000}"/>
    <cellStyle name="Normal 152 2 2" xfId="3144" xr:uid="{00000000-0005-0000-0000-0000F50D0000}"/>
    <cellStyle name="Normal 152 3" xfId="3143" xr:uid="{00000000-0005-0000-0000-0000F60D0000}"/>
    <cellStyle name="Normal 153" xfId="87" xr:uid="{00000000-0005-0000-0000-0000F70D0000}"/>
    <cellStyle name="Normal 153 2" xfId="1512" xr:uid="{00000000-0005-0000-0000-0000F80D0000}"/>
    <cellStyle name="Normal 153 2 2" xfId="3146" xr:uid="{00000000-0005-0000-0000-0000F90D0000}"/>
    <cellStyle name="Normal 153 3" xfId="3145" xr:uid="{00000000-0005-0000-0000-0000FA0D0000}"/>
    <cellStyle name="Normal 154" xfId="88" xr:uid="{00000000-0005-0000-0000-0000FB0D0000}"/>
    <cellStyle name="Normal 154 2" xfId="1513" xr:uid="{00000000-0005-0000-0000-0000FC0D0000}"/>
    <cellStyle name="Normal 154 2 2" xfId="3148" xr:uid="{00000000-0005-0000-0000-0000FD0D0000}"/>
    <cellStyle name="Normal 154 3" xfId="3147" xr:uid="{00000000-0005-0000-0000-0000FE0D0000}"/>
    <cellStyle name="Normal 155" xfId="89" xr:uid="{00000000-0005-0000-0000-0000FF0D0000}"/>
    <cellStyle name="Normal 155 2" xfId="1514" xr:uid="{00000000-0005-0000-0000-0000000E0000}"/>
    <cellStyle name="Normal 155 2 2" xfId="3150" xr:uid="{00000000-0005-0000-0000-0000010E0000}"/>
    <cellStyle name="Normal 155 3" xfId="3149" xr:uid="{00000000-0005-0000-0000-0000020E0000}"/>
    <cellStyle name="Normal 156" xfId="90" xr:uid="{00000000-0005-0000-0000-0000030E0000}"/>
    <cellStyle name="Normal 156 2" xfId="1515" xr:uid="{00000000-0005-0000-0000-0000040E0000}"/>
    <cellStyle name="Normal 156 2 2" xfId="3152" xr:uid="{00000000-0005-0000-0000-0000050E0000}"/>
    <cellStyle name="Normal 156 3" xfId="3151" xr:uid="{00000000-0005-0000-0000-0000060E0000}"/>
    <cellStyle name="Normal 157" xfId="91" xr:uid="{00000000-0005-0000-0000-0000070E0000}"/>
    <cellStyle name="Normal 157 2" xfId="3153" xr:uid="{00000000-0005-0000-0000-0000080E0000}"/>
    <cellStyle name="Normal 158" xfId="92" xr:uid="{00000000-0005-0000-0000-0000090E0000}"/>
    <cellStyle name="Normal 158 2" xfId="3154" xr:uid="{00000000-0005-0000-0000-00000A0E0000}"/>
    <cellStyle name="Normal 159" xfId="93" xr:uid="{00000000-0005-0000-0000-00000B0E0000}"/>
    <cellStyle name="Normal 159 2" xfId="3155" xr:uid="{00000000-0005-0000-0000-00000C0E0000}"/>
    <cellStyle name="Normal 16" xfId="94" xr:uid="{00000000-0005-0000-0000-00000D0E0000}"/>
    <cellStyle name="Normal 16 2" xfId="1516" xr:uid="{00000000-0005-0000-0000-00000E0E0000}"/>
    <cellStyle name="Normal 16 2 2" xfId="3157" xr:uid="{00000000-0005-0000-0000-00000F0E0000}"/>
    <cellStyle name="Normal 16 3" xfId="3156" xr:uid="{00000000-0005-0000-0000-0000100E0000}"/>
    <cellStyle name="Normal 16 4" xfId="5315" xr:uid="{43283B81-F28E-46B0-BEA0-5639DB8C0B29}"/>
    <cellStyle name="Normal 160" xfId="95" xr:uid="{00000000-0005-0000-0000-0000110E0000}"/>
    <cellStyle name="Normal 160 2" xfId="3158" xr:uid="{00000000-0005-0000-0000-0000120E0000}"/>
    <cellStyle name="Normal 161" xfId="96" xr:uid="{00000000-0005-0000-0000-0000130E0000}"/>
    <cellStyle name="Normal 161 2" xfId="3159" xr:uid="{00000000-0005-0000-0000-0000140E0000}"/>
    <cellStyle name="Normal 162" xfId="97" xr:uid="{00000000-0005-0000-0000-0000150E0000}"/>
    <cellStyle name="Normal 162 2" xfId="3160" xr:uid="{00000000-0005-0000-0000-0000160E0000}"/>
    <cellStyle name="Normal 163" xfId="98" xr:uid="{00000000-0005-0000-0000-0000170E0000}"/>
    <cellStyle name="Normal 163 2" xfId="3161" xr:uid="{00000000-0005-0000-0000-0000180E0000}"/>
    <cellStyle name="Normal 164" xfId="99" xr:uid="{00000000-0005-0000-0000-0000190E0000}"/>
    <cellStyle name="Normal 164 2" xfId="3162" xr:uid="{00000000-0005-0000-0000-00001A0E0000}"/>
    <cellStyle name="Normal 165" xfId="100" xr:uid="{00000000-0005-0000-0000-00001B0E0000}"/>
    <cellStyle name="Normal 165 2" xfId="3163" xr:uid="{00000000-0005-0000-0000-00001C0E0000}"/>
    <cellStyle name="Normal 166" xfId="101" xr:uid="{00000000-0005-0000-0000-00001D0E0000}"/>
    <cellStyle name="Normal 166 2" xfId="3164" xr:uid="{00000000-0005-0000-0000-00001E0E0000}"/>
    <cellStyle name="Normal 167" xfId="102" xr:uid="{00000000-0005-0000-0000-00001F0E0000}"/>
    <cellStyle name="Normal 167 2" xfId="3165" xr:uid="{00000000-0005-0000-0000-0000200E0000}"/>
    <cellStyle name="Normal 168" xfId="103" xr:uid="{00000000-0005-0000-0000-0000210E0000}"/>
    <cellStyle name="Normal 168 2" xfId="3166" xr:uid="{00000000-0005-0000-0000-0000220E0000}"/>
    <cellStyle name="Normal 169" xfId="104" xr:uid="{00000000-0005-0000-0000-0000230E0000}"/>
    <cellStyle name="Normal 169 2" xfId="3167" xr:uid="{00000000-0005-0000-0000-0000240E0000}"/>
    <cellStyle name="Normal 17" xfId="105" xr:uid="{00000000-0005-0000-0000-0000250E0000}"/>
    <cellStyle name="Normal 17 2" xfId="1517" xr:uid="{00000000-0005-0000-0000-0000260E0000}"/>
    <cellStyle name="Normal 17 2 2" xfId="3169" xr:uid="{00000000-0005-0000-0000-0000270E0000}"/>
    <cellStyle name="Normal 17 3" xfId="3168" xr:uid="{00000000-0005-0000-0000-0000280E0000}"/>
    <cellStyle name="Normal 17 4" xfId="5316" xr:uid="{1C0E4D71-594E-4849-AD7A-340F982AACBA}"/>
    <cellStyle name="Normal 170" xfId="106" xr:uid="{00000000-0005-0000-0000-0000290E0000}"/>
    <cellStyle name="Normal 170 2" xfId="3170" xr:uid="{00000000-0005-0000-0000-00002A0E0000}"/>
    <cellStyle name="Normal 171" xfId="107" xr:uid="{00000000-0005-0000-0000-00002B0E0000}"/>
    <cellStyle name="Normal 171 2" xfId="3171" xr:uid="{00000000-0005-0000-0000-00002C0E0000}"/>
    <cellStyle name="Normal 172" xfId="108" xr:uid="{00000000-0005-0000-0000-00002D0E0000}"/>
    <cellStyle name="Normal 172 2" xfId="3172" xr:uid="{00000000-0005-0000-0000-00002E0E0000}"/>
    <cellStyle name="Normal 173" xfId="109" xr:uid="{00000000-0005-0000-0000-00002F0E0000}"/>
    <cellStyle name="Normal 173 2" xfId="3173" xr:uid="{00000000-0005-0000-0000-0000300E0000}"/>
    <cellStyle name="Normal 174" xfId="110" xr:uid="{00000000-0005-0000-0000-0000310E0000}"/>
    <cellStyle name="Normal 174 2" xfId="3174" xr:uid="{00000000-0005-0000-0000-0000320E0000}"/>
    <cellStyle name="Normal 175" xfId="111" xr:uid="{00000000-0005-0000-0000-0000330E0000}"/>
    <cellStyle name="Normal 175 2" xfId="3175" xr:uid="{00000000-0005-0000-0000-0000340E0000}"/>
    <cellStyle name="Normal 176" xfId="112" xr:uid="{00000000-0005-0000-0000-0000350E0000}"/>
    <cellStyle name="Normal 176 2" xfId="3176" xr:uid="{00000000-0005-0000-0000-0000360E0000}"/>
    <cellStyle name="Normal 177" xfId="113" xr:uid="{00000000-0005-0000-0000-0000370E0000}"/>
    <cellStyle name="Normal 177 2" xfId="3177" xr:uid="{00000000-0005-0000-0000-0000380E0000}"/>
    <cellStyle name="Normal 178" xfId="114" xr:uid="{00000000-0005-0000-0000-0000390E0000}"/>
    <cellStyle name="Normal 178 2" xfId="3178" xr:uid="{00000000-0005-0000-0000-00003A0E0000}"/>
    <cellStyle name="Normal 179" xfId="115" xr:uid="{00000000-0005-0000-0000-00003B0E0000}"/>
    <cellStyle name="Normal 179 2" xfId="3179" xr:uid="{00000000-0005-0000-0000-00003C0E0000}"/>
    <cellStyle name="Normal 18" xfId="116" xr:uid="{00000000-0005-0000-0000-00003D0E0000}"/>
    <cellStyle name="Normal 18 2" xfId="1518" xr:uid="{00000000-0005-0000-0000-00003E0E0000}"/>
    <cellStyle name="Normal 18 2 2" xfId="3181" xr:uid="{00000000-0005-0000-0000-00003F0E0000}"/>
    <cellStyle name="Normal 18 3" xfId="3180" xr:uid="{00000000-0005-0000-0000-0000400E0000}"/>
    <cellStyle name="Normal 18 4" xfId="5317" xr:uid="{1105BC1A-4C95-47D6-9698-9CFA6073BD8C}"/>
    <cellStyle name="Normal 180" xfId="117" xr:uid="{00000000-0005-0000-0000-0000410E0000}"/>
    <cellStyle name="Normal 180 2" xfId="3182" xr:uid="{00000000-0005-0000-0000-0000420E0000}"/>
    <cellStyle name="Normal 181" xfId="118" xr:uid="{00000000-0005-0000-0000-0000430E0000}"/>
    <cellStyle name="Normal 181 2" xfId="3183" xr:uid="{00000000-0005-0000-0000-0000440E0000}"/>
    <cellStyle name="Normal 182" xfId="119" xr:uid="{00000000-0005-0000-0000-0000450E0000}"/>
    <cellStyle name="Normal 182 2" xfId="3184" xr:uid="{00000000-0005-0000-0000-0000460E0000}"/>
    <cellStyle name="Normal 183" xfId="120" xr:uid="{00000000-0005-0000-0000-0000470E0000}"/>
    <cellStyle name="Normal 183 2" xfId="3185" xr:uid="{00000000-0005-0000-0000-0000480E0000}"/>
    <cellStyle name="Normal 184" xfId="121" xr:uid="{00000000-0005-0000-0000-0000490E0000}"/>
    <cellStyle name="Normal 184 2" xfId="3186" xr:uid="{00000000-0005-0000-0000-00004A0E0000}"/>
    <cellStyle name="Normal 185" xfId="122" xr:uid="{00000000-0005-0000-0000-00004B0E0000}"/>
    <cellStyle name="Normal 185 2" xfId="3187" xr:uid="{00000000-0005-0000-0000-00004C0E0000}"/>
    <cellStyle name="Normal 186" xfId="123" xr:uid="{00000000-0005-0000-0000-00004D0E0000}"/>
    <cellStyle name="Normal 186 2" xfId="3188" xr:uid="{00000000-0005-0000-0000-00004E0E0000}"/>
    <cellStyle name="Normal 187" xfId="124" xr:uid="{00000000-0005-0000-0000-00004F0E0000}"/>
    <cellStyle name="Normal 187 2" xfId="3189" xr:uid="{00000000-0005-0000-0000-0000500E0000}"/>
    <cellStyle name="Normal 188" xfId="125" xr:uid="{00000000-0005-0000-0000-0000510E0000}"/>
    <cellStyle name="Normal 188 2" xfId="3190" xr:uid="{00000000-0005-0000-0000-0000520E0000}"/>
    <cellStyle name="Normal 189" xfId="126" xr:uid="{00000000-0005-0000-0000-0000530E0000}"/>
    <cellStyle name="Normal 189 2" xfId="3191" xr:uid="{00000000-0005-0000-0000-0000540E0000}"/>
    <cellStyle name="Normal 19" xfId="127" xr:uid="{00000000-0005-0000-0000-0000550E0000}"/>
    <cellStyle name="Normal 19 2" xfId="1519" xr:uid="{00000000-0005-0000-0000-0000560E0000}"/>
    <cellStyle name="Normal 19 2 2" xfId="3193" xr:uid="{00000000-0005-0000-0000-0000570E0000}"/>
    <cellStyle name="Normal 19 2 3" xfId="5431" xr:uid="{8D789BBB-5D3B-48D0-BF82-E99BA1F6E11A}"/>
    <cellStyle name="Normal 19 3" xfId="3192" xr:uid="{00000000-0005-0000-0000-0000580E0000}"/>
    <cellStyle name="Normal 19 4" xfId="5201" xr:uid="{94D9A5EA-F3F7-4C37-B45F-0384BB47D485}"/>
    <cellStyle name="Normal 190" xfId="128" xr:uid="{00000000-0005-0000-0000-0000590E0000}"/>
    <cellStyle name="Normal 190 2" xfId="3194" xr:uid="{00000000-0005-0000-0000-00005A0E0000}"/>
    <cellStyle name="Normal 191" xfId="129" xr:uid="{00000000-0005-0000-0000-00005B0E0000}"/>
    <cellStyle name="Normal 191 2" xfId="3195" xr:uid="{00000000-0005-0000-0000-00005C0E0000}"/>
    <cellStyle name="Normal 192" xfId="130" xr:uid="{00000000-0005-0000-0000-00005D0E0000}"/>
    <cellStyle name="Normal 192 2" xfId="3196" xr:uid="{00000000-0005-0000-0000-00005E0E0000}"/>
    <cellStyle name="Normal 193" xfId="131" xr:uid="{00000000-0005-0000-0000-00005F0E0000}"/>
    <cellStyle name="Normal 193 2" xfId="3197" xr:uid="{00000000-0005-0000-0000-0000600E0000}"/>
    <cellStyle name="Normal 194" xfId="132" xr:uid="{00000000-0005-0000-0000-0000610E0000}"/>
    <cellStyle name="Normal 194 2" xfId="3198" xr:uid="{00000000-0005-0000-0000-0000620E0000}"/>
    <cellStyle name="Normal 195" xfId="133" xr:uid="{00000000-0005-0000-0000-0000630E0000}"/>
    <cellStyle name="Normal 195 2" xfId="3199" xr:uid="{00000000-0005-0000-0000-0000640E0000}"/>
    <cellStyle name="Normal 196" xfId="134" xr:uid="{00000000-0005-0000-0000-0000650E0000}"/>
    <cellStyle name="Normal 196 2" xfId="3200" xr:uid="{00000000-0005-0000-0000-0000660E0000}"/>
    <cellStyle name="Normal 197" xfId="135" xr:uid="{00000000-0005-0000-0000-0000670E0000}"/>
    <cellStyle name="Normal 197 2" xfId="3201" xr:uid="{00000000-0005-0000-0000-0000680E0000}"/>
    <cellStyle name="Normal 198" xfId="136" xr:uid="{00000000-0005-0000-0000-0000690E0000}"/>
    <cellStyle name="Normal 198 2" xfId="3202" xr:uid="{00000000-0005-0000-0000-00006A0E0000}"/>
    <cellStyle name="Normal 199" xfId="137" xr:uid="{00000000-0005-0000-0000-00006B0E0000}"/>
    <cellStyle name="Normal 199 2" xfId="3203" xr:uid="{00000000-0005-0000-0000-00006C0E0000}"/>
    <cellStyle name="Normal 2" xfId="138" xr:uid="{00000000-0005-0000-0000-00006D0E0000}"/>
    <cellStyle name="Normal 2 10" xfId="1520" xr:uid="{00000000-0005-0000-0000-00006E0E0000}"/>
    <cellStyle name="Normal 2 10 2" xfId="1521" xr:uid="{00000000-0005-0000-0000-00006F0E0000}"/>
    <cellStyle name="Normal 2 10 2 2" xfId="3206" xr:uid="{00000000-0005-0000-0000-0000700E0000}"/>
    <cellStyle name="Normal 2 10 3" xfId="3205" xr:uid="{00000000-0005-0000-0000-0000710E0000}"/>
    <cellStyle name="Normal 2 11" xfId="1522" xr:uid="{00000000-0005-0000-0000-0000720E0000}"/>
    <cellStyle name="Normal 2 11 2" xfId="3207" xr:uid="{00000000-0005-0000-0000-0000730E0000}"/>
    <cellStyle name="Normal 2 12" xfId="1523" xr:uid="{00000000-0005-0000-0000-0000740E0000}"/>
    <cellStyle name="Normal 2 12 2" xfId="3208" xr:uid="{00000000-0005-0000-0000-0000750E0000}"/>
    <cellStyle name="Normal 2 13" xfId="1938" xr:uid="{00000000-0005-0000-0000-0000760E0000}"/>
    <cellStyle name="Normal 2 13 2" xfId="5175" xr:uid="{B1D6BB75-22A4-405C-8EC7-7C3B6E606716}"/>
    <cellStyle name="Normal 2 14" xfId="5114" xr:uid="{0E33B807-F427-43E7-A8ED-ED0D488D9060}"/>
    <cellStyle name="Normal 2 15" xfId="10352" xr:uid="{50951FA2-20C4-45E2-905A-43A50F0BBCE4}"/>
    <cellStyle name="Normal 2 2" xfId="139" xr:uid="{00000000-0005-0000-0000-0000770E0000}"/>
    <cellStyle name="Normal 2 2 2" xfId="140" xr:uid="{00000000-0005-0000-0000-0000780E0000}"/>
    <cellStyle name="Normal 2 2 2 2" xfId="1524" xr:uid="{00000000-0005-0000-0000-0000790E0000}"/>
    <cellStyle name="Normal 2 2 2 2 2" xfId="3210" xr:uid="{00000000-0005-0000-0000-00007A0E0000}"/>
    <cellStyle name="Normal 2 2 2 2 3" xfId="5319" xr:uid="{08C30527-5B4E-453A-8634-0CD1C4DC23DC}"/>
    <cellStyle name="Normal 2 2 2 3" xfId="1525" xr:uid="{00000000-0005-0000-0000-00007B0E0000}"/>
    <cellStyle name="Normal 2 2 2 3 2" xfId="3211" xr:uid="{00000000-0005-0000-0000-00007C0E0000}"/>
    <cellStyle name="Normal 2 2 2 4" xfId="1930" xr:uid="{00000000-0005-0000-0000-00007D0E0000}"/>
    <cellStyle name="Normal 2 2 2 5" xfId="3209" xr:uid="{00000000-0005-0000-0000-00007E0E0000}"/>
    <cellStyle name="Normal 2 2 3" xfId="318" xr:uid="{00000000-0005-0000-0000-00007F0E0000}"/>
    <cellStyle name="Normal 2 2 3 2" xfId="1931" xr:uid="{00000000-0005-0000-0000-0000800E0000}"/>
    <cellStyle name="Normal 2 2 3 3" xfId="3212" xr:uid="{00000000-0005-0000-0000-0000810E0000}"/>
    <cellStyle name="Normal 2 2 3 4" xfId="5320" xr:uid="{3B5CFD0D-3F40-42D3-BFA7-9708B95F39F2}"/>
    <cellStyle name="Normal 2 2 4" xfId="1526" xr:uid="{00000000-0005-0000-0000-0000820E0000}"/>
    <cellStyle name="Normal 2 2 4 2" xfId="3213" xr:uid="{00000000-0005-0000-0000-0000830E0000}"/>
    <cellStyle name="Normal 2 2 4 3" xfId="5321" xr:uid="{2AAF699B-D270-4724-9268-ED7ACDF25476}"/>
    <cellStyle name="Normal 2 2 5" xfId="1929" xr:uid="{00000000-0005-0000-0000-0000840E0000}"/>
    <cellStyle name="Normal 2 2 5 2" xfId="3657" xr:uid="{00000000-0005-0000-0000-0000850E0000}"/>
    <cellStyle name="Normal 2 2 5 3" xfId="5322" xr:uid="{3E2D85BE-CE7C-4561-8D16-2D53946CD6A8}"/>
    <cellStyle name="Normal 2 2 6" xfId="3204" xr:uid="{00000000-0005-0000-0000-0000860E0000}"/>
    <cellStyle name="Normal 2 2 6 2" xfId="5318" xr:uid="{7842D37B-787F-4701-8F5F-E5CE69935012}"/>
    <cellStyle name="Normal 2 2 7" xfId="5116" xr:uid="{4697073D-88CF-4124-AB5D-D6B7829D38C3}"/>
    <cellStyle name="Normal 2 2 8" xfId="5176" xr:uid="{8B56808C-A6B1-4230-BB1F-11CF43EE8E52}"/>
    <cellStyle name="Normal 2 2_ppi(m) q3 2010 tables (Final)  20.12.2010" xfId="5323" xr:uid="{477E77AA-8951-4512-9478-DECF7C7CA5C2}"/>
    <cellStyle name="Normal 2 3" xfId="141" xr:uid="{00000000-0005-0000-0000-0000870E0000}"/>
    <cellStyle name="Normal 2 3 10" xfId="1527" xr:uid="{00000000-0005-0000-0000-0000880E0000}"/>
    <cellStyle name="Normal 2 3 10 2" xfId="3214" xr:uid="{00000000-0005-0000-0000-0000890E0000}"/>
    <cellStyle name="Normal 2 3 11" xfId="1528" xr:uid="{00000000-0005-0000-0000-00008A0E0000}"/>
    <cellStyle name="Normal 2 3 11 2" xfId="3215" xr:uid="{00000000-0005-0000-0000-00008B0E0000}"/>
    <cellStyle name="Normal 2 3 12" xfId="1529" xr:uid="{00000000-0005-0000-0000-00008C0E0000}"/>
    <cellStyle name="Normal 2 3 12 2" xfId="3216" xr:uid="{00000000-0005-0000-0000-00008D0E0000}"/>
    <cellStyle name="Normal 2 3 13" xfId="1530" xr:uid="{00000000-0005-0000-0000-00008E0E0000}"/>
    <cellStyle name="Normal 2 3 13 2" xfId="3217" xr:uid="{00000000-0005-0000-0000-00008F0E0000}"/>
    <cellStyle name="Normal 2 3 14" xfId="1531" xr:uid="{00000000-0005-0000-0000-0000900E0000}"/>
    <cellStyle name="Normal 2 3 14 2" xfId="3218" xr:uid="{00000000-0005-0000-0000-0000910E0000}"/>
    <cellStyle name="Normal 2 3 15" xfId="1532" xr:uid="{00000000-0005-0000-0000-0000920E0000}"/>
    <cellStyle name="Normal 2 3 15 2" xfId="3219" xr:uid="{00000000-0005-0000-0000-0000930E0000}"/>
    <cellStyle name="Normal 2 3 16" xfId="1533" xr:uid="{00000000-0005-0000-0000-0000940E0000}"/>
    <cellStyle name="Normal 2 3 16 2" xfId="3220" xr:uid="{00000000-0005-0000-0000-0000950E0000}"/>
    <cellStyle name="Normal 2 3 17" xfId="1534" xr:uid="{00000000-0005-0000-0000-0000960E0000}"/>
    <cellStyle name="Normal 2 3 17 2" xfId="3221" xr:uid="{00000000-0005-0000-0000-0000970E0000}"/>
    <cellStyle name="Normal 2 3 18" xfId="1535" xr:uid="{00000000-0005-0000-0000-0000980E0000}"/>
    <cellStyle name="Normal 2 3 18 2" xfId="3222" xr:uid="{00000000-0005-0000-0000-0000990E0000}"/>
    <cellStyle name="Normal 2 3 19" xfId="1940" xr:uid="{00000000-0005-0000-0000-00009A0E0000}"/>
    <cellStyle name="Normal 2 3 2" xfId="1536" xr:uid="{00000000-0005-0000-0000-00009B0E0000}"/>
    <cellStyle name="Normal 2 3 2 10" xfId="1537" xr:uid="{00000000-0005-0000-0000-00009C0E0000}"/>
    <cellStyle name="Normal 2 3 2 10 2" xfId="3224" xr:uid="{00000000-0005-0000-0000-00009D0E0000}"/>
    <cellStyle name="Normal 2 3 2 11" xfId="1538" xr:uid="{00000000-0005-0000-0000-00009E0E0000}"/>
    <cellStyle name="Normal 2 3 2 11 2" xfId="3225" xr:uid="{00000000-0005-0000-0000-00009F0E0000}"/>
    <cellStyle name="Normal 2 3 2 12" xfId="1539" xr:uid="{00000000-0005-0000-0000-0000A00E0000}"/>
    <cellStyle name="Normal 2 3 2 12 2" xfId="3226" xr:uid="{00000000-0005-0000-0000-0000A10E0000}"/>
    <cellStyle name="Normal 2 3 2 13" xfId="1540" xr:uid="{00000000-0005-0000-0000-0000A20E0000}"/>
    <cellStyle name="Normal 2 3 2 13 2" xfId="3227" xr:uid="{00000000-0005-0000-0000-0000A30E0000}"/>
    <cellStyle name="Normal 2 3 2 14" xfId="1541" xr:uid="{00000000-0005-0000-0000-0000A40E0000}"/>
    <cellStyle name="Normal 2 3 2 14 2" xfId="3228" xr:uid="{00000000-0005-0000-0000-0000A50E0000}"/>
    <cellStyle name="Normal 2 3 2 15" xfId="1542" xr:uid="{00000000-0005-0000-0000-0000A60E0000}"/>
    <cellStyle name="Normal 2 3 2 15 2" xfId="3229" xr:uid="{00000000-0005-0000-0000-0000A70E0000}"/>
    <cellStyle name="Normal 2 3 2 16" xfId="1543" xr:uid="{00000000-0005-0000-0000-0000A80E0000}"/>
    <cellStyle name="Normal 2 3 2 16 2" xfId="3230" xr:uid="{00000000-0005-0000-0000-0000A90E0000}"/>
    <cellStyle name="Normal 2 3 2 17" xfId="1544" xr:uid="{00000000-0005-0000-0000-0000AA0E0000}"/>
    <cellStyle name="Normal 2 3 2 17 2" xfId="3231" xr:uid="{00000000-0005-0000-0000-0000AB0E0000}"/>
    <cellStyle name="Normal 2 3 2 18" xfId="1545" xr:uid="{00000000-0005-0000-0000-0000AC0E0000}"/>
    <cellStyle name="Normal 2 3 2 18 2" xfId="3232" xr:uid="{00000000-0005-0000-0000-0000AD0E0000}"/>
    <cellStyle name="Normal 2 3 2 19" xfId="1546" xr:uid="{00000000-0005-0000-0000-0000AE0E0000}"/>
    <cellStyle name="Normal 2 3 2 19 2" xfId="3233" xr:uid="{00000000-0005-0000-0000-0000AF0E0000}"/>
    <cellStyle name="Normal 2 3 2 2" xfId="1547" xr:uid="{00000000-0005-0000-0000-0000B00E0000}"/>
    <cellStyle name="Normal 2 3 2 2 10" xfId="1548" xr:uid="{00000000-0005-0000-0000-0000B10E0000}"/>
    <cellStyle name="Normal 2 3 2 2 10 2" xfId="3235" xr:uid="{00000000-0005-0000-0000-0000B20E0000}"/>
    <cellStyle name="Normal 2 3 2 2 11" xfId="1549" xr:uid="{00000000-0005-0000-0000-0000B30E0000}"/>
    <cellStyle name="Normal 2 3 2 2 11 2" xfId="3236" xr:uid="{00000000-0005-0000-0000-0000B40E0000}"/>
    <cellStyle name="Normal 2 3 2 2 12" xfId="1550" xr:uid="{00000000-0005-0000-0000-0000B50E0000}"/>
    <cellStyle name="Normal 2 3 2 2 12 2" xfId="3237" xr:uid="{00000000-0005-0000-0000-0000B60E0000}"/>
    <cellStyle name="Normal 2 3 2 2 13" xfId="1551" xr:uid="{00000000-0005-0000-0000-0000B70E0000}"/>
    <cellStyle name="Normal 2 3 2 2 13 2" xfId="3238" xr:uid="{00000000-0005-0000-0000-0000B80E0000}"/>
    <cellStyle name="Normal 2 3 2 2 14" xfId="1552" xr:uid="{00000000-0005-0000-0000-0000B90E0000}"/>
    <cellStyle name="Normal 2 3 2 2 14 2" xfId="3239" xr:uid="{00000000-0005-0000-0000-0000BA0E0000}"/>
    <cellStyle name="Normal 2 3 2 2 15" xfId="1553" xr:uid="{00000000-0005-0000-0000-0000BB0E0000}"/>
    <cellStyle name="Normal 2 3 2 2 15 2" xfId="3240" xr:uid="{00000000-0005-0000-0000-0000BC0E0000}"/>
    <cellStyle name="Normal 2 3 2 2 16" xfId="1554" xr:uid="{00000000-0005-0000-0000-0000BD0E0000}"/>
    <cellStyle name="Normal 2 3 2 2 16 2" xfId="3241" xr:uid="{00000000-0005-0000-0000-0000BE0E0000}"/>
    <cellStyle name="Normal 2 3 2 2 17" xfId="1555" xr:uid="{00000000-0005-0000-0000-0000BF0E0000}"/>
    <cellStyle name="Normal 2 3 2 2 17 2" xfId="3242" xr:uid="{00000000-0005-0000-0000-0000C00E0000}"/>
    <cellStyle name="Normal 2 3 2 2 18" xfId="3234" xr:uid="{00000000-0005-0000-0000-0000C10E0000}"/>
    <cellStyle name="Normal 2 3 2 2 2" xfId="1556" xr:uid="{00000000-0005-0000-0000-0000C20E0000}"/>
    <cellStyle name="Normal 2 3 2 2 2 2" xfId="1557" xr:uid="{00000000-0005-0000-0000-0000C30E0000}"/>
    <cellStyle name="Normal 2 3 2 2 2 2 2" xfId="3244" xr:uid="{00000000-0005-0000-0000-0000C40E0000}"/>
    <cellStyle name="Normal 2 3 2 2 2 3" xfId="1558" xr:uid="{00000000-0005-0000-0000-0000C50E0000}"/>
    <cellStyle name="Normal 2 3 2 2 2 3 2" xfId="3245" xr:uid="{00000000-0005-0000-0000-0000C60E0000}"/>
    <cellStyle name="Normal 2 3 2 2 2 4" xfId="1559" xr:uid="{00000000-0005-0000-0000-0000C70E0000}"/>
    <cellStyle name="Normal 2 3 2 2 2 4 2" xfId="3246" xr:uid="{00000000-0005-0000-0000-0000C80E0000}"/>
    <cellStyle name="Normal 2 3 2 2 2 5" xfId="1560" xr:uid="{00000000-0005-0000-0000-0000C90E0000}"/>
    <cellStyle name="Normal 2 3 2 2 2 5 2" xfId="3247" xr:uid="{00000000-0005-0000-0000-0000CA0E0000}"/>
    <cellStyle name="Normal 2 3 2 2 2 6" xfId="1561" xr:uid="{00000000-0005-0000-0000-0000CB0E0000}"/>
    <cellStyle name="Normal 2 3 2 2 2 6 2" xfId="3248" xr:uid="{00000000-0005-0000-0000-0000CC0E0000}"/>
    <cellStyle name="Normal 2 3 2 2 2 7" xfId="1562" xr:uid="{00000000-0005-0000-0000-0000CD0E0000}"/>
    <cellStyle name="Normal 2 3 2 2 2 7 2" xfId="3249" xr:uid="{00000000-0005-0000-0000-0000CE0E0000}"/>
    <cellStyle name="Normal 2 3 2 2 2 8" xfId="1563" xr:uid="{00000000-0005-0000-0000-0000CF0E0000}"/>
    <cellStyle name="Normal 2 3 2 2 2 8 2" xfId="3250" xr:uid="{00000000-0005-0000-0000-0000D00E0000}"/>
    <cellStyle name="Normal 2 3 2 2 2 9" xfId="3243" xr:uid="{00000000-0005-0000-0000-0000D10E0000}"/>
    <cellStyle name="Normal 2 3 2 2 3" xfId="1564" xr:uid="{00000000-0005-0000-0000-0000D20E0000}"/>
    <cellStyle name="Normal 2 3 2 2 3 2" xfId="3251" xr:uid="{00000000-0005-0000-0000-0000D30E0000}"/>
    <cellStyle name="Normal 2 3 2 2 4" xfId="1565" xr:uid="{00000000-0005-0000-0000-0000D40E0000}"/>
    <cellStyle name="Normal 2 3 2 2 4 2" xfId="3252" xr:uid="{00000000-0005-0000-0000-0000D50E0000}"/>
    <cellStyle name="Normal 2 3 2 2 5" xfId="1566" xr:uid="{00000000-0005-0000-0000-0000D60E0000}"/>
    <cellStyle name="Normal 2 3 2 2 5 2" xfId="3253" xr:uid="{00000000-0005-0000-0000-0000D70E0000}"/>
    <cellStyle name="Normal 2 3 2 2 6" xfId="1567" xr:uid="{00000000-0005-0000-0000-0000D80E0000}"/>
    <cellStyle name="Normal 2 3 2 2 6 2" xfId="3254" xr:uid="{00000000-0005-0000-0000-0000D90E0000}"/>
    <cellStyle name="Normal 2 3 2 2 7" xfId="1568" xr:uid="{00000000-0005-0000-0000-0000DA0E0000}"/>
    <cellStyle name="Normal 2 3 2 2 7 2" xfId="3255" xr:uid="{00000000-0005-0000-0000-0000DB0E0000}"/>
    <cellStyle name="Normal 2 3 2 2 8" xfId="1569" xr:uid="{00000000-0005-0000-0000-0000DC0E0000}"/>
    <cellStyle name="Normal 2 3 2 2 8 2" xfId="3256" xr:uid="{00000000-0005-0000-0000-0000DD0E0000}"/>
    <cellStyle name="Normal 2 3 2 2 9" xfId="1570" xr:uid="{00000000-0005-0000-0000-0000DE0E0000}"/>
    <cellStyle name="Normal 2 3 2 2 9 2" xfId="3257" xr:uid="{00000000-0005-0000-0000-0000DF0E0000}"/>
    <cellStyle name="Normal 2 3 2 20" xfId="1571" xr:uid="{00000000-0005-0000-0000-0000E00E0000}"/>
    <cellStyle name="Normal 2 3 2 20 2" xfId="3258" xr:uid="{00000000-0005-0000-0000-0000E10E0000}"/>
    <cellStyle name="Normal 2 3 2 21" xfId="1572" xr:uid="{00000000-0005-0000-0000-0000E20E0000}"/>
    <cellStyle name="Normal 2 3 2 21 2" xfId="3259" xr:uid="{00000000-0005-0000-0000-0000E30E0000}"/>
    <cellStyle name="Normal 2 3 2 22" xfId="3223" xr:uid="{00000000-0005-0000-0000-0000E40E0000}"/>
    <cellStyle name="Normal 2 3 2 3" xfId="1573" xr:uid="{00000000-0005-0000-0000-0000E50E0000}"/>
    <cellStyle name="Normal 2 3 2 3 2" xfId="3260" xr:uid="{00000000-0005-0000-0000-0000E60E0000}"/>
    <cellStyle name="Normal 2 3 2 4" xfId="1574" xr:uid="{00000000-0005-0000-0000-0000E70E0000}"/>
    <cellStyle name="Normal 2 3 2 4 2" xfId="3261" xr:uid="{00000000-0005-0000-0000-0000E80E0000}"/>
    <cellStyle name="Normal 2 3 2 5" xfId="1575" xr:uid="{00000000-0005-0000-0000-0000E90E0000}"/>
    <cellStyle name="Normal 2 3 2 5 2" xfId="3262" xr:uid="{00000000-0005-0000-0000-0000EA0E0000}"/>
    <cellStyle name="Normal 2 3 2 6" xfId="1576" xr:uid="{00000000-0005-0000-0000-0000EB0E0000}"/>
    <cellStyle name="Normal 2 3 2 6 2" xfId="3263" xr:uid="{00000000-0005-0000-0000-0000EC0E0000}"/>
    <cellStyle name="Normal 2 3 2 7" xfId="1577" xr:uid="{00000000-0005-0000-0000-0000ED0E0000}"/>
    <cellStyle name="Normal 2 3 2 7 2" xfId="3264" xr:uid="{00000000-0005-0000-0000-0000EE0E0000}"/>
    <cellStyle name="Normal 2 3 2 8" xfId="1578" xr:uid="{00000000-0005-0000-0000-0000EF0E0000}"/>
    <cellStyle name="Normal 2 3 2 8 2" xfId="3265" xr:uid="{00000000-0005-0000-0000-0000F00E0000}"/>
    <cellStyle name="Normal 2 3 2 9" xfId="1579" xr:uid="{00000000-0005-0000-0000-0000F10E0000}"/>
    <cellStyle name="Normal 2 3 2 9 2" xfId="3266" xr:uid="{00000000-0005-0000-0000-0000F20E0000}"/>
    <cellStyle name="Normal 2 3 3" xfId="1580" xr:uid="{00000000-0005-0000-0000-0000F30E0000}"/>
    <cellStyle name="Normal 2 3 3 2" xfId="3267" xr:uid="{00000000-0005-0000-0000-0000F40E0000}"/>
    <cellStyle name="Normal 2 3 3 2 2" xfId="5325" xr:uid="{D52A069A-D228-4FC5-BAD1-9A6685B2C4BC}"/>
    <cellStyle name="Normal 2 3 3 3" xfId="5324" xr:uid="{9CDD128A-C50B-43E5-B076-56B55CDC5D41}"/>
    <cellStyle name="Normal 2 3 4" xfId="1581" xr:uid="{00000000-0005-0000-0000-0000F50E0000}"/>
    <cellStyle name="Normal 2 3 4 2" xfId="3268" xr:uid="{00000000-0005-0000-0000-0000F60E0000}"/>
    <cellStyle name="Normal 2 3 5" xfId="1582" xr:uid="{00000000-0005-0000-0000-0000F70E0000}"/>
    <cellStyle name="Normal 2 3 5 10" xfId="1583" xr:uid="{00000000-0005-0000-0000-0000F80E0000}"/>
    <cellStyle name="Normal 2 3 5 10 2" xfId="3270" xr:uid="{00000000-0005-0000-0000-0000F90E0000}"/>
    <cellStyle name="Normal 2 3 5 11" xfId="1584" xr:uid="{00000000-0005-0000-0000-0000FA0E0000}"/>
    <cellStyle name="Normal 2 3 5 11 2" xfId="3271" xr:uid="{00000000-0005-0000-0000-0000FB0E0000}"/>
    <cellStyle name="Normal 2 3 5 12" xfId="3269" xr:uid="{00000000-0005-0000-0000-0000FC0E0000}"/>
    <cellStyle name="Normal 2 3 5 2" xfId="1585" xr:uid="{00000000-0005-0000-0000-0000FD0E0000}"/>
    <cellStyle name="Normal 2 3 5 2 2" xfId="3272" xr:uid="{00000000-0005-0000-0000-0000FE0E0000}"/>
    <cellStyle name="Normal 2 3 5 3" xfId="1586" xr:uid="{00000000-0005-0000-0000-0000FF0E0000}"/>
    <cellStyle name="Normal 2 3 5 3 2" xfId="3273" xr:uid="{00000000-0005-0000-0000-0000000F0000}"/>
    <cellStyle name="Normal 2 3 5 4" xfId="1587" xr:uid="{00000000-0005-0000-0000-0000010F0000}"/>
    <cellStyle name="Normal 2 3 5 4 2" xfId="3274" xr:uid="{00000000-0005-0000-0000-0000020F0000}"/>
    <cellStyle name="Normal 2 3 5 5" xfId="1588" xr:uid="{00000000-0005-0000-0000-0000030F0000}"/>
    <cellStyle name="Normal 2 3 5 5 2" xfId="3275" xr:uid="{00000000-0005-0000-0000-0000040F0000}"/>
    <cellStyle name="Normal 2 3 5 6" xfId="1589" xr:uid="{00000000-0005-0000-0000-0000050F0000}"/>
    <cellStyle name="Normal 2 3 5 6 2" xfId="3276" xr:uid="{00000000-0005-0000-0000-0000060F0000}"/>
    <cellStyle name="Normal 2 3 5 7" xfId="1590" xr:uid="{00000000-0005-0000-0000-0000070F0000}"/>
    <cellStyle name="Normal 2 3 5 7 2" xfId="3277" xr:uid="{00000000-0005-0000-0000-0000080F0000}"/>
    <cellStyle name="Normal 2 3 5 8" xfId="1591" xr:uid="{00000000-0005-0000-0000-0000090F0000}"/>
    <cellStyle name="Normal 2 3 5 8 2" xfId="3278" xr:uid="{00000000-0005-0000-0000-00000A0F0000}"/>
    <cellStyle name="Normal 2 3 5 9" xfId="1592" xr:uid="{00000000-0005-0000-0000-00000B0F0000}"/>
    <cellStyle name="Normal 2 3 5 9 2" xfId="3279" xr:uid="{00000000-0005-0000-0000-00000C0F0000}"/>
    <cellStyle name="Normal 2 3 6" xfId="1593" xr:uid="{00000000-0005-0000-0000-00000D0F0000}"/>
    <cellStyle name="Normal 2 3 6 2" xfId="3280" xr:uid="{00000000-0005-0000-0000-00000E0F0000}"/>
    <cellStyle name="Normal 2 3 7" xfId="1594" xr:uid="{00000000-0005-0000-0000-00000F0F0000}"/>
    <cellStyle name="Normal 2 3 7 2" xfId="3281" xr:uid="{00000000-0005-0000-0000-0000100F0000}"/>
    <cellStyle name="Normal 2 3 8" xfId="1595" xr:uid="{00000000-0005-0000-0000-0000110F0000}"/>
    <cellStyle name="Normal 2 3 8 2" xfId="3282" xr:uid="{00000000-0005-0000-0000-0000120F0000}"/>
    <cellStyle name="Normal 2 3 9" xfId="1596" xr:uid="{00000000-0005-0000-0000-0000130F0000}"/>
    <cellStyle name="Normal 2 3 9 2" xfId="3283" xr:uid="{00000000-0005-0000-0000-0000140F0000}"/>
    <cellStyle name="Normal 2 4" xfId="142" xr:uid="{00000000-0005-0000-0000-0000150F0000}"/>
    <cellStyle name="Normal 2 4 10" xfId="1597" xr:uid="{00000000-0005-0000-0000-0000160F0000}"/>
    <cellStyle name="Normal 2 4 10 2" xfId="3285" xr:uid="{00000000-0005-0000-0000-0000170F0000}"/>
    <cellStyle name="Normal 2 4 11" xfId="1598" xr:uid="{00000000-0005-0000-0000-0000180F0000}"/>
    <cellStyle name="Normal 2 4 11 2" xfId="3286" xr:uid="{00000000-0005-0000-0000-0000190F0000}"/>
    <cellStyle name="Normal 2 4 12" xfId="1599" xr:uid="{00000000-0005-0000-0000-00001A0F0000}"/>
    <cellStyle name="Normal 2 4 12 2" xfId="3287" xr:uid="{00000000-0005-0000-0000-00001B0F0000}"/>
    <cellStyle name="Normal 2 4 13" xfId="1600" xr:uid="{00000000-0005-0000-0000-00001C0F0000}"/>
    <cellStyle name="Normal 2 4 13 2" xfId="3288" xr:uid="{00000000-0005-0000-0000-00001D0F0000}"/>
    <cellStyle name="Normal 2 4 14" xfId="1601" xr:uid="{00000000-0005-0000-0000-00001E0F0000}"/>
    <cellStyle name="Normal 2 4 14 2" xfId="3289" xr:uid="{00000000-0005-0000-0000-00001F0F0000}"/>
    <cellStyle name="Normal 2 4 15" xfId="1602" xr:uid="{00000000-0005-0000-0000-0000200F0000}"/>
    <cellStyle name="Normal 2 4 15 2" xfId="3290" xr:uid="{00000000-0005-0000-0000-0000210F0000}"/>
    <cellStyle name="Normal 2 4 16" xfId="1603" xr:uid="{00000000-0005-0000-0000-0000220F0000}"/>
    <cellStyle name="Normal 2 4 16 2" xfId="3291" xr:uid="{00000000-0005-0000-0000-0000230F0000}"/>
    <cellStyle name="Normal 2 4 17" xfId="3284" xr:uid="{00000000-0005-0000-0000-0000240F0000}"/>
    <cellStyle name="Normal 2 4 18" xfId="5177" xr:uid="{849A7BED-A663-46A2-BA47-1EC0E8928AF1}"/>
    <cellStyle name="Normal 2 4 2" xfId="1604" xr:uid="{00000000-0005-0000-0000-0000250F0000}"/>
    <cellStyle name="Normal 2 4 2 10" xfId="1605" xr:uid="{00000000-0005-0000-0000-0000260F0000}"/>
    <cellStyle name="Normal 2 4 2 10 2" xfId="3293" xr:uid="{00000000-0005-0000-0000-0000270F0000}"/>
    <cellStyle name="Normal 2 4 2 11" xfId="1606" xr:uid="{00000000-0005-0000-0000-0000280F0000}"/>
    <cellStyle name="Normal 2 4 2 11 2" xfId="3294" xr:uid="{00000000-0005-0000-0000-0000290F0000}"/>
    <cellStyle name="Normal 2 4 2 12" xfId="3292" xr:uid="{00000000-0005-0000-0000-00002A0F0000}"/>
    <cellStyle name="Normal 2 4 2 13" xfId="5178" xr:uid="{54A6E250-B1AA-4542-9563-E3D4FA132FEC}"/>
    <cellStyle name="Normal 2 4 2 2" xfId="1607" xr:uid="{00000000-0005-0000-0000-00002B0F0000}"/>
    <cellStyle name="Normal 2 4 2 2 2" xfId="3295" xr:uid="{00000000-0005-0000-0000-00002C0F0000}"/>
    <cellStyle name="Normal 2 4 2 2 3" xfId="5327" xr:uid="{E8D60D58-32BD-46FF-8434-D140AF3F8D9F}"/>
    <cellStyle name="Normal 2 4 2 3" xfId="1608" xr:uid="{00000000-0005-0000-0000-00002D0F0000}"/>
    <cellStyle name="Normal 2 4 2 3 2" xfId="3296" xr:uid="{00000000-0005-0000-0000-00002E0F0000}"/>
    <cellStyle name="Normal 2 4 2 4" xfId="1609" xr:uid="{00000000-0005-0000-0000-00002F0F0000}"/>
    <cellStyle name="Normal 2 4 2 4 2" xfId="3297" xr:uid="{00000000-0005-0000-0000-0000300F0000}"/>
    <cellStyle name="Normal 2 4 2 5" xfId="1610" xr:uid="{00000000-0005-0000-0000-0000310F0000}"/>
    <cellStyle name="Normal 2 4 2 5 2" xfId="3298" xr:uid="{00000000-0005-0000-0000-0000320F0000}"/>
    <cellStyle name="Normal 2 4 2 6" xfId="1611" xr:uid="{00000000-0005-0000-0000-0000330F0000}"/>
    <cellStyle name="Normal 2 4 2 6 2" xfId="3299" xr:uid="{00000000-0005-0000-0000-0000340F0000}"/>
    <cellStyle name="Normal 2 4 2 7" xfId="1612" xr:uid="{00000000-0005-0000-0000-0000350F0000}"/>
    <cellStyle name="Normal 2 4 2 7 2" xfId="3300" xr:uid="{00000000-0005-0000-0000-0000360F0000}"/>
    <cellStyle name="Normal 2 4 2 8" xfId="1613" xr:uid="{00000000-0005-0000-0000-0000370F0000}"/>
    <cellStyle name="Normal 2 4 2 8 2" xfId="3301" xr:uid="{00000000-0005-0000-0000-0000380F0000}"/>
    <cellStyle name="Normal 2 4 2 9" xfId="1614" xr:uid="{00000000-0005-0000-0000-0000390F0000}"/>
    <cellStyle name="Normal 2 4 2 9 2" xfId="3302" xr:uid="{00000000-0005-0000-0000-00003A0F0000}"/>
    <cellStyle name="Normal 2 4 3" xfId="1615" xr:uid="{00000000-0005-0000-0000-00003B0F0000}"/>
    <cellStyle name="Normal 2 4 3 2" xfId="3303" xr:uid="{00000000-0005-0000-0000-00003C0F0000}"/>
    <cellStyle name="Normal 2 4 3 3" xfId="5326" xr:uid="{66A6957E-288F-48D8-823B-F87C480A398E}"/>
    <cellStyle name="Normal 2 4 4" xfId="1616" xr:uid="{00000000-0005-0000-0000-00003D0F0000}"/>
    <cellStyle name="Normal 2 4 4 2" xfId="3304" xr:uid="{00000000-0005-0000-0000-00003E0F0000}"/>
    <cellStyle name="Normal 2 4 5" xfId="1617" xr:uid="{00000000-0005-0000-0000-00003F0F0000}"/>
    <cellStyle name="Normal 2 4 5 2" xfId="3305" xr:uid="{00000000-0005-0000-0000-0000400F0000}"/>
    <cellStyle name="Normal 2 4 6" xfId="1618" xr:uid="{00000000-0005-0000-0000-0000410F0000}"/>
    <cellStyle name="Normal 2 4 6 2" xfId="3306" xr:uid="{00000000-0005-0000-0000-0000420F0000}"/>
    <cellStyle name="Normal 2 4 7" xfId="1619" xr:uid="{00000000-0005-0000-0000-0000430F0000}"/>
    <cellStyle name="Normal 2 4 7 2" xfId="3307" xr:uid="{00000000-0005-0000-0000-0000440F0000}"/>
    <cellStyle name="Normal 2 4 8" xfId="1620" xr:uid="{00000000-0005-0000-0000-0000450F0000}"/>
    <cellStyle name="Normal 2 4 8 2" xfId="3308" xr:uid="{00000000-0005-0000-0000-0000460F0000}"/>
    <cellStyle name="Normal 2 4 9" xfId="1621" xr:uid="{00000000-0005-0000-0000-0000470F0000}"/>
    <cellStyle name="Normal 2 4 9 2" xfId="3309" xr:uid="{00000000-0005-0000-0000-0000480F0000}"/>
    <cellStyle name="Normal 2 5" xfId="143" xr:uid="{00000000-0005-0000-0000-0000490F0000}"/>
    <cellStyle name="Normal 2 5 2" xfId="1622" xr:uid="{00000000-0005-0000-0000-00004A0F0000}"/>
    <cellStyle name="Normal 2 5 2 2" xfId="3311" xr:uid="{00000000-0005-0000-0000-00004B0F0000}"/>
    <cellStyle name="Normal 2 5 2 3" xfId="5329" xr:uid="{D60848CD-1613-493F-B4BD-4624D377B85D}"/>
    <cellStyle name="Normal 2 5 3" xfId="3310" xr:uid="{00000000-0005-0000-0000-00004C0F0000}"/>
    <cellStyle name="Normal 2 5 3 2" xfId="5328" xr:uid="{1481F0BD-C0DF-4C21-B4F6-AD75221CDD72}"/>
    <cellStyle name="Normal 2 5 4" xfId="5179" xr:uid="{AA85AF07-6B2B-4014-8ACD-8FE94C6AB3C0}"/>
    <cellStyle name="Normal 2 6" xfId="144" xr:uid="{00000000-0005-0000-0000-00004D0F0000}"/>
    <cellStyle name="Normal 2 6 2" xfId="145" xr:uid="{00000000-0005-0000-0000-00004E0F0000}"/>
    <cellStyle name="Normal 2 6 2 2" xfId="3313" xr:uid="{00000000-0005-0000-0000-00004F0F0000}"/>
    <cellStyle name="Normal 2 6 3" xfId="319" xr:uid="{00000000-0005-0000-0000-0000500F0000}"/>
    <cellStyle name="Normal 2 6 3 2" xfId="3314" xr:uid="{00000000-0005-0000-0000-0000510F0000}"/>
    <cellStyle name="Normal 2 6 4" xfId="1623" xr:uid="{00000000-0005-0000-0000-0000520F0000}"/>
    <cellStyle name="Normal 2 6 4 2" xfId="3315" xr:uid="{00000000-0005-0000-0000-0000530F0000}"/>
    <cellStyle name="Normal 2 6 5" xfId="3312" xr:uid="{00000000-0005-0000-0000-0000540F0000}"/>
    <cellStyle name="Normal 2 6 6" xfId="5180" xr:uid="{7BE15B86-0CC3-46BF-80B5-73A0D61E3014}"/>
    <cellStyle name="Normal 2 7" xfId="146" xr:uid="{00000000-0005-0000-0000-0000550F0000}"/>
    <cellStyle name="Normal 2 7 2" xfId="1624" xr:uid="{00000000-0005-0000-0000-0000560F0000}"/>
    <cellStyle name="Normal 2 7 2 2" xfId="3317" xr:uid="{00000000-0005-0000-0000-0000570F0000}"/>
    <cellStyle name="Normal 2 7 3" xfId="3316" xr:uid="{00000000-0005-0000-0000-0000580F0000}"/>
    <cellStyle name="Normal 2 8" xfId="328" xr:uid="{00000000-0005-0000-0000-0000590F0000}"/>
    <cellStyle name="Normal 2 8 2" xfId="1625" xr:uid="{00000000-0005-0000-0000-00005A0F0000}"/>
    <cellStyle name="Normal 2 8 2 2" xfId="3319" xr:uid="{00000000-0005-0000-0000-00005B0F0000}"/>
    <cellStyle name="Normal 2 8 3" xfId="1626" xr:uid="{00000000-0005-0000-0000-00005C0F0000}"/>
    <cellStyle name="Normal 2 8 3 2" xfId="3320" xr:uid="{00000000-0005-0000-0000-00005D0F0000}"/>
    <cellStyle name="Normal 2 8 4" xfId="3318" xr:uid="{00000000-0005-0000-0000-00005E0F0000}"/>
    <cellStyle name="Normal 2 9" xfId="1627" xr:uid="{00000000-0005-0000-0000-00005F0F0000}"/>
    <cellStyle name="Normal 2 9 2" xfId="1628" xr:uid="{00000000-0005-0000-0000-0000600F0000}"/>
    <cellStyle name="Normal 2 9 2 2" xfId="3322" xr:uid="{00000000-0005-0000-0000-0000610F0000}"/>
    <cellStyle name="Normal 2 9 3" xfId="3321" xr:uid="{00000000-0005-0000-0000-0000620F0000}"/>
    <cellStyle name="Normal 2_(P2) Base 2007 PPI (M) Q2 2012" xfId="5330" xr:uid="{A0B11D83-E3EB-4121-B8FE-9A23B8AC6AF2}"/>
    <cellStyle name="Normal 20" xfId="147" xr:uid="{00000000-0005-0000-0000-0000640F0000}"/>
    <cellStyle name="Normal 20 2" xfId="1629" xr:uid="{00000000-0005-0000-0000-0000650F0000}"/>
    <cellStyle name="Normal 20 2 2" xfId="3324" xr:uid="{00000000-0005-0000-0000-0000660F0000}"/>
    <cellStyle name="Normal 20 3" xfId="3323" xr:uid="{00000000-0005-0000-0000-0000670F0000}"/>
    <cellStyle name="Normal 200" xfId="148" xr:uid="{00000000-0005-0000-0000-0000680F0000}"/>
    <cellStyle name="Normal 200 2" xfId="3325" xr:uid="{00000000-0005-0000-0000-0000690F0000}"/>
    <cellStyle name="Normal 201" xfId="149" xr:uid="{00000000-0005-0000-0000-00006A0F0000}"/>
    <cellStyle name="Normal 201 2" xfId="3326" xr:uid="{00000000-0005-0000-0000-00006B0F0000}"/>
    <cellStyle name="Normal 202" xfId="150" xr:uid="{00000000-0005-0000-0000-00006C0F0000}"/>
    <cellStyle name="Normal 202 2" xfId="3327" xr:uid="{00000000-0005-0000-0000-00006D0F0000}"/>
    <cellStyle name="Normal 203" xfId="151" xr:uid="{00000000-0005-0000-0000-00006E0F0000}"/>
    <cellStyle name="Normal 203 2" xfId="3328" xr:uid="{00000000-0005-0000-0000-00006F0F0000}"/>
    <cellStyle name="Normal 204" xfId="152" xr:uid="{00000000-0005-0000-0000-0000700F0000}"/>
    <cellStyle name="Normal 204 2" xfId="3329" xr:uid="{00000000-0005-0000-0000-0000710F0000}"/>
    <cellStyle name="Normal 205" xfId="153" xr:uid="{00000000-0005-0000-0000-0000720F0000}"/>
    <cellStyle name="Normal 205 2" xfId="3330" xr:uid="{00000000-0005-0000-0000-0000730F0000}"/>
    <cellStyle name="Normal 206" xfId="154" xr:uid="{00000000-0005-0000-0000-0000740F0000}"/>
    <cellStyle name="Normal 206 2" xfId="3331" xr:uid="{00000000-0005-0000-0000-0000750F0000}"/>
    <cellStyle name="Normal 207" xfId="155" xr:uid="{00000000-0005-0000-0000-0000760F0000}"/>
    <cellStyle name="Normal 207 2" xfId="3332" xr:uid="{00000000-0005-0000-0000-0000770F0000}"/>
    <cellStyle name="Normal 208" xfId="156" xr:uid="{00000000-0005-0000-0000-0000780F0000}"/>
    <cellStyle name="Normal 208 2" xfId="3333" xr:uid="{00000000-0005-0000-0000-0000790F0000}"/>
    <cellStyle name="Normal 209" xfId="157" xr:uid="{00000000-0005-0000-0000-00007A0F0000}"/>
    <cellStyle name="Normal 209 2" xfId="3334" xr:uid="{00000000-0005-0000-0000-00007B0F0000}"/>
    <cellStyle name="Normal 21" xfId="158" xr:uid="{00000000-0005-0000-0000-00007C0F0000}"/>
    <cellStyle name="Normal 21 2" xfId="1630" xr:uid="{00000000-0005-0000-0000-00007D0F0000}"/>
    <cellStyle name="Normal 21 2 2" xfId="3336" xr:uid="{00000000-0005-0000-0000-00007E0F0000}"/>
    <cellStyle name="Normal 21 3" xfId="3335" xr:uid="{00000000-0005-0000-0000-00007F0F0000}"/>
    <cellStyle name="Normal 210" xfId="159" xr:uid="{00000000-0005-0000-0000-0000800F0000}"/>
    <cellStyle name="Normal 210 2" xfId="3337" xr:uid="{00000000-0005-0000-0000-0000810F0000}"/>
    <cellStyle name="Normal 211" xfId="160" xr:uid="{00000000-0005-0000-0000-0000820F0000}"/>
    <cellStyle name="Normal 211 2" xfId="3338" xr:uid="{00000000-0005-0000-0000-0000830F0000}"/>
    <cellStyle name="Normal 212" xfId="161" xr:uid="{00000000-0005-0000-0000-0000840F0000}"/>
    <cellStyle name="Normal 212 2" xfId="3339" xr:uid="{00000000-0005-0000-0000-0000850F0000}"/>
    <cellStyle name="Normal 213" xfId="162" xr:uid="{00000000-0005-0000-0000-0000860F0000}"/>
    <cellStyle name="Normal 213 2" xfId="3340" xr:uid="{00000000-0005-0000-0000-0000870F0000}"/>
    <cellStyle name="Normal 214" xfId="163" xr:uid="{00000000-0005-0000-0000-0000880F0000}"/>
    <cellStyle name="Normal 214 2" xfId="3341" xr:uid="{00000000-0005-0000-0000-0000890F0000}"/>
    <cellStyle name="Normal 215" xfId="164" xr:uid="{00000000-0005-0000-0000-00008A0F0000}"/>
    <cellStyle name="Normal 215 2" xfId="3342" xr:uid="{00000000-0005-0000-0000-00008B0F0000}"/>
    <cellStyle name="Normal 216" xfId="165" xr:uid="{00000000-0005-0000-0000-00008C0F0000}"/>
    <cellStyle name="Normal 216 2" xfId="3343" xr:uid="{00000000-0005-0000-0000-00008D0F0000}"/>
    <cellStyle name="Normal 217" xfId="166" xr:uid="{00000000-0005-0000-0000-00008E0F0000}"/>
    <cellStyle name="Normal 217 2" xfId="3344" xr:uid="{00000000-0005-0000-0000-00008F0F0000}"/>
    <cellStyle name="Normal 218" xfId="167" xr:uid="{00000000-0005-0000-0000-0000900F0000}"/>
    <cellStyle name="Normal 218 2" xfId="3345" xr:uid="{00000000-0005-0000-0000-0000910F0000}"/>
    <cellStyle name="Normal 219" xfId="168" xr:uid="{00000000-0005-0000-0000-0000920F0000}"/>
    <cellStyle name="Normal 219 2" xfId="3346" xr:uid="{00000000-0005-0000-0000-0000930F0000}"/>
    <cellStyle name="Normal 22" xfId="169" xr:uid="{00000000-0005-0000-0000-0000940F0000}"/>
    <cellStyle name="Normal 22 2" xfId="1631" xr:uid="{00000000-0005-0000-0000-0000950F0000}"/>
    <cellStyle name="Normal 22 2 2" xfId="3348" xr:uid="{00000000-0005-0000-0000-0000960F0000}"/>
    <cellStyle name="Normal 22 3" xfId="3347" xr:uid="{00000000-0005-0000-0000-0000970F0000}"/>
    <cellStyle name="Normal 220" xfId="170" xr:uid="{00000000-0005-0000-0000-0000980F0000}"/>
    <cellStyle name="Normal 220 2" xfId="3349" xr:uid="{00000000-0005-0000-0000-0000990F0000}"/>
    <cellStyle name="Normal 221" xfId="171" xr:uid="{00000000-0005-0000-0000-00009A0F0000}"/>
    <cellStyle name="Normal 221 2" xfId="3350" xr:uid="{00000000-0005-0000-0000-00009B0F0000}"/>
    <cellStyle name="Normal 222" xfId="172" xr:uid="{00000000-0005-0000-0000-00009C0F0000}"/>
    <cellStyle name="Normal 222 2" xfId="3351" xr:uid="{00000000-0005-0000-0000-00009D0F0000}"/>
    <cellStyle name="Normal 223" xfId="173" xr:uid="{00000000-0005-0000-0000-00009E0F0000}"/>
    <cellStyle name="Normal 223 2" xfId="3352" xr:uid="{00000000-0005-0000-0000-00009F0F0000}"/>
    <cellStyle name="Normal 224" xfId="174" xr:uid="{00000000-0005-0000-0000-0000A00F0000}"/>
    <cellStyle name="Normal 224 2" xfId="3353" xr:uid="{00000000-0005-0000-0000-0000A10F0000}"/>
    <cellStyle name="Normal 225" xfId="175" xr:uid="{00000000-0005-0000-0000-0000A20F0000}"/>
    <cellStyle name="Normal 225 2" xfId="3354" xr:uid="{00000000-0005-0000-0000-0000A30F0000}"/>
    <cellStyle name="Normal 226" xfId="176" xr:uid="{00000000-0005-0000-0000-0000A40F0000}"/>
    <cellStyle name="Normal 226 2" xfId="3355" xr:uid="{00000000-0005-0000-0000-0000A50F0000}"/>
    <cellStyle name="Normal 227" xfId="177" xr:uid="{00000000-0005-0000-0000-0000A60F0000}"/>
    <cellStyle name="Normal 227 2" xfId="3356" xr:uid="{00000000-0005-0000-0000-0000A70F0000}"/>
    <cellStyle name="Normal 228" xfId="178" xr:uid="{00000000-0005-0000-0000-0000A80F0000}"/>
    <cellStyle name="Normal 228 2" xfId="3357" xr:uid="{00000000-0005-0000-0000-0000A90F0000}"/>
    <cellStyle name="Normal 229" xfId="179" xr:uid="{00000000-0005-0000-0000-0000AA0F0000}"/>
    <cellStyle name="Normal 229 2" xfId="3358" xr:uid="{00000000-0005-0000-0000-0000AB0F0000}"/>
    <cellStyle name="Normal 23" xfId="180" xr:uid="{00000000-0005-0000-0000-0000AC0F0000}"/>
    <cellStyle name="Normal 23 2" xfId="1632" xr:uid="{00000000-0005-0000-0000-0000AD0F0000}"/>
    <cellStyle name="Normal 23 2 2" xfId="3360" xr:uid="{00000000-0005-0000-0000-0000AE0F0000}"/>
    <cellStyle name="Normal 23 3" xfId="3359" xr:uid="{00000000-0005-0000-0000-0000AF0F0000}"/>
    <cellStyle name="Normal 230" xfId="181" xr:uid="{00000000-0005-0000-0000-0000B00F0000}"/>
    <cellStyle name="Normal 230 2" xfId="3361" xr:uid="{00000000-0005-0000-0000-0000B10F0000}"/>
    <cellStyle name="Normal 231" xfId="182" xr:uid="{00000000-0005-0000-0000-0000B20F0000}"/>
    <cellStyle name="Normal 231 2" xfId="3362" xr:uid="{00000000-0005-0000-0000-0000B30F0000}"/>
    <cellStyle name="Normal 232" xfId="183" xr:uid="{00000000-0005-0000-0000-0000B40F0000}"/>
    <cellStyle name="Normal 232 2" xfId="3363" xr:uid="{00000000-0005-0000-0000-0000B50F0000}"/>
    <cellStyle name="Normal 233" xfId="184" xr:uid="{00000000-0005-0000-0000-0000B60F0000}"/>
    <cellStyle name="Normal 233 2" xfId="3364" xr:uid="{00000000-0005-0000-0000-0000B70F0000}"/>
    <cellStyle name="Normal 234" xfId="185" xr:uid="{00000000-0005-0000-0000-0000B80F0000}"/>
    <cellStyle name="Normal 234 2" xfId="3365" xr:uid="{00000000-0005-0000-0000-0000B90F0000}"/>
    <cellStyle name="Normal 235" xfId="186" xr:uid="{00000000-0005-0000-0000-0000BA0F0000}"/>
    <cellStyle name="Normal 235 2" xfId="3366" xr:uid="{00000000-0005-0000-0000-0000BB0F0000}"/>
    <cellStyle name="Normal 236" xfId="187" xr:uid="{00000000-0005-0000-0000-0000BC0F0000}"/>
    <cellStyle name="Normal 236 2" xfId="3367" xr:uid="{00000000-0005-0000-0000-0000BD0F0000}"/>
    <cellStyle name="Normal 237" xfId="188" xr:uid="{00000000-0005-0000-0000-0000BE0F0000}"/>
    <cellStyle name="Normal 237 2" xfId="3368" xr:uid="{00000000-0005-0000-0000-0000BF0F0000}"/>
    <cellStyle name="Normal 238" xfId="189" xr:uid="{00000000-0005-0000-0000-0000C00F0000}"/>
    <cellStyle name="Normal 238 2" xfId="3369" xr:uid="{00000000-0005-0000-0000-0000C10F0000}"/>
    <cellStyle name="Normal 239" xfId="190" xr:uid="{00000000-0005-0000-0000-0000C20F0000}"/>
    <cellStyle name="Normal 239 2" xfId="3370" xr:uid="{00000000-0005-0000-0000-0000C30F0000}"/>
    <cellStyle name="Normal 24" xfId="191" xr:uid="{00000000-0005-0000-0000-0000C40F0000}"/>
    <cellStyle name="Normal 24 2" xfId="1633" xr:uid="{00000000-0005-0000-0000-0000C50F0000}"/>
    <cellStyle name="Normal 24 2 2" xfId="3372" xr:uid="{00000000-0005-0000-0000-0000C60F0000}"/>
    <cellStyle name="Normal 24 3" xfId="3371" xr:uid="{00000000-0005-0000-0000-0000C70F0000}"/>
    <cellStyle name="Normal 240" xfId="192" xr:uid="{00000000-0005-0000-0000-0000C80F0000}"/>
    <cellStyle name="Normal 240 2" xfId="3373" xr:uid="{00000000-0005-0000-0000-0000C90F0000}"/>
    <cellStyle name="Normal 241" xfId="193" xr:uid="{00000000-0005-0000-0000-0000CA0F0000}"/>
    <cellStyle name="Normal 241 2" xfId="3374" xr:uid="{00000000-0005-0000-0000-0000CB0F0000}"/>
    <cellStyle name="Normal 242" xfId="194" xr:uid="{00000000-0005-0000-0000-0000CC0F0000}"/>
    <cellStyle name="Normal 242 2" xfId="3375" xr:uid="{00000000-0005-0000-0000-0000CD0F0000}"/>
    <cellStyle name="Normal 243" xfId="195" xr:uid="{00000000-0005-0000-0000-0000CE0F0000}"/>
    <cellStyle name="Normal 243 2" xfId="3376" xr:uid="{00000000-0005-0000-0000-0000CF0F0000}"/>
    <cellStyle name="Normal 244" xfId="196" xr:uid="{00000000-0005-0000-0000-0000D00F0000}"/>
    <cellStyle name="Normal 244 2" xfId="3377" xr:uid="{00000000-0005-0000-0000-0000D10F0000}"/>
    <cellStyle name="Normal 245" xfId="197" xr:uid="{00000000-0005-0000-0000-0000D20F0000}"/>
    <cellStyle name="Normal 245 2" xfId="3378" xr:uid="{00000000-0005-0000-0000-0000D30F0000}"/>
    <cellStyle name="Normal 246" xfId="198" xr:uid="{00000000-0005-0000-0000-0000D40F0000}"/>
    <cellStyle name="Normal 246 2" xfId="3379" xr:uid="{00000000-0005-0000-0000-0000D50F0000}"/>
    <cellStyle name="Normal 247" xfId="199" xr:uid="{00000000-0005-0000-0000-0000D60F0000}"/>
    <cellStyle name="Normal 247 2" xfId="3380" xr:uid="{00000000-0005-0000-0000-0000D70F0000}"/>
    <cellStyle name="Normal 248" xfId="200" xr:uid="{00000000-0005-0000-0000-0000D80F0000}"/>
    <cellStyle name="Normal 248 2" xfId="3381" xr:uid="{00000000-0005-0000-0000-0000D90F0000}"/>
    <cellStyle name="Normal 249" xfId="201" xr:uid="{00000000-0005-0000-0000-0000DA0F0000}"/>
    <cellStyle name="Normal 249 2" xfId="3382" xr:uid="{00000000-0005-0000-0000-0000DB0F0000}"/>
    <cellStyle name="Normal 25" xfId="202" xr:uid="{00000000-0005-0000-0000-0000DC0F0000}"/>
    <cellStyle name="Normal 25 2" xfId="1634" xr:uid="{00000000-0005-0000-0000-0000DD0F0000}"/>
    <cellStyle name="Normal 25 2 2" xfId="3384" xr:uid="{00000000-0005-0000-0000-0000DE0F0000}"/>
    <cellStyle name="Normal 25 3" xfId="3383" xr:uid="{00000000-0005-0000-0000-0000DF0F0000}"/>
    <cellStyle name="Normal 250" xfId="1635" xr:uid="{00000000-0005-0000-0000-0000E00F0000}"/>
    <cellStyle name="Normal 250 2" xfId="3385" xr:uid="{00000000-0005-0000-0000-0000E10F0000}"/>
    <cellStyle name="Normal 251" xfId="1636" xr:uid="{00000000-0005-0000-0000-0000E20F0000}"/>
    <cellStyle name="Normal 251 2" xfId="3386" xr:uid="{00000000-0005-0000-0000-0000E30F0000}"/>
    <cellStyle name="Normal 252" xfId="1637" xr:uid="{00000000-0005-0000-0000-0000E40F0000}"/>
    <cellStyle name="Normal 252 2" xfId="3387" xr:uid="{00000000-0005-0000-0000-0000E50F0000}"/>
    <cellStyle name="Normal 253" xfId="1638" xr:uid="{00000000-0005-0000-0000-0000E60F0000}"/>
    <cellStyle name="Normal 253 2" xfId="3388" xr:uid="{00000000-0005-0000-0000-0000E70F0000}"/>
    <cellStyle name="Normal 254" xfId="3389" xr:uid="{00000000-0005-0000-0000-0000E80F0000}"/>
    <cellStyle name="Normal 254 2" xfId="3654" xr:uid="{00000000-0005-0000-0000-0000E90F0000}"/>
    <cellStyle name="Normal 255" xfId="1639" xr:uid="{00000000-0005-0000-0000-0000EA0F0000}"/>
    <cellStyle name="Normal 255 2" xfId="3390" xr:uid="{00000000-0005-0000-0000-0000EB0F0000}"/>
    <cellStyle name="Normal 256" xfId="1937" xr:uid="{00000000-0005-0000-0000-0000EC0F0000}"/>
    <cellStyle name="Normal 256 2" xfId="3658" xr:uid="{00000000-0005-0000-0000-0000ED0F0000}"/>
    <cellStyle name="Normal 257" xfId="3675" xr:uid="{00000000-0005-0000-0000-0000EE0F0000}"/>
    <cellStyle name="Normal 258" xfId="3672" xr:uid="{00000000-0005-0000-0000-0000EF0F0000}"/>
    <cellStyle name="Normal 259" xfId="4795" xr:uid="{00000000-0005-0000-0000-0000F00F0000}"/>
    <cellStyle name="Normal 26" xfId="203" xr:uid="{00000000-0005-0000-0000-0000F10F0000}"/>
    <cellStyle name="Normal 26 2" xfId="1640" xr:uid="{00000000-0005-0000-0000-0000F20F0000}"/>
    <cellStyle name="Normal 26 2 2" xfId="3392" xr:uid="{00000000-0005-0000-0000-0000F30F0000}"/>
    <cellStyle name="Normal 26 3" xfId="3391" xr:uid="{00000000-0005-0000-0000-0000F40F0000}"/>
    <cellStyle name="Normal 260" xfId="5433" xr:uid="{15199BA2-B7EF-4C31-A5DA-408D3A0F729B}"/>
    <cellStyle name="Normal 261" xfId="5595" xr:uid="{18E6240C-3DE3-4E59-BC79-B25133066E76}"/>
    <cellStyle name="Normal 266" xfId="1936" xr:uid="{00000000-0005-0000-0000-0000F50F0000}"/>
    <cellStyle name="Normal 268" xfId="1935" xr:uid="{00000000-0005-0000-0000-0000F60F0000}"/>
    <cellStyle name="Normal 27" xfId="204" xr:uid="{00000000-0005-0000-0000-0000F70F0000}"/>
    <cellStyle name="Normal 27 2" xfId="1641" xr:uid="{00000000-0005-0000-0000-0000F80F0000}"/>
    <cellStyle name="Normal 27 2 2" xfId="3394" xr:uid="{00000000-0005-0000-0000-0000F90F0000}"/>
    <cellStyle name="Normal 27 3" xfId="3393" xr:uid="{00000000-0005-0000-0000-0000FA0F0000}"/>
    <cellStyle name="Normal 28" xfId="205" xr:uid="{00000000-0005-0000-0000-0000FB0F0000}"/>
    <cellStyle name="Normal 28 2" xfId="1642" xr:uid="{00000000-0005-0000-0000-0000FC0F0000}"/>
    <cellStyle name="Normal 28 2 2" xfId="3396" xr:uid="{00000000-0005-0000-0000-0000FD0F0000}"/>
    <cellStyle name="Normal 28 3" xfId="3395" xr:uid="{00000000-0005-0000-0000-0000FE0F0000}"/>
    <cellStyle name="Normal 29" xfId="206" xr:uid="{00000000-0005-0000-0000-0000FF0F0000}"/>
    <cellStyle name="Normal 29 2" xfId="1643" xr:uid="{00000000-0005-0000-0000-000000100000}"/>
    <cellStyle name="Normal 29 2 2" xfId="3398" xr:uid="{00000000-0005-0000-0000-000001100000}"/>
    <cellStyle name="Normal 29 3" xfId="3397" xr:uid="{00000000-0005-0000-0000-000002100000}"/>
    <cellStyle name="Normal 3" xfId="207" xr:uid="{00000000-0005-0000-0000-000003100000}"/>
    <cellStyle name="Normal 3 10" xfId="1644" xr:uid="{00000000-0005-0000-0000-000004100000}"/>
    <cellStyle name="Normal 3 10 2" xfId="3400" xr:uid="{00000000-0005-0000-0000-000005100000}"/>
    <cellStyle name="Normal 3 10 2 2" xfId="5333" xr:uid="{C32CA1B5-00E8-4CE4-9205-C6141A585EC9}"/>
    <cellStyle name="Normal 3 10 3" xfId="5332" xr:uid="{01BBBB8E-A37B-4AD6-A0B4-75B6F5F1C2A4}"/>
    <cellStyle name="Normal 3 11" xfId="1645" xr:uid="{00000000-0005-0000-0000-000006100000}"/>
    <cellStyle name="Normal 3 11 2" xfId="1646" xr:uid="{00000000-0005-0000-0000-000007100000}"/>
    <cellStyle name="Normal 3 11 2 2" xfId="3402" xr:uid="{00000000-0005-0000-0000-000008100000}"/>
    <cellStyle name="Normal 3 11 3" xfId="1647" xr:uid="{00000000-0005-0000-0000-000009100000}"/>
    <cellStyle name="Normal 3 11 3 2" xfId="3403" xr:uid="{00000000-0005-0000-0000-00000A100000}"/>
    <cellStyle name="Normal 3 11 4" xfId="1648" xr:uid="{00000000-0005-0000-0000-00000B100000}"/>
    <cellStyle name="Normal 3 11 4 2" xfId="3404" xr:uid="{00000000-0005-0000-0000-00000C100000}"/>
    <cellStyle name="Normal 3 11 5" xfId="1649" xr:uid="{00000000-0005-0000-0000-00000D100000}"/>
    <cellStyle name="Normal 3 11 5 2" xfId="3405" xr:uid="{00000000-0005-0000-0000-00000E100000}"/>
    <cellStyle name="Normal 3 11 6" xfId="3401" xr:uid="{00000000-0005-0000-0000-00000F100000}"/>
    <cellStyle name="Normal 3 12" xfId="1650" xr:uid="{00000000-0005-0000-0000-000010100000}"/>
    <cellStyle name="Normal 3 12 2" xfId="3406" xr:uid="{00000000-0005-0000-0000-000011100000}"/>
    <cellStyle name="Normal 3 13" xfId="1651" xr:uid="{00000000-0005-0000-0000-000012100000}"/>
    <cellStyle name="Normal 3 13 2" xfId="3407" xr:uid="{00000000-0005-0000-0000-000013100000}"/>
    <cellStyle name="Normal 3 14" xfId="1652" xr:uid="{00000000-0005-0000-0000-000014100000}"/>
    <cellStyle name="Normal 3 14 2" xfId="3408" xr:uid="{00000000-0005-0000-0000-000015100000}"/>
    <cellStyle name="Normal 3 15" xfId="1653" xr:uid="{00000000-0005-0000-0000-000016100000}"/>
    <cellStyle name="Normal 3 15 2" xfId="3409" xr:uid="{00000000-0005-0000-0000-000017100000}"/>
    <cellStyle name="Normal 3 16" xfId="1654" xr:uid="{00000000-0005-0000-0000-000018100000}"/>
    <cellStyle name="Normal 3 16 2" xfId="3410" xr:uid="{00000000-0005-0000-0000-000019100000}"/>
    <cellStyle name="Normal 3 17" xfId="1655" xr:uid="{00000000-0005-0000-0000-00001A100000}"/>
    <cellStyle name="Normal 3 17 2" xfId="3411" xr:uid="{00000000-0005-0000-0000-00001B100000}"/>
    <cellStyle name="Normal 3 18" xfId="1656" xr:uid="{00000000-0005-0000-0000-00001C100000}"/>
    <cellStyle name="Normal 3 18 2" xfId="3412" xr:uid="{00000000-0005-0000-0000-00001D100000}"/>
    <cellStyle name="Normal 3 19" xfId="1657" xr:uid="{00000000-0005-0000-0000-00001E100000}"/>
    <cellStyle name="Normal 3 19 2" xfId="3413" xr:uid="{00000000-0005-0000-0000-00001F100000}"/>
    <cellStyle name="Normal 3 2" xfId="208" xr:uid="{00000000-0005-0000-0000-000020100000}"/>
    <cellStyle name="Normal 3 2 2" xfId="209" xr:uid="{00000000-0005-0000-0000-000021100000}"/>
    <cellStyle name="Normal 3 2 2 2" xfId="1658" xr:uid="{00000000-0005-0000-0000-000022100000}"/>
    <cellStyle name="Normal 3 2 2 2 2" xfId="3416" xr:uid="{00000000-0005-0000-0000-000023100000}"/>
    <cellStyle name="Normal 3 2 2 2 2 2" xfId="5337" xr:uid="{37E9BA3A-950F-4443-BEFF-49988E210E23}"/>
    <cellStyle name="Normal 3 2 2 2 3" xfId="5336" xr:uid="{6166EBC9-249E-4541-81B9-FA5EFCDA5A12}"/>
    <cellStyle name="Normal 3 2 2 3" xfId="3415" xr:uid="{00000000-0005-0000-0000-000024100000}"/>
    <cellStyle name="Normal 3 2 2 4" xfId="5335" xr:uid="{1C66F6E9-87C0-4658-836C-A587D864660F}"/>
    <cellStyle name="Normal 3 2 3" xfId="320" xr:uid="{00000000-0005-0000-0000-000025100000}"/>
    <cellStyle name="Normal 3 2 3 2" xfId="3417" xr:uid="{00000000-0005-0000-0000-000026100000}"/>
    <cellStyle name="Normal 3 2 3 3" xfId="5338" xr:uid="{1B77BD8C-9865-467A-BEB5-02F4C5600D00}"/>
    <cellStyle name="Normal 3 2 4" xfId="1659" xr:uid="{00000000-0005-0000-0000-000027100000}"/>
    <cellStyle name="Normal 3 2 4 2" xfId="3418" xr:uid="{00000000-0005-0000-0000-000028100000}"/>
    <cellStyle name="Normal 3 2 4 3" xfId="5334" xr:uid="{DD618407-2089-4E56-8840-3D7862885B29}"/>
    <cellStyle name="Normal 3 2 5" xfId="3414" xr:uid="{00000000-0005-0000-0000-000029100000}"/>
    <cellStyle name="Normal 3 2 6" xfId="5182" xr:uid="{CEE2F7AC-61C3-4639-A219-336AE8D65257}"/>
    <cellStyle name="Normal 3 20" xfId="1660" xr:uid="{00000000-0005-0000-0000-00002A100000}"/>
    <cellStyle name="Normal 3 20 2" xfId="3419" xr:uid="{00000000-0005-0000-0000-00002B100000}"/>
    <cellStyle name="Normal 3 21" xfId="3399" xr:uid="{00000000-0005-0000-0000-00002C100000}"/>
    <cellStyle name="Normal 3 22" xfId="5181" xr:uid="{940C2B75-B11C-477C-960C-32C7FE2DF304}"/>
    <cellStyle name="Normal 3 23" xfId="10353" xr:uid="{74303C83-B7B9-474E-89F7-17A89792EE73}"/>
    <cellStyle name="Normal 3 3" xfId="210" xr:uid="{00000000-0005-0000-0000-00002D100000}"/>
    <cellStyle name="Normal 3 3 2" xfId="3420" xr:uid="{00000000-0005-0000-0000-00002E100000}"/>
    <cellStyle name="Normal 3 3 2 2" xfId="5339" xr:uid="{F21A05AF-A848-4150-9AD5-CA1B5104068D}"/>
    <cellStyle name="Normal 3 3 3" xfId="5183" xr:uid="{E9F0297C-F416-4456-8A97-9C30F735A237}"/>
    <cellStyle name="Normal 3 4" xfId="1661" xr:uid="{00000000-0005-0000-0000-00002F100000}"/>
    <cellStyle name="Normal 3 4 2" xfId="3421" xr:uid="{00000000-0005-0000-0000-000030100000}"/>
    <cellStyle name="Normal 3 5" xfId="1662" xr:uid="{00000000-0005-0000-0000-000031100000}"/>
    <cellStyle name="Normal 3 5 2" xfId="3422" xr:uid="{00000000-0005-0000-0000-000032100000}"/>
    <cellStyle name="Normal 3 5 3" xfId="5331" xr:uid="{62CB3542-73D7-4A3A-84FC-D9B89D3A8B36}"/>
    <cellStyle name="Normal 3 6" xfId="1663" xr:uid="{00000000-0005-0000-0000-000033100000}"/>
    <cellStyle name="Normal 3 6 2" xfId="3423" xr:uid="{00000000-0005-0000-0000-000034100000}"/>
    <cellStyle name="Normal 3 7" xfId="1664" xr:uid="{00000000-0005-0000-0000-000035100000}"/>
    <cellStyle name="Normal 3 7 10" xfId="1665" xr:uid="{00000000-0005-0000-0000-000036100000}"/>
    <cellStyle name="Normal 3 7 10 2" xfId="3425" xr:uid="{00000000-0005-0000-0000-000037100000}"/>
    <cellStyle name="Normal 3 7 11" xfId="1666" xr:uid="{00000000-0005-0000-0000-000038100000}"/>
    <cellStyle name="Normal 3 7 11 2" xfId="3426" xr:uid="{00000000-0005-0000-0000-000039100000}"/>
    <cellStyle name="Normal 3 7 12" xfId="3424" xr:uid="{00000000-0005-0000-0000-00003A100000}"/>
    <cellStyle name="Normal 3 7 2" xfId="1667" xr:uid="{00000000-0005-0000-0000-00003B100000}"/>
    <cellStyle name="Normal 3 7 2 2" xfId="3427" xr:uid="{00000000-0005-0000-0000-00003C100000}"/>
    <cellStyle name="Normal 3 7 3" xfId="1668" xr:uid="{00000000-0005-0000-0000-00003D100000}"/>
    <cellStyle name="Normal 3 7 3 2" xfId="3428" xr:uid="{00000000-0005-0000-0000-00003E100000}"/>
    <cellStyle name="Normal 3 7 4" xfId="1669" xr:uid="{00000000-0005-0000-0000-00003F100000}"/>
    <cellStyle name="Normal 3 7 4 2" xfId="3429" xr:uid="{00000000-0005-0000-0000-000040100000}"/>
    <cellStyle name="Normal 3 7 5" xfId="1670" xr:uid="{00000000-0005-0000-0000-000041100000}"/>
    <cellStyle name="Normal 3 7 5 2" xfId="3430" xr:uid="{00000000-0005-0000-0000-000042100000}"/>
    <cellStyle name="Normal 3 7 6" xfId="1671" xr:uid="{00000000-0005-0000-0000-000043100000}"/>
    <cellStyle name="Normal 3 7 6 2" xfId="3431" xr:uid="{00000000-0005-0000-0000-000044100000}"/>
    <cellStyle name="Normal 3 7 7" xfId="1672" xr:uid="{00000000-0005-0000-0000-000045100000}"/>
    <cellStyle name="Normal 3 7 7 2" xfId="3432" xr:uid="{00000000-0005-0000-0000-000046100000}"/>
    <cellStyle name="Normal 3 7 8" xfId="1673" xr:uid="{00000000-0005-0000-0000-000047100000}"/>
    <cellStyle name="Normal 3 7 8 2" xfId="3433" xr:uid="{00000000-0005-0000-0000-000048100000}"/>
    <cellStyle name="Normal 3 7 9" xfId="1674" xr:uid="{00000000-0005-0000-0000-000049100000}"/>
    <cellStyle name="Normal 3 7 9 2" xfId="3434" xr:uid="{00000000-0005-0000-0000-00004A100000}"/>
    <cellStyle name="Normal 3 8" xfId="1675" xr:uid="{00000000-0005-0000-0000-00004B100000}"/>
    <cellStyle name="Normal 3 8 2" xfId="3435" xr:uid="{00000000-0005-0000-0000-00004C100000}"/>
    <cellStyle name="Normal 3 9" xfId="1676" xr:uid="{00000000-0005-0000-0000-00004D100000}"/>
    <cellStyle name="Normal 3 9 2" xfId="3436" xr:uid="{00000000-0005-0000-0000-00004E100000}"/>
    <cellStyle name="Normal 3_IPI" xfId="1677" xr:uid="{00000000-0005-0000-0000-00004F100000}"/>
    <cellStyle name="Normal 30" xfId="211" xr:uid="{00000000-0005-0000-0000-000050100000}"/>
    <cellStyle name="Normal 30 2" xfId="1678" xr:uid="{00000000-0005-0000-0000-000051100000}"/>
    <cellStyle name="Normal 30 2 2" xfId="3438" xr:uid="{00000000-0005-0000-0000-000052100000}"/>
    <cellStyle name="Normal 30 3" xfId="3437" xr:uid="{00000000-0005-0000-0000-000053100000}"/>
    <cellStyle name="Normal 31" xfId="212" xr:uid="{00000000-0005-0000-0000-000054100000}"/>
    <cellStyle name="Normal 31 2" xfId="1679" xr:uid="{00000000-0005-0000-0000-000055100000}"/>
    <cellStyle name="Normal 31 2 2" xfId="3440" xr:uid="{00000000-0005-0000-0000-000056100000}"/>
    <cellStyle name="Normal 31 3" xfId="3439" xr:uid="{00000000-0005-0000-0000-000057100000}"/>
    <cellStyle name="Normal 32" xfId="213" xr:uid="{00000000-0005-0000-0000-000058100000}"/>
    <cellStyle name="Normal 32 2" xfId="1680" xr:uid="{00000000-0005-0000-0000-000059100000}"/>
    <cellStyle name="Normal 32 2 2" xfId="3442" xr:uid="{00000000-0005-0000-0000-00005A100000}"/>
    <cellStyle name="Normal 32 3" xfId="3441" xr:uid="{00000000-0005-0000-0000-00005B100000}"/>
    <cellStyle name="Normal 33" xfId="214" xr:uid="{00000000-0005-0000-0000-00005C100000}"/>
    <cellStyle name="Normal 33 2" xfId="1681" xr:uid="{00000000-0005-0000-0000-00005D100000}"/>
    <cellStyle name="Normal 33 2 2" xfId="3444" xr:uid="{00000000-0005-0000-0000-00005E100000}"/>
    <cellStyle name="Normal 33 3" xfId="3443" xr:uid="{00000000-0005-0000-0000-00005F100000}"/>
    <cellStyle name="Normal 34" xfId="215" xr:uid="{00000000-0005-0000-0000-000060100000}"/>
    <cellStyle name="Normal 34 2" xfId="1682" xr:uid="{00000000-0005-0000-0000-000061100000}"/>
    <cellStyle name="Normal 34 2 2" xfId="3446" xr:uid="{00000000-0005-0000-0000-000062100000}"/>
    <cellStyle name="Normal 34 3" xfId="3445" xr:uid="{00000000-0005-0000-0000-000063100000}"/>
    <cellStyle name="Normal 35" xfId="216" xr:uid="{00000000-0005-0000-0000-000064100000}"/>
    <cellStyle name="Normal 35 2" xfId="1683" xr:uid="{00000000-0005-0000-0000-000065100000}"/>
    <cellStyle name="Normal 35 2 2" xfId="3448" xr:uid="{00000000-0005-0000-0000-000066100000}"/>
    <cellStyle name="Normal 35 3" xfId="3447" xr:uid="{00000000-0005-0000-0000-000067100000}"/>
    <cellStyle name="Normal 36" xfId="217" xr:uid="{00000000-0005-0000-0000-000068100000}"/>
    <cellStyle name="Normal 36 2" xfId="1684" xr:uid="{00000000-0005-0000-0000-000069100000}"/>
    <cellStyle name="Normal 36 2 2" xfId="3450" xr:uid="{00000000-0005-0000-0000-00006A100000}"/>
    <cellStyle name="Normal 36 3" xfId="3449" xr:uid="{00000000-0005-0000-0000-00006B100000}"/>
    <cellStyle name="Normal 37" xfId="218" xr:uid="{00000000-0005-0000-0000-00006C100000}"/>
    <cellStyle name="Normal 37 2" xfId="1685" xr:uid="{00000000-0005-0000-0000-00006D100000}"/>
    <cellStyle name="Normal 37 2 2" xfId="3452" xr:uid="{00000000-0005-0000-0000-00006E100000}"/>
    <cellStyle name="Normal 37 3" xfId="3451" xr:uid="{00000000-0005-0000-0000-00006F100000}"/>
    <cellStyle name="Normal 38" xfId="219" xr:uid="{00000000-0005-0000-0000-000070100000}"/>
    <cellStyle name="Normal 38 2" xfId="1686" xr:uid="{00000000-0005-0000-0000-000071100000}"/>
    <cellStyle name="Normal 38 2 2" xfId="3454" xr:uid="{00000000-0005-0000-0000-000072100000}"/>
    <cellStyle name="Normal 38 3" xfId="3453" xr:uid="{00000000-0005-0000-0000-000073100000}"/>
    <cellStyle name="Normal 39" xfId="220" xr:uid="{00000000-0005-0000-0000-000074100000}"/>
    <cellStyle name="Normal 39 2" xfId="1687" xr:uid="{00000000-0005-0000-0000-000075100000}"/>
    <cellStyle name="Normal 39 2 2" xfId="3456" xr:uid="{00000000-0005-0000-0000-000076100000}"/>
    <cellStyle name="Normal 39 3" xfId="3455" xr:uid="{00000000-0005-0000-0000-000077100000}"/>
    <cellStyle name="Normal 4" xfId="221" xr:uid="{00000000-0005-0000-0000-000078100000}"/>
    <cellStyle name="Normal 4 10" xfId="3457" xr:uid="{00000000-0005-0000-0000-000079100000}"/>
    <cellStyle name="Normal 4 2" xfId="222" xr:uid="{00000000-0005-0000-0000-00007A100000}"/>
    <cellStyle name="Normal 4 2 2" xfId="223" xr:uid="{00000000-0005-0000-0000-00007B100000}"/>
    <cellStyle name="Normal 4 2 2 2" xfId="3459" xr:uid="{00000000-0005-0000-0000-00007C100000}"/>
    <cellStyle name="Normal 4 2 3" xfId="321" xr:uid="{00000000-0005-0000-0000-00007D100000}"/>
    <cellStyle name="Normal 4 2 3 2" xfId="3460" xr:uid="{00000000-0005-0000-0000-00007E100000}"/>
    <cellStyle name="Normal 4 2 4" xfId="1688" xr:uid="{00000000-0005-0000-0000-00007F100000}"/>
    <cellStyle name="Normal 4 2 4 2" xfId="3461" xr:uid="{00000000-0005-0000-0000-000080100000}"/>
    <cellStyle name="Normal 4 2 5" xfId="3458" xr:uid="{00000000-0005-0000-0000-000081100000}"/>
    <cellStyle name="Normal 4 3" xfId="224" xr:uid="{00000000-0005-0000-0000-000082100000}"/>
    <cellStyle name="Normal 4 3 2" xfId="3462" xr:uid="{00000000-0005-0000-0000-000083100000}"/>
    <cellStyle name="Normal 4 3 3" xfId="5341" xr:uid="{EA7FD389-54EB-44EA-9E3D-1E2D753814CC}"/>
    <cellStyle name="Normal 4 4" xfId="1689" xr:uid="{00000000-0005-0000-0000-000084100000}"/>
    <cellStyle name="Normal 4 4 2" xfId="3463" xr:uid="{00000000-0005-0000-0000-000085100000}"/>
    <cellStyle name="Normal 4 5" xfId="1690" xr:uid="{00000000-0005-0000-0000-000086100000}"/>
    <cellStyle name="Normal 4 5 2" xfId="3464" xr:uid="{00000000-0005-0000-0000-000087100000}"/>
    <cellStyle name="Normal 4 6" xfId="1691" xr:uid="{00000000-0005-0000-0000-000088100000}"/>
    <cellStyle name="Normal 4 6 2" xfId="3465" xr:uid="{00000000-0005-0000-0000-000089100000}"/>
    <cellStyle name="Normal 4 6 3" xfId="5342" xr:uid="{3A9EB380-BC75-40AA-BE64-B33BEBCB223D}"/>
    <cellStyle name="Normal 4 7" xfId="1692" xr:uid="{00000000-0005-0000-0000-00008A100000}"/>
    <cellStyle name="Normal 4 7 2" xfId="3466" xr:uid="{00000000-0005-0000-0000-00008B100000}"/>
    <cellStyle name="Normal 4 7 3" xfId="5340" xr:uid="{4BA9CB41-4034-4D59-B8C5-26F0A70AB083}"/>
    <cellStyle name="Normal 4 8" xfId="1693" xr:uid="{00000000-0005-0000-0000-00008C100000}"/>
    <cellStyle name="Normal 4 8 2" xfId="3467" xr:uid="{00000000-0005-0000-0000-00008D100000}"/>
    <cellStyle name="Normal 4 8 3" xfId="5432" xr:uid="{731E1F25-BECD-47CE-B909-D12547C28A9F}"/>
    <cellStyle name="Normal 4 9" xfId="1694" xr:uid="{00000000-0005-0000-0000-00008E100000}"/>
    <cellStyle name="Normal 4 9 2" xfId="3468" xr:uid="{00000000-0005-0000-0000-00008F100000}"/>
    <cellStyle name="Normal 4_IPI" xfId="1695" xr:uid="{00000000-0005-0000-0000-000090100000}"/>
    <cellStyle name="Normal 40" xfId="225" xr:uid="{00000000-0005-0000-0000-000091100000}"/>
    <cellStyle name="Normal 40 2" xfId="1696" xr:uid="{00000000-0005-0000-0000-000092100000}"/>
    <cellStyle name="Normal 40 2 2" xfId="3470" xr:uid="{00000000-0005-0000-0000-000093100000}"/>
    <cellStyle name="Normal 40 3" xfId="3469" xr:uid="{00000000-0005-0000-0000-000094100000}"/>
    <cellStyle name="Normal 41" xfId="226" xr:uid="{00000000-0005-0000-0000-000095100000}"/>
    <cellStyle name="Normal 41 2" xfId="1697" xr:uid="{00000000-0005-0000-0000-000096100000}"/>
    <cellStyle name="Normal 41 2 2" xfId="3472" xr:uid="{00000000-0005-0000-0000-000097100000}"/>
    <cellStyle name="Normal 41 3" xfId="3471" xr:uid="{00000000-0005-0000-0000-000098100000}"/>
    <cellStyle name="Normal 42" xfId="227" xr:uid="{00000000-0005-0000-0000-000099100000}"/>
    <cellStyle name="Normal 42 2" xfId="1698" xr:uid="{00000000-0005-0000-0000-00009A100000}"/>
    <cellStyle name="Normal 42 2 2" xfId="3474" xr:uid="{00000000-0005-0000-0000-00009B100000}"/>
    <cellStyle name="Normal 42 3" xfId="3473" xr:uid="{00000000-0005-0000-0000-00009C100000}"/>
    <cellStyle name="Normal 43" xfId="228" xr:uid="{00000000-0005-0000-0000-00009D100000}"/>
    <cellStyle name="Normal 43 2" xfId="1699" xr:uid="{00000000-0005-0000-0000-00009E100000}"/>
    <cellStyle name="Normal 43 2 2" xfId="3476" xr:uid="{00000000-0005-0000-0000-00009F100000}"/>
    <cellStyle name="Normal 43 3" xfId="3475" xr:uid="{00000000-0005-0000-0000-0000A0100000}"/>
    <cellStyle name="Normal 44" xfId="229" xr:uid="{00000000-0005-0000-0000-0000A1100000}"/>
    <cellStyle name="Normal 44 2" xfId="1700" xr:uid="{00000000-0005-0000-0000-0000A2100000}"/>
    <cellStyle name="Normal 44 2 2" xfId="3478" xr:uid="{00000000-0005-0000-0000-0000A3100000}"/>
    <cellStyle name="Normal 44 3" xfId="3477" xr:uid="{00000000-0005-0000-0000-0000A4100000}"/>
    <cellStyle name="Normal 45" xfId="230" xr:uid="{00000000-0005-0000-0000-0000A5100000}"/>
    <cellStyle name="Normal 45 2" xfId="1701" xr:uid="{00000000-0005-0000-0000-0000A6100000}"/>
    <cellStyle name="Normal 45 2 2" xfId="3480" xr:uid="{00000000-0005-0000-0000-0000A7100000}"/>
    <cellStyle name="Normal 45 3" xfId="3479" xr:uid="{00000000-0005-0000-0000-0000A8100000}"/>
    <cellStyle name="Normal 46" xfId="231" xr:uid="{00000000-0005-0000-0000-0000A9100000}"/>
    <cellStyle name="Normal 46 2" xfId="1702" xr:uid="{00000000-0005-0000-0000-0000AA100000}"/>
    <cellStyle name="Normal 46 2 2" xfId="3482" xr:uid="{00000000-0005-0000-0000-0000AB100000}"/>
    <cellStyle name="Normal 46 3" xfId="3481" xr:uid="{00000000-0005-0000-0000-0000AC100000}"/>
    <cellStyle name="Normal 47" xfId="232" xr:uid="{00000000-0005-0000-0000-0000AD100000}"/>
    <cellStyle name="Normal 47 2" xfId="1703" xr:uid="{00000000-0005-0000-0000-0000AE100000}"/>
    <cellStyle name="Normal 47 2 2" xfId="3484" xr:uid="{00000000-0005-0000-0000-0000AF100000}"/>
    <cellStyle name="Normal 47 3" xfId="3483" xr:uid="{00000000-0005-0000-0000-0000B0100000}"/>
    <cellStyle name="Normal 48" xfId="233" xr:uid="{00000000-0005-0000-0000-0000B1100000}"/>
    <cellStyle name="Normal 48 2" xfId="1704" xr:uid="{00000000-0005-0000-0000-0000B2100000}"/>
    <cellStyle name="Normal 48 2 2" xfId="3486" xr:uid="{00000000-0005-0000-0000-0000B3100000}"/>
    <cellStyle name="Normal 48 3" xfId="3485" xr:uid="{00000000-0005-0000-0000-0000B4100000}"/>
    <cellStyle name="Normal 49" xfId="234" xr:uid="{00000000-0005-0000-0000-0000B5100000}"/>
    <cellStyle name="Normal 49 2" xfId="1705" xr:uid="{00000000-0005-0000-0000-0000B6100000}"/>
    <cellStyle name="Normal 49 2 2" xfId="3488" xr:uid="{00000000-0005-0000-0000-0000B7100000}"/>
    <cellStyle name="Normal 49 3" xfId="3487" xr:uid="{00000000-0005-0000-0000-0000B8100000}"/>
    <cellStyle name="Normal 5" xfId="235" xr:uid="{00000000-0005-0000-0000-0000B9100000}"/>
    <cellStyle name="Normal 5 10" xfId="5344" xr:uid="{C90B99C1-1350-414A-B610-2B2CDE9F5367}"/>
    <cellStyle name="Normal 5 12" xfId="5345" xr:uid="{2A441DE0-E337-4B65-9CD5-E6B0E8C79E18}"/>
    <cellStyle name="Normal 5 2" xfId="236" xr:uid="{00000000-0005-0000-0000-0000BA100000}"/>
    <cellStyle name="Normal 5 2 2" xfId="3490" xr:uid="{00000000-0005-0000-0000-0000BB100000}"/>
    <cellStyle name="Normal 5 2 3" xfId="5185" xr:uid="{28360464-D05A-42C5-B687-465395832E6B}"/>
    <cellStyle name="Normal 5 3" xfId="237" xr:uid="{00000000-0005-0000-0000-0000BC100000}"/>
    <cellStyle name="Normal 5 3 2" xfId="3491" xr:uid="{00000000-0005-0000-0000-0000BD100000}"/>
    <cellStyle name="Normal 5 3 2 2" xfId="5347" xr:uid="{1F3055FE-CDE0-4030-A1C1-62F638178422}"/>
    <cellStyle name="Normal 5 3 3" xfId="5346" xr:uid="{CEA356E7-A275-47C4-85B8-FA4A104DE2D7}"/>
    <cellStyle name="Normal 5 4" xfId="322" xr:uid="{00000000-0005-0000-0000-0000BE100000}"/>
    <cellStyle name="Normal 5 4 2" xfId="3492" xr:uid="{00000000-0005-0000-0000-0000BF100000}"/>
    <cellStyle name="Normal 5 5" xfId="1932" xr:uid="{00000000-0005-0000-0000-0000C0100000}"/>
    <cellStyle name="Normal 5 6" xfId="3489" xr:uid="{00000000-0005-0000-0000-0000C1100000}"/>
    <cellStyle name="Normal 5 6 2" xfId="5343" xr:uid="{379E712B-6F1D-440E-A85E-A59449FFAF27}"/>
    <cellStyle name="Normal 5 7" xfId="3659" xr:uid="{00000000-0005-0000-0000-0000C2100000}"/>
    <cellStyle name="Normal 5 8" xfId="5184" xr:uid="{0DFF9912-5897-44AC-9185-8A51975AD083}"/>
    <cellStyle name="Normal 50" xfId="238" xr:uid="{00000000-0005-0000-0000-0000C3100000}"/>
    <cellStyle name="Normal 50 2" xfId="1706" xr:uid="{00000000-0005-0000-0000-0000C4100000}"/>
    <cellStyle name="Normal 50 2 2" xfId="3494" xr:uid="{00000000-0005-0000-0000-0000C5100000}"/>
    <cellStyle name="Normal 50 3" xfId="3493" xr:uid="{00000000-0005-0000-0000-0000C6100000}"/>
    <cellStyle name="Normal 51" xfId="239" xr:uid="{00000000-0005-0000-0000-0000C7100000}"/>
    <cellStyle name="Normal 51 2" xfId="1707" xr:uid="{00000000-0005-0000-0000-0000C8100000}"/>
    <cellStyle name="Normal 51 2 2" xfId="3496" xr:uid="{00000000-0005-0000-0000-0000C9100000}"/>
    <cellStyle name="Normal 51 3" xfId="3495" xr:uid="{00000000-0005-0000-0000-0000CA100000}"/>
    <cellStyle name="Normal 52" xfId="240" xr:uid="{00000000-0005-0000-0000-0000CB100000}"/>
    <cellStyle name="Normal 52 2" xfId="1708" xr:uid="{00000000-0005-0000-0000-0000CC100000}"/>
    <cellStyle name="Normal 52 2 2" xfId="3498" xr:uid="{00000000-0005-0000-0000-0000CD100000}"/>
    <cellStyle name="Normal 52 3" xfId="3497" xr:uid="{00000000-0005-0000-0000-0000CE100000}"/>
    <cellStyle name="Normal 53" xfId="241" xr:uid="{00000000-0005-0000-0000-0000CF100000}"/>
    <cellStyle name="Normal 53 2" xfId="1709" xr:uid="{00000000-0005-0000-0000-0000D0100000}"/>
    <cellStyle name="Normal 53 2 2" xfId="3500" xr:uid="{00000000-0005-0000-0000-0000D1100000}"/>
    <cellStyle name="Normal 53 3" xfId="3499" xr:uid="{00000000-0005-0000-0000-0000D2100000}"/>
    <cellStyle name="Normal 54" xfId="242" xr:uid="{00000000-0005-0000-0000-0000D3100000}"/>
    <cellStyle name="Normal 54 2" xfId="1710" xr:uid="{00000000-0005-0000-0000-0000D4100000}"/>
    <cellStyle name="Normal 54 2 2" xfId="3502" xr:uid="{00000000-0005-0000-0000-0000D5100000}"/>
    <cellStyle name="Normal 54 3" xfId="3501" xr:uid="{00000000-0005-0000-0000-0000D6100000}"/>
    <cellStyle name="Normal 55" xfId="243" xr:uid="{00000000-0005-0000-0000-0000D7100000}"/>
    <cellStyle name="Normal 55 2" xfId="1711" xr:uid="{00000000-0005-0000-0000-0000D8100000}"/>
    <cellStyle name="Normal 55 2 2" xfId="3504" xr:uid="{00000000-0005-0000-0000-0000D9100000}"/>
    <cellStyle name="Normal 55 3" xfId="3503" xr:uid="{00000000-0005-0000-0000-0000DA100000}"/>
    <cellStyle name="Normal 56" xfId="244" xr:uid="{00000000-0005-0000-0000-0000DB100000}"/>
    <cellStyle name="Normal 56 2" xfId="1712" xr:uid="{00000000-0005-0000-0000-0000DC100000}"/>
    <cellStyle name="Normal 56 2 2" xfId="3506" xr:uid="{00000000-0005-0000-0000-0000DD100000}"/>
    <cellStyle name="Normal 56 3" xfId="3505" xr:uid="{00000000-0005-0000-0000-0000DE100000}"/>
    <cellStyle name="Normal 57" xfId="245" xr:uid="{00000000-0005-0000-0000-0000DF100000}"/>
    <cellStyle name="Normal 57 2" xfId="1713" xr:uid="{00000000-0005-0000-0000-0000E0100000}"/>
    <cellStyle name="Normal 57 2 2" xfId="3508" xr:uid="{00000000-0005-0000-0000-0000E1100000}"/>
    <cellStyle name="Normal 57 3" xfId="3507" xr:uid="{00000000-0005-0000-0000-0000E2100000}"/>
    <cellStyle name="Normal 58" xfId="246" xr:uid="{00000000-0005-0000-0000-0000E3100000}"/>
    <cellStyle name="Normal 58 2" xfId="1714" xr:uid="{00000000-0005-0000-0000-0000E4100000}"/>
    <cellStyle name="Normal 58 2 2" xfId="3510" xr:uid="{00000000-0005-0000-0000-0000E5100000}"/>
    <cellStyle name="Normal 58 3" xfId="3509" xr:uid="{00000000-0005-0000-0000-0000E6100000}"/>
    <cellStyle name="Normal 59" xfId="247" xr:uid="{00000000-0005-0000-0000-0000E7100000}"/>
    <cellStyle name="Normal 59 2" xfId="1715" xr:uid="{00000000-0005-0000-0000-0000E8100000}"/>
    <cellStyle name="Normal 59 2 2" xfId="3512" xr:uid="{00000000-0005-0000-0000-0000E9100000}"/>
    <cellStyle name="Normal 59 3" xfId="3511" xr:uid="{00000000-0005-0000-0000-0000EA100000}"/>
    <cellStyle name="Normal 6" xfId="248" xr:uid="{00000000-0005-0000-0000-0000EB100000}"/>
    <cellStyle name="Normal 6 10" xfId="5186" xr:uid="{4D5A1ABB-2084-4E89-BC1F-E5E9763013E5}"/>
    <cellStyle name="Normal 6 2" xfId="249" xr:uid="{00000000-0005-0000-0000-0000EC100000}"/>
    <cellStyle name="Normal 6 2 2" xfId="3514" xr:uid="{00000000-0005-0000-0000-0000ED100000}"/>
    <cellStyle name="Normal 6 2 2 2" xfId="5348" xr:uid="{81652A46-8B6E-4270-BE66-A196463381F3}"/>
    <cellStyle name="Normal 6 2 3" xfId="5187" xr:uid="{CAC9F965-9F39-4CF7-BA2F-4B31F1898D39}"/>
    <cellStyle name="Normal 6 3" xfId="250" xr:uid="{00000000-0005-0000-0000-0000EE100000}"/>
    <cellStyle name="Normal 6 3 2" xfId="3515" xr:uid="{00000000-0005-0000-0000-0000EF100000}"/>
    <cellStyle name="Normal 6 3 3" xfId="5349" xr:uid="{8131BA21-76CC-4F01-B65C-20D9604A67BD}"/>
    <cellStyle name="Normal 6 4" xfId="251" xr:uid="{00000000-0005-0000-0000-0000F0100000}"/>
    <cellStyle name="Normal 6 4 2" xfId="3516" xr:uid="{00000000-0005-0000-0000-0000F1100000}"/>
    <cellStyle name="Normal 6 4 3" xfId="5350" xr:uid="{CAFA3C21-15BB-48F6-B4DE-EB684C164834}"/>
    <cellStyle name="Normal 6 5" xfId="1934" xr:uid="{00000000-0005-0000-0000-0000F2100000}"/>
    <cellStyle name="Normal 6 5 2" xfId="3888" xr:uid="{00000000-0005-0000-0000-0000F3100000}"/>
    <cellStyle name="Normal 6 6" xfId="3513" xr:uid="{00000000-0005-0000-0000-0000F4100000}"/>
    <cellStyle name="Normal 6 7" xfId="3660" xr:uid="{00000000-0005-0000-0000-0000F5100000}"/>
    <cellStyle name="Normal 6 8" xfId="3661" xr:uid="{00000000-0005-0000-0000-0000F6100000}"/>
    <cellStyle name="Normal 6 9" xfId="3662" xr:uid="{00000000-0005-0000-0000-0000F7100000}"/>
    <cellStyle name="Normal 60" xfId="252" xr:uid="{00000000-0005-0000-0000-0000F8100000}"/>
    <cellStyle name="Normal 60 2" xfId="1716" xr:uid="{00000000-0005-0000-0000-0000F9100000}"/>
    <cellStyle name="Normal 60 2 2" xfId="3518" xr:uid="{00000000-0005-0000-0000-0000FA100000}"/>
    <cellStyle name="Normal 60 3" xfId="3517" xr:uid="{00000000-0005-0000-0000-0000FB100000}"/>
    <cellStyle name="Normal 61" xfId="253" xr:uid="{00000000-0005-0000-0000-0000FC100000}"/>
    <cellStyle name="Normal 61 2" xfId="1717" xr:uid="{00000000-0005-0000-0000-0000FD100000}"/>
    <cellStyle name="Normal 61 2 2" xfId="3520" xr:uid="{00000000-0005-0000-0000-0000FE100000}"/>
    <cellStyle name="Normal 61 3" xfId="3519" xr:uid="{00000000-0005-0000-0000-0000FF100000}"/>
    <cellStyle name="Normal 62" xfId="254" xr:uid="{00000000-0005-0000-0000-000000110000}"/>
    <cellStyle name="Normal 62 2" xfId="1718" xr:uid="{00000000-0005-0000-0000-000001110000}"/>
    <cellStyle name="Normal 62 2 2" xfId="3522" xr:uid="{00000000-0005-0000-0000-000002110000}"/>
    <cellStyle name="Normal 62 3" xfId="3521" xr:uid="{00000000-0005-0000-0000-000003110000}"/>
    <cellStyle name="Normal 63" xfId="255" xr:uid="{00000000-0005-0000-0000-000004110000}"/>
    <cellStyle name="Normal 63 2" xfId="1719" xr:uid="{00000000-0005-0000-0000-000005110000}"/>
    <cellStyle name="Normal 63 2 2" xfId="3524" xr:uid="{00000000-0005-0000-0000-000006110000}"/>
    <cellStyle name="Normal 63 3" xfId="3523" xr:uid="{00000000-0005-0000-0000-000007110000}"/>
    <cellStyle name="Normal 64" xfId="256" xr:uid="{00000000-0005-0000-0000-000008110000}"/>
    <cellStyle name="Normal 64 2" xfId="1720" xr:uid="{00000000-0005-0000-0000-000009110000}"/>
    <cellStyle name="Normal 64 2 2" xfId="3526" xr:uid="{00000000-0005-0000-0000-00000A110000}"/>
    <cellStyle name="Normal 64 3" xfId="3525" xr:uid="{00000000-0005-0000-0000-00000B110000}"/>
    <cellStyle name="Normal 65" xfId="257" xr:uid="{00000000-0005-0000-0000-00000C110000}"/>
    <cellStyle name="Normal 65 2" xfId="1721" xr:uid="{00000000-0005-0000-0000-00000D110000}"/>
    <cellStyle name="Normal 65 2 2" xfId="3528" xr:uid="{00000000-0005-0000-0000-00000E110000}"/>
    <cellStyle name="Normal 65 3" xfId="3527" xr:uid="{00000000-0005-0000-0000-00000F110000}"/>
    <cellStyle name="Normal 66" xfId="258" xr:uid="{00000000-0005-0000-0000-000010110000}"/>
    <cellStyle name="Normal 66 2" xfId="1722" xr:uid="{00000000-0005-0000-0000-000011110000}"/>
    <cellStyle name="Normal 66 2 2" xfId="3530" xr:uid="{00000000-0005-0000-0000-000012110000}"/>
    <cellStyle name="Normal 66 3" xfId="3529" xr:uid="{00000000-0005-0000-0000-000013110000}"/>
    <cellStyle name="Normal 67" xfId="259" xr:uid="{00000000-0005-0000-0000-000014110000}"/>
    <cellStyle name="Normal 67 2" xfId="1723" xr:uid="{00000000-0005-0000-0000-000015110000}"/>
    <cellStyle name="Normal 67 2 2" xfId="3532" xr:uid="{00000000-0005-0000-0000-000016110000}"/>
    <cellStyle name="Normal 67 3" xfId="3531" xr:uid="{00000000-0005-0000-0000-000017110000}"/>
    <cellStyle name="Normal 68" xfId="260" xr:uid="{00000000-0005-0000-0000-000018110000}"/>
    <cellStyle name="Normal 68 2" xfId="1724" xr:uid="{00000000-0005-0000-0000-000019110000}"/>
    <cellStyle name="Normal 68 2 2" xfId="3534" xr:uid="{00000000-0005-0000-0000-00001A110000}"/>
    <cellStyle name="Normal 68 3" xfId="3533" xr:uid="{00000000-0005-0000-0000-00001B110000}"/>
    <cellStyle name="Normal 69" xfId="261" xr:uid="{00000000-0005-0000-0000-00001C110000}"/>
    <cellStyle name="Normal 69 2" xfId="1725" xr:uid="{00000000-0005-0000-0000-00001D110000}"/>
    <cellStyle name="Normal 69 2 2" xfId="3536" xr:uid="{00000000-0005-0000-0000-00001E110000}"/>
    <cellStyle name="Normal 69 3" xfId="3535" xr:uid="{00000000-0005-0000-0000-00001F110000}"/>
    <cellStyle name="Normal 7" xfId="2" xr:uid="{00000000-0005-0000-0000-000020110000}"/>
    <cellStyle name="Normal 7 2" xfId="262" xr:uid="{00000000-0005-0000-0000-000021110000}"/>
    <cellStyle name="Normal 7 2 2" xfId="3538" xr:uid="{00000000-0005-0000-0000-000022110000}"/>
    <cellStyle name="Normal 7 3" xfId="263" xr:uid="{00000000-0005-0000-0000-000023110000}"/>
    <cellStyle name="Normal 7 3 2" xfId="3539" xr:uid="{00000000-0005-0000-0000-000024110000}"/>
    <cellStyle name="Normal 7 3 3" xfId="5351" xr:uid="{299C5D36-397E-4392-9627-7575E82063E2}"/>
    <cellStyle name="Normal 7 4" xfId="323" xr:uid="{00000000-0005-0000-0000-000025110000}"/>
    <cellStyle name="Normal 7 4 2" xfId="3540" xr:uid="{00000000-0005-0000-0000-000026110000}"/>
    <cellStyle name="Normal 7 5" xfId="1726" xr:uid="{00000000-0005-0000-0000-000027110000}"/>
    <cellStyle name="Normal 7 5 2" xfId="3541" xr:uid="{00000000-0005-0000-0000-000028110000}"/>
    <cellStyle name="Normal 7 6" xfId="3537" xr:uid="{00000000-0005-0000-0000-000029110000}"/>
    <cellStyle name="Normal 70" xfId="264" xr:uid="{00000000-0005-0000-0000-00002A110000}"/>
    <cellStyle name="Normal 70 2" xfId="1727" xr:uid="{00000000-0005-0000-0000-00002B110000}"/>
    <cellStyle name="Normal 70 2 2" xfId="3543" xr:uid="{00000000-0005-0000-0000-00002C110000}"/>
    <cellStyle name="Normal 70 3" xfId="3542" xr:uid="{00000000-0005-0000-0000-00002D110000}"/>
    <cellStyle name="Normal 71" xfId="265" xr:uid="{00000000-0005-0000-0000-00002E110000}"/>
    <cellStyle name="Normal 71 2" xfId="1728" xr:uid="{00000000-0005-0000-0000-00002F110000}"/>
    <cellStyle name="Normal 71 2 2" xfId="3545" xr:uid="{00000000-0005-0000-0000-000030110000}"/>
    <cellStyle name="Normal 71 3" xfId="3544" xr:uid="{00000000-0005-0000-0000-000031110000}"/>
    <cellStyle name="Normal 72" xfId="266" xr:uid="{00000000-0005-0000-0000-000032110000}"/>
    <cellStyle name="Normal 72 2" xfId="1729" xr:uid="{00000000-0005-0000-0000-000033110000}"/>
    <cellStyle name="Normal 72 2 2" xfId="3547" xr:uid="{00000000-0005-0000-0000-000034110000}"/>
    <cellStyle name="Normal 72 3" xfId="3546" xr:uid="{00000000-0005-0000-0000-000035110000}"/>
    <cellStyle name="Normal 73" xfId="267" xr:uid="{00000000-0005-0000-0000-000036110000}"/>
    <cellStyle name="Normal 73 2" xfId="1730" xr:uid="{00000000-0005-0000-0000-000037110000}"/>
    <cellStyle name="Normal 73 2 2" xfId="3549" xr:uid="{00000000-0005-0000-0000-000038110000}"/>
    <cellStyle name="Normal 73 3" xfId="3548" xr:uid="{00000000-0005-0000-0000-000039110000}"/>
    <cellStyle name="Normal 74" xfId="268" xr:uid="{00000000-0005-0000-0000-00003A110000}"/>
    <cellStyle name="Normal 74 2" xfId="1731" xr:uid="{00000000-0005-0000-0000-00003B110000}"/>
    <cellStyle name="Normal 74 2 2" xfId="3551" xr:uid="{00000000-0005-0000-0000-00003C110000}"/>
    <cellStyle name="Normal 74 3" xfId="3550" xr:uid="{00000000-0005-0000-0000-00003D110000}"/>
    <cellStyle name="Normal 75" xfId="269" xr:uid="{00000000-0005-0000-0000-00003E110000}"/>
    <cellStyle name="Normal 75 2" xfId="1732" xr:uid="{00000000-0005-0000-0000-00003F110000}"/>
    <cellStyle name="Normal 75 2 2" xfId="3553" xr:uid="{00000000-0005-0000-0000-000040110000}"/>
    <cellStyle name="Normal 75 3" xfId="3552" xr:uid="{00000000-0005-0000-0000-000041110000}"/>
    <cellStyle name="Normal 76" xfId="270" xr:uid="{00000000-0005-0000-0000-000042110000}"/>
    <cellStyle name="Normal 76 2" xfId="1733" xr:uid="{00000000-0005-0000-0000-000043110000}"/>
    <cellStyle name="Normal 76 2 2" xfId="3555" xr:uid="{00000000-0005-0000-0000-000044110000}"/>
    <cellStyle name="Normal 76 3" xfId="3554" xr:uid="{00000000-0005-0000-0000-000045110000}"/>
    <cellStyle name="Normal 77" xfId="271" xr:uid="{00000000-0005-0000-0000-000046110000}"/>
    <cellStyle name="Normal 77 2" xfId="1734" xr:uid="{00000000-0005-0000-0000-000047110000}"/>
    <cellStyle name="Normal 77 2 2" xfId="3557" xr:uid="{00000000-0005-0000-0000-000048110000}"/>
    <cellStyle name="Normal 77 3" xfId="3556" xr:uid="{00000000-0005-0000-0000-000049110000}"/>
    <cellStyle name="Normal 78" xfId="272" xr:uid="{00000000-0005-0000-0000-00004A110000}"/>
    <cellStyle name="Normal 78 2" xfId="1735" xr:uid="{00000000-0005-0000-0000-00004B110000}"/>
    <cellStyle name="Normal 78 2 2" xfId="3559" xr:uid="{00000000-0005-0000-0000-00004C110000}"/>
    <cellStyle name="Normal 78 3" xfId="3558" xr:uid="{00000000-0005-0000-0000-00004D110000}"/>
    <cellStyle name="Normal 79" xfId="273" xr:uid="{00000000-0005-0000-0000-00004E110000}"/>
    <cellStyle name="Normal 79 2" xfId="1736" xr:uid="{00000000-0005-0000-0000-00004F110000}"/>
    <cellStyle name="Normal 79 2 2" xfId="3561" xr:uid="{00000000-0005-0000-0000-000050110000}"/>
    <cellStyle name="Normal 79 3" xfId="3560" xr:uid="{00000000-0005-0000-0000-000051110000}"/>
    <cellStyle name="Normal 8" xfId="274" xr:uid="{00000000-0005-0000-0000-000052110000}"/>
    <cellStyle name="Normal 8 2" xfId="275" xr:uid="{00000000-0005-0000-0000-000053110000}"/>
    <cellStyle name="Normal 8 2 2" xfId="3563" xr:uid="{00000000-0005-0000-0000-000054110000}"/>
    <cellStyle name="Normal 8 2 2 2" xfId="5353" xr:uid="{1B8A563F-845A-47A8-B13A-75E455ED1F97}"/>
    <cellStyle name="Normal 8 2 3" xfId="5189" xr:uid="{EA42CF1E-0FAA-4A13-9143-2AB2242DE678}"/>
    <cellStyle name="Normal 8 3" xfId="1737" xr:uid="{00000000-0005-0000-0000-000055110000}"/>
    <cellStyle name="Normal 8 3 2" xfId="3564" xr:uid="{00000000-0005-0000-0000-000056110000}"/>
    <cellStyle name="Normal 8 3 3" xfId="5352" xr:uid="{A98CD1B7-0212-4FFA-B5BC-74BC74ED0426}"/>
    <cellStyle name="Normal 8 4" xfId="3562" xr:uid="{00000000-0005-0000-0000-000057110000}"/>
    <cellStyle name="Normal 8 5" xfId="5188" xr:uid="{E2581B38-BC56-435A-9E5C-F7C5F9DEED89}"/>
    <cellStyle name="Normal 8_8.6.1.15" xfId="329" xr:uid="{00000000-0005-0000-0000-000058110000}"/>
    <cellStyle name="Normal 80" xfId="276" xr:uid="{00000000-0005-0000-0000-000059110000}"/>
    <cellStyle name="Normal 80 2" xfId="1738" xr:uid="{00000000-0005-0000-0000-00005A110000}"/>
    <cellStyle name="Normal 80 2 2" xfId="3566" xr:uid="{00000000-0005-0000-0000-00005B110000}"/>
    <cellStyle name="Normal 80 3" xfId="3565" xr:uid="{00000000-0005-0000-0000-00005C110000}"/>
    <cellStyle name="Normal 81" xfId="277" xr:uid="{00000000-0005-0000-0000-00005D110000}"/>
    <cellStyle name="Normal 81 2" xfId="1739" xr:uid="{00000000-0005-0000-0000-00005E110000}"/>
    <cellStyle name="Normal 81 2 2" xfId="3568" xr:uid="{00000000-0005-0000-0000-00005F110000}"/>
    <cellStyle name="Normal 81 3" xfId="3567" xr:uid="{00000000-0005-0000-0000-000060110000}"/>
    <cellStyle name="Normal 82" xfId="278" xr:uid="{00000000-0005-0000-0000-000061110000}"/>
    <cellStyle name="Normal 82 2" xfId="1740" xr:uid="{00000000-0005-0000-0000-000062110000}"/>
    <cellStyle name="Normal 82 2 2" xfId="3570" xr:uid="{00000000-0005-0000-0000-000063110000}"/>
    <cellStyle name="Normal 82 3" xfId="3569" xr:uid="{00000000-0005-0000-0000-000064110000}"/>
    <cellStyle name="Normal 83" xfId="279" xr:uid="{00000000-0005-0000-0000-000065110000}"/>
    <cellStyle name="Normal 83 2" xfId="1741" xr:uid="{00000000-0005-0000-0000-000066110000}"/>
    <cellStyle name="Normal 83 2 2" xfId="3572" xr:uid="{00000000-0005-0000-0000-000067110000}"/>
    <cellStyle name="Normal 83 3" xfId="3571" xr:uid="{00000000-0005-0000-0000-000068110000}"/>
    <cellStyle name="Normal 84" xfId="280" xr:uid="{00000000-0005-0000-0000-000069110000}"/>
    <cellStyle name="Normal 84 2" xfId="1742" xr:uid="{00000000-0005-0000-0000-00006A110000}"/>
    <cellStyle name="Normal 84 2 2" xfId="3574" xr:uid="{00000000-0005-0000-0000-00006B110000}"/>
    <cellStyle name="Normal 84 3" xfId="3573" xr:uid="{00000000-0005-0000-0000-00006C110000}"/>
    <cellStyle name="Normal 85" xfId="281" xr:uid="{00000000-0005-0000-0000-00006D110000}"/>
    <cellStyle name="Normal 85 2" xfId="1743" xr:uid="{00000000-0005-0000-0000-00006E110000}"/>
    <cellStyle name="Normal 85 2 2" xfId="3576" xr:uid="{00000000-0005-0000-0000-00006F110000}"/>
    <cellStyle name="Normal 85 3" xfId="3575" xr:uid="{00000000-0005-0000-0000-000070110000}"/>
    <cellStyle name="Normal 86" xfId="282" xr:uid="{00000000-0005-0000-0000-000071110000}"/>
    <cellStyle name="Normal 86 2" xfId="1744" xr:uid="{00000000-0005-0000-0000-000072110000}"/>
    <cellStyle name="Normal 86 2 2" xfId="3578" xr:uid="{00000000-0005-0000-0000-000073110000}"/>
    <cellStyle name="Normal 86 3" xfId="3577" xr:uid="{00000000-0005-0000-0000-000074110000}"/>
    <cellStyle name="Normal 87" xfId="283" xr:uid="{00000000-0005-0000-0000-000075110000}"/>
    <cellStyle name="Normal 87 2" xfId="1745" xr:uid="{00000000-0005-0000-0000-000076110000}"/>
    <cellStyle name="Normal 87 2 2" xfId="3580" xr:uid="{00000000-0005-0000-0000-000077110000}"/>
    <cellStyle name="Normal 87 3" xfId="3579" xr:uid="{00000000-0005-0000-0000-000078110000}"/>
    <cellStyle name="Normal 88" xfId="284" xr:uid="{00000000-0005-0000-0000-000079110000}"/>
    <cellStyle name="Normal 88 2" xfId="1746" xr:uid="{00000000-0005-0000-0000-00007A110000}"/>
    <cellStyle name="Normal 88 2 2" xfId="3582" xr:uid="{00000000-0005-0000-0000-00007B110000}"/>
    <cellStyle name="Normal 88 3" xfId="3581" xr:uid="{00000000-0005-0000-0000-00007C110000}"/>
    <cellStyle name="Normal 89" xfId="285" xr:uid="{00000000-0005-0000-0000-00007D110000}"/>
    <cellStyle name="Normal 89 2" xfId="1747" xr:uid="{00000000-0005-0000-0000-00007E110000}"/>
    <cellStyle name="Normal 89 2 2" xfId="3584" xr:uid="{00000000-0005-0000-0000-00007F110000}"/>
    <cellStyle name="Normal 89 3" xfId="3583" xr:uid="{00000000-0005-0000-0000-000080110000}"/>
    <cellStyle name="Normal 9" xfId="286" xr:uid="{00000000-0005-0000-0000-000081110000}"/>
    <cellStyle name="Normal 9 2" xfId="1748" xr:uid="{00000000-0005-0000-0000-000082110000}"/>
    <cellStyle name="Normal 9 2 2" xfId="3586" xr:uid="{00000000-0005-0000-0000-000083110000}"/>
    <cellStyle name="Normal 9 2 2 2" xfId="5355" xr:uid="{78F3153D-8582-4DEC-99EB-102C5492478A}"/>
    <cellStyle name="Normal 9 2 3" xfId="5354" xr:uid="{7EFA66C2-BEA5-4FA4-9DEB-BA4CBF9B2AEF}"/>
    <cellStyle name="Normal 9 3" xfId="1749" xr:uid="{00000000-0005-0000-0000-000084110000}"/>
    <cellStyle name="Normal 9 3 2" xfId="3587" xr:uid="{00000000-0005-0000-0000-000085110000}"/>
    <cellStyle name="Normal 9 3 3" xfId="5356" xr:uid="{E9B7197C-54F2-4234-936F-DD85434901E9}"/>
    <cellStyle name="Normal 9 4" xfId="1933" xr:uid="{00000000-0005-0000-0000-000086110000}"/>
    <cellStyle name="Normal 9 5" xfId="3585" xr:uid="{00000000-0005-0000-0000-000087110000}"/>
    <cellStyle name="Normal 9 6" xfId="5190" xr:uid="{EF3466FD-99FC-4169-A7D0-FF6DA9718705}"/>
    <cellStyle name="Normal 90" xfId="287" xr:uid="{00000000-0005-0000-0000-000088110000}"/>
    <cellStyle name="Normal 90 2" xfId="1750" xr:uid="{00000000-0005-0000-0000-000089110000}"/>
    <cellStyle name="Normal 90 2 2" xfId="3589" xr:uid="{00000000-0005-0000-0000-00008A110000}"/>
    <cellStyle name="Normal 90 3" xfId="3588" xr:uid="{00000000-0005-0000-0000-00008B110000}"/>
    <cellStyle name="Normal 91" xfId="288" xr:uid="{00000000-0005-0000-0000-00008C110000}"/>
    <cellStyle name="Normal 91 2" xfId="1751" xr:uid="{00000000-0005-0000-0000-00008D110000}"/>
    <cellStyle name="Normal 91 2 2" xfId="3591" xr:uid="{00000000-0005-0000-0000-00008E110000}"/>
    <cellStyle name="Normal 91 3" xfId="3590" xr:uid="{00000000-0005-0000-0000-00008F110000}"/>
    <cellStyle name="Normal 92" xfId="289" xr:uid="{00000000-0005-0000-0000-000090110000}"/>
    <cellStyle name="Normal 92 2" xfId="1752" xr:uid="{00000000-0005-0000-0000-000091110000}"/>
    <cellStyle name="Normal 92 2 2" xfId="3593" xr:uid="{00000000-0005-0000-0000-000092110000}"/>
    <cellStyle name="Normal 92 3" xfId="3592" xr:uid="{00000000-0005-0000-0000-000093110000}"/>
    <cellStyle name="Normal 93" xfId="290" xr:uid="{00000000-0005-0000-0000-000094110000}"/>
    <cellStyle name="Normal 93 2" xfId="1753" xr:uid="{00000000-0005-0000-0000-000095110000}"/>
    <cellStyle name="Normal 93 2 2" xfId="3595" xr:uid="{00000000-0005-0000-0000-000096110000}"/>
    <cellStyle name="Normal 93 3" xfId="3594" xr:uid="{00000000-0005-0000-0000-000097110000}"/>
    <cellStyle name="Normal 94" xfId="291" xr:uid="{00000000-0005-0000-0000-000098110000}"/>
    <cellStyle name="Normal 94 2" xfId="1754" xr:uid="{00000000-0005-0000-0000-000099110000}"/>
    <cellStyle name="Normal 94 2 2" xfId="3597" xr:uid="{00000000-0005-0000-0000-00009A110000}"/>
    <cellStyle name="Normal 94 3" xfId="3596" xr:uid="{00000000-0005-0000-0000-00009B110000}"/>
    <cellStyle name="Normal 95" xfId="292" xr:uid="{00000000-0005-0000-0000-00009C110000}"/>
    <cellStyle name="Normal 95 2" xfId="1755" xr:uid="{00000000-0005-0000-0000-00009D110000}"/>
    <cellStyle name="Normal 95 2 2" xfId="3599" xr:uid="{00000000-0005-0000-0000-00009E110000}"/>
    <cellStyle name="Normal 95 3" xfId="3598" xr:uid="{00000000-0005-0000-0000-00009F110000}"/>
    <cellStyle name="Normal 96" xfId="293" xr:uid="{00000000-0005-0000-0000-0000A0110000}"/>
    <cellStyle name="Normal 96 2" xfId="1756" xr:uid="{00000000-0005-0000-0000-0000A1110000}"/>
    <cellStyle name="Normal 96 2 2" xfId="3601" xr:uid="{00000000-0005-0000-0000-0000A2110000}"/>
    <cellStyle name="Normal 96 3" xfId="3600" xr:uid="{00000000-0005-0000-0000-0000A3110000}"/>
    <cellStyle name="Normal 97" xfId="294" xr:uid="{00000000-0005-0000-0000-0000A4110000}"/>
    <cellStyle name="Normal 97 2" xfId="1757" xr:uid="{00000000-0005-0000-0000-0000A5110000}"/>
    <cellStyle name="Normal 97 2 2" xfId="3603" xr:uid="{00000000-0005-0000-0000-0000A6110000}"/>
    <cellStyle name="Normal 97 3" xfId="3602" xr:uid="{00000000-0005-0000-0000-0000A7110000}"/>
    <cellStyle name="Normal 98" xfId="295" xr:uid="{00000000-0005-0000-0000-0000A8110000}"/>
    <cellStyle name="Normal 98 2" xfId="1758" xr:uid="{00000000-0005-0000-0000-0000A9110000}"/>
    <cellStyle name="Normal 98 2 2" xfId="3605" xr:uid="{00000000-0005-0000-0000-0000AA110000}"/>
    <cellStyle name="Normal 98 3" xfId="3604" xr:uid="{00000000-0005-0000-0000-0000AB110000}"/>
    <cellStyle name="Normal 99" xfId="296" xr:uid="{00000000-0005-0000-0000-0000AC110000}"/>
    <cellStyle name="Normal 99 2" xfId="1759" xr:uid="{00000000-0005-0000-0000-0000AD110000}"/>
    <cellStyle name="Normal 99 2 2" xfId="3607" xr:uid="{00000000-0005-0000-0000-0000AE110000}"/>
    <cellStyle name="Normal 99 3" xfId="3606" xr:uid="{00000000-0005-0000-0000-0000AF110000}"/>
    <cellStyle name="Normal Table" xfId="1760" xr:uid="{00000000-0005-0000-0000-0000B0110000}"/>
    <cellStyle name="Normal_A8_Table" xfId="297" xr:uid="{00000000-0005-0000-0000-0000B1110000}"/>
    <cellStyle name="Normal_CO2" xfId="1926" xr:uid="{00000000-0005-0000-0000-0000B2110000}"/>
    <cellStyle name="Normal_Sheet1 2" xfId="1927" xr:uid="{00000000-0005-0000-0000-0000B3110000}"/>
    <cellStyle name="Normal_Sheet1 3" xfId="3677" xr:uid="{00000000-0005-0000-0000-0000B4110000}"/>
    <cellStyle name="Note" xfId="5086" builtinId="10" customBuiltin="1"/>
    <cellStyle name="Note 2" xfId="1761" xr:uid="{00000000-0005-0000-0000-0000B5110000}"/>
    <cellStyle name="Note 2 10" xfId="6913" xr:uid="{C047F6F9-E8D9-40B3-BA4F-BA66740CA05B}"/>
    <cellStyle name="Note 2 11" xfId="9629" xr:uid="{0F5B7896-4ED4-4CCC-B421-D05BBEF4D06F}"/>
    <cellStyle name="Note 2 12" xfId="9578" xr:uid="{53350EC9-B2EB-4ED3-B94F-24B5A2F83B55}"/>
    <cellStyle name="Note 2 13" xfId="6110" xr:uid="{2557B81D-222E-4170-BEC1-6E2608431220}"/>
    <cellStyle name="Note 2 2" xfId="3608" xr:uid="{00000000-0005-0000-0000-0000B6110000}"/>
    <cellStyle name="Note 2 2 2" xfId="4784" xr:uid="{00000000-0005-0000-0000-0000B7110000}"/>
    <cellStyle name="Note 2 2 2 2" xfId="8842" xr:uid="{A0542B3D-B0FD-4F77-96CE-6F719954BF8C}"/>
    <cellStyle name="Note 2 2 2 2 2" xfId="10346" xr:uid="{41AFCD91-05B0-4155-AA9C-DC9252D22D63}"/>
    <cellStyle name="Note 2 2 2 3" xfId="8172" xr:uid="{85AC5E03-52FF-461D-A170-0D324E519F96}"/>
    <cellStyle name="Note 2 2 2 4" xfId="8966" xr:uid="{2B81400F-7031-43DE-AD24-FEA3555AB387}"/>
    <cellStyle name="Note 2 2 3" xfId="4796" xr:uid="{00000000-0005-0000-0000-0000B8110000}"/>
    <cellStyle name="Note 2 2 3 2" xfId="9952" xr:uid="{3FD8C3A3-3E61-48C8-9E4F-C63CA04EE649}"/>
    <cellStyle name="Note 2 2 4" xfId="4804" xr:uid="{00000000-0005-0000-0000-0000B9110000}"/>
    <cellStyle name="Note 2 2 5" xfId="5589" xr:uid="{3FE7126B-7C7E-4E0C-9AD8-16D0783DDF16}"/>
    <cellStyle name="Note 2 2 6" xfId="6840" xr:uid="{F15505C1-5C4B-4A87-9305-A9A1DA67E8C4}"/>
    <cellStyle name="Note 2 2 7" xfId="7349" xr:uid="{E6D1C23D-F8AE-4A44-8960-DD037D8A5836}"/>
    <cellStyle name="Note 2 2 8" xfId="9554" xr:uid="{2B5C58F0-ED8C-4729-AFE1-A529045432D7}"/>
    <cellStyle name="Note 2 3" xfId="3663" xr:uid="{00000000-0005-0000-0000-0000BA110000}"/>
    <cellStyle name="Note 2 3 2" xfId="3889" xr:uid="{00000000-0005-0000-0000-0000BB110000}"/>
    <cellStyle name="Note 2 4" xfId="3664" xr:uid="{00000000-0005-0000-0000-0000BC110000}"/>
    <cellStyle name="Note 2 4 2" xfId="3890" xr:uid="{00000000-0005-0000-0000-0000BD110000}"/>
    <cellStyle name="Note 2 5" xfId="3665" xr:uid="{00000000-0005-0000-0000-0000BE110000}"/>
    <cellStyle name="Note 2 5 2" xfId="3891" xr:uid="{00000000-0005-0000-0000-0000BF110000}"/>
    <cellStyle name="Note 2 6" xfId="4352" xr:uid="{00000000-0005-0000-0000-0000C0110000}"/>
    <cellStyle name="Note 2 6 2" xfId="8612" xr:uid="{73611F06-C7DF-43D4-92BC-CFF90CC48538}"/>
    <cellStyle name="Note 2 6 2 2" xfId="10123" xr:uid="{B3021370-6A8D-47AF-8D78-D8F78155883A}"/>
    <cellStyle name="Note 2 6 3" xfId="7939" xr:uid="{D01D304B-BE0A-4E6E-B639-E8D60746EEC6}"/>
    <cellStyle name="Note 2 6 4" xfId="9278" xr:uid="{CA299DB8-93CC-4926-9B18-937D28F4B76B}"/>
    <cellStyle name="Note 2 6 5" xfId="6765" xr:uid="{9EFA0FD3-2455-409A-BBF0-38A6ECDD9C4D}"/>
    <cellStyle name="Note 2 6 6" xfId="7259" xr:uid="{09E8FB4D-DF80-44A5-9BA2-2618724B95C2}"/>
    <cellStyle name="Note 2 7" xfId="4141" xr:uid="{00000000-0005-0000-0000-0000C1110000}"/>
    <cellStyle name="Note 2 7 2" xfId="6404" xr:uid="{C18EA705-C62A-4110-A77C-A081AB1272C6}"/>
    <cellStyle name="Note 2 8" xfId="4983" xr:uid="{00000000-0005-0000-0000-0000C2110000}"/>
    <cellStyle name="Note 2 9" xfId="5357" xr:uid="{6CD8565A-5FC0-4E45-94E2-5BA313657660}"/>
    <cellStyle name="Note 3" xfId="3666" xr:uid="{00000000-0005-0000-0000-0000C3110000}"/>
    <cellStyle name="Note 3 10" xfId="6336" xr:uid="{BFF385F4-6BAE-4046-BCD2-9841D2D9BC85}"/>
    <cellStyle name="Note 3 11" xfId="9462" xr:uid="{6AA6BAF6-BCBB-432E-B6DC-0A1396BC4CD7}"/>
    <cellStyle name="Note 3 12" xfId="9310" xr:uid="{F6AF4204-881F-4E93-B2D9-36D81B79552E}"/>
    <cellStyle name="Note 3 13" xfId="5997" xr:uid="{690C1031-F2FC-4862-A278-45A4033BC546}"/>
    <cellStyle name="Note 3 2" xfId="3667" xr:uid="{00000000-0005-0000-0000-0000C4110000}"/>
    <cellStyle name="Note 3 2 2" xfId="4785" xr:uid="{00000000-0005-0000-0000-0000C5110000}"/>
    <cellStyle name="Note 3 2 2 2" xfId="8843" xr:uid="{8A8F0434-E0A7-4DD0-9F4A-C2C91F16DC4B}"/>
    <cellStyle name="Note 3 2 2 2 2" xfId="10347" xr:uid="{6682A35D-EAA3-4AFA-841C-DB5D9B3EBD47}"/>
    <cellStyle name="Note 3 2 2 3" xfId="8173" xr:uid="{AEB04025-A95A-4F8F-BFD4-1CD05967CD3C}"/>
    <cellStyle name="Note 3 2 2 4" xfId="9355" xr:uid="{356746F7-CBD3-4B11-A774-6245695FE6C1}"/>
    <cellStyle name="Note 3 2 3" xfId="4797" xr:uid="{00000000-0005-0000-0000-0000C6110000}"/>
    <cellStyle name="Note 3 2 3 2" xfId="9953" xr:uid="{96F649F8-2208-4B88-8091-E12289F08ECB}"/>
    <cellStyle name="Note 3 2 4" xfId="4805" xr:uid="{00000000-0005-0000-0000-0000C7110000}"/>
    <cellStyle name="Note 3 2 5" xfId="5590" xr:uid="{ACF37A33-9D9A-43C7-BF7D-9D247F9BF61A}"/>
    <cellStyle name="Note 3 2 6" xfId="5870" xr:uid="{1428A7F0-5888-491A-8AFB-1C0AB68E7AE6}"/>
    <cellStyle name="Note 3 2 7" xfId="6167" xr:uid="{5D46D4C0-F0FB-494E-B5FD-C92646448E41}"/>
    <cellStyle name="Note 3 2 8" xfId="7330" xr:uid="{7DE68061-DE76-4F55-8DC9-F06D3650CC7D}"/>
    <cellStyle name="Note 3 3" xfId="3668" xr:uid="{00000000-0005-0000-0000-0000C8110000}"/>
    <cellStyle name="Note 3 3 2" xfId="3893" xr:uid="{00000000-0005-0000-0000-0000C9110000}"/>
    <cellStyle name="Note 3 4" xfId="3669" xr:uid="{00000000-0005-0000-0000-0000CA110000}"/>
    <cellStyle name="Note 3 4 2" xfId="3894" xr:uid="{00000000-0005-0000-0000-0000CB110000}"/>
    <cellStyle name="Note 3 5" xfId="3670" xr:uid="{00000000-0005-0000-0000-0000CC110000}"/>
    <cellStyle name="Note 3 5 2" xfId="3895" xr:uid="{00000000-0005-0000-0000-0000CD110000}"/>
    <cellStyle name="Note 3 6" xfId="3892" xr:uid="{00000000-0005-0000-0000-0000CE110000}"/>
    <cellStyle name="Note 3 6 2" xfId="8621" xr:uid="{B07DB27E-16AF-4D09-8ECA-7EB8D181E0F2}"/>
    <cellStyle name="Note 3 6 2 2" xfId="10128" xr:uid="{AE1FBC96-0783-461B-86D0-672FDCB73042}"/>
    <cellStyle name="Note 3 6 3" xfId="7948" xr:uid="{3F6B22D2-BA5F-4839-AB28-DA0F5D06C6C4}"/>
    <cellStyle name="Note 3 6 4" xfId="9285" xr:uid="{ED2098F5-8FD4-419F-AB92-388F9C2119DE}"/>
    <cellStyle name="Note 3 6 5" xfId="7393" xr:uid="{CEEBB717-05E9-44E2-AF65-D8A2B5FC9D42}"/>
    <cellStyle name="Note 3 6 6" xfId="6080" xr:uid="{2E5444A7-9F4B-4B16-9B1B-F9F485A8D903}"/>
    <cellStyle name="Note 3 7" xfId="4363" xr:uid="{00000000-0005-0000-0000-0000CF110000}"/>
    <cellStyle name="Note 3 7 2" xfId="8301" xr:uid="{17626EF3-7A67-493D-9F42-E9C1EED3E650}"/>
    <cellStyle name="Note 3 7 3" xfId="9354" xr:uid="{04D1911D-2A74-4892-98CE-1C16FB087DF6}"/>
    <cellStyle name="Note 3 8" xfId="4137" xr:uid="{00000000-0005-0000-0000-0000D0110000}"/>
    <cellStyle name="Note 3 9" xfId="4992" xr:uid="{00000000-0005-0000-0000-0000D1110000}"/>
    <cellStyle name="Note 4" xfId="3671" xr:uid="{00000000-0005-0000-0000-0000D2110000}"/>
    <cellStyle name="Note 4 2" xfId="4786" xr:uid="{00000000-0005-0000-0000-0000D3110000}"/>
    <cellStyle name="Note 4 2 2" xfId="8844" xr:uid="{6734EB10-CA4E-494D-9DB8-5DA44D157D26}"/>
    <cellStyle name="Note 4 2 2 2" xfId="10348" xr:uid="{3428BEA3-7BC3-4529-A23E-B1F440D4DAC8}"/>
    <cellStyle name="Note 4 2 3" xfId="8174" xr:uid="{569BD0F5-A459-4E75-9179-858813CC71AA}"/>
    <cellStyle name="Note 4 2 4" xfId="9606" xr:uid="{BEE4875B-6869-4627-A491-F01912110408}"/>
    <cellStyle name="Note 4 3" xfId="4798" xr:uid="{00000000-0005-0000-0000-0000D4110000}"/>
    <cellStyle name="Note 4 3 2" xfId="9954" xr:uid="{E0ACA3D4-28FD-418B-BDF8-7F31FC08AE90}"/>
    <cellStyle name="Note 4 4" xfId="4806" xr:uid="{00000000-0005-0000-0000-0000D5110000}"/>
    <cellStyle name="Note 4 5" xfId="5358" xr:uid="{1FB54F2A-E496-43D9-83C5-CCB317B304C8}"/>
    <cellStyle name="Note 4 6" xfId="5591" xr:uid="{901D966E-1916-49A1-A054-A5EE21B97270}"/>
    <cellStyle name="Note 4 7" xfId="6839" xr:uid="{0179A9C7-DDB5-4308-BF76-C7D802AC9EE2}"/>
    <cellStyle name="Note 4 8" xfId="5888" xr:uid="{70683DCF-DD7A-4746-AEC8-13ED245A35BC}"/>
    <cellStyle name="Note 4 9" xfId="9488" xr:uid="{7B42FC01-5837-470A-9D61-324B31131D7A}"/>
    <cellStyle name="notes" xfId="1762" xr:uid="{00000000-0005-0000-0000-0000D6110000}"/>
    <cellStyle name="notes 2" xfId="3609" xr:uid="{00000000-0005-0000-0000-0000D7110000}"/>
    <cellStyle name="Output" xfId="5081" builtinId="21" customBuiltin="1"/>
    <cellStyle name="Output 2" xfId="1763" xr:uid="{00000000-0005-0000-0000-0000D8110000}"/>
    <cellStyle name="Output 2 10" xfId="9468" xr:uid="{98024A54-0269-408D-9EB8-D04691A89CD6}"/>
    <cellStyle name="Output 2 2" xfId="3610" xr:uid="{00000000-0005-0000-0000-0000D9110000}"/>
    <cellStyle name="Output 2 2 2" xfId="4787" xr:uid="{00000000-0005-0000-0000-0000DA110000}"/>
    <cellStyle name="Output 2 2 2 2" xfId="8845" xr:uid="{0EC438C3-2229-4DFA-985B-053032F66C1B}"/>
    <cellStyle name="Output 2 2 2 2 2" xfId="8386" xr:uid="{78AC202F-4229-40B9-9516-5FFB2C64B3DF}"/>
    <cellStyle name="Output 2 2 2 2 3" xfId="10349" xr:uid="{4FE9ACCA-22EF-48DD-BBA2-06FA406ED554}"/>
    <cellStyle name="Output 2 2 2 3" xfId="8175" xr:uid="{10CE8E38-8DE3-46B8-A28B-D0C4766061CE}"/>
    <cellStyle name="Output 2 2 2 4" xfId="7580" xr:uid="{B7385756-808F-402F-A675-52FE3007D8CD}"/>
    <cellStyle name="Output 2 2 2 5" xfId="8894" xr:uid="{19824E20-0A3D-4404-BFAC-8616E8B19A5B}"/>
    <cellStyle name="Output 2 2 3" xfId="4799" xr:uid="{00000000-0005-0000-0000-0000DB110000}"/>
    <cellStyle name="Output 2 2 3 2" xfId="6582" xr:uid="{1E4AD6EC-79ED-47B7-A4C3-C40793E0E121}"/>
    <cellStyle name="Output 2 2 3 3" xfId="9955" xr:uid="{5A6BF9D9-7D60-4F9C-AB23-C13BA0B42FEE}"/>
    <cellStyle name="Output 2 2 4" xfId="5592" xr:uid="{A00235FB-531C-4F0F-8DDA-B98384F50E98}"/>
    <cellStyle name="Output 2 2 5" xfId="7310" xr:uid="{D3AE352C-7B75-49A4-95FA-111B8EBE0853}"/>
    <cellStyle name="Output 2 2 6" xfId="7379" xr:uid="{8DEC4D07-25D7-4071-AA9C-96B84F3A94AD}"/>
    <cellStyle name="Output 2 2 7" xfId="8872" xr:uid="{581EC8AE-5103-4555-AA74-8EB7BBB1E796}"/>
    <cellStyle name="Output 2 3" xfId="4353" xr:uid="{00000000-0005-0000-0000-0000DC110000}"/>
    <cellStyle name="Output 2 3 2" xfId="8613" xr:uid="{4F7AF140-48DF-4D0C-950D-095AFFC1BC9B}"/>
    <cellStyle name="Output 2 3 2 2" xfId="8344" xr:uid="{3183F839-A192-473E-AE0A-DF1AC9318134}"/>
    <cellStyle name="Output 2 3 2 3" xfId="10124" xr:uid="{86127D16-DED4-48B3-A4BD-CF8AABBAC563}"/>
    <cellStyle name="Output 2 3 3" xfId="7940" xr:uid="{F70B7DF8-C3F2-4EAC-AF39-645CB1E37A79}"/>
    <cellStyle name="Output 2 3 4" xfId="7107" xr:uid="{0E2AFDA8-C9A4-4BF0-B9B0-6EFAD96B110E}"/>
    <cellStyle name="Output 2 3 5" xfId="9279" xr:uid="{65FD687D-01D0-42A9-8AA5-380090D6E68A}"/>
    <cellStyle name="Output 2 3 6" xfId="7016" xr:uid="{89B429DD-8193-46EE-99EF-598A40097561}"/>
    <cellStyle name="Output 2 3 7" xfId="6889" xr:uid="{C84B2A67-26B2-437F-8593-2F39E4C700D0}"/>
    <cellStyle name="Output 2 4" xfId="4140" xr:uid="{00000000-0005-0000-0000-0000DD110000}"/>
    <cellStyle name="Output 2 4 2" xfId="6243" xr:uid="{48C6866E-8B30-40EE-8123-8A85B8BF112B}"/>
    <cellStyle name="Output 2 4 3" xfId="9630" xr:uid="{E7740C29-A6F2-4528-8443-4BDC677946E9}"/>
    <cellStyle name="Output 2 5" xfId="4984" xr:uid="{00000000-0005-0000-0000-0000DE110000}"/>
    <cellStyle name="Output 2 6" xfId="5359" xr:uid="{003933EF-B5B3-4708-90E4-BE84CA3CBCA9}"/>
    <cellStyle name="Output 2 7" xfId="7338" xr:uid="{419C43EA-A3E2-44DC-BCF3-F5300C78F5A6}"/>
    <cellStyle name="Output 2 8" xfId="9416" xr:uid="{EC6AB732-C9F4-457F-8D0E-B4E2DF4E7E68}"/>
    <cellStyle name="Output 2 9" xfId="9423" xr:uid="{9F6D15EA-A2AD-4CF3-BCE3-F188E113F655}"/>
    <cellStyle name="Output 3" xfId="3896" xr:uid="{00000000-0005-0000-0000-0000DF110000}"/>
    <cellStyle name="Output 3 2" xfId="4364" xr:uid="{00000000-0005-0000-0000-0000E0110000}"/>
    <cellStyle name="Output 3 2 2" xfId="8622" xr:uid="{6E3CED09-05D0-4DA3-90C0-DDACC626B699}"/>
    <cellStyle name="Output 3 2 2 2" xfId="8345" xr:uid="{E4FD4C6E-5B44-464E-8B77-E874BA92F895}"/>
    <cellStyle name="Output 3 2 2 3" xfId="10129" xr:uid="{81D84169-0056-4690-AD51-CC5A25E120C8}"/>
    <cellStyle name="Output 3 2 3" xfId="7949" xr:uid="{12E331C2-476A-4D75-B0BA-B203182905CB}"/>
    <cellStyle name="Output 3 2 4" xfId="6506" xr:uid="{B9575DF4-6360-4D1E-87DB-87161699E03F}"/>
    <cellStyle name="Output 3 2 5" xfId="9286" xr:uid="{1F8DAEC9-3C03-4622-A555-F91FEBC4C520}"/>
    <cellStyle name="Output 3 2 6" xfId="6767" xr:uid="{CAEF508C-8F89-4674-86FF-36DFC4AE83E2}"/>
    <cellStyle name="Output 3 2 7" xfId="6207" xr:uid="{42D5E73B-2C9E-41E0-8A94-D0E4F63382D2}"/>
    <cellStyle name="Output 3 3" xfId="4536" xr:uid="{00000000-0005-0000-0000-0000E1110000}"/>
    <cellStyle name="Output 3 3 2" xfId="7622" xr:uid="{1B743440-FCCD-4797-99C2-4F5E8301531B}"/>
    <cellStyle name="Output 3 3 3" xfId="6505" xr:uid="{4BC9521E-798D-4F41-B9AB-B5100DC24E60}"/>
    <cellStyle name="Output 3 4" xfId="4993" xr:uid="{00000000-0005-0000-0000-0000E2110000}"/>
    <cellStyle name="Output 3 5" xfId="5360" xr:uid="{A2E62636-4932-4D47-B07F-E97F67AE83B7}"/>
    <cellStyle name="Output 3 6" xfId="7125" xr:uid="{AA4117CC-E546-41C2-85F5-3E47CBE81736}"/>
    <cellStyle name="Output 3 7" xfId="9605" xr:uid="{C397ED9C-A0BF-45CA-A0E6-1D28336339BF}"/>
    <cellStyle name="Output 3 8" xfId="9647" xr:uid="{7C0E142C-ADD9-4D57-A40A-1282CF40E27A}"/>
    <cellStyle name="Output 3 9" xfId="8893" xr:uid="{9D0B8759-EB57-4BFE-8E8B-399C97E5A8BC}"/>
    <cellStyle name="Output Amounts" xfId="5191" xr:uid="{C2A02948-D97B-4D81-A428-F02EE5BEA7E2}"/>
    <cellStyle name="Output Column Headings" xfId="5192" xr:uid="{DDA799D9-ECDD-4BD2-926E-6F5CC0F00B8B}"/>
    <cellStyle name="Output Line Items" xfId="5193" xr:uid="{9BA51C5B-CB7A-423C-A07F-981DCEE99C44}"/>
    <cellStyle name="Per cent" xfId="305" builtinId="5"/>
    <cellStyle name="Percent [2]" xfId="1764" xr:uid="{00000000-0005-0000-0000-0000E4110000}"/>
    <cellStyle name="Percent 10" xfId="1765" xr:uid="{00000000-0005-0000-0000-0000E5110000}"/>
    <cellStyle name="Percent 11" xfId="1766" xr:uid="{00000000-0005-0000-0000-0000E6110000}"/>
    <cellStyle name="Percent 12" xfId="1767" xr:uid="{00000000-0005-0000-0000-0000E7110000}"/>
    <cellStyle name="Percent 13" xfId="1768" xr:uid="{00000000-0005-0000-0000-0000E8110000}"/>
    <cellStyle name="Percent 14" xfId="1769" xr:uid="{00000000-0005-0000-0000-0000E9110000}"/>
    <cellStyle name="Percent 15" xfId="1770" xr:uid="{00000000-0005-0000-0000-0000EA110000}"/>
    <cellStyle name="Percent 16" xfId="1771" xr:uid="{00000000-0005-0000-0000-0000EB110000}"/>
    <cellStyle name="Percent 17" xfId="1772" xr:uid="{00000000-0005-0000-0000-0000EC110000}"/>
    <cellStyle name="Percent 18" xfId="1773" xr:uid="{00000000-0005-0000-0000-0000ED110000}"/>
    <cellStyle name="Percent 19" xfId="1774" xr:uid="{00000000-0005-0000-0000-0000EE110000}"/>
    <cellStyle name="Percent 2" xfId="298" xr:uid="{00000000-0005-0000-0000-0000EF110000}"/>
    <cellStyle name="Percent 2 2" xfId="299" xr:uid="{00000000-0005-0000-0000-0000F0110000}"/>
    <cellStyle name="Percent 2 2 2" xfId="300" xr:uid="{00000000-0005-0000-0000-0000F1110000}"/>
    <cellStyle name="Percent 2 2 2 2" xfId="5362" xr:uid="{7A6FE6E1-047B-4712-965C-91273338645C}"/>
    <cellStyle name="Percent 2 2 3" xfId="5195" xr:uid="{943FC067-9EF1-4771-AB44-FA6EB922EA71}"/>
    <cellStyle name="Percent 2 3" xfId="301" xr:uid="{00000000-0005-0000-0000-0000F2110000}"/>
    <cellStyle name="Percent 2 4" xfId="324" xr:uid="{00000000-0005-0000-0000-0000F3110000}"/>
    <cellStyle name="Percent 2 4 2" xfId="5361" xr:uid="{B1B321D3-6A8D-4C2F-B7B4-F7AD99F81E2E}"/>
    <cellStyle name="Percent 2 5" xfId="5194" xr:uid="{26969D42-7654-470C-97FA-F2783A63B99F}"/>
    <cellStyle name="Percent 20" xfId="1775" xr:uid="{00000000-0005-0000-0000-0000F4110000}"/>
    <cellStyle name="Percent 21" xfId="1776" xr:uid="{00000000-0005-0000-0000-0000F5110000}"/>
    <cellStyle name="Percent 22" xfId="1777" xr:uid="{00000000-0005-0000-0000-0000F6110000}"/>
    <cellStyle name="Percent 23" xfId="1778" xr:uid="{00000000-0005-0000-0000-0000F7110000}"/>
    <cellStyle name="Percent 24" xfId="1779" xr:uid="{00000000-0005-0000-0000-0000F8110000}"/>
    <cellStyle name="Percent 25" xfId="1780" xr:uid="{00000000-0005-0000-0000-0000F9110000}"/>
    <cellStyle name="Percent 26" xfId="1781" xr:uid="{00000000-0005-0000-0000-0000FA110000}"/>
    <cellStyle name="Percent 27" xfId="1782" xr:uid="{00000000-0005-0000-0000-0000FB110000}"/>
    <cellStyle name="Percent 28" xfId="1783" xr:uid="{00000000-0005-0000-0000-0000FC110000}"/>
    <cellStyle name="Percent 29" xfId="1784" xr:uid="{00000000-0005-0000-0000-0000FD110000}"/>
    <cellStyle name="Percent 3" xfId="302" xr:uid="{00000000-0005-0000-0000-0000FE110000}"/>
    <cellStyle name="Percent 3 2" xfId="1785" xr:uid="{00000000-0005-0000-0000-0000FF110000}"/>
    <cellStyle name="Percent 3 3" xfId="5200" xr:uid="{11611BFE-500E-4A54-B027-5461D536C876}"/>
    <cellStyle name="Percent 30" xfId="1786" xr:uid="{00000000-0005-0000-0000-000000120000}"/>
    <cellStyle name="Percent 31" xfId="1787" xr:uid="{00000000-0005-0000-0000-000001120000}"/>
    <cellStyle name="Percent 32" xfId="1788" xr:uid="{00000000-0005-0000-0000-000002120000}"/>
    <cellStyle name="Percent 33" xfId="1789" xr:uid="{00000000-0005-0000-0000-000003120000}"/>
    <cellStyle name="Percent 34" xfId="1790" xr:uid="{00000000-0005-0000-0000-000004120000}"/>
    <cellStyle name="Percent 35" xfId="1791" xr:uid="{00000000-0005-0000-0000-000005120000}"/>
    <cellStyle name="Percent 36" xfId="1792" xr:uid="{00000000-0005-0000-0000-000006120000}"/>
    <cellStyle name="Percent 37" xfId="1793" xr:uid="{00000000-0005-0000-0000-000007120000}"/>
    <cellStyle name="Percent 38" xfId="1794" xr:uid="{00000000-0005-0000-0000-000008120000}"/>
    <cellStyle name="Percent 39" xfId="1795" xr:uid="{00000000-0005-0000-0000-000009120000}"/>
    <cellStyle name="Percent 4" xfId="1796" xr:uid="{00000000-0005-0000-0000-00000A120000}"/>
    <cellStyle name="Percent 40" xfId="1797" xr:uid="{00000000-0005-0000-0000-00000B120000}"/>
    <cellStyle name="Percent 41" xfId="1798" xr:uid="{00000000-0005-0000-0000-00000C120000}"/>
    <cellStyle name="Percent 42" xfId="1799" xr:uid="{00000000-0005-0000-0000-00000D120000}"/>
    <cellStyle name="Percent 43" xfId="1800" xr:uid="{00000000-0005-0000-0000-00000E120000}"/>
    <cellStyle name="Percent 44" xfId="1801" xr:uid="{00000000-0005-0000-0000-00000F120000}"/>
    <cellStyle name="Percent 45" xfId="1802" xr:uid="{00000000-0005-0000-0000-000010120000}"/>
    <cellStyle name="Percent 46" xfId="1803" xr:uid="{00000000-0005-0000-0000-000011120000}"/>
    <cellStyle name="Percent 47" xfId="1804" xr:uid="{00000000-0005-0000-0000-000012120000}"/>
    <cellStyle name="Percent 48" xfId="1805" xr:uid="{00000000-0005-0000-0000-000013120000}"/>
    <cellStyle name="Percent 49" xfId="1806" xr:uid="{00000000-0005-0000-0000-000014120000}"/>
    <cellStyle name="Percent 5" xfId="1807" xr:uid="{00000000-0005-0000-0000-000015120000}"/>
    <cellStyle name="Percent 50" xfId="1808" xr:uid="{00000000-0005-0000-0000-000016120000}"/>
    <cellStyle name="Percent 51" xfId="1809" xr:uid="{00000000-0005-0000-0000-000017120000}"/>
    <cellStyle name="Percent 52" xfId="1810" xr:uid="{00000000-0005-0000-0000-000018120000}"/>
    <cellStyle name="Percent 53" xfId="1811" xr:uid="{00000000-0005-0000-0000-000019120000}"/>
    <cellStyle name="Percent 54" xfId="1812" xr:uid="{00000000-0005-0000-0000-00001A120000}"/>
    <cellStyle name="Percent 55" xfId="1813" xr:uid="{00000000-0005-0000-0000-00001B120000}"/>
    <cellStyle name="Percent 56" xfId="1814" xr:uid="{00000000-0005-0000-0000-00001C120000}"/>
    <cellStyle name="Percent 57" xfId="1815" xr:uid="{00000000-0005-0000-0000-00001D120000}"/>
    <cellStyle name="Percent 58" xfId="1816" xr:uid="{00000000-0005-0000-0000-00001E120000}"/>
    <cellStyle name="Percent 59" xfId="1817" xr:uid="{00000000-0005-0000-0000-00001F120000}"/>
    <cellStyle name="Percent 6" xfId="1818" xr:uid="{00000000-0005-0000-0000-000020120000}"/>
    <cellStyle name="Percent 60" xfId="1819" xr:uid="{00000000-0005-0000-0000-000021120000}"/>
    <cellStyle name="Percent 61" xfId="1820" xr:uid="{00000000-0005-0000-0000-000022120000}"/>
    <cellStyle name="Percent 62" xfId="1821" xr:uid="{00000000-0005-0000-0000-000023120000}"/>
    <cellStyle name="Percent 63" xfId="1822" xr:uid="{00000000-0005-0000-0000-000024120000}"/>
    <cellStyle name="Percent 64" xfId="1823" xr:uid="{00000000-0005-0000-0000-000025120000}"/>
    <cellStyle name="Percent 65" xfId="1824" xr:uid="{00000000-0005-0000-0000-000026120000}"/>
    <cellStyle name="Percent 66" xfId="1825" xr:uid="{00000000-0005-0000-0000-000027120000}"/>
    <cellStyle name="Percent 67" xfId="1826" xr:uid="{00000000-0005-0000-0000-000028120000}"/>
    <cellStyle name="Percent 68" xfId="1827" xr:uid="{00000000-0005-0000-0000-000029120000}"/>
    <cellStyle name="Percent 69" xfId="1828" xr:uid="{00000000-0005-0000-0000-00002A120000}"/>
    <cellStyle name="Percent 7" xfId="1829" xr:uid="{00000000-0005-0000-0000-00002B120000}"/>
    <cellStyle name="Percent 70" xfId="1830" xr:uid="{00000000-0005-0000-0000-00002C120000}"/>
    <cellStyle name="Percent 71" xfId="1831" xr:uid="{00000000-0005-0000-0000-00002D120000}"/>
    <cellStyle name="Percent 72" xfId="1832" xr:uid="{00000000-0005-0000-0000-00002E120000}"/>
    <cellStyle name="Percent 73" xfId="1833" xr:uid="{00000000-0005-0000-0000-00002F120000}"/>
    <cellStyle name="Percent 74" xfId="1834" xr:uid="{00000000-0005-0000-0000-000030120000}"/>
    <cellStyle name="Percent 75" xfId="1835" xr:uid="{00000000-0005-0000-0000-000031120000}"/>
    <cellStyle name="Percent 76" xfId="1836" xr:uid="{00000000-0005-0000-0000-000032120000}"/>
    <cellStyle name="Percent 77" xfId="1837" xr:uid="{00000000-0005-0000-0000-000033120000}"/>
    <cellStyle name="Percent 78" xfId="1838" xr:uid="{00000000-0005-0000-0000-000034120000}"/>
    <cellStyle name="Percent 79" xfId="1839" xr:uid="{00000000-0005-0000-0000-000035120000}"/>
    <cellStyle name="Percent 8" xfId="1840" xr:uid="{00000000-0005-0000-0000-000036120000}"/>
    <cellStyle name="Percent 80" xfId="1841" xr:uid="{00000000-0005-0000-0000-000037120000}"/>
    <cellStyle name="Percent 81" xfId="1842" xr:uid="{00000000-0005-0000-0000-000038120000}"/>
    <cellStyle name="Percent 82" xfId="1843" xr:uid="{00000000-0005-0000-0000-000039120000}"/>
    <cellStyle name="Percent 83" xfId="1844" xr:uid="{00000000-0005-0000-0000-00003A120000}"/>
    <cellStyle name="Percent 9" xfId="1845" xr:uid="{00000000-0005-0000-0000-00003B120000}"/>
    <cellStyle name="percentage difference" xfId="1846" xr:uid="{00000000-0005-0000-0000-00003C120000}"/>
    <cellStyle name="percentage difference one decimal" xfId="1847" xr:uid="{00000000-0005-0000-0000-00003D120000}"/>
    <cellStyle name="percentage difference zero decimal" xfId="1848" xr:uid="{00000000-0005-0000-0000-00003E120000}"/>
    <cellStyle name="Pourcentage 2" xfId="1849" xr:uid="{00000000-0005-0000-0000-00003F120000}"/>
    <cellStyle name="Pourcentage 6" xfId="1850" xr:uid="{00000000-0005-0000-0000-000040120000}"/>
    <cellStyle name="Pourcentage 6 2" xfId="1851" xr:uid="{00000000-0005-0000-0000-000041120000}"/>
    <cellStyle name="Publication" xfId="1852" xr:uid="{00000000-0005-0000-0000-000042120000}"/>
    <cellStyle name="Publication 2" xfId="3611" xr:uid="{00000000-0005-0000-0000-000043120000}"/>
    <cellStyle name="s24" xfId="1853" xr:uid="{00000000-0005-0000-0000-000044120000}"/>
    <cellStyle name="s30" xfId="1854" xr:uid="{00000000-0005-0000-0000-000045120000}"/>
    <cellStyle name="s32" xfId="1855" xr:uid="{00000000-0005-0000-0000-000046120000}"/>
    <cellStyle name="s33" xfId="1856" xr:uid="{00000000-0005-0000-0000-000047120000}"/>
    <cellStyle name="s35" xfId="1857" xr:uid="{00000000-0005-0000-0000-000048120000}"/>
    <cellStyle name="s37" xfId="1858" xr:uid="{00000000-0005-0000-0000-000049120000}"/>
    <cellStyle name="s37 2" xfId="3612" xr:uid="{00000000-0005-0000-0000-00004A120000}"/>
    <cellStyle name="s44" xfId="1859" xr:uid="{00000000-0005-0000-0000-00004B120000}"/>
    <cellStyle name="s45" xfId="1860" xr:uid="{00000000-0005-0000-0000-00004C120000}"/>
    <cellStyle name="s48" xfId="1861" xr:uid="{00000000-0005-0000-0000-00004D120000}"/>
    <cellStyle name="s56" xfId="1862" xr:uid="{00000000-0005-0000-0000-00004E120000}"/>
    <cellStyle name="s57" xfId="1863" xr:uid="{00000000-0005-0000-0000-00004F120000}"/>
    <cellStyle name="s58" xfId="1864" xr:uid="{00000000-0005-0000-0000-000050120000}"/>
    <cellStyle name="s58 2" xfId="3613" xr:uid="{00000000-0005-0000-0000-000051120000}"/>
    <cellStyle name="s59" xfId="1865" xr:uid="{00000000-0005-0000-0000-000052120000}"/>
    <cellStyle name="s59 2" xfId="3614" xr:uid="{00000000-0005-0000-0000-000053120000}"/>
    <cellStyle name="s62" xfId="1866" xr:uid="{00000000-0005-0000-0000-000054120000}"/>
    <cellStyle name="s63" xfId="1867" xr:uid="{00000000-0005-0000-0000-000055120000}"/>
    <cellStyle name="s64" xfId="1868" xr:uid="{00000000-0005-0000-0000-000056120000}"/>
    <cellStyle name="s64 2" xfId="3615" xr:uid="{00000000-0005-0000-0000-000057120000}"/>
    <cellStyle name="s65" xfId="1869" xr:uid="{00000000-0005-0000-0000-000058120000}"/>
    <cellStyle name="s65 2" xfId="3616" xr:uid="{00000000-0005-0000-0000-000059120000}"/>
    <cellStyle name="s66" xfId="1870" xr:uid="{00000000-0005-0000-0000-00005A120000}"/>
    <cellStyle name="s66 2" xfId="3617" xr:uid="{00000000-0005-0000-0000-00005B120000}"/>
    <cellStyle name="s67" xfId="1871" xr:uid="{00000000-0005-0000-0000-00005C120000}"/>
    <cellStyle name="s68" xfId="1872" xr:uid="{00000000-0005-0000-0000-00005D120000}"/>
    <cellStyle name="s69" xfId="1873" xr:uid="{00000000-0005-0000-0000-00005E120000}"/>
    <cellStyle name="s69 2" xfId="3618" xr:uid="{00000000-0005-0000-0000-00005F120000}"/>
    <cellStyle name="s70" xfId="1874" xr:uid="{00000000-0005-0000-0000-000060120000}"/>
    <cellStyle name="s70 2" xfId="3619" xr:uid="{00000000-0005-0000-0000-000061120000}"/>
    <cellStyle name="s73" xfId="1875" xr:uid="{00000000-0005-0000-0000-000062120000}"/>
    <cellStyle name="s73 2" xfId="3620" xr:uid="{00000000-0005-0000-0000-000063120000}"/>
    <cellStyle name="s78" xfId="1876" xr:uid="{00000000-0005-0000-0000-000064120000}"/>
    <cellStyle name="s78 2" xfId="3621" xr:uid="{00000000-0005-0000-0000-000065120000}"/>
    <cellStyle name="s80" xfId="1877" xr:uid="{00000000-0005-0000-0000-000066120000}"/>
    <cellStyle name="s82" xfId="1878" xr:uid="{00000000-0005-0000-0000-000067120000}"/>
    <cellStyle name="s85" xfId="1879" xr:uid="{00000000-0005-0000-0000-000068120000}"/>
    <cellStyle name="s85 2" xfId="3622" xr:uid="{00000000-0005-0000-0000-000069120000}"/>
    <cellStyle name="s93" xfId="1880" xr:uid="{00000000-0005-0000-0000-00006A120000}"/>
    <cellStyle name="s93 2" xfId="3623" xr:uid="{00000000-0005-0000-0000-00006B120000}"/>
    <cellStyle name="s94" xfId="1881" xr:uid="{00000000-0005-0000-0000-00006C120000}"/>
    <cellStyle name="s95" xfId="1882" xr:uid="{00000000-0005-0000-0000-00006D120000}"/>
    <cellStyle name="s95 2" xfId="3624" xr:uid="{00000000-0005-0000-0000-00006E120000}"/>
    <cellStyle name="SAPBEXaggData" xfId="3897" xr:uid="{00000000-0005-0000-0000-00006F120000}"/>
    <cellStyle name="SAPBEXaggData 10" xfId="9179" xr:uid="{8AB8D8B8-6512-4440-8A2C-41622FF9E1F4}"/>
    <cellStyle name="SAPBEXaggData 11" xfId="9838" xr:uid="{76F71336-5211-441B-A6CC-781A304C0263}"/>
    <cellStyle name="SAPBEXaggData 2" xfId="3898" xr:uid="{00000000-0005-0000-0000-000070120000}"/>
    <cellStyle name="SAPBEXaggData 2 2" xfId="4366" xr:uid="{00000000-0005-0000-0000-000071120000}"/>
    <cellStyle name="SAPBEXaggData 2 2 2" xfId="8624" xr:uid="{90BB987A-0465-4BB3-A0D5-5C9A068CF33E}"/>
    <cellStyle name="SAPBEXaggData 2 2 2 2" xfId="6333" xr:uid="{649B012A-F090-499D-A1F7-A8BCEED57E11}"/>
    <cellStyle name="SAPBEXaggData 2 2 2 3" xfId="10131" xr:uid="{9883E5F7-BDD8-40E8-B1CE-B8ECCA47C8B7}"/>
    <cellStyle name="SAPBEXaggData 2 2 3" xfId="7951" xr:uid="{113B9077-C5F2-422B-BE19-DEBD8AECA297}"/>
    <cellStyle name="SAPBEXaggData 2 2 4" xfId="7527" xr:uid="{C682E0C3-2A2A-40C7-BF4E-904C8C162AB0}"/>
    <cellStyle name="SAPBEXaggData 2 2 5" xfId="8412" xr:uid="{1377B7E4-05C4-4223-9ACE-10A2B73F8ACF}"/>
    <cellStyle name="SAPBEXaggData 2 3" xfId="4535" xr:uid="{00000000-0005-0000-0000-000072120000}"/>
    <cellStyle name="SAPBEXaggData 2 3 2" xfId="5737" xr:uid="{36CF53E5-A4A2-45A6-86CE-B9BE39366355}"/>
    <cellStyle name="SAPBEXaggData 2 3 3" xfId="9707" xr:uid="{72EE9290-2D25-4ABD-8DEC-98F9E098EB05}"/>
    <cellStyle name="SAPBEXaggData 2 4" xfId="4995" xr:uid="{00000000-0005-0000-0000-000073120000}"/>
    <cellStyle name="SAPBEXaggData 2 5" xfId="9116" xr:uid="{9A9A49E3-359C-441E-B79F-A03525ABA066}"/>
    <cellStyle name="SAPBEXaggData 2 6" xfId="6910" xr:uid="{B5D99A08-86C3-420A-B8D9-64476DA5B625}"/>
    <cellStyle name="SAPBEXaggData 2 7" xfId="9397" xr:uid="{CC7B9F24-1033-461D-9A79-EE425568F29F}"/>
    <cellStyle name="SAPBEXaggData 2 8" xfId="6099" xr:uid="{AE49D4B4-57D7-4DC7-9EC5-BD4C42D4BE46}"/>
    <cellStyle name="SAPBEXaggData 2 9" xfId="6916" xr:uid="{47882367-7CCC-4C62-BDD8-194B2BF3D206}"/>
    <cellStyle name="SAPBEXaggData 3" xfId="4365" xr:uid="{00000000-0005-0000-0000-000074120000}"/>
    <cellStyle name="SAPBEXaggData 3 2" xfId="8623" xr:uid="{C30E5F06-922C-4C10-B408-1C53B6A9534C}"/>
    <cellStyle name="SAPBEXaggData 3 2 2" xfId="7722" xr:uid="{E4D50CBA-18E5-4FEF-A0ED-7BEAF1F93E29}"/>
    <cellStyle name="SAPBEXaggData 3 2 3" xfId="10130" xr:uid="{2E190150-272C-4286-9F58-2C1D442D6BA1}"/>
    <cellStyle name="SAPBEXaggData 3 3" xfId="7950" xr:uid="{3B4AF313-AC69-4E49-B2D6-2B4B69B3EE35}"/>
    <cellStyle name="SAPBEXaggData 3 4" xfId="6150" xr:uid="{C484736E-53B4-45B0-AD58-C811654303A1}"/>
    <cellStyle name="SAPBEXaggData 3 5" xfId="6761" xr:uid="{410AA346-FC9E-4500-A654-A3BE1EDF4A13}"/>
    <cellStyle name="SAPBEXaggData 4" xfId="4136" xr:uid="{00000000-0005-0000-0000-000075120000}"/>
    <cellStyle name="SAPBEXaggData 4 2" xfId="6245" xr:uid="{6947ECB3-4693-4B82-A8DF-7C6019133871}"/>
    <cellStyle name="SAPBEXaggData 4 3" xfId="9607" xr:uid="{129BF321-29F9-4ADC-9164-1E3118A2867D}"/>
    <cellStyle name="SAPBEXaggData 5" xfId="4994" xr:uid="{00000000-0005-0000-0000-000076120000}"/>
    <cellStyle name="SAPBEXaggData 6" xfId="5363" xr:uid="{092DEAA8-281C-4556-8F59-97A95991600A}"/>
    <cellStyle name="SAPBEXaggData 7" xfId="8940" xr:uid="{A8420121-2D24-4FAF-91EF-761B6C641259}"/>
    <cellStyle name="SAPBEXaggData 8" xfId="9057" xr:uid="{308119FF-05A8-4CA2-AFFD-6E534E587110}"/>
    <cellStyle name="SAPBEXaggData 9" xfId="9332" xr:uid="{D1AE482D-8E16-4467-AA19-6167E54E9A22}"/>
    <cellStyle name="SAPBEXaggDataEmph" xfId="3899" xr:uid="{00000000-0005-0000-0000-000077120000}"/>
    <cellStyle name="SAPBEXaggDataEmph 10" xfId="6985" xr:uid="{B93E4F17-F814-4237-913C-A35BCFA59976}"/>
    <cellStyle name="SAPBEXaggDataEmph 11" xfId="9720" xr:uid="{A7E57DD9-C3F3-4703-B382-9B09A613B65F}"/>
    <cellStyle name="SAPBEXaggDataEmph 2" xfId="3900" xr:uid="{00000000-0005-0000-0000-000078120000}"/>
    <cellStyle name="SAPBEXaggDataEmph 2 2" xfId="4368" xr:uid="{00000000-0005-0000-0000-000079120000}"/>
    <cellStyle name="SAPBEXaggDataEmph 2 2 2" xfId="8626" xr:uid="{60352856-2A69-48DD-9193-EE5B5AE68701}"/>
    <cellStyle name="SAPBEXaggDataEmph 2 2 2 2" xfId="7723" xr:uid="{B577F9C8-C282-4CCE-9184-C2F38C497712}"/>
    <cellStyle name="SAPBEXaggDataEmph 2 2 2 3" xfId="10133" xr:uid="{0EA3EA70-49A5-4E6A-B9EC-707B77EB323B}"/>
    <cellStyle name="SAPBEXaggDataEmph 2 2 3" xfId="7953" xr:uid="{24B6F525-DEAF-4679-9B9C-F0972960A7AE}"/>
    <cellStyle name="SAPBEXaggDataEmph 2 2 4" xfId="6507" xr:uid="{686A1F35-0CA0-485A-AA45-2C56FFF79D0E}"/>
    <cellStyle name="SAPBEXaggDataEmph 2 2 5" xfId="9409" xr:uid="{F6EF6DBA-C71D-490A-9F2A-B1FEFFE050D8}"/>
    <cellStyle name="SAPBEXaggDataEmph 2 3" xfId="4534" xr:uid="{00000000-0005-0000-0000-00007A120000}"/>
    <cellStyle name="SAPBEXaggDataEmph 2 3 2" xfId="6562" xr:uid="{B17DA380-91EB-4F45-90F3-2B35DD58BB47}"/>
    <cellStyle name="SAPBEXaggDataEmph 2 3 3" xfId="9582" xr:uid="{A566141A-3BBD-414D-AC13-58D140BF5A6A}"/>
    <cellStyle name="SAPBEXaggDataEmph 2 4" xfId="4997" xr:uid="{00000000-0005-0000-0000-00007B120000}"/>
    <cellStyle name="SAPBEXaggDataEmph 2 5" xfId="9033" xr:uid="{FEFD486E-8732-4052-9DCB-F23975B221B0}"/>
    <cellStyle name="SAPBEXaggDataEmph 2 6" xfId="7583" xr:uid="{04411741-5269-44E6-9FC3-CD431C375C0D}"/>
    <cellStyle name="SAPBEXaggDataEmph 2 7" xfId="9461" xr:uid="{807B0484-882A-41DA-B4B5-142CD6A3ACF2}"/>
    <cellStyle name="SAPBEXaggDataEmph 2 8" xfId="9698" xr:uid="{1D632B36-E105-4280-8DDB-306C65CFFFBA}"/>
    <cellStyle name="SAPBEXaggDataEmph 2 9" xfId="9875" xr:uid="{927599B2-FE15-4634-A4D9-074634EEDA18}"/>
    <cellStyle name="SAPBEXaggDataEmph 3" xfId="4367" xr:uid="{00000000-0005-0000-0000-00007C120000}"/>
    <cellStyle name="SAPBEXaggDataEmph 3 2" xfId="8625" xr:uid="{15829CD3-58C2-4491-81B9-BCAF14A728C3}"/>
    <cellStyle name="SAPBEXaggDataEmph 3 2 2" xfId="8215" xr:uid="{FA4C392C-C122-448C-A0D2-A189F02EFD1D}"/>
    <cellStyle name="SAPBEXaggDataEmph 3 2 3" xfId="10132" xr:uid="{22A65BA3-6952-4891-96A1-5D9ED3FF08B2}"/>
    <cellStyle name="SAPBEXaggDataEmph 3 3" xfId="7952" xr:uid="{1C6F4A30-27E3-4003-9B12-39C455D2BE1C}"/>
    <cellStyle name="SAPBEXaggDataEmph 3 4" xfId="7109" xr:uid="{60B3AD78-6E7C-45D6-81C3-F8D00782B41D}"/>
    <cellStyle name="SAPBEXaggDataEmph 3 5" xfId="9537" xr:uid="{45ECE81B-4BCE-4B47-B539-7D29C06B4EDB}"/>
    <cellStyle name="SAPBEXaggDataEmph 4" xfId="4135" xr:uid="{00000000-0005-0000-0000-00007D120000}"/>
    <cellStyle name="SAPBEXaggDataEmph 4 2" xfId="7203" xr:uid="{303FA4D1-9DCC-4F03-8EFE-611F2F4BE3CC}"/>
    <cellStyle name="SAPBEXaggDataEmph 4 3" xfId="6724" xr:uid="{2B89F6FE-9673-466D-A404-F9A9B4CAD9F6}"/>
    <cellStyle name="SAPBEXaggDataEmph 5" xfId="4996" xr:uid="{00000000-0005-0000-0000-00007E120000}"/>
    <cellStyle name="SAPBEXaggDataEmph 6" xfId="5364" xr:uid="{354555E1-EC4A-4C5A-AD53-134BB4BF6E11}"/>
    <cellStyle name="SAPBEXaggDataEmph 7" xfId="5828" xr:uid="{AC313C52-B38C-4516-A064-D01BF64F0F1B}"/>
    <cellStyle name="SAPBEXaggDataEmph 8" xfId="9155" xr:uid="{B030DF19-120E-4BC5-B45A-6D8B5A79214B}"/>
    <cellStyle name="SAPBEXaggDataEmph 9" xfId="9528" xr:uid="{E073BDAE-7814-438C-B293-70612738025A}"/>
    <cellStyle name="SAPBEXaggItem" xfId="3901" xr:uid="{00000000-0005-0000-0000-00007F120000}"/>
    <cellStyle name="SAPBEXaggItem 10" xfId="9296" xr:uid="{9FD28F1D-951B-482D-87EB-A0CB931CC516}"/>
    <cellStyle name="SAPBEXaggItem 11" xfId="9337" xr:uid="{986785BA-2E8B-4AB0-A761-6B24C69C76DF}"/>
    <cellStyle name="SAPBEXaggItem 2" xfId="3902" xr:uid="{00000000-0005-0000-0000-000080120000}"/>
    <cellStyle name="SAPBEXaggItem 2 2" xfId="4370" xr:uid="{00000000-0005-0000-0000-000081120000}"/>
    <cellStyle name="SAPBEXaggItem 2 2 2" xfId="8628" xr:uid="{216DD680-8CE4-4C26-9CF9-59CBBA9C5A46}"/>
    <cellStyle name="SAPBEXaggItem 2 2 2 2" xfId="6747" xr:uid="{ACC875B0-EE35-46CE-B7EA-8F1EE32508C8}"/>
    <cellStyle name="SAPBEXaggItem 2 2 2 3" xfId="10135" xr:uid="{DCC98B35-1908-4382-BB44-153A53979659}"/>
    <cellStyle name="SAPBEXaggItem 2 2 3" xfId="7955" xr:uid="{ECC91041-8829-4AE5-956F-C329BCAA576A}"/>
    <cellStyle name="SAPBEXaggItem 2 2 4" xfId="7528" xr:uid="{917F7A11-CB9F-41B4-B3B6-E6370786651D}"/>
    <cellStyle name="SAPBEXaggItem 2 2 5" xfId="9428" xr:uid="{79C839A2-991A-4808-8F66-CAA7687E9333}"/>
    <cellStyle name="SAPBEXaggItem 2 3" xfId="4533" xr:uid="{00000000-0005-0000-0000-000082120000}"/>
    <cellStyle name="SAPBEXaggItem 2 3 2" xfId="7623" xr:uid="{926F5CB0-93F5-478D-AD7E-D340F183BA70}"/>
    <cellStyle name="SAPBEXaggItem 2 3 3" xfId="8941" xr:uid="{D0DEEC6B-F4BB-4118-8E64-3858BC2ED657}"/>
    <cellStyle name="SAPBEXaggItem 2 4" xfId="4999" xr:uid="{00000000-0005-0000-0000-000083120000}"/>
    <cellStyle name="SAPBEXaggItem 2 5" xfId="6688" xr:uid="{37BE855F-BAD0-4ED7-AD34-6408613B7DC9}"/>
    <cellStyle name="SAPBEXaggItem 2 6" xfId="7483" xr:uid="{4760C8E5-11AF-4150-9682-1E231EECF328}"/>
    <cellStyle name="SAPBEXaggItem 2 7" xfId="9331" xr:uid="{27DCCF7C-0525-4CBF-B372-CE5795509669}"/>
    <cellStyle name="SAPBEXaggItem 2 8" xfId="9774" xr:uid="{D6C195AE-E617-4ADD-9B9F-5BA6FAFD4515}"/>
    <cellStyle name="SAPBEXaggItem 2 9" xfId="9306" xr:uid="{FE84BFD4-F27B-40C2-BEC0-0A3E1A4B8BC2}"/>
    <cellStyle name="SAPBEXaggItem 3" xfId="4369" xr:uid="{00000000-0005-0000-0000-000084120000}"/>
    <cellStyle name="SAPBEXaggItem 3 2" xfId="8627" xr:uid="{36EF9442-AF7E-4F37-8D69-C7D9A6E6E905}"/>
    <cellStyle name="SAPBEXaggItem 3 2 2" xfId="7271" xr:uid="{EFA29AC5-D236-4ABC-9012-921098B28EF5}"/>
    <cellStyle name="SAPBEXaggItem 3 2 3" xfId="10134" xr:uid="{B5E7A27F-426A-4C4D-88ED-480E4B1C34DF}"/>
    <cellStyle name="SAPBEXaggItem 3 3" xfId="7954" xr:uid="{BFE18943-C532-45F7-9408-C96271203EAC}"/>
    <cellStyle name="SAPBEXaggItem 3 4" xfId="6151" xr:uid="{42C85C6A-D60B-4C71-AB14-3304B2737DC0}"/>
    <cellStyle name="SAPBEXaggItem 3 5" xfId="9584" xr:uid="{64EDC995-2883-443F-8602-11B3037B32B5}"/>
    <cellStyle name="SAPBEXaggItem 4" xfId="4134" xr:uid="{00000000-0005-0000-0000-000085120000}"/>
    <cellStyle name="SAPBEXaggItem 4 2" xfId="6246" xr:uid="{D052020A-1863-4A72-A6EF-008201EC0A92}"/>
    <cellStyle name="SAPBEXaggItem 4 3" xfId="9611" xr:uid="{880D5138-2428-4D12-9A08-83C57F2FF013}"/>
    <cellStyle name="SAPBEXaggItem 5" xfId="4998" xr:uid="{00000000-0005-0000-0000-000086120000}"/>
    <cellStyle name="SAPBEXaggItem 6" xfId="5365" xr:uid="{7E46837C-9C47-4199-88B8-33670354248F}"/>
    <cellStyle name="SAPBEXaggItem 7" xfId="9218" xr:uid="{626716C0-F2C8-41C7-834E-98CECEAA8BDF}"/>
    <cellStyle name="SAPBEXaggItem 8" xfId="8299" xr:uid="{68994F90-A15E-41E3-9279-BB32E5BD0548}"/>
    <cellStyle name="SAPBEXaggItem 9" xfId="9604" xr:uid="{CA7D6618-E9A4-48EF-BAF1-CE218639E98E}"/>
    <cellStyle name="SAPBEXaggItemX" xfId="3903" xr:uid="{00000000-0005-0000-0000-000087120000}"/>
    <cellStyle name="SAPBEXaggItemX 10" xfId="7033" xr:uid="{03309AB9-0E45-47D3-800A-43ED0B4779EB}"/>
    <cellStyle name="SAPBEXaggItemX 2" xfId="4371" xr:uid="{00000000-0005-0000-0000-000088120000}"/>
    <cellStyle name="SAPBEXaggItemX 2 2" xfId="8629" xr:uid="{6BB0E815-A8B7-4E21-A359-C24ACC275805}"/>
    <cellStyle name="SAPBEXaggItemX 2 2 2" xfId="7724" xr:uid="{8C70B0EC-0288-4850-9590-4D185351E06E}"/>
    <cellStyle name="SAPBEXaggItemX 2 2 3" xfId="10136" xr:uid="{D36D8C9C-B946-4DA5-9BE7-41FA57638FCC}"/>
    <cellStyle name="SAPBEXaggItemX 2 3" xfId="7956" xr:uid="{995CED75-9BBA-4CC3-9EFD-352D2601B006}"/>
    <cellStyle name="SAPBEXaggItemX 2 4" xfId="7110" xr:uid="{657C082B-6184-448B-99C1-38805E206124}"/>
    <cellStyle name="SAPBEXaggItemX 2 5" xfId="6821" xr:uid="{A42361BD-2881-4E70-8593-B6A9FFFD4194}"/>
    <cellStyle name="SAPBEXaggItemX 3" xfId="4133" xr:uid="{00000000-0005-0000-0000-000089120000}"/>
    <cellStyle name="SAPBEXaggItemX 3 2" xfId="7204" xr:uid="{8AF54224-FF2F-49C8-BA00-162B612B0920}"/>
    <cellStyle name="SAPBEXaggItemX 3 3" xfId="6696" xr:uid="{E6EEC502-0313-4704-AD7F-A02A2DCFE5E5}"/>
    <cellStyle name="SAPBEXaggItemX 4" xfId="5000" xr:uid="{00000000-0005-0000-0000-00008A120000}"/>
    <cellStyle name="SAPBEXaggItemX 5" xfId="5366" xr:uid="{DBB62D52-D7F4-4126-B117-C04DBCF8ECC3}"/>
    <cellStyle name="SAPBEXaggItemX 6" xfId="6964" xr:uid="{2666DA89-DE80-46C4-A5FE-4567CDD059CA}"/>
    <cellStyle name="SAPBEXaggItemX 7" xfId="7332" xr:uid="{C8FD9701-B62A-480C-A04F-EAEEB1C733E0}"/>
    <cellStyle name="SAPBEXaggItemX 8" xfId="9396" xr:uid="{F19E673E-CFDA-4572-B816-FF754EBA2C19}"/>
    <cellStyle name="SAPBEXaggItemX 9" xfId="9792" xr:uid="{8DACE73B-46BD-4367-B864-A01B8A671942}"/>
    <cellStyle name="SAPBEXchaText" xfId="3904" xr:uid="{00000000-0005-0000-0000-00008B120000}"/>
    <cellStyle name="SAPBEXchaText 2" xfId="3905" xr:uid="{00000000-0005-0000-0000-00008C120000}"/>
    <cellStyle name="SAPBEXchaText 2 2" xfId="5368" xr:uid="{2F830949-EBA9-4AB0-8C3C-4A403BA310E4}"/>
    <cellStyle name="SAPBEXchaText 3" xfId="5367" xr:uid="{FE5ACBF2-50F0-4843-B084-CBBB84A77C8E}"/>
    <cellStyle name="SAPBEXexcBad7" xfId="3906" xr:uid="{00000000-0005-0000-0000-00008D120000}"/>
    <cellStyle name="SAPBEXexcBad7 10" xfId="6625" xr:uid="{15FEB63C-A886-46A3-A2AB-4B1CEE9DBD12}"/>
    <cellStyle name="SAPBEXexcBad7 11" xfId="9726" xr:uid="{80839368-18BA-434B-9122-579062AAF1AC}"/>
    <cellStyle name="SAPBEXexcBad7 2" xfId="3907" xr:uid="{00000000-0005-0000-0000-00008E120000}"/>
    <cellStyle name="SAPBEXexcBad7 2 2" xfId="4373" xr:uid="{00000000-0005-0000-0000-00008F120000}"/>
    <cellStyle name="SAPBEXexcBad7 2 2 2" xfId="8631" xr:uid="{F26DA5C0-24F6-475E-94DE-714E8A5B32E5}"/>
    <cellStyle name="SAPBEXexcBad7 2 2 2 2" xfId="8413" xr:uid="{0F58E2C4-6BC6-4C63-B822-75CA35442EDB}"/>
    <cellStyle name="SAPBEXexcBad7 2 2 2 3" xfId="10138" xr:uid="{59746CDD-BCFE-4C3D-9D5C-083A8DE0B616}"/>
    <cellStyle name="SAPBEXexcBad7 2 2 3" xfId="7958" xr:uid="{A54E3B58-D993-4877-B645-F17078C51DEB}"/>
    <cellStyle name="SAPBEXexcBad7 2 2 4" xfId="6152" xr:uid="{3915531D-6941-43C8-86AE-3DDD09AB2C00}"/>
    <cellStyle name="SAPBEXexcBad7 2 2 5" xfId="9669" xr:uid="{7537037F-FC3F-44A7-8748-1B8B4C6EA7C3}"/>
    <cellStyle name="SAPBEXexcBad7 2 3" xfId="4132" xr:uid="{00000000-0005-0000-0000-000090120000}"/>
    <cellStyle name="SAPBEXexcBad7 2 3 2" xfId="6247" xr:uid="{D90A016A-938F-4CE4-BF3A-878DDBCBB20F}"/>
    <cellStyle name="SAPBEXexcBad7 2 3 3" xfId="6290" xr:uid="{9BE039A9-80B9-4FE5-A66F-6D571ABB50CE}"/>
    <cellStyle name="SAPBEXexcBad7 2 4" xfId="5002" xr:uid="{00000000-0005-0000-0000-000091120000}"/>
    <cellStyle name="SAPBEXexcBad7 2 5" xfId="6801" xr:uid="{B3AC3412-10B6-40B7-B585-A058E291CE25}"/>
    <cellStyle name="SAPBEXexcBad7 2 6" xfId="5959" xr:uid="{F9DF8D65-1627-4CD0-90A3-06ACC282EBFB}"/>
    <cellStyle name="SAPBEXexcBad7 2 7" xfId="9330" xr:uid="{4568B882-3BCA-4367-9832-008D13C4F29C}"/>
    <cellStyle name="SAPBEXexcBad7 2 8" xfId="9353" xr:uid="{5DDA2B8D-C01C-41AA-B93B-EC1CA54462D1}"/>
    <cellStyle name="SAPBEXexcBad7 2 9" xfId="7059" xr:uid="{A431CCB1-B9BA-409E-B5F4-4E4CC9C04877}"/>
    <cellStyle name="SAPBEXexcBad7 3" xfId="4372" xr:uid="{00000000-0005-0000-0000-000092120000}"/>
    <cellStyle name="SAPBEXexcBad7 3 2" xfId="8630" xr:uid="{E5C6883C-0263-47FA-8070-C655DEE90B37}"/>
    <cellStyle name="SAPBEXexcBad7 3 2 2" xfId="6748" xr:uid="{38A62790-C345-4EFF-A5A7-51D7FE624722}"/>
    <cellStyle name="SAPBEXexcBad7 3 2 3" xfId="10137" xr:uid="{AB6397C1-94AC-43E0-9FAA-0D869226CF4E}"/>
    <cellStyle name="SAPBEXexcBad7 3 3" xfId="7957" xr:uid="{62DC42C9-DC8F-4E92-B4C5-08DB93DDE95D}"/>
    <cellStyle name="SAPBEXexcBad7 3 4" xfId="6508" xr:uid="{099125A2-942E-4384-BDCE-9C6DC30911B8}"/>
    <cellStyle name="SAPBEXexcBad7 3 5" xfId="7066" xr:uid="{7C5DCF53-A544-49D0-BEFB-0F82221F6D66}"/>
    <cellStyle name="SAPBEXexcBad7 4" xfId="4532" xr:uid="{00000000-0005-0000-0000-000093120000}"/>
    <cellStyle name="SAPBEXexcBad7 4 2" xfId="7624" xr:uid="{D2998CF2-E63D-4277-B369-54BB5ECF7AB8}"/>
    <cellStyle name="SAPBEXexcBad7 4 3" xfId="9542" xr:uid="{A075B7A6-F7E2-4D68-84D4-3B24348002AB}"/>
    <cellStyle name="SAPBEXexcBad7 5" xfId="5001" xr:uid="{00000000-0005-0000-0000-000094120000}"/>
    <cellStyle name="SAPBEXexcBad7 6" xfId="5369" xr:uid="{A6451E2D-B034-4CD9-B5B6-BF5F1DE75C82}"/>
    <cellStyle name="SAPBEXexcBad7 7" xfId="9115" xr:uid="{88DE7894-60B8-4582-B635-16B7D62766B2}"/>
    <cellStyle name="SAPBEXexcBad7 8" xfId="6108" xr:uid="{47DF418E-39F6-4E8B-A8DE-333169AE8A5E}"/>
    <cellStyle name="SAPBEXexcBad7 9" xfId="9603" xr:uid="{EC1B62E5-99FF-4D7B-9FB2-0323F4F3D119}"/>
    <cellStyle name="SAPBEXexcBad8" xfId="3908" xr:uid="{00000000-0005-0000-0000-000095120000}"/>
    <cellStyle name="SAPBEXexcBad8 10" xfId="5819" xr:uid="{F33AA245-F365-4663-99A6-B34DA42ABEBB}"/>
    <cellStyle name="SAPBEXexcBad8 11" xfId="9560" xr:uid="{468EA016-2472-4ABC-B1BC-367979F6E9F3}"/>
    <cellStyle name="SAPBEXexcBad8 2" xfId="3909" xr:uid="{00000000-0005-0000-0000-000096120000}"/>
    <cellStyle name="SAPBEXexcBad8 2 2" xfId="4375" xr:uid="{00000000-0005-0000-0000-000097120000}"/>
    <cellStyle name="SAPBEXexcBad8 2 2 2" xfId="8633" xr:uid="{63C6847D-A047-4B22-A690-377DB4521643}"/>
    <cellStyle name="SAPBEXexcBad8 2 2 2 2" xfId="6605" xr:uid="{A184147A-5933-401F-9042-CCAA097EABD0}"/>
    <cellStyle name="SAPBEXexcBad8 2 2 2 3" xfId="10140" xr:uid="{08B9F631-45F8-4270-A4EE-49127F50ECC5}"/>
    <cellStyle name="SAPBEXexcBad8 2 2 3" xfId="7960" xr:uid="{EB18AD5C-AFA9-4078-A3AC-1BC76A4DF3AD}"/>
    <cellStyle name="SAPBEXexcBad8 2 2 4" xfId="7111" xr:uid="{E6F54846-6C8B-4983-89CC-4497931237E3}"/>
    <cellStyle name="SAPBEXexcBad8 2 2 5" xfId="9615" xr:uid="{CE2A2376-95E4-4755-80B0-B349A6D10B78}"/>
    <cellStyle name="SAPBEXexcBad8 2 3" xfId="4131" xr:uid="{00000000-0005-0000-0000-000098120000}"/>
    <cellStyle name="SAPBEXexcBad8 2 3 2" xfId="7205" xr:uid="{438CCF76-5A05-4081-A924-F66CCA04773F}"/>
    <cellStyle name="SAPBEXexcBad8 2 3 3" xfId="8348" xr:uid="{5F9C348E-61C3-4579-AB74-2A048DC6A585}"/>
    <cellStyle name="SAPBEXexcBad8 2 4" xfId="5004" xr:uid="{00000000-0005-0000-0000-000099120000}"/>
    <cellStyle name="SAPBEXexcBad8 2 5" xfId="9217" xr:uid="{A9558884-A89D-4EBF-B339-714A148FB4C3}"/>
    <cellStyle name="SAPBEXexcBad8 2 6" xfId="8618" xr:uid="{83C9A769-00F5-43FD-B749-B197F17A693F}"/>
    <cellStyle name="SAPBEXexcBad8 2 7" xfId="9527" xr:uid="{60ECE4E9-A568-4310-B5D5-A76E2E69B0B2}"/>
    <cellStyle name="SAPBEXexcBad8 2 8" xfId="6988" xr:uid="{74CC0C52-E063-4AE0-8A53-AA036719ECE2}"/>
    <cellStyle name="SAPBEXexcBad8 2 9" xfId="7266" xr:uid="{8985A4CD-608A-41D1-BEEF-44EA4947FAB7}"/>
    <cellStyle name="SAPBEXexcBad8 3" xfId="4374" xr:uid="{00000000-0005-0000-0000-00009A120000}"/>
    <cellStyle name="SAPBEXexcBad8 3 2" xfId="8632" xr:uid="{256AD2D5-51BA-4295-A61E-BA1C0622FDAF}"/>
    <cellStyle name="SAPBEXexcBad8 3 2 2" xfId="6310" xr:uid="{C4F2B2D6-6B91-41F6-A6E3-46771A9BE7C7}"/>
    <cellStyle name="SAPBEXexcBad8 3 2 3" xfId="10139" xr:uid="{BCFA0AC7-DD70-405B-8012-26DCB4B37619}"/>
    <cellStyle name="SAPBEXexcBad8 3 3" xfId="7959" xr:uid="{E3F84FDB-1760-4987-9491-AD61469D68D0}"/>
    <cellStyle name="SAPBEXexcBad8 3 4" xfId="7529" xr:uid="{FD7970A8-B6C6-4E54-A906-A8356CEE654D}"/>
    <cellStyle name="SAPBEXexcBad8 3 5" xfId="6675" xr:uid="{4F165284-1E92-41FE-9F4B-0442F56A17AA}"/>
    <cellStyle name="SAPBEXexcBad8 4" xfId="4531" xr:uid="{00000000-0005-0000-0000-00009B120000}"/>
    <cellStyle name="SAPBEXexcBad8 4 2" xfId="5738" xr:uid="{F17B5D3D-B82A-4463-A071-A420D433E4C2}"/>
    <cellStyle name="SAPBEXexcBad8 4 3" xfId="5891" xr:uid="{56446F85-5181-4F95-A152-2DE21C421100}"/>
    <cellStyle name="SAPBEXexcBad8 5" xfId="5003" xr:uid="{00000000-0005-0000-0000-00009C120000}"/>
    <cellStyle name="SAPBEXexcBad8 6" xfId="5370" xr:uid="{2A1525DD-0B7C-4035-93BE-3DE35289E7D4}"/>
    <cellStyle name="SAPBEXexcBad8 7" xfId="9032" xr:uid="{4123021A-20DE-460D-805B-A9419A36FD62}"/>
    <cellStyle name="SAPBEXexcBad8 8" xfId="6544" xr:uid="{A469BC31-B82C-48C3-B11E-37FEBADC0C1A}"/>
    <cellStyle name="SAPBEXexcBad8 9" xfId="9395" xr:uid="{2B30A3CF-7EA2-44B2-B01F-CC9E08D57DDA}"/>
    <cellStyle name="SAPBEXexcBad9" xfId="3910" xr:uid="{00000000-0005-0000-0000-00009D120000}"/>
    <cellStyle name="SAPBEXexcBad9 10" xfId="7329" xr:uid="{518088FC-CB30-4142-8DBF-023A3DF991EE}"/>
    <cellStyle name="SAPBEXexcBad9 11" xfId="9874" xr:uid="{F8C31B4B-B170-445D-B371-414724495026}"/>
    <cellStyle name="SAPBEXexcBad9 2" xfId="3911" xr:uid="{00000000-0005-0000-0000-00009E120000}"/>
    <cellStyle name="SAPBEXexcBad9 2 2" xfId="4377" xr:uid="{00000000-0005-0000-0000-00009F120000}"/>
    <cellStyle name="SAPBEXexcBad9 2 2 2" xfId="8635" xr:uid="{6137A208-9F19-4EDC-B509-662DF49796C0}"/>
    <cellStyle name="SAPBEXexcBad9 2 2 2 2" xfId="7725" xr:uid="{EAB5E395-1F12-4E0E-84D4-E8CADFC0C7AE}"/>
    <cellStyle name="SAPBEXexcBad9 2 2 2 3" xfId="10142" xr:uid="{DF4F193D-D16C-48DC-A919-B89DB7F2585E}"/>
    <cellStyle name="SAPBEXexcBad9 2 2 3" xfId="7962" xr:uid="{F85C3ED4-018D-404E-8F4C-DBEBA67DA94C}"/>
    <cellStyle name="SAPBEXexcBad9 2 2 4" xfId="6153" xr:uid="{A36661EC-5039-4267-92F5-294FB57B4B03}"/>
    <cellStyle name="SAPBEXexcBad9 2 2 5" xfId="9013" xr:uid="{3585C01C-A31B-4646-B2E8-0F8A6D69E3AB}"/>
    <cellStyle name="SAPBEXexcBad9 2 3" xfId="4130" xr:uid="{00000000-0005-0000-0000-0000A0120000}"/>
    <cellStyle name="SAPBEXexcBad9 2 3 2" xfId="6248" xr:uid="{D3A0839C-D008-404B-9DF0-62E2BD56E48A}"/>
    <cellStyle name="SAPBEXexcBad9 2 3 3" xfId="6759" xr:uid="{EF6B4098-9C4A-436E-B817-8FCE1DE97940}"/>
    <cellStyle name="SAPBEXexcBad9 2 4" xfId="5006" xr:uid="{00000000-0005-0000-0000-0000A1120000}"/>
    <cellStyle name="SAPBEXexcBad9 2 5" xfId="6013" xr:uid="{F3A0803F-2068-4A01-81A0-DAFB47E3C12C}"/>
    <cellStyle name="SAPBEXexcBad9 2 6" xfId="7640" xr:uid="{000E7E52-C20C-42E2-B5A1-EA8A035591C2}"/>
    <cellStyle name="SAPBEXexcBad9 2 7" xfId="9602" xr:uid="{4DC66B27-566B-4A4A-9ED5-CE4078F3B3A5}"/>
    <cellStyle name="SAPBEXexcBad9 2 8" xfId="6750" xr:uid="{8CB9AD75-EF8D-448A-BB93-5EF5CD48211F}"/>
    <cellStyle name="SAPBEXexcBad9 2 9" xfId="7370" xr:uid="{5FDE8D2C-91BE-4C9C-96FB-DDDAF6C057B9}"/>
    <cellStyle name="SAPBEXexcBad9 3" xfId="4376" xr:uid="{00000000-0005-0000-0000-0000A2120000}"/>
    <cellStyle name="SAPBEXexcBad9 3 2" xfId="8634" xr:uid="{13829D22-6D08-402F-9F4A-7FEDFF52CD4E}"/>
    <cellStyle name="SAPBEXexcBad9 3 2 2" xfId="6749" xr:uid="{020FDE9F-6FAB-4855-8181-569CF141F023}"/>
    <cellStyle name="SAPBEXexcBad9 3 2 3" xfId="10141" xr:uid="{EDDDC5F0-5B72-4E05-A99B-9A977421C37A}"/>
    <cellStyle name="SAPBEXexcBad9 3 3" xfId="7961" xr:uid="{A15D4860-D22D-493C-A9E4-C425A5B51B68}"/>
    <cellStyle name="SAPBEXexcBad9 3 4" xfId="6509" xr:uid="{4937AD19-AE94-4409-98A3-6D1EB0611EBB}"/>
    <cellStyle name="SAPBEXexcBad9 3 5" xfId="6624" xr:uid="{CB714F51-8AB8-4A1E-B0F4-28D89C3FD777}"/>
    <cellStyle name="SAPBEXexcBad9 4" xfId="4530" xr:uid="{00000000-0005-0000-0000-0000A3120000}"/>
    <cellStyle name="SAPBEXexcBad9 4 2" xfId="5739" xr:uid="{9D8015AC-8A94-4C16-BBEA-74341F09A0C1}"/>
    <cellStyle name="SAPBEXexcBad9 4 3" xfId="9793" xr:uid="{4DE1D5DA-1B37-4040-A478-2F6FF81195B9}"/>
    <cellStyle name="SAPBEXexcBad9 5" xfId="5005" xr:uid="{00000000-0005-0000-0000-0000A4120000}"/>
    <cellStyle name="SAPBEXexcBad9 6" xfId="5371" xr:uid="{57C0F187-C7B2-4EED-B185-30D9C5409618}"/>
    <cellStyle name="SAPBEXexcBad9 7" xfId="6689" xr:uid="{F83D7893-3744-45EB-B19A-308D358A34A4}"/>
    <cellStyle name="SAPBEXexcBad9 8" xfId="5681" xr:uid="{092A1AC4-1CF6-4100-BD82-F44689DD20AE}"/>
    <cellStyle name="SAPBEXexcBad9 9" xfId="9460" xr:uid="{1FE6DB50-9CB8-49E4-A318-DC6C727F6C58}"/>
    <cellStyle name="SAPBEXexcCritical4" xfId="3912" xr:uid="{00000000-0005-0000-0000-0000A5120000}"/>
    <cellStyle name="SAPBEXexcCritical4 10" xfId="7346" xr:uid="{05348335-00E9-4619-9DB9-94C039E5D3AC}"/>
    <cellStyle name="SAPBEXexcCritical4 11" xfId="6626" xr:uid="{F89C1745-EC85-4D12-9863-89C1ED6520D3}"/>
    <cellStyle name="SAPBEXexcCritical4 2" xfId="3913" xr:uid="{00000000-0005-0000-0000-0000A6120000}"/>
    <cellStyle name="SAPBEXexcCritical4 2 2" xfId="4379" xr:uid="{00000000-0005-0000-0000-0000A7120000}"/>
    <cellStyle name="SAPBEXexcCritical4 2 2 2" xfId="8637" xr:uid="{342ADE87-FC27-4C13-B7D7-5D69598F60D1}"/>
    <cellStyle name="SAPBEXexcCritical4 2 2 2 2" xfId="6606" xr:uid="{367E7103-0EF0-454E-B87D-4E7E730FCA52}"/>
    <cellStyle name="SAPBEXexcCritical4 2 2 2 3" xfId="10144" xr:uid="{3505EFA0-E20A-47A3-8BE4-4432A9526D85}"/>
    <cellStyle name="SAPBEXexcCritical4 2 2 3" xfId="7964" xr:uid="{B1B1F0C5-8A05-4A28-BEC5-68B127ACB626}"/>
    <cellStyle name="SAPBEXexcCritical4 2 2 4" xfId="7112" xr:uid="{9F3B4EC1-CE27-41F3-986B-396B142C53A0}"/>
    <cellStyle name="SAPBEXexcCritical4 2 2 5" xfId="8228" xr:uid="{980CE813-6EF5-481C-8A75-ACA2709B5D18}"/>
    <cellStyle name="SAPBEXexcCritical4 2 3" xfId="4129" xr:uid="{00000000-0005-0000-0000-0000A8120000}"/>
    <cellStyle name="SAPBEXexcCritical4 2 3 2" xfId="7206" xr:uid="{7DE32225-A10D-4C18-9616-25F130DDE496}"/>
    <cellStyle name="SAPBEXexcCritical4 2 3 3" xfId="9624" xr:uid="{B28230EF-D36F-4E6B-91B7-471A9D2A2BB7}"/>
    <cellStyle name="SAPBEXexcCritical4 2 4" xfId="5008" xr:uid="{00000000-0005-0000-0000-0000A9120000}"/>
    <cellStyle name="SAPBEXexcCritical4 2 5" xfId="8938" xr:uid="{D9AE56E6-B114-4675-8F03-3375FCE5F255}"/>
    <cellStyle name="SAPBEXexcCritical4 2 6" xfId="7543" xr:uid="{86067BC0-1116-4CC6-BBE4-99B1BB10B8EC}"/>
    <cellStyle name="SAPBEXexcCritical4 2 7" xfId="9394" xr:uid="{32E87C2E-9C3E-4A4C-942A-4BD67365AF59}"/>
    <cellStyle name="SAPBEXexcCritical4 2 8" xfId="9425" xr:uid="{280A5A18-8EA4-432C-93E0-B33EF7B5D17A}"/>
    <cellStyle name="SAPBEXexcCritical4 2 9" xfId="9651" xr:uid="{F69CDC55-057E-4E42-8328-BD016D2BD637}"/>
    <cellStyle name="SAPBEXexcCritical4 3" xfId="4378" xr:uid="{00000000-0005-0000-0000-0000AA120000}"/>
    <cellStyle name="SAPBEXexcCritical4 3 2" xfId="8636" xr:uid="{04E9F674-52D4-45CA-AA6C-E31E9988F282}"/>
    <cellStyle name="SAPBEXexcCritical4 3 2 2" xfId="6311" xr:uid="{D1F70B14-DB2C-49BE-B618-AB3F93E715B1}"/>
    <cellStyle name="SAPBEXexcCritical4 3 2 3" xfId="10143" xr:uid="{CBBF3B73-7FE4-449B-98E9-03D27CC3D142}"/>
    <cellStyle name="SAPBEXexcCritical4 3 3" xfId="7963" xr:uid="{769F915B-1192-41B8-9B8D-165AF49FE0A0}"/>
    <cellStyle name="SAPBEXexcCritical4 3 4" xfId="7530" xr:uid="{DCC008D3-79CA-4917-8905-FE8AE0229519}"/>
    <cellStyle name="SAPBEXexcCritical4 3 5" xfId="6072" xr:uid="{E9D03E92-AF95-44A2-AECD-7DD865EDB792}"/>
    <cellStyle name="SAPBEXexcCritical4 4" xfId="4529" xr:uid="{00000000-0005-0000-0000-0000AB120000}"/>
    <cellStyle name="SAPBEXexcCritical4 4 2" xfId="7625" xr:uid="{FC010E8C-ABF0-4B71-B581-E1A853E20B2D}"/>
    <cellStyle name="SAPBEXexcCritical4 4 3" xfId="5954" xr:uid="{962DC3FB-7684-441C-9B0D-9D8B7475F36B}"/>
    <cellStyle name="SAPBEXexcCritical4 5" xfId="5007" xr:uid="{00000000-0005-0000-0000-0000AC120000}"/>
    <cellStyle name="SAPBEXexcCritical4 6" xfId="5372" xr:uid="{23FA0F59-6F05-4B67-B95A-6632C2605486}"/>
    <cellStyle name="SAPBEXexcCritical4 7" xfId="6432" xr:uid="{AA6F1F1A-1FAB-455E-BCCB-B1CA7EB55CD8}"/>
    <cellStyle name="SAPBEXexcCritical4 8" xfId="5805" xr:uid="{E051D664-1BD5-46C4-9A8E-10173C0C57EF}"/>
    <cellStyle name="SAPBEXexcCritical4 9" xfId="9329" xr:uid="{29A007E3-4204-4E94-BD3B-A65C092FDE97}"/>
    <cellStyle name="SAPBEXexcCritical5" xfId="3914" xr:uid="{00000000-0005-0000-0000-0000AD120000}"/>
    <cellStyle name="SAPBEXexcCritical5 10" xfId="9076" xr:uid="{CAE03A0A-1C25-459F-BEB1-05CE212416A8}"/>
    <cellStyle name="SAPBEXexcCritical5 11" xfId="9208" xr:uid="{8DF4592E-80EF-454C-A277-680F9CDFA207}"/>
    <cellStyle name="SAPBEXexcCritical5 2" xfId="3915" xr:uid="{00000000-0005-0000-0000-0000AE120000}"/>
    <cellStyle name="SAPBEXexcCritical5 2 2" xfId="4381" xr:uid="{00000000-0005-0000-0000-0000AF120000}"/>
    <cellStyle name="SAPBEXexcCritical5 2 2 2" xfId="8639" xr:uid="{9487906D-C91C-42C4-8367-FA5FD4D2BA28}"/>
    <cellStyle name="SAPBEXexcCritical5 2 2 2 2" xfId="7726" xr:uid="{A615CD59-9826-40B8-91FF-BAA00BC71950}"/>
    <cellStyle name="SAPBEXexcCritical5 2 2 2 3" xfId="10146" xr:uid="{DF3B0CEF-76D4-4FA8-9980-F2D124F0BE17}"/>
    <cellStyle name="SAPBEXexcCritical5 2 2 3" xfId="7966" xr:uid="{38AAB16B-30C1-4C50-901D-53A2068105EC}"/>
    <cellStyle name="SAPBEXexcCritical5 2 2 4" xfId="6154" xr:uid="{AB7133CE-C870-478A-9EBD-2968BBF4A9E0}"/>
    <cellStyle name="SAPBEXexcCritical5 2 2 5" xfId="9862" xr:uid="{47AF71E4-BDA8-4228-BD75-27AC491B7D91}"/>
    <cellStyle name="SAPBEXexcCritical5 2 3" xfId="4128" xr:uid="{00000000-0005-0000-0000-0000B0120000}"/>
    <cellStyle name="SAPBEXexcCritical5 2 3 2" xfId="6249" xr:uid="{8C1FD08D-CC76-4BF7-BB21-CE2A963424DA}"/>
    <cellStyle name="SAPBEXexcCritical5 2 3 3" xfId="9620" xr:uid="{7B1B5E76-77DD-4F3F-97BA-9F68F4E90682}"/>
    <cellStyle name="SAPBEXexcCritical5 2 4" xfId="5010" xr:uid="{00000000-0005-0000-0000-0000B1120000}"/>
    <cellStyle name="SAPBEXexcCritical5 2 5" xfId="5829" xr:uid="{51AB4ACA-CECB-4682-BDCD-561DEA47F990}"/>
    <cellStyle name="SAPBEXexcCritical5 2 6" xfId="6412" xr:uid="{556BEC03-296A-4578-BB2C-D54A1B70B6E6}"/>
    <cellStyle name="SAPBEXexcCritical5 2 7" xfId="9459" xr:uid="{693D9AAD-6FF9-43F3-8C56-66BF30C35265}"/>
    <cellStyle name="SAPBEXexcCritical5 2 8" xfId="5977" xr:uid="{1DAA8A99-48AE-4573-BD44-832C1307A8EB}"/>
    <cellStyle name="SAPBEXexcCritical5 2 9" xfId="9873" xr:uid="{E8A717EA-6F52-4786-81B7-38D1E6D0628B}"/>
    <cellStyle name="SAPBEXexcCritical5 3" xfId="4380" xr:uid="{00000000-0005-0000-0000-0000B2120000}"/>
    <cellStyle name="SAPBEXexcCritical5 3 2" xfId="8638" xr:uid="{1695BBE0-DF4B-4D74-B93A-DA9C7FFAAF5D}"/>
    <cellStyle name="SAPBEXexcCritical5 3 2 2" xfId="6312" xr:uid="{1A83A23E-F6BA-4D76-814C-1C4BD340E31C}"/>
    <cellStyle name="SAPBEXexcCritical5 3 2 3" xfId="10145" xr:uid="{2B758CA4-D3F4-4F8A-ABCC-3A5A8285500F}"/>
    <cellStyle name="SAPBEXexcCritical5 3 3" xfId="7965" xr:uid="{B6EDBC90-ED4B-464A-B862-7D1D912C8AC4}"/>
    <cellStyle name="SAPBEXexcCritical5 3 4" xfId="6510" xr:uid="{C715E8DF-0D53-4F91-B82D-993EB3DE6835}"/>
    <cellStyle name="SAPBEXexcCritical5 3 5" xfId="8220" xr:uid="{EDE7ED8F-0738-4DC4-BB9A-69092271923F}"/>
    <cellStyle name="SAPBEXexcCritical5 4" xfId="4528" xr:uid="{00000000-0005-0000-0000-0000B3120000}"/>
    <cellStyle name="SAPBEXexcCritical5 4 2" xfId="5740" xr:uid="{F590B9D1-A073-4FC8-9F16-6C4AB41C6A4B}"/>
    <cellStyle name="SAPBEXexcCritical5 4 3" xfId="9686" xr:uid="{D94A2F98-3995-494D-9193-E46575EB0066}"/>
    <cellStyle name="SAPBEXexcCritical5 5" xfId="5009" xr:uid="{00000000-0005-0000-0000-0000B4120000}"/>
    <cellStyle name="SAPBEXexcCritical5 6" xfId="5373" xr:uid="{3BEC9F2B-6B92-4CDF-85FE-E6840EC80519}"/>
    <cellStyle name="SAPBEXexcCritical5 7" xfId="9114" xr:uid="{C0BEC4E6-170C-4F5F-BF66-78FDE4DCADD1}"/>
    <cellStyle name="SAPBEXexcCritical5 8" xfId="6623" xr:uid="{7CF9F4CE-F8C7-4728-BA29-B68652FFB30B}"/>
    <cellStyle name="SAPBEXexcCritical5 9" xfId="9526" xr:uid="{D1C7C650-5B24-4FC6-9C18-626A6373A02C}"/>
    <cellStyle name="SAPBEXexcCritical6" xfId="3916" xr:uid="{00000000-0005-0000-0000-0000B5120000}"/>
    <cellStyle name="SAPBEXexcCritical6 10" xfId="5950" xr:uid="{09B77033-9BFC-4C57-B1F5-D61E98DB73A6}"/>
    <cellStyle name="SAPBEXexcCritical6 11" xfId="5837" xr:uid="{9D2DBBA7-C7F2-4A75-9A60-FED33B331E0B}"/>
    <cellStyle name="SAPBEXexcCritical6 2" xfId="3917" xr:uid="{00000000-0005-0000-0000-0000B6120000}"/>
    <cellStyle name="SAPBEXexcCritical6 2 2" xfId="4383" xr:uid="{00000000-0005-0000-0000-0000B7120000}"/>
    <cellStyle name="SAPBEXexcCritical6 2 2 2" xfId="8641" xr:uid="{D2E3CC39-3498-48DD-9E1E-4AEE460AC5DA}"/>
    <cellStyle name="SAPBEXexcCritical6 2 2 2 2" xfId="8414" xr:uid="{2FE6AAAC-AE4E-4E3C-B694-1570027CE431}"/>
    <cellStyle name="SAPBEXexcCritical6 2 2 2 3" xfId="10148" xr:uid="{819F58A9-CD7C-4617-9CFC-DA0D3923BCA0}"/>
    <cellStyle name="SAPBEXexcCritical6 2 2 3" xfId="7968" xr:uid="{36AA0813-E680-46F4-9B35-C12AEF855048}"/>
    <cellStyle name="SAPBEXexcCritical6 2 2 4" xfId="7113" xr:uid="{C0E77816-EB17-4B19-BAEA-80BF8D25D36F}"/>
    <cellStyle name="SAPBEXexcCritical6 2 2 5" xfId="8223" xr:uid="{D4040C4A-AD65-4800-ABFE-B9CA82EF3990}"/>
    <cellStyle name="SAPBEXexcCritical6 2 3" xfId="4127" xr:uid="{00000000-0005-0000-0000-0000B8120000}"/>
    <cellStyle name="SAPBEXexcCritical6 2 3 2" xfId="7207" xr:uid="{C8D6CC94-ACB5-414C-ADE3-75F68D9C3550}"/>
    <cellStyle name="SAPBEXexcCritical6 2 3 3" xfId="9648" xr:uid="{E7686C3D-8F6D-4AA4-8B67-A4E319FAC06C}"/>
    <cellStyle name="SAPBEXexcCritical6 2 4" xfId="5012" xr:uid="{00000000-0005-0000-0000-0000B9120000}"/>
    <cellStyle name="SAPBEXexcCritical6 2 5" xfId="9216" xr:uid="{AF196B7C-C76D-4FBD-90D3-97BC03BB76D5}"/>
    <cellStyle name="SAPBEXexcCritical6 2 6" xfId="7679" xr:uid="{E968B86F-DFF6-454C-8294-675032561E64}"/>
    <cellStyle name="SAPBEXexcCritical6 2 7" xfId="9328" xr:uid="{A0F28EFA-CAC5-4DB6-806E-7D55903C444A}"/>
    <cellStyle name="SAPBEXexcCritical6 2 8" xfId="5992" xr:uid="{237E1CE3-F539-4324-9B7C-8D6E6D8678FD}"/>
    <cellStyle name="SAPBEXexcCritical6 2 9" xfId="8289" xr:uid="{8F78F95D-2059-438B-96A1-CF27EEA7CA01}"/>
    <cellStyle name="SAPBEXexcCritical6 3" xfId="4382" xr:uid="{00000000-0005-0000-0000-0000BA120000}"/>
    <cellStyle name="SAPBEXexcCritical6 3 2" xfId="8640" xr:uid="{EE5F5F7A-1D52-4F14-82F5-9018517B5ED9}"/>
    <cellStyle name="SAPBEXexcCritical6 3 2 2" xfId="6313" xr:uid="{10EDAE6D-5FD0-46A2-9EBA-97786C0C86C0}"/>
    <cellStyle name="SAPBEXexcCritical6 3 2 3" xfId="10147" xr:uid="{CE6C78C7-5BC7-4F12-AFAD-F52680987895}"/>
    <cellStyle name="SAPBEXexcCritical6 3 3" xfId="7967" xr:uid="{0AF8B766-2E2D-438D-9BD9-BA8E41629216}"/>
    <cellStyle name="SAPBEXexcCritical6 3 4" xfId="7531" xr:uid="{AF1E0439-7ABC-460B-BEAA-6B4347CDB908}"/>
    <cellStyle name="SAPBEXexcCritical6 3 5" xfId="8903" xr:uid="{D695931C-08EC-4544-9BE6-C65836944E16}"/>
    <cellStyle name="SAPBEXexcCritical6 4" xfId="4527" xr:uid="{00000000-0005-0000-0000-0000BB120000}"/>
    <cellStyle name="SAPBEXexcCritical6 4 2" xfId="7626" xr:uid="{A7E03051-DFA9-4C3F-8977-A824B9C208E0}"/>
    <cellStyle name="SAPBEXexcCritical6 4 3" xfId="9361" xr:uid="{CC4900C5-A8B1-4DBE-BC95-21FC07E37ACD}"/>
    <cellStyle name="SAPBEXexcCritical6 5" xfId="5011" xr:uid="{00000000-0005-0000-0000-0000BC120000}"/>
    <cellStyle name="SAPBEXexcCritical6 6" xfId="5374" xr:uid="{5A02E2C1-AD36-493F-A072-636002990B44}"/>
    <cellStyle name="SAPBEXexcCritical6 7" xfId="9031" xr:uid="{378D0CBB-7A4D-4A3B-9C48-EF4F0CA36496}"/>
    <cellStyle name="SAPBEXexcCritical6 8" xfId="7164" xr:uid="{13D3544C-5968-44F1-AF30-6C20CE6DDD08}"/>
    <cellStyle name="SAPBEXexcCritical6 9" xfId="9601" xr:uid="{3FE005B3-E7B0-4CCD-9666-51341461E9F1}"/>
    <cellStyle name="SAPBEXexcGood1" xfId="3918" xr:uid="{00000000-0005-0000-0000-0000BD120000}"/>
    <cellStyle name="SAPBEXexcGood1 10" xfId="9290" xr:uid="{00116174-A9F1-4D01-866C-B2CF48928A06}"/>
    <cellStyle name="SAPBEXexcGood1 11" xfId="7017" xr:uid="{C65A7F73-ED1A-4994-9F5C-073B5C8D5B6B}"/>
    <cellStyle name="SAPBEXexcGood1 2" xfId="3919" xr:uid="{00000000-0005-0000-0000-0000BE120000}"/>
    <cellStyle name="SAPBEXexcGood1 2 2" xfId="4385" xr:uid="{00000000-0005-0000-0000-0000BF120000}"/>
    <cellStyle name="SAPBEXexcGood1 2 2 2" xfId="8643" xr:uid="{54A3E6FE-23C3-4383-A46D-FDBA7C28B80A}"/>
    <cellStyle name="SAPBEXexcGood1 2 2 2 2" xfId="8351" xr:uid="{6DDA8FC4-4281-4B0C-B4FC-5BD221E6900B}"/>
    <cellStyle name="SAPBEXexcGood1 2 2 2 3" xfId="10150" xr:uid="{A535E92D-085F-44E5-BE00-5D25A86E85F5}"/>
    <cellStyle name="SAPBEXexcGood1 2 2 3" xfId="7970" xr:uid="{26BAFCC7-24BB-43AF-B1BE-FAF443F96796}"/>
    <cellStyle name="SAPBEXexcGood1 2 2 4" xfId="6155" xr:uid="{3437A06A-68B5-47AE-AEA1-EB86D8C430FF}"/>
    <cellStyle name="SAPBEXexcGood1 2 2 5" xfId="9199" xr:uid="{D18F59BA-41DE-40FD-9F73-CABB481FADD6}"/>
    <cellStyle name="SAPBEXexcGood1 2 3" xfId="4126" xr:uid="{00000000-0005-0000-0000-0000C0120000}"/>
    <cellStyle name="SAPBEXexcGood1 2 3 2" xfId="6250" xr:uid="{227D42E8-55B6-4167-8934-7680A0979C29}"/>
    <cellStyle name="SAPBEXexcGood1 2 3 3" xfId="9429" xr:uid="{A805C793-2439-4D89-9CE4-32781ADC8662}"/>
    <cellStyle name="SAPBEXexcGood1 2 4" xfId="5014" xr:uid="{00000000-0005-0000-0000-0000C1120000}"/>
    <cellStyle name="SAPBEXexcGood1 2 5" xfId="6965" xr:uid="{AE84E0CB-22C1-4DC4-AEEE-21D952B7927B}"/>
    <cellStyle name="SAPBEXexcGood1 2 6" xfId="6909" xr:uid="{E45E19C5-38D5-4E0B-8621-4BCED4799430}"/>
    <cellStyle name="SAPBEXexcGood1 2 7" xfId="9525" xr:uid="{F3C940E9-D1C2-4690-A62A-FDF290EE253E}"/>
    <cellStyle name="SAPBEXexcGood1 2 8" xfId="6587" xr:uid="{C46C75D2-A7EF-40F3-AB90-BFE3C660A51B}"/>
    <cellStyle name="SAPBEXexcGood1 2 9" xfId="6465" xr:uid="{AB7450DB-71C5-4A97-8C9F-B8D95493ABFE}"/>
    <cellStyle name="SAPBEXexcGood1 3" xfId="4384" xr:uid="{00000000-0005-0000-0000-0000C2120000}"/>
    <cellStyle name="SAPBEXexcGood1 3 2" xfId="8642" xr:uid="{44957C4D-DDF8-420E-A142-52919E79FEB6}"/>
    <cellStyle name="SAPBEXexcGood1 3 2 2" xfId="8296" xr:uid="{FA9E5FE2-E170-4D7C-A264-02C863BB0CBB}"/>
    <cellStyle name="SAPBEXexcGood1 3 2 3" xfId="10149" xr:uid="{3A373402-15A0-4778-BAC9-76FB8DABD30B}"/>
    <cellStyle name="SAPBEXexcGood1 3 3" xfId="7969" xr:uid="{8EC91D73-E958-4ED3-B896-60520F08DAC7}"/>
    <cellStyle name="SAPBEXexcGood1 3 4" xfId="5699" xr:uid="{57E79476-D840-4F2C-99A7-0CC3F647F54B}"/>
    <cellStyle name="SAPBEXexcGood1 3 5" xfId="9758" xr:uid="{685B953D-DD15-4CF6-BA58-AD83CD8CA5CE}"/>
    <cellStyle name="SAPBEXexcGood1 4" xfId="4526" xr:uid="{00000000-0005-0000-0000-0000C3120000}"/>
    <cellStyle name="SAPBEXexcGood1 4 2" xfId="5741" xr:uid="{BA49283A-4936-4BB8-8163-B2D5D7A01AA1}"/>
    <cellStyle name="SAPBEXexcGood1 4 3" xfId="9070" xr:uid="{55123B78-EC01-476B-9C3B-FCA186852029}"/>
    <cellStyle name="SAPBEXexcGood1 5" xfId="5013" xr:uid="{00000000-0005-0000-0000-0000C4120000}"/>
    <cellStyle name="SAPBEXexcGood1 6" xfId="5375" xr:uid="{5AD8DE49-B8CF-47F1-A8BE-3D28DD42F040}"/>
    <cellStyle name="SAPBEXexcGood1 7" xfId="6690" xr:uid="{A21E567D-7D45-484C-B409-465CF871EC81}"/>
    <cellStyle name="SAPBEXexcGood1 8" xfId="7067" xr:uid="{839561CC-7897-45E1-83A6-888374ECFD80}"/>
    <cellStyle name="SAPBEXexcGood1 9" xfId="9393" xr:uid="{D7C69EE6-3A23-413E-949D-51A9BABE7EE2}"/>
    <cellStyle name="SAPBEXexcGood2" xfId="3920" xr:uid="{00000000-0005-0000-0000-0000C5120000}"/>
    <cellStyle name="SAPBEXexcGood2 10" xfId="8415" xr:uid="{8BA7A5FE-11C5-4972-B6C3-7753F4AFE7B5}"/>
    <cellStyle name="SAPBEXexcGood2 11" xfId="9872" xr:uid="{DA8DD2B7-146D-420F-88B8-7A2A9BCC3AFF}"/>
    <cellStyle name="SAPBEXexcGood2 2" xfId="3921" xr:uid="{00000000-0005-0000-0000-0000C6120000}"/>
    <cellStyle name="SAPBEXexcGood2 2 2" xfId="4387" xr:uid="{00000000-0005-0000-0000-0000C7120000}"/>
    <cellStyle name="SAPBEXexcGood2 2 2 2" xfId="8645" xr:uid="{B73417AE-874E-4E23-9C3E-BC55CE89861A}"/>
    <cellStyle name="SAPBEXexcGood2 2 2 2 2" xfId="6753" xr:uid="{5DF038C5-00AE-4C4A-B267-8CAE0D39C47C}"/>
    <cellStyle name="SAPBEXexcGood2 2 2 2 3" xfId="10152" xr:uid="{CB93CC29-DA17-455F-9A1E-8C5D0636ABA6}"/>
    <cellStyle name="SAPBEXexcGood2 2 2 3" xfId="7972" xr:uid="{DD141637-4A84-4F20-BF0D-0E24FFE5F431}"/>
    <cellStyle name="SAPBEXexcGood2 2 2 4" xfId="7114" xr:uid="{50E7012C-C628-4E8B-BB12-3293E504A1DE}"/>
    <cellStyle name="SAPBEXexcGood2 2 2 5" xfId="5809" xr:uid="{9D925761-C71B-4FE5-B708-8E84EF79A4B9}"/>
    <cellStyle name="SAPBEXexcGood2 2 3" xfId="4125" xr:uid="{00000000-0005-0000-0000-0000C8120000}"/>
    <cellStyle name="SAPBEXexcGood2 2 3 2" xfId="7208" xr:uid="{FCF1D5E2-8B57-4462-BB38-79462A8779CE}"/>
    <cellStyle name="SAPBEXexcGood2 2 3 3" xfId="6758" xr:uid="{311A69C5-A1FC-411E-8C2D-2C62BFDF3025}"/>
    <cellStyle name="SAPBEXexcGood2 2 4" xfId="5016" xr:uid="{00000000-0005-0000-0000-0000C9120000}"/>
    <cellStyle name="SAPBEXexcGood2 2 5" xfId="8937" xr:uid="{612B985B-42F6-4A7F-A622-A9F722BDC92F}"/>
    <cellStyle name="SAPBEXexcGood2 2 6" xfId="6583" xr:uid="{2F6D261A-2431-4DED-B022-180F67928504}"/>
    <cellStyle name="SAPBEXexcGood2 2 7" xfId="9600" xr:uid="{F0D201DF-EF7D-4431-88DD-839980F7D3A7}"/>
    <cellStyle name="SAPBEXexcGood2 2 8" xfId="9625" xr:uid="{E2FFD567-7E58-412C-BCE8-5E6282450CEC}"/>
    <cellStyle name="SAPBEXexcGood2 2 9" xfId="9515" xr:uid="{A2DFF130-5182-4690-9566-EAD055A43A76}"/>
    <cellStyle name="SAPBEXexcGood2 3" xfId="4386" xr:uid="{00000000-0005-0000-0000-0000CA120000}"/>
    <cellStyle name="SAPBEXexcGood2 3 2" xfId="8644" xr:uid="{B62650F7-21E3-4890-910D-6AD14466A1DF}"/>
    <cellStyle name="SAPBEXexcGood2 3 2 2" xfId="6314" xr:uid="{5F15C1B5-ABF3-4C1A-8076-AF7DE7A69878}"/>
    <cellStyle name="SAPBEXexcGood2 3 2 3" xfId="10151" xr:uid="{434EB566-0F2B-4D97-998C-F44CB0F0CE8A}"/>
    <cellStyle name="SAPBEXexcGood2 3 3" xfId="7971" xr:uid="{E60043F1-5252-4657-958F-12A74A7D1665}"/>
    <cellStyle name="SAPBEXexcGood2 3 4" xfId="5700" xr:uid="{B5A545F0-C75E-4B9B-B364-D50A1370A0B0}"/>
    <cellStyle name="SAPBEXexcGood2 3 5" xfId="7396" xr:uid="{667A4699-C98D-4131-8372-E18BCA7E090C}"/>
    <cellStyle name="SAPBEXexcGood2 4" xfId="4525" xr:uid="{00000000-0005-0000-0000-0000CB120000}"/>
    <cellStyle name="SAPBEXexcGood2 4 2" xfId="7627" xr:uid="{596F3845-8887-4D0E-844A-86D9FE918220}"/>
    <cellStyle name="SAPBEXexcGood2 4 3" xfId="9779" xr:uid="{9265F893-A8E1-497A-9BCB-3A4A2457EEC1}"/>
    <cellStyle name="SAPBEXexcGood2 5" xfId="5015" xr:uid="{00000000-0005-0000-0000-0000CC120000}"/>
    <cellStyle name="SAPBEXexcGood2 6" xfId="5376" xr:uid="{BA39B323-8558-47EB-9E2C-3C8F5272D27E}"/>
    <cellStyle name="SAPBEXexcGood2 7" xfId="7371" xr:uid="{736C255E-6F8A-42DB-B081-80AC5CF918B3}"/>
    <cellStyle name="SAPBEXexcGood2 8" xfId="6542" xr:uid="{9BDF14CD-84C4-40C7-9DED-52E9ACA2740D}"/>
    <cellStyle name="SAPBEXexcGood2 9" xfId="9458" xr:uid="{1CA6DAA4-E5BC-4DC1-BC11-74E276CA24E0}"/>
    <cellStyle name="SAPBEXexcGood3" xfId="3922" xr:uid="{00000000-0005-0000-0000-0000CD120000}"/>
    <cellStyle name="SAPBEXexcGood3 10" xfId="9198" xr:uid="{7245CA05-3CCA-4B00-9EE6-5EF63F0FB8F6}"/>
    <cellStyle name="SAPBEXexcGood3 11" xfId="6978" xr:uid="{B93A5118-660B-4F2D-AFE8-2D3EE7EEF03E}"/>
    <cellStyle name="SAPBEXexcGood3 2" xfId="3923" xr:uid="{00000000-0005-0000-0000-0000CE120000}"/>
    <cellStyle name="SAPBEXexcGood3 2 2" xfId="4389" xr:uid="{00000000-0005-0000-0000-0000CF120000}"/>
    <cellStyle name="SAPBEXexcGood3 2 2 2" xfId="8647" xr:uid="{D218DDCB-FC59-4606-9CEC-AE55A75FCA25}"/>
    <cellStyle name="SAPBEXexcGood3 2 2 2 2" xfId="7249" xr:uid="{C930DAA7-C0FE-42B9-8445-970E1FF50A40}"/>
    <cellStyle name="SAPBEXexcGood3 2 2 2 3" xfId="10154" xr:uid="{E2B1A13D-4747-41C6-8B52-29693E51993C}"/>
    <cellStyle name="SAPBEXexcGood3 2 2 3" xfId="7974" xr:uid="{3AFB0D21-EBF9-4E6D-9CDF-4F546511A50E}"/>
    <cellStyle name="SAPBEXexcGood3 2 2 4" xfId="6156" xr:uid="{47D8CAFB-22DC-4E40-A279-B040B9C09B85}"/>
    <cellStyle name="SAPBEXexcGood3 2 2 5" xfId="7353" xr:uid="{832C2E8A-BAC8-4764-90EA-427AB3C00752}"/>
    <cellStyle name="SAPBEXexcGood3 2 3" xfId="4124" xr:uid="{00000000-0005-0000-0000-0000D0120000}"/>
    <cellStyle name="SAPBEXexcGood3 2 3 2" xfId="6251" xr:uid="{3684E04F-170A-4156-A8F1-5011735EE982}"/>
    <cellStyle name="SAPBEXexcGood3 2 3 3" xfId="5812" xr:uid="{1DC94701-F76E-4D32-BC7F-464255916A11}"/>
    <cellStyle name="SAPBEXexcGood3 2 4" xfId="5018" xr:uid="{00000000-0005-0000-0000-0000D1120000}"/>
    <cellStyle name="SAPBEXexcGood3 2 5" xfId="6802" xr:uid="{C187CE64-E955-411F-8538-B7305CA58563}"/>
    <cellStyle name="SAPBEXexcGood3 2 6" xfId="5716" xr:uid="{3C0112A1-0923-4CBF-8A2A-A8B08F9E5359}"/>
    <cellStyle name="SAPBEXexcGood3 2 7" xfId="9392" xr:uid="{2D51D3F8-6D21-4C9C-B516-3AB89D1EEF22}"/>
    <cellStyle name="SAPBEXexcGood3 2 8" xfId="9357" xr:uid="{B128FE1E-73D8-4987-9936-B9F95E87BEED}"/>
    <cellStyle name="SAPBEXexcGood3 2 9" xfId="7047" xr:uid="{60D869FD-3F49-4A65-ACCD-06B9EA9190FD}"/>
    <cellStyle name="SAPBEXexcGood3 3" xfId="4388" xr:uid="{00000000-0005-0000-0000-0000D2120000}"/>
    <cellStyle name="SAPBEXexcGood3 3 2" xfId="8646" xr:uid="{3CE39FCA-343C-4618-A93E-9F87BF1524A4}"/>
    <cellStyle name="SAPBEXexcGood3 3 2 2" xfId="8231" xr:uid="{90F09A53-2E89-4546-AC6A-55080BF1E4B4}"/>
    <cellStyle name="SAPBEXexcGood3 3 2 3" xfId="10153" xr:uid="{E95DA0E5-951C-41D3-8A3A-E8F22892E0FB}"/>
    <cellStyle name="SAPBEXexcGood3 3 3" xfId="7973" xr:uid="{0E560955-61FE-4C96-BEAE-D3F7B26672DD}"/>
    <cellStyle name="SAPBEXexcGood3 3 4" xfId="6511" xr:uid="{66DBE552-003F-4600-9EC2-BD8E10BF77D0}"/>
    <cellStyle name="SAPBEXexcGood3 3 5" xfId="5625" xr:uid="{C6AACD4E-E5A6-4EDC-A725-C59FE67DE335}"/>
    <cellStyle name="SAPBEXexcGood3 4" xfId="4524" xr:uid="{00000000-0005-0000-0000-0000D3120000}"/>
    <cellStyle name="SAPBEXexcGood3 4 2" xfId="7628" xr:uid="{C01AECB4-01CE-4EA9-98BF-89C59E00B716}"/>
    <cellStyle name="SAPBEXexcGood3 4 3" xfId="8294" xr:uid="{3D938F90-40B7-44DA-A42C-13163D43FB35}"/>
    <cellStyle name="SAPBEXexcGood3 5" xfId="5017" xr:uid="{00000000-0005-0000-0000-0000D4120000}"/>
    <cellStyle name="SAPBEXexcGood3 6" xfId="5377" xr:uid="{E3CD823A-86AE-4E12-B67B-13DADE16807F}"/>
    <cellStyle name="SAPBEXexcGood3 7" xfId="9113" xr:uid="{DEED4991-15B2-4565-AC44-2DFED0BEF677}"/>
    <cellStyle name="SAPBEXexcGood3 8" xfId="6105" xr:uid="{5DC3B2A7-55C6-4941-8B8A-707AE568D855}"/>
    <cellStyle name="SAPBEXexcGood3 9" xfId="9327" xr:uid="{F771313F-1A87-4A38-A0F9-3DBBF1209E39}"/>
    <cellStyle name="SAPBEXfilterDrill" xfId="3924" xr:uid="{00000000-0005-0000-0000-0000D5120000}"/>
    <cellStyle name="SAPBEXfilterDrill 2" xfId="3925" xr:uid="{00000000-0005-0000-0000-0000D6120000}"/>
    <cellStyle name="SAPBEXfilterDrill 3" xfId="5378" xr:uid="{AAAE0527-B8B1-42C9-9B85-E5E8E2274741}"/>
    <cellStyle name="SAPBEXfilterItem" xfId="3926" xr:uid="{00000000-0005-0000-0000-0000D7120000}"/>
    <cellStyle name="SAPBEXfilterItem 2" xfId="3927" xr:uid="{00000000-0005-0000-0000-0000D8120000}"/>
    <cellStyle name="SAPBEXfilterItem 3" xfId="5379" xr:uid="{9B8F4E14-F3AC-4401-BCE0-27AEF69F0EAD}"/>
    <cellStyle name="SAPBEXfilterText" xfId="3928" xr:uid="{00000000-0005-0000-0000-0000D9120000}"/>
    <cellStyle name="SAPBEXfilterText 2" xfId="3929" xr:uid="{00000000-0005-0000-0000-0000DA120000}"/>
    <cellStyle name="SAPBEXfilterText 3" xfId="5380" xr:uid="{2B2CB9B8-4DE3-4536-AF78-D77B27EBD9E3}"/>
    <cellStyle name="SAPBEXformats" xfId="3930" xr:uid="{00000000-0005-0000-0000-0000DB120000}"/>
    <cellStyle name="SAPBEXformats 10" xfId="7440" xr:uid="{DD2054DC-F8E9-4023-90F3-AD749D948E2D}"/>
    <cellStyle name="SAPBEXformats 11" xfId="9871" xr:uid="{4DCEEA19-E753-4CD6-95E5-E48CD36C5430}"/>
    <cellStyle name="SAPBEXformats 2" xfId="3931" xr:uid="{00000000-0005-0000-0000-0000DC120000}"/>
    <cellStyle name="SAPBEXformats 2 2" xfId="4391" xr:uid="{00000000-0005-0000-0000-0000DD120000}"/>
    <cellStyle name="SAPBEXformats 2 2 2" xfId="8649" xr:uid="{497513E1-30E8-4BFA-9038-F7D88039988F}"/>
    <cellStyle name="SAPBEXformats 2 2 2 2" xfId="6334" xr:uid="{B09D72C4-D56A-42E4-82FE-4ACDC009F8AE}"/>
    <cellStyle name="SAPBEXformats 2 2 2 3" xfId="10156" xr:uid="{54F51830-5241-42E5-A67C-25920812996F}"/>
    <cellStyle name="SAPBEXformats 2 2 3" xfId="7976" xr:uid="{506C813E-7969-42ED-8B7C-0EA03EEA2705}"/>
    <cellStyle name="SAPBEXformats 2 2 4" xfId="7115" xr:uid="{5C2E958E-00E1-4834-96D9-745E2112FD37}"/>
    <cellStyle name="SAPBEXformats 2 2 5" xfId="9557" xr:uid="{706DC021-DD8D-42D4-BA60-2F28958BD1A8}"/>
    <cellStyle name="SAPBEXformats 2 3" xfId="4123" xr:uid="{00000000-0005-0000-0000-0000DE120000}"/>
    <cellStyle name="SAPBEXformats 2 3 2" xfId="7209" xr:uid="{5B7151FA-CF3E-49E6-ADF2-BE0A3B8BA935}"/>
    <cellStyle name="SAPBEXformats 2 3 3" xfId="7041" xr:uid="{4EBC12B3-D2F7-457C-B065-FF2E4A8F117C}"/>
    <cellStyle name="SAPBEXformats 2 4" xfId="5020" xr:uid="{00000000-0005-0000-0000-0000DF120000}"/>
    <cellStyle name="SAPBEXformats 2 5" xfId="5830" xr:uid="{34F81335-A1A9-4C68-9FD1-45C4FAAB0A2A}"/>
    <cellStyle name="SAPBEXformats 2 6" xfId="7406" xr:uid="{EBC0BA25-A86A-4A4C-BAB8-AF92654ED6AB}"/>
    <cellStyle name="SAPBEXformats 2 7" xfId="9599" xr:uid="{4E3BC505-54B3-4A7E-AE75-192E4B01D3C3}"/>
    <cellStyle name="SAPBEXformats 2 8" xfId="9714" xr:uid="{901F2D73-77D4-417E-9A9E-71D888720BA4}"/>
    <cellStyle name="SAPBEXformats 2 9" xfId="9837" xr:uid="{9A6637B6-245F-4C32-81DA-508E3ADA68CE}"/>
    <cellStyle name="SAPBEXformats 3" xfId="4390" xr:uid="{00000000-0005-0000-0000-0000E0120000}"/>
    <cellStyle name="SAPBEXformats 3 2" xfId="8648" xr:uid="{60C9BA3B-5181-4343-BBA2-C34B23A0872C}"/>
    <cellStyle name="SAPBEXformats 3 2 2" xfId="8302" xr:uid="{A2F7FA6D-87F3-4CCC-9E77-B6128513048D}"/>
    <cellStyle name="SAPBEXformats 3 2 3" xfId="10155" xr:uid="{470FFC06-8CF6-4E46-BB5B-F9C5F28B0F94}"/>
    <cellStyle name="SAPBEXformats 3 3" xfId="7975" xr:uid="{2C3A5AA7-7BDE-4CFE-ADAC-535EC8103175}"/>
    <cellStyle name="SAPBEXformats 3 4" xfId="7532" xr:uid="{66B2D282-CA3A-4F80-A5AA-443C271D302E}"/>
    <cellStyle name="SAPBEXformats 3 5" xfId="8963" xr:uid="{EC94BE73-C835-436B-836F-B222064E8161}"/>
    <cellStyle name="SAPBEXformats 4" xfId="4523" xr:uid="{00000000-0005-0000-0000-0000E1120000}"/>
    <cellStyle name="SAPBEXformats 4 2" xfId="7629" xr:uid="{D4B0B9FD-C0FF-4D8F-B6FA-D5B643F4BFB9}"/>
    <cellStyle name="SAPBEXformats 4 3" xfId="6484" xr:uid="{4AB36614-0903-4F23-B46B-62DB4461A486}"/>
    <cellStyle name="SAPBEXformats 5" xfId="5019" xr:uid="{00000000-0005-0000-0000-0000E2120000}"/>
    <cellStyle name="SAPBEXformats 6" xfId="5381" xr:uid="{62728392-88EC-407B-AB93-572BBA3CDB7B}"/>
    <cellStyle name="SAPBEXformats 7" xfId="9112" xr:uid="{EF403B60-7B05-4EE1-8EDE-50A696C7FE3D}"/>
    <cellStyle name="SAPBEXformats 8" xfId="6411" xr:uid="{038E1FB5-BA6D-43E3-B617-4F4CCA977442}"/>
    <cellStyle name="SAPBEXformats 9" xfId="9457" xr:uid="{9A1FABAE-B2B7-442D-9CD3-0E5B6B4F949E}"/>
    <cellStyle name="SAPBEXheaderItem" xfId="3932" xr:uid="{00000000-0005-0000-0000-0000E3120000}"/>
    <cellStyle name="SAPBEXheaderItem 2" xfId="3933" xr:uid="{00000000-0005-0000-0000-0000E4120000}"/>
    <cellStyle name="SAPBEXheaderItem 3" xfId="5382" xr:uid="{7773E6F3-CCC3-456D-B55A-B45F5CDE724C}"/>
    <cellStyle name="SAPBEXheaderText" xfId="3934" xr:uid="{00000000-0005-0000-0000-0000E5120000}"/>
    <cellStyle name="SAPBEXheaderText 2" xfId="3935" xr:uid="{00000000-0005-0000-0000-0000E6120000}"/>
    <cellStyle name="SAPBEXheaderText 3" xfId="5383" xr:uid="{8CFA506F-98F6-491D-834D-203090C4B406}"/>
    <cellStyle name="SAPBEXHLevel0" xfId="3936" xr:uid="{00000000-0005-0000-0000-0000E7120000}"/>
    <cellStyle name="SAPBEXHLevel0 10" xfId="7024" xr:uid="{AEE1AB23-8BD9-49C0-9E8A-78C0319D3F7E}"/>
    <cellStyle name="SAPBEXHLevel0 11" xfId="9721" xr:uid="{2CBB73F0-2311-4015-8448-DCD7DFCF4DF3}"/>
    <cellStyle name="SAPBEXHLevel0 2" xfId="3937" xr:uid="{00000000-0005-0000-0000-0000E8120000}"/>
    <cellStyle name="SAPBEXHLevel0 2 2" xfId="4393" xr:uid="{00000000-0005-0000-0000-0000E9120000}"/>
    <cellStyle name="SAPBEXHLevel0 2 2 2" xfId="8651" xr:uid="{EDCA82B5-869D-4261-A623-82982B4249EB}"/>
    <cellStyle name="SAPBEXHLevel0 2 2 2 2" xfId="6607" xr:uid="{A9E7C70A-8E97-44AB-919C-B6FBF20DD1CD}"/>
    <cellStyle name="SAPBEXHLevel0 2 2 2 3" xfId="10158" xr:uid="{94C51541-DEC7-47DD-B29F-E5B2F58B8DB6}"/>
    <cellStyle name="SAPBEXHLevel0 2 2 3" xfId="7978" xr:uid="{3E2244BA-8F6A-4E7E-8A40-5435795556EE}"/>
    <cellStyle name="SAPBEXHLevel0 2 2 4" xfId="6157" xr:uid="{085D3341-09CD-4C58-9F95-472D772F8712}"/>
    <cellStyle name="SAPBEXHLevel0 2 2 5" xfId="7356" xr:uid="{7B8566A4-CC5E-4651-9FD2-5B8FEF8D5B46}"/>
    <cellStyle name="SAPBEXHLevel0 2 3" xfId="4122" xr:uid="{00000000-0005-0000-0000-0000EA120000}"/>
    <cellStyle name="SAPBEXHLevel0 2 3 2" xfId="6252" xr:uid="{B8319A1D-71F5-48E7-B63E-C9861CABD78C}"/>
    <cellStyle name="SAPBEXHLevel0 2 3 3" xfId="9352" xr:uid="{081B2D1D-DDE0-4236-A3C9-BC03ED9D3AE8}"/>
    <cellStyle name="SAPBEXHLevel0 2 4" xfId="5022" xr:uid="{00000000-0005-0000-0000-0000EB120000}"/>
    <cellStyle name="SAPBEXHLevel0 2 5" xfId="8936" xr:uid="{D9AE47A0-2AB8-4EA6-A8CA-C18C35FBA43D}"/>
    <cellStyle name="SAPBEXHLevel0 2 6" xfId="6908" xr:uid="{65F8F1FB-406F-4787-A31B-65C02E7CD470}"/>
    <cellStyle name="SAPBEXHLevel0 2 7" xfId="9326" xr:uid="{F182BB58-E24F-41BB-AFC3-8763203FD1A0}"/>
    <cellStyle name="SAPBEXHLevel0 2 8" xfId="6111" xr:uid="{44236857-9AD4-4712-8534-E29FCCBCE313}"/>
    <cellStyle name="SAPBEXHLevel0 2 9" xfId="9580" xr:uid="{F973CE4D-7E3C-40DA-B07C-EA31D7E2224C}"/>
    <cellStyle name="SAPBEXHLevel0 3" xfId="4392" xr:uid="{00000000-0005-0000-0000-0000EC120000}"/>
    <cellStyle name="SAPBEXHLevel0 3 2" xfId="8650" xr:uid="{45D4FCC8-2DE1-40F4-B937-A88C1F762A8F}"/>
    <cellStyle name="SAPBEXHLevel0 3 2 2" xfId="6315" xr:uid="{C6D897C4-834E-43E8-AAC2-5B50BEFF170A}"/>
    <cellStyle name="SAPBEXHLevel0 3 2 3" xfId="10157" xr:uid="{0850E38A-7AC4-4D49-8535-F04B90FB8252}"/>
    <cellStyle name="SAPBEXHLevel0 3 3" xfId="7977" xr:uid="{AC5CC5DC-782F-49EF-B4D7-77E85D82C2E5}"/>
    <cellStyle name="SAPBEXHLevel0 3 4" xfId="7533" xr:uid="{D45BDF7F-50A3-45C2-9F10-8B606C1B7BB0}"/>
    <cellStyle name="SAPBEXHLevel0 3 5" xfId="9484" xr:uid="{86AE98B5-757E-4571-A02A-FEC3B8DAEF9A}"/>
    <cellStyle name="SAPBEXHLevel0 4" xfId="4522" xr:uid="{00000000-0005-0000-0000-0000ED120000}"/>
    <cellStyle name="SAPBEXHLevel0 4 2" xfId="7630" xr:uid="{623B3640-115F-4A4A-B581-80979C285AD4}"/>
    <cellStyle name="SAPBEXHLevel0 4 3" xfId="8902" xr:uid="{A4BA6AFA-CC20-45B5-A167-FA20968021FB}"/>
    <cellStyle name="SAPBEXHLevel0 5" xfId="5021" xr:uid="{00000000-0005-0000-0000-0000EE120000}"/>
    <cellStyle name="SAPBEXHLevel0 6" xfId="5384" xr:uid="{2A6B68CB-46DD-456B-9CDC-8B651C5F6C4B}"/>
    <cellStyle name="SAPBEXHLevel0 7" xfId="5636" xr:uid="{17048AB6-05AB-4195-87ED-CB8614B57B35}"/>
    <cellStyle name="SAPBEXHLevel0 8" xfId="9069" xr:uid="{AFA1C806-37C3-4DD5-B224-8BC9C9558971}"/>
    <cellStyle name="SAPBEXHLevel0 9" xfId="9598" xr:uid="{AEE4F89F-C320-487F-B19F-176E0D34377B}"/>
    <cellStyle name="SAPBEXHLevel0X" xfId="3938" xr:uid="{00000000-0005-0000-0000-0000EF120000}"/>
    <cellStyle name="SAPBEXHLevel0X 10" xfId="6948" xr:uid="{D2A84C10-CB85-428E-B4A2-727F178969A1}"/>
    <cellStyle name="SAPBEXHLevel0X 11" xfId="9467" xr:uid="{0E232724-385B-4CBC-A873-4273B8D38AA5}"/>
    <cellStyle name="SAPBEXHLevel0X 2" xfId="3939" xr:uid="{00000000-0005-0000-0000-0000F0120000}"/>
    <cellStyle name="SAPBEXHLevel0X 2 2" xfId="4395" xr:uid="{00000000-0005-0000-0000-0000F1120000}"/>
    <cellStyle name="SAPBEXHLevel0X 2 2 2" xfId="8653" xr:uid="{EBA19AD9-1498-49F6-A900-EE78F1007BF4}"/>
    <cellStyle name="SAPBEXHLevel0X 2 2 2 2" xfId="7250" xr:uid="{8D6A6CB5-40FD-4C89-BCC1-3FEC1CFD9D5C}"/>
    <cellStyle name="SAPBEXHLevel0X 2 2 2 3" xfId="10160" xr:uid="{C99E7BEE-B530-456D-845D-164A25EFCD5F}"/>
    <cellStyle name="SAPBEXHLevel0X 2 2 3" xfId="7980" xr:uid="{D8D73EAA-3D61-4CAC-8041-AC3B02CD5BC9}"/>
    <cellStyle name="SAPBEXHLevel0X 2 2 4" xfId="7116" xr:uid="{D709A51F-4240-462F-8237-D1EB4B8E4653}"/>
    <cellStyle name="SAPBEXHLevel0X 2 2 5" xfId="9632" xr:uid="{A86BCB47-91E8-4FAF-8C60-B3E2E07A840E}"/>
    <cellStyle name="SAPBEXHLevel0X 2 3" xfId="4121" xr:uid="{00000000-0005-0000-0000-0000F2120000}"/>
    <cellStyle name="SAPBEXHLevel0X 2 3 2" xfId="7210" xr:uid="{58773DE1-2F41-4CFB-BDF1-9EAB0F15516C}"/>
    <cellStyle name="SAPBEXHLevel0X 2 3 3" xfId="6670" xr:uid="{0A0A4D23-5C95-40D8-BBE2-5C61BE107109}"/>
    <cellStyle name="SAPBEXHLevel0X 2 4" xfId="5024" xr:uid="{00000000-0005-0000-0000-0000F3120000}"/>
    <cellStyle name="SAPBEXHLevel0X 2 5" xfId="6803" xr:uid="{997C519F-6C41-43F6-B89D-6E434DEEEAB4}"/>
    <cellStyle name="SAPBEXHLevel0X 2 6" xfId="5854" xr:uid="{6C297546-55AF-4981-A1A0-56E8CFB56E9A}"/>
    <cellStyle name="SAPBEXHLevel0X 2 7" xfId="9524" xr:uid="{A358F3C3-7E98-4D11-A388-AD4250F35C2E}"/>
    <cellStyle name="SAPBEXHLevel0X 2 8" xfId="5652" xr:uid="{E8BA6345-A128-480D-8CB2-3BBDA45CB1F3}"/>
    <cellStyle name="SAPBEXHLevel0X 2 9" xfId="9797" xr:uid="{FEDE0165-ED83-40D6-85E5-BDDE2EF8D6C6}"/>
    <cellStyle name="SAPBEXHLevel0X 3" xfId="4394" xr:uid="{00000000-0005-0000-0000-0000F4120000}"/>
    <cellStyle name="SAPBEXHLevel0X 3 2" xfId="8652" xr:uid="{24932FB9-BDD2-4E2F-BA0F-90570B86EAD2}"/>
    <cellStyle name="SAPBEXHLevel0X 3 2 2" xfId="7272" xr:uid="{8A4B7A45-48EC-4AD9-9230-035934AFFAE0}"/>
    <cellStyle name="SAPBEXHLevel0X 3 2 3" xfId="10159" xr:uid="{E135529D-1D81-4D6D-BD9C-0223B7A8BC21}"/>
    <cellStyle name="SAPBEXHLevel0X 3 3" xfId="7979" xr:uid="{4EDD8430-FB33-4FD9-B237-C1758ECB9DCA}"/>
    <cellStyle name="SAPBEXHLevel0X 3 4" xfId="5801" xr:uid="{53F729CB-0EC6-42DE-9343-8D6E1B8C96FD}"/>
    <cellStyle name="SAPBEXHLevel0X 3 5" xfId="6000" xr:uid="{F065E842-F9F0-4AE1-A19A-0F40EB529AA5}"/>
    <cellStyle name="SAPBEXHLevel0X 4" xfId="4521" xr:uid="{00000000-0005-0000-0000-0000F5120000}"/>
    <cellStyle name="SAPBEXHLevel0X 4 2" xfId="7631" xr:uid="{10292DDE-ED7A-4110-8AB2-F56767C35F5A}"/>
    <cellStyle name="SAPBEXHLevel0X 4 3" xfId="7404" xr:uid="{88EED187-7D20-4AA9-A875-6B7A09D65503}"/>
    <cellStyle name="SAPBEXHLevel0X 5" xfId="5023" xr:uid="{00000000-0005-0000-0000-0000F6120000}"/>
    <cellStyle name="SAPBEXHLevel0X 6" xfId="5385" xr:uid="{771AF7B6-B3A6-438A-90D2-88556DE849EC}"/>
    <cellStyle name="SAPBEXHLevel0X 7" xfId="9111" xr:uid="{8997B38C-3236-4E2D-A8DA-58787A4A5D1F}"/>
    <cellStyle name="SAPBEXHLevel0X 8" xfId="6686" xr:uid="{A85C6367-5E45-48DA-9525-7417BB9D0A43}"/>
    <cellStyle name="SAPBEXHLevel0X 9" xfId="9391" xr:uid="{374A00D7-3835-4AFF-8E3F-48868D0849E1}"/>
    <cellStyle name="SAPBEXHLevel1" xfId="3940" xr:uid="{00000000-0005-0000-0000-0000F7120000}"/>
    <cellStyle name="SAPBEXHLevel1 10" xfId="6771" xr:uid="{9CC95983-2CA4-47B7-B554-A7E43F53594C}"/>
    <cellStyle name="SAPBEXHLevel1 11" xfId="9870" xr:uid="{F7E0F09C-1F2D-43FD-B9A2-AF73337B69A9}"/>
    <cellStyle name="SAPBEXHLevel1 2" xfId="3941" xr:uid="{00000000-0005-0000-0000-0000F8120000}"/>
    <cellStyle name="SAPBEXHLevel1 2 2" xfId="4397" xr:uid="{00000000-0005-0000-0000-0000F9120000}"/>
    <cellStyle name="SAPBEXHLevel1 2 2 2" xfId="8655" xr:uid="{0507F198-1488-4A76-A4F9-F65AD352FC40}"/>
    <cellStyle name="SAPBEXHLevel1 2 2 2 2" xfId="8352" xr:uid="{592676FC-CBCF-49B7-BAF0-68590A0953F3}"/>
    <cellStyle name="SAPBEXHLevel1 2 2 2 3" xfId="10162" xr:uid="{86CD9433-9EDA-4FCF-91E8-99C021EB44F4}"/>
    <cellStyle name="SAPBEXHLevel1 2 2 3" xfId="7982" xr:uid="{B504D018-9A3D-428C-8C5A-EE66BC326FA6}"/>
    <cellStyle name="SAPBEXHLevel1 2 2 4" xfId="6158" xr:uid="{2A7D68DD-3EA6-4B91-B03B-A9CC34F9D724}"/>
    <cellStyle name="SAPBEXHLevel1 2 2 5" xfId="5935" xr:uid="{D2B1B23F-5332-476E-B785-C9F90B86E8F1}"/>
    <cellStyle name="SAPBEXHLevel1 2 3" xfId="4120" xr:uid="{00000000-0005-0000-0000-0000FA120000}"/>
    <cellStyle name="SAPBEXHLevel1 2 3 2" xfId="6253" xr:uid="{7596A3AC-8F6D-4F88-9501-CBFFFF04C696}"/>
    <cellStyle name="SAPBEXHLevel1 2 3 3" xfId="9715" xr:uid="{095F7EE6-A4B7-4FD9-BAFC-118558239516}"/>
    <cellStyle name="SAPBEXHLevel1 2 4" xfId="5026" xr:uid="{00000000-0005-0000-0000-0000FB120000}"/>
    <cellStyle name="SAPBEXHLevel1 2 5" xfId="9214" xr:uid="{80785718-0C3B-4D71-BBEC-FD8648B3FBFA}"/>
    <cellStyle name="SAPBEXHLevel1 2 6" xfId="9064" xr:uid="{4F408ABE-A0DD-4990-9754-A8158F985BC0}"/>
    <cellStyle name="SAPBEXHLevel1 2 7" xfId="9597" xr:uid="{099D4732-2229-4A61-B914-CDA90638F476}"/>
    <cellStyle name="SAPBEXHLevel1 2 8" xfId="7449" xr:uid="{1AB987FA-7E1C-4FBB-8D11-A70FC051D46E}"/>
    <cellStyle name="SAPBEXHLevel1 2 9" xfId="6379" xr:uid="{46ADB8F0-A269-46F9-A284-18505C82AB99}"/>
    <cellStyle name="SAPBEXHLevel1 3" xfId="4396" xr:uid="{00000000-0005-0000-0000-0000FC120000}"/>
    <cellStyle name="SAPBEXHLevel1 3 2" xfId="8654" xr:uid="{32B4D393-6B9B-4976-876F-7A0281BDD501}"/>
    <cellStyle name="SAPBEXHLevel1 3 2 2" xfId="6608" xr:uid="{3DB5594F-F9D2-43B5-AAC1-BA7DA579FC24}"/>
    <cellStyle name="SAPBEXHLevel1 3 2 3" xfId="10161" xr:uid="{73D01E86-DB1B-410E-AD51-B3C607709A4B}"/>
    <cellStyle name="SAPBEXHLevel1 3 3" xfId="7981" xr:uid="{36253AF5-9102-48FD-919C-A961965BAB75}"/>
    <cellStyle name="SAPBEXHLevel1 3 4" xfId="7534" xr:uid="{3C52CF85-9480-435F-9E1F-FEE264E0F0CE}"/>
    <cellStyle name="SAPBEXHLevel1 3 5" xfId="9014" xr:uid="{299AE43C-6F8C-4546-8881-FB46009B3540}"/>
    <cellStyle name="SAPBEXHLevel1 4" xfId="4520" xr:uid="{00000000-0005-0000-0000-0000FD120000}"/>
    <cellStyle name="SAPBEXHLevel1 4 2" xfId="7632" xr:uid="{712F40D2-2343-474A-ABCB-DFD566E68D92}"/>
    <cellStyle name="SAPBEXHLevel1 4 3" xfId="6756" xr:uid="{6424672E-95DF-47E7-8B60-3AC1C940EF8E}"/>
    <cellStyle name="SAPBEXHLevel1 5" xfId="5025" xr:uid="{00000000-0005-0000-0000-0000FE120000}"/>
    <cellStyle name="SAPBEXHLevel1 6" xfId="5386" xr:uid="{6FED0652-5EF7-4DF8-AA6E-BCAED4BFEABF}"/>
    <cellStyle name="SAPBEXHLevel1 7" xfId="9029" xr:uid="{12B6DC38-0857-4E61-912B-81A294465B54}"/>
    <cellStyle name="SAPBEXHLevel1 8" xfId="5958" xr:uid="{A0E18609-1585-4D67-8590-1DDA1D2EA78E}"/>
    <cellStyle name="SAPBEXHLevel1 9" xfId="9456" xr:uid="{7CFC6120-F83B-4540-B25B-2D66D206D1BF}"/>
    <cellStyle name="SAPBEXHLevel1X" xfId="3942" xr:uid="{00000000-0005-0000-0000-0000FF120000}"/>
    <cellStyle name="SAPBEXHLevel1X 10" xfId="9778" xr:uid="{70EF0BCD-8774-4458-8669-87FDE70FCEEF}"/>
    <cellStyle name="SAPBEXHLevel1X 11" xfId="5852" xr:uid="{BAFB5EAF-3F1A-4DF8-963A-56A8928E537D}"/>
    <cellStyle name="SAPBEXHLevel1X 2" xfId="3943" xr:uid="{00000000-0005-0000-0000-000000130000}"/>
    <cellStyle name="SAPBEXHLevel1X 2 2" xfId="4399" xr:uid="{00000000-0005-0000-0000-000001130000}"/>
    <cellStyle name="SAPBEXHLevel1X 2 2 2" xfId="8657" xr:uid="{CBE6341C-1A96-4415-BEAA-5B6E44F4A85C}"/>
    <cellStyle name="SAPBEXHLevel1X 2 2 2 2" xfId="6609" xr:uid="{2941C957-CE20-40E7-BD8D-56BE6C0C93AB}"/>
    <cellStyle name="SAPBEXHLevel1X 2 2 2 3" xfId="10164" xr:uid="{A8B2D59F-FF6E-46F6-AC93-697ABC29DC86}"/>
    <cellStyle name="SAPBEXHLevel1X 2 2 3" xfId="7984" xr:uid="{D437169E-057C-4C55-9DCD-8C43693A700E}"/>
    <cellStyle name="SAPBEXHLevel1X 2 2 4" xfId="7117" xr:uid="{E4D3B8C4-4E50-429A-A945-36281FFCCA89}"/>
    <cellStyle name="SAPBEXHLevel1X 2 2 5" xfId="6423" xr:uid="{03E893E3-6B78-46A6-A2F6-0A65C4B648D5}"/>
    <cellStyle name="SAPBEXHLevel1X 2 3" xfId="4119" xr:uid="{00000000-0005-0000-0000-000002130000}"/>
    <cellStyle name="SAPBEXHLevel1X 2 3 2" xfId="7211" xr:uid="{9F394FA9-5DF0-4F9D-8501-F746976E831A}"/>
    <cellStyle name="SAPBEXHLevel1X 2 3 3" xfId="9558" xr:uid="{3365116A-1394-417E-8C32-C00E195AD9A1}"/>
    <cellStyle name="SAPBEXHLevel1X 2 4" xfId="5028" xr:uid="{00000000-0005-0000-0000-000003130000}"/>
    <cellStyle name="SAPBEXHLevel1X 2 5" xfId="6015" xr:uid="{44C4F8DE-D673-43D3-AFAB-5FC1CB1D0DF8}"/>
    <cellStyle name="SAPBEXHLevel1X 2 6" xfId="5657" xr:uid="{265669FD-977A-47B1-A280-E2E5D7195376}"/>
    <cellStyle name="SAPBEXHLevel1X 2 7" xfId="9390" xr:uid="{808D485E-363E-46D2-803A-178A4FEB18A4}"/>
    <cellStyle name="SAPBEXHLevel1X 2 8" xfId="8915" xr:uid="{5C98B4D3-49E9-4D18-B300-DA873034CD34}"/>
    <cellStyle name="SAPBEXHLevel1X 2 9" xfId="9719" xr:uid="{F3E509CA-0A18-438E-A66E-A2DF9B4A412A}"/>
    <cellStyle name="SAPBEXHLevel1X 3" xfId="4398" xr:uid="{00000000-0005-0000-0000-000004130000}"/>
    <cellStyle name="SAPBEXHLevel1X 3 2" xfId="8656" xr:uid="{8752249D-4252-4E6B-8B32-4364E5F38752}"/>
    <cellStyle name="SAPBEXHLevel1X 3 2 2" xfId="6316" xr:uid="{960F2AAA-E555-42B1-B664-568FB6931AC7}"/>
    <cellStyle name="SAPBEXHLevel1X 3 2 3" xfId="10163" xr:uid="{CDF6B3FF-2B75-428F-935F-A182822D0168}"/>
    <cellStyle name="SAPBEXHLevel1X 3 3" xfId="7983" xr:uid="{D6632EEA-DC30-4234-9E1E-E5E3A3E6517F}"/>
    <cellStyle name="SAPBEXHLevel1X 3 4" xfId="6512" xr:uid="{EC4BC7EE-294D-4146-A698-A27375D17F80}"/>
    <cellStyle name="SAPBEXHLevel1X 3 5" xfId="9556" xr:uid="{AA7EED5D-6A39-416E-9017-CAEC367C7ABA}"/>
    <cellStyle name="SAPBEXHLevel1X 4" xfId="4519" xr:uid="{00000000-0005-0000-0000-000005130000}"/>
    <cellStyle name="SAPBEXHLevel1X 4 2" xfId="5742" xr:uid="{5BF7A5CE-D089-4B3A-836C-74A1722471EF}"/>
    <cellStyle name="SAPBEXHLevel1X 4 3" xfId="5925" xr:uid="{B847BFEF-63E7-4BC7-A0A5-51FE2B121CBA}"/>
    <cellStyle name="SAPBEXHLevel1X 5" xfId="5027" xr:uid="{00000000-0005-0000-0000-000006130000}"/>
    <cellStyle name="SAPBEXHLevel1X 6" xfId="5387" xr:uid="{7B128474-61B8-470C-98E2-3B179BAEBD25}"/>
    <cellStyle name="SAPBEXHLevel1X 7" xfId="6692" xr:uid="{42EEA712-DFB6-4E74-8445-A8C7127F0817}"/>
    <cellStyle name="SAPBEXHLevel1X 8" xfId="7331" xr:uid="{BF3B6493-3BF8-4A7E-BE32-95F72DAEDAAF}"/>
    <cellStyle name="SAPBEXHLevel1X 9" xfId="9325" xr:uid="{3505198D-7297-490B-8833-C6EEF02132A9}"/>
    <cellStyle name="SAPBEXHLevel2" xfId="3944" xr:uid="{00000000-0005-0000-0000-000007130000}"/>
    <cellStyle name="SAPBEXHLevel2 10" xfId="6095" xr:uid="{703478E7-413C-4EC0-A2F4-4EE373BB8134}"/>
    <cellStyle name="SAPBEXHLevel2 11" xfId="9508" xr:uid="{F73090E2-482E-4913-AB86-17AEEE7B1736}"/>
    <cellStyle name="SAPBEXHLevel2 2" xfId="3945" xr:uid="{00000000-0005-0000-0000-000008130000}"/>
    <cellStyle name="SAPBEXHLevel2 2 2" xfId="4401" xr:uid="{00000000-0005-0000-0000-000009130000}"/>
    <cellStyle name="SAPBEXHLevel2 2 2 2" xfId="8659" xr:uid="{A40E5691-FC1D-4C40-9323-E70913675AEC}"/>
    <cellStyle name="SAPBEXHLevel2 2 2 2 2" xfId="7251" xr:uid="{B737ABB4-2CE2-46A3-8384-BEA103E862D6}"/>
    <cellStyle name="SAPBEXHLevel2 2 2 2 3" xfId="10166" xr:uid="{A01C22BD-C5AB-4975-9039-87299DFDCB4E}"/>
    <cellStyle name="SAPBEXHLevel2 2 2 3" xfId="7986" xr:uid="{38B747BB-8B1E-4B2B-A4E6-6636FBDD1020}"/>
    <cellStyle name="SAPBEXHLevel2 2 2 4" xfId="6159" xr:uid="{26EC294C-3000-4230-ACD1-D8EA6A3D1B16}"/>
    <cellStyle name="SAPBEXHLevel2 2 2 5" xfId="9863" xr:uid="{CE2C6349-443B-4407-A840-7F3B90718E4F}"/>
    <cellStyle name="SAPBEXHLevel2 2 3" xfId="4118" xr:uid="{00000000-0005-0000-0000-00000A130000}"/>
    <cellStyle name="SAPBEXHLevel2 2 3 2" xfId="6254" xr:uid="{899B7A98-EFFB-47C2-833A-9802BCE46880}"/>
    <cellStyle name="SAPBEXHLevel2 2 3 3" xfId="9633" xr:uid="{2F2878BD-C3F4-4880-B66C-24AD53C732F7}"/>
    <cellStyle name="SAPBEXHLevel2 2 4" xfId="5030" xr:uid="{00000000-0005-0000-0000-00000B130000}"/>
    <cellStyle name="SAPBEXHLevel2 2 5" xfId="8935" xr:uid="{C466F4FE-E8C4-45CF-A11F-E24926DB222B}"/>
    <cellStyle name="SAPBEXHLevel2 2 6" xfId="7124" xr:uid="{1A216278-9AC1-4C9C-9E68-BB302A3BB0D8}"/>
    <cellStyle name="SAPBEXHLevel2 2 7" xfId="9455" xr:uid="{AFEC46DA-94E0-4877-95D0-797A76ACADA0}"/>
    <cellStyle name="SAPBEXHLevel2 2 8" xfId="9646" xr:uid="{BB739138-51F7-43FD-AC61-6E7723970F50}"/>
    <cellStyle name="SAPBEXHLevel2 2 9" xfId="9869" xr:uid="{F7E9908A-8DB2-4FD7-81CA-D9D235B5702F}"/>
    <cellStyle name="SAPBEXHLevel2 3" xfId="4400" xr:uid="{00000000-0005-0000-0000-00000C130000}"/>
    <cellStyle name="SAPBEXHLevel2 3 2" xfId="8658" xr:uid="{2FF6ACB3-518D-4FFB-B42A-A5BF60DE4A34}"/>
    <cellStyle name="SAPBEXHLevel2 3 2 2" xfId="8232" xr:uid="{C77C37F6-44A8-4591-89C8-0924807A405C}"/>
    <cellStyle name="SAPBEXHLevel2 3 2 3" xfId="10165" xr:uid="{E17F7CC0-F5EF-4256-B826-1A7F7EE71DE2}"/>
    <cellStyle name="SAPBEXHLevel2 3 3" xfId="7985" xr:uid="{DEBC99F1-04DB-4E5D-B704-9150CDCEEE05}"/>
    <cellStyle name="SAPBEXHLevel2 3 4" xfId="7535" xr:uid="{3A8E939F-927A-46E4-A1CF-A2D173E35F03}"/>
    <cellStyle name="SAPBEXHLevel2 3 5" xfId="7051" xr:uid="{63EFA3C8-5F60-437D-B83C-88C69D20350E}"/>
    <cellStyle name="SAPBEXHLevel2 4" xfId="4518" xr:uid="{00000000-0005-0000-0000-00000D130000}"/>
    <cellStyle name="SAPBEXHLevel2 4 2" xfId="6563" xr:uid="{447F3C28-B96D-43F2-A2C4-925297468E6F}"/>
    <cellStyle name="SAPBEXHLevel2 4 3" xfId="7681" xr:uid="{40586967-990D-4CB6-9EFF-C94E970FE0F2}"/>
    <cellStyle name="SAPBEXHLevel2 5" xfId="5029" xr:uid="{00000000-0005-0000-0000-00000E130000}"/>
    <cellStyle name="SAPBEXHLevel2 6" xfId="5388" xr:uid="{22B064A6-5D9E-4AE2-9CD3-8F9DA701B656}"/>
    <cellStyle name="SAPBEXHLevel2 7" xfId="6433" xr:uid="{868B4433-D101-4C14-AB8A-16AA00D2B4AB}"/>
    <cellStyle name="SAPBEXHLevel2 8" xfId="6907" xr:uid="{0D30D97E-7BB5-42EF-B310-F58F4ACB07E9}"/>
    <cellStyle name="SAPBEXHLevel2 9" xfId="9523" xr:uid="{2D22B526-49FD-488F-8BB0-A51FA5160E16}"/>
    <cellStyle name="SAPBEXHLevel2X" xfId="3946" xr:uid="{00000000-0005-0000-0000-00000F130000}"/>
    <cellStyle name="SAPBEXHLevel2X 10" xfId="5937" xr:uid="{5D478D8B-4656-4E00-BA9E-4111251D890C}"/>
    <cellStyle name="SAPBEXHLevel2X 11" xfId="7341" xr:uid="{32AB1AE3-11BB-4A10-A5EC-73AAEE27D848}"/>
    <cellStyle name="SAPBEXHLevel2X 2" xfId="3947" xr:uid="{00000000-0005-0000-0000-000010130000}"/>
    <cellStyle name="SAPBEXHLevel2X 2 2" xfId="4403" xr:uid="{00000000-0005-0000-0000-000011130000}"/>
    <cellStyle name="SAPBEXHLevel2X 2 2 2" xfId="8661" xr:uid="{C5FE6339-4497-4F26-8DDF-84E51843A1FB}"/>
    <cellStyle name="SAPBEXHLevel2X 2 2 2 2" xfId="6317" xr:uid="{F3E8E11C-603D-4BDC-9516-A48A8C5A7186}"/>
    <cellStyle name="SAPBEXHLevel2X 2 2 2 3" xfId="10168" xr:uid="{AA2A1480-D864-4358-8108-216EACB30F98}"/>
    <cellStyle name="SAPBEXHLevel2X 2 2 3" xfId="7988" xr:uid="{E48C6A5D-F0CD-4DA7-B4AB-04B6C0589866}"/>
    <cellStyle name="SAPBEXHLevel2X 2 2 4" xfId="7118" xr:uid="{633EC8C0-29EC-4062-9BF7-11A2BE6C80A5}"/>
    <cellStyle name="SAPBEXHLevel2X 2 2 5" xfId="6685" xr:uid="{9295C7A8-727A-44E6-8BF5-1BC3496053EE}"/>
    <cellStyle name="SAPBEXHLevel2X 2 3" xfId="4117" xr:uid="{00000000-0005-0000-0000-000012130000}"/>
    <cellStyle name="SAPBEXHLevel2X 2 3 2" xfId="7212" xr:uid="{C0809176-6660-4C8C-9BDB-ADE88FF2C47C}"/>
    <cellStyle name="SAPBEXHLevel2X 2 3 3" xfId="9679" xr:uid="{A566AF56-8E17-4C42-BF88-4319B0282566}"/>
    <cellStyle name="SAPBEXHLevel2X 2 4" xfId="5032" xr:uid="{00000000-0005-0000-0000-000013130000}"/>
    <cellStyle name="SAPBEXHLevel2X 2 5" xfId="5831" xr:uid="{83D740AA-C15F-424E-8024-58282C34B332}"/>
    <cellStyle name="SAPBEXHLevel2X 2 6" xfId="6791" xr:uid="{800AE5BB-FE50-4004-8681-8F5638B7FB69}"/>
    <cellStyle name="SAPBEXHLevel2X 2 7" xfId="9324" xr:uid="{FA5ECBED-5B84-4BD0-B4F6-D880A4215EF8}"/>
    <cellStyle name="SAPBEXHLevel2X 2 8" xfId="8927" xr:uid="{9BAF316E-82DD-4C45-96B9-24FA12AE16F8}"/>
    <cellStyle name="SAPBEXHLevel2X 2 9" xfId="9610" xr:uid="{E69A17DF-2EF5-4736-9B04-83CFB410B981}"/>
    <cellStyle name="SAPBEXHLevel2X 3" xfId="4402" xr:uid="{00000000-0005-0000-0000-000014130000}"/>
    <cellStyle name="SAPBEXHLevel2X 3 2" xfId="8660" xr:uid="{D888C70E-1860-402D-A350-7A5CD70C10AB}"/>
    <cellStyle name="SAPBEXHLevel2X 3 2 2" xfId="6610" xr:uid="{697F14E1-865F-4D67-BD65-4E0BC98DBEA7}"/>
    <cellStyle name="SAPBEXHLevel2X 3 2 3" xfId="10167" xr:uid="{7F8BA778-527C-4EC5-8B06-E1DE56153E94}"/>
    <cellStyle name="SAPBEXHLevel2X 3 3" xfId="7987" xr:uid="{94ECD53D-0C53-4FE5-B7CC-206AE52AE2C8}"/>
    <cellStyle name="SAPBEXHLevel2X 3 4" xfId="7536" xr:uid="{D198FCED-FF21-4D14-90B7-2C243DA80F8A}"/>
    <cellStyle name="SAPBEXHLevel2X 3 5" xfId="9688" xr:uid="{F82F5DE9-4BC8-4921-901E-54F93E53CEF9}"/>
    <cellStyle name="SAPBEXHLevel2X 4" xfId="4517" xr:uid="{00000000-0005-0000-0000-000015130000}"/>
    <cellStyle name="SAPBEXHLevel2X 4 2" xfId="7633" xr:uid="{8D06AB33-BC1F-4452-B4C8-CCC24218301B}"/>
    <cellStyle name="SAPBEXHLevel2X 4 3" xfId="9192" xr:uid="{F282956C-5099-4006-B44B-A15F65A0A8DB}"/>
    <cellStyle name="SAPBEXHLevel2X 5" xfId="5031" xr:uid="{00000000-0005-0000-0000-000016130000}"/>
    <cellStyle name="SAPBEXHLevel2X 6" xfId="5389" xr:uid="{7CCD757B-2E4D-4806-94C4-84A79EDED540}"/>
    <cellStyle name="SAPBEXHLevel2X 7" xfId="9110" xr:uid="{DDE5B317-4AB7-4709-B6F7-6DAF593EC4A8}"/>
    <cellStyle name="SAPBEXHLevel2X 8" xfId="6332" xr:uid="{25991B63-CC96-4FC7-9FE7-18DCAD6609FF}"/>
    <cellStyle name="SAPBEXHLevel2X 9" xfId="9596" xr:uid="{7606A6CD-B788-48D4-9D3F-9291E430BF40}"/>
    <cellStyle name="SAPBEXHLevel3" xfId="3948" xr:uid="{00000000-0005-0000-0000-000017130000}"/>
    <cellStyle name="SAPBEXHLevel3 10" xfId="9685" xr:uid="{A6543222-D651-46B0-868A-FD8A406AEB54}"/>
    <cellStyle name="SAPBEXHLevel3 11" xfId="9283" xr:uid="{BB253804-2523-4640-8B2D-4D6CD684F7D2}"/>
    <cellStyle name="SAPBEXHLevel3 2" xfId="3949" xr:uid="{00000000-0005-0000-0000-000018130000}"/>
    <cellStyle name="SAPBEXHLevel3 2 2" xfId="4405" xr:uid="{00000000-0005-0000-0000-000019130000}"/>
    <cellStyle name="SAPBEXHLevel3 2 2 2" xfId="8663" xr:uid="{AC609E74-DF54-495B-83B8-0A48AA05E675}"/>
    <cellStyle name="SAPBEXHLevel3 2 2 2 2" xfId="7252" xr:uid="{D9F6FAF5-2188-4328-8248-C5471988FAD8}"/>
    <cellStyle name="SAPBEXHLevel3 2 2 2 3" xfId="10170" xr:uid="{7337BB5B-978F-45E7-8466-099A6B714B00}"/>
    <cellStyle name="SAPBEXHLevel3 2 2 3" xfId="7990" xr:uid="{45F70D8C-98CB-4843-A4A3-818CC554B903}"/>
    <cellStyle name="SAPBEXHLevel3 2 2 4" xfId="6160" xr:uid="{2EF46A03-2D6E-4BD1-A10D-B64092208739}"/>
    <cellStyle name="SAPBEXHLevel3 2 2 5" xfId="9670" xr:uid="{15DF782A-4847-4949-AF5A-76ADF62707EA}"/>
    <cellStyle name="SAPBEXHLevel3 2 3" xfId="4116" xr:uid="{00000000-0005-0000-0000-00001A130000}"/>
    <cellStyle name="SAPBEXHLevel3 2 3 2" xfId="6255" xr:uid="{DA801868-71F2-48D9-BCE1-CC4996B20B5C}"/>
    <cellStyle name="SAPBEXHLevel3 2 3 3" xfId="6586" xr:uid="{748F9FB2-D5B8-467E-82BD-034356E18FA2}"/>
    <cellStyle name="SAPBEXHLevel3 2 4" xfId="5034" xr:uid="{00000000-0005-0000-0000-00001B130000}"/>
    <cellStyle name="SAPBEXHLevel3 2 5" xfId="9213" xr:uid="{4A8EBA8B-122E-459D-A16F-04218BF9B1E3}"/>
    <cellStyle name="SAPBEXHLevel3 2 6" xfId="9146" xr:uid="{768A60E0-BB3C-458B-8B93-F30245815AEC}"/>
    <cellStyle name="SAPBEXHLevel3 2 7" xfId="9522" xr:uid="{BE22CBF8-4EA5-49C7-83A6-9D0F8FED0D92}"/>
    <cellStyle name="SAPBEXHLevel3 2 8" xfId="9547" xr:uid="{84FD86CB-1A89-484F-883E-E442DCA98A8A}"/>
    <cellStyle name="SAPBEXHLevel3 2 9" xfId="9477" xr:uid="{08D0106C-25A6-4D30-8550-B097FD2B1DC4}"/>
    <cellStyle name="SAPBEXHLevel3 3" xfId="4404" xr:uid="{00000000-0005-0000-0000-00001C130000}"/>
    <cellStyle name="SAPBEXHLevel3 3 2" xfId="8662" xr:uid="{C9CA2B6B-EF75-4B4A-98FB-79BE7B59D9C3}"/>
    <cellStyle name="SAPBEXHLevel3 3 2 2" xfId="6611" xr:uid="{4C15F746-936A-4C8C-8C20-AF5C84657DDF}"/>
    <cellStyle name="SAPBEXHLevel3 3 2 3" xfId="10169" xr:uid="{D7447707-96E9-4E84-ABBC-E115706CFC2F}"/>
    <cellStyle name="SAPBEXHLevel3 3 3" xfId="7989" xr:uid="{015051A3-4DE0-40F8-B083-DB99297D45AC}"/>
    <cellStyle name="SAPBEXHLevel3 3 4" xfId="6513" xr:uid="{67C4F5EE-2C47-4EA1-9335-C16505669F21}"/>
    <cellStyle name="SAPBEXHLevel3 3 5" xfId="8219" xr:uid="{3BEEDD0C-0F1E-40E5-8827-4D53CD6AC055}"/>
    <cellStyle name="SAPBEXHLevel3 4" xfId="4516" xr:uid="{00000000-0005-0000-0000-00001D130000}"/>
    <cellStyle name="SAPBEXHLevel3 4 2" xfId="7634" xr:uid="{3C1DBEDC-05C0-4032-A187-F577EF6578A5}"/>
    <cellStyle name="SAPBEXHLevel3 4 3" xfId="7405" xr:uid="{71D81CBA-CCE1-4813-9449-5F02E4EADA59}"/>
    <cellStyle name="SAPBEXHLevel3 5" xfId="5033" xr:uid="{00000000-0005-0000-0000-00001E130000}"/>
    <cellStyle name="SAPBEXHLevel3 6" xfId="5390" xr:uid="{B34B0E9B-65F5-4282-9D8E-317A37B18173}"/>
    <cellStyle name="SAPBEXHLevel3 7" xfId="9028" xr:uid="{FB1D9D57-0972-4D0D-ACEF-18B62881E9CF}"/>
    <cellStyle name="SAPBEXHLevel3 8" xfId="6410" xr:uid="{9EE14720-F745-4BCA-918F-80DE411D5794}"/>
    <cellStyle name="SAPBEXHLevel3 9" xfId="9389" xr:uid="{38668828-F66D-4F7E-873F-5A8766F97DF3}"/>
    <cellStyle name="SAPBEXHLevel3X" xfId="3950" xr:uid="{00000000-0005-0000-0000-00001F130000}"/>
    <cellStyle name="SAPBEXHLevel3X 10" xfId="5922" xr:uid="{0192084F-517F-43E0-A895-C78DAEE5A748}"/>
    <cellStyle name="SAPBEXHLevel3X 11" xfId="9868" xr:uid="{69A38AE8-DFA9-478E-930D-EA1710F1D7E5}"/>
    <cellStyle name="SAPBEXHLevel3X 2" xfId="3951" xr:uid="{00000000-0005-0000-0000-000020130000}"/>
    <cellStyle name="SAPBEXHLevel3X 2 2" xfId="4407" xr:uid="{00000000-0005-0000-0000-000021130000}"/>
    <cellStyle name="SAPBEXHLevel3X 2 2 2" xfId="8665" xr:uid="{52737DEE-3CDB-4888-AD91-EFEB62A16E0C}"/>
    <cellStyle name="SAPBEXHLevel3X 2 2 2 2" xfId="8346" xr:uid="{5ABC3541-0C3B-4F18-9687-CB7D8AE606DA}"/>
    <cellStyle name="SAPBEXHLevel3X 2 2 2 3" xfId="10172" xr:uid="{78B307DB-6F49-40FE-B3C7-1B7A6F40A8A9}"/>
    <cellStyle name="SAPBEXHLevel3X 2 2 3" xfId="7992" xr:uid="{8D196391-9130-472A-B64C-A74AE0E1E955}"/>
    <cellStyle name="SAPBEXHLevel3X 2 2 4" xfId="7119" xr:uid="{5C9B3A57-8B60-44D5-A2F0-326D0E0D4F44}"/>
    <cellStyle name="SAPBEXHLevel3X 2 2 5" xfId="7446" xr:uid="{D9288339-774A-4728-8FEE-68EB84741FF2}"/>
    <cellStyle name="SAPBEXHLevel3X 2 3" xfId="4115" xr:uid="{00000000-0005-0000-0000-000022130000}"/>
    <cellStyle name="SAPBEXHLevel3X 2 3 2" xfId="7213" xr:uid="{CF33A25C-34DA-44ED-B119-5742E04166F9}"/>
    <cellStyle name="SAPBEXHLevel3X 2 3 3" xfId="9412" xr:uid="{E2A4D059-67FF-484F-93D3-6BC6CCE8C883}"/>
    <cellStyle name="SAPBEXHLevel3X 2 4" xfId="5036" xr:uid="{00000000-0005-0000-0000-000023130000}"/>
    <cellStyle name="SAPBEXHLevel3X 2 5" xfId="6966" xr:uid="{EFBF0469-E66A-4E77-9E92-0D0709A6D5C2}"/>
    <cellStyle name="SAPBEXHLevel3X 2 6" xfId="5816" xr:uid="{7F23861C-FCF0-4661-AA1A-C62E0FE09206}"/>
    <cellStyle name="SAPBEXHLevel3X 2 7" xfId="9595" xr:uid="{3B3CFCA5-CC50-40B8-99CD-3687241A1A42}"/>
    <cellStyle name="SAPBEXHLevel3X 2 8" xfId="6480" xr:uid="{53792E53-0395-41DA-883B-7D27C3901919}"/>
    <cellStyle name="SAPBEXHLevel3X 2 9" xfId="6032" xr:uid="{00EB7223-14B8-4C7D-BC79-F16EACA34B61}"/>
    <cellStyle name="SAPBEXHLevel3X 3" xfId="4406" xr:uid="{00000000-0005-0000-0000-000024130000}"/>
    <cellStyle name="SAPBEXHLevel3X 3 2" xfId="8664" xr:uid="{E492B2EC-FECE-473B-8EBB-38D38B4340DF}"/>
    <cellStyle name="SAPBEXHLevel3X 3 2 2" xfId="6612" xr:uid="{44B198CE-2275-4A12-AD31-171D58F26205}"/>
    <cellStyle name="SAPBEXHLevel3X 3 2 3" xfId="10171" xr:uid="{E5ACFB7A-63FE-4FF0-9315-A140E61340DD}"/>
    <cellStyle name="SAPBEXHLevel3X 3 3" xfId="7991" xr:uid="{5B7C60BF-1B6B-4844-93BE-F9774F75DD00}"/>
    <cellStyle name="SAPBEXHLevel3X 3 4" xfId="7537" xr:uid="{8296B79A-6072-4462-8D56-092D8EA28606}"/>
    <cellStyle name="SAPBEXHLevel3X 3 5" xfId="6766" xr:uid="{C96E1086-8823-40DA-8A35-E19A2073E482}"/>
    <cellStyle name="SAPBEXHLevel3X 4" xfId="4515" xr:uid="{00000000-0005-0000-0000-000025130000}"/>
    <cellStyle name="SAPBEXHLevel3X 4 2" xfId="5743" xr:uid="{6108A757-14F2-47AA-B715-244A8141F9C5}"/>
    <cellStyle name="SAPBEXHLevel3X 4 3" xfId="7354" xr:uid="{78DA5A20-BB3A-432F-8C10-385667FB2477}"/>
    <cellStyle name="SAPBEXHLevel3X 5" xfId="5035" xr:uid="{00000000-0005-0000-0000-000026130000}"/>
    <cellStyle name="SAPBEXHLevel3X 6" xfId="5391" xr:uid="{817F4EA5-638A-4FC2-902A-3922F6489E83}"/>
    <cellStyle name="SAPBEXHLevel3X 7" xfId="6693" xr:uid="{787E172F-963B-47B2-9C4E-5DECF099E4CF}"/>
    <cellStyle name="SAPBEXHLevel3X 8" xfId="8229" xr:uid="{BBD21865-F22B-447C-8E42-94317A9691AF}"/>
    <cellStyle name="SAPBEXHLevel3X 9" xfId="9454" xr:uid="{1227C356-77A3-4BCF-B150-E2760CDEFA96}"/>
    <cellStyle name="SAPBEXinputData" xfId="5392" xr:uid="{5FFB7D48-7D5F-4EDB-8EA3-3EFD2B7623F8}"/>
    <cellStyle name="SAPBEXItemHeader" xfId="5393" xr:uid="{D8182109-FFB8-462B-9589-A034B6F4495F}"/>
    <cellStyle name="SAPBEXresData" xfId="3952" xr:uid="{00000000-0005-0000-0000-000027130000}"/>
    <cellStyle name="SAPBEXresData 10" xfId="9791" xr:uid="{79A31AA8-A393-4A3C-8DA1-854A66648F40}"/>
    <cellStyle name="SAPBEXresData 11" xfId="7048" xr:uid="{71FB50AB-8396-4902-A06C-B60765A13C27}"/>
    <cellStyle name="SAPBEXresData 2" xfId="3953" xr:uid="{00000000-0005-0000-0000-000028130000}"/>
    <cellStyle name="SAPBEXresData 2 2" xfId="4409" xr:uid="{00000000-0005-0000-0000-000029130000}"/>
    <cellStyle name="SAPBEXresData 2 2 2" xfId="8667" xr:uid="{53ED2703-83FC-4176-A75F-B83251A9AA0D}"/>
    <cellStyle name="SAPBEXresData 2 2 2 2" xfId="8217" xr:uid="{3B0C74E3-C0CF-47A5-B296-214F62DCD853}"/>
    <cellStyle name="SAPBEXresData 2 2 2 3" xfId="10174" xr:uid="{F84430C2-9D46-462B-9B77-14C71E7CF797}"/>
    <cellStyle name="SAPBEXresData 2 2 3" xfId="7994" xr:uid="{67F3533D-96CB-4570-AEBA-2AD7AEFABED9}"/>
    <cellStyle name="SAPBEXresData 2 2 4" xfId="6161" xr:uid="{0AD6E36E-FB58-46F7-9823-7141CDE88B31}"/>
    <cellStyle name="SAPBEXresData 2 2 5" xfId="6097" xr:uid="{20A4634F-0A68-4714-B0B3-A9C945B5267B}"/>
    <cellStyle name="SAPBEXresData 2 3" xfId="4114" xr:uid="{00000000-0005-0000-0000-00002A130000}"/>
    <cellStyle name="SAPBEXresData 2 3 2" xfId="6256" xr:uid="{CC87975E-3AAD-4DB5-82C3-3E9C86049FAB}"/>
    <cellStyle name="SAPBEXresData 2 3 3" xfId="6386" xr:uid="{4F6F2621-4449-48F1-A3F6-AA8DE7F0896C}"/>
    <cellStyle name="SAPBEXresData 2 4" xfId="5038" xr:uid="{00000000-0005-0000-0000-00002B130000}"/>
    <cellStyle name="SAPBEXresData 2 5" xfId="8934" xr:uid="{D84AB2F6-E4BD-4EF5-8ACE-C23B0F9F117D}"/>
    <cellStyle name="SAPBEXresData 2 6" xfId="9147" xr:uid="{934CB94D-8B15-4B09-B6C9-7699BC2B5C74}"/>
    <cellStyle name="SAPBEXresData 2 7" xfId="9388" xr:uid="{3F284F80-5B91-4DAE-AC1E-6A27D200B80A}"/>
    <cellStyle name="SAPBEXresData 2 8" xfId="7245" xr:uid="{C0F912DF-19B6-4373-9E7D-11B727646BC0}"/>
    <cellStyle name="SAPBEXresData 2 9" xfId="5858" xr:uid="{69CA7048-21AD-4D04-BA8E-797D011BD3EC}"/>
    <cellStyle name="SAPBEXresData 3" xfId="4408" xr:uid="{00000000-0005-0000-0000-00002C130000}"/>
    <cellStyle name="SAPBEXresData 3 2" xfId="8666" xr:uid="{24993127-2A04-4B6A-B9E8-14725474537E}"/>
    <cellStyle name="SAPBEXresData 3 2 2" xfId="6613" xr:uid="{AE8877A5-4BDB-499D-863F-153D365E8B75}"/>
    <cellStyle name="SAPBEXresData 3 2 3" xfId="10173" xr:uid="{7E53A333-E365-4BFE-B643-1FCAA1BAA025}"/>
    <cellStyle name="SAPBEXresData 3 3" xfId="7993" xr:uid="{75DB69B8-7A1B-446F-8637-C5F1FF13B714}"/>
    <cellStyle name="SAPBEXresData 3 4" xfId="7538" xr:uid="{B7C6A964-4A50-43DA-818B-A1077B951D0B}"/>
    <cellStyle name="SAPBEXresData 3 5" xfId="9289" xr:uid="{E8342755-FA35-41A8-8CB1-969CE85DAFC0}"/>
    <cellStyle name="SAPBEXresData 4" xfId="4514" xr:uid="{00000000-0005-0000-0000-00002D130000}"/>
    <cellStyle name="SAPBEXresData 4 2" xfId="6564" xr:uid="{920E57A1-9FC2-45C2-A6D1-5A429DAF996F}"/>
    <cellStyle name="SAPBEXresData 4 3" xfId="5924" xr:uid="{308CD1A4-F08E-4C07-A065-3B2A4B698A3A}"/>
    <cellStyle name="SAPBEXresData 5" xfId="5037" xr:uid="{00000000-0005-0000-0000-00002E130000}"/>
    <cellStyle name="SAPBEXresData 6" xfId="5394" xr:uid="{63EBA950-4795-4892-AFDE-3F27F7623E4A}"/>
    <cellStyle name="SAPBEXresData 7" xfId="7373" xr:uid="{AE766F5D-583E-4964-B55D-5679FC95902C}"/>
    <cellStyle name="SAPBEXresData 8" xfId="5813" xr:uid="{CB2F24F1-DC68-4FB3-9698-8C6E4B06D8A9}"/>
    <cellStyle name="SAPBEXresData 9" xfId="9323" xr:uid="{385C617D-217B-441D-92BA-5DD623B3CDA8}"/>
    <cellStyle name="SAPBEXresDataEmph" xfId="3954" xr:uid="{00000000-0005-0000-0000-00002F130000}"/>
    <cellStyle name="SAPBEXresDataEmph 10" xfId="9819" xr:uid="{B3519A32-025D-46C0-A2AB-3AFA145F993E}"/>
    <cellStyle name="SAPBEXresDataEmph 11" xfId="9338" xr:uid="{19FE3A0D-7E47-4985-953F-C9DC79861EBE}"/>
    <cellStyle name="SAPBEXresDataEmph 2" xfId="3955" xr:uid="{00000000-0005-0000-0000-000030130000}"/>
    <cellStyle name="SAPBEXresDataEmph 2 2" xfId="4411" xr:uid="{00000000-0005-0000-0000-000031130000}"/>
    <cellStyle name="SAPBEXresDataEmph 2 2 2" xfId="8669" xr:uid="{6A186E00-17CB-4EE2-B350-303880ED9A4A}"/>
    <cellStyle name="SAPBEXresDataEmph 2 2 2 2" xfId="6318" xr:uid="{AD383FA4-0031-41E3-94C9-6E88EE0E7B23}"/>
    <cellStyle name="SAPBEXresDataEmph 2 2 2 3" xfId="10176" xr:uid="{F400C906-2685-41A4-B0DF-F18F48FDC8DD}"/>
    <cellStyle name="SAPBEXresDataEmph 2 2 3" xfId="7996" xr:uid="{8B58250F-F957-4591-A05F-035A4B6367F8}"/>
    <cellStyle name="SAPBEXresDataEmph 2 2 4" xfId="7120" xr:uid="{14831A28-0616-4D85-8765-379D8B15D387}"/>
    <cellStyle name="SAPBEXresDataEmph 2 2 5" xfId="5651" xr:uid="{D1FA8C60-1A9E-47C4-9D8A-08EC917DE0D6}"/>
    <cellStyle name="SAPBEXresDataEmph 2 3" xfId="4113" xr:uid="{00000000-0005-0000-0000-000032130000}"/>
    <cellStyle name="SAPBEXresDataEmph 2 3 2" xfId="7214" xr:uid="{8B17C1C0-3614-4A88-9A3B-C5A9E85FA899}"/>
    <cellStyle name="SAPBEXresDataEmph 2 3 3" xfId="7441" xr:uid="{E1CAB00C-C34A-42EC-A474-4976F796D2BA}"/>
    <cellStyle name="SAPBEXresDataEmph 2 4" xfId="5040" xr:uid="{00000000-0005-0000-0000-000033130000}"/>
    <cellStyle name="SAPBEXresDataEmph 2 5" xfId="6804" xr:uid="{D5B64B30-81CA-4D19-ABC2-D24FBFD99071}"/>
    <cellStyle name="SAPBEXresDataEmph 2 6" xfId="8266" xr:uid="{10B2024E-1BA1-4DF0-81C0-9594BFF02169}"/>
    <cellStyle name="SAPBEXresDataEmph 2 7" xfId="9453" xr:uid="{26AAA531-212C-4D5B-905E-8B0A3BAB04B8}"/>
    <cellStyle name="SAPBEXresDataEmph 2 8" xfId="5938" xr:uid="{9B3CD708-D2B5-45A7-90F6-181080AEAF99}"/>
    <cellStyle name="SAPBEXresDataEmph 2 9" xfId="9867" xr:uid="{45844082-DEB8-4E2F-B0FD-C524B652A123}"/>
    <cellStyle name="SAPBEXresDataEmph 3" xfId="4410" xr:uid="{00000000-0005-0000-0000-000034130000}"/>
    <cellStyle name="SAPBEXresDataEmph 3 2" xfId="8668" xr:uid="{E60C3FCE-4484-4304-BCCD-A2CE8EF0270B}"/>
    <cellStyle name="SAPBEXresDataEmph 3 2 2" xfId="6614" xr:uid="{8671BBA8-3CCB-4466-899F-54452286F736}"/>
    <cellStyle name="SAPBEXresDataEmph 3 2 3" xfId="10175" xr:uid="{3D2B5C05-17B2-4C0D-BA3F-F08EA82D9FE0}"/>
    <cellStyle name="SAPBEXresDataEmph 3 3" xfId="7995" xr:uid="{B8D847F9-46B8-4945-B495-74D24A90B0B9}"/>
    <cellStyle name="SAPBEXresDataEmph 3 4" xfId="5701" xr:uid="{8346B4E9-1250-405E-B836-A93E2C675F67}"/>
    <cellStyle name="SAPBEXresDataEmph 3 5" xfId="9375" xr:uid="{D3EA1FBF-1670-4593-9065-B40A44033CB4}"/>
    <cellStyle name="SAPBEXresDataEmph 4" xfId="4513" xr:uid="{00000000-0005-0000-0000-000035130000}"/>
    <cellStyle name="SAPBEXresDataEmph 4 2" xfId="7635" xr:uid="{36B6DEDF-F006-4D3E-90DD-26ADDCD602BF}"/>
    <cellStyle name="SAPBEXresDataEmph 4 3" xfId="6477" xr:uid="{AEF5E6E7-C458-4735-93CB-313404F4702F}"/>
    <cellStyle name="SAPBEXresDataEmph 5" xfId="5039" xr:uid="{00000000-0005-0000-0000-000036130000}"/>
    <cellStyle name="SAPBEXresDataEmph 6" xfId="5395" xr:uid="{0E824A5F-5035-4E1F-A00C-8AA3ECB5BEEE}"/>
    <cellStyle name="SAPBEXresDataEmph 7" xfId="9109" xr:uid="{89C9D242-9909-4E90-A559-4DB73CCD38A6}"/>
    <cellStyle name="SAPBEXresDataEmph 8" xfId="6369" xr:uid="{A9FBA0E8-C198-45A8-8020-52D2668D3624}"/>
    <cellStyle name="SAPBEXresDataEmph 9" xfId="9521" xr:uid="{169EEC3A-688D-4843-9A3E-76ED2BDC141A}"/>
    <cellStyle name="SAPBEXresItem" xfId="3956" xr:uid="{00000000-0005-0000-0000-000037130000}"/>
    <cellStyle name="SAPBEXresItem 10" xfId="6827" xr:uid="{B690A813-C78E-410E-810A-2A921BA5DDE4}"/>
    <cellStyle name="SAPBEXresItem 11" xfId="9478" xr:uid="{5F5BC826-D070-4E3C-84CF-12218FBF8161}"/>
    <cellStyle name="SAPBEXresItem 2" xfId="3957" xr:uid="{00000000-0005-0000-0000-000038130000}"/>
    <cellStyle name="SAPBEXresItem 2 2" xfId="4413" xr:uid="{00000000-0005-0000-0000-000039130000}"/>
    <cellStyle name="SAPBEXresItem 2 2 2" xfId="8671" xr:uid="{99320107-4C93-4E85-B94C-6A4AC0D36D01}"/>
    <cellStyle name="SAPBEXresItem 2 2 2 2" xfId="6319" xr:uid="{9D945F58-FED7-43CF-B675-205F3B847AF1}"/>
    <cellStyle name="SAPBEXresItem 2 2 2 3" xfId="10178" xr:uid="{3FA01EDF-2AC8-4B37-886B-A2EDDD64F81B}"/>
    <cellStyle name="SAPBEXresItem 2 2 3" xfId="7998" xr:uid="{1F6D7292-D8DD-4066-88E6-961953616333}"/>
    <cellStyle name="SAPBEXresItem 2 2 4" xfId="6162" xr:uid="{8FFBCC05-6F66-4EA9-8100-E1EEC7CD596E}"/>
    <cellStyle name="SAPBEXresItem 2 2 5" xfId="9543" xr:uid="{7B1E4225-A62C-446F-90B5-22D2DE383993}"/>
    <cellStyle name="SAPBEXresItem 2 3" xfId="4112" xr:uid="{00000000-0005-0000-0000-00003A130000}"/>
    <cellStyle name="SAPBEXresItem 2 3 2" xfId="6257" xr:uid="{D3113A38-F9F8-4698-BA8A-518BE522A234}"/>
    <cellStyle name="SAPBEXresItem 2 3 3" xfId="8895" xr:uid="{22EA0A90-D1A4-4A5F-B46F-B60FB70943F9}"/>
    <cellStyle name="SAPBEXresItem 2 4" xfId="5042" xr:uid="{00000000-0005-0000-0000-00003B130000}"/>
    <cellStyle name="SAPBEXresItem 2 5" xfId="9212" xr:uid="{D433EB70-A9D3-47EF-B43C-567D057EC68A}"/>
    <cellStyle name="SAPBEXresItem 2 6" xfId="8968" xr:uid="{95C0253C-2CC9-4443-B631-2881BB5318FB}"/>
    <cellStyle name="SAPBEXresItem 2 7" xfId="9322" xr:uid="{5E08410C-42AF-4FFF-8D8A-173E2A83243A}"/>
    <cellStyle name="SAPBEXresItem 2 8" xfId="5647" xr:uid="{8A593958-F965-4A9B-BF24-9FE13DDBCDC3}"/>
    <cellStyle name="SAPBEXresItem 2 9" xfId="9493" xr:uid="{6EF85B3A-26E7-4371-91D5-A20A6F45F92D}"/>
    <cellStyle name="SAPBEXresItem 3" xfId="4412" xr:uid="{00000000-0005-0000-0000-00003C130000}"/>
    <cellStyle name="SAPBEXresItem 3 2" xfId="8670" xr:uid="{ED2F183F-4B99-4B40-88DE-DFCF0A0EC7DC}"/>
    <cellStyle name="SAPBEXresItem 3 2 2" xfId="6615" xr:uid="{0D9E4117-9088-431E-ABB6-3F3B8BE7B633}"/>
    <cellStyle name="SAPBEXresItem 3 2 3" xfId="10177" xr:uid="{CB8F5CE2-82DD-4520-A188-ECE6E8FE7B3B}"/>
    <cellStyle name="SAPBEXresItem 3 3" xfId="7997" xr:uid="{26347473-DA4A-4198-876A-1393BD7D6F07}"/>
    <cellStyle name="SAPBEXresItem 3 4" xfId="7539" xr:uid="{3D667D15-B333-4F53-9229-60B6A204E242}"/>
    <cellStyle name="SAPBEXresItem 3 5" xfId="5859" xr:uid="{67643D54-D11A-4462-8C17-42BFC3ADDE40}"/>
    <cellStyle name="SAPBEXresItem 4" xfId="4512" xr:uid="{00000000-0005-0000-0000-00003D130000}"/>
    <cellStyle name="SAPBEXresItem 4 2" xfId="7636" xr:uid="{73FE0036-FB91-4C4A-8078-14C126691051}"/>
    <cellStyle name="SAPBEXresItem 4 3" xfId="7264" xr:uid="{3B934289-D86E-48C1-BB05-BDE0C128D491}"/>
    <cellStyle name="SAPBEXresItem 5" xfId="5041" xr:uid="{00000000-0005-0000-0000-00003E130000}"/>
    <cellStyle name="SAPBEXresItem 6" xfId="5396" xr:uid="{26A6DEEF-1CBD-4907-8B1B-FAAB320763EC}"/>
    <cellStyle name="SAPBEXresItem 7" xfId="9027" xr:uid="{73F47A73-D6EB-47AF-8C81-8773D7E411ED}"/>
    <cellStyle name="SAPBEXresItem 8" xfId="8388" xr:uid="{28ECDC94-1418-48E7-B67E-61281BE82178}"/>
    <cellStyle name="SAPBEXresItem 9" xfId="9594" xr:uid="{B15C12A1-AC8D-464A-97D2-6174CA5D1AE6}"/>
    <cellStyle name="SAPBEXresItemX" xfId="3958" xr:uid="{00000000-0005-0000-0000-00003F130000}"/>
    <cellStyle name="SAPBEXresItemX 10" xfId="8992" xr:uid="{99C43C6D-C420-458B-AD60-FB7819A9F213}"/>
    <cellStyle name="SAPBEXresItemX 2" xfId="4414" xr:uid="{00000000-0005-0000-0000-000040130000}"/>
    <cellStyle name="SAPBEXresItemX 2 2" xfId="8672" xr:uid="{2F9F7B76-FFBD-4C4B-960F-29F5D3E0BA84}"/>
    <cellStyle name="SAPBEXresItemX 2 2 2" xfId="6616" xr:uid="{0EAF75F2-13F4-4584-ACBB-B9620E341478}"/>
    <cellStyle name="SAPBEXresItemX 2 2 3" xfId="10179" xr:uid="{C4FFC304-0C74-4A88-BF9D-3C186164C48E}"/>
    <cellStyle name="SAPBEXresItemX 2 3" xfId="7999" xr:uid="{8ECBF681-9364-47A3-946A-2C1E30AA1E95}"/>
    <cellStyle name="SAPBEXresItemX 2 4" xfId="6514" xr:uid="{DE8AB5D8-1377-4706-A248-0E1822E0C83E}"/>
    <cellStyle name="SAPBEXresItemX 2 5" xfId="9787" xr:uid="{4BD35165-35DF-4B98-8EA4-4934E870692F}"/>
    <cellStyle name="SAPBEXresItemX 3" xfId="4511" xr:uid="{00000000-0005-0000-0000-000041130000}"/>
    <cellStyle name="SAPBEXresItemX 3 2" xfId="5744" xr:uid="{21F592A8-47EF-4D56-ADD7-D9ADEB2ACE6C}"/>
    <cellStyle name="SAPBEXresItemX 3 3" xfId="7456" xr:uid="{5E658D47-8AF8-4504-895D-9965E2B7ECF9}"/>
    <cellStyle name="SAPBEXresItemX 4" xfId="5043" xr:uid="{00000000-0005-0000-0000-000042130000}"/>
    <cellStyle name="SAPBEXresItemX 5" xfId="5397" xr:uid="{81CC379D-1672-42BB-83F3-AD818CFE5C96}"/>
    <cellStyle name="SAPBEXresItemX 6" xfId="6694" xr:uid="{9450E9DF-13C6-4E73-AFE7-0848D61E2210}"/>
    <cellStyle name="SAPBEXresItemX 7" xfId="5957" xr:uid="{446E3E28-4BC1-43E2-9FA8-341881C6BAF6}"/>
    <cellStyle name="SAPBEXresItemX 8" xfId="9387" xr:uid="{20EDFBA9-58E0-44A5-8416-A18D76EF5C7E}"/>
    <cellStyle name="SAPBEXresItemX 9" xfId="9689" xr:uid="{A35AA149-37CD-4DC5-9E14-94D07B63718B}"/>
    <cellStyle name="SAPBEXstdData" xfId="3959" xr:uid="{00000000-0005-0000-0000-000043130000}"/>
    <cellStyle name="SAPBEXstdData 10" xfId="6782" xr:uid="{D8932D69-D442-4C86-8A90-8D40F5EBAE30}"/>
    <cellStyle name="SAPBEXstdData 11" xfId="9652" xr:uid="{5A343696-283D-48EB-B3FB-07160B805B3D}"/>
    <cellStyle name="SAPBEXstdData 2" xfId="3960" xr:uid="{00000000-0005-0000-0000-000044130000}"/>
    <cellStyle name="SAPBEXstdData 2 2" xfId="4416" xr:uid="{00000000-0005-0000-0000-000045130000}"/>
    <cellStyle name="SAPBEXstdData 2 2 2" xfId="8674" xr:uid="{2BC60424-B381-40AF-85FD-1F0BD192E7BB}"/>
    <cellStyle name="SAPBEXstdData 2 2 2 2" xfId="5784" xr:uid="{96336381-D1FD-434A-A002-B0CFAD58A9F2}"/>
    <cellStyle name="SAPBEXstdData 2 2 2 3" xfId="10181" xr:uid="{2D0BB12A-D424-466A-BCB4-689498AAA2B2}"/>
    <cellStyle name="SAPBEXstdData 2 2 3" xfId="8001" xr:uid="{C9ECD3A8-E659-4866-A634-9189AEDCD612}"/>
    <cellStyle name="SAPBEXstdData 2 2 4" xfId="7540" xr:uid="{15920C6C-E506-4BE9-8150-7A969C43AFC7}"/>
    <cellStyle name="SAPBEXstdData 2 2 5" xfId="5638" xr:uid="{BD7338CC-2DFB-4F78-923F-4602D29D6883}"/>
    <cellStyle name="SAPBEXstdData 2 3" xfId="4510" xr:uid="{00000000-0005-0000-0000-000046130000}"/>
    <cellStyle name="SAPBEXstdData 2 3 2" xfId="6565" xr:uid="{9DBA4479-0E9E-4FE3-B63A-FF288BD25E73}"/>
    <cellStyle name="SAPBEXstdData 2 3 3" xfId="6471" xr:uid="{83899252-1031-45BA-9156-773463FD42B3}"/>
    <cellStyle name="SAPBEXstdData 2 4" xfId="5045" xr:uid="{00000000-0005-0000-0000-000047130000}"/>
    <cellStyle name="SAPBEXstdData 2 5" xfId="7374" xr:uid="{7284ECC7-8F8A-4D0A-98B9-8889B4924E2B}"/>
    <cellStyle name="SAPBEXstdData 2 6" xfId="6409" xr:uid="{10B87567-C488-4E11-960A-8BCC03837562}"/>
    <cellStyle name="SAPBEXstdData 2 7" xfId="9452" xr:uid="{AF889319-BC9B-47B9-A4CB-D72FF7ED67DF}"/>
    <cellStyle name="SAPBEXstdData 2 8" xfId="8347" xr:uid="{E617C5D5-464A-4BFA-A50D-E9FF3A735480}"/>
    <cellStyle name="SAPBEXstdData 2 9" xfId="9866" xr:uid="{8A2C9072-3765-488D-ADCE-4047FCE14744}"/>
    <cellStyle name="SAPBEXstdData 3" xfId="4415" xr:uid="{00000000-0005-0000-0000-000048130000}"/>
    <cellStyle name="SAPBEXstdData 3 2" xfId="8673" xr:uid="{44EE09A1-D70F-4E3D-8BC9-B31DFF1A8636}"/>
    <cellStyle name="SAPBEXstdData 3 2 2" xfId="6617" xr:uid="{06FF9B61-D680-4D9A-9978-C7DC12986CC0}"/>
    <cellStyle name="SAPBEXstdData 3 2 3" xfId="10180" xr:uid="{8FB5A483-7F22-480C-8B15-BE091C84605F}"/>
    <cellStyle name="SAPBEXstdData 3 3" xfId="8000" xr:uid="{C7879459-2F91-4546-B056-D0E6FD9AF862}"/>
    <cellStyle name="SAPBEXstdData 3 4" xfId="7121" xr:uid="{00EB2D99-B681-422B-9C4F-BFA6153C556B}"/>
    <cellStyle name="SAPBEXstdData 3 5" xfId="9770" xr:uid="{0DDCAD64-60B6-4B08-BF87-9177ECFAC2C4}"/>
    <cellStyle name="SAPBEXstdData 4" xfId="4111" xr:uid="{00000000-0005-0000-0000-000049130000}"/>
    <cellStyle name="SAPBEXstdData 4 2" xfId="7215" xr:uid="{66C00F80-D8DF-490C-8DAA-5331761D4FF0}"/>
    <cellStyle name="SAPBEXstdData 4 3" xfId="8979" xr:uid="{327F2844-F46D-4C16-BA70-617D12744E01}"/>
    <cellStyle name="SAPBEXstdData 5" xfId="5044" xr:uid="{00000000-0005-0000-0000-00004A130000}"/>
    <cellStyle name="SAPBEXstdData 6" xfId="5398" xr:uid="{EF77C51D-0298-490C-9B71-64D0EBBD5F69}"/>
    <cellStyle name="SAPBEXstdData 7" xfId="6016" xr:uid="{0D8B87EE-DAF7-44A7-93BD-2A458F2A2339}"/>
    <cellStyle name="SAPBEXstdData 8" xfId="6830" xr:uid="{E08C039B-BA2B-4DAC-A968-B27A64F14F30}"/>
    <cellStyle name="SAPBEXstdData 9" xfId="9520" xr:uid="{2FDB7741-A58D-43DD-814A-52AADD69B3CD}"/>
    <cellStyle name="SAPBEXstdDataEmph" xfId="3961" xr:uid="{00000000-0005-0000-0000-00004B130000}"/>
    <cellStyle name="SAPBEXstdDataEmph 10" xfId="6019" xr:uid="{3326B0E9-586C-4A6B-8E91-AE40D5F7CE24}"/>
    <cellStyle name="SAPBEXstdDataEmph 11" xfId="7477" xr:uid="{FB551D92-1962-47B3-BDB4-F8D2603392CE}"/>
    <cellStyle name="SAPBEXstdDataEmph 2" xfId="3962" xr:uid="{00000000-0005-0000-0000-00004C130000}"/>
    <cellStyle name="SAPBEXstdDataEmph 2 2" xfId="4418" xr:uid="{00000000-0005-0000-0000-00004D130000}"/>
    <cellStyle name="SAPBEXstdDataEmph 2 2 2" xfId="8676" xr:uid="{2C40D6D8-C074-4B8E-9C31-50A7FD6DB5CE}"/>
    <cellStyle name="SAPBEXstdDataEmph 2 2 2 2" xfId="6320" xr:uid="{EF032FB9-E7BE-4FB4-BFF4-37860F054DF4}"/>
    <cellStyle name="SAPBEXstdDataEmph 2 2 2 3" xfId="10183" xr:uid="{56795D34-D87B-4ADC-9EDA-86F401162B1A}"/>
    <cellStyle name="SAPBEXstdDataEmph 2 2 3" xfId="8003" xr:uid="{500CCEAF-C671-4961-9D3D-8F4C8186B7A8}"/>
    <cellStyle name="SAPBEXstdDataEmph 2 2 4" xfId="6515" xr:uid="{74CA1ACB-D1B6-4A10-8177-24FC39E61BC4}"/>
    <cellStyle name="SAPBEXstdDataEmph 2 2 5" xfId="6071" xr:uid="{E89A11B6-7844-46D1-A4E5-FAF32E368431}"/>
    <cellStyle name="SAPBEXstdDataEmph 2 3" xfId="4509" xr:uid="{00000000-0005-0000-0000-00004E130000}"/>
    <cellStyle name="SAPBEXstdDataEmph 2 3 2" xfId="7637" xr:uid="{046E9E31-0C0D-4F5F-9C38-00E0E550C311}"/>
    <cellStyle name="SAPBEXstdDataEmph 2 3 3" xfId="7740" xr:uid="{62F92C2B-72DB-4BAC-9950-3D94949F6346}"/>
    <cellStyle name="SAPBEXstdDataEmph 2 4" xfId="5047" xr:uid="{00000000-0005-0000-0000-00004F130000}"/>
    <cellStyle name="SAPBEXstdDataEmph 2 5" xfId="9108" xr:uid="{FB93B321-02D9-4F9B-B78F-CE6C00D3EFFC}"/>
    <cellStyle name="SAPBEXstdDataEmph 2 6" xfId="6906" xr:uid="{B6A7F7B2-5AB8-44D2-A6C8-0929A783C360}"/>
    <cellStyle name="SAPBEXstdDataEmph 2 7" xfId="9321" xr:uid="{47AADD02-C327-4354-BC75-300DFB5D9453}"/>
    <cellStyle name="SAPBEXstdDataEmph 2 8" xfId="7455" xr:uid="{A43C431E-B128-4AE3-ACB6-39FBDB92B41E}"/>
    <cellStyle name="SAPBEXstdDataEmph 2 9" xfId="5941" xr:uid="{D34F2B26-9235-4510-96E1-B2135F02468C}"/>
    <cellStyle name="SAPBEXstdDataEmph 3" xfId="4417" xr:uid="{00000000-0005-0000-0000-000050130000}"/>
    <cellStyle name="SAPBEXstdDataEmph 3 2" xfId="8675" xr:uid="{6190CF3B-8D70-478F-BE28-B40815937911}"/>
    <cellStyle name="SAPBEXstdDataEmph 3 2 2" xfId="6335" xr:uid="{CE88BDA9-DB0C-4A82-9AFA-8E8763D644C7}"/>
    <cellStyle name="SAPBEXstdDataEmph 3 2 3" xfId="10182" xr:uid="{6F4BDCF6-C923-4C5C-9D76-FA4F5A0445EE}"/>
    <cellStyle name="SAPBEXstdDataEmph 3 3" xfId="8002" xr:uid="{FB6367F9-FFAB-4CA6-BDAB-86384A47ACC3}"/>
    <cellStyle name="SAPBEXstdDataEmph 3 4" xfId="6163" xr:uid="{F98C0967-CA87-462D-83A9-2018074BB082}"/>
    <cellStyle name="SAPBEXstdDataEmph 3 5" xfId="8997" xr:uid="{6534D9B7-A7B9-4AD4-8A91-81ED09934FE7}"/>
    <cellStyle name="SAPBEXstdDataEmph 4" xfId="4110" xr:uid="{00000000-0005-0000-0000-000051130000}"/>
    <cellStyle name="SAPBEXstdDataEmph 4 2" xfId="6258" xr:uid="{D703AC4E-DEB9-43BF-A222-EBE9BF0E61CA}"/>
    <cellStyle name="SAPBEXstdDataEmph 4 3" xfId="8974" xr:uid="{F5B11AF5-6F35-4D70-892F-7F00A897C9B1}"/>
    <cellStyle name="SAPBEXstdDataEmph 5" xfId="5046" xr:uid="{00000000-0005-0000-0000-000052130000}"/>
    <cellStyle name="SAPBEXstdDataEmph 6" xfId="5399" xr:uid="{C3607CEF-97F8-4C55-ABAF-BF4D20D28D49}"/>
    <cellStyle name="SAPBEXstdDataEmph 7" xfId="8933" xr:uid="{C33B96A0-5877-4E4D-99CD-DF8624A78F2B}"/>
    <cellStyle name="SAPBEXstdDataEmph 8" xfId="8882" xr:uid="{AA33DA2E-8744-4FD7-9D19-8C95FD577170}"/>
    <cellStyle name="SAPBEXstdDataEmph 9" xfId="9593" xr:uid="{DFC1E78D-562D-47B7-AA1F-08026F04D365}"/>
    <cellStyle name="SAPBEXstdItem" xfId="3963" xr:uid="{00000000-0005-0000-0000-000053130000}"/>
    <cellStyle name="SAPBEXstdItem 10" xfId="5832" xr:uid="{9C9DCCAE-C34C-4EA4-96CB-E4179AF81337}"/>
    <cellStyle name="SAPBEXstdItem 11" xfId="9245" xr:uid="{ECDE5228-A53D-4F52-91DC-DF59AC453361}"/>
    <cellStyle name="SAPBEXstdItem 12" xfId="9386" xr:uid="{806AB8AD-22C4-4F63-B3B4-ACF61FFA2504}"/>
    <cellStyle name="SAPBEXstdItem 13" xfId="9413" xr:uid="{E310C307-F691-446C-B73C-B4BE27619456}"/>
    <cellStyle name="SAPBEXstdItem 14" xfId="7029" xr:uid="{BE128B2E-2B7B-4C61-894B-440F6C1C09D2}"/>
    <cellStyle name="SAPBEXstdItem 2" xfId="3964" xr:uid="{00000000-0005-0000-0000-000054130000}"/>
    <cellStyle name="SAPBEXstdItem 2 10" xfId="9500" xr:uid="{A89D2C70-BD47-466A-86F1-16D28380F3DF}"/>
    <cellStyle name="SAPBEXstdItem 2 2" xfId="4420" xr:uid="{00000000-0005-0000-0000-000055130000}"/>
    <cellStyle name="SAPBEXstdItem 2 2 2" xfId="5402" xr:uid="{157E2CC8-F4FA-4918-AEB2-FE0BBF28DD58}"/>
    <cellStyle name="SAPBEXstdItem 2 2 2 2" xfId="8678" xr:uid="{D9523344-19CC-4000-96B1-408A0C4C973E}"/>
    <cellStyle name="SAPBEXstdItem 2 2 2 3" xfId="7273" xr:uid="{9C10AA0A-040A-4C46-B828-89BA0875F027}"/>
    <cellStyle name="SAPBEXstdItem 2 2 2 4" xfId="10185" xr:uid="{600E3A18-5CE6-426A-BBF1-F0404DE9FA42}"/>
    <cellStyle name="SAPBEXstdItem 2 2 3" xfId="8005" xr:uid="{7C446283-88F2-4799-814C-2293A2517EC7}"/>
    <cellStyle name="SAPBEXstdItem 2 2 4" xfId="7541" xr:uid="{96665BD4-F9B1-42F5-8B75-7DA2E6AF366F}"/>
    <cellStyle name="SAPBEXstdItem 2 2 5" xfId="9628" xr:uid="{F1AAA7C3-ED4B-4026-89AD-B8A445FDE089}"/>
    <cellStyle name="SAPBEXstdItem 2 3" xfId="4508" xr:uid="{00000000-0005-0000-0000-000056130000}"/>
    <cellStyle name="SAPBEXstdItem 2 3 2" xfId="7638" xr:uid="{728B4212-946E-4212-BEF5-DD4B1D62BD6D}"/>
    <cellStyle name="SAPBEXstdItem 2 3 3" xfId="9756" xr:uid="{4F5538B3-F82B-49FE-B4DE-1787DD30EFE9}"/>
    <cellStyle name="SAPBEXstdItem 2 4" xfId="5049" xr:uid="{00000000-0005-0000-0000-000057130000}"/>
    <cellStyle name="SAPBEXstdItem 2 5" xfId="5401" xr:uid="{418A3299-16C7-4229-BCB2-A22FDDEB28AA}"/>
    <cellStyle name="SAPBEXstdItem 2 6" xfId="9026" xr:uid="{910F5446-D32A-4FA3-A58E-732D14E83658}"/>
    <cellStyle name="SAPBEXstdItem 2 7" xfId="6408" xr:uid="{F050F76A-8A3F-4B4B-BFFC-BA1FD7417683}"/>
    <cellStyle name="SAPBEXstdItem 2 8" xfId="9519" xr:uid="{15E0ED59-9571-4134-BEBF-7B2932F24BD4}"/>
    <cellStyle name="SAPBEXstdItem 2 9" xfId="5989" xr:uid="{D9AAD6A7-283F-4808-BF0E-C149B343C152}"/>
    <cellStyle name="SAPBEXstdItem 3" xfId="4419" xr:uid="{00000000-0005-0000-0000-000058130000}"/>
    <cellStyle name="SAPBEXstdItem 3 2" xfId="5403" xr:uid="{3941E40B-4A88-471D-915C-3066546C21CD}"/>
    <cellStyle name="SAPBEXstdItem 3 2 2" xfId="8677" xr:uid="{51C0D07E-A410-442F-950C-CAFDD3D89276}"/>
    <cellStyle name="SAPBEXstdItem 3 2 3" xfId="5785" xr:uid="{6D9EF87E-2C56-457F-9DF3-91099BAD2803}"/>
    <cellStyle name="SAPBEXstdItem 3 2 4" xfId="10184" xr:uid="{FD29CD1F-BC38-43FC-92B8-5377680B077D}"/>
    <cellStyle name="SAPBEXstdItem 3 3" xfId="8004" xr:uid="{DE79287D-A943-40EC-B265-2826782BF024}"/>
    <cellStyle name="SAPBEXstdItem 3 4" xfId="7122" xr:uid="{B2170B61-4195-4EB7-81AC-D4107DB2F626}"/>
    <cellStyle name="SAPBEXstdItem 3 5" xfId="9681" xr:uid="{72CBC6D2-7703-4280-B1A6-CE39389591A0}"/>
    <cellStyle name="SAPBEXstdItem 4" xfId="4109" xr:uid="{00000000-0005-0000-0000-000059130000}"/>
    <cellStyle name="SAPBEXstdItem 4 2" xfId="5404" xr:uid="{DCAC4C9A-E3D6-4625-B187-932FFFF5E726}"/>
    <cellStyle name="SAPBEXstdItem 4 3" xfId="7216" xr:uid="{785A9162-7F62-4493-8520-F501B732E3B9}"/>
    <cellStyle name="SAPBEXstdItem 4 4" xfId="9551" xr:uid="{83BA33A9-E4CE-4337-A66D-FC20960DFAB6}"/>
    <cellStyle name="SAPBEXstdItem 5" xfId="5048" xr:uid="{00000000-0005-0000-0000-00005A130000}"/>
    <cellStyle name="SAPBEXstdItem 5 2" xfId="5405" xr:uid="{FC89E300-074A-452B-BD9C-5143F8703DE4}"/>
    <cellStyle name="SAPBEXstdItem 6" xfId="5406" xr:uid="{082389AE-4254-4BCA-B37D-3FF790931D47}"/>
    <cellStyle name="SAPBEXstdItem 7" xfId="5407" xr:uid="{757EDB25-A122-40A0-B764-6CE5D0EDA953}"/>
    <cellStyle name="SAPBEXstdItem 8" xfId="5408" xr:uid="{D32BC27E-42E9-4E92-9AAC-106C83D67F5E}"/>
    <cellStyle name="SAPBEXstdItem 9" xfId="5400" xr:uid="{D4747840-0C61-4C5E-AADE-BA472AEA34B1}"/>
    <cellStyle name="SAPBEXstdItemX" xfId="3965" xr:uid="{00000000-0005-0000-0000-00005B130000}"/>
    <cellStyle name="SAPBEXstdItemX 10" xfId="9865" xr:uid="{B83D1D77-796E-4109-AB95-2C950C3F8990}"/>
    <cellStyle name="SAPBEXstdItemX 2" xfId="4421" xr:uid="{00000000-0005-0000-0000-00005C130000}"/>
    <cellStyle name="SAPBEXstdItemX 2 2" xfId="8679" xr:uid="{02E3ECBD-FAA8-4E12-8DC2-436D479F16EE}"/>
    <cellStyle name="SAPBEXstdItemX 2 2 2" xfId="6321" xr:uid="{ECD786EE-2A63-43E5-84E4-9FC4EEC8C793}"/>
    <cellStyle name="SAPBEXstdItemX 2 2 3" xfId="10186" xr:uid="{2B4F4EFD-3CEB-496A-90AD-4CFF3BD5C8BE}"/>
    <cellStyle name="SAPBEXstdItemX 2 3" xfId="8006" xr:uid="{27FF3AAA-9611-444F-BEB3-5FEF999E45F3}"/>
    <cellStyle name="SAPBEXstdItemX 2 4" xfId="6164" xr:uid="{F19EB6E5-FC1C-4A62-8FD1-8BACCC4FFE90}"/>
    <cellStyle name="SAPBEXstdItemX 2 5" xfId="9864" xr:uid="{1634A672-7C2C-4339-92C2-9256FBDACE87}"/>
    <cellStyle name="SAPBEXstdItemX 3" xfId="4108" xr:uid="{00000000-0005-0000-0000-00005D130000}"/>
    <cellStyle name="SAPBEXstdItemX 3 2" xfId="6259" xr:uid="{37099FE9-E32F-4792-94FB-DD96874CB781}"/>
    <cellStyle name="SAPBEXstdItemX 3 3" xfId="9545" xr:uid="{ED439933-BFA6-4EFC-A67F-64BE7700C5B6}"/>
    <cellStyle name="SAPBEXstdItemX 4" xfId="5050" xr:uid="{00000000-0005-0000-0000-00005E130000}"/>
    <cellStyle name="SAPBEXstdItemX 5" xfId="5409" xr:uid="{D77D4552-D2B6-4C7E-ABC3-B790B157FA1A}"/>
    <cellStyle name="SAPBEXstdItemX 6" xfId="9211" xr:uid="{EBA5C1D2-36E2-4464-A596-9FBDD2226022}"/>
    <cellStyle name="SAPBEXstdItemX 7" xfId="8349" xr:uid="{D244701A-4B37-4A50-8705-B84F29577BEB}"/>
    <cellStyle name="SAPBEXstdItemX 8" xfId="9451" xr:uid="{884A9524-A637-4050-A740-6BD268A39305}"/>
    <cellStyle name="SAPBEXstdItemX 9" xfId="6896" xr:uid="{00260080-B028-4B5E-8F11-FE4CAFB58743}"/>
    <cellStyle name="SAPBEXtitle" xfId="3966" xr:uid="{00000000-0005-0000-0000-00005F130000}"/>
    <cellStyle name="SAPBEXtitle 10" xfId="8901" xr:uid="{CF44934F-D717-41D7-BF5F-C1C5C6166115}"/>
    <cellStyle name="SAPBEXtitle 11" xfId="9304" xr:uid="{096384EB-4ABA-4250-9D61-B3A339133950}"/>
    <cellStyle name="SAPBEXtitle 2" xfId="3967" xr:uid="{00000000-0005-0000-0000-000060130000}"/>
    <cellStyle name="SAPBEXtitle 2 2" xfId="4423" xr:uid="{00000000-0005-0000-0000-000061130000}"/>
    <cellStyle name="SAPBEXtitle 2 2 2" xfId="8681" xr:uid="{E599F33A-DE21-4C69-A9DB-A5ADFE354C5D}"/>
    <cellStyle name="SAPBEXtitle 2 2 2 2" xfId="8353" xr:uid="{C1556DA9-02E1-4BF4-899D-0848791403CA}"/>
    <cellStyle name="SAPBEXtitle 2 2 2 3" xfId="10188" xr:uid="{BE06A07E-75B7-439A-BE0F-3AD4E6D9F46B}"/>
    <cellStyle name="SAPBEXtitle 2 2 3" xfId="8008" xr:uid="{D5B7AA33-85FB-4A92-91DC-0CEE5791B7CB}"/>
    <cellStyle name="SAPBEXtitle 2 2 4" xfId="7123" xr:uid="{55D088F2-0EF4-4546-AE0D-9D9E08CFCD45}"/>
    <cellStyle name="SAPBEXtitle 2 2 5" xfId="7026" xr:uid="{7B282227-B529-43CE-B793-F59D3B77A673}"/>
    <cellStyle name="SAPBEXtitle 2 3" xfId="4107" xr:uid="{00000000-0005-0000-0000-000062130000}"/>
    <cellStyle name="SAPBEXtitle 2 3 2" xfId="7217" xr:uid="{18DB8593-EF6E-40EF-B13A-25B2861AF5D3}"/>
    <cellStyle name="SAPBEXtitle 2 3 3" xfId="7471" xr:uid="{96F410E3-17EB-47D2-9AF8-7BCE79EB0A6C}"/>
    <cellStyle name="SAPBEXtitle 2 4" xfId="5052" xr:uid="{00000000-0005-0000-0000-000063130000}"/>
    <cellStyle name="SAPBEXtitle 2 5" xfId="6967" xr:uid="{21F25B4C-D809-44CD-9EEF-6216A7CC171D}"/>
    <cellStyle name="SAPBEXtitle 2 6" xfId="6790" xr:uid="{07E2CA64-6C89-4ADC-83BE-01BE2EEA0E90}"/>
    <cellStyle name="SAPBEXtitle 2 7" xfId="9320" xr:uid="{BE60268A-74CC-466E-8044-6A73DF8B829A}"/>
    <cellStyle name="SAPBEXtitle 2 8" xfId="9760" xr:uid="{EE3BE289-492A-42A3-A676-9F9C0277AA80}"/>
    <cellStyle name="SAPBEXtitle 2 9" xfId="7470" xr:uid="{E984CE61-3408-47E0-8005-EC52F01C41F7}"/>
    <cellStyle name="SAPBEXtitle 3" xfId="4422" xr:uid="{00000000-0005-0000-0000-000064130000}"/>
    <cellStyle name="SAPBEXtitle 3 2" xfId="8680" xr:uid="{756A137F-198E-4AB0-B855-06BD3B184373}"/>
    <cellStyle name="SAPBEXtitle 3 2 2" xfId="5786" xr:uid="{6D8FE1EA-9F73-4EE0-981F-AFC87F59748D}"/>
    <cellStyle name="SAPBEXtitle 3 2 3" xfId="10187" xr:uid="{F3FE7F11-72DB-4B5D-9876-D628A32685F8}"/>
    <cellStyle name="SAPBEXtitle 3 3" xfId="8007" xr:uid="{FDA92CFC-C1A1-42E8-964F-E13F8CAC1C30}"/>
    <cellStyle name="SAPBEXtitle 3 4" xfId="6516" xr:uid="{7289EA53-84CB-472C-AF90-C310C046AFAD}"/>
    <cellStyle name="SAPBEXtitle 3 5" xfId="9683" xr:uid="{3F0D5907-8D93-4B35-9096-B8A0CCA26D58}"/>
    <cellStyle name="SAPBEXtitle 4" xfId="4507" xr:uid="{00000000-0005-0000-0000-000065130000}"/>
    <cellStyle name="SAPBEXtitle 4 2" xfId="5745" xr:uid="{DE1D222F-A696-4EED-AC04-F823B9557472}"/>
    <cellStyle name="SAPBEXtitle 4 3" xfId="8222" xr:uid="{E9104030-0B60-4D4E-88AF-902F46CB94FD}"/>
    <cellStyle name="SAPBEXtitle 5" xfId="5051" xr:uid="{00000000-0005-0000-0000-000066130000}"/>
    <cellStyle name="SAPBEXtitle 6" xfId="5410" xr:uid="{716D90C9-1045-4F19-9077-5C92F5C5811F}"/>
    <cellStyle name="SAPBEXtitle 7" xfId="6695" xr:uid="{90B929A3-A356-45B0-BFFD-42895F2E72C6}"/>
    <cellStyle name="SAPBEXtitle 8" xfId="5956" xr:uid="{66D9F566-405B-4840-BA38-B5DCA3786C2E}"/>
    <cellStyle name="SAPBEXtitle 9" xfId="9592" xr:uid="{A1C08555-A920-4BEF-995F-227FA414BE7B}"/>
    <cellStyle name="SAPBEXunassignedItem" xfId="5411" xr:uid="{1F37EE12-29C3-4891-B517-C0E5A8154820}"/>
    <cellStyle name="SAPBEXundefined" xfId="3968" xr:uid="{00000000-0005-0000-0000-000067130000}"/>
    <cellStyle name="SAPBEXundefined 10" xfId="7377" xr:uid="{A47EC4B8-F9B3-4EC7-B41D-22615D435383}"/>
    <cellStyle name="SAPBEXundefined 11" xfId="9839" xr:uid="{84DD2CB4-CC9F-451D-84D0-1FC0A392F686}"/>
    <cellStyle name="SAPBEXundefined 2" xfId="3969" xr:uid="{00000000-0005-0000-0000-000068130000}"/>
    <cellStyle name="SAPBEXundefined 2 2" xfId="4425" xr:uid="{00000000-0005-0000-0000-000069130000}"/>
    <cellStyle name="SAPBEXundefined 2 2 2" xfId="8683" xr:uid="{409BE04A-0337-41F0-94CB-CA6F7DD4F707}"/>
    <cellStyle name="SAPBEXundefined 2 2 2 2" xfId="5787" xr:uid="{DF8D4395-895A-4788-BEE9-D264EEF9A0EE}"/>
    <cellStyle name="SAPBEXundefined 2 2 2 3" xfId="10190" xr:uid="{782AAE13-55AE-46C7-9556-04635BC66853}"/>
    <cellStyle name="SAPBEXundefined 2 2 3" xfId="8010" xr:uid="{392ACFD5-ACF2-40B0-B957-25EB4D1299B0}"/>
    <cellStyle name="SAPBEXundefined 2 2 4" xfId="6165" xr:uid="{112FB4AF-07F3-4537-AEBB-63E9226996A8}"/>
    <cellStyle name="SAPBEXundefined 2 2 5" xfId="6826" xr:uid="{6284D883-4328-454A-B2E4-8CC27D471539}"/>
    <cellStyle name="SAPBEXundefined 2 3" xfId="4106" xr:uid="{00000000-0005-0000-0000-00006A130000}"/>
    <cellStyle name="SAPBEXundefined 2 3 2" xfId="6260" xr:uid="{C0667702-5A68-47CB-B80F-49C0B9CEBD20}"/>
    <cellStyle name="SAPBEXundefined 2 3 3" xfId="9794" xr:uid="{7A21DFD2-5160-4D8E-ADFA-CF8473353091}"/>
    <cellStyle name="SAPBEXundefined 2 4" xfId="5054" xr:uid="{00000000-0005-0000-0000-00006B130000}"/>
    <cellStyle name="SAPBEXundefined 2 5" xfId="8932" xr:uid="{A70956D1-7804-4DDD-80FB-CD49FB44E329}"/>
    <cellStyle name="SAPBEXundefined 2 6" xfId="9148" xr:uid="{CD503872-ED7F-4A0A-B040-941DE785A770}"/>
    <cellStyle name="SAPBEXundefined 2 7" xfId="9518" xr:uid="{07808A47-6F2F-40F0-B36E-ADB70998A536}"/>
    <cellStyle name="SAPBEXundefined 2 8" xfId="9489" xr:uid="{F6830485-C91D-4D2D-A00B-72112DF915FA}"/>
    <cellStyle name="SAPBEXundefined 2 9" xfId="9060" xr:uid="{0E7CAE96-CE11-4237-8F7A-100205B422E2}"/>
    <cellStyle name="SAPBEXundefined 3" xfId="4424" xr:uid="{00000000-0005-0000-0000-00006C130000}"/>
    <cellStyle name="SAPBEXundefined 3 2" xfId="8682" xr:uid="{DC02DD56-D6A7-4ABD-92DF-1260AA839569}"/>
    <cellStyle name="SAPBEXundefined 3 2 2" xfId="7253" xr:uid="{0F55E9B8-2B9B-4CD1-B5A5-AB637571A3BE}"/>
    <cellStyle name="SAPBEXundefined 3 2 3" xfId="10189" xr:uid="{680CBBF4-C0A1-497C-9F4B-F1EF952DE13E}"/>
    <cellStyle name="SAPBEXundefined 3 3" xfId="8009" xr:uid="{4D57DA0E-43FA-470A-9B89-98F1A7BAD083}"/>
    <cellStyle name="SAPBEXundefined 3 4" xfId="7542" xr:uid="{4CD7A0B1-CB73-4A07-9355-8E8C312DF9E6}"/>
    <cellStyle name="SAPBEXundefined 3 5" xfId="9464" xr:uid="{DF208C0A-A7C2-44CE-9AF8-B720AD1C2212}"/>
    <cellStyle name="SAPBEXundefined 4" xfId="4506" xr:uid="{00000000-0005-0000-0000-00006D130000}"/>
    <cellStyle name="SAPBEXundefined 4 2" xfId="6566" xr:uid="{9EF42E6B-5827-4CB4-A235-D639A043E83E}"/>
    <cellStyle name="SAPBEXundefined 4 3" xfId="9568" xr:uid="{2869398F-8079-4464-8AE0-4BA24E557A05}"/>
    <cellStyle name="SAPBEXundefined 5" xfId="5053" xr:uid="{00000000-0005-0000-0000-00006E130000}"/>
    <cellStyle name="SAPBEXundefined 6" xfId="5412" xr:uid="{191D7F6E-CC01-42C7-B049-B2A8BE3E94F4}"/>
    <cellStyle name="SAPBEXundefined 7" xfId="5637" xr:uid="{9E1BE0C5-3D99-459B-B580-CB0F919BE631}"/>
    <cellStyle name="SAPBEXundefined 8" xfId="6407" xr:uid="{CDE71694-C0A2-4641-A303-397ECA11E4A1}"/>
    <cellStyle name="SAPBEXundefined 9" xfId="9385" xr:uid="{231C474F-2AB8-450D-A904-BAA9AF8F1F1A}"/>
    <cellStyle name="Satisfaisant" xfId="1883" xr:uid="{00000000-0005-0000-0000-00006F130000}"/>
    <cellStyle name="Satisfaisant 2" xfId="3625" xr:uid="{00000000-0005-0000-0000-000070130000}"/>
    <cellStyle name="SEM-BPS-head" xfId="3970" xr:uid="{00000000-0005-0000-0000-000071130000}"/>
    <cellStyle name="SEM-BPS-key" xfId="3971" xr:uid="{00000000-0005-0000-0000-000072130000}"/>
    <cellStyle name="semestre" xfId="1884" xr:uid="{00000000-0005-0000-0000-000073130000}"/>
    <cellStyle name="semestre 2" xfId="3626" xr:uid="{00000000-0005-0000-0000-000074130000}"/>
    <cellStyle name="Separador de milhares [0]_meteorol (2)" xfId="1885" xr:uid="{00000000-0005-0000-0000-000075130000}"/>
    <cellStyle name="Sheet Title" xfId="5413" xr:uid="{6451272B-D038-48AA-A10D-A30AE763B7E7}"/>
    <cellStyle name="Sortie" xfId="1886" xr:uid="{00000000-0005-0000-0000-000076130000}"/>
    <cellStyle name="Sortie 2" xfId="3627" xr:uid="{00000000-0005-0000-0000-000077130000}"/>
    <cellStyle name="Sortie 2 2" xfId="4788" xr:uid="{00000000-0005-0000-0000-000078130000}"/>
    <cellStyle name="Sortie 2 2 2" xfId="8846" xr:uid="{DF4C89C6-6C39-4FB0-8F10-34220ED5A4F0}"/>
    <cellStyle name="Sortie 2 2 2 2" xfId="8265" xr:uid="{E902B890-19B2-4AFC-9731-118117C29B57}"/>
    <cellStyle name="Sortie 2 2 2 3" xfId="10350" xr:uid="{2103DC3F-961B-4EF9-8E51-C6EC3D7C09F6}"/>
    <cellStyle name="Sortie 2 2 3" xfId="8176" xr:uid="{3EECB588-D858-4AAF-84E4-5001D1ABA39C}"/>
    <cellStyle name="Sortie 2 2 4" xfId="7161" xr:uid="{45C0A930-D5B6-4B17-B8AC-3FAA76740AE5}"/>
    <cellStyle name="Sortie 2 2 5" xfId="9847" xr:uid="{4BC631A7-92A9-4D00-9BCA-24391AA07CCB}"/>
    <cellStyle name="Sortie 2 3" xfId="4800" xr:uid="{00000000-0005-0000-0000-000079130000}"/>
    <cellStyle name="Sortie 2 3 2" xfId="5793" xr:uid="{61F01DEE-EC8B-404E-9422-6FA157F48619}"/>
    <cellStyle name="Sortie 2 3 3" xfId="9956" xr:uid="{E75851F3-BE63-4FC5-BA99-0B53D99B5FB0}"/>
    <cellStyle name="Sortie 2 4" xfId="5593" xr:uid="{E1C75368-22C9-474C-A71C-ABC7743E2E46}"/>
    <cellStyle name="Sortie 2 5" xfId="6697" xr:uid="{A6BA8C3C-348F-49E3-AE4C-96376211FD35}"/>
    <cellStyle name="Sortie 2 6" xfId="9826" xr:uid="{F8562427-8ACA-4D94-B6D8-5FE9B9EE7CCB}"/>
    <cellStyle name="Sortie 2 7" xfId="9754" xr:uid="{A015CD21-86F8-4F5C-A1D6-0273AF0DCEA1}"/>
    <cellStyle name="Sortie 3" xfId="4354" xr:uid="{00000000-0005-0000-0000-00007A130000}"/>
    <cellStyle name="Sortie 3 2" xfId="8614" xr:uid="{45A492E7-9CCE-4D3D-A79E-DDC38699C2C1}"/>
    <cellStyle name="Sortie 3 2 2" xfId="7720" xr:uid="{CA656110-A8B3-437E-9EAF-3807AED9EE48}"/>
    <cellStyle name="Sortie 3 2 3" xfId="10125" xr:uid="{9491C7C1-055F-4F70-B355-9D98C5E712FE}"/>
    <cellStyle name="Sortie 3 3" xfId="7941" xr:uid="{AD7C3E7B-4B25-465A-AEB0-396C84558330}"/>
    <cellStyle name="Sortie 3 4" xfId="6504" xr:uid="{F63A53B2-FE77-43CF-B757-6D8B4A5BFA33}"/>
    <cellStyle name="Sortie 3 5" xfId="9280" xr:uid="{08EEEE25-0CA7-47E2-A406-80FB89ADAEE9}"/>
    <cellStyle name="Sortie 3 6" xfId="7378" xr:uid="{2ED00115-D863-411F-9A15-31FDDFA03CA0}"/>
    <cellStyle name="Sortie 3 7" xfId="5949" xr:uid="{CDFF009C-9E07-4E5D-B7F2-52A1E813C1FB}"/>
    <cellStyle name="Sortie 4" xfId="4539" xr:uid="{00000000-0005-0000-0000-00007B130000}"/>
    <cellStyle name="Sortie 4 2" xfId="5736" xr:uid="{C6F3AC42-248B-4211-A5FF-15CAA665A58D}"/>
    <cellStyle name="Sortie 4 3" xfId="9639" xr:uid="{F915B434-A564-49D4-ADC5-131FF28C7C3B}"/>
    <cellStyle name="Sortie 5" xfId="4985" xr:uid="{00000000-0005-0000-0000-00007C130000}"/>
    <cellStyle name="Sortie 6" xfId="6288" xr:uid="{5B7283BC-217E-456C-A5A6-E0F6B22B8133}"/>
    <cellStyle name="Sortie 7" xfId="9619" xr:uid="{6CEAD4A5-7C8F-4F5B-B358-E1A50D516A48}"/>
    <cellStyle name="Sortie 8" xfId="9718" xr:uid="{365B68EF-FC43-4D57-9285-0E3FE424C7F6}"/>
    <cellStyle name="Sortie 9" xfId="9305" xr:uid="{D007E978-023B-42CA-9C75-698C7B6614D0}"/>
    <cellStyle name="Spelling 1033,0" xfId="1887" xr:uid="{00000000-0005-0000-0000-00007D130000}"/>
    <cellStyle name="Stub" xfId="1888" xr:uid="{00000000-0005-0000-0000-00007E130000}"/>
    <cellStyle name="Stub 2" xfId="3628" xr:uid="{00000000-0005-0000-0000-00007F130000}"/>
    <cellStyle name="Stub 2 2" xfId="4789" xr:uid="{00000000-0005-0000-0000-000080130000}"/>
    <cellStyle name="Stub 2 2 2" xfId="8177" xr:uid="{3E25E39B-A8BE-4357-8CC6-7EDAB67D1A68}"/>
    <cellStyle name="Stub 2 2 3" xfId="6541" xr:uid="{276405FC-685B-4E04-A30E-AA1335A8E933}"/>
    <cellStyle name="Stub 2 2 4" xfId="6937" xr:uid="{5BA5D8A4-4F04-46E2-8649-B8A2AC3BFCDE}"/>
    <cellStyle name="Stub 2 3" xfId="4801" xr:uid="{00000000-0005-0000-0000-000081130000}"/>
    <cellStyle name="Stub 2 4" xfId="5071" xr:uid="{00000000-0005-0000-0000-000082130000}"/>
    <cellStyle name="Stub 2 5" xfId="5869" xr:uid="{05B4D64A-0CBB-4A6B-A67C-8AC0C466046B}"/>
    <cellStyle name="Stub 2 6" xfId="7268" xr:uid="{E8CA1FB2-DAF0-473F-A9AD-B4687FD0A2EE}"/>
    <cellStyle name="Stub 2 7" xfId="9440" xr:uid="{867BBC63-ADC2-4363-84CC-5A1EF2AF32C3}"/>
    <cellStyle name="Stub 2 8" xfId="8308" xr:uid="{76D0ADAE-7FC9-4BD5-AEF3-AACAD74F8EFB}"/>
    <cellStyle name="Stub 3" xfId="4355" xr:uid="{00000000-0005-0000-0000-000083130000}"/>
    <cellStyle name="Stub 4" xfId="4538" xr:uid="{00000000-0005-0000-0000-000084130000}"/>
    <cellStyle name="Stub 5" xfId="4986" xr:uid="{00000000-0005-0000-0000-000085130000}"/>
    <cellStyle name="Stub 6" xfId="8268" xr:uid="{0BFC1A7F-3A93-4377-80AE-14A0F543D914}"/>
    <cellStyle name="Stub 7" xfId="9408" xr:uid="{CF139FC7-789E-40CE-AA5A-4C23F8BC37AC}"/>
    <cellStyle name="Stub 8" xfId="9339" xr:uid="{70020E02-F0AA-40BE-A59D-F1BB3D932050}"/>
    <cellStyle name="Stub 9" xfId="7314" xr:uid="{B3D48A01-75A6-4802-B466-DC03AE55F0FC}"/>
    <cellStyle name="Style 1" xfId="1889" xr:uid="{00000000-0005-0000-0000-000086130000}"/>
    <cellStyle name="Style 1 2" xfId="3629" xr:uid="{00000000-0005-0000-0000-000087130000}"/>
    <cellStyle name="sValue" xfId="3975" xr:uid="{00000000-0005-0000-0000-000088130000}"/>
    <cellStyle name="tête chapitre" xfId="1890" xr:uid="{00000000-0005-0000-0000-000089130000}"/>
    <cellStyle name="tête chapitre 2" xfId="3630" xr:uid="{00000000-0005-0000-0000-00008A130000}"/>
    <cellStyle name="Text" xfId="1891" xr:uid="{00000000-0005-0000-0000-00008B130000}"/>
    <cellStyle name="Text 2" xfId="3631" xr:uid="{00000000-0005-0000-0000-00008C130000}"/>
    <cellStyle name="Texte explicatif" xfId="1892" xr:uid="{00000000-0005-0000-0000-00008D130000}"/>
    <cellStyle name="Texte explicatif 2" xfId="3632" xr:uid="{00000000-0005-0000-0000-00008E130000}"/>
    <cellStyle name="Title 2" xfId="1893" xr:uid="{00000000-0005-0000-0000-00008F130000}"/>
    <cellStyle name="Title 2 2" xfId="3633" xr:uid="{00000000-0005-0000-0000-000090130000}"/>
    <cellStyle name="Title 2 3" xfId="5414" xr:uid="{3586AA32-4B69-4ED9-84B1-49A6471EA45F}"/>
    <cellStyle name="Title 3" xfId="5106" xr:uid="{1CA0E106-088D-466A-B8AD-66134648C5BB}"/>
    <cellStyle name="Titre" xfId="1894" xr:uid="{00000000-0005-0000-0000-000091130000}"/>
    <cellStyle name="Titre 2" xfId="3634" xr:uid="{00000000-0005-0000-0000-000092130000}"/>
    <cellStyle name="Titre de la feuille" xfId="1895" xr:uid="{00000000-0005-0000-0000-000093130000}"/>
    <cellStyle name="Titre de la feuille 2" xfId="3635" xr:uid="{00000000-0005-0000-0000-000094130000}"/>
    <cellStyle name="Titre 1" xfId="1896" xr:uid="{00000000-0005-0000-0000-000095130000}"/>
    <cellStyle name="Titre 1 2" xfId="1897" xr:uid="{00000000-0005-0000-0000-000096130000}"/>
    <cellStyle name="Titre 1 2 2" xfId="3637" xr:uid="{00000000-0005-0000-0000-000097130000}"/>
    <cellStyle name="Titre 1 3" xfId="3636" xr:uid="{00000000-0005-0000-0000-000098130000}"/>
    <cellStyle name="Titre 2" xfId="1898" xr:uid="{00000000-0005-0000-0000-000099130000}"/>
    <cellStyle name="Titre 2 2" xfId="1899" xr:uid="{00000000-0005-0000-0000-00009A130000}"/>
    <cellStyle name="Titre 2 2 2" xfId="3639" xr:uid="{00000000-0005-0000-0000-00009B130000}"/>
    <cellStyle name="Titre 2 3" xfId="3638" xr:uid="{00000000-0005-0000-0000-00009C130000}"/>
    <cellStyle name="Titre 3" xfId="1900" xr:uid="{00000000-0005-0000-0000-00009D130000}"/>
    <cellStyle name="Titre 3 2" xfId="3640" xr:uid="{00000000-0005-0000-0000-00009E130000}"/>
    <cellStyle name="Titre 4" xfId="1901" xr:uid="{00000000-0005-0000-0000-00009F130000}"/>
    <cellStyle name="Titre 4 2" xfId="3641" xr:uid="{00000000-0005-0000-0000-0000A0130000}"/>
    <cellStyle name="Top" xfId="1902" xr:uid="{00000000-0005-0000-0000-0000A1130000}"/>
    <cellStyle name="Top 2" xfId="3642" xr:uid="{00000000-0005-0000-0000-0000A2130000}"/>
    <cellStyle name="Top 2 2" xfId="4790" xr:uid="{00000000-0005-0000-0000-0000A3130000}"/>
    <cellStyle name="Top 2 2 2" xfId="8178" xr:uid="{654C8ABC-F9D7-462D-81AE-B55C01C163F0}"/>
    <cellStyle name="Top 2 2 3" xfId="6203" xr:uid="{8C10457A-5E4F-403B-8484-B7EC1E2BC3F7}"/>
    <cellStyle name="Top 2 2 4" xfId="5746" xr:uid="{E6992A3A-7EB9-4738-91B5-79AE50A58804}"/>
    <cellStyle name="Top 2 3" xfId="4802" xr:uid="{00000000-0005-0000-0000-0000A4130000}"/>
    <cellStyle name="Top 2 4" xfId="5072" xr:uid="{00000000-0005-0000-0000-0000A5130000}"/>
    <cellStyle name="Top 2 5" xfId="6018" xr:uid="{56160E1A-6F48-4479-B5FB-81BF8D257A0C}"/>
    <cellStyle name="Top 2 6" xfId="8310" xr:uid="{66684DF9-4565-4C1A-89FA-EFFCBCB75122}"/>
    <cellStyle name="Top 2 7" xfId="9054" xr:uid="{F99C66F9-C547-430E-9AFA-E44B3886D28C}"/>
    <cellStyle name="Top 2 8" xfId="9765" xr:uid="{AA4F0057-FE2A-45AF-A11D-8A4C92B21B07}"/>
    <cellStyle name="Top 3" xfId="4356" xr:uid="{00000000-0005-0000-0000-0000A6130000}"/>
    <cellStyle name="Top 4" xfId="4537" xr:uid="{00000000-0005-0000-0000-0000A7130000}"/>
    <cellStyle name="Top 5" xfId="4987" xr:uid="{00000000-0005-0000-0000-0000A8130000}"/>
    <cellStyle name="Top 6" xfId="5617" xr:uid="{3B3325CA-BD07-453F-BF71-86322770785A}"/>
    <cellStyle name="Top 7" xfId="9345" xr:uid="{2ACC5380-421E-447E-BBB6-5BBDA789082F}"/>
    <cellStyle name="Top 8" xfId="6856" xr:uid="{BE0979A8-1A6F-41A8-9C24-6C2B921E9EEE}"/>
    <cellStyle name="Top 9" xfId="8276" xr:uid="{AA3DE185-7109-435A-A16D-AB953059BA7D}"/>
    <cellStyle name="Total" xfId="5088" builtinId="25" customBuiltin="1"/>
    <cellStyle name="Total 2" xfId="1903" xr:uid="{00000000-0005-0000-0000-0000A9130000}"/>
    <cellStyle name="Total 2 10" xfId="6899" xr:uid="{861690DD-03F6-4E8B-BAD4-C94C96669095}"/>
    <cellStyle name="Total 2 2" xfId="3643" xr:uid="{00000000-0005-0000-0000-0000AA130000}"/>
    <cellStyle name="Total 2 2 2" xfId="4791" xr:uid="{00000000-0005-0000-0000-0000AB130000}"/>
    <cellStyle name="Total 2 2 2 2" xfId="8847" xr:uid="{B61F2A94-99B9-4600-BF15-1FD8A86A2C8E}"/>
    <cellStyle name="Total 2 2 2 2 2" xfId="6368" xr:uid="{891997B8-7420-472C-A5D8-C90A8B4556DD}"/>
    <cellStyle name="Total 2 2 2 2 3" xfId="10351" xr:uid="{D1E41894-D4BF-484D-A8B8-2B833E674E50}"/>
    <cellStyle name="Total 2 2 2 3" xfId="8179" xr:uid="{1AFF300B-C542-4BCF-A59D-94AA502B26CD}"/>
    <cellStyle name="Total 2 2 2 4" xfId="7581" xr:uid="{5C11897A-E19C-4E32-9B2D-BF6C69024EC6}"/>
    <cellStyle name="Total 2 2 2 5" xfId="9293" xr:uid="{D5DA0231-E50A-4EF6-9B4F-5219E4C1C816}"/>
    <cellStyle name="Total 2 2 3" xfId="4803" xr:uid="{00000000-0005-0000-0000-0000AC130000}"/>
    <cellStyle name="Total 2 2 3 2" xfId="7678" xr:uid="{D3AF0997-35E5-415B-8223-C86E1314EFE2}"/>
    <cellStyle name="Total 2 2 3 3" xfId="9957" xr:uid="{AFF12298-560A-42F1-A927-18A32C0EC7D9}"/>
    <cellStyle name="Total 2 2 4" xfId="5594" xr:uid="{ED639C1B-EF25-4094-BA97-939DD4DA7D27}"/>
    <cellStyle name="Total 2 2 5" xfId="9151" xr:uid="{6C209527-C206-4AEB-8456-3271E0FA8866}"/>
    <cellStyle name="Total 2 2 6" xfId="9827" xr:uid="{1DE30F1F-0411-4F0B-B12B-F6C637ADD3F8}"/>
    <cellStyle name="Total 2 2 7" xfId="9210" xr:uid="{5CA747F7-22C9-4DD7-B221-3FCB2279EDCB}"/>
    <cellStyle name="Total 2 3" xfId="4357" xr:uid="{00000000-0005-0000-0000-0000AD130000}"/>
    <cellStyle name="Total 2 3 2" xfId="8615" xr:uid="{4348FCE4-1E85-406F-9577-60383AE0C5DF}"/>
    <cellStyle name="Total 2 3 2 2" xfId="7270" xr:uid="{0F777EED-C6FA-4AC6-8A39-ECE3D3941EA3}"/>
    <cellStyle name="Total 2 3 2 3" xfId="10126" xr:uid="{E76D3499-D755-4271-88ED-5CCFAADDF9F5}"/>
    <cellStyle name="Total 2 3 3" xfId="7942" xr:uid="{49F1B33D-EA8C-438D-968D-B9EF91218581}"/>
    <cellStyle name="Total 2 3 4" xfId="6149" xr:uid="{CBDF5458-071D-43CC-AFF2-AFF65B4E0EB5}"/>
    <cellStyle name="Total 2 3 5" xfId="9281" xr:uid="{869C51D6-595F-4D3E-A8EA-18868AD3C918}"/>
    <cellStyle name="Total 2 3 6" xfId="9609" xr:uid="{EF802599-FA1B-470F-8787-830187FADCD5}"/>
    <cellStyle name="Total 2 3 7" xfId="6634" xr:uid="{4785E61C-F63F-4994-8080-F0647F3B8ADF}"/>
    <cellStyle name="Total 2 4" xfId="4139" xr:uid="{00000000-0005-0000-0000-0000AE130000}"/>
    <cellStyle name="Total 2 4 2" xfId="7202" xr:uid="{50124AE5-EC6C-4A69-98C9-718FBE29484C}"/>
    <cellStyle name="Total 2 4 3" xfId="5944" xr:uid="{84A04AAF-14E7-4AC4-8A6D-B427C72B4B61}"/>
    <cellStyle name="Total 2 5" xfId="4988" xr:uid="{00000000-0005-0000-0000-0000AF130000}"/>
    <cellStyle name="Total 2 6" xfId="5415" xr:uid="{6F221CF2-0E87-41F3-8ED8-0B7183E6E8FC}"/>
    <cellStyle name="Total 2 7" xfId="7783" xr:uid="{DDD8F911-18F8-4DD4-A53F-30AEF980CBD1}"/>
    <cellStyle name="Total 2 8" xfId="9407" xr:uid="{F9B75436-8A9E-446E-BA64-D2F40D95F9C5}"/>
    <cellStyle name="Total 2 9" xfId="6479" xr:uid="{CF1B7482-2F0B-4B19-8A41-68304B4B0AA8}"/>
    <cellStyle name="Total 3" xfId="1904" xr:uid="{00000000-0005-0000-0000-0000B0130000}"/>
    <cellStyle name="Total 3 2" xfId="3644" xr:uid="{00000000-0005-0000-0000-0000B1130000}"/>
    <cellStyle name="Total 3 3" xfId="5416" xr:uid="{E2E2BAC4-BAA0-4061-BF09-B36EA3262FD3}"/>
    <cellStyle name="Totals" xfId="1905" xr:uid="{00000000-0005-0000-0000-0000B2130000}"/>
    <cellStyle name="Totals 2" xfId="3645" xr:uid="{00000000-0005-0000-0000-0000B3130000}"/>
    <cellStyle name="Valuta (0)_LINEA GLOBALE" xfId="3972" xr:uid="{00000000-0005-0000-0000-0000B4130000}"/>
    <cellStyle name="Valuta_LINEA GLOBALE" xfId="3973" xr:uid="{00000000-0005-0000-0000-0000B5130000}"/>
    <cellStyle name="Vérification" xfId="1906" xr:uid="{00000000-0005-0000-0000-0000B6130000}"/>
    <cellStyle name="Vérification 2" xfId="3646" xr:uid="{00000000-0005-0000-0000-0000B7130000}"/>
    <cellStyle name="Vírgula 2" xfId="3653" xr:uid="{00000000-0005-0000-0000-0000B8130000}"/>
    <cellStyle name="Vírgula 2 2" xfId="3974" xr:uid="{00000000-0005-0000-0000-0000B9130000}"/>
    <cellStyle name="Vírgula 2 2 2" xfId="8848" xr:uid="{4BE7CAFB-AF3E-4EEF-A9A0-7C68EE196FAB}"/>
    <cellStyle name="Vírgula_meteorol (2)" xfId="1907" xr:uid="{00000000-0005-0000-0000-0000BA130000}"/>
    <cellStyle name="Warning Text" xfId="5085" builtinId="11" customBuiltin="1"/>
    <cellStyle name="Warning Text 2" xfId="1908" xr:uid="{00000000-0005-0000-0000-0000BB130000}"/>
    <cellStyle name="Warning Text 2 2" xfId="3647" xr:uid="{00000000-0005-0000-0000-0000BC130000}"/>
    <cellStyle name="Warning Text 2 3" xfId="5417" xr:uid="{80FD1A74-D89B-4006-97C1-73C0A3DB414F}"/>
    <cellStyle name="Warning Text 3" xfId="5418" xr:uid="{B7741C23-A85A-4E18-A2AC-3DBD0381510C}"/>
    <cellStyle name="ДАТА" xfId="1909" xr:uid="{00000000-0005-0000-0000-0000BD130000}"/>
    <cellStyle name="ДАТА 2" xfId="3648" xr:uid="{00000000-0005-0000-0000-0000BE130000}"/>
    <cellStyle name="ДЕНЕЖНЫЙ_BOPENGC" xfId="1910" xr:uid="{00000000-0005-0000-0000-0000BF130000}"/>
    <cellStyle name="ЗАГОЛОВОК1" xfId="1911" xr:uid="{00000000-0005-0000-0000-0000C0130000}"/>
    <cellStyle name="ЗАГОЛОВОК1 2" xfId="3649" xr:uid="{00000000-0005-0000-0000-0000C1130000}"/>
    <cellStyle name="ЗАГОЛОВОК2" xfId="1912" xr:uid="{00000000-0005-0000-0000-0000C2130000}"/>
    <cellStyle name="ЗАГОЛОВОК2 2" xfId="3650" xr:uid="{00000000-0005-0000-0000-0000C3130000}"/>
    <cellStyle name="ИТОГОВЫЙ" xfId="1913" xr:uid="{00000000-0005-0000-0000-0000C4130000}"/>
    <cellStyle name="ИТОГОВЫЙ 2" xfId="3651" xr:uid="{00000000-0005-0000-0000-0000C5130000}"/>
    <cellStyle name="Обычный_BOPENGC" xfId="1914" xr:uid="{00000000-0005-0000-0000-0000C6130000}"/>
    <cellStyle name="ПРОЦЕНТНЫЙ_BOPENGC" xfId="1915" xr:uid="{00000000-0005-0000-0000-0000C7130000}"/>
    <cellStyle name="ТЕКСТ" xfId="1916" xr:uid="{00000000-0005-0000-0000-0000C8130000}"/>
    <cellStyle name="ТЕКСТ 2" xfId="3652" xr:uid="{00000000-0005-0000-0000-0000C9130000}"/>
    <cellStyle name="ФИКСИРОВАННЫЙ" xfId="1917" xr:uid="{00000000-0005-0000-0000-0000CA130000}"/>
    <cellStyle name="ФИНАНСОВЫЙ_BOPENGC" xfId="1918" xr:uid="{00000000-0005-0000-0000-0000CB130000}"/>
    <cellStyle name="ارتباط تشعبي متبع_قطاعات" xfId="1919" xr:uid="{00000000-0005-0000-0000-0000CC130000}"/>
    <cellStyle name="ارتباط تشعبي_a" xfId="1920" xr:uid="{00000000-0005-0000-0000-0000CD130000}"/>
    <cellStyle name="عادي_2002 2003 الرابع" xfId="1921" xr:uid="{00000000-0005-0000-0000-0000CE130000}"/>
    <cellStyle name="عملة [0]_2002 2003 الرابع" xfId="1922" xr:uid="{00000000-0005-0000-0000-0000CF130000}"/>
    <cellStyle name="عملة_2002 2003 الرابع" xfId="1923" xr:uid="{00000000-0005-0000-0000-0000D0130000}"/>
    <cellStyle name="فاصلة [0]_2002 2003 الرابع" xfId="1924" xr:uid="{00000000-0005-0000-0000-0000D1130000}"/>
    <cellStyle name="فاصلة_2002 2003 الرابع" xfId="1925" xr:uid="{00000000-0005-0000-0000-0000D2130000}"/>
  </cellStyles>
  <dxfs count="13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rgb="FFFFFFFF"/>
      </font>
    </dxf>
    <dxf>
      <font>
        <condense val="0"/>
        <extend val="0"/>
        <color indexed="9"/>
      </font>
    </dxf>
    <dxf>
      <font>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8" defaultTableStyle="TableStyleMedium2" defaultPivotStyle="PivotStyleLight16">
    <tableStyle name="Table Style 1" pivot="0" count="0" xr9:uid="{10AC14A1-8137-41CE-9FCD-F47A4A9A2B97}"/>
    <tableStyle name="Table Style 1 2" pivot="0" count="0" xr9:uid="{0C32EC74-2C31-4360-80DA-86A8E0A1873D}"/>
    <tableStyle name="Table Style 1 3" pivot="0" count="0" xr9:uid="{357DB239-8CE9-4F8C-9E54-61B7A346559D}"/>
    <tableStyle name="Table Style 1 4" pivot="0" count="0" xr9:uid="{9091E303-D8B6-4897-ADB5-4A2E1BF07874}"/>
    <tableStyle name="Table Style 1 5" pivot="0" count="0" xr9:uid="{6AA79053-0BDA-44F2-8E24-ED4335ECC359}"/>
    <tableStyle name="Table Style 1 6" pivot="0" count="0" xr9:uid="{CF118944-2928-4E27-A76C-F8A8C5395B9F}"/>
    <tableStyle name="Table Style 1 7" pivot="0" count="0" xr9:uid="{75CC2218-7DF6-4E1F-A51A-1A8086563349}"/>
    <tableStyle name="Table Style 1 8" pivot="0" count="0" xr9:uid="{2A98F560-8F0E-40BD-B0FD-1F2463B57618}"/>
  </tableStyles>
  <colors>
    <mruColors>
      <color rgb="FF0000FF"/>
      <color rgb="FF66FFCC"/>
      <color rgb="FF6699FF"/>
      <color rgb="FFFA06E9"/>
      <color rgb="FF66FF33"/>
      <color rgb="FF008000"/>
      <color rgb="FF33CCCC"/>
      <color rgb="FFCC0099"/>
      <color rgb="FF33CCFF"/>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65" Type="http://schemas.openxmlformats.org/officeDocument/2006/relationships/worksheet" Target="worksheets/sheet65.xml"/><Relationship Id="rId130" Type="http://schemas.openxmlformats.org/officeDocument/2006/relationships/worksheet" Target="worksheets/sheet130.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92" Type="http://schemas.openxmlformats.org/officeDocument/2006/relationships/worksheet" Target="worksheets/sheet292.xml"/><Relationship Id="rId306" Type="http://schemas.openxmlformats.org/officeDocument/2006/relationships/worksheet" Target="worksheets/sheet306.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17" Type="http://schemas.openxmlformats.org/officeDocument/2006/relationships/worksheet" Target="worksheets/sheet317.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293" Type="http://schemas.openxmlformats.org/officeDocument/2006/relationships/worksheet" Target="worksheets/sheet293.xml"/><Relationship Id="rId307" Type="http://schemas.openxmlformats.org/officeDocument/2006/relationships/worksheet" Target="worksheets/sheet30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318" Type="http://schemas.openxmlformats.org/officeDocument/2006/relationships/worksheet" Target="worksheets/sheet318.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worksheet" Target="worksheets/sheet308.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19" Type="http://schemas.openxmlformats.org/officeDocument/2006/relationships/worksheet" Target="worksheets/sheet319.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theme" Target="theme/theme1.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styles" Target="styles.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3</xdr:col>
      <xdr:colOff>558800</xdr:colOff>
      <xdr:row>14</xdr:row>
      <xdr:rowOff>133351</xdr:rowOff>
    </xdr:from>
    <xdr:to>
      <xdr:col>12</xdr:col>
      <xdr:colOff>33821</xdr:colOff>
      <xdr:row>39</xdr:row>
      <xdr:rowOff>128875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2387600" y="2711451"/>
          <a:ext cx="4961421" cy="4599274"/>
        </a:xfrm>
        <a:prstGeom prst="rect">
          <a:avLst/>
        </a:prstGeom>
      </xdr:spPr>
    </xdr:pic>
    <xdr:clientData/>
  </xdr:twoCellAnchor>
  <xdr:twoCellAnchor editAs="oneCell">
    <xdr:from>
      <xdr:col>5</xdr:col>
      <xdr:colOff>243417</xdr:colOff>
      <xdr:row>0</xdr:row>
      <xdr:rowOff>0</xdr:rowOff>
    </xdr:from>
    <xdr:to>
      <xdr:col>8</xdr:col>
      <xdr:colOff>309248</xdr:colOff>
      <xdr:row>10</xdr:row>
      <xdr:rowOff>53131</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3312584" y="0"/>
          <a:ext cx="1907331" cy="18522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450850</xdr:colOff>
      <xdr:row>22</xdr:row>
      <xdr:rowOff>19050</xdr:rowOff>
    </xdr:from>
    <xdr:to>
      <xdr:col>18</xdr:col>
      <xdr:colOff>592640</xdr:colOff>
      <xdr:row>26</xdr:row>
      <xdr:rowOff>152245</xdr:rowOff>
    </xdr:to>
    <xdr:pic>
      <xdr:nvPicPr>
        <xdr:cNvPr id="2" name="Picture 1">
          <a:extLst>
            <a:ext uri="{FF2B5EF4-FFF2-40B4-BE49-F238E27FC236}">
              <a16:creationId xmlns:a16="http://schemas.microsoft.com/office/drawing/2014/main" id="{00000000-0008-0000-6001-000002000000}"/>
            </a:ext>
          </a:extLst>
        </xdr:cNvPr>
        <xdr:cNvPicPr>
          <a:picLocks noChangeAspect="1"/>
        </xdr:cNvPicPr>
      </xdr:nvPicPr>
      <xdr:blipFill>
        <a:blip xmlns:r="http://schemas.openxmlformats.org/officeDocument/2006/relationships" r:embed="rId1"/>
        <a:stretch>
          <a:fillRect/>
        </a:stretch>
      </xdr:blipFill>
      <xdr:spPr>
        <a:xfrm>
          <a:off x="11760200" y="7937500"/>
          <a:ext cx="8676190" cy="1238095"/>
        </a:xfrm>
        <a:prstGeom prst="rect">
          <a:avLst/>
        </a:prstGeom>
      </xdr:spPr>
    </xdr:pic>
    <xdr:clientData/>
  </xdr:twoCellAnchor>
  <xdr:twoCellAnchor editAs="oneCell">
    <xdr:from>
      <xdr:col>0</xdr:col>
      <xdr:colOff>0</xdr:colOff>
      <xdr:row>247</xdr:row>
      <xdr:rowOff>0</xdr:rowOff>
    </xdr:from>
    <xdr:to>
      <xdr:col>2</xdr:col>
      <xdr:colOff>878371</xdr:colOff>
      <xdr:row>289</xdr:row>
      <xdr:rowOff>8557</xdr:rowOff>
    </xdr:to>
    <xdr:pic>
      <xdr:nvPicPr>
        <xdr:cNvPr id="3" name="Picture 2">
          <a:extLst>
            <a:ext uri="{FF2B5EF4-FFF2-40B4-BE49-F238E27FC236}">
              <a16:creationId xmlns:a16="http://schemas.microsoft.com/office/drawing/2014/main" id="{00000000-0008-0000-6001-000003000000}"/>
            </a:ext>
          </a:extLst>
        </xdr:cNvPr>
        <xdr:cNvPicPr>
          <a:picLocks noChangeAspect="1"/>
        </xdr:cNvPicPr>
      </xdr:nvPicPr>
      <xdr:blipFill>
        <a:blip xmlns:r="http://schemas.openxmlformats.org/officeDocument/2006/relationships" r:embed="rId2"/>
        <a:stretch>
          <a:fillRect/>
        </a:stretch>
      </xdr:blipFill>
      <xdr:spPr>
        <a:xfrm>
          <a:off x="0" y="42424350"/>
          <a:ext cx="8828571" cy="7742857"/>
        </a:xfrm>
        <a:prstGeom prst="rect">
          <a:avLst/>
        </a:prstGeom>
      </xdr:spPr>
    </xdr:pic>
    <xdr:clientData/>
  </xdr:twoCellAnchor>
  <xdr:twoCellAnchor editAs="oneCell">
    <xdr:from>
      <xdr:col>0</xdr:col>
      <xdr:colOff>0</xdr:colOff>
      <xdr:row>297</xdr:row>
      <xdr:rowOff>0</xdr:rowOff>
    </xdr:from>
    <xdr:to>
      <xdr:col>2</xdr:col>
      <xdr:colOff>2002168</xdr:colOff>
      <xdr:row>328</xdr:row>
      <xdr:rowOff>53255</xdr:rowOff>
    </xdr:to>
    <xdr:pic>
      <xdr:nvPicPr>
        <xdr:cNvPr id="4" name="Picture 3">
          <a:extLst>
            <a:ext uri="{FF2B5EF4-FFF2-40B4-BE49-F238E27FC236}">
              <a16:creationId xmlns:a16="http://schemas.microsoft.com/office/drawing/2014/main" id="{00000000-0008-0000-6001-000004000000}"/>
            </a:ext>
          </a:extLst>
        </xdr:cNvPr>
        <xdr:cNvPicPr>
          <a:picLocks noChangeAspect="1"/>
        </xdr:cNvPicPr>
      </xdr:nvPicPr>
      <xdr:blipFill>
        <a:blip xmlns:r="http://schemas.openxmlformats.org/officeDocument/2006/relationships" r:embed="rId3"/>
        <a:stretch>
          <a:fillRect/>
        </a:stretch>
      </xdr:blipFill>
      <xdr:spPr>
        <a:xfrm>
          <a:off x="0" y="54209950"/>
          <a:ext cx="10057143" cy="5761905"/>
        </a:xfrm>
        <a:prstGeom prst="rect">
          <a:avLst/>
        </a:prstGeom>
      </xdr:spPr>
    </xdr:pic>
    <xdr:clientData/>
  </xdr:twoCellAnchor>
  <xdr:twoCellAnchor editAs="oneCell">
    <xdr:from>
      <xdr:col>0</xdr:col>
      <xdr:colOff>0</xdr:colOff>
      <xdr:row>759</xdr:row>
      <xdr:rowOff>142875</xdr:rowOff>
    </xdr:from>
    <xdr:to>
      <xdr:col>1</xdr:col>
      <xdr:colOff>1009024</xdr:colOff>
      <xdr:row>784</xdr:row>
      <xdr:rowOff>75613</xdr:rowOff>
    </xdr:to>
    <xdr:pic>
      <xdr:nvPicPr>
        <xdr:cNvPr id="5" name="Picture 4">
          <a:extLst>
            <a:ext uri="{FF2B5EF4-FFF2-40B4-BE49-F238E27FC236}">
              <a16:creationId xmlns:a16="http://schemas.microsoft.com/office/drawing/2014/main" id="{00000000-0008-0000-6001-000005000000}"/>
            </a:ext>
          </a:extLst>
        </xdr:cNvPr>
        <xdr:cNvPicPr>
          <a:picLocks noChangeAspect="1"/>
        </xdr:cNvPicPr>
      </xdr:nvPicPr>
      <xdr:blipFill>
        <a:blip xmlns:r="http://schemas.openxmlformats.org/officeDocument/2006/relationships" r:embed="rId4"/>
        <a:stretch>
          <a:fillRect/>
        </a:stretch>
      </xdr:blipFill>
      <xdr:spPr>
        <a:xfrm>
          <a:off x="0" y="172316775"/>
          <a:ext cx="5009524" cy="46952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23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253.xml.rels><?xml version="1.0" encoding="UTF-8" standalone="yes"?>
<Relationships xmlns="http://schemas.openxmlformats.org/package/2006/relationships"><Relationship Id="rId1" Type="http://schemas.openxmlformats.org/officeDocument/2006/relationships/hyperlink" Target="https://www.fao.org/fishery/statistics-query/en/global_production/global_production_quantity,%20Downloaded%2013%20February%202025" TargetMode="External"/></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27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27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27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4.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285.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3.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295.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296.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297.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298.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06.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16.xml.rels><?xml version="1.0" encoding="UTF-8" standalone="yes"?>
<Relationships xmlns="http://schemas.openxmlformats.org/package/2006/relationships"><Relationship Id="rId8" Type="http://schemas.openxmlformats.org/officeDocument/2006/relationships/printerSettings" Target="../printerSettings/printerSettings105.bin"/><Relationship Id="rId3" Type="http://schemas.openxmlformats.org/officeDocument/2006/relationships/hyperlink" Target="https://www.zamstats.gov.zm/2023-iaos-isi-conference/?playlist=7c24b72&amp;video=73bcc1a" TargetMode="External"/><Relationship Id="rId7" Type="http://schemas.openxmlformats.org/officeDocument/2006/relationships/hyperlink" Target="https://dlca.logcluster.org/display/public/DLCA/2.2+Aviation+des+Comores" TargetMode="External"/><Relationship Id="rId2" Type="http://schemas.openxmlformats.org/officeDocument/2006/relationships/hyperlink" Target="https://www.fao.org/faostat/en/" TargetMode="External"/><Relationship Id="rId1" Type="http://schemas.openxmlformats.org/officeDocument/2006/relationships/hyperlink" Target="https://data.worldbank.org/indicator/AG.LND.PRCP.MM" TargetMode="External"/><Relationship Id="rId6" Type="http://schemas.openxmlformats.org/officeDocument/2006/relationships/hyperlink" Target="https://www.bocra.org.bw/" TargetMode="External"/><Relationship Id="rId5" Type="http://schemas.openxmlformats.org/officeDocument/2006/relationships/hyperlink" Target="https://www.statsbots.org.bw/sites/default/files/publications/Tourism%20Statistics%20Annual%20Report%202020.pdf" TargetMode="External"/><Relationship Id="rId4" Type="http://schemas.openxmlformats.org/officeDocument/2006/relationships/hyperlink" Target="http://www.ine.gov.mz/estatisticas/estatisticas-sectoriais" TargetMode="External"/><Relationship Id="rId9" Type="http://schemas.openxmlformats.org/officeDocument/2006/relationships/drawing" Target="../drawings/drawing2.xml"/></Relationships>
</file>

<file path=xl/worksheets/_rels/sheet317.xml.rels><?xml version="1.0" encoding="UTF-8" standalone="yes"?>
<Relationships xmlns="http://schemas.openxmlformats.org/package/2006/relationships"><Relationship Id="rId1" Type="http://schemas.openxmlformats.org/officeDocument/2006/relationships/hyperlink" Target="http://www.banque-comores.km/DOCUMENTS/Rapport_Annuel_2021_BCC.pdf" TargetMode="External"/></Relationships>
</file>

<file path=xl/worksheets/_rels/sheet31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319.xml.rels><?xml version="1.0" encoding="UTF-8" standalone="yes"?>
<Relationships xmlns="http://schemas.openxmlformats.org/package/2006/relationships"><Relationship Id="rId2" Type="http://schemas.openxmlformats.org/officeDocument/2006/relationships/printerSettings" Target="../printerSettings/printerSettings106.bin"/><Relationship Id="rId1" Type="http://schemas.openxmlformats.org/officeDocument/2006/relationships/hyperlink" Target="https://www.statsbots.org.bw/sites/default/files/publications/Tourism%20Statistics%20Annual%20Report%202020.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6.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9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6.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D12:M14"/>
  <sheetViews>
    <sheetView tabSelected="1" zoomScaleNormal="100" workbookViewId="0">
      <selection activeCell="R14" sqref="R14"/>
    </sheetView>
  </sheetViews>
  <sheetFormatPr defaultRowHeight="14.4"/>
  <cols>
    <col min="13" max="13" width="11.77734375" customWidth="1"/>
  </cols>
  <sheetData>
    <row r="12" spans="4:13" ht="14.55" customHeight="1">
      <c r="D12" s="743" t="s">
        <v>3410</v>
      </c>
      <c r="E12" s="743"/>
      <c r="F12" s="743"/>
      <c r="G12" s="743"/>
      <c r="H12" s="743"/>
      <c r="I12" s="743"/>
      <c r="J12" s="743"/>
      <c r="K12" s="743"/>
      <c r="L12" s="743"/>
      <c r="M12" s="743"/>
    </row>
    <row r="13" spans="4:13" ht="14.55" customHeight="1">
      <c r="D13" s="743"/>
      <c r="E13" s="743"/>
      <c r="F13" s="743"/>
      <c r="G13" s="743"/>
      <c r="H13" s="743"/>
      <c r="I13" s="743"/>
      <c r="J13" s="743"/>
      <c r="K13" s="743"/>
      <c r="L13" s="743"/>
      <c r="M13" s="743"/>
    </row>
    <row r="14" spans="4:13" ht="14.55" customHeight="1">
      <c r="D14" s="743"/>
      <c r="E14" s="743"/>
      <c r="F14" s="743"/>
      <c r="G14" s="743"/>
      <c r="H14" s="743"/>
      <c r="I14" s="743"/>
      <c r="J14" s="743"/>
      <c r="K14" s="743"/>
      <c r="L14" s="743"/>
      <c r="M14" s="743"/>
    </row>
  </sheetData>
  <mergeCells count="1">
    <mergeCell ref="D12:M14"/>
  </mergeCells>
  <pageMargins left="0.7" right="0.7" top="0.75" bottom="0.75" header="0.3" footer="0.3"/>
  <pageSetup scale="7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A22"/>
  <sheetViews>
    <sheetView workbookViewId="0">
      <selection sqref="A1:XFD1048576"/>
    </sheetView>
  </sheetViews>
  <sheetFormatPr defaultRowHeight="14.4"/>
  <cols>
    <col min="1" max="1" width="30.5546875" customWidth="1"/>
    <col min="2" max="6" width="8.88671875" bestFit="1" customWidth="1"/>
    <col min="7" max="22" width="9.77734375" bestFit="1" customWidth="1"/>
    <col min="23" max="23" width="11.33203125" customWidth="1"/>
    <col min="24" max="25" width="13.33203125" customWidth="1"/>
  </cols>
  <sheetData>
    <row r="1" spans="1:27">
      <c r="A1" s="44" t="s">
        <v>2905</v>
      </c>
    </row>
    <row r="3" spans="1:27">
      <c r="A3" s="370" t="s">
        <v>1148</v>
      </c>
      <c r="B3" s="371">
        <v>2000</v>
      </c>
      <c r="C3" s="371">
        <v>2001</v>
      </c>
      <c r="D3" s="371">
        <v>2002</v>
      </c>
      <c r="E3" s="371">
        <v>2003</v>
      </c>
      <c r="F3" s="371">
        <v>2004</v>
      </c>
      <c r="G3" s="371">
        <v>2005</v>
      </c>
      <c r="H3" s="371">
        <v>2006</v>
      </c>
      <c r="I3" s="371">
        <v>2007</v>
      </c>
      <c r="J3" s="371">
        <v>2008</v>
      </c>
      <c r="K3" s="371">
        <v>2009</v>
      </c>
      <c r="L3" s="371">
        <v>2010</v>
      </c>
      <c r="M3" s="371">
        <v>2011</v>
      </c>
      <c r="N3" s="371">
        <v>2012</v>
      </c>
      <c r="O3" s="371">
        <v>2013</v>
      </c>
      <c r="P3" s="371">
        <v>2014</v>
      </c>
      <c r="Q3" s="371">
        <v>2015</v>
      </c>
      <c r="R3" s="371">
        <v>2016</v>
      </c>
      <c r="S3" s="371">
        <v>2017</v>
      </c>
      <c r="T3" s="371">
        <v>2018</v>
      </c>
      <c r="U3" s="371">
        <v>2019</v>
      </c>
      <c r="V3" s="371">
        <v>2020</v>
      </c>
      <c r="W3" s="371">
        <v>2021</v>
      </c>
      <c r="X3" s="371">
        <v>2022</v>
      </c>
      <c r="Y3" s="371">
        <v>2023</v>
      </c>
      <c r="AA3" s="494" t="s">
        <v>528</v>
      </c>
    </row>
    <row r="4" spans="1:27">
      <c r="A4" s="372" t="s">
        <v>13</v>
      </c>
      <c r="B4" s="623">
        <v>7920.6729999999989</v>
      </c>
      <c r="C4" s="623">
        <v>6534.3157609999989</v>
      </c>
      <c r="D4" s="623">
        <v>8327.7767323900007</v>
      </c>
      <c r="E4" s="623">
        <v>9508.0585777999986</v>
      </c>
      <c r="F4" s="623">
        <v>13361.063290722195</v>
      </c>
      <c r="G4" s="623">
        <v>23644.795412947136</v>
      </c>
      <c r="H4" s="623">
        <v>31764.65561908681</v>
      </c>
      <c r="I4" s="623">
        <v>44336.896937645157</v>
      </c>
      <c r="J4" s="623">
        <v>65614.910162060289</v>
      </c>
      <c r="K4" s="623">
        <v>44272.3611881084</v>
      </c>
      <c r="L4" s="623">
        <v>59287.558686499891</v>
      </c>
      <c r="M4" s="623">
        <v>70401.736777105281</v>
      </c>
      <c r="N4" s="623">
        <v>74540.936786480248</v>
      </c>
      <c r="O4" s="623">
        <v>70977.723867469627</v>
      </c>
      <c r="P4" s="623">
        <v>62590.675881292846</v>
      </c>
      <c r="Q4" s="623">
        <v>41110.66405663325</v>
      </c>
      <c r="R4" s="623">
        <v>33085.446290449057</v>
      </c>
      <c r="S4" s="623">
        <v>41682.673650118966</v>
      </c>
      <c r="T4" s="623">
        <v>41651.731110400913</v>
      </c>
      <c r="U4" s="623">
        <v>35198.251697104075</v>
      </c>
      <c r="V4" s="623">
        <v>22004.31965445813</v>
      </c>
      <c r="W4" s="623">
        <v>34984.381065535214</v>
      </c>
      <c r="X4" s="623">
        <v>51269.68795226451</v>
      </c>
      <c r="Y4" s="623">
        <v>38732.40845633085</v>
      </c>
    </row>
    <row r="5" spans="1:27">
      <c r="A5" s="372" t="s">
        <v>12</v>
      </c>
      <c r="B5" s="623">
        <v>3037.8870000000002</v>
      </c>
      <c r="C5" s="623">
        <v>2460.8069999999998</v>
      </c>
      <c r="D5" s="623">
        <v>2098.1489999999999</v>
      </c>
      <c r="E5" s="623">
        <v>2469.2382479146313</v>
      </c>
      <c r="F5" s="623">
        <v>3533.2014032197685</v>
      </c>
      <c r="G5" s="623">
        <v>5264.7428880964208</v>
      </c>
      <c r="H5" s="623">
        <v>4297.5567424677156</v>
      </c>
      <c r="I5" s="623">
        <v>5168.7872600040273</v>
      </c>
      <c r="J5" s="623">
        <v>4797.2059921208456</v>
      </c>
      <c r="K5" s="623">
        <v>3479.3913964386243</v>
      </c>
      <c r="L5" s="623">
        <v>4686.6085833133802</v>
      </c>
      <c r="M5" s="623">
        <v>5889.2506288982904</v>
      </c>
      <c r="N5" s="623">
        <v>6028.4975515669839</v>
      </c>
      <c r="O5" s="623">
        <v>7908.2450615201269</v>
      </c>
      <c r="P5" s="623">
        <v>8496.9359463271212</v>
      </c>
      <c r="Q5" s="623">
        <v>6269.153634918408</v>
      </c>
      <c r="R5" s="623">
        <v>7390.2768701827672</v>
      </c>
      <c r="S5" s="623">
        <v>5987.4139837382018</v>
      </c>
      <c r="T5" s="623">
        <v>6562.2519166294369</v>
      </c>
      <c r="U5" s="623">
        <v>5252.6384025227844</v>
      </c>
      <c r="V5" s="623">
        <v>4290.9032272242175</v>
      </c>
      <c r="W5" s="623">
        <v>7426.1993148409092</v>
      </c>
      <c r="X5" s="623">
        <v>8290.5589104153769</v>
      </c>
      <c r="Y5" s="623">
        <v>5832.2022361344252</v>
      </c>
    </row>
    <row r="6" spans="1:27">
      <c r="A6" s="372" t="s">
        <v>483</v>
      </c>
      <c r="B6" s="623"/>
      <c r="C6" s="623"/>
      <c r="D6" s="623"/>
      <c r="E6" s="623"/>
      <c r="F6" s="623"/>
      <c r="G6" s="623"/>
      <c r="H6" s="623"/>
      <c r="I6" s="623"/>
      <c r="J6" s="623"/>
      <c r="K6" s="623">
        <v>12.595597530999999</v>
      </c>
      <c r="L6" s="623">
        <v>14.528314244000001</v>
      </c>
      <c r="M6" s="623">
        <v>26.778824978999999</v>
      </c>
      <c r="N6" s="623">
        <v>20.990635433000001</v>
      </c>
      <c r="O6" s="623">
        <v>17.059968482999999</v>
      </c>
      <c r="P6" s="623">
        <v>28.439619894</v>
      </c>
      <c r="Q6" s="623">
        <v>15.654310963</v>
      </c>
      <c r="R6" s="623">
        <v>29.729345123000002</v>
      </c>
      <c r="S6" s="623">
        <v>38.550401528999998</v>
      </c>
      <c r="T6" s="623">
        <v>46.083832696999998</v>
      </c>
      <c r="U6" s="623">
        <v>47.559162205384169</v>
      </c>
      <c r="V6" s="623">
        <v>19.505497438488248</v>
      </c>
      <c r="W6" s="623">
        <v>33.590399594130503</v>
      </c>
      <c r="X6" s="623">
        <v>37.057858692800579</v>
      </c>
      <c r="Y6" s="623">
        <v>36.759350125560701</v>
      </c>
    </row>
    <row r="7" spans="1:27">
      <c r="A7" s="372" t="s">
        <v>89</v>
      </c>
      <c r="B7" s="623">
        <v>1902.6481425280124</v>
      </c>
      <c r="C7" s="623">
        <v>1834.4372842111939</v>
      </c>
      <c r="D7" s="623">
        <v>2357.7047666344952</v>
      </c>
      <c r="E7" s="623">
        <v>1686.0323256295076</v>
      </c>
      <c r="F7" s="623">
        <v>1776.6017354403914</v>
      </c>
      <c r="G7" s="623">
        <v>2075.9335180019061</v>
      </c>
      <c r="H7" s="623">
        <v>2039.0745051457629</v>
      </c>
      <c r="I7" s="623">
        <v>2568.0573735061976</v>
      </c>
      <c r="J7" s="623">
        <v>4223.797773970643</v>
      </c>
      <c r="K7" s="623">
        <v>2908.2634365164049</v>
      </c>
      <c r="L7" s="623">
        <v>6619</v>
      </c>
      <c r="M7" s="623">
        <v>6235.687663676109</v>
      </c>
      <c r="N7" s="623">
        <v>5809</v>
      </c>
      <c r="O7" s="623">
        <v>7701</v>
      </c>
      <c r="P7" s="623">
        <v>9125.5275075030004</v>
      </c>
      <c r="Q7" s="623">
        <v>8685.9199272180012</v>
      </c>
      <c r="R7" s="623">
        <v>7182.5464900509996</v>
      </c>
      <c r="S7" s="623">
        <v>12112.70951006</v>
      </c>
      <c r="T7" s="623">
        <v>20001.734267395001</v>
      </c>
      <c r="U7" s="623">
        <v>13522.162100694999</v>
      </c>
      <c r="V7" s="623">
        <v>14114.817485898</v>
      </c>
      <c r="W7" s="623">
        <v>21412.748036068002</v>
      </c>
      <c r="X7" s="623">
        <v>15720.217425208999</v>
      </c>
      <c r="Y7" s="623">
        <v>17950.751408397999</v>
      </c>
    </row>
    <row r="8" spans="1:27">
      <c r="A8" s="372" t="s">
        <v>482</v>
      </c>
      <c r="B8" s="688">
        <v>726.41416072463767</v>
      </c>
      <c r="C8" s="688">
        <v>787.11532418604656</v>
      </c>
      <c r="D8" s="688">
        <v>1081.2753648571429</v>
      </c>
      <c r="E8" s="688">
        <v>1628.5742136842105</v>
      </c>
      <c r="F8" s="688">
        <v>1567.23613</v>
      </c>
      <c r="G8" s="688">
        <v>1243.90625</v>
      </c>
      <c r="H8" s="688">
        <v>1456.6176470588236</v>
      </c>
      <c r="I8" s="688">
        <v>1429.9290780141844</v>
      </c>
      <c r="J8" s="688">
        <v>1340.8433734939758</v>
      </c>
      <c r="K8" s="688">
        <v>1324.6388740899979</v>
      </c>
      <c r="L8" s="688">
        <v>1515.2389043600008</v>
      </c>
      <c r="M8" s="688">
        <v>2491.8441328199988</v>
      </c>
      <c r="N8" s="688">
        <v>2135.1393375499838</v>
      </c>
      <c r="O8" s="688">
        <v>2059.9295322299945</v>
      </c>
      <c r="P8" s="688">
        <v>2015.9061096899973</v>
      </c>
      <c r="Q8" s="688">
        <v>1822.9040445500018</v>
      </c>
      <c r="R8" s="688">
        <v>1698.638138139999</v>
      </c>
      <c r="S8" s="688">
        <v>1943.4557469000076</v>
      </c>
      <c r="T8" s="688">
        <v>1997.3722997300006</v>
      </c>
      <c r="U8" s="688">
        <v>2095.3589179800038</v>
      </c>
      <c r="V8" s="688">
        <v>1807.4538566499998</v>
      </c>
      <c r="W8" s="688">
        <v>2082.2463051299997</v>
      </c>
      <c r="X8" s="688">
        <v>1990.5972767812757</v>
      </c>
      <c r="Y8" s="688">
        <v>2095.6017077803913</v>
      </c>
    </row>
    <row r="9" spans="1:27">
      <c r="A9" s="372" t="s">
        <v>11</v>
      </c>
      <c r="B9" s="689">
        <v>335.22549157424749</v>
      </c>
      <c r="C9" s="689">
        <v>328.06816779069766</v>
      </c>
      <c r="D9" s="689">
        <v>356.18</v>
      </c>
      <c r="E9" s="689">
        <v>459.57873631578951</v>
      </c>
      <c r="F9" s="689">
        <v>973.54523124999992</v>
      </c>
      <c r="G9" s="689">
        <v>477.53039015624995</v>
      </c>
      <c r="H9" s="689">
        <v>754.86632308823539</v>
      </c>
      <c r="I9" s="689">
        <v>581.19957787234046</v>
      </c>
      <c r="J9" s="689">
        <v>723.81318385542158</v>
      </c>
      <c r="K9" s="689">
        <v>627.67429761904759</v>
      </c>
      <c r="L9" s="689">
        <v>502.2022097546992</v>
      </c>
      <c r="M9" s="689">
        <v>770.28841319879416</v>
      </c>
      <c r="N9" s="689">
        <v>690.40176505605712</v>
      </c>
      <c r="O9" s="689">
        <v>354.89594236727521</v>
      </c>
      <c r="P9" s="689">
        <v>828.04672032304461</v>
      </c>
      <c r="Q9" s="689">
        <v>546.91723822929566</v>
      </c>
      <c r="R9" s="689">
        <v>662.90073742589868</v>
      </c>
      <c r="S9" s="689">
        <v>718.66958843690645</v>
      </c>
      <c r="T9" s="689">
        <v>787.17953253008181</v>
      </c>
      <c r="U9" s="689">
        <v>922.33026610347224</v>
      </c>
      <c r="V9" s="689">
        <v>842.52795231636367</v>
      </c>
      <c r="W9" s="689">
        <v>870.61507204599877</v>
      </c>
      <c r="X9" s="689">
        <v>868.91923729471182</v>
      </c>
      <c r="Y9" s="689">
        <v>814.51982103113676</v>
      </c>
    </row>
    <row r="10" spans="1:27">
      <c r="A10" s="372" t="s">
        <v>10</v>
      </c>
      <c r="B10" s="688">
        <v>860.15666670787164</v>
      </c>
      <c r="C10" s="688">
        <v>939.77392955166454</v>
      </c>
      <c r="D10" s="688">
        <v>677.12522465789664</v>
      </c>
      <c r="E10" s="688">
        <v>973.30271038512001</v>
      </c>
      <c r="F10" s="688">
        <v>925.52888920642408</v>
      </c>
      <c r="G10" s="688">
        <v>848.23723768147784</v>
      </c>
      <c r="H10" s="688">
        <v>987.11445686198931</v>
      </c>
      <c r="I10" s="688">
        <v>1243.5561405096532</v>
      </c>
      <c r="J10" s="688">
        <v>1704.8167852074346</v>
      </c>
      <c r="K10" s="688">
        <v>1097.5806957183736</v>
      </c>
      <c r="L10" s="688">
        <v>1153.4437427563767</v>
      </c>
      <c r="M10" s="688">
        <v>1447.9726267322901</v>
      </c>
      <c r="N10" s="688">
        <v>1202.1831025629324</v>
      </c>
      <c r="O10" s="688">
        <v>1626.8112097997564</v>
      </c>
      <c r="P10" s="688">
        <v>2220.2487499260383</v>
      </c>
      <c r="Q10" s="688">
        <v>2136.7621369827089</v>
      </c>
      <c r="R10" s="688">
        <v>2258.0031040437621</v>
      </c>
      <c r="S10" s="688">
        <v>2922.2074504374559</v>
      </c>
      <c r="T10" s="688">
        <v>3131.3797432848191</v>
      </c>
      <c r="U10" s="688">
        <v>2697.6296734180996</v>
      </c>
      <c r="V10" s="688">
        <v>2028.6508502940401</v>
      </c>
      <c r="W10" s="688">
        <v>2729.8439649505276</v>
      </c>
      <c r="X10" s="688">
        <v>3657.2119872999565</v>
      </c>
      <c r="Y10" s="688">
        <v>3342.3409053675464</v>
      </c>
    </row>
    <row r="11" spans="1:27">
      <c r="A11" s="372" t="s">
        <v>9</v>
      </c>
      <c r="B11" s="688">
        <v>316.17717574699998</v>
      </c>
      <c r="C11" s="688">
        <v>453.16231134000003</v>
      </c>
      <c r="D11" s="688">
        <v>404.96312972100003</v>
      </c>
      <c r="E11" s="688">
        <v>523.90631181000003</v>
      </c>
      <c r="F11" s="688">
        <v>483.52565219100001</v>
      </c>
      <c r="G11" s="688">
        <v>504.77848968199999</v>
      </c>
      <c r="H11" s="688">
        <v>682.69615747</v>
      </c>
      <c r="I11" s="688">
        <v>873.70164173399996</v>
      </c>
      <c r="J11" s="688">
        <v>879.34452967799996</v>
      </c>
      <c r="K11" s="688">
        <v>1189.063932385</v>
      </c>
      <c r="L11" s="688">
        <v>1096.0754276509999</v>
      </c>
      <c r="M11" s="688">
        <v>1417.433023194</v>
      </c>
      <c r="N11" s="688">
        <v>1204.3233810410002</v>
      </c>
      <c r="O11" s="688">
        <v>1186.768439729</v>
      </c>
      <c r="P11" s="688">
        <v>1409.7433636170001</v>
      </c>
      <c r="Q11" s="688">
        <v>1045.080895457</v>
      </c>
      <c r="R11" s="688">
        <v>1023.5417828</v>
      </c>
      <c r="S11" s="688">
        <v>841.34939662199997</v>
      </c>
      <c r="T11" s="688">
        <v>840.91917502700005</v>
      </c>
      <c r="U11" s="688">
        <v>897.46492708699998</v>
      </c>
      <c r="V11" s="688">
        <v>753.61883639900009</v>
      </c>
      <c r="W11" s="688">
        <v>997.90446924600008</v>
      </c>
      <c r="X11" s="688">
        <v>892.7159978200001</v>
      </c>
      <c r="Y11" s="688">
        <v>965.58501665100005</v>
      </c>
    </row>
    <row r="12" spans="1:27">
      <c r="A12" s="372" t="s">
        <v>8</v>
      </c>
      <c r="B12" s="690">
        <v>1556.8164508758566</v>
      </c>
      <c r="C12" s="690">
        <v>1634.3653250773993</v>
      </c>
      <c r="D12" s="690">
        <v>1798.8317757009345</v>
      </c>
      <c r="E12" s="690">
        <v>1868.2875264270613</v>
      </c>
      <c r="F12" s="690">
        <v>1978.5585585585586</v>
      </c>
      <c r="G12" s="690">
        <v>2162.8121792678753</v>
      </c>
      <c r="H12" s="690">
        <v>2376.7897271268057</v>
      </c>
      <c r="I12" s="690">
        <v>2222.1230474976092</v>
      </c>
      <c r="J12" s="690">
        <v>2396.6854724964742</v>
      </c>
      <c r="K12" s="690">
        <v>1931.1521603005635</v>
      </c>
      <c r="L12" s="690">
        <v>2251.5377144707027</v>
      </c>
      <c r="M12" s="690">
        <v>2559.5130434782609</v>
      </c>
      <c r="N12" s="690">
        <v>2661.4767791513532</v>
      </c>
      <c r="O12" s="690">
        <v>2871.7547292889758</v>
      </c>
      <c r="P12" s="690">
        <v>3095.2318745917701</v>
      </c>
      <c r="Q12" s="690">
        <v>2656.32</v>
      </c>
      <c r="R12" s="690">
        <v>2355.8200000000002</v>
      </c>
      <c r="S12" s="690">
        <v>2319.7199999999998</v>
      </c>
      <c r="T12" s="690">
        <v>2352.5300000000002</v>
      </c>
      <c r="U12" s="690">
        <v>2214.6999999999998</v>
      </c>
      <c r="V12" s="690">
        <v>1794.61</v>
      </c>
      <c r="W12" s="690">
        <v>1980.5</v>
      </c>
      <c r="X12" s="690">
        <v>2408.6999999999998</v>
      </c>
      <c r="Y12" s="690">
        <v>2309.8000000000002</v>
      </c>
    </row>
    <row r="13" spans="1:27">
      <c r="A13" s="372" t="s">
        <v>6</v>
      </c>
      <c r="B13" s="623">
        <v>363.96199999999993</v>
      </c>
      <c r="C13" s="623">
        <v>703.13359933944389</v>
      </c>
      <c r="D13" s="623">
        <v>809.8122271334687</v>
      </c>
      <c r="E13" s="623">
        <v>1043.912538420077</v>
      </c>
      <c r="F13" s="623">
        <v>1503.8607992505204</v>
      </c>
      <c r="G13" s="623">
        <v>1745.2561867483817</v>
      </c>
      <c r="H13" s="623">
        <v>2381.1316260586091</v>
      </c>
      <c r="I13" s="623">
        <v>2412.1199999999981</v>
      </c>
      <c r="J13" s="623">
        <v>2653.2596477268735</v>
      </c>
      <c r="K13" s="623">
        <v>2147.1833346589738</v>
      </c>
      <c r="L13" s="623">
        <v>2333.250120269111</v>
      </c>
      <c r="M13" s="623">
        <v>3604.2031421737602</v>
      </c>
      <c r="N13" s="623">
        <v>3855.5383993049304</v>
      </c>
      <c r="O13" s="623">
        <v>4023.7189576803044</v>
      </c>
      <c r="P13" s="623">
        <v>4420.53</v>
      </c>
      <c r="Q13" s="623">
        <v>3413.2708657016265</v>
      </c>
      <c r="R13" s="623">
        <v>3328.2355363976008</v>
      </c>
      <c r="S13" s="623">
        <v>4754.8359206130863</v>
      </c>
      <c r="T13" s="623">
        <v>6036.5696911063496</v>
      </c>
      <c r="U13" s="623">
        <v>4786.7462495670025</v>
      </c>
      <c r="V13" s="623">
        <v>3719.9309004534671</v>
      </c>
      <c r="W13" s="623">
        <v>5704.4833116932732</v>
      </c>
      <c r="X13" s="623">
        <v>8298.8736769292991</v>
      </c>
      <c r="Y13" s="623">
        <v>8276.4294502256707</v>
      </c>
    </row>
    <row r="14" spans="1:27">
      <c r="A14" s="372" t="s">
        <v>5</v>
      </c>
      <c r="B14" s="688">
        <v>1313.9337716948971</v>
      </c>
      <c r="C14" s="688">
        <v>1208.2885246559365</v>
      </c>
      <c r="D14" s="688">
        <v>1305.3614166232101</v>
      </c>
      <c r="E14" s="688">
        <v>1959.4582744575043</v>
      </c>
      <c r="F14" s="688">
        <v>2950.2688049239996</v>
      </c>
      <c r="G14" s="688">
        <v>2625.8340345729998</v>
      </c>
      <c r="H14" s="688">
        <v>3537.5667734949998</v>
      </c>
      <c r="I14" s="688">
        <v>4475.3384044909999</v>
      </c>
      <c r="J14" s="688">
        <v>5337.9067228760005</v>
      </c>
      <c r="K14" s="688">
        <v>5771.8215214459997</v>
      </c>
      <c r="L14" s="688">
        <v>5950.5610898539999</v>
      </c>
      <c r="M14" s="688">
        <v>5939.7929598929995</v>
      </c>
      <c r="N14" s="688">
        <v>5868.2923983269993</v>
      </c>
      <c r="O14" s="688">
        <v>5644.7349184469995</v>
      </c>
      <c r="P14" s="688">
        <v>5988.2969996029997</v>
      </c>
      <c r="Q14" s="688">
        <v>4609.4277939379999</v>
      </c>
      <c r="R14" s="688">
        <v>4071.0680211839999</v>
      </c>
      <c r="S14" s="688">
        <v>4495.2755453489999</v>
      </c>
      <c r="T14" s="688">
        <v>6017.9848684870003</v>
      </c>
      <c r="U14" s="688">
        <v>5991.3140363079992</v>
      </c>
      <c r="V14" s="688">
        <v>5306.5982379440002</v>
      </c>
      <c r="W14" s="688">
        <v>6307.3852867679998</v>
      </c>
      <c r="X14" s="688">
        <v>5838.453128012</v>
      </c>
      <c r="Y14" s="688">
        <v>5570.4646602840003</v>
      </c>
    </row>
    <row r="15" spans="1:27">
      <c r="A15" s="372" t="s">
        <v>4</v>
      </c>
      <c r="B15" s="688">
        <v>193.96440600001</v>
      </c>
      <c r="C15" s="688">
        <v>196.26032145800025</v>
      </c>
      <c r="D15" s="688">
        <v>209.8715293834999</v>
      </c>
      <c r="E15" s="688">
        <v>250.11138301391799</v>
      </c>
      <c r="F15" s="688">
        <v>249.21553489477037</v>
      </c>
      <c r="G15" s="688">
        <v>282.06879465484616</v>
      </c>
      <c r="H15" s="688">
        <v>304.77635577983818</v>
      </c>
      <c r="I15" s="688">
        <v>281.74736319156813</v>
      </c>
      <c r="J15" s="688">
        <v>342.7195739460027</v>
      </c>
      <c r="K15" s="688">
        <v>337.6580693916701</v>
      </c>
      <c r="L15" s="688">
        <v>335.89518361187015</v>
      </c>
      <c r="M15" s="688">
        <v>396.86700860322867</v>
      </c>
      <c r="N15" s="688">
        <v>413.12730633141211</v>
      </c>
      <c r="O15" s="688">
        <v>504.30132401843639</v>
      </c>
      <c r="P15" s="688">
        <v>459.7462837692882</v>
      </c>
      <c r="Q15" s="688">
        <v>352.59539214009192</v>
      </c>
      <c r="R15" s="688">
        <v>413.8251352530981</v>
      </c>
      <c r="S15" s="688">
        <v>489.4565877679691</v>
      </c>
      <c r="T15" s="688">
        <v>674.48267094303742</v>
      </c>
      <c r="U15" s="688">
        <v>462.58436119360329</v>
      </c>
      <c r="V15" s="688">
        <v>399.53610218048857</v>
      </c>
      <c r="W15" s="688">
        <v>422.49115878172347</v>
      </c>
      <c r="X15" s="688">
        <v>495.90990584308315</v>
      </c>
      <c r="Y15" s="688">
        <v>501.41377670272402</v>
      </c>
    </row>
    <row r="16" spans="1:27">
      <c r="A16" s="372" t="s">
        <v>3</v>
      </c>
      <c r="B16" s="688">
        <v>30333.899103139014</v>
      </c>
      <c r="C16" s="688">
        <v>29184.924544989597</v>
      </c>
      <c r="D16" s="688">
        <v>33144.013204868541</v>
      </c>
      <c r="E16" s="688">
        <v>41213.805413301256</v>
      </c>
      <c r="F16" s="688">
        <v>53257.727532519879</v>
      </c>
      <c r="G16" s="688">
        <v>58534.963198308658</v>
      </c>
      <c r="H16" s="688">
        <v>66058.259483833783</v>
      </c>
      <c r="I16" s="688">
        <v>78458.362798678834</v>
      </c>
      <c r="J16" s="688">
        <v>88412.005463965019</v>
      </c>
      <c r="K16" s="688">
        <v>69484.633625136295</v>
      </c>
      <c r="L16" s="688">
        <v>91008.541374450302</v>
      </c>
      <c r="M16" s="688">
        <v>108914.97802594752</v>
      </c>
      <c r="N16" s="688">
        <v>99383.236265601052</v>
      </c>
      <c r="O16" s="688">
        <v>96179.314171118574</v>
      </c>
      <c r="P16" s="688">
        <v>93015.888681092023</v>
      </c>
      <c r="Q16" s="688">
        <v>80460.202896234754</v>
      </c>
      <c r="R16" s="688">
        <v>75847.816053327362</v>
      </c>
      <c r="S16" s="688">
        <v>88848.62145936086</v>
      </c>
      <c r="T16" s="688">
        <v>94194.348063567886</v>
      </c>
      <c r="U16" s="688">
        <v>89568.602617282071</v>
      </c>
      <c r="V16" s="688">
        <v>84647.313138305282</v>
      </c>
      <c r="W16" s="688">
        <v>122230.02741833639</v>
      </c>
      <c r="X16" s="688">
        <v>123682.55202985431</v>
      </c>
      <c r="Y16" s="688">
        <v>112387.67877840705</v>
      </c>
    </row>
    <row r="17" spans="1:25">
      <c r="A17" s="372" t="s">
        <v>431</v>
      </c>
      <c r="B17" s="623">
        <v>742.2237382182708</v>
      </c>
      <c r="C17" s="623">
        <v>861.50926788983134</v>
      </c>
      <c r="D17" s="623">
        <v>981.1430846413208</v>
      </c>
      <c r="E17" s="623">
        <v>1270.6037469710668</v>
      </c>
      <c r="F17" s="623">
        <v>1518.4562154149082</v>
      </c>
      <c r="G17" s="623">
        <v>1700.1935624166822</v>
      </c>
      <c r="H17" s="623">
        <v>1893.3547203661703</v>
      </c>
      <c r="I17" s="623">
        <v>2108.2900852158573</v>
      </c>
      <c r="J17" s="623">
        <v>2951.783585483372</v>
      </c>
      <c r="K17" s="623">
        <v>2721.6254113052159</v>
      </c>
      <c r="L17" s="623">
        <v>4046.6287438844033</v>
      </c>
      <c r="M17" s="623">
        <v>4801.5502366865248</v>
      </c>
      <c r="N17" s="623">
        <v>5547</v>
      </c>
      <c r="O17" s="623">
        <v>5145.9361702127699</v>
      </c>
      <c r="P17" s="623">
        <v>4497.5671617724001</v>
      </c>
      <c r="Q17" s="623">
        <v>4359.9649717777802</v>
      </c>
      <c r="R17" s="623">
        <v>4462.2287436707602</v>
      </c>
      <c r="S17" s="623">
        <v>4074.9694506300002</v>
      </c>
      <c r="T17" s="623">
        <v>3868.8796014128998</v>
      </c>
      <c r="U17" s="623">
        <v>5048.437543</v>
      </c>
      <c r="V17" s="623">
        <v>6066</v>
      </c>
      <c r="W17" s="623">
        <v>6391</v>
      </c>
      <c r="X17" s="623">
        <v>6825</v>
      </c>
      <c r="Y17" s="623">
        <v>7273.7</v>
      </c>
    </row>
    <row r="18" spans="1:25">
      <c r="A18" s="372" t="s">
        <v>1</v>
      </c>
      <c r="B18" s="623">
        <v>869.48541599999999</v>
      </c>
      <c r="C18" s="623">
        <v>978.78827699999999</v>
      </c>
      <c r="D18" s="623">
        <v>944.49067700000001</v>
      </c>
      <c r="E18" s="623">
        <v>979.30585499999995</v>
      </c>
      <c r="F18" s="623">
        <v>1582.2363869999999</v>
      </c>
      <c r="G18" s="623">
        <v>2176.3197220000002</v>
      </c>
      <c r="H18" s="623">
        <v>3681.5876870000002</v>
      </c>
      <c r="I18" s="623">
        <v>4617.4543249999997</v>
      </c>
      <c r="J18" s="623">
        <v>4902.6044250000004</v>
      </c>
      <c r="K18" s="623">
        <v>3879.7323099999999</v>
      </c>
      <c r="L18" s="623">
        <v>6530.3185309999999</v>
      </c>
      <c r="M18" s="623">
        <v>8783.2194981900011</v>
      </c>
      <c r="N18" s="623">
        <v>9639.9456682500004</v>
      </c>
      <c r="O18" s="623">
        <v>10606.85147707</v>
      </c>
      <c r="P18" s="623">
        <v>9686.6035892199998</v>
      </c>
      <c r="Q18" s="623">
        <v>6606.51265212</v>
      </c>
      <c r="R18" s="623">
        <v>6372.4590381400003</v>
      </c>
      <c r="S18" s="623">
        <v>7999.9895295799997</v>
      </c>
      <c r="T18" s="623">
        <v>9034.3261631429996</v>
      </c>
      <c r="U18" s="623">
        <v>7047.1527225970003</v>
      </c>
      <c r="V18" s="623">
        <v>7821.3405740380003</v>
      </c>
      <c r="W18" s="623">
        <v>11141.135122128</v>
      </c>
      <c r="X18" s="623">
        <v>11645.919526508</v>
      </c>
      <c r="Y18" s="623">
        <v>10447.545121726</v>
      </c>
    </row>
    <row r="19" spans="1:25">
      <c r="A19" s="372" t="s">
        <v>0</v>
      </c>
      <c r="B19" s="623">
        <v>1607.0584573029037</v>
      </c>
      <c r="C19" s="623">
        <v>1120.0509195646196</v>
      </c>
      <c r="D19" s="623">
        <v>2158.1873070977526</v>
      </c>
      <c r="E19" s="623">
        <v>1757.280528675966</v>
      </c>
      <c r="F19" s="623">
        <v>2895.5797522142975</v>
      </c>
      <c r="G19" s="623">
        <v>1878.3514382799999</v>
      </c>
      <c r="H19" s="623">
        <v>5775.9703370749994</v>
      </c>
      <c r="I19" s="623">
        <v>2800.6687101919997</v>
      </c>
      <c r="J19" s="623">
        <v>1166.270626128</v>
      </c>
      <c r="K19" s="623">
        <v>1795.149447513</v>
      </c>
      <c r="L19" s="623">
        <v>2640.5778306329998</v>
      </c>
      <c r="M19" s="623">
        <v>3121.2025774159997</v>
      </c>
      <c r="N19" s="623">
        <v>3980.9872640100002</v>
      </c>
      <c r="O19" s="623">
        <v>3907.0742008669999</v>
      </c>
      <c r="P19" s="623">
        <v>3871.5447167729999</v>
      </c>
      <c r="Q19" s="623">
        <v>3408.112370847</v>
      </c>
      <c r="R19" s="623">
        <v>3340.4185751100003</v>
      </c>
      <c r="S19" s="623">
        <v>3482.056205205</v>
      </c>
      <c r="T19" s="623">
        <v>4037.944750442</v>
      </c>
      <c r="U19" s="623">
        <v>4269.4993519979998</v>
      </c>
      <c r="V19" s="623">
        <v>4394.8116431489998</v>
      </c>
      <c r="W19" s="623">
        <v>6036.1882814840001</v>
      </c>
      <c r="X19" s="623">
        <v>6585.491124913</v>
      </c>
      <c r="Y19" s="623">
        <v>7225.0507863940002</v>
      </c>
    </row>
    <row r="20" spans="1:25">
      <c r="A20" s="372" t="s">
        <v>2214</v>
      </c>
      <c r="B20" s="624">
        <v>52080.524980512724</v>
      </c>
      <c r="C20" s="624">
        <v>49225.000558054431</v>
      </c>
      <c r="D20" s="624">
        <v>56654.885440709266</v>
      </c>
      <c r="E20" s="624">
        <v>67591.456389806117</v>
      </c>
      <c r="F20" s="624">
        <v>88556.6059168067</v>
      </c>
      <c r="G20" s="624">
        <v>105165.72330281464</v>
      </c>
      <c r="H20" s="624">
        <v>127992.01816191457</v>
      </c>
      <c r="I20" s="624">
        <v>153578.23274355242</v>
      </c>
      <c r="J20" s="624">
        <v>187447.96731800836</v>
      </c>
      <c r="K20" s="624">
        <v>142980.52529815855</v>
      </c>
      <c r="L20" s="624">
        <v>189971.96645675274</v>
      </c>
      <c r="M20" s="624">
        <v>226802.31858299204</v>
      </c>
      <c r="N20" s="624">
        <v>222981.07664066597</v>
      </c>
      <c r="O20" s="624">
        <v>220716.11997030186</v>
      </c>
      <c r="P20" s="624">
        <v>211750.93320539454</v>
      </c>
      <c r="Q20" s="624">
        <v>167499.46318771094</v>
      </c>
      <c r="R20" s="624">
        <v>153522.9538612983</v>
      </c>
      <c r="S20" s="624">
        <v>182711.95442634847</v>
      </c>
      <c r="T20" s="624">
        <v>201235.71768679639</v>
      </c>
      <c r="U20" s="624">
        <v>180022.43202906149</v>
      </c>
      <c r="V20" s="624">
        <v>160011.9379567485</v>
      </c>
      <c r="W20" s="624">
        <v>230750.73920660219</v>
      </c>
      <c r="X20" s="624">
        <v>248507.86603783735</v>
      </c>
      <c r="Y20" s="624">
        <v>223762.25147555838</v>
      </c>
    </row>
    <row r="22" spans="1:25">
      <c r="A22" s="242" t="s">
        <v>2947</v>
      </c>
    </row>
  </sheetData>
  <hyperlinks>
    <hyperlink ref="AA3" location="Content!A1" display="Back to content page" xr:uid="{00000000-0004-0000-0900-000000000000}"/>
  </hyperlink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codeName="Sheet217"/>
  <dimension ref="A1:T23"/>
  <sheetViews>
    <sheetView topLeftCell="B1" workbookViewId="0">
      <selection activeCell="L23" sqref="L23"/>
    </sheetView>
  </sheetViews>
  <sheetFormatPr defaultRowHeight="14.4"/>
  <cols>
    <col min="1" max="1" width="33.21875" style="13" customWidth="1"/>
    <col min="2" max="17" width="12" style="13" customWidth="1"/>
    <col min="18" max="20" width="9.21875" style="13"/>
  </cols>
  <sheetData>
    <row r="1" spans="1:20">
      <c r="A1" s="18" t="s">
        <v>2800</v>
      </c>
      <c r="B1" s="257"/>
      <c r="C1" s="257"/>
      <c r="D1" s="257"/>
      <c r="E1" s="257"/>
      <c r="F1" s="257"/>
      <c r="G1" s="257"/>
      <c r="H1" s="257"/>
      <c r="I1" s="257"/>
      <c r="J1" s="257"/>
      <c r="K1" s="257"/>
      <c r="L1" s="257"/>
      <c r="M1" s="257"/>
      <c r="N1" s="257"/>
      <c r="O1" s="257"/>
      <c r="P1" s="257"/>
      <c r="Q1" s="257"/>
      <c r="R1" s="261"/>
      <c r="S1" s="133"/>
      <c r="T1" s="133"/>
    </row>
    <row r="2" spans="1:20">
      <c r="A2" s="255" t="s">
        <v>14</v>
      </c>
      <c r="B2" s="34">
        <v>2007</v>
      </c>
      <c r="C2" s="34">
        <v>2008</v>
      </c>
      <c r="D2" s="34">
        <v>2009</v>
      </c>
      <c r="E2" s="34">
        <v>2010</v>
      </c>
      <c r="F2" s="34">
        <v>2011</v>
      </c>
      <c r="G2" s="34">
        <v>2012</v>
      </c>
      <c r="H2" s="34">
        <v>2013</v>
      </c>
      <c r="I2" s="34">
        <v>2014</v>
      </c>
      <c r="J2" s="34">
        <v>2015</v>
      </c>
      <c r="K2" s="34">
        <v>2016</v>
      </c>
      <c r="L2" s="34">
        <v>2017</v>
      </c>
      <c r="M2" s="34">
        <v>2018</v>
      </c>
      <c r="N2" s="34">
        <v>2019</v>
      </c>
      <c r="O2" s="34">
        <v>2020</v>
      </c>
      <c r="P2" s="34">
        <v>2021</v>
      </c>
      <c r="Q2" s="34">
        <v>2022</v>
      </c>
      <c r="S2" s="1" t="s">
        <v>528</v>
      </c>
    </row>
    <row r="3" spans="1:20">
      <c r="A3" s="92" t="s">
        <v>13</v>
      </c>
      <c r="B3" s="281"/>
      <c r="C3" s="281"/>
      <c r="D3" s="281">
        <v>120000</v>
      </c>
      <c r="E3" s="281">
        <v>270000</v>
      </c>
      <c r="F3" s="281">
        <v>408222</v>
      </c>
      <c r="G3" s="281">
        <v>1666090</v>
      </c>
      <c r="H3" s="281">
        <v>2599786</v>
      </c>
      <c r="I3" s="281">
        <v>3632630</v>
      </c>
      <c r="J3" s="281">
        <v>4015303</v>
      </c>
      <c r="K3" s="281">
        <v>4025307</v>
      </c>
      <c r="L3" s="281">
        <v>4354043</v>
      </c>
      <c r="M3" s="281">
        <v>5820154</v>
      </c>
      <c r="N3" s="281">
        <v>6740418</v>
      </c>
      <c r="O3" s="281">
        <v>6637340</v>
      </c>
      <c r="P3" s="281">
        <v>7325997</v>
      </c>
      <c r="Q3" s="541"/>
    </row>
    <row r="4" spans="1:20">
      <c r="A4" s="92" t="s">
        <v>12</v>
      </c>
      <c r="B4" s="281"/>
      <c r="C4" s="281"/>
      <c r="D4" s="281" t="s">
        <v>600</v>
      </c>
      <c r="E4" s="281">
        <v>30000</v>
      </c>
      <c r="F4" s="281" t="s">
        <v>600</v>
      </c>
      <c r="G4" s="281" t="s">
        <v>600</v>
      </c>
      <c r="H4" s="281">
        <v>878404</v>
      </c>
      <c r="I4" s="281">
        <v>1014037</v>
      </c>
      <c r="J4" s="281">
        <v>1389522</v>
      </c>
      <c r="K4" s="281">
        <v>1409274</v>
      </c>
      <c r="L4" s="281">
        <v>1532954</v>
      </c>
      <c r="M4" s="281">
        <v>1749059</v>
      </c>
      <c r="N4" s="281">
        <v>2037359</v>
      </c>
      <c r="O4" s="281">
        <v>2240166</v>
      </c>
      <c r="P4" s="281">
        <v>2431822</v>
      </c>
      <c r="Q4" s="541"/>
      <c r="S4" s="133"/>
      <c r="T4" s="133"/>
    </row>
    <row r="5" spans="1:20">
      <c r="A5" s="92" t="s">
        <v>483</v>
      </c>
      <c r="B5" s="281"/>
      <c r="C5" s="281"/>
      <c r="D5" s="281">
        <v>0</v>
      </c>
      <c r="E5" s="281">
        <v>0</v>
      </c>
      <c r="F5" s="281">
        <v>0</v>
      </c>
      <c r="G5" s="281">
        <v>0</v>
      </c>
      <c r="H5" s="281">
        <v>0</v>
      </c>
      <c r="I5" s="281">
        <v>0</v>
      </c>
      <c r="J5" s="281">
        <v>0</v>
      </c>
      <c r="K5" s="281">
        <v>0</v>
      </c>
      <c r="L5" s="281">
        <v>468998</v>
      </c>
      <c r="M5" s="281">
        <v>497953</v>
      </c>
      <c r="N5" s="281">
        <v>574141</v>
      </c>
      <c r="O5" s="281">
        <v>534105</v>
      </c>
      <c r="P5" s="281">
        <v>345000</v>
      </c>
      <c r="Q5" s="541"/>
      <c r="S5" s="133"/>
      <c r="T5" s="133"/>
    </row>
    <row r="6" spans="1:20">
      <c r="A6" s="92" t="s">
        <v>89</v>
      </c>
      <c r="B6" s="281"/>
      <c r="C6" s="281"/>
      <c r="D6" s="281">
        <v>0</v>
      </c>
      <c r="E6" s="281">
        <v>0</v>
      </c>
      <c r="F6" s="281">
        <v>0</v>
      </c>
      <c r="G6" s="281">
        <v>649498</v>
      </c>
      <c r="H6" s="281">
        <v>2167631</v>
      </c>
      <c r="I6" s="281">
        <v>5505297</v>
      </c>
      <c r="J6" s="281">
        <v>6036970</v>
      </c>
      <c r="K6" s="281">
        <v>10379977</v>
      </c>
      <c r="L6" s="281">
        <v>13198592</v>
      </c>
      <c r="M6" s="281">
        <v>13360051</v>
      </c>
      <c r="N6" s="281">
        <v>16950021</v>
      </c>
      <c r="O6" s="281">
        <v>20878176</v>
      </c>
      <c r="P6" s="541"/>
      <c r="Q6" s="541"/>
    </row>
    <row r="7" spans="1:20">
      <c r="A7" s="92" t="s">
        <v>482</v>
      </c>
      <c r="B7" s="281"/>
      <c r="C7" s="281"/>
      <c r="D7" s="281">
        <v>0</v>
      </c>
      <c r="E7" s="281">
        <v>3000</v>
      </c>
      <c r="F7" s="281">
        <v>8000</v>
      </c>
      <c r="G7" s="281" t="s">
        <v>600</v>
      </c>
      <c r="H7" s="281">
        <v>30300</v>
      </c>
      <c r="I7" s="281">
        <v>101000</v>
      </c>
      <c r="J7" s="281">
        <v>160000</v>
      </c>
      <c r="K7" s="281">
        <v>169150</v>
      </c>
      <c r="L7" s="281">
        <v>179000</v>
      </c>
      <c r="M7" s="281"/>
      <c r="N7" s="281">
        <v>200000</v>
      </c>
      <c r="O7" s="281">
        <v>212000</v>
      </c>
      <c r="P7" s="541"/>
      <c r="Q7" s="541"/>
    </row>
    <row r="8" spans="1:20">
      <c r="A8" s="92" t="s">
        <v>11</v>
      </c>
      <c r="B8" s="281"/>
      <c r="C8" s="281"/>
      <c r="D8" s="281"/>
      <c r="E8" s="281">
        <v>37567</v>
      </c>
      <c r="F8" s="281" t="s">
        <v>600</v>
      </c>
      <c r="G8" s="281">
        <v>152830</v>
      </c>
      <c r="H8" s="281">
        <v>153527</v>
      </c>
      <c r="I8" s="281">
        <v>533827</v>
      </c>
      <c r="J8" s="281">
        <v>831194</v>
      </c>
      <c r="K8" s="281">
        <v>791245</v>
      </c>
      <c r="L8" s="281">
        <v>1084344</v>
      </c>
      <c r="M8" s="281">
        <v>1210878</v>
      </c>
      <c r="N8" s="281">
        <v>1314680</v>
      </c>
      <c r="O8" s="281">
        <v>1385469</v>
      </c>
      <c r="P8" s="281">
        <v>1554363</v>
      </c>
      <c r="Q8" s="541"/>
    </row>
    <row r="9" spans="1:20">
      <c r="A9" s="92" t="s">
        <v>10</v>
      </c>
      <c r="B9" s="281"/>
      <c r="C9" s="281"/>
      <c r="D9" s="281" t="s">
        <v>600</v>
      </c>
      <c r="E9" s="281">
        <v>9708</v>
      </c>
      <c r="F9" s="281">
        <v>11000</v>
      </c>
      <c r="G9" s="281">
        <v>72396</v>
      </c>
      <c r="H9" s="281">
        <v>703964</v>
      </c>
      <c r="I9" s="281">
        <v>1436450</v>
      </c>
      <c r="J9" s="281">
        <v>2365321</v>
      </c>
      <c r="K9" s="281">
        <v>2021552</v>
      </c>
      <c r="L9" s="281">
        <v>3317073</v>
      </c>
      <c r="M9" s="281">
        <v>4097391</v>
      </c>
      <c r="N9" s="281">
        <v>4396445</v>
      </c>
      <c r="O9" s="281">
        <v>4757652</v>
      </c>
      <c r="P9" s="281">
        <v>5159274</v>
      </c>
      <c r="Q9" s="541"/>
    </row>
    <row r="10" spans="1:20">
      <c r="A10" s="92" t="s">
        <v>9</v>
      </c>
      <c r="B10" s="281"/>
      <c r="C10" s="281"/>
      <c r="D10" s="281">
        <v>0</v>
      </c>
      <c r="E10" s="281">
        <v>86957</v>
      </c>
      <c r="F10" s="281">
        <v>473684</v>
      </c>
      <c r="G10" s="281">
        <v>652357</v>
      </c>
      <c r="H10" s="281">
        <v>991395</v>
      </c>
      <c r="I10" s="281">
        <v>1826632</v>
      </c>
      <c r="J10" s="281">
        <v>2801024</v>
      </c>
      <c r="K10" s="281">
        <v>3294000</v>
      </c>
      <c r="L10" s="281">
        <v>4746592</v>
      </c>
      <c r="M10" s="281">
        <v>4936394</v>
      </c>
      <c r="N10" s="281">
        <v>5932491</v>
      </c>
      <c r="O10" s="281">
        <v>6822634</v>
      </c>
      <c r="P10" s="281">
        <v>7815010</v>
      </c>
      <c r="Q10" s="541"/>
    </row>
    <row r="11" spans="1:20">
      <c r="A11" s="92" t="s">
        <v>8</v>
      </c>
      <c r="B11" s="281">
        <v>39130</v>
      </c>
      <c r="C11" s="281">
        <v>104800</v>
      </c>
      <c r="D11" s="281">
        <v>179000</v>
      </c>
      <c r="E11" s="281">
        <v>177500</v>
      </c>
      <c r="F11" s="281">
        <v>161700</v>
      </c>
      <c r="G11" s="281">
        <v>282400</v>
      </c>
      <c r="H11" s="281">
        <v>357700</v>
      </c>
      <c r="I11" s="281">
        <v>396500</v>
      </c>
      <c r="J11" s="281">
        <v>464200</v>
      </c>
      <c r="K11" s="281">
        <v>650800</v>
      </c>
      <c r="L11" s="281">
        <v>902800</v>
      </c>
      <c r="M11" s="281">
        <v>1001300</v>
      </c>
      <c r="N11" s="281">
        <v>1109500</v>
      </c>
      <c r="O11" s="281">
        <v>1245600</v>
      </c>
      <c r="P11" s="281">
        <v>1411700</v>
      </c>
      <c r="Q11" s="541"/>
    </row>
    <row r="12" spans="1:20">
      <c r="A12" s="92" t="s">
        <v>6</v>
      </c>
      <c r="B12" s="281"/>
      <c r="C12" s="281"/>
      <c r="D12" s="281" t="s">
        <v>600</v>
      </c>
      <c r="E12" s="281">
        <v>139000</v>
      </c>
      <c r="F12" s="281">
        <v>250000</v>
      </c>
      <c r="G12" s="281">
        <v>449600</v>
      </c>
      <c r="H12" s="281">
        <v>544200</v>
      </c>
      <c r="I12" s="281">
        <v>788726</v>
      </c>
      <c r="J12" s="281">
        <v>12188653</v>
      </c>
      <c r="K12" s="281">
        <v>9447275</v>
      </c>
      <c r="L12" s="281">
        <v>7621913</v>
      </c>
      <c r="M12" s="281">
        <v>4444013</v>
      </c>
      <c r="N12" s="281">
        <v>5365586</v>
      </c>
      <c r="O12" s="281">
        <v>5233905</v>
      </c>
      <c r="P12" s="281">
        <v>6204431</v>
      </c>
      <c r="Q12" s="541"/>
    </row>
    <row r="13" spans="1:20">
      <c r="A13" s="92" t="s">
        <v>17</v>
      </c>
      <c r="B13" s="281"/>
      <c r="C13" s="281"/>
      <c r="D13" s="281">
        <v>26276</v>
      </c>
      <c r="E13" s="281">
        <v>310589</v>
      </c>
      <c r="F13" s="281">
        <v>485856</v>
      </c>
      <c r="G13" s="281">
        <v>640512</v>
      </c>
      <c r="H13" s="281">
        <v>788015</v>
      </c>
      <c r="I13" s="281">
        <v>802313</v>
      </c>
      <c r="J13" s="281">
        <v>856963</v>
      </c>
      <c r="K13" s="281">
        <v>1611385</v>
      </c>
      <c r="L13" s="281">
        <v>1412979</v>
      </c>
      <c r="M13" s="281">
        <v>1701485</v>
      </c>
      <c r="N13" s="281">
        <v>1652485</v>
      </c>
      <c r="O13" s="281">
        <v>1765775</v>
      </c>
      <c r="P13" s="281">
        <v>1922447</v>
      </c>
      <c r="Q13" s="541"/>
    </row>
    <row r="14" spans="1:20">
      <c r="A14" s="92" t="s">
        <v>4</v>
      </c>
      <c r="B14" s="281">
        <v>71</v>
      </c>
      <c r="C14" s="281">
        <v>216</v>
      </c>
      <c r="D14" s="281">
        <v>928</v>
      </c>
      <c r="E14" s="281">
        <v>1420</v>
      </c>
      <c r="F14" s="281">
        <v>4089</v>
      </c>
      <c r="G14" s="281">
        <v>7561</v>
      </c>
      <c r="H14" s="281">
        <v>9202</v>
      </c>
      <c r="I14" s="281">
        <v>11818</v>
      </c>
      <c r="J14" s="281">
        <v>17945</v>
      </c>
      <c r="K14" s="281">
        <v>21330</v>
      </c>
      <c r="L14" s="281">
        <v>71962</v>
      </c>
      <c r="M14" s="281">
        <v>78178</v>
      </c>
      <c r="N14" s="281">
        <v>89896</v>
      </c>
      <c r="O14" s="281">
        <v>84034</v>
      </c>
      <c r="P14" s="281">
        <v>94476</v>
      </c>
      <c r="Q14" s="541"/>
    </row>
    <row r="15" spans="1:20">
      <c r="A15" s="92" t="s">
        <v>3</v>
      </c>
      <c r="B15" s="281"/>
      <c r="C15" s="281"/>
      <c r="D15" s="281"/>
      <c r="E15" s="281">
        <v>8700000</v>
      </c>
      <c r="F15" s="281">
        <v>10000000</v>
      </c>
      <c r="G15" s="281">
        <v>13200000</v>
      </c>
      <c r="H15" s="281">
        <v>30894156</v>
      </c>
      <c r="I15" s="281">
        <v>24815991</v>
      </c>
      <c r="J15" s="281">
        <v>31809467</v>
      </c>
      <c r="K15" s="281">
        <v>34065846</v>
      </c>
      <c r="L15" s="281">
        <v>39684041</v>
      </c>
      <c r="M15" s="281">
        <v>44780744</v>
      </c>
      <c r="N15" s="281">
        <v>59858484</v>
      </c>
      <c r="O15" s="281">
        <v>65627644</v>
      </c>
      <c r="P15" s="281">
        <v>68702148</v>
      </c>
      <c r="Q15" s="541"/>
    </row>
    <row r="16" spans="1:20">
      <c r="A16" s="92" t="s">
        <v>431</v>
      </c>
      <c r="B16" s="281"/>
      <c r="C16" s="281">
        <v>232302</v>
      </c>
      <c r="D16" s="281">
        <v>373347</v>
      </c>
      <c r="E16" s="281">
        <v>462514</v>
      </c>
      <c r="F16" s="281">
        <v>569979</v>
      </c>
      <c r="G16" s="281">
        <v>1092191</v>
      </c>
      <c r="H16" s="281">
        <v>1329517</v>
      </c>
      <c r="I16" s="281">
        <v>1543600</v>
      </c>
      <c r="J16" s="281">
        <v>4700000</v>
      </c>
      <c r="K16" s="281">
        <v>4965631</v>
      </c>
      <c r="L16" s="281">
        <v>4965631</v>
      </c>
      <c r="M16" s="281">
        <v>5124797</v>
      </c>
      <c r="N16" s="281">
        <v>5679667</v>
      </c>
      <c r="O16" s="281">
        <v>8546887</v>
      </c>
      <c r="P16" s="281">
        <v>11627929</v>
      </c>
      <c r="Q16" s="541"/>
    </row>
    <row r="17" spans="1:20">
      <c r="A17" s="92" t="s">
        <v>1</v>
      </c>
      <c r="B17" s="281"/>
      <c r="C17" s="281"/>
      <c r="D17" s="281">
        <v>0</v>
      </c>
      <c r="E17" s="281">
        <v>34436</v>
      </c>
      <c r="F17" s="281">
        <v>25679</v>
      </c>
      <c r="G17" s="281">
        <v>81154</v>
      </c>
      <c r="H17" s="281">
        <v>98992</v>
      </c>
      <c r="I17" s="281">
        <v>1314800</v>
      </c>
      <c r="J17" s="281">
        <v>2140195</v>
      </c>
      <c r="K17" s="281">
        <v>5156365</v>
      </c>
      <c r="L17" s="281">
        <v>7723855</v>
      </c>
      <c r="M17" s="281">
        <v>9825716</v>
      </c>
      <c r="N17" s="281">
        <v>9121916</v>
      </c>
      <c r="O17" s="281">
        <v>10219976</v>
      </c>
      <c r="P17" s="504">
        <v>10357442</v>
      </c>
      <c r="Q17" s="504">
        <v>11062212</v>
      </c>
    </row>
    <row r="18" spans="1:20">
      <c r="A18" s="92" t="s">
        <v>23</v>
      </c>
      <c r="B18" s="281"/>
      <c r="C18" s="281"/>
      <c r="D18" s="281">
        <v>20000</v>
      </c>
      <c r="E18" s="281">
        <v>609000</v>
      </c>
      <c r="F18" s="281">
        <v>1900000</v>
      </c>
      <c r="G18" s="281">
        <v>3860141</v>
      </c>
      <c r="H18" s="281">
        <v>5348433</v>
      </c>
      <c r="I18" s="281">
        <v>5727318</v>
      </c>
      <c r="J18" s="281">
        <v>5872091</v>
      </c>
      <c r="K18" s="281">
        <v>6722677</v>
      </c>
      <c r="L18" s="281">
        <v>6824307</v>
      </c>
      <c r="M18" s="281">
        <v>7460186</v>
      </c>
      <c r="N18" s="281">
        <v>7569875</v>
      </c>
      <c r="O18" s="281">
        <v>8695188</v>
      </c>
      <c r="P18" s="281">
        <v>9331088</v>
      </c>
      <c r="Q18" s="541"/>
    </row>
    <row r="20" spans="1:20">
      <c r="A20" s="242" t="s">
        <v>1126</v>
      </c>
      <c r="R20" s="17"/>
      <c r="S20" s="17"/>
      <c r="T20" s="17"/>
    </row>
    <row r="21" spans="1:20">
      <c r="A21" s="242" t="s">
        <v>1125</v>
      </c>
    </row>
    <row r="22" spans="1:20">
      <c r="A22" s="242" t="s">
        <v>2865</v>
      </c>
    </row>
    <row r="23" spans="1:20">
      <c r="A23" s="242"/>
    </row>
  </sheetData>
  <hyperlinks>
    <hyperlink ref="S2" location="Content!A1" display="Back to content page" xr:uid="{00000000-0004-0000-D800-000000000000}"/>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73CCE-1E40-41E7-903F-11AB9168ECE6}">
  <dimension ref="A1:N26"/>
  <sheetViews>
    <sheetView workbookViewId="0">
      <selection activeCell="O1" sqref="O1:O1048576"/>
    </sheetView>
  </sheetViews>
  <sheetFormatPr defaultRowHeight="14.4"/>
  <cols>
    <col min="1" max="1" width="27.21875" customWidth="1"/>
  </cols>
  <sheetData>
    <row r="1" spans="1:14">
      <c r="A1" s="18" t="s">
        <v>2867</v>
      </c>
    </row>
    <row r="3" spans="1:14">
      <c r="A3" s="255" t="s">
        <v>421</v>
      </c>
      <c r="B3" s="34">
        <v>2010</v>
      </c>
      <c r="C3" s="34">
        <v>2011</v>
      </c>
      <c r="D3" s="34">
        <v>2012</v>
      </c>
      <c r="E3" s="34">
        <v>2013</v>
      </c>
      <c r="F3" s="34">
        <v>2014</v>
      </c>
      <c r="G3" s="34">
        <v>2015</v>
      </c>
      <c r="H3" s="34">
        <v>2016</v>
      </c>
      <c r="I3" s="34">
        <v>2017</v>
      </c>
      <c r="J3" s="34">
        <v>2018</v>
      </c>
      <c r="K3" s="34">
        <v>2019</v>
      </c>
      <c r="L3" s="34">
        <v>2020</v>
      </c>
      <c r="M3" s="34">
        <v>2021</v>
      </c>
      <c r="N3" s="34">
        <v>2022</v>
      </c>
    </row>
    <row r="4" spans="1:14">
      <c r="A4" s="255" t="s">
        <v>13</v>
      </c>
      <c r="B4" s="445">
        <v>1.1556148866309699</v>
      </c>
      <c r="C4" s="445">
        <v>1.68275745966124</v>
      </c>
      <c r="D4" s="445">
        <v>6.6145413908970099</v>
      </c>
      <c r="E4" s="445">
        <v>9.9429601910001004</v>
      </c>
      <c r="F4" s="445">
        <v>13.390536987210099</v>
      </c>
      <c r="G4" s="445">
        <v>14.275251805860799</v>
      </c>
      <c r="H4" s="445">
        <v>13.806695486216899</v>
      </c>
      <c r="I4" s="445">
        <v>14.4132431304063</v>
      </c>
      <c r="J4" s="445">
        <v>18.6104780678282</v>
      </c>
      <c r="K4" s="445">
        <v>20.8336027521893</v>
      </c>
      <c r="L4" s="445">
        <v>19.8553413397185</v>
      </c>
      <c r="M4" s="445">
        <v>21.2324512675048</v>
      </c>
      <c r="N4" s="445">
        <v>26.2710231117284</v>
      </c>
    </row>
    <row r="5" spans="1:14">
      <c r="A5" s="92" t="s">
        <v>12</v>
      </c>
      <c r="B5" s="445">
        <v>1.4342647767519101</v>
      </c>
      <c r="C5" s="445"/>
      <c r="D5" s="445"/>
      <c r="E5" s="445">
        <v>39.616322355609</v>
      </c>
      <c r="F5" s="445">
        <v>44.861430133747703</v>
      </c>
      <c r="G5" s="445">
        <v>60.278452106827601</v>
      </c>
      <c r="H5" s="445">
        <v>59.907516357650998</v>
      </c>
      <c r="I5" s="445">
        <v>63.824151483862401</v>
      </c>
      <c r="J5" s="445">
        <v>71.349159340264904</v>
      </c>
      <c r="K5" s="445">
        <v>81.504075285774107</v>
      </c>
      <c r="L5" s="445">
        <v>87.973776332252299</v>
      </c>
      <c r="M5" s="445">
        <v>93.949945584628196</v>
      </c>
      <c r="N5" s="445">
        <v>108.161134716397</v>
      </c>
    </row>
    <row r="6" spans="1:14">
      <c r="A6" s="92" t="s">
        <v>483</v>
      </c>
      <c r="B6" s="445">
        <v>0</v>
      </c>
      <c r="C6" s="445">
        <v>0</v>
      </c>
      <c r="D6" s="445">
        <v>0</v>
      </c>
      <c r="E6" s="445">
        <v>0</v>
      </c>
      <c r="F6" s="445">
        <v>0</v>
      </c>
      <c r="G6" s="445">
        <v>0</v>
      </c>
      <c r="H6" s="445">
        <v>0</v>
      </c>
      <c r="I6" s="445">
        <v>61.575445340727697</v>
      </c>
      <c r="J6" s="445">
        <v>64.143246160703001</v>
      </c>
      <c r="K6" s="445">
        <v>72.585481917505504</v>
      </c>
      <c r="L6" s="445">
        <v>66.252483979726307</v>
      </c>
      <c r="M6" s="445">
        <v>41.989907816938597</v>
      </c>
      <c r="N6" s="445">
        <v>61.5270072922916</v>
      </c>
    </row>
    <row r="7" spans="1:14">
      <c r="A7" s="92" t="s">
        <v>2577</v>
      </c>
      <c r="B7" s="445">
        <v>0</v>
      </c>
      <c r="C7" s="445">
        <v>0</v>
      </c>
      <c r="D7" s="445">
        <v>0.91481335989375501</v>
      </c>
      <c r="E7" s="445">
        <v>2.9507628373806201</v>
      </c>
      <c r="F7" s="445">
        <v>7.2404214195068803</v>
      </c>
      <c r="G7" s="445">
        <v>7.6750668955899899</v>
      </c>
      <c r="H7" s="445">
        <v>12.746963603297999</v>
      </c>
      <c r="I7" s="445">
        <v>15.659800017495799</v>
      </c>
      <c r="J7" s="445">
        <v>15.3409768846465</v>
      </c>
      <c r="K7" s="445">
        <v>18.852860998751002</v>
      </c>
      <c r="L7" s="445">
        <v>22.4851530099717</v>
      </c>
      <c r="M7" s="445">
        <v>24.117288403445102</v>
      </c>
      <c r="N7" s="445">
        <v>26.194368718248999</v>
      </c>
    </row>
    <row r="8" spans="1:14">
      <c r="A8" s="92" t="s">
        <v>482</v>
      </c>
      <c r="B8" s="445">
        <v>0.27274710888064602</v>
      </c>
      <c r="C8" s="445">
        <v>0.72373890757039905</v>
      </c>
      <c r="D8" s="445"/>
      <c r="E8" s="445">
        <v>2.7094236975317401</v>
      </c>
      <c r="F8" s="445">
        <v>8.9708801676932808</v>
      </c>
      <c r="G8" s="445">
        <v>14.1101437823651</v>
      </c>
      <c r="H8" s="445">
        <v>14.8049406401966</v>
      </c>
      <c r="I8" s="445">
        <v>56.481991332215799</v>
      </c>
      <c r="J8" s="445">
        <v>59.656781808091502</v>
      </c>
      <c r="K8" s="445">
        <v>69.455965349222396</v>
      </c>
      <c r="L8" s="445">
        <v>84.710774951192306</v>
      </c>
      <c r="M8" s="445">
        <v>114.508614232838</v>
      </c>
      <c r="N8" s="445">
        <v>113.534497823862</v>
      </c>
    </row>
    <row r="9" spans="1:14">
      <c r="A9" s="92" t="s">
        <v>11</v>
      </c>
      <c r="B9" s="445">
        <v>1.8572268306416999</v>
      </c>
      <c r="C9" s="445"/>
      <c r="D9" s="445">
        <v>7.4380036579228896</v>
      </c>
      <c r="E9" s="445">
        <v>7.4026767421799802</v>
      </c>
      <c r="F9" s="445">
        <v>25.478059336344</v>
      </c>
      <c r="G9" s="445">
        <v>39.234654381360599</v>
      </c>
      <c r="H9" s="445">
        <v>36.907287375365698</v>
      </c>
      <c r="I9" s="445">
        <v>49.9555656294961</v>
      </c>
      <c r="J9" s="445">
        <v>55.089564821382197</v>
      </c>
      <c r="K9" s="445">
        <v>59.0681052539828</v>
      </c>
      <c r="L9" s="445">
        <v>61.464398207710403</v>
      </c>
      <c r="M9" s="445">
        <v>64.189284552745704</v>
      </c>
      <c r="N9" s="445">
        <v>67.118117325418297</v>
      </c>
    </row>
    <row r="10" spans="1:14">
      <c r="A10" s="92" t="s">
        <v>10</v>
      </c>
      <c r="B10" s="445">
        <v>4.4673398937455998E-2</v>
      </c>
      <c r="C10" s="445">
        <v>4.9221058845207701E-2</v>
      </c>
      <c r="D10" s="445">
        <v>0.315227917151436</v>
      </c>
      <c r="E10" s="445">
        <v>2.9844065685230001</v>
      </c>
      <c r="F10" s="445">
        <v>5.9318278148276997</v>
      </c>
      <c r="G10" s="445">
        <v>9.5180450520286701</v>
      </c>
      <c r="H10" s="445">
        <v>7.9270515134514703</v>
      </c>
      <c r="I10" s="445">
        <v>12.6753192700124</v>
      </c>
      <c r="J10" s="445">
        <v>15.2622678653462</v>
      </c>
      <c r="K10" s="445">
        <v>15.9678335201507</v>
      </c>
      <c r="L10" s="445">
        <v>16.8560572711378</v>
      </c>
      <c r="M10" s="445">
        <v>17.842495204932799</v>
      </c>
      <c r="N10" s="445">
        <v>23.7234933445595</v>
      </c>
    </row>
    <row r="11" spans="1:14">
      <c r="A11" s="92" t="s">
        <v>9</v>
      </c>
      <c r="B11" s="445">
        <v>0.59080382394254005</v>
      </c>
      <c r="C11" s="445">
        <v>3.1274333831547598</v>
      </c>
      <c r="D11" s="445">
        <v>4.18680786201364</v>
      </c>
      <c r="E11" s="445">
        <v>6.1866387399112499</v>
      </c>
      <c r="F11" s="445">
        <v>11.085300212417</v>
      </c>
      <c r="G11" s="445">
        <v>16.5360032521512</v>
      </c>
      <c r="H11" s="445">
        <v>18.924917601345399</v>
      </c>
      <c r="I11" s="445">
        <v>26.545202558647301</v>
      </c>
      <c r="J11" s="445">
        <v>26.875138523040501</v>
      </c>
      <c r="K11" s="445">
        <v>31.4744258821475</v>
      </c>
      <c r="L11" s="445">
        <v>35.209849419372702</v>
      </c>
      <c r="M11" s="445">
        <v>39.2916609979154</v>
      </c>
      <c r="N11" s="445">
        <v>38.687936090382699</v>
      </c>
    </row>
    <row r="12" spans="1:14">
      <c r="A12" s="92" t="s">
        <v>8</v>
      </c>
      <c r="B12" s="445">
        <v>13.831204756376</v>
      </c>
      <c r="C12" s="445">
        <v>12.5715654047935</v>
      </c>
      <c r="D12" s="445">
        <v>21.912791126250699</v>
      </c>
      <c r="E12" s="445">
        <v>27.713837006688699</v>
      </c>
      <c r="F12" s="445">
        <v>30.686170636778701</v>
      </c>
      <c r="G12" s="445">
        <v>35.896757769575601</v>
      </c>
      <c r="H12" s="445">
        <v>50.297122445052203</v>
      </c>
      <c r="I12" s="445">
        <v>69.7282313605578</v>
      </c>
      <c r="J12" s="445">
        <v>77.297721674163796</v>
      </c>
      <c r="K12" s="445">
        <v>85.591142030380794</v>
      </c>
      <c r="L12" s="445">
        <v>95.975737925210396</v>
      </c>
      <c r="M12" s="445">
        <v>108.683016209683</v>
      </c>
      <c r="N12" s="445">
        <v>117.324845763924</v>
      </c>
    </row>
    <row r="13" spans="1:14">
      <c r="A13" s="92" t="s">
        <v>6</v>
      </c>
      <c r="B13" s="445">
        <v>0.60241687048076298</v>
      </c>
      <c r="C13" s="445">
        <v>1.05216990894227</v>
      </c>
      <c r="D13" s="445">
        <v>1.83603047271537</v>
      </c>
      <c r="E13" s="445">
        <v>2.1550997830604199</v>
      </c>
      <c r="F13" s="445">
        <v>3.0290524443920099</v>
      </c>
      <c r="G13" s="445">
        <v>45.406777555888702</v>
      </c>
      <c r="H13" s="445">
        <v>34.110004468796802</v>
      </c>
      <c r="I13" s="445">
        <v>26.6785513934277</v>
      </c>
      <c r="J13" s="445">
        <v>15.103423824690999</v>
      </c>
      <c r="K13" s="445">
        <v>17.7166273272822</v>
      </c>
      <c r="L13" s="445">
        <v>16.787044964277801</v>
      </c>
      <c r="M13" s="445">
        <v>19.3422610392869</v>
      </c>
      <c r="N13" s="445">
        <v>20.795881820292301</v>
      </c>
    </row>
    <row r="14" spans="1:14">
      <c r="A14" s="92" t="s">
        <v>17</v>
      </c>
      <c r="B14" s="445">
        <v>14.795095437937899</v>
      </c>
      <c r="C14" s="445">
        <v>22.785109316525499</v>
      </c>
      <c r="D14" s="445">
        <v>29.5511356558568</v>
      </c>
      <c r="E14" s="445">
        <v>35.7455851867308</v>
      </c>
      <c r="F14" s="445">
        <v>35.769622929280899</v>
      </c>
      <c r="G14" s="445">
        <v>37.541573502302498</v>
      </c>
      <c r="H14" s="445">
        <v>69.356042476559693</v>
      </c>
      <c r="I14" s="445">
        <v>59.757186828355998</v>
      </c>
      <c r="J14" s="445">
        <v>70.727819161318195</v>
      </c>
      <c r="K14" s="445">
        <v>67.5408845749525</v>
      </c>
      <c r="L14" s="445">
        <v>70.940356707530199</v>
      </c>
      <c r="M14" s="445">
        <v>75.969023192686905</v>
      </c>
      <c r="N14" s="445">
        <v>77.367499645502207</v>
      </c>
    </row>
    <row r="15" spans="1:14">
      <c r="A15" s="92" t="s">
        <v>4</v>
      </c>
      <c r="B15" s="445">
        <v>1.53666349233833</v>
      </c>
      <c r="C15" s="445">
        <v>4.3580206124036804</v>
      </c>
      <c r="D15" s="445">
        <v>7.9331437744599196</v>
      </c>
      <c r="E15" s="445">
        <v>9.5146514465330796</v>
      </c>
      <c r="F15" s="445">
        <v>12.059060621830399</v>
      </c>
      <c r="G15" s="445">
        <v>18.082426440951199</v>
      </c>
      <c r="H15" s="445">
        <v>21.222191268356699</v>
      </c>
      <c r="I15" s="445">
        <v>70.682644141047007</v>
      </c>
      <c r="J15" s="445">
        <v>75.826616618655507</v>
      </c>
      <c r="K15" s="445">
        <v>86.130379795347395</v>
      </c>
      <c r="L15" s="445">
        <v>79.630436842603999</v>
      </c>
      <c r="M15" s="445">
        <v>88.734854888700994</v>
      </c>
      <c r="N15" s="445">
        <v>99.2167516197091</v>
      </c>
    </row>
    <row r="16" spans="1:14">
      <c r="A16" s="92" t="s">
        <v>3</v>
      </c>
      <c r="B16" s="445">
        <v>16.800257356769901</v>
      </c>
      <c r="C16" s="445">
        <v>19.068203263843301</v>
      </c>
      <c r="D16" s="445">
        <v>24.837692734145101</v>
      </c>
      <c r="E16" s="445">
        <v>57.345614224224299</v>
      </c>
      <c r="F16" s="445">
        <v>45.342946445878901</v>
      </c>
      <c r="G16" s="445">
        <v>56.928162506372999</v>
      </c>
      <c r="H16" s="445">
        <v>60.376591698519597</v>
      </c>
      <c r="I16" s="445">
        <v>70.0621362089923</v>
      </c>
      <c r="J16" s="445">
        <v>78.097364937882801</v>
      </c>
      <c r="K16" s="445">
        <v>103.04961062322801</v>
      </c>
      <c r="L16" s="445">
        <v>111.60798372488701</v>
      </c>
      <c r="M16" s="445">
        <v>115.675264392638</v>
      </c>
      <c r="N16" s="445">
        <v>135.06398190733501</v>
      </c>
    </row>
    <row r="17" spans="1:14">
      <c r="A17" s="92" t="s">
        <v>431</v>
      </c>
      <c r="B17" s="445">
        <v>1.0252906156472099</v>
      </c>
      <c r="C17" s="445">
        <v>1.2279787558742401</v>
      </c>
      <c r="D17" s="445">
        <v>2.2855812764275099</v>
      </c>
      <c r="E17" s="445">
        <v>2.69932718074626</v>
      </c>
      <c r="F17" s="445">
        <v>3.03771250408741</v>
      </c>
      <c r="G17" s="445">
        <v>8.9450844895584591</v>
      </c>
      <c r="H17" s="445">
        <v>9.1276958068411105</v>
      </c>
      <c r="I17" s="445">
        <v>8.8251162776810403</v>
      </c>
      <c r="J17" s="445">
        <v>8.8221000483676804</v>
      </c>
      <c r="K17" s="445">
        <v>9.48625747355897</v>
      </c>
      <c r="L17" s="445">
        <v>13.851314744894401</v>
      </c>
      <c r="M17" s="445">
        <v>18.286261439087198</v>
      </c>
      <c r="N17" s="445">
        <v>28.555983329381</v>
      </c>
    </row>
    <row r="18" spans="1:14">
      <c r="A18" s="255" t="s">
        <v>1</v>
      </c>
      <c r="B18" s="445">
        <v>0.249679417602239</v>
      </c>
      <c r="C18" s="445">
        <v>0.18000374882218401</v>
      </c>
      <c r="D18" s="445">
        <v>0.55039594678967796</v>
      </c>
      <c r="E18" s="445">
        <v>0.64976800751113795</v>
      </c>
      <c r="F18" s="445">
        <v>8.3544115747360497</v>
      </c>
      <c r="G18" s="445">
        <v>13.171865489348701</v>
      </c>
      <c r="H18" s="445">
        <v>30.751660880662602</v>
      </c>
      <c r="I18" s="445">
        <v>44.651583351514603</v>
      </c>
      <c r="J18" s="445">
        <v>55.089565742517102</v>
      </c>
      <c r="K18" s="445">
        <v>49.6282876663103</v>
      </c>
      <c r="L18" s="445">
        <v>53.994769046342903</v>
      </c>
      <c r="M18" s="445">
        <v>53.188391693680401</v>
      </c>
      <c r="N18" s="445">
        <v>55.262222011297503</v>
      </c>
    </row>
    <row r="19" spans="1:14">
      <c r="A19" s="255" t="s">
        <v>23</v>
      </c>
      <c r="B19" s="445">
        <v>4.7430756158404703</v>
      </c>
      <c r="C19" s="445">
        <v>14.5864529469817</v>
      </c>
      <c r="D19" s="445">
        <v>29.0994698888403</v>
      </c>
      <c r="E19" s="445">
        <v>39.456042017725501</v>
      </c>
      <c r="F19" s="445">
        <v>41.335306713391901</v>
      </c>
      <c r="G19" s="445">
        <v>41.4844022265871</v>
      </c>
      <c r="H19" s="445">
        <v>46.515012000522503</v>
      </c>
      <c r="I19" s="445">
        <v>46.263034874481598</v>
      </c>
      <c r="J19" s="445">
        <v>49.562149917912201</v>
      </c>
      <c r="K19" s="445">
        <v>49.300346840505497</v>
      </c>
      <c r="L19" s="445">
        <v>55.490576506225501</v>
      </c>
      <c r="M19" s="445">
        <v>58.3429142945607</v>
      </c>
      <c r="N19" s="445">
        <v>59.558873583632703</v>
      </c>
    </row>
    <row r="22" spans="1:14">
      <c r="A22" s="242" t="s">
        <v>1126</v>
      </c>
    </row>
    <row r="23" spans="1:14">
      <c r="A23" s="242" t="s">
        <v>2861</v>
      </c>
    </row>
    <row r="24" spans="1:14">
      <c r="A24" s="242" t="s">
        <v>2821</v>
      </c>
    </row>
    <row r="26" spans="1:14">
      <c r="A26" s="242"/>
    </row>
  </sheetData>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sheetPr codeName="Sheet218"/>
  <dimension ref="A1:X24"/>
  <sheetViews>
    <sheetView workbookViewId="0"/>
  </sheetViews>
  <sheetFormatPr defaultRowHeight="14.4"/>
  <cols>
    <col min="1" max="1" width="32.5546875" customWidth="1"/>
  </cols>
  <sheetData>
    <row r="1" spans="1:24">
      <c r="A1" s="18" t="s">
        <v>2868</v>
      </c>
      <c r="B1" s="257"/>
      <c r="C1" s="257"/>
      <c r="D1" s="257"/>
      <c r="E1" s="257"/>
      <c r="F1" s="257"/>
      <c r="G1" s="257"/>
      <c r="H1" s="257"/>
      <c r="I1" s="257"/>
      <c r="J1" s="257"/>
      <c r="K1" s="257"/>
      <c r="L1" s="257"/>
      <c r="M1" s="257"/>
      <c r="N1" s="257"/>
      <c r="O1" s="257"/>
      <c r="P1" s="257"/>
      <c r="Q1" s="257"/>
      <c r="R1" s="257"/>
      <c r="S1" s="257"/>
      <c r="T1" s="257"/>
      <c r="U1" s="257"/>
      <c r="V1" s="257"/>
    </row>
    <row r="2" spans="1:24" ht="14.55" customHeight="1">
      <c r="A2" s="255"/>
      <c r="B2" s="767" t="s">
        <v>519</v>
      </c>
      <c r="C2" s="768"/>
      <c r="D2" s="768"/>
      <c r="E2" s="768"/>
      <c r="F2" s="768"/>
      <c r="G2" s="768"/>
      <c r="H2" s="768"/>
      <c r="I2" s="768"/>
      <c r="J2" s="768"/>
      <c r="K2" s="768"/>
      <c r="L2" s="768"/>
      <c r="M2" s="768"/>
      <c r="N2" s="768"/>
      <c r="O2" s="768"/>
      <c r="P2" s="768"/>
      <c r="Q2" s="768"/>
      <c r="R2" s="768"/>
      <c r="S2" s="768"/>
      <c r="T2" s="768"/>
      <c r="U2" s="768"/>
      <c r="V2" s="768"/>
    </row>
    <row r="3" spans="1:24">
      <c r="A3" s="255" t="s">
        <v>14</v>
      </c>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X3" s="1" t="s">
        <v>528</v>
      </c>
    </row>
    <row r="4" spans="1:24">
      <c r="A4" s="92" t="s">
        <v>13</v>
      </c>
      <c r="B4" s="445">
        <v>0.105045562</v>
      </c>
      <c r="C4" s="445">
        <v>0.13601386700000001</v>
      </c>
      <c r="D4" s="445">
        <v>0.270376746</v>
      </c>
      <c r="E4" s="445">
        <v>0.37068206500000001</v>
      </c>
      <c r="F4" s="445">
        <v>0.46481461800000001</v>
      </c>
      <c r="G4" s="445">
        <v>1.1433668269999999</v>
      </c>
      <c r="H4" s="445">
        <v>1.5</v>
      </c>
      <c r="I4" s="445">
        <v>1.7</v>
      </c>
      <c r="J4" s="445">
        <v>1.9</v>
      </c>
      <c r="K4" s="445">
        <v>2.2999999999999998</v>
      </c>
      <c r="L4" s="445">
        <v>2.8</v>
      </c>
      <c r="M4" s="445">
        <v>4.7</v>
      </c>
      <c r="N4" s="445">
        <v>7.7</v>
      </c>
      <c r="O4" s="445">
        <v>13</v>
      </c>
      <c r="P4" s="445">
        <v>21.4</v>
      </c>
      <c r="Q4" s="445">
        <v>22</v>
      </c>
      <c r="R4" s="445">
        <v>23.2</v>
      </c>
      <c r="S4" s="445">
        <v>26</v>
      </c>
      <c r="T4" s="445">
        <v>29</v>
      </c>
      <c r="U4" s="445">
        <v>32.4</v>
      </c>
      <c r="V4" s="445">
        <v>36</v>
      </c>
    </row>
    <row r="5" spans="1:24">
      <c r="A5" s="92" t="s">
        <v>12</v>
      </c>
      <c r="B5" s="445">
        <v>2.9026666219999999</v>
      </c>
      <c r="C5" s="445">
        <v>3.4308867869999999</v>
      </c>
      <c r="D5" s="445">
        <v>3.3859223510000001</v>
      </c>
      <c r="E5" s="445">
        <v>3.3451901739999998</v>
      </c>
      <c r="F5" s="445">
        <v>3.3048892529999998</v>
      </c>
      <c r="G5" s="445">
        <v>3.262554036</v>
      </c>
      <c r="H5" s="445">
        <v>4.2899329750000001</v>
      </c>
      <c r="I5" s="445">
        <v>5.28</v>
      </c>
      <c r="J5" s="445">
        <v>6.25</v>
      </c>
      <c r="K5" s="445">
        <v>6.15</v>
      </c>
      <c r="L5" s="445">
        <v>6</v>
      </c>
      <c r="M5" s="445">
        <v>9</v>
      </c>
      <c r="N5" s="445">
        <v>16</v>
      </c>
      <c r="O5" s="445">
        <v>30</v>
      </c>
      <c r="P5" s="445">
        <v>36.744747439999998</v>
      </c>
      <c r="Q5" s="445">
        <v>37.312050370000001</v>
      </c>
      <c r="R5" s="445">
        <v>39.362997380000003</v>
      </c>
      <c r="S5" s="445">
        <v>41.413794639999999</v>
      </c>
      <c r="T5" s="445">
        <v>58</v>
      </c>
      <c r="U5" s="445">
        <v>61</v>
      </c>
      <c r="V5" s="445">
        <v>64</v>
      </c>
    </row>
    <row r="6" spans="1:24">
      <c r="A6" s="92" t="s">
        <v>483</v>
      </c>
      <c r="B6" s="445">
        <v>0.27174060700000002</v>
      </c>
      <c r="C6" s="445">
        <v>0.44306837300000002</v>
      </c>
      <c r="D6" s="445">
        <v>0.55486967499999995</v>
      </c>
      <c r="E6" s="445">
        <v>0.84818937000000005</v>
      </c>
      <c r="F6" s="445">
        <v>1.327327178</v>
      </c>
      <c r="G6" s="445">
        <v>2</v>
      </c>
      <c r="H6" s="445">
        <v>2.2000000000000002</v>
      </c>
      <c r="I6" s="445">
        <v>2.5</v>
      </c>
      <c r="J6" s="445">
        <v>3</v>
      </c>
      <c r="K6" s="445">
        <v>3.5</v>
      </c>
      <c r="L6" s="445">
        <v>5.0999999999999996</v>
      </c>
      <c r="M6" s="445">
        <v>5.5</v>
      </c>
      <c r="N6" s="445">
        <v>5.9752963079999999</v>
      </c>
      <c r="O6" s="445">
        <v>6.5</v>
      </c>
      <c r="P6" s="445">
        <v>6.98</v>
      </c>
      <c r="Q6" s="445">
        <v>7.4591613859999999</v>
      </c>
      <c r="R6" s="445">
        <v>7.9383227710000002</v>
      </c>
      <c r="S6" s="445">
        <v>8.478170295</v>
      </c>
      <c r="T6" s="445" t="s">
        <v>600</v>
      </c>
      <c r="U6" s="445" t="s">
        <v>600</v>
      </c>
      <c r="V6" s="445"/>
    </row>
    <row r="7" spans="1:24">
      <c r="A7" s="92" t="s">
        <v>89</v>
      </c>
      <c r="B7" s="445">
        <v>5.902114E-3</v>
      </c>
      <c r="C7" s="445">
        <v>1.1475782E-2</v>
      </c>
      <c r="D7" s="445">
        <v>9.2790702000000003E-2</v>
      </c>
      <c r="E7" s="445">
        <v>0.13491483700000001</v>
      </c>
      <c r="F7" s="445">
        <v>0.19620837499999999</v>
      </c>
      <c r="G7" s="445">
        <v>0.23803779899999999</v>
      </c>
      <c r="H7" s="445">
        <v>0.29605361000000002</v>
      </c>
      <c r="I7" s="445">
        <v>0.37</v>
      </c>
      <c r="J7" s="445">
        <v>0.44</v>
      </c>
      <c r="K7" s="445">
        <v>0.56000000000000005</v>
      </c>
      <c r="L7" s="445">
        <v>0.72</v>
      </c>
      <c r="M7" s="445">
        <v>1.2</v>
      </c>
      <c r="N7" s="445">
        <v>1.6799610149999999</v>
      </c>
      <c r="O7" s="445">
        <v>2.2000000000000002</v>
      </c>
      <c r="P7" s="445">
        <v>3</v>
      </c>
      <c r="Q7" s="445">
        <v>3.7999995069999999</v>
      </c>
      <c r="R7" s="445">
        <v>10.1</v>
      </c>
      <c r="S7" s="445">
        <v>8.6199049159999994</v>
      </c>
      <c r="T7" s="445">
        <v>11.7</v>
      </c>
      <c r="U7" s="445">
        <v>12.5</v>
      </c>
      <c r="V7" s="445">
        <v>13.6</v>
      </c>
    </row>
    <row r="8" spans="1:24">
      <c r="A8" s="92" t="s">
        <v>482</v>
      </c>
      <c r="B8" s="445">
        <v>0.92619177699999999</v>
      </c>
      <c r="C8" s="445">
        <v>1.2815900499999999</v>
      </c>
      <c r="D8" s="445">
        <v>1.8162038069999999</v>
      </c>
      <c r="E8" s="445">
        <v>2.4370738510000001</v>
      </c>
      <c r="F8" s="445">
        <v>3.2286850729999998</v>
      </c>
      <c r="G8" s="445">
        <v>3.6969610730000002</v>
      </c>
      <c r="H8" s="445">
        <v>3.6965387889999999</v>
      </c>
      <c r="I8" s="445">
        <v>4.0999999999999996</v>
      </c>
      <c r="J8" s="445">
        <v>6.85</v>
      </c>
      <c r="K8" s="445">
        <v>8.94</v>
      </c>
      <c r="L8" s="445">
        <v>11.04</v>
      </c>
      <c r="M8" s="445">
        <v>18.13</v>
      </c>
      <c r="N8" s="445">
        <v>20.781782580000002</v>
      </c>
      <c r="O8" s="445">
        <v>24.7</v>
      </c>
      <c r="P8" s="445">
        <v>25</v>
      </c>
      <c r="Q8" s="445">
        <v>25.643042309999998</v>
      </c>
      <c r="R8" s="445">
        <v>28.57</v>
      </c>
      <c r="S8" s="445">
        <v>30.3</v>
      </c>
      <c r="T8" s="445" t="s">
        <v>600</v>
      </c>
      <c r="U8" s="445" t="s">
        <v>600</v>
      </c>
      <c r="V8" s="445"/>
    </row>
    <row r="9" spans="1:24">
      <c r="A9" s="92" t="s">
        <v>11</v>
      </c>
      <c r="B9" s="445">
        <v>0.21180607000000001</v>
      </c>
      <c r="C9" s="445">
        <v>0.26115006299999999</v>
      </c>
      <c r="D9" s="445">
        <v>1.0839431369999999</v>
      </c>
      <c r="E9" s="445">
        <v>1.53249659</v>
      </c>
      <c r="F9" s="445">
        <v>2.1755243389999999</v>
      </c>
      <c r="G9" s="445">
        <v>2.5802454840000002</v>
      </c>
      <c r="H9" s="445">
        <v>2.979708187</v>
      </c>
      <c r="I9" s="445">
        <v>3.4454312599999999</v>
      </c>
      <c r="J9" s="445">
        <v>3.58</v>
      </c>
      <c r="K9" s="445">
        <v>3.72</v>
      </c>
      <c r="L9" s="445">
        <v>3.86</v>
      </c>
      <c r="M9" s="445">
        <v>7</v>
      </c>
      <c r="N9" s="445">
        <v>10</v>
      </c>
      <c r="O9" s="445">
        <v>15</v>
      </c>
      <c r="P9" s="445">
        <v>22</v>
      </c>
      <c r="Q9" s="445">
        <v>25</v>
      </c>
      <c r="R9" s="445">
        <v>32.453856950000002</v>
      </c>
      <c r="S9" s="445">
        <v>39</v>
      </c>
      <c r="T9" s="445">
        <v>40.799999999999997</v>
      </c>
      <c r="U9" s="445">
        <v>42.301733570000003</v>
      </c>
      <c r="V9" s="445">
        <v>43</v>
      </c>
    </row>
    <row r="10" spans="1:24">
      <c r="A10" s="92" t="s">
        <v>10</v>
      </c>
      <c r="B10" s="445">
        <v>0.19639469100000001</v>
      </c>
      <c r="C10" s="445">
        <v>0.22251158600000001</v>
      </c>
      <c r="D10" s="445">
        <v>0.33972015500000002</v>
      </c>
      <c r="E10" s="445">
        <v>0.42325241899999999</v>
      </c>
      <c r="F10" s="445">
        <v>0.52535365499999997</v>
      </c>
      <c r="G10" s="445">
        <v>0.567721802</v>
      </c>
      <c r="H10" s="445">
        <v>0.60755223899999999</v>
      </c>
      <c r="I10" s="445">
        <v>0.65</v>
      </c>
      <c r="J10" s="445">
        <v>1.65</v>
      </c>
      <c r="K10" s="445">
        <v>1.63</v>
      </c>
      <c r="L10" s="445">
        <v>1.7</v>
      </c>
      <c r="M10" s="445">
        <v>1.9</v>
      </c>
      <c r="N10" s="445">
        <v>2.2999999999999998</v>
      </c>
      <c r="O10" s="445">
        <v>3</v>
      </c>
      <c r="P10" s="445">
        <v>3.7</v>
      </c>
      <c r="Q10" s="445">
        <v>4.1739721899999997</v>
      </c>
      <c r="R10" s="445">
        <v>4.713662899</v>
      </c>
      <c r="S10" s="445">
        <v>9.8000000000000007</v>
      </c>
      <c r="T10" s="445">
        <v>15</v>
      </c>
      <c r="U10" s="445" t="s">
        <v>600</v>
      </c>
      <c r="V10" s="445"/>
    </row>
    <row r="11" spans="1:24">
      <c r="A11" s="92" t="s">
        <v>9</v>
      </c>
      <c r="B11" s="445">
        <v>0.12678094500000001</v>
      </c>
      <c r="C11" s="445">
        <v>0.16402072500000001</v>
      </c>
      <c r="D11" s="445">
        <v>0.21509472700000001</v>
      </c>
      <c r="E11" s="445">
        <v>0.27881511599999997</v>
      </c>
      <c r="F11" s="445">
        <v>0.34750533500000003</v>
      </c>
      <c r="G11" s="445">
        <v>0.38448933400000002</v>
      </c>
      <c r="H11" s="445">
        <v>0.42513749000000001</v>
      </c>
      <c r="I11" s="445">
        <v>0.96586473699999997</v>
      </c>
      <c r="J11" s="445">
        <v>0.7</v>
      </c>
      <c r="K11" s="445">
        <v>1.07</v>
      </c>
      <c r="L11" s="445">
        <v>2.2599999999999998</v>
      </c>
      <c r="M11" s="445">
        <v>3.33</v>
      </c>
      <c r="N11" s="445">
        <v>4.3506</v>
      </c>
      <c r="O11" s="445">
        <v>5.05</v>
      </c>
      <c r="P11" s="445">
        <v>5.83</v>
      </c>
      <c r="Q11" s="445">
        <v>6</v>
      </c>
      <c r="R11" s="445">
        <v>6.3</v>
      </c>
      <c r="S11" s="445">
        <v>7</v>
      </c>
      <c r="T11" s="445">
        <v>8</v>
      </c>
      <c r="U11" s="445">
        <v>9.9</v>
      </c>
      <c r="V11" s="445" t="s">
        <v>600</v>
      </c>
    </row>
    <row r="12" spans="1:24">
      <c r="A12" s="92" t="s">
        <v>8</v>
      </c>
      <c r="B12" s="445">
        <v>7.2815351149999996</v>
      </c>
      <c r="C12" s="445">
        <v>8.7809040189999994</v>
      </c>
      <c r="D12" s="445">
        <v>10.252624669999999</v>
      </c>
      <c r="E12" s="445">
        <v>12.187106200000001</v>
      </c>
      <c r="F12" s="445">
        <v>13.689088590000001</v>
      </c>
      <c r="G12" s="445">
        <v>15.17222875</v>
      </c>
      <c r="H12" s="445">
        <v>16.7</v>
      </c>
      <c r="I12" s="445">
        <v>20.22</v>
      </c>
      <c r="J12" s="445">
        <v>21.81</v>
      </c>
      <c r="K12" s="445">
        <v>22.51</v>
      </c>
      <c r="L12" s="445">
        <v>28.33</v>
      </c>
      <c r="M12" s="445">
        <v>34.950000000000003</v>
      </c>
      <c r="N12" s="445">
        <v>35.42</v>
      </c>
      <c r="O12" s="445">
        <v>40.116825140000003</v>
      </c>
      <c r="P12" s="445">
        <v>44.803275370000001</v>
      </c>
      <c r="Q12" s="445">
        <v>50.13931848</v>
      </c>
      <c r="R12" s="445">
        <v>52.191325939999999</v>
      </c>
      <c r="S12" s="445">
        <v>55.4032403</v>
      </c>
      <c r="T12" s="445">
        <v>58.596169699999997</v>
      </c>
      <c r="U12" s="445">
        <v>61.729955150000002</v>
      </c>
      <c r="V12" s="445">
        <v>64.88490358</v>
      </c>
    </row>
    <row r="13" spans="1:24">
      <c r="A13" s="92" t="s">
        <v>6</v>
      </c>
      <c r="B13" s="445">
        <v>0.10959252999999999</v>
      </c>
      <c r="C13" s="445">
        <v>0.16003194700000001</v>
      </c>
      <c r="D13" s="445">
        <v>0.25961261099999999</v>
      </c>
      <c r="E13" s="445">
        <v>0.41953884400000002</v>
      </c>
      <c r="F13" s="445">
        <v>0.67944783499999994</v>
      </c>
      <c r="G13" s="445">
        <v>0.85435711800000003</v>
      </c>
      <c r="H13" s="445">
        <v>0.84295448799999995</v>
      </c>
      <c r="I13" s="445">
        <v>0.91</v>
      </c>
      <c r="J13" s="445">
        <v>1.56</v>
      </c>
      <c r="K13" s="445">
        <v>2.68</v>
      </c>
      <c r="L13" s="445">
        <v>4.17</v>
      </c>
      <c r="M13" s="445">
        <v>4.5999999999999996</v>
      </c>
      <c r="N13" s="445">
        <v>5</v>
      </c>
      <c r="O13" s="445">
        <v>5.5</v>
      </c>
      <c r="P13" s="445">
        <v>6</v>
      </c>
      <c r="Q13" s="445">
        <v>6.5</v>
      </c>
      <c r="R13" s="445">
        <v>7</v>
      </c>
      <c r="S13" s="445">
        <v>7.7963266080000002</v>
      </c>
      <c r="T13" s="445">
        <v>10.9</v>
      </c>
      <c r="U13" s="445">
        <v>15.1</v>
      </c>
      <c r="V13" s="445">
        <v>16.5</v>
      </c>
    </row>
    <row r="14" spans="1:24">
      <c r="A14" s="92" t="s">
        <v>17</v>
      </c>
      <c r="B14" s="445">
        <v>1.6447395469999999</v>
      </c>
      <c r="C14" s="445">
        <v>2.4169794420000001</v>
      </c>
      <c r="D14" s="445">
        <v>2.6336997690000001</v>
      </c>
      <c r="E14" s="445">
        <v>3.3598398860000001</v>
      </c>
      <c r="F14" s="445">
        <v>3.8047156150000001</v>
      </c>
      <c r="G14" s="445">
        <v>4.010046644</v>
      </c>
      <c r="H14" s="445">
        <v>4.3988706469999999</v>
      </c>
      <c r="I14" s="445">
        <v>4.8356107780000004</v>
      </c>
      <c r="J14" s="445">
        <v>5.3290037720000001</v>
      </c>
      <c r="K14" s="445">
        <v>6.5</v>
      </c>
      <c r="L14" s="445">
        <v>11.6</v>
      </c>
      <c r="M14" s="445">
        <v>12</v>
      </c>
      <c r="N14" s="445">
        <v>12.9414</v>
      </c>
      <c r="O14" s="445">
        <v>13.9</v>
      </c>
      <c r="P14" s="445">
        <v>14.84</v>
      </c>
      <c r="Q14" s="445">
        <v>25.687851819999999</v>
      </c>
      <c r="R14" s="445">
        <v>31.03334594</v>
      </c>
      <c r="S14" s="445">
        <v>36.837406469999998</v>
      </c>
      <c r="T14" s="445">
        <v>40</v>
      </c>
      <c r="U14" s="445">
        <v>40.5</v>
      </c>
      <c r="V14" s="445">
        <v>41</v>
      </c>
    </row>
    <row r="15" spans="1:24">
      <c r="A15" s="92" t="s">
        <v>4</v>
      </c>
      <c r="B15" s="445">
        <v>7.3956291829999996</v>
      </c>
      <c r="C15" s="445">
        <v>11.015102929999999</v>
      </c>
      <c r="D15" s="445">
        <v>14.30417083</v>
      </c>
      <c r="E15" s="445">
        <v>14.59250432</v>
      </c>
      <c r="F15" s="445">
        <v>24.27213922</v>
      </c>
      <c r="G15" s="445">
        <v>25.41326815</v>
      </c>
      <c r="H15" s="445">
        <v>34.95197117</v>
      </c>
      <c r="I15" s="445">
        <v>38.380000000000003</v>
      </c>
      <c r="J15" s="445">
        <v>40.44</v>
      </c>
      <c r="K15" s="445" t="s">
        <v>600</v>
      </c>
      <c r="L15" s="445">
        <v>41</v>
      </c>
      <c r="M15" s="445">
        <v>43.164004460000001</v>
      </c>
      <c r="N15" s="445">
        <v>47.076000000000001</v>
      </c>
      <c r="O15" s="445">
        <v>50.4</v>
      </c>
      <c r="P15" s="445">
        <v>51.254701990000001</v>
      </c>
      <c r="Q15" s="445">
        <v>54.259617859999999</v>
      </c>
      <c r="R15" s="445">
        <v>56.514708149999997</v>
      </c>
      <c r="S15" s="445">
        <v>58.769811240000003</v>
      </c>
      <c r="T15" s="445">
        <v>70.099999999999994</v>
      </c>
      <c r="U15" s="445">
        <v>75</v>
      </c>
      <c r="V15" s="445">
        <v>79</v>
      </c>
    </row>
    <row r="16" spans="1:24">
      <c r="A16" s="92" t="s">
        <v>3</v>
      </c>
      <c r="B16" s="445">
        <v>5.348559732</v>
      </c>
      <c r="C16" s="445">
        <v>6.3466193180000001</v>
      </c>
      <c r="D16" s="445">
        <v>6.7103224370000003</v>
      </c>
      <c r="E16" s="445">
        <v>7.007691726</v>
      </c>
      <c r="F16" s="445">
        <v>8.4251186830000009</v>
      </c>
      <c r="G16" s="445">
        <v>7.4885425300000001</v>
      </c>
      <c r="H16" s="445">
        <v>7.607139675</v>
      </c>
      <c r="I16" s="445">
        <v>8.0653751739999997</v>
      </c>
      <c r="J16" s="445">
        <v>8.43</v>
      </c>
      <c r="K16" s="445">
        <v>10</v>
      </c>
      <c r="L16" s="445">
        <v>24</v>
      </c>
      <c r="M16" s="445">
        <v>33.97</v>
      </c>
      <c r="N16" s="445">
        <v>41</v>
      </c>
      <c r="O16" s="445">
        <v>46.5</v>
      </c>
      <c r="P16" s="445">
        <v>49</v>
      </c>
      <c r="Q16" s="445">
        <v>51.919115720000001</v>
      </c>
      <c r="R16" s="445">
        <v>54</v>
      </c>
      <c r="S16" s="445">
        <v>56.167394469999998</v>
      </c>
      <c r="T16" s="445">
        <v>62.4</v>
      </c>
      <c r="U16" s="445">
        <v>68.2</v>
      </c>
      <c r="V16" s="445">
        <v>70</v>
      </c>
    </row>
    <row r="17" spans="1:22">
      <c r="A17" s="92" t="s">
        <v>431</v>
      </c>
      <c r="B17" s="445">
        <v>0.11719444</v>
      </c>
      <c r="C17" s="445">
        <v>0.17130035099999999</v>
      </c>
      <c r="D17" s="445">
        <v>0.22248441399999999</v>
      </c>
      <c r="E17" s="445">
        <v>0.67696285700000003</v>
      </c>
      <c r="F17" s="445">
        <v>0.87757497100000004</v>
      </c>
      <c r="G17" s="445">
        <v>1.1000000000000001</v>
      </c>
      <c r="H17" s="445">
        <v>1.3</v>
      </c>
      <c r="I17" s="445">
        <v>1.6</v>
      </c>
      <c r="J17" s="445">
        <v>1.9</v>
      </c>
      <c r="K17" s="445">
        <v>2.4</v>
      </c>
      <c r="L17" s="445">
        <v>2.9</v>
      </c>
      <c r="M17" s="445">
        <v>3.2</v>
      </c>
      <c r="N17" s="445">
        <v>3.95</v>
      </c>
      <c r="O17" s="445">
        <v>4.4000000000000004</v>
      </c>
      <c r="P17" s="445">
        <v>7</v>
      </c>
      <c r="Q17" s="445">
        <v>10</v>
      </c>
      <c r="R17" s="445">
        <v>13.504232849999999</v>
      </c>
      <c r="S17" s="445">
        <v>15.999999430000001</v>
      </c>
      <c r="T17" s="445">
        <v>19</v>
      </c>
      <c r="U17" s="445">
        <v>20</v>
      </c>
      <c r="V17" s="445">
        <v>22</v>
      </c>
    </row>
    <row r="18" spans="1:22">
      <c r="A18" s="92" t="s">
        <v>1</v>
      </c>
      <c r="B18" s="445">
        <v>0.19107164300000001</v>
      </c>
      <c r="C18" s="445">
        <v>0.23312955599999999</v>
      </c>
      <c r="D18" s="445">
        <v>0.477750907</v>
      </c>
      <c r="E18" s="445">
        <v>0.980483039</v>
      </c>
      <c r="F18" s="445">
        <v>1.1000000000000001</v>
      </c>
      <c r="G18" s="445">
        <v>1.3</v>
      </c>
      <c r="H18" s="445">
        <v>1.6</v>
      </c>
      <c r="I18" s="445">
        <v>1.9</v>
      </c>
      <c r="J18" s="445">
        <v>2.2000000000000002</v>
      </c>
      <c r="K18" s="445">
        <v>2.5</v>
      </c>
      <c r="L18" s="445">
        <v>3</v>
      </c>
      <c r="M18" s="445">
        <v>3.5</v>
      </c>
      <c r="N18" s="445">
        <v>4.0999999999999996</v>
      </c>
      <c r="O18" s="445">
        <v>4.8</v>
      </c>
      <c r="P18" s="445">
        <v>6.5</v>
      </c>
      <c r="Q18" s="445">
        <v>8.8000000000000007</v>
      </c>
      <c r="R18" s="445">
        <v>10.3</v>
      </c>
      <c r="S18" s="445">
        <v>12.2</v>
      </c>
      <c r="T18" s="445">
        <v>14.299997100000001</v>
      </c>
      <c r="U18" s="445">
        <v>16.8</v>
      </c>
      <c r="V18" s="445">
        <v>19.8</v>
      </c>
    </row>
    <row r="19" spans="1:22">
      <c r="A19" s="92" t="s">
        <v>23</v>
      </c>
      <c r="B19" s="445">
        <v>0.40143353500000001</v>
      </c>
      <c r="C19" s="445">
        <v>0.79984604599999998</v>
      </c>
      <c r="D19" s="445">
        <v>1.1000000000000001</v>
      </c>
      <c r="E19" s="445">
        <v>1.8</v>
      </c>
      <c r="F19" s="445">
        <v>2.1</v>
      </c>
      <c r="G19" s="445">
        <v>2.4</v>
      </c>
      <c r="H19" s="445">
        <v>2.4</v>
      </c>
      <c r="I19" s="445">
        <v>3</v>
      </c>
      <c r="J19" s="445">
        <v>3.5</v>
      </c>
      <c r="K19" s="445">
        <v>4</v>
      </c>
      <c r="L19" s="445">
        <v>6.4</v>
      </c>
      <c r="M19" s="445">
        <v>8.4</v>
      </c>
      <c r="N19" s="445">
        <v>12</v>
      </c>
      <c r="O19" s="445">
        <v>15.5</v>
      </c>
      <c r="P19" s="445">
        <v>16.364739960000001</v>
      </c>
      <c r="Q19" s="445">
        <v>22.742818100000001</v>
      </c>
      <c r="R19" s="445">
        <v>23.11998904</v>
      </c>
      <c r="S19" s="445">
        <v>24.4</v>
      </c>
      <c r="T19" s="445">
        <v>25</v>
      </c>
      <c r="U19" s="445">
        <v>25.1</v>
      </c>
      <c r="V19" s="445">
        <v>29.29856595</v>
      </c>
    </row>
    <row r="21" spans="1:22">
      <c r="A21" s="242" t="s">
        <v>1126</v>
      </c>
    </row>
    <row r="22" spans="1:22">
      <c r="A22" s="242" t="s">
        <v>1125</v>
      </c>
    </row>
    <row r="23" spans="1:22">
      <c r="A23" s="242"/>
    </row>
    <row r="24" spans="1:22">
      <c r="A24" s="242"/>
    </row>
  </sheetData>
  <mergeCells count="1">
    <mergeCell ref="B2:V2"/>
  </mergeCells>
  <hyperlinks>
    <hyperlink ref="X3" location="Content!A1" display="Back to content page" xr:uid="{00000000-0004-0000-D900-000000000000}"/>
  </hyperlinks>
  <pageMargins left="0.7" right="0.7" top="0.75" bottom="0.75" header="0.3" footer="0.3"/>
  <pageSetup paperSize="9" orientation="portrait" horizontalDpi="4294967293"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sheetPr codeName="Sheet219"/>
  <dimension ref="A1:N22"/>
  <sheetViews>
    <sheetView workbookViewId="0">
      <selection activeCell="M1" sqref="M1:M1048576"/>
    </sheetView>
  </sheetViews>
  <sheetFormatPr defaultRowHeight="14.4"/>
  <cols>
    <col min="1" max="1" width="32.6640625" customWidth="1"/>
    <col min="2" max="12" width="13" customWidth="1"/>
  </cols>
  <sheetData>
    <row r="1" spans="1:14">
      <c r="A1" s="18" t="s">
        <v>2869</v>
      </c>
      <c r="B1" s="257"/>
      <c r="C1" s="257"/>
      <c r="D1" s="257"/>
      <c r="E1" s="257"/>
      <c r="F1" s="257"/>
      <c r="G1" s="257"/>
      <c r="H1" s="257"/>
      <c r="I1" s="257"/>
      <c r="J1" s="257"/>
      <c r="K1" s="257"/>
      <c r="L1" s="257"/>
    </row>
    <row r="2" spans="1:14">
      <c r="A2" s="255" t="s">
        <v>14</v>
      </c>
      <c r="B2" s="34">
        <v>2012</v>
      </c>
      <c r="C2" s="441">
        <v>2013</v>
      </c>
      <c r="D2" s="34">
        <v>2014</v>
      </c>
      <c r="E2" s="441">
        <v>2015</v>
      </c>
      <c r="F2" s="34">
        <v>2016</v>
      </c>
      <c r="G2" s="441">
        <v>2017</v>
      </c>
      <c r="H2" s="34">
        <v>2018</v>
      </c>
      <c r="I2" s="441">
        <v>2019</v>
      </c>
      <c r="J2" s="34">
        <v>2020</v>
      </c>
      <c r="K2" s="34">
        <v>2021</v>
      </c>
      <c r="L2" s="34">
        <v>2022</v>
      </c>
      <c r="N2" s="1" t="s">
        <v>528</v>
      </c>
    </row>
    <row r="3" spans="1:14">
      <c r="A3" s="92" t="s">
        <v>13</v>
      </c>
      <c r="B3" s="279"/>
      <c r="C3" s="279"/>
      <c r="D3" s="279"/>
      <c r="E3" s="279"/>
      <c r="F3" s="279"/>
      <c r="G3" s="279"/>
      <c r="H3" s="279"/>
      <c r="I3" s="279"/>
      <c r="J3" s="279"/>
      <c r="K3" s="279"/>
      <c r="L3" s="279"/>
    </row>
    <row r="4" spans="1:14">
      <c r="A4" s="92" t="s">
        <v>12</v>
      </c>
      <c r="B4" s="279"/>
      <c r="C4" s="279"/>
      <c r="D4" s="279"/>
      <c r="E4" s="279"/>
      <c r="F4" s="279"/>
      <c r="G4" s="279"/>
      <c r="H4" s="279"/>
      <c r="I4" s="279"/>
      <c r="J4" s="279"/>
      <c r="K4" s="279"/>
      <c r="L4" s="279"/>
    </row>
    <row r="5" spans="1:14">
      <c r="A5" s="92" t="s">
        <v>483</v>
      </c>
      <c r="B5" s="554"/>
      <c r="C5" s="554"/>
      <c r="D5" s="554"/>
      <c r="E5" s="554"/>
      <c r="F5" s="554"/>
      <c r="G5" s="554"/>
      <c r="H5" s="554"/>
      <c r="I5" s="554"/>
      <c r="J5" s="554"/>
      <c r="K5" s="554"/>
      <c r="L5" s="279"/>
    </row>
    <row r="6" spans="1:14">
      <c r="A6" s="92" t="s">
        <v>89</v>
      </c>
      <c r="B6" s="279"/>
      <c r="C6" s="279"/>
      <c r="D6" s="279"/>
      <c r="E6" s="279"/>
      <c r="F6" s="279"/>
      <c r="G6" s="279"/>
      <c r="H6" s="279"/>
      <c r="I6" s="279"/>
      <c r="J6" s="279"/>
      <c r="K6" s="279"/>
      <c r="L6" s="279"/>
    </row>
    <row r="7" spans="1:14">
      <c r="A7" s="92" t="s">
        <v>482</v>
      </c>
      <c r="B7" s="279"/>
      <c r="C7" s="279"/>
      <c r="D7" s="279"/>
      <c r="E7" s="279"/>
      <c r="F7" s="279"/>
      <c r="G7" s="279"/>
      <c r="H7" s="279"/>
      <c r="I7" s="279"/>
      <c r="J7" s="279"/>
      <c r="K7" s="279"/>
      <c r="L7" s="279"/>
    </row>
    <row r="8" spans="1:14">
      <c r="A8" s="92" t="s">
        <v>11</v>
      </c>
      <c r="B8" s="279"/>
      <c r="C8" s="279"/>
      <c r="D8" s="279"/>
      <c r="E8" s="279"/>
      <c r="F8" s="279"/>
      <c r="G8" s="279"/>
      <c r="H8" s="279"/>
      <c r="I8" s="279"/>
      <c r="J8" s="279"/>
      <c r="K8" s="279"/>
      <c r="L8" s="279"/>
    </row>
    <row r="9" spans="1:14">
      <c r="A9" s="92" t="s">
        <v>10</v>
      </c>
      <c r="B9" s="279"/>
      <c r="C9" s="279"/>
      <c r="D9" s="279"/>
      <c r="E9" s="279"/>
      <c r="F9" s="279"/>
      <c r="G9" s="279"/>
      <c r="H9" s="279"/>
      <c r="I9" s="279"/>
      <c r="J9" s="279"/>
      <c r="K9" s="279"/>
      <c r="L9" s="279"/>
    </row>
    <row r="10" spans="1:14">
      <c r="A10" s="92" t="s">
        <v>9</v>
      </c>
      <c r="B10" s="279"/>
      <c r="C10" s="279"/>
      <c r="D10" s="279"/>
      <c r="E10" s="279"/>
      <c r="F10" s="279"/>
      <c r="G10" s="279"/>
      <c r="H10" s="279"/>
      <c r="I10" s="279"/>
      <c r="J10" s="279"/>
      <c r="K10" s="279"/>
      <c r="L10" s="279"/>
    </row>
    <row r="11" spans="1:14">
      <c r="A11" s="92" t="s">
        <v>8</v>
      </c>
      <c r="B11" s="555">
        <v>16.84</v>
      </c>
      <c r="C11" s="555">
        <v>16.440000000000001</v>
      </c>
      <c r="D11" s="555">
        <v>16.46</v>
      </c>
      <c r="E11" s="555">
        <v>14.35</v>
      </c>
      <c r="F11" s="555">
        <v>14.06</v>
      </c>
      <c r="G11" s="555">
        <v>14.49</v>
      </c>
      <c r="H11" s="555">
        <v>14.76</v>
      </c>
      <c r="I11" s="555">
        <v>19.899999999999999</v>
      </c>
      <c r="J11" s="555">
        <v>18.09</v>
      </c>
      <c r="K11" s="555">
        <v>17.100000000000001</v>
      </c>
      <c r="L11" s="300">
        <v>16.2</v>
      </c>
    </row>
    <row r="12" spans="1:14">
      <c r="A12" s="92" t="s">
        <v>6</v>
      </c>
      <c r="B12" s="279"/>
      <c r="C12" s="279"/>
      <c r="D12" s="279"/>
      <c r="E12" s="279"/>
      <c r="F12" s="279"/>
      <c r="G12" s="279"/>
      <c r="H12" s="279"/>
      <c r="I12" s="279"/>
      <c r="J12" s="279"/>
      <c r="K12" s="279"/>
      <c r="L12" s="279"/>
    </row>
    <row r="13" spans="1:14">
      <c r="A13" s="92" t="s">
        <v>17</v>
      </c>
      <c r="B13" s="279"/>
      <c r="C13" s="279"/>
      <c r="D13" s="279"/>
      <c r="E13" s="279"/>
      <c r="F13" s="279"/>
      <c r="G13" s="279"/>
      <c r="H13" s="279"/>
      <c r="I13" s="279"/>
      <c r="J13" s="279"/>
      <c r="K13" s="279"/>
      <c r="L13" s="279"/>
    </row>
    <row r="14" spans="1:14">
      <c r="A14" s="92" t="s">
        <v>4</v>
      </c>
      <c r="B14" s="279"/>
      <c r="C14" s="279"/>
      <c r="D14" s="279"/>
      <c r="E14" s="279"/>
      <c r="F14" s="279"/>
      <c r="G14" s="279"/>
      <c r="H14" s="279"/>
      <c r="I14" s="279"/>
      <c r="J14" s="279"/>
      <c r="K14" s="279"/>
      <c r="L14" s="279"/>
    </row>
    <row r="15" spans="1:14">
      <c r="A15" s="92" t="s">
        <v>3</v>
      </c>
      <c r="B15" s="279"/>
      <c r="C15" s="279"/>
      <c r="D15" s="279"/>
      <c r="E15" s="279"/>
      <c r="F15" s="279"/>
      <c r="G15" s="279"/>
      <c r="H15" s="279"/>
      <c r="I15" s="279"/>
      <c r="J15" s="279"/>
      <c r="K15" s="279"/>
      <c r="L15" s="279"/>
    </row>
    <row r="16" spans="1:14">
      <c r="A16" s="92" t="s">
        <v>431</v>
      </c>
      <c r="B16" s="279"/>
      <c r="C16" s="279"/>
      <c r="D16" s="279"/>
      <c r="E16" s="279"/>
      <c r="F16" s="279"/>
      <c r="G16" s="279"/>
      <c r="H16" s="279"/>
      <c r="I16" s="279"/>
      <c r="J16" s="279"/>
      <c r="K16" s="279"/>
      <c r="L16" s="279"/>
    </row>
    <row r="17" spans="1:12">
      <c r="A17" s="92" t="s">
        <v>1</v>
      </c>
      <c r="B17" s="279"/>
      <c r="C17" s="279"/>
      <c r="D17" s="279"/>
      <c r="E17" s="279"/>
      <c r="F17" s="279"/>
      <c r="G17" s="279"/>
      <c r="H17" s="279"/>
      <c r="I17" s="279"/>
      <c r="J17" s="279"/>
      <c r="K17" s="279"/>
      <c r="L17" s="279"/>
    </row>
    <row r="18" spans="1:12">
      <c r="A18" s="92" t="s">
        <v>23</v>
      </c>
      <c r="B18" s="279"/>
      <c r="C18" s="279"/>
      <c r="D18" s="279"/>
      <c r="E18" s="279"/>
      <c r="F18" s="279"/>
      <c r="G18" s="279"/>
      <c r="H18" s="279"/>
      <c r="I18" s="279"/>
      <c r="J18" s="279"/>
      <c r="K18" s="279"/>
      <c r="L18" s="279"/>
    </row>
    <row r="20" spans="1:12">
      <c r="A20" s="242" t="s">
        <v>2822</v>
      </c>
    </row>
    <row r="21" spans="1:12">
      <c r="A21" s="242"/>
    </row>
    <row r="22" spans="1:12">
      <c r="A22" s="242"/>
    </row>
  </sheetData>
  <hyperlinks>
    <hyperlink ref="N2" location="Content!A1" display="Back to content page" xr:uid="{00000000-0004-0000-DA00-000000000000}"/>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codeName="Sheet220"/>
  <dimension ref="A1:N22"/>
  <sheetViews>
    <sheetView workbookViewId="0">
      <selection activeCell="M1" sqref="M1:M1048576"/>
    </sheetView>
  </sheetViews>
  <sheetFormatPr defaultColWidth="8.77734375" defaultRowHeight="14.4"/>
  <cols>
    <col min="1" max="1" width="28.77734375" customWidth="1"/>
    <col min="2" max="13" width="11" customWidth="1"/>
  </cols>
  <sheetData>
    <row r="1" spans="1:14">
      <c r="A1" s="18" t="s">
        <v>2870</v>
      </c>
      <c r="B1" s="257"/>
      <c r="C1" s="257"/>
      <c r="D1" s="257"/>
      <c r="E1" s="257"/>
      <c r="F1" s="257"/>
      <c r="G1" s="257"/>
      <c r="H1" s="257"/>
      <c r="I1" s="257"/>
      <c r="J1" s="257"/>
      <c r="K1" s="257"/>
      <c r="L1" s="257"/>
      <c r="M1" s="257"/>
    </row>
    <row r="2" spans="1:14" ht="28.95" customHeight="1">
      <c r="A2" s="255" t="s">
        <v>14</v>
      </c>
      <c r="B2" s="34">
        <v>2012</v>
      </c>
      <c r="C2" s="441">
        <v>2013</v>
      </c>
      <c r="D2" s="34">
        <v>2014</v>
      </c>
      <c r="E2" s="441">
        <v>2015</v>
      </c>
      <c r="F2" s="34">
        <v>2016</v>
      </c>
      <c r="G2" s="441">
        <v>2017</v>
      </c>
      <c r="H2" s="34">
        <v>2018</v>
      </c>
      <c r="I2" s="441">
        <v>2019</v>
      </c>
      <c r="J2" s="34">
        <v>2020</v>
      </c>
      <c r="K2" s="441">
        <v>2021</v>
      </c>
      <c r="L2" s="34">
        <v>2022</v>
      </c>
      <c r="M2" s="443"/>
      <c r="N2" s="1" t="s">
        <v>528</v>
      </c>
    </row>
    <row r="3" spans="1:14">
      <c r="A3" s="92" t="s">
        <v>13</v>
      </c>
      <c r="B3" s="556"/>
      <c r="C3" s="556"/>
      <c r="D3" s="556"/>
      <c r="E3" s="556"/>
      <c r="F3" s="556"/>
      <c r="G3" s="556"/>
      <c r="H3" s="556"/>
      <c r="I3" s="556"/>
      <c r="J3" s="556">
        <v>0.05</v>
      </c>
      <c r="K3" s="556">
        <v>0</v>
      </c>
      <c r="L3" s="556"/>
      <c r="M3" s="432"/>
    </row>
    <row r="4" spans="1:14">
      <c r="A4" s="92" t="s">
        <v>12</v>
      </c>
      <c r="B4" s="556"/>
      <c r="C4" s="556"/>
      <c r="D4" s="556"/>
      <c r="E4" s="556"/>
      <c r="F4" s="556"/>
      <c r="G4" s="556"/>
      <c r="H4" s="556"/>
      <c r="I4" s="556"/>
      <c r="J4" s="556">
        <v>0.08</v>
      </c>
      <c r="K4" s="556">
        <v>7.0000000000000007E-2</v>
      </c>
      <c r="L4" s="556"/>
      <c r="M4" s="432"/>
    </row>
    <row r="5" spans="1:14">
      <c r="A5" s="92" t="s">
        <v>483</v>
      </c>
      <c r="B5" s="554"/>
      <c r="C5" s="554"/>
      <c r="D5" s="554"/>
      <c r="E5" s="554"/>
      <c r="F5" s="554"/>
      <c r="G5" s="554"/>
      <c r="H5" s="554"/>
      <c r="I5" s="554"/>
      <c r="J5" s="556"/>
      <c r="K5" s="556">
        <v>0.11</v>
      </c>
      <c r="L5" s="556"/>
      <c r="M5" s="432"/>
    </row>
    <row r="6" spans="1:14">
      <c r="A6" s="92" t="s">
        <v>89</v>
      </c>
      <c r="B6" s="556"/>
      <c r="C6" s="556"/>
      <c r="D6" s="556"/>
      <c r="E6" s="556"/>
      <c r="F6" s="556"/>
      <c r="G6" s="556"/>
      <c r="H6" s="556"/>
      <c r="I6" s="556"/>
      <c r="J6" s="556"/>
      <c r="K6" s="556"/>
      <c r="L6" s="556"/>
      <c r="M6" s="432"/>
    </row>
    <row r="7" spans="1:14">
      <c r="A7" s="92" t="s">
        <v>482</v>
      </c>
      <c r="B7" s="556"/>
      <c r="C7" s="556"/>
      <c r="D7" s="556"/>
      <c r="E7" s="556"/>
      <c r="F7" s="556"/>
      <c r="G7" s="556"/>
      <c r="H7" s="556"/>
      <c r="I7" s="556"/>
      <c r="J7" s="556">
        <v>0.05</v>
      </c>
      <c r="K7" s="556">
        <v>0.04</v>
      </c>
      <c r="L7" s="556"/>
      <c r="M7" s="432"/>
    </row>
    <row r="8" spans="1:14">
      <c r="A8" s="92" t="s">
        <v>11</v>
      </c>
      <c r="B8" s="556"/>
      <c r="C8" s="556"/>
      <c r="D8" s="556"/>
      <c r="E8" s="556"/>
      <c r="F8" s="556"/>
      <c r="G8" s="556"/>
      <c r="H8" s="556"/>
      <c r="I8" s="556"/>
      <c r="J8" s="556">
        <v>0.25</v>
      </c>
      <c r="K8" s="556">
        <v>0.24</v>
      </c>
      <c r="L8" s="556"/>
      <c r="M8" s="432"/>
    </row>
    <row r="9" spans="1:14">
      <c r="A9" s="92" t="s">
        <v>10</v>
      </c>
      <c r="B9" s="556"/>
      <c r="C9" s="556"/>
      <c r="D9" s="556"/>
      <c r="E9" s="556"/>
      <c r="F9" s="556"/>
      <c r="G9" s="556"/>
      <c r="H9" s="556"/>
      <c r="I9" s="556"/>
      <c r="J9" s="556"/>
      <c r="K9" s="556">
        <v>0.05</v>
      </c>
      <c r="L9" s="556"/>
      <c r="M9" s="432"/>
    </row>
    <row r="10" spans="1:14">
      <c r="A10" s="92" t="s">
        <v>9</v>
      </c>
      <c r="B10" s="556"/>
      <c r="C10" s="556"/>
      <c r="D10" s="556"/>
      <c r="E10" s="556"/>
      <c r="F10" s="556"/>
      <c r="G10" s="556"/>
      <c r="H10" s="556"/>
      <c r="I10" s="556"/>
      <c r="J10" s="556">
        <v>0.11</v>
      </c>
      <c r="K10" s="556">
        <v>0.09</v>
      </c>
      <c r="L10" s="556"/>
      <c r="M10" s="432"/>
    </row>
    <row r="11" spans="1:14">
      <c r="A11" s="92" t="s">
        <v>8</v>
      </c>
      <c r="B11" s="556">
        <v>6.0140327430671561E-2</v>
      </c>
      <c r="C11" s="556">
        <v>5.8710329756352125E-2</v>
      </c>
      <c r="D11" s="556">
        <v>5.8790867818532183E-2</v>
      </c>
      <c r="E11" s="556">
        <v>5.1249928819543301E-2</v>
      </c>
      <c r="F11" s="556">
        <v>5.0215925915084628E-2</v>
      </c>
      <c r="G11" s="556">
        <v>5.1754871418074215E-2</v>
      </c>
      <c r="H11" s="556">
        <v>5.2701274248083477E-2</v>
      </c>
      <c r="I11" s="556">
        <v>5.058385295670325E-2</v>
      </c>
      <c r="J11" s="560">
        <v>4.5996294749230324E-2</v>
      </c>
      <c r="K11" s="560">
        <v>4.3481334747022204E-2</v>
      </c>
      <c r="L11" s="560">
        <v>4.1082324312199117E-2</v>
      </c>
      <c r="M11" s="444"/>
    </row>
    <row r="12" spans="1:14">
      <c r="A12" s="92" t="s">
        <v>6</v>
      </c>
      <c r="B12" s="445"/>
      <c r="C12" s="445"/>
      <c r="D12" s="445"/>
      <c r="E12" s="445"/>
      <c r="F12" s="445"/>
      <c r="G12" s="445"/>
      <c r="H12" s="445"/>
      <c r="I12" s="445"/>
      <c r="J12" s="556">
        <v>0.27898326100433979</v>
      </c>
      <c r="K12" s="556">
        <v>0.27898326100433979</v>
      </c>
      <c r="L12" s="556"/>
      <c r="M12" s="432"/>
    </row>
    <row r="13" spans="1:14">
      <c r="A13" s="92" t="s">
        <v>17</v>
      </c>
      <c r="B13" s="556"/>
      <c r="C13" s="556"/>
      <c r="D13" s="556"/>
      <c r="E13" s="556"/>
      <c r="F13" s="556"/>
      <c r="G13" s="556"/>
      <c r="H13" s="556"/>
      <c r="I13" s="556"/>
      <c r="J13" s="556">
        <v>0.1</v>
      </c>
      <c r="K13" s="556">
        <v>0.02</v>
      </c>
      <c r="L13" s="556"/>
      <c r="M13" s="432"/>
    </row>
    <row r="14" spans="1:14">
      <c r="A14" s="92" t="s">
        <v>4</v>
      </c>
      <c r="B14" s="556"/>
      <c r="C14" s="556"/>
      <c r="D14" s="556"/>
      <c r="E14" s="556"/>
      <c r="F14" s="556"/>
      <c r="G14" s="556"/>
      <c r="H14" s="556"/>
      <c r="I14" s="556"/>
      <c r="J14" s="556">
        <v>0.05</v>
      </c>
      <c r="K14" s="556">
        <v>0.05</v>
      </c>
      <c r="L14" s="556"/>
      <c r="M14" s="432"/>
    </row>
    <row r="15" spans="1:14">
      <c r="A15" s="92" t="s">
        <v>3</v>
      </c>
      <c r="B15" s="556"/>
      <c r="C15" s="556"/>
      <c r="D15" s="556"/>
      <c r="E15" s="556"/>
      <c r="F15" s="556"/>
      <c r="G15" s="556"/>
      <c r="H15" s="556"/>
      <c r="I15" s="556"/>
      <c r="J15" s="556">
        <v>0.03</v>
      </c>
      <c r="K15" s="556">
        <v>0.05</v>
      </c>
      <c r="L15" s="556"/>
      <c r="M15" s="432"/>
    </row>
    <row r="16" spans="1:14">
      <c r="A16" s="92" t="s">
        <v>431</v>
      </c>
      <c r="B16" s="556"/>
      <c r="C16" s="556"/>
      <c r="D16" s="556"/>
      <c r="E16" s="556"/>
      <c r="F16" s="556"/>
      <c r="G16" s="556"/>
      <c r="H16" s="556"/>
      <c r="I16" s="556"/>
      <c r="J16" s="556">
        <v>0.08</v>
      </c>
      <c r="K16" s="556">
        <v>0.08</v>
      </c>
      <c r="L16" s="556"/>
      <c r="M16" s="432"/>
    </row>
    <row r="17" spans="1:13">
      <c r="A17" s="92" t="s">
        <v>1</v>
      </c>
      <c r="B17" s="556"/>
      <c r="C17" s="556"/>
      <c r="D17" s="556"/>
      <c r="E17" s="556"/>
      <c r="F17" s="556"/>
      <c r="G17" s="556"/>
      <c r="H17" s="556"/>
      <c r="I17" s="556"/>
      <c r="J17" s="556">
        <v>0.19</v>
      </c>
      <c r="K17" s="556">
        <v>0.14000000000000001</v>
      </c>
      <c r="L17" s="556"/>
      <c r="M17" s="432"/>
    </row>
    <row r="18" spans="1:13">
      <c r="A18" s="92" t="s">
        <v>23</v>
      </c>
      <c r="B18" s="556"/>
      <c r="C18" s="556"/>
      <c r="D18" s="556"/>
      <c r="E18" s="556"/>
      <c r="F18" s="556"/>
      <c r="G18" s="556"/>
      <c r="H18" s="556"/>
      <c r="I18" s="556"/>
      <c r="J18" s="556">
        <v>0.05</v>
      </c>
      <c r="K18" s="556">
        <v>0.69</v>
      </c>
      <c r="L18" s="556"/>
      <c r="M18" s="432"/>
    </row>
    <row r="20" spans="1:13">
      <c r="A20" s="242" t="s">
        <v>2822</v>
      </c>
    </row>
    <row r="21" spans="1:13">
      <c r="A21" s="242"/>
    </row>
    <row r="22" spans="1:13">
      <c r="A22" s="242"/>
    </row>
  </sheetData>
  <hyperlinks>
    <hyperlink ref="N2" location="Content!A1" display="Back to content page" xr:uid="{00000000-0004-0000-DB00-000000000000}"/>
  </hyperlinks>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sheetPr codeName="Sheet221"/>
  <dimension ref="A1:N22"/>
  <sheetViews>
    <sheetView workbookViewId="0">
      <selection activeCell="M1" sqref="M1:M1048576"/>
    </sheetView>
  </sheetViews>
  <sheetFormatPr defaultColWidth="8.77734375" defaultRowHeight="14.4"/>
  <cols>
    <col min="1" max="1" width="28.77734375" customWidth="1"/>
    <col min="2" max="13" width="9.77734375" customWidth="1"/>
  </cols>
  <sheetData>
    <row r="1" spans="1:14">
      <c r="A1" s="18" t="s">
        <v>2871</v>
      </c>
      <c r="B1" s="257"/>
      <c r="C1" s="257"/>
      <c r="D1" s="257"/>
      <c r="E1" s="257"/>
      <c r="F1" s="257"/>
      <c r="G1" s="257"/>
      <c r="H1" s="257"/>
      <c r="I1" s="257"/>
      <c r="J1" s="257"/>
      <c r="K1" s="257"/>
      <c r="L1" s="257"/>
      <c r="M1" s="257"/>
    </row>
    <row r="2" spans="1:14" ht="29.55" customHeight="1">
      <c r="A2" s="255" t="s">
        <v>14</v>
      </c>
      <c r="B2" s="34">
        <v>2012</v>
      </c>
      <c r="C2" s="441">
        <v>2013</v>
      </c>
      <c r="D2" s="34">
        <v>2014</v>
      </c>
      <c r="E2" s="34">
        <v>2015</v>
      </c>
      <c r="F2" s="441">
        <v>2016</v>
      </c>
      <c r="G2" s="34">
        <v>2017</v>
      </c>
      <c r="H2" s="34">
        <v>2018</v>
      </c>
      <c r="I2" s="441">
        <v>2019</v>
      </c>
      <c r="J2" s="34">
        <v>2020</v>
      </c>
      <c r="K2" s="441">
        <v>2021</v>
      </c>
      <c r="L2" s="34">
        <v>2022</v>
      </c>
      <c r="M2" s="443"/>
      <c r="N2" s="1" t="s">
        <v>528</v>
      </c>
    </row>
    <row r="3" spans="1:14">
      <c r="A3" s="92" t="s">
        <v>13</v>
      </c>
      <c r="B3" s="557"/>
      <c r="C3" s="557"/>
      <c r="D3" s="557"/>
      <c r="E3" s="557"/>
      <c r="F3" s="557"/>
      <c r="G3" s="557"/>
      <c r="H3" s="557"/>
      <c r="I3" s="557"/>
      <c r="J3" s="557">
        <v>0.06</v>
      </c>
      <c r="K3" s="557">
        <v>0.13</v>
      </c>
      <c r="L3" s="557"/>
      <c r="M3" s="432"/>
    </row>
    <row r="4" spans="1:14">
      <c r="A4" s="92" t="s">
        <v>12</v>
      </c>
      <c r="B4" s="557"/>
      <c r="C4" s="557"/>
      <c r="D4" s="557"/>
      <c r="E4" s="557"/>
      <c r="F4" s="557"/>
      <c r="G4" s="557"/>
      <c r="H4" s="557"/>
      <c r="I4" s="557"/>
      <c r="J4" s="557">
        <v>0.11</v>
      </c>
      <c r="K4" s="557">
        <v>0.09</v>
      </c>
      <c r="L4" s="557"/>
      <c r="M4" s="432"/>
    </row>
    <row r="5" spans="1:14">
      <c r="A5" s="92" t="s">
        <v>483</v>
      </c>
      <c r="B5" s="558"/>
      <c r="C5" s="558"/>
      <c r="D5" s="558"/>
      <c r="E5" s="558"/>
      <c r="F5" s="558"/>
      <c r="G5" s="558"/>
      <c r="H5" s="558"/>
      <c r="I5" s="558"/>
      <c r="J5" s="557"/>
      <c r="K5" s="557">
        <v>0.11</v>
      </c>
      <c r="L5" s="557"/>
      <c r="M5" s="432"/>
    </row>
    <row r="6" spans="1:14">
      <c r="A6" s="92" t="s">
        <v>89</v>
      </c>
      <c r="B6" s="557"/>
      <c r="C6" s="557"/>
      <c r="D6" s="557"/>
      <c r="E6" s="557"/>
      <c r="F6" s="557"/>
      <c r="G6" s="557"/>
      <c r="H6" s="557"/>
      <c r="I6" s="557"/>
      <c r="J6" s="557"/>
      <c r="K6" s="557"/>
      <c r="L6" s="557"/>
      <c r="M6" s="432"/>
    </row>
    <row r="7" spans="1:14">
      <c r="A7" s="92" t="s">
        <v>482</v>
      </c>
      <c r="B7" s="557"/>
      <c r="C7" s="557"/>
      <c r="D7" s="557"/>
      <c r="E7" s="557"/>
      <c r="F7" s="557"/>
      <c r="G7" s="557"/>
      <c r="H7" s="557"/>
      <c r="I7" s="557"/>
      <c r="J7" s="557">
        <v>0.05</v>
      </c>
      <c r="K7" s="557">
        <v>0.04</v>
      </c>
      <c r="L7" s="557"/>
      <c r="M7" s="432"/>
    </row>
    <row r="8" spans="1:14">
      <c r="A8" s="92" t="s">
        <v>11</v>
      </c>
      <c r="B8" s="557"/>
      <c r="C8" s="557"/>
      <c r="D8" s="557"/>
      <c r="E8" s="557"/>
      <c r="F8" s="557"/>
      <c r="G8" s="557"/>
      <c r="H8" s="557"/>
      <c r="I8" s="557"/>
      <c r="J8" s="557">
        <v>0.25</v>
      </c>
      <c r="K8" s="557">
        <v>0.24</v>
      </c>
      <c r="L8" s="557"/>
      <c r="M8" s="432"/>
    </row>
    <row r="9" spans="1:14">
      <c r="A9" s="92" t="s">
        <v>10</v>
      </c>
      <c r="B9" s="557"/>
      <c r="C9" s="557"/>
      <c r="D9" s="557"/>
      <c r="E9" s="557"/>
      <c r="F9" s="557"/>
      <c r="G9" s="557"/>
      <c r="H9" s="557"/>
      <c r="I9" s="557"/>
      <c r="J9" s="557"/>
      <c r="K9" s="557">
        <v>0.13</v>
      </c>
      <c r="L9" s="557"/>
      <c r="M9" s="432"/>
    </row>
    <row r="10" spans="1:14">
      <c r="A10" s="92" t="s">
        <v>9</v>
      </c>
      <c r="B10" s="557"/>
      <c r="C10" s="557"/>
      <c r="D10" s="557"/>
      <c r="E10" s="557"/>
      <c r="F10" s="557"/>
      <c r="G10" s="557"/>
      <c r="H10" s="557"/>
      <c r="I10" s="557"/>
      <c r="J10" s="557">
        <v>0.11</v>
      </c>
      <c r="K10" s="557">
        <v>0.09</v>
      </c>
      <c r="L10" s="557"/>
      <c r="M10" s="432"/>
    </row>
    <row r="11" spans="1:14">
      <c r="A11" s="92" t="s">
        <v>8</v>
      </c>
      <c r="B11" s="557">
        <v>6.8493150684931503E-2</v>
      </c>
      <c r="C11" s="557">
        <v>6.6864542222512147E-2</v>
      </c>
      <c r="D11" s="557">
        <v>6.6956266126661654E-2</v>
      </c>
      <c r="E11" s="557">
        <v>5.8367974488924314E-2</v>
      </c>
      <c r="F11" s="557">
        <v>5.7190360069957494E-2</v>
      </c>
      <c r="G11" s="557">
        <v>5.894304800391785E-2</v>
      </c>
      <c r="H11" s="557">
        <v>6.0020895671428397E-2</v>
      </c>
      <c r="I11" s="557">
        <v>5.7609388089578696E-2</v>
      </c>
      <c r="J11" s="557">
        <v>5.2384669019956753E-2</v>
      </c>
      <c r="K11" s="557">
        <v>4.9520409017441952E-2</v>
      </c>
      <c r="L11" s="557">
        <v>4.6788202688893436E-2</v>
      </c>
      <c r="M11" s="442"/>
    </row>
    <row r="12" spans="1:14">
      <c r="A12" s="92" t="s">
        <v>6</v>
      </c>
      <c r="B12" s="533"/>
      <c r="C12" s="533"/>
      <c r="D12" s="533"/>
      <c r="E12" s="533"/>
      <c r="F12" s="533"/>
      <c r="G12" s="533"/>
      <c r="H12" s="533"/>
      <c r="I12" s="533"/>
      <c r="J12" s="557">
        <v>0.27898326100433979</v>
      </c>
      <c r="K12" s="557">
        <v>0.27898326100433979</v>
      </c>
      <c r="L12" s="557"/>
      <c r="M12" s="432"/>
    </row>
    <row r="13" spans="1:14">
      <c r="A13" s="92" t="s">
        <v>17</v>
      </c>
      <c r="B13" s="557"/>
      <c r="C13" s="557"/>
      <c r="D13" s="557"/>
      <c r="E13" s="557"/>
      <c r="F13" s="557"/>
      <c r="G13" s="557"/>
      <c r="H13" s="557"/>
      <c r="I13" s="557"/>
      <c r="J13" s="557">
        <v>0.05</v>
      </c>
      <c r="K13" s="557">
        <v>0.03</v>
      </c>
      <c r="L13" s="557"/>
      <c r="M13" s="432"/>
    </row>
    <row r="14" spans="1:14">
      <c r="A14" s="92" t="s">
        <v>4</v>
      </c>
      <c r="B14" s="557"/>
      <c r="C14" s="557"/>
      <c r="D14" s="557"/>
      <c r="E14" s="557"/>
      <c r="F14" s="557"/>
      <c r="G14" s="557"/>
      <c r="H14" s="557"/>
      <c r="I14" s="557"/>
      <c r="J14" s="557">
        <v>0.06</v>
      </c>
      <c r="K14" s="557">
        <v>0.06</v>
      </c>
      <c r="L14" s="557"/>
      <c r="M14" s="432"/>
    </row>
    <row r="15" spans="1:14">
      <c r="A15" s="92" t="s">
        <v>3</v>
      </c>
      <c r="B15" s="557"/>
      <c r="C15" s="557"/>
      <c r="D15" s="557"/>
      <c r="E15" s="557"/>
      <c r="F15" s="557"/>
      <c r="G15" s="557"/>
      <c r="H15" s="557"/>
      <c r="I15" s="557"/>
      <c r="J15" s="557">
        <v>0.03</v>
      </c>
      <c r="K15" s="557">
        <v>0.05</v>
      </c>
      <c r="L15" s="557"/>
      <c r="M15" s="432"/>
    </row>
    <row r="16" spans="1:14">
      <c r="A16" s="92" t="s">
        <v>431</v>
      </c>
      <c r="B16" s="557"/>
      <c r="C16" s="557"/>
      <c r="D16" s="557"/>
      <c r="E16" s="557"/>
      <c r="F16" s="557"/>
      <c r="G16" s="557"/>
      <c r="H16" s="557"/>
      <c r="I16" s="557"/>
      <c r="J16" s="557">
        <v>0.08</v>
      </c>
      <c r="K16" s="557">
        <v>0.08</v>
      </c>
      <c r="L16" s="557"/>
      <c r="M16" s="432"/>
    </row>
    <row r="17" spans="1:13">
      <c r="A17" s="92" t="s">
        <v>1</v>
      </c>
      <c r="B17" s="557"/>
      <c r="C17" s="557"/>
      <c r="D17" s="557"/>
      <c r="E17" s="557"/>
      <c r="F17" s="557"/>
      <c r="G17" s="557"/>
      <c r="H17" s="557"/>
      <c r="I17" s="557"/>
      <c r="J17" s="557">
        <v>0.19</v>
      </c>
      <c r="K17" s="557">
        <v>0.18</v>
      </c>
      <c r="L17" s="557"/>
      <c r="M17" s="432"/>
    </row>
    <row r="18" spans="1:13">
      <c r="A18" s="92" t="s">
        <v>23</v>
      </c>
      <c r="B18" s="557"/>
      <c r="C18" s="557"/>
      <c r="D18" s="557"/>
      <c r="E18" s="557"/>
      <c r="F18" s="557"/>
      <c r="G18" s="557"/>
      <c r="H18" s="557"/>
      <c r="I18" s="557"/>
      <c r="J18" s="557">
        <v>0.05</v>
      </c>
      <c r="K18" s="557">
        <v>0.69</v>
      </c>
      <c r="L18" s="557"/>
      <c r="M18" s="432"/>
    </row>
    <row r="20" spans="1:13">
      <c r="A20" s="242" t="s">
        <v>2822</v>
      </c>
    </row>
    <row r="21" spans="1:13">
      <c r="A21" s="242"/>
    </row>
    <row r="22" spans="1:13">
      <c r="A22" s="242"/>
    </row>
  </sheetData>
  <hyperlinks>
    <hyperlink ref="N2" location="Content!A1" display="Back to content page" xr:uid="{00000000-0004-0000-DC00-000000000000}"/>
  </hyperlink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sheetPr codeName="Sheet222"/>
  <dimension ref="A1:N22"/>
  <sheetViews>
    <sheetView workbookViewId="0">
      <selection activeCell="M1" sqref="M1:M1048576"/>
    </sheetView>
  </sheetViews>
  <sheetFormatPr defaultColWidth="8.77734375" defaultRowHeight="14.4"/>
  <cols>
    <col min="1" max="1" width="28.77734375" customWidth="1"/>
    <col min="2" max="13" width="11.77734375" customWidth="1"/>
  </cols>
  <sheetData>
    <row r="1" spans="1:14">
      <c r="A1" s="18" t="s">
        <v>2872</v>
      </c>
      <c r="B1" s="257"/>
      <c r="C1" s="257"/>
      <c r="D1" s="257"/>
      <c r="E1" s="257"/>
      <c r="F1" s="257"/>
      <c r="G1" s="257"/>
      <c r="H1" s="257"/>
      <c r="I1" s="257"/>
      <c r="J1" s="257"/>
      <c r="K1" s="257"/>
      <c r="L1" s="257"/>
      <c r="M1" s="257"/>
    </row>
    <row r="2" spans="1:14" ht="28.95" customHeight="1">
      <c r="A2" s="255" t="s">
        <v>14</v>
      </c>
      <c r="B2" s="34">
        <v>2012</v>
      </c>
      <c r="C2" s="441">
        <v>2013</v>
      </c>
      <c r="D2" s="34">
        <v>2014</v>
      </c>
      <c r="E2" s="34">
        <v>2015</v>
      </c>
      <c r="F2" s="441">
        <v>2016</v>
      </c>
      <c r="G2" s="34">
        <v>2017</v>
      </c>
      <c r="H2" s="34">
        <v>2018</v>
      </c>
      <c r="I2" s="441">
        <v>2019</v>
      </c>
      <c r="J2" s="34">
        <v>2020</v>
      </c>
      <c r="K2" s="34">
        <v>2021</v>
      </c>
      <c r="L2" s="34">
        <v>2022</v>
      </c>
      <c r="N2" s="1" t="s">
        <v>528</v>
      </c>
    </row>
    <row r="3" spans="1:14">
      <c r="A3" s="92" t="s">
        <v>13</v>
      </c>
      <c r="B3" s="279"/>
      <c r="C3" s="279"/>
      <c r="D3" s="279"/>
      <c r="E3" s="279"/>
      <c r="F3" s="279"/>
      <c r="G3" s="279"/>
      <c r="H3" s="279"/>
      <c r="I3" s="279"/>
      <c r="J3" s="279">
        <v>0.11</v>
      </c>
      <c r="K3" s="279">
        <v>0.16</v>
      </c>
      <c r="L3" s="279"/>
    </row>
    <row r="4" spans="1:14">
      <c r="A4" s="92" t="s">
        <v>12</v>
      </c>
      <c r="B4" s="279"/>
      <c r="C4" s="279"/>
      <c r="D4" s="279"/>
      <c r="E4" s="279"/>
      <c r="F4" s="279"/>
      <c r="G4" s="279"/>
      <c r="H4" s="279"/>
      <c r="I4" s="279"/>
      <c r="J4" s="279">
        <v>0.26</v>
      </c>
      <c r="K4" s="279">
        <v>0.23</v>
      </c>
      <c r="L4" s="279"/>
    </row>
    <row r="5" spans="1:14">
      <c r="A5" s="92" t="s">
        <v>483</v>
      </c>
      <c r="B5" s="458"/>
      <c r="C5" s="458"/>
      <c r="D5" s="458"/>
      <c r="E5" s="458"/>
      <c r="F5" s="458"/>
      <c r="G5" s="458"/>
      <c r="H5" s="458"/>
      <c r="I5" s="458"/>
      <c r="J5" s="279"/>
      <c r="K5" s="279">
        <v>0.13</v>
      </c>
      <c r="L5" s="279"/>
    </row>
    <row r="6" spans="1:14">
      <c r="A6" s="92" t="s">
        <v>89</v>
      </c>
      <c r="B6" s="279"/>
      <c r="C6" s="279"/>
      <c r="D6" s="279"/>
      <c r="E6" s="279"/>
      <c r="F6" s="279"/>
      <c r="G6" s="279"/>
      <c r="H6" s="279"/>
      <c r="I6" s="279"/>
      <c r="J6" s="279"/>
      <c r="K6" s="279"/>
      <c r="L6" s="279"/>
    </row>
    <row r="7" spans="1:14">
      <c r="A7" s="92" t="s">
        <v>482</v>
      </c>
      <c r="B7" s="279"/>
      <c r="C7" s="279"/>
      <c r="D7" s="279"/>
      <c r="E7" s="279"/>
      <c r="F7" s="279"/>
      <c r="G7" s="279"/>
      <c r="H7" s="279"/>
      <c r="I7" s="279"/>
      <c r="J7" s="279">
        <v>0.21</v>
      </c>
      <c r="K7" s="279">
        <v>0.19</v>
      </c>
      <c r="L7" s="279"/>
    </row>
    <row r="8" spans="1:14">
      <c r="A8" s="92" t="s">
        <v>11</v>
      </c>
      <c r="B8" s="279"/>
      <c r="C8" s="279"/>
      <c r="D8" s="279"/>
      <c r="E8" s="279"/>
      <c r="F8" s="279"/>
      <c r="G8" s="279"/>
      <c r="H8" s="279"/>
      <c r="I8" s="279"/>
      <c r="J8" s="279">
        <v>0.5</v>
      </c>
      <c r="K8" s="279">
        <v>0.49</v>
      </c>
      <c r="L8" s="279"/>
    </row>
    <row r="9" spans="1:14">
      <c r="A9" s="92" t="s">
        <v>10</v>
      </c>
      <c r="B9" s="279"/>
      <c r="C9" s="279"/>
      <c r="D9" s="279"/>
      <c r="E9" s="279"/>
      <c r="F9" s="279"/>
      <c r="G9" s="279"/>
      <c r="H9" s="279"/>
      <c r="I9" s="279"/>
      <c r="J9" s="279"/>
      <c r="K9" s="279">
        <v>0.12</v>
      </c>
      <c r="L9" s="279"/>
    </row>
    <row r="10" spans="1:14">
      <c r="A10" s="92" t="s">
        <v>9</v>
      </c>
      <c r="B10" s="279"/>
      <c r="C10" s="279"/>
      <c r="D10" s="279"/>
      <c r="E10" s="279"/>
      <c r="F10" s="279"/>
      <c r="G10" s="279"/>
      <c r="H10" s="279"/>
      <c r="I10" s="279"/>
      <c r="J10" s="279">
        <v>0.15</v>
      </c>
      <c r="K10" s="279">
        <v>0.12</v>
      </c>
      <c r="L10" s="279"/>
    </row>
    <row r="11" spans="1:14">
      <c r="A11" s="92" t="s">
        <v>8</v>
      </c>
      <c r="B11" s="279">
        <v>0.12863347811560308</v>
      </c>
      <c r="C11" s="279">
        <v>0.1255748719788643</v>
      </c>
      <c r="D11" s="279">
        <v>0.12574713394519385</v>
      </c>
      <c r="E11" s="279">
        <v>0.10961790330846763</v>
      </c>
      <c r="F11" s="279">
        <v>0.10740628598504214</v>
      </c>
      <c r="G11" s="279">
        <v>0.11069791942199207</v>
      </c>
      <c r="H11" s="279">
        <v>0.11272216991951187</v>
      </c>
      <c r="I11" s="279">
        <v>0.10819324104628196</v>
      </c>
      <c r="J11" s="279">
        <v>9.8380963769187077E-2</v>
      </c>
      <c r="K11" s="279">
        <v>9.3001743764464156E-2</v>
      </c>
      <c r="L11" s="279">
        <v>8.787052700109256E-2</v>
      </c>
    </row>
    <row r="12" spans="1:14">
      <c r="A12" s="92" t="s">
        <v>6</v>
      </c>
      <c r="B12" s="445"/>
      <c r="C12" s="445"/>
      <c r="D12" s="445"/>
      <c r="E12" s="445"/>
      <c r="F12" s="445"/>
      <c r="G12" s="445"/>
      <c r="H12" s="445"/>
      <c r="I12" s="445"/>
      <c r="J12" s="279">
        <v>0.27898326100433979</v>
      </c>
      <c r="K12" s="279">
        <v>0.27898326100433979</v>
      </c>
      <c r="L12" s="279"/>
    </row>
    <row r="13" spans="1:14">
      <c r="A13" s="92" t="s">
        <v>17</v>
      </c>
      <c r="B13" s="279"/>
      <c r="C13" s="279"/>
      <c r="D13" s="279"/>
      <c r="E13" s="279"/>
      <c r="F13" s="279"/>
      <c r="G13" s="279"/>
      <c r="H13" s="279"/>
      <c r="I13" s="279"/>
      <c r="J13" s="279">
        <v>0.1</v>
      </c>
      <c r="K13" s="279">
        <v>0.1</v>
      </c>
      <c r="L13" s="279"/>
    </row>
    <row r="14" spans="1:14">
      <c r="A14" s="92" t="s">
        <v>4</v>
      </c>
      <c r="B14" s="279"/>
      <c r="C14" s="279"/>
      <c r="D14" s="279"/>
      <c r="E14" s="279"/>
      <c r="F14" s="279"/>
      <c r="G14" s="279"/>
      <c r="H14" s="279"/>
      <c r="I14" s="279"/>
      <c r="J14" s="279">
        <v>0.32</v>
      </c>
      <c r="K14" s="279">
        <v>0.31</v>
      </c>
      <c r="L14" s="279"/>
    </row>
    <row r="15" spans="1:14">
      <c r="A15" s="92" t="s">
        <v>3</v>
      </c>
      <c r="B15" s="279"/>
      <c r="C15" s="279"/>
      <c r="D15" s="279"/>
      <c r="E15" s="279"/>
      <c r="F15" s="279"/>
      <c r="G15" s="279"/>
      <c r="H15" s="279"/>
      <c r="I15" s="279"/>
      <c r="J15" s="279">
        <v>0.03</v>
      </c>
      <c r="K15" s="279">
        <v>0.05</v>
      </c>
      <c r="L15" s="279"/>
    </row>
    <row r="16" spans="1:14">
      <c r="A16" s="92" t="s">
        <v>431</v>
      </c>
      <c r="B16" s="279"/>
      <c r="C16" s="279"/>
      <c r="D16" s="279"/>
      <c r="E16" s="279"/>
      <c r="F16" s="279"/>
      <c r="G16" s="279"/>
      <c r="H16" s="279"/>
      <c r="I16" s="279"/>
      <c r="J16" s="279">
        <v>0.08</v>
      </c>
      <c r="K16" s="279">
        <v>0.08</v>
      </c>
      <c r="L16" s="279"/>
    </row>
    <row r="17" spans="1:12">
      <c r="A17" s="92" t="s">
        <v>1</v>
      </c>
      <c r="B17" s="279"/>
      <c r="C17" s="279"/>
      <c r="D17" s="279"/>
      <c r="E17" s="279"/>
      <c r="F17" s="279"/>
      <c r="G17" s="279"/>
      <c r="H17" s="279"/>
      <c r="I17" s="279"/>
      <c r="J17" s="279">
        <v>0.19</v>
      </c>
      <c r="K17" s="279">
        <v>0.18</v>
      </c>
      <c r="L17" s="279"/>
    </row>
    <row r="18" spans="1:12">
      <c r="A18" s="92" t="s">
        <v>23</v>
      </c>
      <c r="B18" s="279"/>
      <c r="C18" s="279"/>
      <c r="D18" s="279"/>
      <c r="E18" s="279"/>
      <c r="F18" s="279"/>
      <c r="G18" s="279"/>
      <c r="H18" s="279"/>
      <c r="I18" s="279"/>
      <c r="J18" s="279">
        <v>0.05</v>
      </c>
      <c r="K18" s="279">
        <v>0.5</v>
      </c>
      <c r="L18" s="279"/>
    </row>
    <row r="20" spans="1:12">
      <c r="A20" s="242" t="s">
        <v>2822</v>
      </c>
    </row>
    <row r="21" spans="1:12">
      <c r="A21" s="242"/>
    </row>
    <row r="22" spans="1:12">
      <c r="A22" s="242"/>
    </row>
  </sheetData>
  <hyperlinks>
    <hyperlink ref="N2" location="Content!A1" display="Back to content page" xr:uid="{00000000-0004-0000-DD00-000000000000}"/>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sheetPr codeName="Sheet223"/>
  <dimension ref="A1:N22"/>
  <sheetViews>
    <sheetView workbookViewId="0">
      <selection activeCell="A24" sqref="A24"/>
    </sheetView>
  </sheetViews>
  <sheetFormatPr defaultColWidth="8.77734375" defaultRowHeight="14.4"/>
  <cols>
    <col min="1" max="1" width="28.77734375" customWidth="1"/>
    <col min="2" max="13" width="11.77734375" customWidth="1"/>
  </cols>
  <sheetData>
    <row r="1" spans="1:14">
      <c r="A1" s="18" t="s">
        <v>2873</v>
      </c>
      <c r="B1" s="257"/>
      <c r="C1" s="257"/>
      <c r="D1" s="257"/>
      <c r="E1" s="257"/>
      <c r="F1" s="257"/>
      <c r="G1" s="257"/>
      <c r="H1" s="257"/>
      <c r="I1" s="257"/>
      <c r="J1" s="257"/>
      <c r="K1" s="257"/>
      <c r="L1" s="257"/>
      <c r="M1" s="257"/>
    </row>
    <row r="2" spans="1:14" ht="25.5" customHeight="1">
      <c r="A2" s="255" t="s">
        <v>14</v>
      </c>
      <c r="B2" s="34">
        <v>2012</v>
      </c>
      <c r="C2" s="441">
        <v>2013</v>
      </c>
      <c r="D2" s="34">
        <v>2014</v>
      </c>
      <c r="E2" s="441">
        <v>2015</v>
      </c>
      <c r="F2" s="34">
        <v>2016</v>
      </c>
      <c r="G2" s="441">
        <v>2017</v>
      </c>
      <c r="H2" s="34">
        <v>2018</v>
      </c>
      <c r="I2" s="441">
        <v>2019</v>
      </c>
      <c r="J2" s="34">
        <v>2020</v>
      </c>
      <c r="K2" s="441">
        <v>2021</v>
      </c>
      <c r="L2" s="34">
        <v>2022</v>
      </c>
      <c r="M2" s="443"/>
      <c r="N2" s="1" t="s">
        <v>528</v>
      </c>
    </row>
    <row r="3" spans="1:14">
      <c r="A3" s="92" t="s">
        <v>13</v>
      </c>
      <c r="B3" s="556"/>
      <c r="C3" s="556"/>
      <c r="D3" s="556"/>
      <c r="E3" s="556"/>
      <c r="F3" s="556"/>
      <c r="G3" s="556"/>
      <c r="H3" s="556"/>
      <c r="I3" s="556"/>
      <c r="J3" s="556"/>
      <c r="K3" s="556"/>
      <c r="L3" s="556"/>
      <c r="M3" s="432"/>
    </row>
    <row r="4" spans="1:14">
      <c r="A4" s="92" t="s">
        <v>12</v>
      </c>
      <c r="B4" s="556"/>
      <c r="C4" s="556"/>
      <c r="D4" s="556"/>
      <c r="E4" s="556"/>
      <c r="F4" s="556"/>
      <c r="G4" s="556"/>
      <c r="H4" s="556"/>
      <c r="I4" s="556"/>
      <c r="J4" s="556"/>
      <c r="K4" s="556"/>
      <c r="L4" s="556"/>
      <c r="M4" s="432"/>
    </row>
    <row r="5" spans="1:14">
      <c r="A5" s="92" t="s">
        <v>483</v>
      </c>
      <c r="B5" s="458"/>
      <c r="C5" s="458"/>
      <c r="D5" s="458"/>
      <c r="E5" s="458"/>
      <c r="F5" s="458"/>
      <c r="G5" s="458"/>
      <c r="H5" s="458"/>
      <c r="I5" s="458"/>
      <c r="J5" s="458"/>
      <c r="K5" s="458"/>
      <c r="L5" s="556"/>
      <c r="M5" s="432"/>
    </row>
    <row r="6" spans="1:14">
      <c r="A6" s="92" t="s">
        <v>89</v>
      </c>
      <c r="B6" s="556"/>
      <c r="C6" s="556"/>
      <c r="D6" s="556"/>
      <c r="E6" s="556"/>
      <c r="F6" s="556"/>
      <c r="G6" s="556"/>
      <c r="H6" s="556"/>
      <c r="I6" s="556"/>
      <c r="J6" s="556"/>
      <c r="K6" s="556"/>
      <c r="L6" s="556"/>
      <c r="M6" s="432"/>
    </row>
    <row r="7" spans="1:14">
      <c r="A7" s="92" t="s">
        <v>482</v>
      </c>
      <c r="B7" s="556"/>
      <c r="C7" s="556"/>
      <c r="D7" s="556"/>
      <c r="E7" s="556"/>
      <c r="F7" s="556"/>
      <c r="G7" s="556"/>
      <c r="H7" s="556"/>
      <c r="I7" s="556"/>
      <c r="J7" s="556"/>
      <c r="K7" s="556"/>
      <c r="L7" s="556"/>
      <c r="M7" s="432"/>
    </row>
    <row r="8" spans="1:14">
      <c r="A8" s="92" t="s">
        <v>11</v>
      </c>
      <c r="B8" s="556"/>
      <c r="C8" s="556"/>
      <c r="D8" s="556"/>
      <c r="E8" s="556"/>
      <c r="F8" s="556"/>
      <c r="G8" s="556"/>
      <c r="H8" s="556"/>
      <c r="I8" s="556"/>
      <c r="J8" s="556"/>
      <c r="K8" s="556"/>
      <c r="L8" s="556"/>
      <c r="M8" s="432"/>
    </row>
    <row r="9" spans="1:14">
      <c r="A9" s="92" t="s">
        <v>10</v>
      </c>
      <c r="B9" s="556"/>
      <c r="C9" s="556"/>
      <c r="D9" s="556"/>
      <c r="E9" s="556"/>
      <c r="F9" s="556"/>
      <c r="G9" s="556"/>
      <c r="H9" s="556"/>
      <c r="I9" s="556"/>
      <c r="J9" s="556"/>
      <c r="K9" s="556"/>
      <c r="L9" s="556"/>
      <c r="M9" s="432"/>
    </row>
    <row r="10" spans="1:14">
      <c r="A10" s="92" t="s">
        <v>9</v>
      </c>
      <c r="B10" s="556"/>
      <c r="C10" s="556"/>
      <c r="D10" s="556"/>
      <c r="E10" s="556"/>
      <c r="F10" s="556"/>
      <c r="G10" s="556"/>
      <c r="H10" s="556"/>
      <c r="I10" s="556"/>
      <c r="J10" s="556"/>
      <c r="K10" s="556"/>
      <c r="L10" s="556"/>
      <c r="M10" s="432"/>
    </row>
    <row r="11" spans="1:14">
      <c r="A11" s="92" t="s">
        <v>8</v>
      </c>
      <c r="B11" s="560">
        <v>4.0093551620447712E-2</v>
      </c>
      <c r="C11" s="560">
        <v>3.9140219837568088E-2</v>
      </c>
      <c r="D11" s="560">
        <v>3.9193911879021458E-2</v>
      </c>
      <c r="E11" s="560">
        <v>3.4166619213028868E-2</v>
      </c>
      <c r="F11" s="560">
        <v>3.3477283943389752E-2</v>
      </c>
      <c r="G11" s="560">
        <v>3.4503247612049474E-2</v>
      </c>
      <c r="H11" s="560">
        <v>3.5134182832055647E-2</v>
      </c>
      <c r="I11" s="560">
        <v>3.3722568637802167E-2</v>
      </c>
      <c r="J11" s="560">
        <v>3.066419649948688E-2</v>
      </c>
      <c r="K11" s="560">
        <v>2.8987556498014801E-2</v>
      </c>
      <c r="L11" s="560">
        <v>2.7388216208132744E-2</v>
      </c>
      <c r="M11" s="444"/>
    </row>
    <row r="12" spans="1:14">
      <c r="A12" s="92" t="s">
        <v>6</v>
      </c>
      <c r="B12" s="445"/>
      <c r="C12" s="445"/>
      <c r="D12" s="445"/>
      <c r="E12" s="445"/>
      <c r="F12" s="445"/>
      <c r="G12" s="445"/>
      <c r="H12" s="445"/>
      <c r="I12" s="445"/>
      <c r="J12" s="556">
        <v>0.10136391816491011</v>
      </c>
      <c r="K12" s="556">
        <v>0.10136391816491011</v>
      </c>
      <c r="L12" s="556"/>
      <c r="M12" s="432"/>
    </row>
    <row r="13" spans="1:14">
      <c r="A13" s="92" t="s">
        <v>17</v>
      </c>
      <c r="B13" s="556"/>
      <c r="C13" s="556"/>
      <c r="D13" s="556"/>
      <c r="E13" s="556"/>
      <c r="F13" s="556"/>
      <c r="G13" s="556"/>
      <c r="H13" s="556"/>
      <c r="I13" s="556"/>
      <c r="J13" s="556"/>
      <c r="K13" s="556"/>
      <c r="L13" s="556"/>
      <c r="M13" s="432"/>
    </row>
    <row r="14" spans="1:14">
      <c r="A14" s="92" t="s">
        <v>4</v>
      </c>
      <c r="B14" s="556"/>
      <c r="C14" s="556"/>
      <c r="D14" s="556"/>
      <c r="E14" s="556"/>
      <c r="F14" s="556"/>
      <c r="G14" s="556"/>
      <c r="H14" s="556"/>
      <c r="I14" s="556"/>
      <c r="J14" s="556"/>
      <c r="K14" s="556"/>
      <c r="L14" s="556"/>
      <c r="M14" s="432"/>
    </row>
    <row r="15" spans="1:14">
      <c r="A15" s="92" t="s">
        <v>3</v>
      </c>
      <c r="B15" s="556"/>
      <c r="C15" s="556"/>
      <c r="D15" s="556"/>
      <c r="E15" s="556"/>
      <c r="F15" s="556"/>
      <c r="G15" s="556"/>
      <c r="H15" s="556"/>
      <c r="I15" s="556"/>
      <c r="J15" s="556"/>
      <c r="K15" s="556"/>
      <c r="L15" s="556"/>
      <c r="M15" s="432"/>
    </row>
    <row r="16" spans="1:14">
      <c r="A16" s="92" t="s">
        <v>431</v>
      </c>
      <c r="B16" s="556"/>
      <c r="C16" s="556"/>
      <c r="D16" s="556"/>
      <c r="E16" s="556"/>
      <c r="F16" s="556"/>
      <c r="G16" s="556"/>
      <c r="H16" s="556"/>
      <c r="I16" s="556"/>
      <c r="J16" s="556"/>
      <c r="K16" s="556"/>
      <c r="L16" s="556"/>
      <c r="M16" s="432"/>
    </row>
    <row r="17" spans="1:13">
      <c r="A17" s="92" t="s">
        <v>1</v>
      </c>
      <c r="B17" s="556"/>
      <c r="C17" s="556"/>
      <c r="D17" s="556"/>
      <c r="E17" s="556"/>
      <c r="F17" s="556"/>
      <c r="G17" s="556"/>
      <c r="H17" s="556"/>
      <c r="I17" s="556"/>
      <c r="J17" s="556"/>
      <c r="K17" s="556"/>
      <c r="L17" s="556"/>
      <c r="M17" s="432"/>
    </row>
    <row r="18" spans="1:13">
      <c r="A18" s="92" t="s">
        <v>23</v>
      </c>
      <c r="B18" s="556"/>
      <c r="C18" s="556"/>
      <c r="D18" s="556"/>
      <c r="E18" s="556"/>
      <c r="F18" s="556"/>
      <c r="G18" s="556"/>
      <c r="H18" s="556"/>
      <c r="I18" s="556"/>
      <c r="J18" s="556"/>
      <c r="K18" s="556"/>
      <c r="L18" s="556"/>
      <c r="M18" s="432"/>
    </row>
    <row r="20" spans="1:13">
      <c r="A20" s="242" t="s">
        <v>2822</v>
      </c>
    </row>
    <row r="21" spans="1:13">
      <c r="A21" s="242"/>
    </row>
    <row r="22" spans="1:13">
      <c r="A22" s="242"/>
    </row>
  </sheetData>
  <hyperlinks>
    <hyperlink ref="N2" location="Content!A1" display="Back to content page" xr:uid="{00000000-0004-0000-DE00-000000000000}"/>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sheetPr codeName="Sheet225"/>
  <dimension ref="A1:N22"/>
  <sheetViews>
    <sheetView workbookViewId="0">
      <selection activeCell="M1" sqref="M1:M1048576"/>
    </sheetView>
  </sheetViews>
  <sheetFormatPr defaultColWidth="8.77734375" defaultRowHeight="14.4"/>
  <cols>
    <col min="1" max="1" width="28.77734375" customWidth="1"/>
    <col min="2" max="13" width="11.5546875" customWidth="1"/>
  </cols>
  <sheetData>
    <row r="1" spans="1:14">
      <c r="A1" s="18" t="s">
        <v>2892</v>
      </c>
      <c r="B1" s="257"/>
      <c r="C1" s="257"/>
      <c r="D1" s="257"/>
      <c r="E1" s="257"/>
      <c r="F1" s="257"/>
      <c r="G1" s="257"/>
      <c r="H1" s="257"/>
      <c r="I1" s="257"/>
      <c r="J1" s="257"/>
      <c r="K1" s="257"/>
      <c r="L1" s="257"/>
      <c r="M1" s="257"/>
    </row>
    <row r="2" spans="1:14" ht="25.95" customHeight="1">
      <c r="A2" s="255" t="s">
        <v>14</v>
      </c>
      <c r="B2" s="34">
        <v>2012</v>
      </c>
      <c r="C2" s="441">
        <v>2013</v>
      </c>
      <c r="D2" s="34">
        <v>2014</v>
      </c>
      <c r="E2" s="441">
        <v>2015</v>
      </c>
      <c r="F2" s="34">
        <v>2016</v>
      </c>
      <c r="G2" s="441">
        <v>2017</v>
      </c>
      <c r="H2" s="34">
        <v>2018</v>
      </c>
      <c r="I2" s="441">
        <v>2019</v>
      </c>
      <c r="J2" s="34">
        <v>2020</v>
      </c>
      <c r="K2" s="441">
        <v>2021</v>
      </c>
      <c r="L2" s="34">
        <v>2022</v>
      </c>
      <c r="M2" s="443"/>
      <c r="N2" s="1" t="s">
        <v>528</v>
      </c>
    </row>
    <row r="3" spans="1:14">
      <c r="A3" s="92" t="s">
        <v>13</v>
      </c>
      <c r="B3" s="560"/>
      <c r="C3" s="560"/>
      <c r="D3" s="560"/>
      <c r="E3" s="560"/>
      <c r="F3" s="560"/>
      <c r="G3" s="560"/>
      <c r="H3" s="560"/>
      <c r="I3" s="560"/>
      <c r="J3" s="560">
        <v>0.02</v>
      </c>
      <c r="K3" s="560">
        <v>0.03</v>
      </c>
      <c r="L3" s="560"/>
      <c r="M3" s="432"/>
    </row>
    <row r="4" spans="1:14">
      <c r="A4" s="92" t="s">
        <v>12</v>
      </c>
      <c r="B4" s="560"/>
      <c r="C4" s="560"/>
      <c r="D4" s="560"/>
      <c r="E4" s="560"/>
      <c r="F4" s="560"/>
      <c r="G4" s="560"/>
      <c r="H4" s="560"/>
      <c r="I4" s="560"/>
      <c r="J4" s="560">
        <v>0.04</v>
      </c>
      <c r="K4" s="560">
        <v>0.03</v>
      </c>
      <c r="L4" s="560"/>
      <c r="M4" s="432"/>
    </row>
    <row r="5" spans="1:14">
      <c r="A5" s="92" t="s">
        <v>483</v>
      </c>
      <c r="B5" s="429"/>
      <c r="C5" s="429"/>
      <c r="D5" s="429"/>
      <c r="E5" s="429"/>
      <c r="F5" s="429"/>
      <c r="G5" s="429"/>
      <c r="H5" s="429"/>
      <c r="I5" s="429"/>
      <c r="J5" s="560"/>
      <c r="K5" s="560">
        <v>0.02</v>
      </c>
      <c r="L5" s="560"/>
      <c r="M5" s="432"/>
    </row>
    <row r="6" spans="1:14">
      <c r="A6" s="92" t="s">
        <v>89</v>
      </c>
      <c r="B6" s="560"/>
      <c r="C6" s="560"/>
      <c r="D6" s="560"/>
      <c r="E6" s="560"/>
      <c r="F6" s="560"/>
      <c r="G6" s="560"/>
      <c r="H6" s="560"/>
      <c r="I6" s="560"/>
      <c r="J6" s="560"/>
      <c r="K6" s="560">
        <v>0.06</v>
      </c>
      <c r="L6" s="560"/>
      <c r="M6" s="432"/>
    </row>
    <row r="7" spans="1:14">
      <c r="A7" s="92" t="s">
        <v>482</v>
      </c>
      <c r="B7" s="560"/>
      <c r="C7" s="560"/>
      <c r="D7" s="560"/>
      <c r="E7" s="560"/>
      <c r="F7" s="560"/>
      <c r="G7" s="560"/>
      <c r="H7" s="560"/>
      <c r="I7" s="560"/>
      <c r="J7" s="560">
        <v>0.03</v>
      </c>
      <c r="K7" s="560">
        <v>0.02</v>
      </c>
      <c r="L7" s="560"/>
      <c r="M7" s="432"/>
    </row>
    <row r="8" spans="1:14">
      <c r="A8" s="92" t="s">
        <v>11</v>
      </c>
      <c r="B8" s="560"/>
      <c r="C8" s="560"/>
      <c r="D8" s="560"/>
      <c r="E8" s="560"/>
      <c r="F8" s="560"/>
      <c r="G8" s="560"/>
      <c r="H8" s="560"/>
      <c r="I8" s="560"/>
      <c r="J8" s="560">
        <v>0.04</v>
      </c>
      <c r="K8" s="560">
        <v>0.03</v>
      </c>
      <c r="L8" s="560"/>
      <c r="M8" s="432"/>
    </row>
    <row r="9" spans="1:14">
      <c r="A9" s="92" t="s">
        <v>10</v>
      </c>
      <c r="B9" s="560"/>
      <c r="C9" s="560"/>
      <c r="D9" s="560"/>
      <c r="E9" s="560"/>
      <c r="F9" s="560"/>
      <c r="G9" s="560"/>
      <c r="H9" s="560"/>
      <c r="I9" s="560"/>
      <c r="J9" s="560"/>
      <c r="K9" s="560">
        <v>0.03</v>
      </c>
      <c r="L9" s="560"/>
      <c r="M9" s="432"/>
    </row>
    <row r="10" spans="1:14">
      <c r="A10" s="92" t="s">
        <v>9</v>
      </c>
      <c r="B10" s="560"/>
      <c r="C10" s="560"/>
      <c r="D10" s="560"/>
      <c r="E10" s="560"/>
      <c r="F10" s="560"/>
      <c r="G10" s="560"/>
      <c r="H10" s="560"/>
      <c r="I10" s="560"/>
      <c r="J10" s="560">
        <v>0.03</v>
      </c>
      <c r="K10" s="560">
        <v>0.02</v>
      </c>
      <c r="L10" s="560"/>
      <c r="M10" s="432"/>
    </row>
    <row r="11" spans="1:14">
      <c r="A11" s="92" t="s">
        <v>8</v>
      </c>
      <c r="B11" s="560">
        <v>2.0046775810223856E-2</v>
      </c>
      <c r="C11" s="560">
        <v>1.9570109918784044E-2</v>
      </c>
      <c r="D11" s="560">
        <v>1.9596955939510729E-2</v>
      </c>
      <c r="E11" s="560">
        <v>1.7083309606514434E-2</v>
      </c>
      <c r="F11" s="560">
        <v>1.6738641971694876E-2</v>
      </c>
      <c r="G11" s="560">
        <v>1.7251623806024737E-2</v>
      </c>
      <c r="H11" s="560">
        <v>1.7567091416027823E-2</v>
      </c>
      <c r="I11" s="560">
        <v>1.6861284318901083E-2</v>
      </c>
      <c r="J11" s="560">
        <v>1.533209824974344E-2</v>
      </c>
      <c r="K11" s="560">
        <v>1.44937782490074E-2</v>
      </c>
      <c r="L11" s="560">
        <v>1.3694108104066372E-2</v>
      </c>
      <c r="M11" s="442"/>
    </row>
    <row r="12" spans="1:14">
      <c r="A12" s="92" t="s">
        <v>6</v>
      </c>
      <c r="B12" s="551"/>
      <c r="C12" s="551"/>
      <c r="D12" s="551"/>
      <c r="E12" s="551"/>
      <c r="F12" s="551"/>
      <c r="G12" s="551"/>
      <c r="H12" s="551"/>
      <c r="I12" s="551"/>
      <c r="J12" s="560">
        <v>2.6968381897086176E-2</v>
      </c>
      <c r="K12" s="560">
        <v>2.6968381897086176E-2</v>
      </c>
      <c r="L12" s="560"/>
      <c r="M12" s="432"/>
    </row>
    <row r="13" spans="1:14">
      <c r="A13" s="92" t="s">
        <v>17</v>
      </c>
      <c r="B13" s="560"/>
      <c r="C13" s="560"/>
      <c r="D13" s="560"/>
      <c r="E13" s="560"/>
      <c r="F13" s="560"/>
      <c r="G13" s="560"/>
      <c r="H13" s="560"/>
      <c r="I13" s="560"/>
      <c r="J13" s="560">
        <v>0.03</v>
      </c>
      <c r="K13" s="560">
        <v>0.03</v>
      </c>
      <c r="L13" s="560"/>
      <c r="M13" s="432"/>
    </row>
    <row r="14" spans="1:14">
      <c r="A14" s="92" t="s">
        <v>4</v>
      </c>
      <c r="B14" s="560"/>
      <c r="C14" s="560"/>
      <c r="D14" s="560"/>
      <c r="E14" s="560"/>
      <c r="F14" s="560"/>
      <c r="G14" s="560"/>
      <c r="H14" s="560"/>
      <c r="I14" s="560"/>
      <c r="J14" s="560">
        <v>0.03</v>
      </c>
      <c r="K14" s="560">
        <v>0.03</v>
      </c>
      <c r="L14" s="560"/>
      <c r="M14" s="432"/>
    </row>
    <row r="15" spans="1:14">
      <c r="A15" s="92" t="s">
        <v>3</v>
      </c>
      <c r="B15" s="560"/>
      <c r="C15" s="560"/>
      <c r="D15" s="560"/>
      <c r="E15" s="560"/>
      <c r="F15" s="560"/>
      <c r="G15" s="560"/>
      <c r="H15" s="560"/>
      <c r="I15" s="560"/>
      <c r="J15" s="560">
        <v>0.03</v>
      </c>
      <c r="K15" s="560">
        <v>0.04</v>
      </c>
      <c r="L15" s="560"/>
      <c r="M15" s="432"/>
    </row>
    <row r="16" spans="1:14">
      <c r="A16" s="92" t="s">
        <v>431</v>
      </c>
      <c r="B16" s="560"/>
      <c r="C16" s="560"/>
      <c r="D16" s="560"/>
      <c r="E16" s="560"/>
      <c r="F16" s="560"/>
      <c r="G16" s="560"/>
      <c r="H16" s="560"/>
      <c r="I16" s="560"/>
      <c r="J16" s="560">
        <v>0.01</v>
      </c>
      <c r="K16" s="560">
        <v>0.01</v>
      </c>
      <c r="L16" s="560"/>
      <c r="M16" s="432"/>
    </row>
    <row r="17" spans="1:13">
      <c r="A17" s="92" t="s">
        <v>1</v>
      </c>
      <c r="B17" s="560"/>
      <c r="C17" s="560"/>
      <c r="D17" s="560"/>
      <c r="E17" s="560"/>
      <c r="F17" s="560"/>
      <c r="G17" s="560"/>
      <c r="H17" s="560"/>
      <c r="I17" s="560"/>
      <c r="J17" s="560">
        <v>0.02</v>
      </c>
      <c r="K17" s="560">
        <v>0.02</v>
      </c>
      <c r="L17" s="560"/>
      <c r="M17" s="432"/>
    </row>
    <row r="18" spans="1:13">
      <c r="A18" s="92" t="s">
        <v>23</v>
      </c>
      <c r="B18" s="560"/>
      <c r="C18" s="560"/>
      <c r="D18" s="560"/>
      <c r="E18" s="560"/>
      <c r="F18" s="560"/>
      <c r="G18" s="560"/>
      <c r="H18" s="560"/>
      <c r="I18" s="560"/>
      <c r="J18" s="560"/>
      <c r="K18" s="560">
        <v>0.08</v>
      </c>
      <c r="L18" s="560"/>
      <c r="M18" s="432"/>
    </row>
    <row r="20" spans="1:13">
      <c r="A20" s="242" t="s">
        <v>2822</v>
      </c>
    </row>
    <row r="21" spans="1:13">
      <c r="A21" s="242"/>
    </row>
    <row r="22" spans="1:13">
      <c r="A22" s="242"/>
    </row>
  </sheetData>
  <hyperlinks>
    <hyperlink ref="N2" location="Content!A1" display="Back to content page" xr:uid="{00000000-0004-0000-E000-000000000000}"/>
  </hyperlinks>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46BCF-F956-4C6B-BBC6-82260B0705F3}">
  <dimension ref="A1:N23"/>
  <sheetViews>
    <sheetView workbookViewId="0">
      <selection activeCell="M1" sqref="M1:M1048576"/>
    </sheetView>
  </sheetViews>
  <sheetFormatPr defaultRowHeight="14.4"/>
  <cols>
    <col min="1" max="1" width="32.77734375" customWidth="1"/>
  </cols>
  <sheetData>
    <row r="1" spans="1:14">
      <c r="A1" s="18" t="s">
        <v>2893</v>
      </c>
    </row>
    <row r="3" spans="1:14">
      <c r="A3" s="255" t="s">
        <v>421</v>
      </c>
      <c r="B3" s="34">
        <v>2012</v>
      </c>
      <c r="C3" s="34">
        <v>2013</v>
      </c>
      <c r="D3" s="34">
        <v>2014</v>
      </c>
      <c r="E3" s="34">
        <v>2015</v>
      </c>
      <c r="F3" s="34">
        <v>2016</v>
      </c>
      <c r="G3" s="34">
        <v>2017</v>
      </c>
      <c r="H3" s="34">
        <v>2018</v>
      </c>
      <c r="I3" s="34">
        <v>2019</v>
      </c>
      <c r="J3" s="34">
        <v>2020</v>
      </c>
      <c r="K3" s="34">
        <v>2021</v>
      </c>
      <c r="L3" s="34">
        <v>2022</v>
      </c>
      <c r="N3" s="1" t="s">
        <v>528</v>
      </c>
    </row>
    <row r="4" spans="1:14">
      <c r="A4" s="255" t="s">
        <v>13</v>
      </c>
      <c r="B4" s="445"/>
      <c r="C4" s="445"/>
      <c r="D4" s="445"/>
      <c r="E4" s="445">
        <v>7</v>
      </c>
      <c r="F4" s="445">
        <v>8</v>
      </c>
      <c r="G4" s="445">
        <v>8</v>
      </c>
      <c r="H4" s="445">
        <v>8</v>
      </c>
      <c r="I4" s="445">
        <v>18</v>
      </c>
      <c r="J4" s="445">
        <v>18.29</v>
      </c>
      <c r="K4" s="445">
        <v>45.39</v>
      </c>
      <c r="L4" s="445">
        <v>33</v>
      </c>
    </row>
    <row r="5" spans="1:14">
      <c r="A5" s="92" t="s">
        <v>12</v>
      </c>
      <c r="B5" s="445"/>
      <c r="C5" s="445"/>
      <c r="D5" s="445">
        <v>0</v>
      </c>
      <c r="E5" s="445">
        <v>40</v>
      </c>
      <c r="F5" s="445">
        <v>64</v>
      </c>
      <c r="G5" s="445">
        <v>64</v>
      </c>
      <c r="H5" s="445">
        <v>65</v>
      </c>
      <c r="I5" s="445">
        <v>68</v>
      </c>
      <c r="J5" s="445">
        <v>77</v>
      </c>
      <c r="K5" s="445">
        <v>88</v>
      </c>
      <c r="L5" s="445">
        <v>91</v>
      </c>
    </row>
    <row r="6" spans="1:14">
      <c r="A6" s="92" t="s">
        <v>483</v>
      </c>
      <c r="B6" s="445"/>
      <c r="C6" s="445"/>
      <c r="D6" s="445"/>
      <c r="E6" s="445">
        <v>57</v>
      </c>
      <c r="F6" s="445">
        <v>60</v>
      </c>
      <c r="G6" s="445">
        <v>82.48</v>
      </c>
      <c r="H6" s="445">
        <v>82.48</v>
      </c>
      <c r="I6" s="445">
        <v>79.87</v>
      </c>
      <c r="J6" s="445">
        <v>81</v>
      </c>
      <c r="K6" s="445">
        <v>85</v>
      </c>
      <c r="L6" s="445">
        <v>93</v>
      </c>
    </row>
    <row r="7" spans="1:14">
      <c r="A7" s="92" t="s">
        <v>2577</v>
      </c>
      <c r="B7" s="445"/>
      <c r="C7" s="445"/>
      <c r="D7" s="445">
        <v>0</v>
      </c>
      <c r="E7" s="445">
        <v>0</v>
      </c>
      <c r="F7" s="445">
        <v>0</v>
      </c>
      <c r="G7" s="445">
        <v>0</v>
      </c>
      <c r="H7" s="445">
        <v>0</v>
      </c>
      <c r="I7" s="445"/>
      <c r="J7" s="445">
        <v>54</v>
      </c>
      <c r="K7" s="445">
        <v>35</v>
      </c>
      <c r="L7" s="445">
        <v>45</v>
      </c>
    </row>
    <row r="8" spans="1:14">
      <c r="A8" s="92" t="s">
        <v>482</v>
      </c>
      <c r="B8" s="445"/>
      <c r="C8" s="445"/>
      <c r="D8" s="445">
        <v>0</v>
      </c>
      <c r="E8" s="445">
        <v>0</v>
      </c>
      <c r="F8" s="445">
        <v>21</v>
      </c>
      <c r="G8" s="445">
        <v>30</v>
      </c>
      <c r="H8" s="445">
        <v>37</v>
      </c>
      <c r="I8" s="445">
        <v>39</v>
      </c>
      <c r="J8" s="445">
        <v>55.3</v>
      </c>
      <c r="K8" s="445">
        <v>72</v>
      </c>
      <c r="L8" s="445">
        <v>80.400000000000006</v>
      </c>
    </row>
    <row r="9" spans="1:14">
      <c r="A9" s="92" t="s">
        <v>11</v>
      </c>
      <c r="B9" s="445"/>
      <c r="C9" s="445"/>
      <c r="D9" s="445">
        <v>62.7</v>
      </c>
      <c r="E9" s="445">
        <v>70</v>
      </c>
      <c r="F9" s="445">
        <v>75</v>
      </c>
      <c r="G9" s="445">
        <v>65</v>
      </c>
      <c r="H9" s="445">
        <v>65</v>
      </c>
      <c r="I9" s="445">
        <v>67</v>
      </c>
      <c r="J9" s="445">
        <v>67</v>
      </c>
      <c r="K9" s="445">
        <v>96.34</v>
      </c>
      <c r="L9" s="445">
        <v>85</v>
      </c>
    </row>
    <row r="10" spans="1:14">
      <c r="A10" s="92" t="s">
        <v>10</v>
      </c>
      <c r="B10" s="445"/>
      <c r="C10" s="445"/>
      <c r="D10" s="445"/>
      <c r="E10" s="445">
        <v>21</v>
      </c>
      <c r="F10" s="445">
        <v>23.08</v>
      </c>
      <c r="G10" s="445">
        <v>25.01</v>
      </c>
      <c r="H10" s="445">
        <v>25</v>
      </c>
      <c r="I10" s="445">
        <v>25</v>
      </c>
      <c r="J10" s="445">
        <v>25</v>
      </c>
      <c r="K10" s="445">
        <v>45.71</v>
      </c>
      <c r="L10" s="445">
        <v>27.32</v>
      </c>
    </row>
    <row r="11" spans="1:14">
      <c r="A11" s="92" t="s">
        <v>9</v>
      </c>
      <c r="B11" s="445"/>
      <c r="C11" s="445"/>
      <c r="D11" s="445">
        <v>0</v>
      </c>
      <c r="E11" s="445">
        <v>6</v>
      </c>
      <c r="F11" s="445">
        <v>15.8</v>
      </c>
      <c r="G11" s="445">
        <v>30</v>
      </c>
      <c r="H11" s="445">
        <v>30</v>
      </c>
      <c r="I11" s="445">
        <v>50</v>
      </c>
      <c r="J11" s="445">
        <v>65</v>
      </c>
      <c r="K11" s="445">
        <v>68.599999999999994</v>
      </c>
      <c r="L11" s="445">
        <v>70.19</v>
      </c>
    </row>
    <row r="12" spans="1:14">
      <c r="A12" s="92" t="s">
        <v>8</v>
      </c>
      <c r="B12" s="445">
        <v>16.25</v>
      </c>
      <c r="C12" s="445">
        <v>34.090000000000003</v>
      </c>
      <c r="D12" s="445">
        <v>60</v>
      </c>
      <c r="E12" s="445">
        <v>35.299999999999997</v>
      </c>
      <c r="F12" s="445">
        <v>36.700000000000003</v>
      </c>
      <c r="G12" s="445">
        <v>99</v>
      </c>
      <c r="H12" s="445">
        <v>99</v>
      </c>
      <c r="I12" s="445">
        <v>99</v>
      </c>
      <c r="J12" s="445">
        <v>99</v>
      </c>
      <c r="K12" s="445">
        <v>99</v>
      </c>
      <c r="L12" s="445">
        <v>99</v>
      </c>
    </row>
    <row r="13" spans="1:14">
      <c r="A13" s="92" t="s">
        <v>6</v>
      </c>
      <c r="B13" s="445"/>
      <c r="C13" s="445"/>
      <c r="D13" s="445"/>
      <c r="E13" s="445">
        <v>0</v>
      </c>
      <c r="F13" s="445">
        <v>0</v>
      </c>
      <c r="G13" s="445">
        <v>0</v>
      </c>
      <c r="H13" s="445">
        <v>33</v>
      </c>
      <c r="I13" s="445">
        <v>40</v>
      </c>
      <c r="J13" s="445">
        <v>35</v>
      </c>
      <c r="K13" s="445">
        <v>35</v>
      </c>
      <c r="L13" s="445">
        <v>52</v>
      </c>
    </row>
    <row r="14" spans="1:14">
      <c r="A14" s="92" t="s">
        <v>17</v>
      </c>
      <c r="B14" s="445"/>
      <c r="C14" s="445"/>
      <c r="D14" s="445"/>
      <c r="E14" s="445">
        <v>37</v>
      </c>
      <c r="F14" s="445">
        <v>39</v>
      </c>
      <c r="G14" s="445">
        <v>39</v>
      </c>
      <c r="H14" s="445">
        <v>39</v>
      </c>
      <c r="I14" s="445">
        <v>39</v>
      </c>
      <c r="J14" s="445">
        <v>79</v>
      </c>
      <c r="K14" s="445">
        <v>79</v>
      </c>
      <c r="L14" s="445">
        <v>79</v>
      </c>
    </row>
    <row r="15" spans="1:14">
      <c r="A15" s="92" t="s">
        <v>4</v>
      </c>
      <c r="B15" s="445"/>
      <c r="C15" s="445"/>
      <c r="D15" s="445">
        <v>10</v>
      </c>
      <c r="E15" s="445">
        <v>21.44</v>
      </c>
      <c r="F15" s="445">
        <v>41.14</v>
      </c>
      <c r="G15" s="445">
        <v>90</v>
      </c>
      <c r="H15" s="445">
        <v>98.5</v>
      </c>
      <c r="I15" s="445">
        <v>98.5</v>
      </c>
      <c r="J15" s="445">
        <v>99</v>
      </c>
      <c r="K15" s="445">
        <v>99</v>
      </c>
      <c r="L15" s="445">
        <v>99</v>
      </c>
    </row>
    <row r="16" spans="1:14">
      <c r="A16" s="92" t="s">
        <v>3</v>
      </c>
      <c r="B16" s="445">
        <v>5</v>
      </c>
      <c r="C16" s="445">
        <v>14.23</v>
      </c>
      <c r="D16" s="445">
        <v>34</v>
      </c>
      <c r="E16" s="445">
        <v>54</v>
      </c>
      <c r="F16" s="445">
        <v>73</v>
      </c>
      <c r="G16" s="445">
        <v>77.62</v>
      </c>
      <c r="H16" s="445">
        <v>90.32</v>
      </c>
      <c r="I16" s="445">
        <v>94.41</v>
      </c>
      <c r="J16" s="445">
        <v>96.4</v>
      </c>
      <c r="K16" s="445">
        <v>97.7</v>
      </c>
      <c r="L16" s="445">
        <v>98.47</v>
      </c>
    </row>
    <row r="17" spans="1:12">
      <c r="A17" s="92" t="s">
        <v>431</v>
      </c>
      <c r="B17" s="445">
        <v>5.34</v>
      </c>
      <c r="C17" s="445">
        <v>12.76</v>
      </c>
      <c r="D17" s="445">
        <v>25</v>
      </c>
      <c r="E17" s="445">
        <v>13</v>
      </c>
      <c r="F17" s="445">
        <v>13</v>
      </c>
      <c r="G17" s="445">
        <v>13</v>
      </c>
      <c r="H17" s="445">
        <v>13</v>
      </c>
      <c r="I17" s="445">
        <v>13</v>
      </c>
      <c r="J17" s="445">
        <v>13</v>
      </c>
      <c r="K17" s="445">
        <v>45</v>
      </c>
      <c r="L17" s="445">
        <v>58</v>
      </c>
    </row>
    <row r="18" spans="1:12">
      <c r="A18" s="92" t="s">
        <v>1</v>
      </c>
      <c r="B18" s="445"/>
      <c r="C18" s="445"/>
      <c r="D18" s="445">
        <v>0.46</v>
      </c>
      <c r="E18" s="445">
        <v>1.34</v>
      </c>
      <c r="F18" s="445">
        <v>5.77</v>
      </c>
      <c r="G18" s="445">
        <v>43.41</v>
      </c>
      <c r="H18" s="445">
        <v>43.41</v>
      </c>
      <c r="I18" s="445">
        <v>49.1</v>
      </c>
      <c r="J18" s="445">
        <v>88.37</v>
      </c>
      <c r="K18" s="445">
        <v>69.099999999999994</v>
      </c>
      <c r="L18" s="445">
        <v>91.2</v>
      </c>
    </row>
    <row r="19" spans="1:12">
      <c r="A19" s="92" t="s">
        <v>23</v>
      </c>
      <c r="B19" s="445"/>
      <c r="C19" s="445"/>
      <c r="D19" s="445">
        <v>2</v>
      </c>
      <c r="E19" s="445">
        <v>11</v>
      </c>
      <c r="F19" s="445">
        <v>22.64</v>
      </c>
      <c r="G19" s="445">
        <v>34.72</v>
      </c>
      <c r="H19" s="445">
        <v>35</v>
      </c>
      <c r="I19" s="445">
        <v>35</v>
      </c>
      <c r="J19" s="445">
        <v>35</v>
      </c>
      <c r="K19" s="445">
        <v>39.119999999999997</v>
      </c>
      <c r="L19" s="445">
        <v>40.06</v>
      </c>
    </row>
    <row r="21" spans="1:12">
      <c r="A21" s="242" t="s">
        <v>1126</v>
      </c>
    </row>
    <row r="22" spans="1:12">
      <c r="A22" s="242" t="s">
        <v>2861</v>
      </c>
    </row>
    <row r="23" spans="1:12">
      <c r="A23" s="242" t="s">
        <v>2821</v>
      </c>
    </row>
  </sheetData>
  <hyperlinks>
    <hyperlink ref="N3" location="Content!A1" display="Back to content page" xr:uid="{E991531A-629B-4E8F-8CFA-ABF620099A9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B25"/>
  <sheetViews>
    <sheetView workbookViewId="0">
      <selection sqref="A1:XFD1048576"/>
    </sheetView>
  </sheetViews>
  <sheetFormatPr defaultRowHeight="14.4"/>
  <cols>
    <col min="1" max="1" width="31.5546875" customWidth="1"/>
    <col min="8" max="22" width="9.77734375" customWidth="1"/>
    <col min="23" max="25" width="10" customWidth="1"/>
  </cols>
  <sheetData>
    <row r="1" spans="1:28">
      <c r="A1" s="44" t="s">
        <v>2906</v>
      </c>
    </row>
    <row r="3" spans="1:28">
      <c r="A3" s="370" t="s">
        <v>1148</v>
      </c>
      <c r="B3" s="371">
        <v>2000</v>
      </c>
      <c r="C3" s="371">
        <v>2001</v>
      </c>
      <c r="D3" s="371">
        <v>2002</v>
      </c>
      <c r="E3" s="371">
        <v>2003</v>
      </c>
      <c r="F3" s="371">
        <v>2004</v>
      </c>
      <c r="G3" s="371">
        <v>2005</v>
      </c>
      <c r="H3" s="371">
        <v>2006</v>
      </c>
      <c r="I3" s="371">
        <v>2007</v>
      </c>
      <c r="J3" s="371">
        <v>2008</v>
      </c>
      <c r="K3" s="371">
        <v>2009</v>
      </c>
      <c r="L3" s="371">
        <v>2010</v>
      </c>
      <c r="M3" s="371">
        <v>2011</v>
      </c>
      <c r="N3" s="371">
        <v>2012</v>
      </c>
      <c r="O3" s="371">
        <v>2013</v>
      </c>
      <c r="P3" s="371">
        <v>2014</v>
      </c>
      <c r="Q3" s="371">
        <v>2015</v>
      </c>
      <c r="R3" s="371">
        <v>2016</v>
      </c>
      <c r="S3" s="371">
        <v>2017</v>
      </c>
      <c r="T3" s="371">
        <v>2018</v>
      </c>
      <c r="U3" s="371">
        <v>2019</v>
      </c>
      <c r="V3" s="371">
        <v>2020</v>
      </c>
      <c r="W3" s="371">
        <v>2021</v>
      </c>
      <c r="X3" s="371">
        <v>2022</v>
      </c>
      <c r="Y3" s="371">
        <v>2023</v>
      </c>
      <c r="AA3" s="494" t="s">
        <v>528</v>
      </c>
    </row>
    <row r="4" spans="1:28">
      <c r="A4" s="372" t="s">
        <v>13</v>
      </c>
      <c r="B4" s="623">
        <v>3586.6218000000003</v>
      </c>
      <c r="C4" s="623">
        <v>3751.4347599999996</v>
      </c>
      <c r="D4" s="623">
        <v>4436.9397294993996</v>
      </c>
      <c r="E4" s="623">
        <v>6466.5429829599989</v>
      </c>
      <c r="F4" s="623">
        <v>5250.5319835999171</v>
      </c>
      <c r="G4" s="623">
        <v>7943.3424036399992</v>
      </c>
      <c r="H4" s="623">
        <v>10617.124552860058</v>
      </c>
      <c r="I4" s="623">
        <v>14872.021973740038</v>
      </c>
      <c r="J4" s="623">
        <v>23651.388622759961</v>
      </c>
      <c r="K4" s="623">
        <v>21237.784200830272</v>
      </c>
      <c r="L4" s="623">
        <v>18976.945417499694</v>
      </c>
      <c r="M4" s="623">
        <v>22580.817402360266</v>
      </c>
      <c r="N4" s="623">
        <v>27556.524725090308</v>
      </c>
      <c r="O4" s="623">
        <v>30443.865513840537</v>
      </c>
      <c r="P4" s="623">
        <v>32662.942449580001</v>
      </c>
      <c r="Q4" s="623">
        <v>23096.381792420056</v>
      </c>
      <c r="R4" s="623">
        <v>14996.811918180434</v>
      </c>
      <c r="S4" s="623">
        <v>16177.539922670165</v>
      </c>
      <c r="T4" s="623">
        <v>16591.300824039659</v>
      </c>
      <c r="U4" s="623">
        <v>14238.476312020324</v>
      </c>
      <c r="V4" s="623">
        <v>9348.7466870297139</v>
      </c>
      <c r="W4" s="623">
        <v>11642.654094630208</v>
      </c>
      <c r="X4" s="623">
        <v>17757.051672359532</v>
      </c>
      <c r="Y4" s="623">
        <v>15749.42563083904</v>
      </c>
    </row>
    <row r="5" spans="1:28">
      <c r="A5" s="372" t="s">
        <v>12</v>
      </c>
      <c r="B5" s="623">
        <v>2178.1484810897177</v>
      </c>
      <c r="C5" s="623">
        <v>1926.800834043227</v>
      </c>
      <c r="D5" s="623">
        <v>2145.3442248279421</v>
      </c>
      <c r="E5" s="623">
        <v>2536.3788596377917</v>
      </c>
      <c r="F5" s="623">
        <v>3540.6865983962653</v>
      </c>
      <c r="G5" s="623">
        <v>3822.2867195639415</v>
      </c>
      <c r="H5" s="623">
        <v>3014.3955438700214</v>
      </c>
      <c r="I5" s="623">
        <v>4076.3119785957956</v>
      </c>
      <c r="J5" s="623">
        <v>5197.0215374813824</v>
      </c>
      <c r="K5" s="623">
        <v>4852.4781201929982</v>
      </c>
      <c r="L5" s="623">
        <v>5702.4393598067982</v>
      </c>
      <c r="M5" s="623">
        <v>7360.514342775351</v>
      </c>
      <c r="N5" s="623">
        <v>8155.4580869105193</v>
      </c>
      <c r="O5" s="623">
        <v>8362.5096886136471</v>
      </c>
      <c r="P5" s="623">
        <v>8069.7642123302212</v>
      </c>
      <c r="Q5" s="623">
        <v>7228.2155793487282</v>
      </c>
      <c r="R5" s="623">
        <v>6140.4464376083361</v>
      </c>
      <c r="S5" s="623">
        <v>5361.3129754394749</v>
      </c>
      <c r="T5" s="623">
        <v>6326.9194618637421</v>
      </c>
      <c r="U5" s="623">
        <v>6567.3390966078568</v>
      </c>
      <c r="V5" s="623">
        <v>6513.8797642094441</v>
      </c>
      <c r="W5" s="623">
        <v>8404.2661947322013</v>
      </c>
      <c r="X5" s="623">
        <v>8091.0273402161238</v>
      </c>
      <c r="Y5" s="623">
        <v>6602.3192849064126</v>
      </c>
    </row>
    <row r="6" spans="1:28">
      <c r="A6" s="372" t="s">
        <v>483</v>
      </c>
      <c r="B6" s="623"/>
      <c r="C6" s="623"/>
      <c r="D6" s="623"/>
      <c r="E6" s="623"/>
      <c r="F6" s="623"/>
      <c r="G6" s="623"/>
      <c r="H6" s="623"/>
      <c r="I6" s="623"/>
      <c r="J6" s="623"/>
      <c r="K6" s="623">
        <v>179.156238234</v>
      </c>
      <c r="L6" s="623">
        <v>181.75699007</v>
      </c>
      <c r="M6" s="623">
        <v>213.88878509099999</v>
      </c>
      <c r="N6" s="623">
        <v>207.610712431</v>
      </c>
      <c r="O6" s="623">
        <v>211.45473137499999</v>
      </c>
      <c r="P6" s="623">
        <v>218.18912876799999</v>
      </c>
      <c r="Q6" s="623">
        <v>174.323792072</v>
      </c>
      <c r="R6" s="623">
        <v>195.75126655899999</v>
      </c>
      <c r="S6" s="623">
        <v>208.683752175</v>
      </c>
      <c r="T6" s="623">
        <v>229.608858414</v>
      </c>
      <c r="U6" s="623">
        <v>195.85691144233374</v>
      </c>
      <c r="V6" s="623">
        <v>225.40411261347057</v>
      </c>
      <c r="W6" s="623">
        <v>343.86685795535436</v>
      </c>
      <c r="X6" s="623">
        <v>240.68409852003174</v>
      </c>
      <c r="Y6" s="623">
        <v>247.0841677890381</v>
      </c>
      <c r="AB6" s="8"/>
    </row>
    <row r="7" spans="1:28">
      <c r="A7" s="372" t="s">
        <v>89</v>
      </c>
      <c r="B7" s="623">
        <v>932.01244560000248</v>
      </c>
      <c r="C7" s="623">
        <v>937.43816730561923</v>
      </c>
      <c r="D7" s="623">
        <v>1177.2796938649653</v>
      </c>
      <c r="E7" s="623">
        <v>1435.9867799859182</v>
      </c>
      <c r="F7" s="623">
        <v>1859.4257636628777</v>
      </c>
      <c r="G7" s="623">
        <v>2428.3751429530475</v>
      </c>
      <c r="H7" s="623">
        <v>4005.9080295014123</v>
      </c>
      <c r="I7" s="623">
        <v>3542.0073338598058</v>
      </c>
      <c r="J7" s="623">
        <v>5344.9967026031964</v>
      </c>
      <c r="K7" s="623">
        <v>4740.0304030775178</v>
      </c>
      <c r="L7" s="623">
        <v>4045</v>
      </c>
      <c r="M7" s="623">
        <v>6549.1827257259638</v>
      </c>
      <c r="N7" s="623">
        <v>9974</v>
      </c>
      <c r="O7" s="623">
        <v>12279</v>
      </c>
      <c r="P7" s="623">
        <v>10257.736892408</v>
      </c>
      <c r="Q7" s="623">
        <v>8289.9079910600012</v>
      </c>
      <c r="R7" s="623">
        <v>5530.706878938</v>
      </c>
      <c r="S7" s="623">
        <v>5795.6541959370006</v>
      </c>
      <c r="T7" s="623">
        <v>7134.7310898179994</v>
      </c>
      <c r="U7" s="623">
        <v>9009.6632064459991</v>
      </c>
      <c r="V7" s="623">
        <v>6965.5587178739997</v>
      </c>
      <c r="W7" s="623">
        <v>7214.6245483459998</v>
      </c>
      <c r="X7" s="623">
        <v>11442.821470883</v>
      </c>
      <c r="Y7" s="623">
        <v>10844.093650424998</v>
      </c>
    </row>
    <row r="8" spans="1:28">
      <c r="A8" s="372" t="s">
        <v>482</v>
      </c>
      <c r="B8" s="688">
        <v>1063.7975882608696</v>
      </c>
      <c r="C8" s="688">
        <v>960.77426511627914</v>
      </c>
      <c r="D8" s="688">
        <v>1060.0426984019048</v>
      </c>
      <c r="E8" s="688">
        <v>1436.4137724171053</v>
      </c>
      <c r="F8" s="688">
        <v>1775.7175509000001</v>
      </c>
      <c r="G8" s="688">
        <v>1648.6073329084377</v>
      </c>
      <c r="H8" s="688">
        <v>1222.3244186044119</v>
      </c>
      <c r="I8" s="688">
        <v>1314.7496903021276</v>
      </c>
      <c r="J8" s="688">
        <v>1318.3234980831323</v>
      </c>
      <c r="K8" s="688">
        <v>1488.9903966000061</v>
      </c>
      <c r="L8" s="688">
        <v>2040.1009812999976</v>
      </c>
      <c r="M8" s="688">
        <v>3110.7412339699945</v>
      </c>
      <c r="N8" s="688">
        <v>1985.8182906500206</v>
      </c>
      <c r="O8" s="688">
        <v>1942.0561996700076</v>
      </c>
      <c r="P8" s="688">
        <v>1745.7722721200068</v>
      </c>
      <c r="Q8" s="688">
        <v>1519.1260681400015</v>
      </c>
      <c r="R8" s="688">
        <v>1523.2755014699974</v>
      </c>
      <c r="S8" s="688">
        <v>1968.4770026600111</v>
      </c>
      <c r="T8" s="688">
        <v>2280.4437772800134</v>
      </c>
      <c r="U8" s="688">
        <v>2206.4023699699833</v>
      </c>
      <c r="V8" s="688">
        <v>1891.9742287100082</v>
      </c>
      <c r="W8" s="688">
        <v>2388.2910613600179</v>
      </c>
      <c r="X8" s="688">
        <v>2123.7916875586407</v>
      </c>
      <c r="Y8" s="688">
        <v>2038.5413284946719</v>
      </c>
    </row>
    <row r="9" spans="1:28">
      <c r="A9" s="372" t="s">
        <v>11</v>
      </c>
      <c r="B9" s="689">
        <v>362.56171420289854</v>
      </c>
      <c r="C9" s="689">
        <v>595.23901593023265</v>
      </c>
      <c r="D9" s="689">
        <v>796.79384733333336</v>
      </c>
      <c r="E9" s="689">
        <v>1101.5659271052634</v>
      </c>
      <c r="F9" s="689">
        <v>1402.7107784374998</v>
      </c>
      <c r="G9" s="689">
        <v>795.25278765625001</v>
      </c>
      <c r="H9" s="689">
        <v>842.72029602941188</v>
      </c>
      <c r="I9" s="689">
        <v>962.25105205673765</v>
      </c>
      <c r="J9" s="689">
        <v>814.64690734939745</v>
      </c>
      <c r="K9" s="689">
        <v>901.46618357142859</v>
      </c>
      <c r="L9" s="689">
        <v>1272.7340861624145</v>
      </c>
      <c r="M9" s="689">
        <v>1463.4057364095645</v>
      </c>
      <c r="N9" s="689">
        <v>1628.5520401329497</v>
      </c>
      <c r="O9" s="689">
        <v>1859.0248273949089</v>
      </c>
      <c r="P9" s="689">
        <v>1606.8388432044474</v>
      </c>
      <c r="Q9" s="689">
        <v>1580.4201674297844</v>
      </c>
      <c r="R9" s="689">
        <v>1489.0901295188173</v>
      </c>
      <c r="S9" s="689">
        <v>2091.6514667702772</v>
      </c>
      <c r="T9" s="689">
        <v>1538.0026414015067</v>
      </c>
      <c r="U9" s="689">
        <v>1739.416161234722</v>
      </c>
      <c r="V9" s="689">
        <v>1376.5426423618183</v>
      </c>
      <c r="W9" s="689">
        <v>1698.2038684228103</v>
      </c>
      <c r="X9" s="689">
        <v>1804.0278840188355</v>
      </c>
      <c r="Y9" s="689">
        <v>1702.8522153657721</v>
      </c>
    </row>
    <row r="10" spans="1:28">
      <c r="A10" s="372" t="s">
        <v>10</v>
      </c>
      <c r="B10" s="688">
        <v>988.3505562390028</v>
      </c>
      <c r="C10" s="688">
        <v>918.48271128442252</v>
      </c>
      <c r="D10" s="688">
        <v>670.15880381510487</v>
      </c>
      <c r="E10" s="688">
        <v>1314.4899869797714</v>
      </c>
      <c r="F10" s="688">
        <v>1546.7529414907806</v>
      </c>
      <c r="G10" s="688">
        <v>1713.3225642532086</v>
      </c>
      <c r="H10" s="688">
        <v>1746.4152697790628</v>
      </c>
      <c r="I10" s="688">
        <v>2457.1240031331408</v>
      </c>
      <c r="J10" s="688">
        <v>3903.4557865326942</v>
      </c>
      <c r="K10" s="688">
        <v>3218.2762625733608</v>
      </c>
      <c r="L10" s="688">
        <v>2644.5011075687771</v>
      </c>
      <c r="M10" s="688">
        <v>2929.1494815068199</v>
      </c>
      <c r="N10" s="688">
        <v>2491.4452780881484</v>
      </c>
      <c r="O10" s="688">
        <v>2699.7759897204255</v>
      </c>
      <c r="P10" s="688">
        <v>3325.2108875569525</v>
      </c>
      <c r="Q10" s="688">
        <v>2930.207377809882</v>
      </c>
      <c r="R10" s="688">
        <v>2969.6205467696855</v>
      </c>
      <c r="S10" s="688">
        <v>3708.9542125278058</v>
      </c>
      <c r="T10" s="688">
        <v>4058.5965397850232</v>
      </c>
      <c r="U10" s="688">
        <v>3938.2397003978822</v>
      </c>
      <c r="V10" s="688">
        <v>3250.195359948139</v>
      </c>
      <c r="W10" s="688">
        <v>4411.6034633973541</v>
      </c>
      <c r="X10" s="688">
        <v>5611.6968863811089</v>
      </c>
      <c r="Y10" s="688">
        <v>4863.3540884802433</v>
      </c>
    </row>
    <row r="11" spans="1:28">
      <c r="A11" s="372" t="s">
        <v>9</v>
      </c>
      <c r="B11" s="688">
        <v>437.89536020700001</v>
      </c>
      <c r="C11" s="688">
        <v>567.37557459800007</v>
      </c>
      <c r="D11" s="688">
        <v>691.78676808299997</v>
      </c>
      <c r="E11" s="688">
        <v>784.80228152799998</v>
      </c>
      <c r="F11" s="688">
        <v>926.9462305190001</v>
      </c>
      <c r="G11" s="688">
        <v>1184.877389559</v>
      </c>
      <c r="H11" s="688">
        <v>1280.7777008469998</v>
      </c>
      <c r="I11" s="688">
        <v>1388.5437274419999</v>
      </c>
      <c r="J11" s="688">
        <v>2032.526114604</v>
      </c>
      <c r="K11" s="688">
        <v>2106.2167877830002</v>
      </c>
      <c r="L11" s="688">
        <v>2138.1897667789999</v>
      </c>
      <c r="M11" s="688">
        <v>2424.5160686880004</v>
      </c>
      <c r="N11" s="688">
        <v>2615.965997751</v>
      </c>
      <c r="O11" s="688">
        <v>2804.0745646119999</v>
      </c>
      <c r="P11" s="688">
        <v>2765.230946057</v>
      </c>
      <c r="Q11" s="688">
        <v>2264.478412513</v>
      </c>
      <c r="R11" s="688">
        <v>2303.6513617129999</v>
      </c>
      <c r="S11" s="688">
        <v>2521.0007728979999</v>
      </c>
      <c r="T11" s="688">
        <v>2974.9690820870001</v>
      </c>
      <c r="U11" s="688">
        <v>2937.4569738969999</v>
      </c>
      <c r="V11" s="688">
        <v>2824.8675392499999</v>
      </c>
      <c r="W11" s="688">
        <v>3244.0139677259999</v>
      </c>
      <c r="X11" s="688">
        <v>2990.7150663400002</v>
      </c>
      <c r="Y11" s="688">
        <v>3141.89572094</v>
      </c>
    </row>
    <row r="12" spans="1:28">
      <c r="A12" s="372" t="s">
        <v>8</v>
      </c>
      <c r="B12" s="690">
        <v>2091.6984006092916</v>
      </c>
      <c r="C12" s="690">
        <v>1993.1200550395597</v>
      </c>
      <c r="D12" s="690">
        <v>2156.4753004005338</v>
      </c>
      <c r="E12" s="690">
        <v>2323.5377026074702</v>
      </c>
      <c r="F12" s="690">
        <v>2752.6846846846847</v>
      </c>
      <c r="G12" s="690">
        <v>3191.3102976394116</v>
      </c>
      <c r="H12" s="690">
        <v>3707.9293739967898</v>
      </c>
      <c r="I12" s="690">
        <v>3858.3678673892255</v>
      </c>
      <c r="J12" s="690">
        <v>4660.2609308885758</v>
      </c>
      <c r="K12" s="690">
        <v>3708.3281152160298</v>
      </c>
      <c r="L12" s="690">
        <v>4366.5263839430236</v>
      </c>
      <c r="M12" s="690">
        <v>5141.391304347826</v>
      </c>
      <c r="N12" s="690">
        <v>5379.0845305713328</v>
      </c>
      <c r="O12" s="690">
        <v>5400.9784735812136</v>
      </c>
      <c r="P12" s="690">
        <v>5618.4846505551923</v>
      </c>
      <c r="Q12" s="690">
        <v>4784.25</v>
      </c>
      <c r="R12" s="690">
        <v>4614.3100000000004</v>
      </c>
      <c r="S12" s="690">
        <v>5200.32</v>
      </c>
      <c r="T12" s="690">
        <v>5635.08</v>
      </c>
      <c r="U12" s="690">
        <v>5582.88</v>
      </c>
      <c r="V12" s="690">
        <v>4235.16</v>
      </c>
      <c r="W12" s="690">
        <v>5189.3</v>
      </c>
      <c r="X12" s="690">
        <v>6667.7</v>
      </c>
      <c r="Y12" s="690">
        <v>6311</v>
      </c>
    </row>
    <row r="13" spans="1:28">
      <c r="A13" s="372" t="s">
        <v>6</v>
      </c>
      <c r="B13" s="623">
        <v>1162.2781020640061</v>
      </c>
      <c r="C13" s="623">
        <v>1063.4067797554965</v>
      </c>
      <c r="D13" s="623">
        <v>1542.96347128</v>
      </c>
      <c r="E13" s="623">
        <v>1752.9974560021903</v>
      </c>
      <c r="F13" s="623">
        <v>2034.673459988561</v>
      </c>
      <c r="G13" s="623">
        <v>2408.3370016161066</v>
      </c>
      <c r="H13" s="623">
        <v>2869.3265488077509</v>
      </c>
      <c r="I13" s="623">
        <v>3049.7476401186632</v>
      </c>
      <c r="J13" s="623">
        <v>4007.766963236933</v>
      </c>
      <c r="K13" s="623">
        <v>3764.2066711188959</v>
      </c>
      <c r="L13" s="623">
        <v>3863.6692974974239</v>
      </c>
      <c r="M13" s="623">
        <v>6312.15920276419</v>
      </c>
      <c r="N13" s="623">
        <v>8687.9702801200146</v>
      </c>
      <c r="O13" s="623">
        <v>10099.134342000199</v>
      </c>
      <c r="P13" s="623">
        <v>9280.5339999999997</v>
      </c>
      <c r="Q13" s="623">
        <v>8334.2210012032829</v>
      </c>
      <c r="R13" s="623">
        <v>5206.1864452925993</v>
      </c>
      <c r="S13" s="623">
        <v>5741.3558633319581</v>
      </c>
      <c r="T13" s="623">
        <v>7729.7049270955649</v>
      </c>
      <c r="U13" s="623">
        <v>7698.926163766685</v>
      </c>
      <c r="V13" s="623">
        <v>6514.0862304757866</v>
      </c>
      <c r="W13" s="623">
        <v>8758.0844726189716</v>
      </c>
      <c r="X13" s="623">
        <v>14670.984876563305</v>
      </c>
      <c r="Y13" s="623">
        <v>10097.580774036216</v>
      </c>
    </row>
    <row r="14" spans="1:28">
      <c r="A14" s="372" t="s">
        <v>5</v>
      </c>
      <c r="B14" s="688">
        <v>1420.6634376972575</v>
      </c>
      <c r="C14" s="688">
        <v>1416.8653798134912</v>
      </c>
      <c r="D14" s="688">
        <v>1442.2946779476558</v>
      </c>
      <c r="E14" s="688">
        <v>2414.8615718805199</v>
      </c>
      <c r="F14" s="688">
        <v>2933.304547019</v>
      </c>
      <c r="G14" s="688">
        <v>2498.531414778</v>
      </c>
      <c r="H14" s="688">
        <v>3127.0844403569999</v>
      </c>
      <c r="I14" s="688">
        <v>4534.4933050930003</v>
      </c>
      <c r="J14" s="688">
        <v>5216.9298833000003</v>
      </c>
      <c r="K14" s="688">
        <v>6447.5074613770003</v>
      </c>
      <c r="L14" s="688">
        <v>6489.0835367030004</v>
      </c>
      <c r="M14" s="688">
        <v>6628.8966085069997</v>
      </c>
      <c r="N14" s="688">
        <v>7312.4626807720006</v>
      </c>
      <c r="O14" s="688">
        <v>7404.8181001400008</v>
      </c>
      <c r="P14" s="688">
        <v>8625.7158237719996</v>
      </c>
      <c r="Q14" s="688">
        <v>7836.4060420550004</v>
      </c>
      <c r="R14" s="688">
        <v>6465.3828892390002</v>
      </c>
      <c r="S14" s="688">
        <v>6861.0386746699996</v>
      </c>
      <c r="T14" s="688">
        <v>8291.0663884610003</v>
      </c>
      <c r="U14" s="688">
        <v>7496.961733786</v>
      </c>
      <c r="V14" s="688">
        <v>6577.2050926090005</v>
      </c>
      <c r="W14" s="688">
        <v>8580.2586171580006</v>
      </c>
      <c r="X14" s="688">
        <v>8146.7514578889995</v>
      </c>
      <c r="Y14" s="688">
        <v>7386.5747703310008</v>
      </c>
    </row>
    <row r="15" spans="1:28">
      <c r="A15" s="372" t="s">
        <v>4</v>
      </c>
      <c r="B15" s="688">
        <v>266.13436799959015</v>
      </c>
      <c r="C15" s="688">
        <v>473.85094686463765</v>
      </c>
      <c r="D15" s="688">
        <v>418.14738450102953</v>
      </c>
      <c r="E15" s="688">
        <v>412.98543721675202</v>
      </c>
      <c r="F15" s="688">
        <v>496.68770527272721</v>
      </c>
      <c r="G15" s="688">
        <v>674.94581818181825</v>
      </c>
      <c r="H15" s="688">
        <v>752.00440198852414</v>
      </c>
      <c r="I15" s="688">
        <v>854.20431778187344</v>
      </c>
      <c r="J15" s="688">
        <v>887.98234485200953</v>
      </c>
      <c r="K15" s="688">
        <v>782.93332066843436</v>
      </c>
      <c r="L15" s="688">
        <v>990.24551429113365</v>
      </c>
      <c r="M15" s="688">
        <v>1006.14474241468</v>
      </c>
      <c r="N15" s="688">
        <v>1019.8936496350366</v>
      </c>
      <c r="O15" s="688">
        <v>1078.117634374715</v>
      </c>
      <c r="P15" s="688">
        <v>1145.1627498490516</v>
      </c>
      <c r="Q15" s="688">
        <v>973.86311045830166</v>
      </c>
      <c r="R15" s="688">
        <v>1040.0873925480371</v>
      </c>
      <c r="S15" s="688">
        <v>1303.4812351499477</v>
      </c>
      <c r="T15" s="688">
        <v>1270.9447038262483</v>
      </c>
      <c r="U15" s="688">
        <v>1166.5299813040126</v>
      </c>
      <c r="V15" s="688">
        <v>982.24499274256152</v>
      </c>
      <c r="W15" s="688">
        <v>1121.9545252771834</v>
      </c>
      <c r="X15" s="688">
        <v>1363.203275550439</v>
      </c>
      <c r="Y15" s="688">
        <v>1450.0998750359704</v>
      </c>
    </row>
    <row r="16" spans="1:28">
      <c r="A16" s="372" t="s">
        <v>3</v>
      </c>
      <c r="B16" s="688">
        <v>27051.154483295606</v>
      </c>
      <c r="C16" s="688">
        <v>25110.870411828295</v>
      </c>
      <c r="D16" s="688">
        <v>26950.5186940522</v>
      </c>
      <c r="E16" s="688">
        <v>35199.633118563856</v>
      </c>
      <c r="F16" s="688">
        <v>49535.786849718599</v>
      </c>
      <c r="G16" s="688">
        <v>56944.420604388695</v>
      </c>
      <c r="H16" s="688">
        <v>70335.023775712267</v>
      </c>
      <c r="I16" s="688">
        <v>81407.161062882733</v>
      </c>
      <c r="J16" s="688">
        <v>92846.344704848714</v>
      </c>
      <c r="K16" s="688">
        <v>76001.135467216605</v>
      </c>
      <c r="L16" s="688">
        <v>84762.213766764078</v>
      </c>
      <c r="M16" s="688">
        <v>105538.00187602542</v>
      </c>
      <c r="N16" s="688">
        <v>108250.44283203174</v>
      </c>
      <c r="O16" s="688">
        <v>108042.29152617304</v>
      </c>
      <c r="P16" s="688">
        <v>99791.342171539058</v>
      </c>
      <c r="Q16" s="688">
        <v>85187.915238840913</v>
      </c>
      <c r="R16" s="688">
        <v>74712.485139163589</v>
      </c>
      <c r="S16" s="688">
        <v>83094.02920485854</v>
      </c>
      <c r="T16" s="688">
        <v>93003.752654769734</v>
      </c>
      <c r="U16" s="688">
        <v>88029.046177731958</v>
      </c>
      <c r="V16" s="688">
        <v>68239.497511099238</v>
      </c>
      <c r="W16" s="688">
        <v>91959.4906359366</v>
      </c>
      <c r="X16" s="688">
        <v>109300.62208260558</v>
      </c>
      <c r="Y16" s="688">
        <v>105334.53936184282</v>
      </c>
      <c r="AB16" s="8"/>
    </row>
    <row r="17" spans="1:28">
      <c r="A17" s="372" t="s">
        <v>431</v>
      </c>
      <c r="B17" s="623">
        <v>1433.7447918798234</v>
      </c>
      <c r="C17" s="623">
        <v>1660.1765255677742</v>
      </c>
      <c r="D17" s="623">
        <v>1599.9424306885087</v>
      </c>
      <c r="E17" s="623">
        <v>2095.6345573666968</v>
      </c>
      <c r="F17" s="623">
        <v>2492.8665787368814</v>
      </c>
      <c r="G17" s="623">
        <v>3179.9078121126022</v>
      </c>
      <c r="H17" s="623">
        <v>4350.9060391667617</v>
      </c>
      <c r="I17" s="623">
        <v>4520.4722575253218</v>
      </c>
      <c r="J17" s="623">
        <v>7079.7307106415583</v>
      </c>
      <c r="K17" s="623">
        <v>6690.6301246528519</v>
      </c>
      <c r="L17" s="623">
        <v>7954.1337600664738</v>
      </c>
      <c r="M17" s="623">
        <v>8578.3721520427807</v>
      </c>
      <c r="N17" s="623">
        <v>5039</v>
      </c>
      <c r="O17" s="623">
        <v>12455.8648310388</v>
      </c>
      <c r="P17" s="623">
        <v>12689.5553807997</v>
      </c>
      <c r="Q17" s="623">
        <v>10816.5599705851</v>
      </c>
      <c r="R17" s="623">
        <v>9487.6979863523502</v>
      </c>
      <c r="S17" s="623">
        <v>7798.7852715462004</v>
      </c>
      <c r="T17" s="623">
        <v>8586.0608000491993</v>
      </c>
      <c r="U17" s="623">
        <v>8985.2665159999997</v>
      </c>
      <c r="V17" s="623">
        <v>8516</v>
      </c>
      <c r="W17" s="623">
        <v>10873</v>
      </c>
      <c r="X17" s="623">
        <v>15654</v>
      </c>
      <c r="Y17" s="623">
        <v>15117.5</v>
      </c>
      <c r="AB17" s="8"/>
    </row>
    <row r="18" spans="1:28">
      <c r="A18" s="372" t="s">
        <v>1</v>
      </c>
      <c r="B18" s="623">
        <v>871.38649199999998</v>
      </c>
      <c r="C18" s="623">
        <v>1079.9557689999999</v>
      </c>
      <c r="D18" s="623">
        <v>1108.8274120000001</v>
      </c>
      <c r="E18" s="623">
        <v>1586.289565</v>
      </c>
      <c r="F18" s="623">
        <v>2169.579287</v>
      </c>
      <c r="G18" s="623">
        <v>2578.4391500000002</v>
      </c>
      <c r="H18" s="623">
        <v>3020.9063590000001</v>
      </c>
      <c r="I18" s="623">
        <v>3997.092776</v>
      </c>
      <c r="J18" s="623">
        <v>5042.0187660000001</v>
      </c>
      <c r="K18" s="623">
        <v>3819.455665</v>
      </c>
      <c r="L18" s="623">
        <v>5309.5652870000004</v>
      </c>
      <c r="M18" s="623">
        <v>7263.248587</v>
      </c>
      <c r="N18" s="623">
        <v>8782.8275051839992</v>
      </c>
      <c r="O18" s="623">
        <v>10572.652155005957</v>
      </c>
      <c r="P18" s="623">
        <v>9794.7764899199992</v>
      </c>
      <c r="Q18" s="623">
        <v>7935.2964011389995</v>
      </c>
      <c r="R18" s="623">
        <v>7289.8053472299998</v>
      </c>
      <c r="S18" s="623">
        <v>7988.00901024</v>
      </c>
      <c r="T18" s="623">
        <v>9466.3795239299998</v>
      </c>
      <c r="U18" s="623">
        <v>7180.8179577580004</v>
      </c>
      <c r="V18" s="623">
        <v>5323.5393309999999</v>
      </c>
      <c r="W18" s="623">
        <v>7096.5680114350007</v>
      </c>
      <c r="X18" s="623">
        <v>9038.3837766289998</v>
      </c>
      <c r="Y18" s="623">
        <v>10208.478667093999</v>
      </c>
    </row>
    <row r="19" spans="1:28">
      <c r="A19" s="372" t="s">
        <v>0</v>
      </c>
      <c r="B19" s="623">
        <v>2018.4686019201508</v>
      </c>
      <c r="C19" s="623">
        <v>1416.5432379041576</v>
      </c>
      <c r="D19" s="623">
        <v>2244.1482313404808</v>
      </c>
      <c r="E19" s="623">
        <v>1196.1096908516338</v>
      </c>
      <c r="F19" s="623">
        <v>2707.6313421874429</v>
      </c>
      <c r="G19" s="623">
        <v>2345.5052668920002</v>
      </c>
      <c r="H19" s="623">
        <v>2122.2574413340003</v>
      </c>
      <c r="I19" s="623">
        <v>3077.9966340879996</v>
      </c>
      <c r="J19" s="623">
        <v>1916.1925830059999</v>
      </c>
      <c r="K19" s="623">
        <v>5719.4244084689999</v>
      </c>
      <c r="L19" s="623">
        <v>5337.3258701200002</v>
      </c>
      <c r="M19" s="623">
        <v>7984.000794689</v>
      </c>
      <c r="N19" s="623">
        <v>6938.3350927320007</v>
      </c>
      <c r="O19" s="623">
        <v>7216.3068383170003</v>
      </c>
      <c r="P19" s="623">
        <v>6069.7193244809996</v>
      </c>
      <c r="Q19" s="623">
        <v>6049.3750824870003</v>
      </c>
      <c r="R19" s="623">
        <v>5338.4497092770007</v>
      </c>
      <c r="S19" s="623">
        <v>5117.3995504980003</v>
      </c>
      <c r="T19" s="623">
        <v>6448.6524691929999</v>
      </c>
      <c r="U19" s="623">
        <v>4883.6101327320002</v>
      </c>
      <c r="V19" s="623">
        <v>5632.7280450100006</v>
      </c>
      <c r="W19" s="623">
        <v>7541.2436173000006</v>
      </c>
      <c r="X19" s="623">
        <v>8668.9653543980003</v>
      </c>
      <c r="Y19" s="623">
        <v>9211.4437571709987</v>
      </c>
    </row>
    <row r="20" spans="1:28">
      <c r="A20" s="372" t="s">
        <v>2214</v>
      </c>
      <c r="B20" s="624">
        <v>45864.916623065204</v>
      </c>
      <c r="C20" s="624">
        <v>43872.33443405119</v>
      </c>
      <c r="D20" s="624">
        <v>48441.663368036054</v>
      </c>
      <c r="E20" s="624">
        <v>62058.229690102969</v>
      </c>
      <c r="F20" s="624">
        <v>81425.986301614234</v>
      </c>
      <c r="G20" s="624">
        <v>93357.461706142523</v>
      </c>
      <c r="H20" s="624">
        <v>113015.10419185448</v>
      </c>
      <c r="I20" s="624">
        <v>133912.54562000846</v>
      </c>
      <c r="J20" s="624">
        <v>163919.58605618755</v>
      </c>
      <c r="K20" s="624">
        <v>145658.01982658138</v>
      </c>
      <c r="L20" s="624">
        <v>156074.43112557183</v>
      </c>
      <c r="M20" s="624">
        <v>195084.43104431787</v>
      </c>
      <c r="N20" s="624">
        <v>206025.39170210008</v>
      </c>
      <c r="O20" s="624">
        <v>222871.92541585743</v>
      </c>
      <c r="P20" s="624">
        <v>213666.97622294066</v>
      </c>
      <c r="Q20" s="624">
        <v>179000.94802756206</v>
      </c>
      <c r="R20" s="624">
        <v>149303.75894985982</v>
      </c>
      <c r="S20" s="624">
        <v>160937.69311137235</v>
      </c>
      <c r="T20" s="624">
        <v>181566.2137420137</v>
      </c>
      <c r="U20" s="624">
        <v>171856.88939509474</v>
      </c>
      <c r="V20" s="624">
        <v>138417.6302549332</v>
      </c>
      <c r="W20" s="624">
        <v>180467.42393629573</v>
      </c>
      <c r="X20" s="624">
        <v>223572.42692991259</v>
      </c>
      <c r="Y20" s="624">
        <v>210306.78329275115</v>
      </c>
    </row>
    <row r="22" spans="1:28">
      <c r="A22" s="242" t="s">
        <v>2949</v>
      </c>
    </row>
    <row r="24" spans="1:28">
      <c r="A24" t="s">
        <v>2215</v>
      </c>
    </row>
    <row r="25" spans="1:28">
      <c r="A25" t="s">
        <v>2216</v>
      </c>
    </row>
  </sheetData>
  <hyperlinks>
    <hyperlink ref="AA3" location="Content!A1" display="Back to content page" xr:uid="{00000000-0004-0000-0A00-000000000000}"/>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B18A1-1CA3-41EC-BC77-152E037C476D}">
  <dimension ref="A1:O22"/>
  <sheetViews>
    <sheetView workbookViewId="0">
      <selection activeCell="E26" sqref="E26"/>
    </sheetView>
  </sheetViews>
  <sheetFormatPr defaultRowHeight="14.4"/>
  <cols>
    <col min="1" max="1" width="28.77734375" customWidth="1"/>
  </cols>
  <sheetData>
    <row r="1" spans="1:15">
      <c r="A1" s="18" t="s">
        <v>2894</v>
      </c>
    </row>
    <row r="3" spans="1:15">
      <c r="A3" s="255" t="s">
        <v>421</v>
      </c>
      <c r="B3" s="34">
        <v>2010</v>
      </c>
      <c r="C3" s="34">
        <v>2011</v>
      </c>
      <c r="D3" s="34">
        <v>2012</v>
      </c>
      <c r="E3" s="34">
        <v>2013</v>
      </c>
      <c r="F3" s="34">
        <v>2014</v>
      </c>
      <c r="G3" s="34">
        <v>2015</v>
      </c>
      <c r="H3" s="34">
        <v>2016</v>
      </c>
      <c r="I3" s="34">
        <v>2017</v>
      </c>
      <c r="J3" s="34">
        <v>2018</v>
      </c>
      <c r="K3" s="34">
        <v>2019</v>
      </c>
      <c r="L3" s="34">
        <v>2020</v>
      </c>
      <c r="M3" s="34">
        <v>2021</v>
      </c>
      <c r="O3" s="1" t="s">
        <v>528</v>
      </c>
    </row>
    <row r="4" spans="1:15">
      <c r="A4" s="255" t="s">
        <v>13</v>
      </c>
      <c r="B4" s="445"/>
      <c r="C4" s="445"/>
      <c r="D4" s="445"/>
      <c r="E4" s="445"/>
      <c r="F4" s="445">
        <v>10.4371925291181</v>
      </c>
      <c r="G4" s="445">
        <v>12.56</v>
      </c>
      <c r="H4" s="445"/>
      <c r="I4" s="445"/>
      <c r="J4" s="445">
        <v>32.200148108160398</v>
      </c>
      <c r="K4" s="445"/>
      <c r="L4" s="445"/>
      <c r="M4" s="445"/>
    </row>
    <row r="5" spans="1:15">
      <c r="A5" s="92" t="s">
        <v>12</v>
      </c>
      <c r="B5" s="445"/>
      <c r="C5" s="445"/>
      <c r="D5" s="445"/>
      <c r="E5" s="445"/>
      <c r="F5" s="445"/>
      <c r="G5" s="445"/>
      <c r="H5" s="445"/>
      <c r="I5" s="445"/>
      <c r="J5" s="445"/>
      <c r="K5" s="445">
        <v>27.795723136446401</v>
      </c>
      <c r="L5" s="445"/>
      <c r="M5" s="445"/>
    </row>
    <row r="6" spans="1:15">
      <c r="A6" s="92" t="s">
        <v>483</v>
      </c>
      <c r="B6" s="445"/>
      <c r="C6" s="445"/>
      <c r="D6" s="445"/>
      <c r="E6" s="445"/>
      <c r="F6" s="445"/>
      <c r="G6" s="445"/>
      <c r="H6" s="445"/>
      <c r="I6" s="445"/>
      <c r="J6" s="445"/>
      <c r="K6" s="445"/>
      <c r="L6" s="445"/>
      <c r="M6" s="445"/>
    </row>
    <row r="7" spans="1:15">
      <c r="A7" s="92" t="s">
        <v>2577</v>
      </c>
      <c r="B7" s="445"/>
      <c r="C7" s="445"/>
      <c r="D7" s="445"/>
      <c r="E7" s="445"/>
      <c r="F7" s="445"/>
      <c r="G7" s="445"/>
      <c r="H7" s="445"/>
      <c r="I7" s="445">
        <v>5.290874541</v>
      </c>
      <c r="J7" s="445"/>
      <c r="K7" s="445"/>
      <c r="L7" s="445"/>
      <c r="M7" s="445"/>
    </row>
    <row r="8" spans="1:15">
      <c r="A8" s="92" t="s">
        <v>482</v>
      </c>
      <c r="B8" s="445"/>
      <c r="C8" s="445"/>
      <c r="D8" s="445"/>
      <c r="E8" s="445"/>
      <c r="F8" s="445"/>
      <c r="G8" s="445"/>
      <c r="H8" s="445"/>
      <c r="I8" s="445"/>
      <c r="J8" s="445"/>
      <c r="K8" s="445"/>
      <c r="L8" s="445"/>
      <c r="M8" s="445"/>
    </row>
    <row r="9" spans="1:15">
      <c r="A9" s="92" t="s">
        <v>11</v>
      </c>
      <c r="B9" s="445"/>
      <c r="C9" s="445"/>
      <c r="D9" s="445"/>
      <c r="E9" s="445"/>
      <c r="F9" s="445"/>
      <c r="G9" s="445"/>
      <c r="H9" s="445">
        <v>8.2963881902228191</v>
      </c>
      <c r="I9" s="445"/>
      <c r="J9" s="445"/>
      <c r="K9" s="445">
        <v>5.1159215666931797</v>
      </c>
      <c r="L9" s="445"/>
      <c r="M9" s="445"/>
    </row>
    <row r="10" spans="1:15">
      <c r="A10" s="92" t="s">
        <v>10</v>
      </c>
      <c r="B10" s="445">
        <v>1.36761949223393</v>
      </c>
      <c r="C10" s="445"/>
      <c r="D10" s="445"/>
      <c r="E10" s="445"/>
      <c r="F10" s="445"/>
      <c r="G10" s="445"/>
      <c r="H10" s="445"/>
      <c r="I10" s="445"/>
      <c r="J10" s="445">
        <v>5.2284079869999998</v>
      </c>
      <c r="K10" s="445"/>
      <c r="L10" s="445"/>
      <c r="M10" s="445"/>
    </row>
    <row r="11" spans="1:15">
      <c r="A11" s="92" t="s">
        <v>9</v>
      </c>
      <c r="B11" s="445"/>
      <c r="C11" s="445">
        <v>0.80064442111943801</v>
      </c>
      <c r="D11" s="445"/>
      <c r="E11" s="445"/>
      <c r="F11" s="445"/>
      <c r="G11" s="445"/>
      <c r="H11" s="445">
        <v>3.5000094903368302</v>
      </c>
      <c r="I11" s="445">
        <v>2.4403419049999999</v>
      </c>
      <c r="J11" s="445">
        <v>4.15706277326397</v>
      </c>
      <c r="K11" s="445"/>
      <c r="L11" s="445"/>
      <c r="M11" s="445"/>
    </row>
    <row r="12" spans="1:15">
      <c r="A12" s="92" t="s">
        <v>8</v>
      </c>
      <c r="B12" s="445">
        <v>37.713443997507198</v>
      </c>
      <c r="C12" s="445"/>
      <c r="D12" s="445">
        <v>44.720753492834099</v>
      </c>
      <c r="E12" s="445">
        <v>48.999723680574697</v>
      </c>
      <c r="F12" s="445">
        <v>53.065193671576701</v>
      </c>
      <c r="G12" s="445">
        <v>57.000538502961803</v>
      </c>
      <c r="H12" s="445"/>
      <c r="I12" s="445">
        <v>52.8608125819135</v>
      </c>
      <c r="J12" s="445">
        <v>51.171931641636498</v>
      </c>
      <c r="K12" s="445">
        <v>49.920543380750999</v>
      </c>
      <c r="L12" s="445">
        <v>48.693862740769497</v>
      </c>
      <c r="M12" s="445"/>
    </row>
    <row r="13" spans="1:15">
      <c r="A13" s="92" t="s">
        <v>6</v>
      </c>
      <c r="B13" s="445"/>
      <c r="C13" s="445"/>
      <c r="D13" s="445"/>
      <c r="E13" s="445"/>
      <c r="F13" s="445">
        <v>5.6259405708470602</v>
      </c>
      <c r="G13" s="445"/>
      <c r="H13" s="445"/>
      <c r="I13" s="445">
        <v>5.3165115551011102</v>
      </c>
      <c r="J13" s="445">
        <v>6.7326568199999999</v>
      </c>
      <c r="K13" s="445"/>
      <c r="L13" s="445"/>
      <c r="M13" s="445"/>
    </row>
    <row r="14" spans="1:15">
      <c r="A14" s="92" t="s">
        <v>17</v>
      </c>
      <c r="B14" s="445">
        <v>11.5</v>
      </c>
      <c r="C14" s="445">
        <v>15</v>
      </c>
      <c r="D14" s="445"/>
      <c r="E14" s="445">
        <v>21.204767050000001</v>
      </c>
      <c r="F14" s="445"/>
      <c r="G14" s="445"/>
      <c r="H14" s="445"/>
      <c r="I14" s="445"/>
      <c r="J14" s="445"/>
      <c r="K14" s="445"/>
      <c r="L14" s="445"/>
      <c r="M14" s="445"/>
    </row>
    <row r="15" spans="1:15">
      <c r="A15" s="92" t="s">
        <v>4</v>
      </c>
      <c r="B15" s="445">
        <v>37.763423496164698</v>
      </c>
      <c r="C15" s="445"/>
      <c r="D15" s="445"/>
      <c r="E15" s="445"/>
      <c r="F15" s="445"/>
      <c r="G15" s="445"/>
      <c r="H15" s="445"/>
      <c r="I15" s="445"/>
      <c r="J15" s="445"/>
      <c r="K15" s="445"/>
      <c r="L15" s="445"/>
      <c r="M15" s="445"/>
    </row>
    <row r="16" spans="1:15">
      <c r="A16" s="92" t="s">
        <v>3</v>
      </c>
      <c r="B16" s="445"/>
      <c r="C16" s="445">
        <v>22.3332828864907</v>
      </c>
      <c r="D16" s="445"/>
      <c r="E16" s="445">
        <v>19.1416863926536</v>
      </c>
      <c r="F16" s="445">
        <v>20.771945022548302</v>
      </c>
      <c r="G16" s="445">
        <v>20.1260526849386</v>
      </c>
      <c r="H16" s="445">
        <v>21.487102409430801</v>
      </c>
      <c r="I16" s="445">
        <v>21.852155183615999</v>
      </c>
      <c r="J16" s="445">
        <v>21.254226088237601</v>
      </c>
      <c r="K16" s="445">
        <v>22.713738048916099</v>
      </c>
      <c r="L16" s="445">
        <v>26.749877556466299</v>
      </c>
      <c r="M16" s="445">
        <v>27.236974684467601</v>
      </c>
    </row>
    <row r="17" spans="1:13">
      <c r="A17" s="92" t="s">
        <v>431</v>
      </c>
      <c r="B17" s="445"/>
      <c r="C17" s="445"/>
      <c r="D17" s="445"/>
      <c r="E17" s="445"/>
      <c r="F17" s="445"/>
      <c r="G17" s="445"/>
      <c r="H17" s="445"/>
      <c r="I17" s="445">
        <v>3.0674098879999998</v>
      </c>
      <c r="J17" s="445"/>
      <c r="K17" s="445"/>
      <c r="L17" s="445"/>
      <c r="M17" s="445"/>
    </row>
    <row r="18" spans="1:13">
      <c r="A18" s="92" t="s">
        <v>1</v>
      </c>
      <c r="B18" s="445">
        <v>3.69882980450065</v>
      </c>
      <c r="C18" s="445"/>
      <c r="D18" s="445"/>
      <c r="E18" s="445"/>
      <c r="F18" s="445"/>
      <c r="G18" s="445">
        <v>5.4</v>
      </c>
      <c r="H18" s="445"/>
      <c r="I18" s="445"/>
      <c r="J18" s="445">
        <v>8.0999949057535794</v>
      </c>
      <c r="K18" s="445"/>
      <c r="L18" s="445"/>
      <c r="M18" s="445"/>
    </row>
    <row r="19" spans="1:13">
      <c r="A19" s="92" t="s">
        <v>23</v>
      </c>
      <c r="B19" s="445"/>
      <c r="C19" s="445"/>
      <c r="D19" s="445"/>
      <c r="E19" s="445"/>
      <c r="F19" s="445">
        <v>10.6699920154635</v>
      </c>
      <c r="G19" s="445"/>
      <c r="H19" s="445"/>
      <c r="I19" s="445"/>
      <c r="J19" s="445">
        <v>15.224348770000001</v>
      </c>
      <c r="K19" s="445"/>
      <c r="L19" s="445">
        <v>14.237652311014401</v>
      </c>
      <c r="M19" s="445"/>
    </row>
    <row r="21" spans="1:13">
      <c r="A21" s="242" t="s">
        <v>1126</v>
      </c>
    </row>
    <row r="22" spans="1:13">
      <c r="A22" s="242" t="s">
        <v>2821</v>
      </c>
    </row>
  </sheetData>
  <hyperlinks>
    <hyperlink ref="O3" location="Content!A1" display="Back to content page" xr:uid="{2195ECF7-970F-427D-BE43-9332DDBADFE0}"/>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sheetPr codeName="Sheet226">
    <pageSetUpPr fitToPage="1"/>
  </sheetPr>
  <dimension ref="B8:L9"/>
  <sheetViews>
    <sheetView workbookViewId="0">
      <selection activeCell="D126" sqref="A1:XFD1048576"/>
    </sheetView>
  </sheetViews>
  <sheetFormatPr defaultColWidth="9.21875" defaultRowHeight="14.4"/>
  <cols>
    <col min="2" max="2" width="9.77734375" customWidth="1"/>
  </cols>
  <sheetData>
    <row r="8" spans="2:12" ht="58.8">
      <c r="B8" s="748">
        <v>3.3</v>
      </c>
      <c r="C8" s="748"/>
      <c r="D8" s="748"/>
      <c r="E8" s="748"/>
      <c r="F8" s="748"/>
      <c r="G8" s="748"/>
      <c r="H8" s="748"/>
      <c r="I8" s="748"/>
      <c r="J8" s="748"/>
      <c r="K8" s="748"/>
      <c r="L8" s="748"/>
    </row>
    <row r="9" spans="2:12" ht="58.8">
      <c r="B9" s="748" t="s">
        <v>491</v>
      </c>
      <c r="C9" s="748"/>
      <c r="D9" s="748"/>
      <c r="E9" s="748"/>
      <c r="F9" s="748"/>
      <c r="G9" s="748"/>
      <c r="H9" s="748"/>
      <c r="I9" s="748"/>
      <c r="J9" s="748"/>
      <c r="K9" s="748"/>
      <c r="L9" s="748"/>
    </row>
  </sheetData>
  <mergeCells count="2">
    <mergeCell ref="B8:L8"/>
    <mergeCell ref="B9:L9"/>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sheetPr codeName="Sheet227"/>
  <dimension ref="A1:AM22"/>
  <sheetViews>
    <sheetView topLeftCell="N1" workbookViewId="0">
      <selection activeCell="J22" sqref="J22"/>
    </sheetView>
  </sheetViews>
  <sheetFormatPr defaultRowHeight="14.4"/>
  <cols>
    <col min="1" max="1" width="33.77734375" style="17" customWidth="1"/>
    <col min="2" max="33" width="10" style="17" customWidth="1"/>
    <col min="34" max="35" width="8.77734375" style="17"/>
  </cols>
  <sheetData>
    <row r="1" spans="1:39">
      <c r="A1" s="18" t="s">
        <v>3056</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row>
    <row r="2" spans="1:39">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row>
    <row r="3" spans="1:39">
      <c r="A3" s="277" t="s">
        <v>421</v>
      </c>
      <c r="B3" s="449">
        <v>1990</v>
      </c>
      <c r="C3" s="449">
        <v>1991</v>
      </c>
      <c r="D3" s="449">
        <v>1992</v>
      </c>
      <c r="E3" s="449">
        <v>1993</v>
      </c>
      <c r="F3" s="449">
        <v>1994</v>
      </c>
      <c r="G3" s="449">
        <v>1995</v>
      </c>
      <c r="H3" s="449">
        <v>1996</v>
      </c>
      <c r="I3" s="449">
        <v>1997</v>
      </c>
      <c r="J3" s="449">
        <v>1998</v>
      </c>
      <c r="K3" s="449">
        <v>1999</v>
      </c>
      <c r="L3" s="449">
        <v>2000</v>
      </c>
      <c r="M3" s="449">
        <v>2001</v>
      </c>
      <c r="N3" s="449">
        <v>2002</v>
      </c>
      <c r="O3" s="449">
        <v>2003</v>
      </c>
      <c r="P3" s="449">
        <v>2004</v>
      </c>
      <c r="Q3" s="449">
        <v>2005</v>
      </c>
      <c r="R3" s="449">
        <v>2006</v>
      </c>
      <c r="S3" s="449">
        <v>2007</v>
      </c>
      <c r="T3" s="449">
        <v>2008</v>
      </c>
      <c r="U3" s="449">
        <v>2009</v>
      </c>
      <c r="V3" s="449">
        <v>2010</v>
      </c>
      <c r="W3" s="449">
        <v>2011</v>
      </c>
      <c r="X3" s="449">
        <v>2012</v>
      </c>
      <c r="Y3" s="449">
        <v>2013</v>
      </c>
      <c r="Z3" s="449">
        <v>2014</v>
      </c>
      <c r="AA3" s="449">
        <v>2015</v>
      </c>
      <c r="AB3" s="449">
        <v>2016</v>
      </c>
      <c r="AC3" s="449">
        <v>2017</v>
      </c>
      <c r="AD3" s="449">
        <v>2018</v>
      </c>
      <c r="AE3" s="449">
        <v>2019</v>
      </c>
      <c r="AF3" s="449">
        <v>2020</v>
      </c>
      <c r="AG3" s="449">
        <v>2021</v>
      </c>
      <c r="AI3" s="1" t="s">
        <v>528</v>
      </c>
      <c r="AL3" s="44"/>
      <c r="AM3" s="44"/>
    </row>
    <row r="4" spans="1:39">
      <c r="A4" s="28" t="s">
        <v>13</v>
      </c>
      <c r="B4" s="561">
        <v>238</v>
      </c>
      <c r="C4" s="561">
        <v>242</v>
      </c>
      <c r="D4" s="561">
        <v>245</v>
      </c>
      <c r="E4" s="561">
        <v>259</v>
      </c>
      <c r="F4" s="561">
        <v>238</v>
      </c>
      <c r="G4" s="561">
        <v>340</v>
      </c>
      <c r="H4" s="561">
        <v>323</v>
      </c>
      <c r="I4" s="561">
        <v>273</v>
      </c>
      <c r="J4" s="561">
        <v>271</v>
      </c>
      <c r="K4" s="561">
        <v>282</v>
      </c>
      <c r="L4" s="561">
        <v>288</v>
      </c>
      <c r="M4" s="561">
        <v>298</v>
      </c>
      <c r="N4" s="561">
        <v>315</v>
      </c>
      <c r="O4" s="561">
        <v>345</v>
      </c>
      <c r="P4" s="561">
        <v>325</v>
      </c>
      <c r="Q4" s="561">
        <v>319</v>
      </c>
      <c r="R4" s="561">
        <v>367</v>
      </c>
      <c r="S4" s="561">
        <v>390</v>
      </c>
      <c r="T4" s="561">
        <v>410</v>
      </c>
      <c r="U4" s="561">
        <v>447</v>
      </c>
      <c r="V4" s="561">
        <v>469</v>
      </c>
      <c r="W4" s="561">
        <v>487</v>
      </c>
      <c r="X4" s="561">
        <v>538</v>
      </c>
      <c r="Y4" s="561">
        <v>537</v>
      </c>
      <c r="Z4" s="561">
        <v>537</v>
      </c>
      <c r="AA4" s="561">
        <v>555</v>
      </c>
      <c r="AB4" s="561">
        <v>539</v>
      </c>
      <c r="AC4" s="561">
        <v>531</v>
      </c>
      <c r="AD4" s="561">
        <v>546</v>
      </c>
      <c r="AE4" s="561">
        <v>553</v>
      </c>
      <c r="AF4" s="561">
        <v>504.9</v>
      </c>
      <c r="AG4" s="561">
        <v>535</v>
      </c>
      <c r="AH4" s="242"/>
      <c r="AI4" s="242"/>
    </row>
    <row r="5" spans="1:39">
      <c r="A5" s="28" t="s">
        <v>12</v>
      </c>
      <c r="B5" s="561">
        <v>39</v>
      </c>
      <c r="C5" s="561">
        <v>39</v>
      </c>
      <c r="D5" s="561">
        <v>39</v>
      </c>
      <c r="E5" s="561">
        <v>46</v>
      </c>
      <c r="F5" s="561">
        <v>44</v>
      </c>
      <c r="G5" s="561">
        <v>44</v>
      </c>
      <c r="H5" s="561">
        <v>43</v>
      </c>
      <c r="I5" s="561">
        <v>43</v>
      </c>
      <c r="J5" s="561">
        <v>50</v>
      </c>
      <c r="K5" s="561">
        <v>49</v>
      </c>
      <c r="L5" s="561">
        <v>57</v>
      </c>
      <c r="M5" s="561">
        <v>59</v>
      </c>
      <c r="N5" s="561">
        <v>61</v>
      </c>
      <c r="O5" s="561">
        <v>61</v>
      </c>
      <c r="P5" s="561">
        <v>62</v>
      </c>
      <c r="Q5" s="561">
        <v>65</v>
      </c>
      <c r="R5" s="561">
        <v>66</v>
      </c>
      <c r="S5" s="561">
        <v>69</v>
      </c>
      <c r="T5" s="561">
        <v>74</v>
      </c>
      <c r="U5" s="561">
        <v>65</v>
      </c>
      <c r="V5" s="561">
        <v>74</v>
      </c>
      <c r="W5" s="561">
        <v>71</v>
      </c>
      <c r="X5" s="561">
        <v>84</v>
      </c>
      <c r="Y5" s="561">
        <v>89</v>
      </c>
      <c r="Z5" s="561">
        <v>98</v>
      </c>
      <c r="AA5" s="561">
        <v>80</v>
      </c>
      <c r="AB5" s="561">
        <v>92</v>
      </c>
      <c r="AC5" s="561">
        <v>99</v>
      </c>
      <c r="AD5" s="561">
        <v>104</v>
      </c>
      <c r="AE5" s="561">
        <v>98</v>
      </c>
      <c r="AF5" s="561">
        <v>83.7</v>
      </c>
      <c r="AG5" s="561">
        <v>88.3</v>
      </c>
      <c r="AH5" s="13"/>
      <c r="AI5" s="13"/>
    </row>
    <row r="6" spans="1:39">
      <c r="A6" s="28" t="s">
        <v>483</v>
      </c>
      <c r="B6" s="561">
        <v>3</v>
      </c>
      <c r="C6" s="561">
        <v>3</v>
      </c>
      <c r="D6" s="561">
        <v>3</v>
      </c>
      <c r="E6" s="561">
        <v>3</v>
      </c>
      <c r="F6" s="561">
        <v>3</v>
      </c>
      <c r="G6" s="561">
        <v>3</v>
      </c>
      <c r="H6" s="561">
        <v>4</v>
      </c>
      <c r="I6" s="561">
        <v>4</v>
      </c>
      <c r="J6" s="561">
        <v>4</v>
      </c>
      <c r="K6" s="561">
        <v>4</v>
      </c>
      <c r="L6" s="561">
        <v>4</v>
      </c>
      <c r="M6" s="561">
        <v>4</v>
      </c>
      <c r="N6" s="561">
        <v>4</v>
      </c>
      <c r="O6" s="561">
        <v>5</v>
      </c>
      <c r="P6" s="561">
        <v>5</v>
      </c>
      <c r="Q6" s="561">
        <v>5</v>
      </c>
      <c r="R6" s="561">
        <v>5</v>
      </c>
      <c r="S6" s="561">
        <v>5</v>
      </c>
      <c r="T6" s="561">
        <v>5</v>
      </c>
      <c r="U6" s="561">
        <v>5</v>
      </c>
      <c r="V6" s="561">
        <v>6</v>
      </c>
      <c r="W6" s="561">
        <v>5</v>
      </c>
      <c r="X6" s="561">
        <v>6</v>
      </c>
      <c r="Y6" s="561">
        <v>6</v>
      </c>
      <c r="Z6" s="561">
        <v>6</v>
      </c>
      <c r="AA6" s="561">
        <v>6</v>
      </c>
      <c r="AB6" s="561">
        <v>7</v>
      </c>
      <c r="AC6" s="561">
        <v>8</v>
      </c>
      <c r="AD6" s="561">
        <v>8</v>
      </c>
      <c r="AE6" s="561">
        <v>8</v>
      </c>
      <c r="AF6" s="561">
        <v>9.3000000000000007</v>
      </c>
      <c r="AG6" s="561">
        <v>11.3</v>
      </c>
      <c r="AH6" s="13"/>
      <c r="AI6" s="13"/>
    </row>
    <row r="7" spans="1:39">
      <c r="A7" s="28" t="s">
        <v>89</v>
      </c>
      <c r="B7" s="561">
        <v>489</v>
      </c>
      <c r="C7" s="561">
        <v>500</v>
      </c>
      <c r="D7" s="561">
        <v>523</v>
      </c>
      <c r="E7" s="561">
        <v>556</v>
      </c>
      <c r="F7" s="561">
        <v>570</v>
      </c>
      <c r="G7" s="561">
        <v>595</v>
      </c>
      <c r="H7" s="561">
        <v>610</v>
      </c>
      <c r="I7" s="561">
        <v>615</v>
      </c>
      <c r="J7" s="561">
        <v>622</v>
      </c>
      <c r="K7" s="561">
        <v>629</v>
      </c>
      <c r="L7" s="561">
        <v>635</v>
      </c>
      <c r="M7" s="561">
        <v>643</v>
      </c>
      <c r="N7" s="561">
        <v>655</v>
      </c>
      <c r="O7" s="561">
        <v>646</v>
      </c>
      <c r="P7" s="561">
        <v>672</v>
      </c>
      <c r="Q7" s="561">
        <v>698</v>
      </c>
      <c r="R7" s="561">
        <v>724</v>
      </c>
      <c r="S7" s="561">
        <v>750</v>
      </c>
      <c r="T7" s="561">
        <v>778</v>
      </c>
      <c r="U7" s="561">
        <v>801</v>
      </c>
      <c r="V7" s="561">
        <v>831</v>
      </c>
      <c r="W7" s="561">
        <v>882</v>
      </c>
      <c r="X7" s="561">
        <v>1090</v>
      </c>
      <c r="Y7" s="561">
        <v>1145</v>
      </c>
      <c r="Z7" s="561">
        <v>1202</v>
      </c>
      <c r="AA7" s="561">
        <v>1209</v>
      </c>
      <c r="AB7" s="561">
        <v>1240</v>
      </c>
      <c r="AC7" s="561">
        <v>1246</v>
      </c>
      <c r="AD7" s="561">
        <v>1149</v>
      </c>
      <c r="AE7" s="561">
        <v>1266</v>
      </c>
      <c r="AF7" s="561">
        <v>1308.2</v>
      </c>
      <c r="AG7" s="561">
        <v>1412.8</v>
      </c>
      <c r="AH7" s="13"/>
      <c r="AI7" s="13"/>
    </row>
    <row r="8" spans="1:39">
      <c r="A8" s="28" t="s">
        <v>482</v>
      </c>
      <c r="B8" s="561">
        <v>28</v>
      </c>
      <c r="C8" s="561">
        <v>27</v>
      </c>
      <c r="D8" s="561">
        <v>27</v>
      </c>
      <c r="E8" s="561">
        <v>25</v>
      </c>
      <c r="F8" s="561">
        <v>29</v>
      </c>
      <c r="G8" s="561">
        <v>29</v>
      </c>
      <c r="H8" s="561">
        <v>27</v>
      </c>
      <c r="I8" s="561">
        <v>31</v>
      </c>
      <c r="J8" s="561">
        <v>33</v>
      </c>
      <c r="K8" s="561">
        <v>35</v>
      </c>
      <c r="L8" s="561">
        <v>35</v>
      </c>
      <c r="M8" s="561">
        <v>34</v>
      </c>
      <c r="N8" s="561">
        <v>35</v>
      </c>
      <c r="O8" s="561">
        <v>35</v>
      </c>
      <c r="P8" s="561">
        <v>35</v>
      </c>
      <c r="Q8" s="561">
        <v>36</v>
      </c>
      <c r="R8" s="561">
        <v>41</v>
      </c>
      <c r="S8" s="561">
        <v>42</v>
      </c>
      <c r="T8" s="561">
        <v>42</v>
      </c>
      <c r="U8" s="561">
        <v>42</v>
      </c>
      <c r="V8" s="561">
        <v>41</v>
      </c>
      <c r="W8" s="561">
        <v>42</v>
      </c>
      <c r="X8" s="561">
        <v>43</v>
      </c>
      <c r="Y8" s="561">
        <v>48</v>
      </c>
      <c r="Z8" s="561">
        <v>42</v>
      </c>
      <c r="AA8" s="561">
        <v>46</v>
      </c>
      <c r="AB8" s="561">
        <v>49</v>
      </c>
      <c r="AC8" s="561">
        <v>42</v>
      </c>
      <c r="AD8" s="561">
        <v>44</v>
      </c>
      <c r="AE8" s="561">
        <v>46</v>
      </c>
      <c r="AF8" s="561">
        <v>45.7</v>
      </c>
      <c r="AG8" s="561">
        <v>41.2</v>
      </c>
      <c r="AH8" s="13"/>
      <c r="AI8" s="13"/>
    </row>
    <row r="9" spans="1:39">
      <c r="A9" s="28" t="s">
        <v>11</v>
      </c>
      <c r="B9" s="561">
        <v>36</v>
      </c>
      <c r="C9" s="561">
        <v>37</v>
      </c>
      <c r="D9" s="561">
        <v>38</v>
      </c>
      <c r="E9" s="561">
        <v>39</v>
      </c>
      <c r="F9" s="561">
        <v>40</v>
      </c>
      <c r="G9" s="561">
        <v>41</v>
      </c>
      <c r="H9" s="561">
        <v>42</v>
      </c>
      <c r="I9" s="561">
        <v>43</v>
      </c>
      <c r="J9" s="561">
        <v>43</v>
      </c>
      <c r="K9" s="561">
        <v>47</v>
      </c>
      <c r="L9" s="561">
        <v>48</v>
      </c>
      <c r="M9" s="561">
        <v>48</v>
      </c>
      <c r="N9" s="561">
        <v>49</v>
      </c>
      <c r="O9" s="561">
        <v>45</v>
      </c>
      <c r="P9" s="561">
        <v>46</v>
      </c>
      <c r="Q9" s="561">
        <v>47</v>
      </c>
      <c r="R9" s="561">
        <v>48</v>
      </c>
      <c r="S9" s="561">
        <v>49</v>
      </c>
      <c r="T9" s="561">
        <v>50</v>
      </c>
      <c r="U9" s="561">
        <v>52</v>
      </c>
      <c r="V9" s="561">
        <v>52</v>
      </c>
      <c r="W9" s="561">
        <v>59</v>
      </c>
      <c r="X9" s="561">
        <v>58</v>
      </c>
      <c r="Y9" s="561">
        <v>49</v>
      </c>
      <c r="Z9" s="561">
        <v>49</v>
      </c>
      <c r="AA9" s="561">
        <v>46</v>
      </c>
      <c r="AB9" s="561">
        <v>45</v>
      </c>
      <c r="AC9" s="561">
        <v>47</v>
      </c>
      <c r="AD9" s="561">
        <v>45</v>
      </c>
      <c r="AE9" s="561">
        <v>45</v>
      </c>
      <c r="AF9" s="561">
        <v>42.1</v>
      </c>
      <c r="AG9" s="561">
        <v>56.4</v>
      </c>
      <c r="AH9" s="13"/>
      <c r="AI9" s="13"/>
    </row>
    <row r="10" spans="1:39">
      <c r="A10" s="28" t="s">
        <v>133</v>
      </c>
      <c r="B10" s="561">
        <v>99</v>
      </c>
      <c r="C10" s="561">
        <v>104</v>
      </c>
      <c r="D10" s="561">
        <v>108</v>
      </c>
      <c r="E10" s="561">
        <v>113</v>
      </c>
      <c r="F10" s="561">
        <v>120</v>
      </c>
      <c r="G10" s="561">
        <v>126</v>
      </c>
      <c r="H10" s="561">
        <v>131</v>
      </c>
      <c r="I10" s="561">
        <v>139</v>
      </c>
      <c r="J10" s="561">
        <v>147</v>
      </c>
      <c r="K10" s="561">
        <v>149</v>
      </c>
      <c r="L10" s="561">
        <v>153</v>
      </c>
      <c r="M10" s="561">
        <v>154</v>
      </c>
      <c r="N10" s="561">
        <v>151</v>
      </c>
      <c r="O10" s="561">
        <v>160</v>
      </c>
      <c r="P10" s="561">
        <v>165</v>
      </c>
      <c r="Q10" s="561">
        <v>168</v>
      </c>
      <c r="R10" s="561">
        <v>171</v>
      </c>
      <c r="S10" s="561">
        <v>177</v>
      </c>
      <c r="T10" s="561">
        <v>185</v>
      </c>
      <c r="U10" s="561">
        <v>191</v>
      </c>
      <c r="V10" s="561">
        <v>200</v>
      </c>
      <c r="W10" s="561">
        <v>212</v>
      </c>
      <c r="X10" s="561">
        <v>223</v>
      </c>
      <c r="Y10" s="561">
        <v>236</v>
      </c>
      <c r="Z10" s="561">
        <v>242</v>
      </c>
      <c r="AA10" s="561">
        <v>250</v>
      </c>
      <c r="AB10" s="561">
        <v>306</v>
      </c>
      <c r="AC10" s="561">
        <v>325</v>
      </c>
      <c r="AD10" s="561">
        <v>356</v>
      </c>
      <c r="AE10" s="561">
        <v>374</v>
      </c>
      <c r="AF10" s="561">
        <v>381.1</v>
      </c>
      <c r="AG10" s="561">
        <v>400.7</v>
      </c>
      <c r="AH10" s="13"/>
      <c r="AI10" s="13"/>
    </row>
    <row r="11" spans="1:39">
      <c r="A11" s="28" t="s">
        <v>9</v>
      </c>
      <c r="B11" s="561">
        <v>64</v>
      </c>
      <c r="C11" s="561">
        <v>65</v>
      </c>
      <c r="D11" s="561">
        <v>66</v>
      </c>
      <c r="E11" s="561">
        <v>63</v>
      </c>
      <c r="F11" s="561">
        <v>66</v>
      </c>
      <c r="G11" s="561">
        <v>65</v>
      </c>
      <c r="H11" s="561">
        <v>64</v>
      </c>
      <c r="I11" s="561">
        <v>64</v>
      </c>
      <c r="J11" s="561">
        <v>65</v>
      </c>
      <c r="K11" s="561">
        <v>65</v>
      </c>
      <c r="L11" s="561">
        <v>65</v>
      </c>
      <c r="M11" s="561">
        <v>65</v>
      </c>
      <c r="N11" s="561">
        <v>68</v>
      </c>
      <c r="O11" s="561">
        <v>68</v>
      </c>
      <c r="P11" s="561">
        <v>70</v>
      </c>
      <c r="Q11" s="561">
        <v>70</v>
      </c>
      <c r="R11" s="561">
        <v>70</v>
      </c>
      <c r="S11" s="561">
        <v>72</v>
      </c>
      <c r="T11" s="561">
        <v>76</v>
      </c>
      <c r="U11" s="561">
        <v>76</v>
      </c>
      <c r="V11" s="561">
        <v>76</v>
      </c>
      <c r="W11" s="561">
        <v>78</v>
      </c>
      <c r="X11" s="561">
        <v>79</v>
      </c>
      <c r="Y11" s="561">
        <v>80</v>
      </c>
      <c r="Z11" s="561">
        <v>79</v>
      </c>
      <c r="AA11" s="561">
        <v>81</v>
      </c>
      <c r="AB11" s="561">
        <v>83</v>
      </c>
      <c r="AC11" s="561">
        <v>85</v>
      </c>
      <c r="AD11" s="561">
        <v>88</v>
      </c>
      <c r="AE11" s="561">
        <v>90</v>
      </c>
      <c r="AF11" s="561">
        <v>91.3</v>
      </c>
      <c r="AG11" s="561">
        <v>91.8</v>
      </c>
      <c r="AH11" s="13"/>
      <c r="AI11" s="13"/>
    </row>
    <row r="12" spans="1:39">
      <c r="A12" s="28" t="s">
        <v>165</v>
      </c>
      <c r="B12" s="561">
        <v>33</v>
      </c>
      <c r="C12" s="561">
        <v>34</v>
      </c>
      <c r="D12" s="561">
        <v>37</v>
      </c>
      <c r="E12" s="561">
        <v>38</v>
      </c>
      <c r="F12" s="561">
        <v>37</v>
      </c>
      <c r="G12" s="561">
        <v>41</v>
      </c>
      <c r="H12" s="561">
        <v>41</v>
      </c>
      <c r="I12" s="561">
        <v>46</v>
      </c>
      <c r="J12" s="561">
        <v>45</v>
      </c>
      <c r="K12" s="561">
        <v>44</v>
      </c>
      <c r="L12" s="561">
        <v>49</v>
      </c>
      <c r="M12" s="561">
        <v>52</v>
      </c>
      <c r="N12" s="561">
        <v>51</v>
      </c>
      <c r="O12" s="561">
        <v>54</v>
      </c>
      <c r="P12" s="561">
        <v>55</v>
      </c>
      <c r="Q12" s="561">
        <v>57</v>
      </c>
      <c r="R12" s="561">
        <v>60</v>
      </c>
      <c r="S12" s="561">
        <v>60</v>
      </c>
      <c r="T12" s="561">
        <v>61</v>
      </c>
      <c r="U12" s="561">
        <v>60</v>
      </c>
      <c r="V12" s="561">
        <v>63</v>
      </c>
      <c r="W12" s="561">
        <v>62</v>
      </c>
      <c r="X12" s="561">
        <v>62</v>
      </c>
      <c r="Y12" s="561">
        <v>64</v>
      </c>
      <c r="Z12" s="561">
        <v>65</v>
      </c>
      <c r="AA12" s="561">
        <v>67</v>
      </c>
      <c r="AB12" s="561">
        <v>67</v>
      </c>
      <c r="AC12" s="561">
        <v>69</v>
      </c>
      <c r="AD12" s="561">
        <v>69</v>
      </c>
      <c r="AE12" s="561">
        <v>69</v>
      </c>
      <c r="AF12" s="561">
        <v>57.3</v>
      </c>
      <c r="AG12" s="561">
        <v>58.8</v>
      </c>
      <c r="AH12" s="13"/>
      <c r="AI12" s="13"/>
    </row>
    <row r="13" spans="1:39">
      <c r="A13" s="28" t="s">
        <v>6</v>
      </c>
      <c r="B13" s="561">
        <v>248</v>
      </c>
      <c r="C13" s="561">
        <v>248</v>
      </c>
      <c r="D13" s="561">
        <v>251</v>
      </c>
      <c r="E13" s="561">
        <v>256</v>
      </c>
      <c r="F13" s="561">
        <v>258</v>
      </c>
      <c r="G13" s="561">
        <v>264</v>
      </c>
      <c r="H13" s="561">
        <v>268</v>
      </c>
      <c r="I13" s="561">
        <v>275</v>
      </c>
      <c r="J13" s="561">
        <v>280</v>
      </c>
      <c r="K13" s="561">
        <v>285</v>
      </c>
      <c r="L13" s="561">
        <v>293</v>
      </c>
      <c r="M13" s="561">
        <v>318</v>
      </c>
      <c r="N13" s="561">
        <v>327</v>
      </c>
      <c r="O13" s="561">
        <v>344</v>
      </c>
      <c r="P13" s="561">
        <v>357</v>
      </c>
      <c r="Q13" s="561">
        <v>365</v>
      </c>
      <c r="R13" s="561">
        <v>377</v>
      </c>
      <c r="S13" s="561">
        <v>305</v>
      </c>
      <c r="T13" s="561">
        <v>312</v>
      </c>
      <c r="U13" s="561">
        <v>339</v>
      </c>
      <c r="V13" s="561">
        <v>309</v>
      </c>
      <c r="W13" s="561">
        <v>363</v>
      </c>
      <c r="X13" s="561">
        <v>396</v>
      </c>
      <c r="Y13" s="561">
        <v>433</v>
      </c>
      <c r="Z13" s="561">
        <v>455</v>
      </c>
      <c r="AA13" s="561">
        <v>447</v>
      </c>
      <c r="AB13" s="561">
        <v>460</v>
      </c>
      <c r="AC13" s="561">
        <v>452</v>
      </c>
      <c r="AD13" s="561">
        <v>459</v>
      </c>
      <c r="AE13" s="561">
        <v>464</v>
      </c>
      <c r="AF13" s="561">
        <v>453</v>
      </c>
      <c r="AG13" s="561">
        <v>470.1</v>
      </c>
      <c r="AH13" s="13"/>
      <c r="AI13" s="13"/>
    </row>
    <row r="14" spans="1:39">
      <c r="A14" s="28" t="s">
        <v>17</v>
      </c>
      <c r="B14" s="561"/>
      <c r="C14" s="561">
        <v>28</v>
      </c>
      <c r="D14" s="561">
        <v>30</v>
      </c>
      <c r="E14" s="561">
        <v>33</v>
      </c>
      <c r="F14" s="561">
        <v>35</v>
      </c>
      <c r="G14" s="561">
        <v>38</v>
      </c>
      <c r="H14" s="561">
        <v>41</v>
      </c>
      <c r="I14" s="561">
        <v>42</v>
      </c>
      <c r="J14" s="561">
        <v>43</v>
      </c>
      <c r="K14" s="561">
        <v>42</v>
      </c>
      <c r="L14" s="561">
        <v>39</v>
      </c>
      <c r="M14" s="561">
        <v>46</v>
      </c>
      <c r="N14" s="561">
        <v>43</v>
      </c>
      <c r="O14" s="561">
        <v>45</v>
      </c>
      <c r="P14" s="561">
        <v>47</v>
      </c>
      <c r="Q14" s="561">
        <v>54</v>
      </c>
      <c r="R14" s="561">
        <v>54</v>
      </c>
      <c r="S14" s="561">
        <v>54</v>
      </c>
      <c r="T14" s="561">
        <v>59</v>
      </c>
      <c r="U14" s="561">
        <v>61</v>
      </c>
      <c r="V14" s="561">
        <v>63</v>
      </c>
      <c r="W14" s="561">
        <v>61</v>
      </c>
      <c r="X14" s="561">
        <v>67</v>
      </c>
      <c r="Y14" s="561">
        <v>59</v>
      </c>
      <c r="Z14" s="561">
        <v>76</v>
      </c>
      <c r="AA14" s="561">
        <v>78</v>
      </c>
      <c r="AB14" s="561">
        <v>83</v>
      </c>
      <c r="AC14" s="561">
        <v>83</v>
      </c>
      <c r="AD14" s="561">
        <v>84</v>
      </c>
      <c r="AE14" s="561">
        <v>84</v>
      </c>
      <c r="AF14" s="561">
        <v>77</v>
      </c>
      <c r="AG14" s="561">
        <v>79.2</v>
      </c>
      <c r="AH14" s="13"/>
      <c r="AI14" s="13"/>
    </row>
    <row r="15" spans="1:39">
      <c r="A15" s="28" t="s">
        <v>4</v>
      </c>
      <c r="B15" s="561">
        <v>2</v>
      </c>
      <c r="C15" s="561">
        <v>3</v>
      </c>
      <c r="D15" s="561">
        <v>3</v>
      </c>
      <c r="E15" s="561">
        <v>3</v>
      </c>
      <c r="F15" s="561">
        <v>3</v>
      </c>
      <c r="G15" s="561">
        <v>3</v>
      </c>
      <c r="H15" s="561">
        <v>3</v>
      </c>
      <c r="I15" s="561">
        <v>4</v>
      </c>
      <c r="J15" s="561">
        <v>4</v>
      </c>
      <c r="K15" s="561">
        <v>4</v>
      </c>
      <c r="L15" s="561">
        <v>4</v>
      </c>
      <c r="M15" s="561">
        <v>5</v>
      </c>
      <c r="N15" s="561">
        <v>5</v>
      </c>
      <c r="O15" s="561">
        <v>5</v>
      </c>
      <c r="P15" s="561">
        <v>5</v>
      </c>
      <c r="Q15" s="561">
        <v>5</v>
      </c>
      <c r="R15" s="561">
        <v>5</v>
      </c>
      <c r="S15" s="561">
        <v>6</v>
      </c>
      <c r="T15" s="561">
        <v>6</v>
      </c>
      <c r="U15" s="561">
        <v>6</v>
      </c>
      <c r="V15" s="561">
        <v>6</v>
      </c>
      <c r="W15" s="561">
        <v>6</v>
      </c>
      <c r="X15" s="561">
        <v>6</v>
      </c>
      <c r="Y15" s="561">
        <v>6</v>
      </c>
      <c r="Z15" s="561">
        <v>6</v>
      </c>
      <c r="AA15" s="561">
        <v>7</v>
      </c>
      <c r="AB15" s="561">
        <v>8</v>
      </c>
      <c r="AC15" s="561">
        <v>8</v>
      </c>
      <c r="AD15" s="561">
        <v>8</v>
      </c>
      <c r="AE15" s="561">
        <v>8</v>
      </c>
      <c r="AF15" s="561">
        <v>8.4</v>
      </c>
      <c r="AG15" s="561">
        <v>8.6</v>
      </c>
      <c r="AH15" s="13"/>
      <c r="AI15" s="13"/>
    </row>
    <row r="16" spans="1:39">
      <c r="A16" s="28" t="s">
        <v>3</v>
      </c>
      <c r="B16" s="561">
        <v>4179</v>
      </c>
      <c r="C16" s="561">
        <v>4336</v>
      </c>
      <c r="D16" s="561">
        <v>4037</v>
      </c>
      <c r="E16" s="561">
        <v>4205</v>
      </c>
      <c r="F16" s="561">
        <v>4477</v>
      </c>
      <c r="G16" s="561">
        <v>4750</v>
      </c>
      <c r="H16" s="561">
        <v>4792</v>
      </c>
      <c r="I16" s="561">
        <v>5071</v>
      </c>
      <c r="J16" s="561">
        <v>5035</v>
      </c>
      <c r="K16" s="561">
        <v>4912</v>
      </c>
      <c r="L16" s="561">
        <v>4921</v>
      </c>
      <c r="M16" s="561">
        <v>4764</v>
      </c>
      <c r="N16" s="561">
        <v>4621</v>
      </c>
      <c r="O16" s="561">
        <v>5135</v>
      </c>
      <c r="P16" s="561">
        <v>5669</v>
      </c>
      <c r="Q16" s="561">
        <v>5197</v>
      </c>
      <c r="R16" s="561">
        <v>5595</v>
      </c>
      <c r="S16" s="561">
        <v>5830</v>
      </c>
      <c r="T16" s="561">
        <v>6177</v>
      </c>
      <c r="U16" s="561">
        <v>6059</v>
      </c>
      <c r="V16" s="561">
        <v>5897</v>
      </c>
      <c r="W16" s="561">
        <v>5973</v>
      </c>
      <c r="X16" s="561">
        <v>5840</v>
      </c>
      <c r="Y16" s="561">
        <v>5866</v>
      </c>
      <c r="Z16" s="561">
        <v>6056</v>
      </c>
      <c r="AA16" s="561">
        <v>5724</v>
      </c>
      <c r="AB16" s="561">
        <v>5779</v>
      </c>
      <c r="AC16" s="561">
        <v>5694</v>
      </c>
      <c r="AD16" s="561">
        <v>5663</v>
      </c>
      <c r="AE16" s="561">
        <v>5991</v>
      </c>
      <c r="AF16" s="561">
        <v>5510.3</v>
      </c>
      <c r="AG16" s="561">
        <v>5473.9</v>
      </c>
      <c r="AH16" s="13"/>
      <c r="AI16" s="13"/>
    </row>
    <row r="17" spans="1:35">
      <c r="A17" s="152" t="s">
        <v>32</v>
      </c>
      <c r="B17" s="561">
        <v>409</v>
      </c>
      <c r="C17" s="561">
        <v>419</v>
      </c>
      <c r="D17" s="561">
        <v>426</v>
      </c>
      <c r="E17" s="561">
        <v>437</v>
      </c>
      <c r="F17" s="561">
        <v>451</v>
      </c>
      <c r="G17" s="561">
        <v>463</v>
      </c>
      <c r="H17" s="561">
        <v>472</v>
      </c>
      <c r="I17" s="561">
        <v>483</v>
      </c>
      <c r="J17" s="561">
        <v>511</v>
      </c>
      <c r="K17" s="561">
        <v>544</v>
      </c>
      <c r="L17" s="561">
        <v>564</v>
      </c>
      <c r="M17" s="561">
        <v>587</v>
      </c>
      <c r="N17" s="561">
        <v>617</v>
      </c>
      <c r="O17" s="561">
        <v>642</v>
      </c>
      <c r="P17" s="561">
        <v>656</v>
      </c>
      <c r="Q17" s="561">
        <v>699</v>
      </c>
      <c r="R17" s="561">
        <v>725</v>
      </c>
      <c r="S17" s="561">
        <v>710</v>
      </c>
      <c r="T17" s="561">
        <v>745</v>
      </c>
      <c r="U17" s="561">
        <v>764</v>
      </c>
      <c r="V17" s="561">
        <v>793</v>
      </c>
      <c r="W17" s="561">
        <v>824</v>
      </c>
      <c r="X17" s="561">
        <v>829</v>
      </c>
      <c r="Y17" s="561">
        <v>869</v>
      </c>
      <c r="Z17" s="561">
        <v>862</v>
      </c>
      <c r="AA17" s="561">
        <v>883</v>
      </c>
      <c r="AB17" s="561">
        <v>898</v>
      </c>
      <c r="AC17" s="561">
        <v>910</v>
      </c>
      <c r="AD17" s="561">
        <v>924</v>
      </c>
      <c r="AE17" s="561">
        <v>933</v>
      </c>
      <c r="AF17" s="561">
        <v>1006.4</v>
      </c>
      <c r="AG17" s="561">
        <v>1082.5999999999999</v>
      </c>
      <c r="AH17" s="91" t="s">
        <v>15</v>
      </c>
      <c r="AI17" s="91"/>
    </row>
    <row r="18" spans="1:35">
      <c r="A18" s="28" t="s">
        <v>1</v>
      </c>
      <c r="B18" s="561">
        <v>222</v>
      </c>
      <c r="C18" s="561">
        <v>226</v>
      </c>
      <c r="D18" s="561">
        <v>231</v>
      </c>
      <c r="E18" s="561">
        <v>235</v>
      </c>
      <c r="F18" s="561">
        <v>239</v>
      </c>
      <c r="G18" s="561">
        <v>244</v>
      </c>
      <c r="H18" s="561">
        <v>242</v>
      </c>
      <c r="I18" s="561">
        <v>252</v>
      </c>
      <c r="J18" s="561">
        <v>255</v>
      </c>
      <c r="K18" s="561">
        <v>257</v>
      </c>
      <c r="L18" s="561">
        <v>263</v>
      </c>
      <c r="M18" s="561">
        <v>274</v>
      </c>
      <c r="N18" s="561">
        <v>281</v>
      </c>
      <c r="O18" s="561">
        <v>287</v>
      </c>
      <c r="P18" s="561">
        <v>294</v>
      </c>
      <c r="Q18" s="561">
        <v>301</v>
      </c>
      <c r="R18" s="561">
        <v>308</v>
      </c>
      <c r="S18" s="561">
        <v>314</v>
      </c>
      <c r="T18" s="561">
        <v>323</v>
      </c>
      <c r="U18" s="561">
        <v>331</v>
      </c>
      <c r="V18" s="561">
        <v>340</v>
      </c>
      <c r="W18" s="561">
        <v>356</v>
      </c>
      <c r="X18" s="561">
        <v>371</v>
      </c>
      <c r="Y18" s="561">
        <v>382</v>
      </c>
      <c r="Z18" s="561">
        <v>399</v>
      </c>
      <c r="AA18" s="561">
        <v>408</v>
      </c>
      <c r="AB18" s="561">
        <v>423</v>
      </c>
      <c r="AC18" s="561">
        <v>437</v>
      </c>
      <c r="AD18" s="561">
        <v>444</v>
      </c>
      <c r="AE18" s="561">
        <v>455</v>
      </c>
      <c r="AF18" s="561">
        <v>467.9</v>
      </c>
      <c r="AG18" s="561">
        <v>481.4</v>
      </c>
      <c r="AH18" s="13"/>
      <c r="AI18" s="13"/>
    </row>
    <row r="19" spans="1:35">
      <c r="A19" s="28" t="s">
        <v>23</v>
      </c>
      <c r="B19" s="561">
        <v>405</v>
      </c>
      <c r="C19" s="561">
        <v>404</v>
      </c>
      <c r="D19" s="561">
        <v>414</v>
      </c>
      <c r="E19" s="561">
        <v>405</v>
      </c>
      <c r="F19" s="561">
        <v>441</v>
      </c>
      <c r="G19" s="561">
        <v>421</v>
      </c>
      <c r="H19" s="561">
        <v>420</v>
      </c>
      <c r="I19" s="561">
        <v>420</v>
      </c>
      <c r="J19" s="561">
        <v>429</v>
      </c>
      <c r="K19" s="561">
        <v>458</v>
      </c>
      <c r="L19" s="561">
        <v>438</v>
      </c>
      <c r="M19" s="561">
        <v>421</v>
      </c>
      <c r="N19" s="561">
        <v>421</v>
      </c>
      <c r="O19" s="561">
        <v>411</v>
      </c>
      <c r="P19" s="561">
        <v>395</v>
      </c>
      <c r="Q19" s="561">
        <v>414</v>
      </c>
      <c r="R19" s="561">
        <v>415</v>
      </c>
      <c r="S19" s="561">
        <v>410</v>
      </c>
      <c r="T19" s="561">
        <v>381</v>
      </c>
      <c r="U19" s="561">
        <v>389</v>
      </c>
      <c r="V19" s="561">
        <v>397</v>
      </c>
      <c r="W19" s="561">
        <v>419</v>
      </c>
      <c r="X19" s="561">
        <v>433</v>
      </c>
      <c r="Y19" s="561">
        <v>445</v>
      </c>
      <c r="Z19" s="561">
        <v>452</v>
      </c>
      <c r="AA19" s="561">
        <v>458</v>
      </c>
      <c r="AB19" s="561">
        <v>444</v>
      </c>
      <c r="AC19" s="561">
        <v>443</v>
      </c>
      <c r="AD19" s="561">
        <v>474</v>
      </c>
      <c r="AE19" s="561">
        <v>464</v>
      </c>
      <c r="AF19" s="561">
        <v>435.2</v>
      </c>
      <c r="AG19" s="561">
        <v>487.6</v>
      </c>
      <c r="AH19" s="13"/>
      <c r="AI19" s="13"/>
    </row>
    <row r="20" spans="1:35">
      <c r="B20" s="98"/>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451"/>
      <c r="AF20" s="451"/>
      <c r="AG20" s="451"/>
    </row>
    <row r="21" spans="1:35">
      <c r="A21" s="18" t="s">
        <v>20</v>
      </c>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row>
    <row r="22" spans="1:35">
      <c r="A22" s="13" t="s">
        <v>3055</v>
      </c>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row>
  </sheetData>
  <hyperlinks>
    <hyperlink ref="AI3" location="Content!A1" display="Back to content page" xr:uid="{00000000-0004-0000-E200-000000000000}"/>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sheetPr codeName="Sheet228"/>
  <dimension ref="A1:Q519"/>
  <sheetViews>
    <sheetView zoomScaleNormal="100" workbookViewId="0">
      <pane xSplit="1" ySplit="4" topLeftCell="E5" activePane="bottomRight" state="frozen"/>
      <selection pane="topRight" activeCell="B1" sqref="B1"/>
      <selection pane="bottomLeft" activeCell="A5" sqref="A5"/>
      <selection pane="bottomRight" activeCell="P8" sqref="P8"/>
    </sheetView>
  </sheetViews>
  <sheetFormatPr defaultRowHeight="14.4"/>
  <cols>
    <col min="1" max="1" width="16.88671875" customWidth="1"/>
    <col min="2" max="2" width="12" customWidth="1"/>
    <col min="3" max="15" width="15.33203125" customWidth="1"/>
  </cols>
  <sheetData>
    <row r="1" spans="1:17">
      <c r="A1" s="18" t="s">
        <v>3059</v>
      </c>
    </row>
    <row r="2" spans="1:17">
      <c r="A2" s="18"/>
    </row>
    <row r="3" spans="1:17">
      <c r="A3" s="779"/>
      <c r="B3" s="779"/>
      <c r="C3" s="780" t="s">
        <v>2626</v>
      </c>
      <c r="D3" s="781"/>
      <c r="E3" s="781"/>
      <c r="F3" s="781"/>
      <c r="G3" s="781"/>
      <c r="H3" s="782"/>
      <c r="I3" s="780" t="s">
        <v>2632</v>
      </c>
      <c r="J3" s="782"/>
      <c r="K3" s="780" t="s">
        <v>2627</v>
      </c>
      <c r="L3" s="782"/>
      <c r="M3" s="783" t="s">
        <v>2630</v>
      </c>
      <c r="N3" s="778" t="s">
        <v>27</v>
      </c>
      <c r="O3" s="778" t="s">
        <v>2631</v>
      </c>
      <c r="Q3" s="1" t="s">
        <v>528</v>
      </c>
    </row>
    <row r="4" spans="1:17">
      <c r="A4" s="450" t="s">
        <v>14</v>
      </c>
      <c r="B4" s="450" t="s">
        <v>35</v>
      </c>
      <c r="C4" s="449" t="s">
        <v>27</v>
      </c>
      <c r="D4" s="449" t="s">
        <v>149</v>
      </c>
      <c r="E4" s="449" t="s">
        <v>148</v>
      </c>
      <c r="F4" s="449" t="s">
        <v>2624</v>
      </c>
      <c r="G4" s="449" t="s">
        <v>146</v>
      </c>
      <c r="H4" s="449" t="s">
        <v>2625</v>
      </c>
      <c r="I4" s="449" t="s">
        <v>86</v>
      </c>
      <c r="J4" s="449" t="s">
        <v>85</v>
      </c>
      <c r="K4" s="449" t="s">
        <v>2628</v>
      </c>
      <c r="L4" s="449" t="s">
        <v>2629</v>
      </c>
      <c r="M4" s="783"/>
      <c r="N4" s="778"/>
      <c r="O4" s="778"/>
    </row>
    <row r="5" spans="1:17">
      <c r="A5" s="775" t="s">
        <v>13</v>
      </c>
      <c r="B5" s="448" t="s">
        <v>436</v>
      </c>
      <c r="C5" s="561">
        <v>1199</v>
      </c>
      <c r="D5" s="561">
        <v>182</v>
      </c>
      <c r="E5" s="561">
        <v>996</v>
      </c>
      <c r="F5" s="561">
        <v>18</v>
      </c>
      <c r="G5" s="561">
        <v>3</v>
      </c>
      <c r="H5" s="561"/>
      <c r="I5" s="561">
        <v>5</v>
      </c>
      <c r="J5" s="561">
        <v>936</v>
      </c>
      <c r="K5" s="561">
        <v>7</v>
      </c>
      <c r="L5" s="561">
        <v>22</v>
      </c>
      <c r="M5" s="561"/>
      <c r="N5" s="561">
        <v>238</v>
      </c>
      <c r="O5" s="561">
        <v>23</v>
      </c>
    </row>
    <row r="6" spans="1:17">
      <c r="A6" s="776"/>
      <c r="B6" s="448" t="s">
        <v>462</v>
      </c>
      <c r="C6" s="561">
        <v>1255</v>
      </c>
      <c r="D6" s="561">
        <v>186</v>
      </c>
      <c r="E6" s="561">
        <v>1046</v>
      </c>
      <c r="F6" s="561">
        <v>20</v>
      </c>
      <c r="G6" s="561">
        <v>3</v>
      </c>
      <c r="H6" s="561"/>
      <c r="I6" s="561">
        <v>5</v>
      </c>
      <c r="J6" s="561">
        <v>989</v>
      </c>
      <c r="K6" s="561">
        <v>7</v>
      </c>
      <c r="L6" s="561">
        <v>22</v>
      </c>
      <c r="M6" s="561"/>
      <c r="N6" s="561">
        <v>242</v>
      </c>
      <c r="O6" s="561">
        <v>23</v>
      </c>
    </row>
    <row r="7" spans="1:17">
      <c r="A7" s="776"/>
      <c r="B7" s="448" t="s">
        <v>463</v>
      </c>
      <c r="C7" s="561">
        <v>1335</v>
      </c>
      <c r="D7" s="561">
        <v>190</v>
      </c>
      <c r="E7" s="561">
        <v>1123</v>
      </c>
      <c r="F7" s="561">
        <v>19</v>
      </c>
      <c r="G7" s="561">
        <v>3</v>
      </c>
      <c r="H7" s="561"/>
      <c r="I7" s="561">
        <v>6</v>
      </c>
      <c r="J7" s="561">
        <v>1084</v>
      </c>
      <c r="K7" s="561">
        <v>7</v>
      </c>
      <c r="L7" s="561">
        <v>4</v>
      </c>
      <c r="M7" s="561"/>
      <c r="N7" s="561">
        <v>245</v>
      </c>
      <c r="O7" s="561">
        <v>22</v>
      </c>
    </row>
    <row r="8" spans="1:17">
      <c r="A8" s="776"/>
      <c r="B8" s="448" t="s">
        <v>464</v>
      </c>
      <c r="C8" s="561">
        <v>1289</v>
      </c>
      <c r="D8" s="561">
        <v>194</v>
      </c>
      <c r="E8" s="561">
        <v>1072</v>
      </c>
      <c r="F8" s="561">
        <v>19</v>
      </c>
      <c r="G8" s="561">
        <v>3</v>
      </c>
      <c r="H8" s="561"/>
      <c r="I8" s="561">
        <v>7</v>
      </c>
      <c r="J8" s="561">
        <v>1024</v>
      </c>
      <c r="K8" s="561">
        <v>13</v>
      </c>
      <c r="L8" s="561">
        <v>0</v>
      </c>
      <c r="M8" s="561"/>
      <c r="N8" s="561">
        <v>259</v>
      </c>
      <c r="O8" s="561">
        <v>23</v>
      </c>
    </row>
    <row r="9" spans="1:17">
      <c r="A9" s="776"/>
      <c r="B9" s="448" t="s">
        <v>465</v>
      </c>
      <c r="C9" s="561">
        <v>1370</v>
      </c>
      <c r="D9" s="561">
        <v>199</v>
      </c>
      <c r="E9" s="561">
        <v>1150</v>
      </c>
      <c r="F9" s="561">
        <v>18</v>
      </c>
      <c r="G9" s="561">
        <v>3</v>
      </c>
      <c r="H9" s="561"/>
      <c r="I9" s="561">
        <v>13</v>
      </c>
      <c r="J9" s="561">
        <v>1107</v>
      </c>
      <c r="K9" s="561">
        <v>18</v>
      </c>
      <c r="L9" s="561">
        <v>0</v>
      </c>
      <c r="M9" s="561">
        <v>20</v>
      </c>
      <c r="N9" s="561">
        <v>238</v>
      </c>
      <c r="O9" s="561">
        <v>20</v>
      </c>
    </row>
    <row r="10" spans="1:17">
      <c r="A10" s="776"/>
      <c r="B10" s="448" t="s">
        <v>437</v>
      </c>
      <c r="C10" s="561">
        <v>1582</v>
      </c>
      <c r="D10" s="561">
        <v>201</v>
      </c>
      <c r="E10" s="561">
        <v>1359</v>
      </c>
      <c r="F10" s="561">
        <v>19</v>
      </c>
      <c r="G10" s="561">
        <v>3</v>
      </c>
      <c r="H10" s="561"/>
      <c r="I10" s="561">
        <v>9</v>
      </c>
      <c r="J10" s="561">
        <v>1217</v>
      </c>
      <c r="K10" s="561">
        <v>16</v>
      </c>
      <c r="L10" s="561">
        <v>0</v>
      </c>
      <c r="M10" s="561">
        <v>17</v>
      </c>
      <c r="N10" s="561">
        <v>340</v>
      </c>
      <c r="O10" s="561">
        <v>28</v>
      </c>
    </row>
    <row r="11" spans="1:17">
      <c r="A11" s="776"/>
      <c r="B11" s="448" t="s">
        <v>466</v>
      </c>
      <c r="C11" s="561">
        <v>1696</v>
      </c>
      <c r="D11" s="561">
        <v>202</v>
      </c>
      <c r="E11" s="561">
        <v>1471</v>
      </c>
      <c r="F11" s="561">
        <v>19</v>
      </c>
      <c r="G11" s="561">
        <v>3</v>
      </c>
      <c r="H11" s="561"/>
      <c r="I11" s="561">
        <v>11</v>
      </c>
      <c r="J11" s="561">
        <v>1334</v>
      </c>
      <c r="K11" s="561">
        <v>14</v>
      </c>
      <c r="L11" s="561">
        <v>0</v>
      </c>
      <c r="M11" s="561">
        <v>35</v>
      </c>
      <c r="N11" s="561">
        <v>323</v>
      </c>
      <c r="O11" s="561">
        <v>26</v>
      </c>
    </row>
    <row r="12" spans="1:17">
      <c r="A12" s="776"/>
      <c r="B12" s="448" t="s">
        <v>467</v>
      </c>
      <c r="C12" s="561">
        <v>1713</v>
      </c>
      <c r="D12" s="561">
        <v>203</v>
      </c>
      <c r="E12" s="561">
        <v>1487</v>
      </c>
      <c r="F12" s="561">
        <v>19</v>
      </c>
      <c r="G12" s="561">
        <v>3</v>
      </c>
      <c r="H12" s="561"/>
      <c r="I12" s="561">
        <v>11</v>
      </c>
      <c r="J12" s="561">
        <v>1417</v>
      </c>
      <c r="K12" s="561">
        <v>15</v>
      </c>
      <c r="L12" s="561">
        <v>0</v>
      </c>
      <c r="M12" s="561">
        <v>19</v>
      </c>
      <c r="N12" s="561">
        <v>273</v>
      </c>
      <c r="O12" s="561">
        <v>21</v>
      </c>
    </row>
    <row r="13" spans="1:17">
      <c r="A13" s="776"/>
      <c r="B13" s="448" t="s">
        <v>468</v>
      </c>
      <c r="C13" s="561">
        <v>1767</v>
      </c>
      <c r="D13" s="561">
        <v>204</v>
      </c>
      <c r="E13" s="561">
        <v>1539</v>
      </c>
      <c r="F13" s="561">
        <v>20</v>
      </c>
      <c r="G13" s="561">
        <v>4</v>
      </c>
      <c r="H13" s="561"/>
      <c r="I13" s="561">
        <v>8</v>
      </c>
      <c r="J13" s="561">
        <v>1488</v>
      </c>
      <c r="K13" s="561">
        <v>9</v>
      </c>
      <c r="L13" s="561"/>
      <c r="M13" s="561">
        <v>6</v>
      </c>
      <c r="N13" s="561">
        <v>271</v>
      </c>
      <c r="O13" s="561">
        <v>21</v>
      </c>
    </row>
    <row r="14" spans="1:17">
      <c r="A14" s="776"/>
      <c r="B14" s="448" t="s">
        <v>469</v>
      </c>
      <c r="C14" s="561">
        <v>1787</v>
      </c>
      <c r="D14" s="561">
        <v>205</v>
      </c>
      <c r="E14" s="561">
        <v>1559</v>
      </c>
      <c r="F14" s="561">
        <v>19</v>
      </c>
      <c r="G14" s="561">
        <v>3</v>
      </c>
      <c r="H14" s="561"/>
      <c r="I14" s="561">
        <v>11</v>
      </c>
      <c r="J14" s="561">
        <v>1484</v>
      </c>
      <c r="K14" s="561">
        <v>16</v>
      </c>
      <c r="L14" s="561"/>
      <c r="M14" s="561">
        <v>15</v>
      </c>
      <c r="N14" s="561">
        <v>282</v>
      </c>
      <c r="O14" s="561">
        <v>21</v>
      </c>
    </row>
    <row r="15" spans="1:17">
      <c r="A15" s="776"/>
      <c r="B15" s="448" t="s">
        <v>438</v>
      </c>
      <c r="C15" s="561">
        <v>1782</v>
      </c>
      <c r="D15" s="561">
        <v>207</v>
      </c>
      <c r="E15" s="561">
        <v>1553</v>
      </c>
      <c r="F15" s="561">
        <v>20</v>
      </c>
      <c r="G15" s="561">
        <v>3</v>
      </c>
      <c r="H15" s="561"/>
      <c r="I15" s="561">
        <v>21</v>
      </c>
      <c r="J15" s="561">
        <v>1476</v>
      </c>
      <c r="K15" s="561">
        <v>20</v>
      </c>
      <c r="L15" s="561"/>
      <c r="M15" s="561">
        <v>21</v>
      </c>
      <c r="N15" s="561">
        <v>288</v>
      </c>
      <c r="O15" s="561">
        <v>21</v>
      </c>
    </row>
    <row r="16" spans="1:17">
      <c r="A16" s="776"/>
      <c r="B16" s="448" t="s">
        <v>445</v>
      </c>
      <c r="C16" s="561">
        <v>1773</v>
      </c>
      <c r="D16" s="561">
        <v>208</v>
      </c>
      <c r="E16" s="561">
        <v>1543</v>
      </c>
      <c r="F16" s="561">
        <v>18</v>
      </c>
      <c r="G16" s="561">
        <v>4</v>
      </c>
      <c r="H16" s="561"/>
      <c r="I16" s="561">
        <v>27</v>
      </c>
      <c r="J16" s="561">
        <v>1475</v>
      </c>
      <c r="K16" s="561">
        <v>21</v>
      </c>
      <c r="L16" s="561">
        <v>0</v>
      </c>
      <c r="M16" s="561">
        <v>5</v>
      </c>
      <c r="N16" s="561">
        <v>298</v>
      </c>
      <c r="O16" s="561">
        <v>21</v>
      </c>
    </row>
    <row r="17" spans="1:15">
      <c r="A17" s="776"/>
      <c r="B17" s="448" t="s">
        <v>446</v>
      </c>
      <c r="C17" s="561">
        <v>2129</v>
      </c>
      <c r="D17" s="561">
        <v>210</v>
      </c>
      <c r="E17" s="561">
        <v>1893</v>
      </c>
      <c r="F17" s="561">
        <v>21</v>
      </c>
      <c r="G17" s="561">
        <v>4</v>
      </c>
      <c r="H17" s="561"/>
      <c r="I17" s="561">
        <v>30</v>
      </c>
      <c r="J17" s="561">
        <v>1828</v>
      </c>
      <c r="K17" s="561">
        <v>18</v>
      </c>
      <c r="L17" s="561">
        <v>0</v>
      </c>
      <c r="M17" s="561">
        <v>-3</v>
      </c>
      <c r="N17" s="561">
        <v>315</v>
      </c>
      <c r="O17" s="561">
        <v>21</v>
      </c>
    </row>
    <row r="18" spans="1:15">
      <c r="A18" s="776"/>
      <c r="B18" s="448" t="s">
        <v>447</v>
      </c>
      <c r="C18" s="561">
        <v>2089</v>
      </c>
      <c r="D18" s="561">
        <v>213</v>
      </c>
      <c r="E18" s="561">
        <v>1850</v>
      </c>
      <c r="F18" s="561">
        <v>22</v>
      </c>
      <c r="G18" s="561">
        <v>4</v>
      </c>
      <c r="H18" s="561"/>
      <c r="I18" s="561">
        <v>46</v>
      </c>
      <c r="J18" s="561">
        <v>1775</v>
      </c>
      <c r="K18" s="561">
        <v>7</v>
      </c>
      <c r="L18" s="561">
        <v>0</v>
      </c>
      <c r="M18" s="561">
        <v>9</v>
      </c>
      <c r="N18" s="561">
        <v>345</v>
      </c>
      <c r="O18" s="561">
        <v>22</v>
      </c>
    </row>
    <row r="19" spans="1:15">
      <c r="A19" s="776"/>
      <c r="B19" s="448" t="s">
        <v>448</v>
      </c>
      <c r="C19" s="561">
        <v>2344</v>
      </c>
      <c r="D19" s="561">
        <v>215</v>
      </c>
      <c r="E19" s="561">
        <v>2097</v>
      </c>
      <c r="F19" s="561">
        <v>26</v>
      </c>
      <c r="G19" s="561">
        <v>6</v>
      </c>
      <c r="H19" s="561"/>
      <c r="I19" s="561">
        <v>53</v>
      </c>
      <c r="J19" s="561">
        <v>2021</v>
      </c>
      <c r="K19" s="561">
        <v>11</v>
      </c>
      <c r="L19" s="561">
        <v>7</v>
      </c>
      <c r="M19" s="561">
        <v>33</v>
      </c>
      <c r="N19" s="561">
        <v>325</v>
      </c>
      <c r="O19" s="561">
        <v>20</v>
      </c>
    </row>
    <row r="20" spans="1:15">
      <c r="A20" s="776"/>
      <c r="B20" s="448" t="s">
        <v>439</v>
      </c>
      <c r="C20" s="561">
        <v>2889</v>
      </c>
      <c r="D20" s="561">
        <v>217</v>
      </c>
      <c r="E20" s="561">
        <v>2642</v>
      </c>
      <c r="F20" s="561">
        <v>23</v>
      </c>
      <c r="G20" s="561">
        <v>8</v>
      </c>
      <c r="H20" s="561"/>
      <c r="I20" s="561">
        <v>34</v>
      </c>
      <c r="J20" s="561">
        <v>2586</v>
      </c>
      <c r="K20" s="561">
        <v>8</v>
      </c>
      <c r="L20" s="561">
        <v>5</v>
      </c>
      <c r="M20" s="561">
        <v>5</v>
      </c>
      <c r="N20" s="561">
        <v>319</v>
      </c>
      <c r="O20" s="561">
        <v>19</v>
      </c>
    </row>
    <row r="21" spans="1:15">
      <c r="A21" s="776"/>
      <c r="B21" s="448" t="s">
        <v>440</v>
      </c>
      <c r="C21" s="561">
        <v>3264</v>
      </c>
      <c r="D21" s="561">
        <v>221</v>
      </c>
      <c r="E21" s="561">
        <v>3009</v>
      </c>
      <c r="F21" s="561">
        <v>24</v>
      </c>
      <c r="G21" s="561">
        <v>10</v>
      </c>
      <c r="H21" s="561"/>
      <c r="I21" s="561">
        <v>65</v>
      </c>
      <c r="J21" s="561">
        <v>2931</v>
      </c>
      <c r="K21" s="561">
        <v>3</v>
      </c>
      <c r="L21" s="561">
        <v>1</v>
      </c>
      <c r="M21" s="561">
        <v>26</v>
      </c>
      <c r="N21" s="561">
        <v>367</v>
      </c>
      <c r="O21" s="561">
        <v>22</v>
      </c>
    </row>
    <row r="22" spans="1:15">
      <c r="A22" s="776"/>
      <c r="B22" s="448" t="s">
        <v>441</v>
      </c>
      <c r="C22" s="561">
        <v>3885</v>
      </c>
      <c r="D22" s="561">
        <v>225</v>
      </c>
      <c r="E22" s="561">
        <v>3622</v>
      </c>
      <c r="F22" s="561">
        <v>29</v>
      </c>
      <c r="G22" s="561">
        <v>9</v>
      </c>
      <c r="H22" s="561"/>
      <c r="I22" s="561">
        <v>78</v>
      </c>
      <c r="J22" s="561">
        <v>3565</v>
      </c>
      <c r="K22" s="561">
        <v>5</v>
      </c>
      <c r="L22" s="561">
        <v>1</v>
      </c>
      <c r="M22" s="561">
        <v>3</v>
      </c>
      <c r="N22" s="561">
        <v>390</v>
      </c>
      <c r="O22" s="561">
        <v>22</v>
      </c>
    </row>
    <row r="23" spans="1:15">
      <c r="A23" s="776"/>
      <c r="B23" s="448" t="s">
        <v>34</v>
      </c>
      <c r="C23" s="561">
        <v>4325</v>
      </c>
      <c r="D23" s="561">
        <v>229</v>
      </c>
      <c r="E23" s="561">
        <v>4061</v>
      </c>
      <c r="F23" s="561">
        <v>23</v>
      </c>
      <c r="G23" s="561">
        <v>11</v>
      </c>
      <c r="H23" s="561"/>
      <c r="I23" s="561">
        <v>107</v>
      </c>
      <c r="J23" s="561">
        <v>3950</v>
      </c>
      <c r="K23" s="561">
        <v>6</v>
      </c>
      <c r="L23" s="561">
        <v>11</v>
      </c>
      <c r="M23" s="561">
        <v>55</v>
      </c>
      <c r="N23" s="561">
        <v>410</v>
      </c>
      <c r="O23" s="561">
        <v>22</v>
      </c>
    </row>
    <row r="24" spans="1:15">
      <c r="A24" s="776"/>
      <c r="B24" s="448" t="s">
        <v>442</v>
      </c>
      <c r="C24" s="561">
        <v>4121</v>
      </c>
      <c r="D24" s="561">
        <v>233</v>
      </c>
      <c r="E24" s="561">
        <v>3854</v>
      </c>
      <c r="F24" s="561">
        <v>24</v>
      </c>
      <c r="G24" s="561">
        <v>11</v>
      </c>
      <c r="H24" s="561"/>
      <c r="I24" s="561">
        <v>135</v>
      </c>
      <c r="J24" s="561">
        <v>3781</v>
      </c>
      <c r="K24" s="561">
        <v>9</v>
      </c>
      <c r="L24" s="561">
        <v>7</v>
      </c>
      <c r="M24" s="561">
        <v>13</v>
      </c>
      <c r="N24" s="561">
        <v>447</v>
      </c>
      <c r="O24" s="561">
        <v>22</v>
      </c>
    </row>
    <row r="25" spans="1:15">
      <c r="A25" s="776"/>
      <c r="B25" s="448" t="s">
        <v>33</v>
      </c>
      <c r="C25" s="561">
        <v>4016</v>
      </c>
      <c r="D25" s="561">
        <v>237</v>
      </c>
      <c r="E25" s="561">
        <v>3741</v>
      </c>
      <c r="F25" s="561">
        <v>25</v>
      </c>
      <c r="G25" s="561">
        <v>13</v>
      </c>
      <c r="H25" s="561"/>
      <c r="I25" s="561">
        <v>137</v>
      </c>
      <c r="J25" s="561">
        <v>3668</v>
      </c>
      <c r="K25" s="561">
        <v>9</v>
      </c>
      <c r="L25" s="561">
        <v>7</v>
      </c>
      <c r="M25" s="561">
        <v>1</v>
      </c>
      <c r="N25" s="561">
        <v>469</v>
      </c>
      <c r="O25" s="561">
        <v>20</v>
      </c>
    </row>
    <row r="26" spans="1:15">
      <c r="A26" s="776"/>
      <c r="B26" s="448" t="s">
        <v>601</v>
      </c>
      <c r="C26" s="561">
        <v>3728</v>
      </c>
      <c r="D26" s="561">
        <v>241</v>
      </c>
      <c r="E26" s="561">
        <v>3447</v>
      </c>
      <c r="F26" s="561">
        <v>26</v>
      </c>
      <c r="G26" s="561">
        <v>14</v>
      </c>
      <c r="H26" s="561"/>
      <c r="I26" s="561">
        <v>151</v>
      </c>
      <c r="J26" s="561">
        <v>3305</v>
      </c>
      <c r="K26" s="561">
        <v>9</v>
      </c>
      <c r="L26" s="561">
        <v>7</v>
      </c>
      <c r="M26" s="561">
        <v>71</v>
      </c>
      <c r="N26" s="561">
        <v>487</v>
      </c>
      <c r="O26" s="561">
        <v>20</v>
      </c>
    </row>
    <row r="27" spans="1:15">
      <c r="A27" s="776"/>
      <c r="B27" s="448" t="s">
        <v>602</v>
      </c>
      <c r="C27" s="561">
        <v>3924</v>
      </c>
      <c r="D27" s="561">
        <v>245</v>
      </c>
      <c r="E27" s="561">
        <v>3639</v>
      </c>
      <c r="F27" s="561">
        <v>26</v>
      </c>
      <c r="G27" s="561">
        <v>14</v>
      </c>
      <c r="H27" s="561"/>
      <c r="I27" s="561">
        <v>197</v>
      </c>
      <c r="J27" s="561">
        <v>3560</v>
      </c>
      <c r="K27" s="561">
        <v>8</v>
      </c>
      <c r="L27" s="561">
        <v>15</v>
      </c>
      <c r="M27" s="561">
        <v>1</v>
      </c>
      <c r="N27" s="561">
        <v>538</v>
      </c>
      <c r="O27" s="561">
        <v>21</v>
      </c>
    </row>
    <row r="28" spans="1:15">
      <c r="A28" s="776"/>
      <c r="B28" s="448" t="s">
        <v>603</v>
      </c>
      <c r="C28" s="561">
        <v>3956</v>
      </c>
      <c r="D28" s="561">
        <v>249</v>
      </c>
      <c r="E28" s="561">
        <v>3658</v>
      </c>
      <c r="F28" s="561">
        <v>32</v>
      </c>
      <c r="G28" s="561">
        <v>17</v>
      </c>
      <c r="H28" s="561"/>
      <c r="I28" s="561">
        <v>203</v>
      </c>
      <c r="J28" s="561">
        <v>3603</v>
      </c>
      <c r="K28" s="561">
        <v>9</v>
      </c>
      <c r="L28" s="561">
        <v>10</v>
      </c>
      <c r="M28" s="561">
        <v>1</v>
      </c>
      <c r="N28" s="561">
        <v>537</v>
      </c>
      <c r="O28" s="561">
        <v>21</v>
      </c>
    </row>
    <row r="29" spans="1:15">
      <c r="A29" s="776"/>
      <c r="B29" s="448" t="s">
        <v>604</v>
      </c>
      <c r="C29" s="561">
        <v>3814</v>
      </c>
      <c r="D29" s="561">
        <v>253</v>
      </c>
      <c r="E29" s="561">
        <v>3517</v>
      </c>
      <c r="F29" s="561">
        <v>25</v>
      </c>
      <c r="G29" s="561">
        <v>18</v>
      </c>
      <c r="H29" s="561"/>
      <c r="I29" s="561">
        <v>210</v>
      </c>
      <c r="J29" s="561">
        <v>3451</v>
      </c>
      <c r="K29" s="561">
        <v>19</v>
      </c>
      <c r="L29" s="561">
        <v>13</v>
      </c>
      <c r="M29" s="561">
        <v>5</v>
      </c>
      <c r="N29" s="561">
        <v>537</v>
      </c>
      <c r="O29" s="561">
        <v>20</v>
      </c>
    </row>
    <row r="30" spans="1:15">
      <c r="A30" s="776"/>
      <c r="B30" s="448" t="s">
        <v>605</v>
      </c>
      <c r="C30" s="561">
        <v>4030</v>
      </c>
      <c r="D30" s="561">
        <v>257</v>
      </c>
      <c r="E30" s="561">
        <v>3728</v>
      </c>
      <c r="F30" s="561">
        <v>26</v>
      </c>
      <c r="G30" s="561">
        <v>19</v>
      </c>
      <c r="H30" s="561"/>
      <c r="I30" s="561">
        <v>201</v>
      </c>
      <c r="J30" s="561">
        <v>3668</v>
      </c>
      <c r="K30" s="561">
        <v>18</v>
      </c>
      <c r="L30" s="561">
        <v>16</v>
      </c>
      <c r="M30" s="561">
        <v>-26</v>
      </c>
      <c r="N30" s="561">
        <v>555</v>
      </c>
      <c r="O30" s="561">
        <v>20</v>
      </c>
    </row>
    <row r="31" spans="1:15">
      <c r="A31" s="776"/>
      <c r="B31" s="448" t="s">
        <v>606</v>
      </c>
      <c r="C31" s="561">
        <v>3996</v>
      </c>
      <c r="D31" s="561">
        <v>260</v>
      </c>
      <c r="E31" s="561">
        <v>3656</v>
      </c>
      <c r="F31" s="561">
        <v>58</v>
      </c>
      <c r="G31" s="561">
        <v>21</v>
      </c>
      <c r="H31" s="561"/>
      <c r="I31" s="561">
        <v>154</v>
      </c>
      <c r="J31" s="561">
        <v>3632</v>
      </c>
      <c r="K31" s="561">
        <v>13</v>
      </c>
      <c r="L31" s="561">
        <v>15</v>
      </c>
      <c r="M31" s="561">
        <v>-48</v>
      </c>
      <c r="N31" s="561">
        <v>539</v>
      </c>
      <c r="O31" s="561">
        <v>19</v>
      </c>
    </row>
    <row r="32" spans="1:15">
      <c r="A32" s="776"/>
      <c r="B32" s="448" t="s">
        <v>607</v>
      </c>
      <c r="C32" s="561">
        <v>3876</v>
      </c>
      <c r="D32" s="561">
        <v>264</v>
      </c>
      <c r="E32" s="561">
        <v>3386</v>
      </c>
      <c r="F32" s="561">
        <v>198</v>
      </c>
      <c r="G32" s="561">
        <v>28</v>
      </c>
      <c r="H32" s="561"/>
      <c r="I32" s="561">
        <v>152</v>
      </c>
      <c r="J32" s="561">
        <v>3486</v>
      </c>
      <c r="K32" s="561">
        <v>13</v>
      </c>
      <c r="L32" s="561">
        <v>16</v>
      </c>
      <c r="M32" s="561">
        <v>7</v>
      </c>
      <c r="N32" s="561">
        <v>505</v>
      </c>
      <c r="O32" s="561">
        <v>17</v>
      </c>
    </row>
    <row r="33" spans="1:15">
      <c r="A33" s="776"/>
      <c r="B33" s="448" t="s">
        <v>608</v>
      </c>
      <c r="C33" s="561">
        <v>3581</v>
      </c>
      <c r="D33" s="561">
        <v>268</v>
      </c>
      <c r="E33" s="561">
        <v>3068</v>
      </c>
      <c r="F33" s="561">
        <v>212</v>
      </c>
      <c r="G33" s="561">
        <v>35</v>
      </c>
      <c r="H33" s="561"/>
      <c r="I33" s="561">
        <v>148</v>
      </c>
      <c r="J33" s="561">
        <v>3182</v>
      </c>
      <c r="K33" s="561">
        <v>13</v>
      </c>
      <c r="L33" s="561">
        <v>10</v>
      </c>
      <c r="M33" s="561">
        <v>-3</v>
      </c>
      <c r="N33" s="561">
        <v>527</v>
      </c>
      <c r="O33" s="561">
        <v>17</v>
      </c>
    </row>
    <row r="34" spans="1:15">
      <c r="A34" s="776"/>
      <c r="B34" s="448" t="s">
        <v>1151</v>
      </c>
      <c r="C34" s="561">
        <v>3423</v>
      </c>
      <c r="D34" s="561">
        <v>272</v>
      </c>
      <c r="E34" s="561">
        <v>2880</v>
      </c>
      <c r="F34" s="561">
        <v>233</v>
      </c>
      <c r="G34" s="561">
        <v>39</v>
      </c>
      <c r="H34" s="561"/>
      <c r="I34" s="561">
        <v>139</v>
      </c>
      <c r="J34" s="561">
        <v>2939</v>
      </c>
      <c r="K34" s="561">
        <v>13</v>
      </c>
      <c r="L34" s="561">
        <v>11</v>
      </c>
      <c r="M34" s="561">
        <v>79</v>
      </c>
      <c r="N34" s="561">
        <v>520</v>
      </c>
      <c r="O34" s="561">
        <v>16</v>
      </c>
    </row>
    <row r="35" spans="1:15">
      <c r="A35" s="776"/>
      <c r="B35" s="505" t="s">
        <v>1152</v>
      </c>
      <c r="C35" s="561">
        <v>3253</v>
      </c>
      <c r="D35" s="561">
        <v>275</v>
      </c>
      <c r="E35" s="561">
        <v>2677</v>
      </c>
      <c r="F35" s="561">
        <v>258</v>
      </c>
      <c r="G35" s="561">
        <v>43</v>
      </c>
      <c r="H35" s="562"/>
      <c r="I35" s="562">
        <v>70</v>
      </c>
      <c r="J35" s="562">
        <v>2823</v>
      </c>
      <c r="K35" s="562">
        <v>3</v>
      </c>
      <c r="L35" s="562">
        <v>7</v>
      </c>
      <c r="M35" s="562">
        <v>-16</v>
      </c>
      <c r="N35" s="562">
        <v>505</v>
      </c>
      <c r="O35" s="562">
        <v>15</v>
      </c>
    </row>
    <row r="36" spans="1:15">
      <c r="A36" s="777"/>
      <c r="B36" s="505" t="s">
        <v>2783</v>
      </c>
      <c r="C36" s="614">
        <v>2940</v>
      </c>
      <c r="D36" s="614"/>
      <c r="E36" s="614"/>
      <c r="F36" s="614"/>
      <c r="G36" s="614"/>
      <c r="H36" s="614"/>
      <c r="I36" s="614"/>
      <c r="J36" s="614"/>
      <c r="K36" s="614"/>
      <c r="L36" s="614"/>
      <c r="M36" s="614">
        <v>13</v>
      </c>
      <c r="N36" s="614"/>
      <c r="O36" s="614"/>
    </row>
    <row r="37" spans="1:15">
      <c r="A37" s="775" t="s">
        <v>12</v>
      </c>
      <c r="B37" s="448" t="s">
        <v>436</v>
      </c>
      <c r="C37" s="561">
        <v>24</v>
      </c>
      <c r="D37" s="561">
        <v>24</v>
      </c>
      <c r="E37" s="561"/>
      <c r="F37" s="561"/>
      <c r="G37" s="561"/>
      <c r="H37" s="561">
        <v>0</v>
      </c>
      <c r="I37" s="561">
        <v>15</v>
      </c>
      <c r="J37" s="561"/>
      <c r="K37" s="561">
        <v>0</v>
      </c>
      <c r="L37" s="561"/>
      <c r="M37" s="561">
        <v>0</v>
      </c>
      <c r="N37" s="561">
        <v>39</v>
      </c>
      <c r="O37" s="561">
        <v>28</v>
      </c>
    </row>
    <row r="38" spans="1:15">
      <c r="A38" s="776"/>
      <c r="B38" s="448" t="s">
        <v>462</v>
      </c>
      <c r="C38" s="561">
        <v>24</v>
      </c>
      <c r="D38" s="561">
        <v>24</v>
      </c>
      <c r="E38" s="561"/>
      <c r="F38" s="561"/>
      <c r="G38" s="561"/>
      <c r="H38" s="561">
        <v>0</v>
      </c>
      <c r="I38" s="561">
        <v>15</v>
      </c>
      <c r="J38" s="561"/>
      <c r="K38" s="561">
        <v>0</v>
      </c>
      <c r="L38" s="561"/>
      <c r="M38" s="561">
        <v>0</v>
      </c>
      <c r="N38" s="561">
        <v>39</v>
      </c>
      <c r="O38" s="561">
        <v>27</v>
      </c>
    </row>
    <row r="39" spans="1:15">
      <c r="A39" s="776"/>
      <c r="B39" s="448" t="s">
        <v>463</v>
      </c>
      <c r="C39" s="561">
        <v>27</v>
      </c>
      <c r="D39" s="561">
        <v>27</v>
      </c>
      <c r="E39" s="561"/>
      <c r="F39" s="561"/>
      <c r="G39" s="561"/>
      <c r="H39" s="561">
        <v>0</v>
      </c>
      <c r="I39" s="561">
        <v>13</v>
      </c>
      <c r="J39" s="561"/>
      <c r="K39" s="561">
        <v>0</v>
      </c>
      <c r="L39" s="561"/>
      <c r="M39" s="561"/>
      <c r="N39" s="561">
        <v>39</v>
      </c>
      <c r="O39" s="561">
        <v>27</v>
      </c>
    </row>
    <row r="40" spans="1:15">
      <c r="A40" s="776"/>
      <c r="B40" s="448" t="s">
        <v>464</v>
      </c>
      <c r="C40" s="561">
        <v>27</v>
      </c>
      <c r="D40" s="561">
        <v>27</v>
      </c>
      <c r="E40" s="561"/>
      <c r="F40" s="561"/>
      <c r="G40" s="561"/>
      <c r="H40" s="561">
        <v>0</v>
      </c>
      <c r="I40" s="561">
        <v>19</v>
      </c>
      <c r="J40" s="561"/>
      <c r="K40" s="561">
        <v>0</v>
      </c>
      <c r="L40" s="561"/>
      <c r="M40" s="561"/>
      <c r="N40" s="561">
        <v>46</v>
      </c>
      <c r="O40" s="561">
        <v>30</v>
      </c>
    </row>
    <row r="41" spans="1:15">
      <c r="A41" s="776"/>
      <c r="B41" s="448" t="s">
        <v>465</v>
      </c>
      <c r="C41" s="561">
        <v>27</v>
      </c>
      <c r="D41" s="561">
        <v>27</v>
      </c>
      <c r="E41" s="561"/>
      <c r="F41" s="561"/>
      <c r="G41" s="561"/>
      <c r="H41" s="561">
        <v>0</v>
      </c>
      <c r="I41" s="561">
        <v>17</v>
      </c>
      <c r="J41" s="561"/>
      <c r="K41" s="561">
        <v>0</v>
      </c>
      <c r="L41" s="561"/>
      <c r="M41" s="561"/>
      <c r="N41" s="561">
        <v>44</v>
      </c>
      <c r="O41" s="561">
        <v>28</v>
      </c>
    </row>
    <row r="42" spans="1:15">
      <c r="A42" s="776"/>
      <c r="B42" s="448" t="s">
        <v>437</v>
      </c>
      <c r="C42" s="561">
        <v>27</v>
      </c>
      <c r="D42" s="561">
        <v>27</v>
      </c>
      <c r="E42" s="561"/>
      <c r="F42" s="561"/>
      <c r="G42" s="561"/>
      <c r="H42" s="561">
        <v>0</v>
      </c>
      <c r="I42" s="561">
        <v>17</v>
      </c>
      <c r="J42" s="561"/>
      <c r="K42" s="561">
        <v>0</v>
      </c>
      <c r="L42" s="561"/>
      <c r="M42" s="561"/>
      <c r="N42" s="561">
        <v>44</v>
      </c>
      <c r="O42" s="561">
        <v>28</v>
      </c>
    </row>
    <row r="43" spans="1:15">
      <c r="A43" s="776"/>
      <c r="B43" s="448" t="s">
        <v>466</v>
      </c>
      <c r="C43" s="561">
        <v>23</v>
      </c>
      <c r="D43" s="561">
        <v>23</v>
      </c>
      <c r="E43" s="561"/>
      <c r="F43" s="561"/>
      <c r="G43" s="561"/>
      <c r="H43" s="561">
        <v>0</v>
      </c>
      <c r="I43" s="561">
        <v>20</v>
      </c>
      <c r="J43" s="561"/>
      <c r="K43" s="561">
        <v>0</v>
      </c>
      <c r="L43" s="561"/>
      <c r="M43" s="561"/>
      <c r="N43" s="561">
        <v>43</v>
      </c>
      <c r="O43" s="561">
        <v>26</v>
      </c>
    </row>
    <row r="44" spans="1:15">
      <c r="A44" s="776"/>
      <c r="B44" s="448" t="s">
        <v>467</v>
      </c>
      <c r="C44" s="561">
        <v>24</v>
      </c>
      <c r="D44" s="561">
        <v>24</v>
      </c>
      <c r="E44" s="561"/>
      <c r="F44" s="561"/>
      <c r="G44" s="561"/>
      <c r="H44" s="561">
        <v>0</v>
      </c>
      <c r="I44" s="561">
        <v>19</v>
      </c>
      <c r="J44" s="561"/>
      <c r="K44" s="561">
        <v>0</v>
      </c>
      <c r="L44" s="561"/>
      <c r="M44" s="561"/>
      <c r="N44" s="561">
        <v>43</v>
      </c>
      <c r="O44" s="561">
        <v>26</v>
      </c>
    </row>
    <row r="45" spans="1:15">
      <c r="A45" s="776"/>
      <c r="B45" s="448" t="s">
        <v>468</v>
      </c>
      <c r="C45" s="561">
        <v>28</v>
      </c>
      <c r="D45" s="561">
        <v>28</v>
      </c>
      <c r="E45" s="561"/>
      <c r="F45" s="561"/>
      <c r="G45" s="561"/>
      <c r="H45" s="561">
        <v>0</v>
      </c>
      <c r="I45" s="561">
        <v>22</v>
      </c>
      <c r="J45" s="561"/>
      <c r="K45" s="561">
        <v>0</v>
      </c>
      <c r="L45" s="561"/>
      <c r="M45" s="561"/>
      <c r="N45" s="561">
        <v>50</v>
      </c>
      <c r="O45" s="561">
        <v>29</v>
      </c>
    </row>
    <row r="46" spans="1:15">
      <c r="A46" s="776"/>
      <c r="B46" s="448" t="s">
        <v>469</v>
      </c>
      <c r="C46" s="561">
        <v>23</v>
      </c>
      <c r="D46" s="561">
        <v>23</v>
      </c>
      <c r="E46" s="561"/>
      <c r="F46" s="561"/>
      <c r="G46" s="561"/>
      <c r="H46" s="561">
        <v>0</v>
      </c>
      <c r="I46" s="561">
        <v>27</v>
      </c>
      <c r="J46" s="561"/>
      <c r="K46" s="561">
        <v>0</v>
      </c>
      <c r="L46" s="561"/>
      <c r="M46" s="561"/>
      <c r="N46" s="561">
        <v>49</v>
      </c>
      <c r="O46" s="561">
        <v>29</v>
      </c>
    </row>
    <row r="47" spans="1:15">
      <c r="A47" s="776"/>
      <c r="B47" s="448" t="s">
        <v>438</v>
      </c>
      <c r="C47" s="561">
        <v>28</v>
      </c>
      <c r="D47" s="561">
        <v>28</v>
      </c>
      <c r="E47" s="561"/>
      <c r="F47" s="561"/>
      <c r="G47" s="561"/>
      <c r="H47" s="561">
        <v>0</v>
      </c>
      <c r="I47" s="561">
        <v>29</v>
      </c>
      <c r="J47" s="561"/>
      <c r="K47" s="561">
        <v>0</v>
      </c>
      <c r="L47" s="561"/>
      <c r="M47" s="561"/>
      <c r="N47" s="561">
        <v>57</v>
      </c>
      <c r="O47" s="561">
        <v>32</v>
      </c>
    </row>
    <row r="48" spans="1:15">
      <c r="A48" s="776"/>
      <c r="B48" s="448" t="s">
        <v>445</v>
      </c>
      <c r="C48" s="561">
        <v>27</v>
      </c>
      <c r="D48" s="561">
        <v>27</v>
      </c>
      <c r="E48" s="561"/>
      <c r="F48" s="561"/>
      <c r="G48" s="561"/>
      <c r="H48" s="561">
        <v>0</v>
      </c>
      <c r="I48" s="561">
        <v>32</v>
      </c>
      <c r="J48" s="561"/>
      <c r="K48" s="561">
        <v>0</v>
      </c>
      <c r="L48" s="561"/>
      <c r="M48" s="561"/>
      <c r="N48" s="561">
        <v>59</v>
      </c>
      <c r="O48" s="561">
        <v>33</v>
      </c>
    </row>
    <row r="49" spans="1:15">
      <c r="A49" s="776"/>
      <c r="B49" s="448" t="s">
        <v>446</v>
      </c>
      <c r="C49" s="561">
        <v>28</v>
      </c>
      <c r="D49" s="561">
        <v>28</v>
      </c>
      <c r="E49" s="561"/>
      <c r="F49" s="561"/>
      <c r="G49" s="561"/>
      <c r="H49" s="561">
        <v>0</v>
      </c>
      <c r="I49" s="561">
        <v>33</v>
      </c>
      <c r="J49" s="561"/>
      <c r="K49" s="561">
        <v>0</v>
      </c>
      <c r="L49" s="561"/>
      <c r="M49" s="561"/>
      <c r="N49" s="561">
        <v>61</v>
      </c>
      <c r="O49" s="561">
        <v>34</v>
      </c>
    </row>
    <row r="50" spans="1:15">
      <c r="A50" s="776"/>
      <c r="B50" s="448" t="s">
        <v>447</v>
      </c>
      <c r="C50" s="561">
        <v>25</v>
      </c>
      <c r="D50" s="561">
        <v>25</v>
      </c>
      <c r="E50" s="561"/>
      <c r="F50" s="561"/>
      <c r="G50" s="561"/>
      <c r="H50" s="561">
        <v>0</v>
      </c>
      <c r="I50" s="561">
        <v>36</v>
      </c>
      <c r="J50" s="561"/>
      <c r="K50" s="561">
        <v>0</v>
      </c>
      <c r="L50" s="561"/>
      <c r="M50" s="561">
        <v>0</v>
      </c>
      <c r="N50" s="561">
        <v>61</v>
      </c>
      <c r="O50" s="561">
        <v>33</v>
      </c>
    </row>
    <row r="51" spans="1:15">
      <c r="A51" s="776"/>
      <c r="B51" s="448" t="s">
        <v>448</v>
      </c>
      <c r="C51" s="561">
        <v>27</v>
      </c>
      <c r="D51" s="561">
        <v>27</v>
      </c>
      <c r="E51" s="561"/>
      <c r="F51" s="561"/>
      <c r="G51" s="561"/>
      <c r="H51" s="561">
        <v>0</v>
      </c>
      <c r="I51" s="561">
        <v>35</v>
      </c>
      <c r="J51" s="561"/>
      <c r="K51" s="561">
        <v>0</v>
      </c>
      <c r="L51" s="561"/>
      <c r="M51" s="561">
        <v>0</v>
      </c>
      <c r="N51" s="561">
        <v>62</v>
      </c>
      <c r="O51" s="561">
        <v>34</v>
      </c>
    </row>
    <row r="52" spans="1:15">
      <c r="A52" s="776"/>
      <c r="B52" s="448" t="s">
        <v>439</v>
      </c>
      <c r="C52" s="561">
        <v>29</v>
      </c>
      <c r="D52" s="561">
        <v>29</v>
      </c>
      <c r="E52" s="561"/>
      <c r="F52" s="561"/>
      <c r="G52" s="561"/>
      <c r="H52" s="561">
        <v>0</v>
      </c>
      <c r="I52" s="561">
        <v>36</v>
      </c>
      <c r="J52" s="561"/>
      <c r="K52" s="561">
        <v>0</v>
      </c>
      <c r="L52" s="561"/>
      <c r="M52" s="561">
        <v>0</v>
      </c>
      <c r="N52" s="561">
        <v>65</v>
      </c>
      <c r="O52" s="561">
        <v>35</v>
      </c>
    </row>
    <row r="53" spans="1:15">
      <c r="A53" s="776"/>
      <c r="B53" s="448" t="s">
        <v>440</v>
      </c>
      <c r="C53" s="561">
        <v>29</v>
      </c>
      <c r="D53" s="561">
        <v>29</v>
      </c>
      <c r="E53" s="561"/>
      <c r="F53" s="561"/>
      <c r="G53" s="561"/>
      <c r="H53" s="561"/>
      <c r="I53" s="561">
        <v>38</v>
      </c>
      <c r="J53" s="561"/>
      <c r="K53" s="561">
        <v>0</v>
      </c>
      <c r="L53" s="561"/>
      <c r="M53" s="561">
        <v>0</v>
      </c>
      <c r="N53" s="561">
        <v>66</v>
      </c>
      <c r="O53" s="561">
        <v>35</v>
      </c>
    </row>
    <row r="54" spans="1:15">
      <c r="A54" s="776"/>
      <c r="B54" s="448" t="s">
        <v>441</v>
      </c>
      <c r="C54" s="561">
        <v>26</v>
      </c>
      <c r="D54" s="561">
        <v>26</v>
      </c>
      <c r="E54" s="561"/>
      <c r="F54" s="561"/>
      <c r="G54" s="561"/>
      <c r="H54" s="561"/>
      <c r="I54" s="561">
        <v>43</v>
      </c>
      <c r="J54" s="561"/>
      <c r="K54" s="561">
        <v>0</v>
      </c>
      <c r="L54" s="561"/>
      <c r="M54" s="561">
        <v>-1</v>
      </c>
      <c r="N54" s="561">
        <v>69</v>
      </c>
      <c r="O54" s="561">
        <v>36</v>
      </c>
    </row>
    <row r="55" spans="1:15">
      <c r="A55" s="776"/>
      <c r="B55" s="448" t="s">
        <v>34</v>
      </c>
      <c r="C55" s="561">
        <v>28</v>
      </c>
      <c r="D55" s="561">
        <v>28</v>
      </c>
      <c r="E55" s="561"/>
      <c r="F55" s="561"/>
      <c r="G55" s="561"/>
      <c r="H55" s="561"/>
      <c r="I55" s="561">
        <v>47</v>
      </c>
      <c r="J55" s="561"/>
      <c r="K55" s="561">
        <v>1</v>
      </c>
      <c r="L55" s="561"/>
      <c r="M55" s="561">
        <v>0</v>
      </c>
      <c r="N55" s="561">
        <v>74</v>
      </c>
      <c r="O55" s="561">
        <v>38</v>
      </c>
    </row>
    <row r="56" spans="1:15">
      <c r="A56" s="776"/>
      <c r="B56" s="448" t="s">
        <v>442</v>
      </c>
      <c r="C56" s="561">
        <v>24</v>
      </c>
      <c r="D56" s="561">
        <v>24</v>
      </c>
      <c r="E56" s="561"/>
      <c r="F56" s="561"/>
      <c r="G56" s="561"/>
      <c r="H56" s="561"/>
      <c r="I56" s="561">
        <v>42</v>
      </c>
      <c r="J56" s="561"/>
      <c r="K56" s="561">
        <v>1</v>
      </c>
      <c r="L56" s="561"/>
      <c r="M56" s="561">
        <v>0</v>
      </c>
      <c r="N56" s="561">
        <v>65</v>
      </c>
      <c r="O56" s="561">
        <v>33</v>
      </c>
    </row>
    <row r="57" spans="1:15">
      <c r="A57" s="776"/>
      <c r="B57" s="448" t="s">
        <v>33</v>
      </c>
      <c r="C57" s="561">
        <v>30</v>
      </c>
      <c r="D57" s="561">
        <v>30</v>
      </c>
      <c r="E57" s="561"/>
      <c r="F57" s="561"/>
      <c r="G57" s="561"/>
      <c r="H57" s="561"/>
      <c r="I57" s="561">
        <v>47</v>
      </c>
      <c r="J57" s="561">
        <v>1</v>
      </c>
      <c r="K57" s="561">
        <v>1</v>
      </c>
      <c r="L57" s="561"/>
      <c r="M57" s="561">
        <v>0</v>
      </c>
      <c r="N57" s="561">
        <v>74</v>
      </c>
      <c r="O57" s="561">
        <v>37</v>
      </c>
    </row>
    <row r="58" spans="1:15">
      <c r="A58" s="776"/>
      <c r="B58" s="448" t="s">
        <v>601</v>
      </c>
      <c r="C58" s="561">
        <v>25</v>
      </c>
      <c r="D58" s="561">
        <v>25</v>
      </c>
      <c r="E58" s="561"/>
      <c r="F58" s="561"/>
      <c r="G58" s="561"/>
      <c r="H58" s="561"/>
      <c r="I58" s="561">
        <v>50</v>
      </c>
      <c r="J58" s="561">
        <v>3</v>
      </c>
      <c r="K58" s="561">
        <v>1</v>
      </c>
      <c r="L58" s="561"/>
      <c r="M58" s="561">
        <v>0</v>
      </c>
      <c r="N58" s="561">
        <v>71</v>
      </c>
      <c r="O58" s="561">
        <v>35</v>
      </c>
    </row>
    <row r="59" spans="1:15">
      <c r="A59" s="776"/>
      <c r="B59" s="448" t="s">
        <v>602</v>
      </c>
      <c r="C59" s="561">
        <v>41</v>
      </c>
      <c r="D59" s="561">
        <v>41</v>
      </c>
      <c r="E59" s="561"/>
      <c r="F59" s="561"/>
      <c r="G59" s="561">
        <v>0</v>
      </c>
      <c r="H59" s="561"/>
      <c r="I59" s="561">
        <v>52</v>
      </c>
      <c r="J59" s="561">
        <v>3</v>
      </c>
      <c r="K59" s="561">
        <v>1</v>
      </c>
      <c r="L59" s="561"/>
      <c r="M59" s="561">
        <v>6</v>
      </c>
      <c r="N59" s="561">
        <v>84</v>
      </c>
      <c r="O59" s="561">
        <v>41</v>
      </c>
    </row>
    <row r="60" spans="1:15">
      <c r="A60" s="776"/>
      <c r="B60" s="448" t="s">
        <v>603</v>
      </c>
      <c r="C60" s="561">
        <v>42</v>
      </c>
      <c r="D60" s="561">
        <v>42</v>
      </c>
      <c r="E60" s="561"/>
      <c r="F60" s="561"/>
      <c r="G60" s="561">
        <v>0</v>
      </c>
      <c r="H60" s="561"/>
      <c r="I60" s="561">
        <v>53</v>
      </c>
      <c r="J60" s="561">
        <v>2</v>
      </c>
      <c r="K60" s="561">
        <v>1</v>
      </c>
      <c r="L60" s="561"/>
      <c r="M60" s="561">
        <v>3</v>
      </c>
      <c r="N60" s="561">
        <v>89</v>
      </c>
      <c r="O60" s="561">
        <v>43</v>
      </c>
    </row>
    <row r="61" spans="1:15">
      <c r="A61" s="776"/>
      <c r="B61" s="448" t="s">
        <v>604</v>
      </c>
      <c r="C61" s="561">
        <v>47</v>
      </c>
      <c r="D61" s="561">
        <v>47</v>
      </c>
      <c r="E61" s="561"/>
      <c r="F61" s="561"/>
      <c r="G61" s="561">
        <v>0</v>
      </c>
      <c r="H61" s="561"/>
      <c r="I61" s="561">
        <v>50</v>
      </c>
      <c r="J61" s="561">
        <v>5</v>
      </c>
      <c r="K61" s="561">
        <v>0</v>
      </c>
      <c r="L61" s="561"/>
      <c r="M61" s="561">
        <v>-7</v>
      </c>
      <c r="N61" s="561">
        <v>98</v>
      </c>
      <c r="O61" s="561">
        <v>47</v>
      </c>
    </row>
    <row r="62" spans="1:15">
      <c r="A62" s="776"/>
      <c r="B62" s="448" t="s">
        <v>605</v>
      </c>
      <c r="C62" s="561">
        <v>56</v>
      </c>
      <c r="D62" s="561">
        <v>56</v>
      </c>
      <c r="E62" s="561"/>
      <c r="F62" s="561"/>
      <c r="G62" s="561">
        <v>0</v>
      </c>
      <c r="H62" s="561"/>
      <c r="I62" s="561">
        <v>42</v>
      </c>
      <c r="J62" s="561">
        <v>6</v>
      </c>
      <c r="K62" s="561">
        <v>0</v>
      </c>
      <c r="L62" s="561"/>
      <c r="M62" s="561">
        <v>11</v>
      </c>
      <c r="N62" s="561">
        <v>80</v>
      </c>
      <c r="O62" s="561">
        <v>38</v>
      </c>
    </row>
    <row r="63" spans="1:15">
      <c r="A63" s="776"/>
      <c r="B63" s="448" t="s">
        <v>606</v>
      </c>
      <c r="C63" s="561">
        <v>51</v>
      </c>
      <c r="D63" s="561">
        <v>51</v>
      </c>
      <c r="E63" s="561"/>
      <c r="F63" s="561"/>
      <c r="G63" s="561">
        <v>0</v>
      </c>
      <c r="H63" s="561"/>
      <c r="I63" s="561">
        <v>47</v>
      </c>
      <c r="J63" s="561">
        <v>5</v>
      </c>
      <c r="K63" s="561">
        <v>0</v>
      </c>
      <c r="L63" s="561"/>
      <c r="M63" s="561">
        <v>0</v>
      </c>
      <c r="N63" s="561">
        <v>92</v>
      </c>
      <c r="O63" s="561">
        <v>43</v>
      </c>
    </row>
    <row r="64" spans="1:15">
      <c r="A64" s="776"/>
      <c r="B64" s="448" t="s">
        <v>607</v>
      </c>
      <c r="C64" s="561">
        <v>59</v>
      </c>
      <c r="D64" s="561">
        <v>59</v>
      </c>
      <c r="E64" s="561"/>
      <c r="F64" s="561"/>
      <c r="G64" s="561">
        <v>0</v>
      </c>
      <c r="H64" s="561"/>
      <c r="I64" s="561">
        <v>46</v>
      </c>
      <c r="J64" s="561">
        <v>5</v>
      </c>
      <c r="K64" s="561">
        <v>0</v>
      </c>
      <c r="L64" s="561"/>
      <c r="M64" s="561"/>
      <c r="N64" s="561">
        <v>99</v>
      </c>
      <c r="O64" s="561">
        <v>45</v>
      </c>
    </row>
    <row r="65" spans="1:15">
      <c r="A65" s="776"/>
      <c r="B65" s="448" t="s">
        <v>608</v>
      </c>
      <c r="C65" s="561">
        <v>65</v>
      </c>
      <c r="D65" s="561">
        <v>65</v>
      </c>
      <c r="E65" s="561"/>
      <c r="F65" s="561"/>
      <c r="G65" s="561">
        <v>0</v>
      </c>
      <c r="H65" s="561"/>
      <c r="I65" s="561">
        <v>47</v>
      </c>
      <c r="J65" s="561">
        <v>7</v>
      </c>
      <c r="K65" s="561">
        <v>1</v>
      </c>
      <c r="L65" s="561"/>
      <c r="M65" s="561"/>
      <c r="N65" s="561">
        <v>104</v>
      </c>
      <c r="O65" s="561">
        <v>46</v>
      </c>
    </row>
    <row r="66" spans="1:15">
      <c r="A66" s="776"/>
      <c r="B66" s="448" t="s">
        <v>1151</v>
      </c>
      <c r="C66" s="561">
        <v>56</v>
      </c>
      <c r="D66" s="561">
        <v>56</v>
      </c>
      <c r="E66" s="561"/>
      <c r="F66" s="561"/>
      <c r="G66" s="561">
        <v>0</v>
      </c>
      <c r="H66" s="561"/>
      <c r="I66" s="561">
        <v>49</v>
      </c>
      <c r="J66" s="561">
        <v>7</v>
      </c>
      <c r="K66" s="561">
        <v>1</v>
      </c>
      <c r="L66" s="561"/>
      <c r="M66" s="561"/>
      <c r="N66" s="561">
        <v>98</v>
      </c>
      <c r="O66" s="561">
        <v>39</v>
      </c>
    </row>
    <row r="67" spans="1:15">
      <c r="A67" s="776"/>
      <c r="B67" s="505" t="s">
        <v>1152</v>
      </c>
      <c r="C67" s="562">
        <v>51</v>
      </c>
      <c r="D67" s="562">
        <v>51</v>
      </c>
      <c r="E67" s="562"/>
      <c r="F67" s="562"/>
      <c r="G67" s="562"/>
      <c r="H67" s="562"/>
      <c r="I67" s="562">
        <v>45</v>
      </c>
      <c r="J67" s="562">
        <v>12</v>
      </c>
      <c r="K67" s="562">
        <v>0</v>
      </c>
      <c r="L67" s="562"/>
      <c r="M67" s="562"/>
      <c r="N67" s="562">
        <v>84</v>
      </c>
      <c r="O67" s="562">
        <v>33</v>
      </c>
    </row>
    <row r="68" spans="1:15">
      <c r="A68" s="777"/>
      <c r="B68" s="613" t="s">
        <v>2783</v>
      </c>
      <c r="C68" s="614">
        <v>57</v>
      </c>
      <c r="D68" s="614"/>
      <c r="E68" s="614"/>
      <c r="F68" s="614"/>
      <c r="G68" s="614"/>
      <c r="H68" s="614"/>
      <c r="I68" s="614"/>
      <c r="J68" s="614"/>
      <c r="K68" s="614"/>
      <c r="L68" s="614"/>
      <c r="M68" s="615" t="s">
        <v>94</v>
      </c>
      <c r="N68" s="614"/>
      <c r="O68" s="614"/>
    </row>
    <row r="69" spans="1:15">
      <c r="A69" s="775" t="s">
        <v>483</v>
      </c>
      <c r="B69" s="448" t="s">
        <v>436</v>
      </c>
      <c r="C69" s="561">
        <v>2</v>
      </c>
      <c r="D69" s="561">
        <v>2</v>
      </c>
      <c r="E69" s="561"/>
      <c r="F69" s="561"/>
      <c r="G69" s="561"/>
      <c r="H69" s="561"/>
      <c r="I69" s="561">
        <v>1</v>
      </c>
      <c r="J69" s="561"/>
      <c r="K69" s="561">
        <v>0</v>
      </c>
      <c r="L69" s="561"/>
      <c r="M69" s="561"/>
      <c r="N69" s="561">
        <v>3</v>
      </c>
      <c r="O69" s="561">
        <v>7</v>
      </c>
    </row>
    <row r="70" spans="1:15">
      <c r="A70" s="776"/>
      <c r="B70" s="448" t="s">
        <v>462</v>
      </c>
      <c r="C70" s="561">
        <v>2</v>
      </c>
      <c r="D70" s="561">
        <v>2</v>
      </c>
      <c r="E70" s="561"/>
      <c r="F70" s="561"/>
      <c r="G70" s="561"/>
      <c r="H70" s="561"/>
      <c r="I70" s="561">
        <v>1</v>
      </c>
      <c r="J70" s="561"/>
      <c r="K70" s="561">
        <v>0</v>
      </c>
      <c r="L70" s="561"/>
      <c r="M70" s="561"/>
      <c r="N70" s="561">
        <v>3</v>
      </c>
      <c r="O70" s="561">
        <v>7</v>
      </c>
    </row>
    <row r="71" spans="1:15">
      <c r="A71" s="776"/>
      <c r="B71" s="448" t="s">
        <v>463</v>
      </c>
      <c r="C71" s="561">
        <v>2</v>
      </c>
      <c r="D71" s="561">
        <v>2</v>
      </c>
      <c r="E71" s="561"/>
      <c r="F71" s="561"/>
      <c r="G71" s="561"/>
      <c r="H71" s="561"/>
      <c r="I71" s="561">
        <v>1</v>
      </c>
      <c r="J71" s="561"/>
      <c r="K71" s="561">
        <v>0</v>
      </c>
      <c r="L71" s="561"/>
      <c r="M71" s="561"/>
      <c r="N71" s="561">
        <v>3</v>
      </c>
      <c r="O71" s="561">
        <v>7</v>
      </c>
    </row>
    <row r="72" spans="1:15">
      <c r="A72" s="776"/>
      <c r="B72" s="448" t="s">
        <v>464</v>
      </c>
      <c r="C72" s="561">
        <v>2</v>
      </c>
      <c r="D72" s="561">
        <v>2</v>
      </c>
      <c r="E72" s="561"/>
      <c r="F72" s="561"/>
      <c r="G72" s="561"/>
      <c r="H72" s="561"/>
      <c r="I72" s="561">
        <v>1</v>
      </c>
      <c r="J72" s="561"/>
      <c r="K72" s="561">
        <v>0</v>
      </c>
      <c r="L72" s="561"/>
      <c r="M72" s="561"/>
      <c r="N72" s="561">
        <v>3</v>
      </c>
      <c r="O72" s="561">
        <v>7</v>
      </c>
    </row>
    <row r="73" spans="1:15">
      <c r="A73" s="776"/>
      <c r="B73" s="448" t="s">
        <v>465</v>
      </c>
      <c r="C73" s="561">
        <v>2</v>
      </c>
      <c r="D73" s="561">
        <v>2</v>
      </c>
      <c r="E73" s="561"/>
      <c r="F73" s="561"/>
      <c r="G73" s="561"/>
      <c r="H73" s="561"/>
      <c r="I73" s="561">
        <v>1</v>
      </c>
      <c r="J73" s="561"/>
      <c r="K73" s="561">
        <v>0</v>
      </c>
      <c r="L73" s="561"/>
      <c r="M73" s="561"/>
      <c r="N73" s="561">
        <v>3</v>
      </c>
      <c r="O73" s="561">
        <v>7</v>
      </c>
    </row>
    <row r="74" spans="1:15">
      <c r="A74" s="776"/>
      <c r="B74" s="448" t="s">
        <v>437</v>
      </c>
      <c r="C74" s="561">
        <v>2</v>
      </c>
      <c r="D74" s="561">
        <v>2</v>
      </c>
      <c r="E74" s="561"/>
      <c r="F74" s="561"/>
      <c r="G74" s="561"/>
      <c r="H74" s="561"/>
      <c r="I74" s="561">
        <v>1</v>
      </c>
      <c r="J74" s="561"/>
      <c r="K74" s="561">
        <v>0</v>
      </c>
      <c r="L74" s="561"/>
      <c r="M74" s="561"/>
      <c r="N74" s="561">
        <v>3</v>
      </c>
      <c r="O74" s="561">
        <v>7</v>
      </c>
    </row>
    <row r="75" spans="1:15">
      <c r="A75" s="776"/>
      <c r="B75" s="448" t="s">
        <v>466</v>
      </c>
      <c r="C75" s="561">
        <v>2</v>
      </c>
      <c r="D75" s="561">
        <v>2</v>
      </c>
      <c r="E75" s="561"/>
      <c r="F75" s="561"/>
      <c r="G75" s="561"/>
      <c r="H75" s="561"/>
      <c r="I75" s="561">
        <v>1</v>
      </c>
      <c r="J75" s="561"/>
      <c r="K75" s="561">
        <v>0</v>
      </c>
      <c r="L75" s="561"/>
      <c r="M75" s="561"/>
      <c r="N75" s="561">
        <v>4</v>
      </c>
      <c r="O75" s="561">
        <v>7</v>
      </c>
    </row>
    <row r="76" spans="1:15">
      <c r="A76" s="776"/>
      <c r="B76" s="448" t="s">
        <v>467</v>
      </c>
      <c r="C76" s="561">
        <v>2</v>
      </c>
      <c r="D76" s="561">
        <v>2</v>
      </c>
      <c r="E76" s="561"/>
      <c r="F76" s="561"/>
      <c r="G76" s="561"/>
      <c r="H76" s="561"/>
      <c r="I76" s="561">
        <v>1</v>
      </c>
      <c r="J76" s="561"/>
      <c r="K76" s="561">
        <v>0</v>
      </c>
      <c r="L76" s="561"/>
      <c r="M76" s="561"/>
      <c r="N76" s="561">
        <v>4</v>
      </c>
      <c r="O76" s="561">
        <v>7</v>
      </c>
    </row>
    <row r="77" spans="1:15">
      <c r="A77" s="776"/>
      <c r="B77" s="448" t="s">
        <v>468</v>
      </c>
      <c r="C77" s="561">
        <v>3</v>
      </c>
      <c r="D77" s="561">
        <v>3</v>
      </c>
      <c r="E77" s="561"/>
      <c r="F77" s="561"/>
      <c r="G77" s="561"/>
      <c r="H77" s="561"/>
      <c r="I77" s="561">
        <v>1</v>
      </c>
      <c r="J77" s="561"/>
      <c r="K77" s="561">
        <v>0</v>
      </c>
      <c r="L77" s="561"/>
      <c r="M77" s="561"/>
      <c r="N77" s="561">
        <v>4</v>
      </c>
      <c r="O77" s="561">
        <v>7</v>
      </c>
    </row>
    <row r="78" spans="1:15">
      <c r="A78" s="776"/>
      <c r="B78" s="448" t="s">
        <v>469</v>
      </c>
      <c r="C78" s="561">
        <v>3</v>
      </c>
      <c r="D78" s="561">
        <v>3</v>
      </c>
      <c r="E78" s="561"/>
      <c r="F78" s="561"/>
      <c r="G78" s="561"/>
      <c r="H78" s="561"/>
      <c r="I78" s="561">
        <v>1</v>
      </c>
      <c r="J78" s="561"/>
      <c r="K78" s="561">
        <v>0</v>
      </c>
      <c r="L78" s="561"/>
      <c r="M78" s="561"/>
      <c r="N78" s="561">
        <v>4</v>
      </c>
      <c r="O78" s="561">
        <v>7</v>
      </c>
    </row>
    <row r="79" spans="1:15">
      <c r="A79" s="776"/>
      <c r="B79" s="448" t="s">
        <v>438</v>
      </c>
      <c r="C79" s="561">
        <v>3</v>
      </c>
      <c r="D79" s="561">
        <v>3</v>
      </c>
      <c r="E79" s="561"/>
      <c r="F79" s="561"/>
      <c r="G79" s="561"/>
      <c r="H79" s="561"/>
      <c r="I79" s="561">
        <v>1</v>
      </c>
      <c r="J79" s="561"/>
      <c r="K79" s="561">
        <v>0</v>
      </c>
      <c r="L79" s="561"/>
      <c r="M79" s="561"/>
      <c r="N79" s="561">
        <v>4</v>
      </c>
      <c r="O79" s="561">
        <v>7</v>
      </c>
    </row>
    <row r="80" spans="1:15">
      <c r="A80" s="776"/>
      <c r="B80" s="448" t="s">
        <v>445</v>
      </c>
      <c r="C80" s="561">
        <v>3</v>
      </c>
      <c r="D80" s="561">
        <v>3</v>
      </c>
      <c r="E80" s="561"/>
      <c r="F80" s="561"/>
      <c r="G80" s="561"/>
      <c r="H80" s="561"/>
      <c r="I80" s="561">
        <v>2</v>
      </c>
      <c r="J80" s="561"/>
      <c r="K80" s="561">
        <v>0</v>
      </c>
      <c r="L80" s="561"/>
      <c r="M80" s="561"/>
      <c r="N80" s="561">
        <v>4</v>
      </c>
      <c r="O80" s="561">
        <v>7</v>
      </c>
    </row>
    <row r="81" spans="1:15">
      <c r="A81" s="776"/>
      <c r="B81" s="448" t="s">
        <v>446</v>
      </c>
      <c r="C81" s="561">
        <v>3</v>
      </c>
      <c r="D81" s="561">
        <v>3</v>
      </c>
      <c r="E81" s="561"/>
      <c r="F81" s="561"/>
      <c r="G81" s="561"/>
      <c r="H81" s="561"/>
      <c r="I81" s="561">
        <v>2</v>
      </c>
      <c r="J81" s="561"/>
      <c r="K81" s="561">
        <v>0</v>
      </c>
      <c r="L81" s="561"/>
      <c r="M81" s="561"/>
      <c r="N81" s="561">
        <v>4</v>
      </c>
      <c r="O81" s="561">
        <v>7</v>
      </c>
    </row>
    <row r="82" spans="1:15">
      <c r="A82" s="776"/>
      <c r="B82" s="448" t="s">
        <v>447</v>
      </c>
      <c r="C82" s="561">
        <v>3</v>
      </c>
      <c r="D82" s="561">
        <v>3</v>
      </c>
      <c r="E82" s="561"/>
      <c r="F82" s="561"/>
      <c r="G82" s="561"/>
      <c r="H82" s="561"/>
      <c r="I82" s="561">
        <v>2</v>
      </c>
      <c r="J82" s="561"/>
      <c r="K82" s="561">
        <v>0</v>
      </c>
      <c r="L82" s="561"/>
      <c r="M82" s="561"/>
      <c r="N82" s="561">
        <v>5</v>
      </c>
      <c r="O82" s="561">
        <v>8</v>
      </c>
    </row>
    <row r="83" spans="1:15">
      <c r="A83" s="776"/>
      <c r="B83" s="448" t="s">
        <v>448</v>
      </c>
      <c r="C83" s="561">
        <v>3</v>
      </c>
      <c r="D83" s="561">
        <v>3</v>
      </c>
      <c r="E83" s="561"/>
      <c r="F83" s="561"/>
      <c r="G83" s="561"/>
      <c r="H83" s="561"/>
      <c r="I83" s="561">
        <v>2</v>
      </c>
      <c r="J83" s="561"/>
      <c r="K83" s="561">
        <v>0</v>
      </c>
      <c r="L83" s="561"/>
      <c r="M83" s="561"/>
      <c r="N83" s="561">
        <v>5</v>
      </c>
      <c r="O83" s="561">
        <v>8</v>
      </c>
    </row>
    <row r="84" spans="1:15">
      <c r="A84" s="776"/>
      <c r="B84" s="448" t="s">
        <v>439</v>
      </c>
      <c r="C84" s="561">
        <v>3</v>
      </c>
      <c r="D84" s="561">
        <v>3</v>
      </c>
      <c r="E84" s="561"/>
      <c r="F84" s="561"/>
      <c r="G84" s="561"/>
      <c r="H84" s="561"/>
      <c r="I84" s="561">
        <v>2</v>
      </c>
      <c r="J84" s="561"/>
      <c r="K84" s="561">
        <v>0</v>
      </c>
      <c r="L84" s="561"/>
      <c r="M84" s="561"/>
      <c r="N84" s="561">
        <v>5</v>
      </c>
      <c r="O84" s="561">
        <v>8</v>
      </c>
    </row>
    <row r="85" spans="1:15">
      <c r="A85" s="776"/>
      <c r="B85" s="448" t="s">
        <v>440</v>
      </c>
      <c r="C85" s="561">
        <v>3</v>
      </c>
      <c r="D85" s="561">
        <v>3</v>
      </c>
      <c r="E85" s="561"/>
      <c r="F85" s="561"/>
      <c r="G85" s="561"/>
      <c r="H85" s="561"/>
      <c r="I85" s="561">
        <v>2</v>
      </c>
      <c r="J85" s="561"/>
      <c r="K85" s="561">
        <v>0</v>
      </c>
      <c r="L85" s="561"/>
      <c r="M85" s="561"/>
      <c r="N85" s="561">
        <v>5</v>
      </c>
      <c r="O85" s="561">
        <v>8</v>
      </c>
    </row>
    <row r="86" spans="1:15">
      <c r="A86" s="776"/>
      <c r="B86" s="448" t="s">
        <v>441</v>
      </c>
      <c r="C86" s="561">
        <v>3</v>
      </c>
      <c r="D86" s="561">
        <v>3</v>
      </c>
      <c r="E86" s="561"/>
      <c r="F86" s="561"/>
      <c r="G86" s="561"/>
      <c r="H86" s="561"/>
      <c r="I86" s="561">
        <v>2</v>
      </c>
      <c r="J86" s="561"/>
      <c r="K86" s="561">
        <v>0</v>
      </c>
      <c r="L86" s="561"/>
      <c r="M86" s="561"/>
      <c r="N86" s="561">
        <v>5</v>
      </c>
      <c r="O86" s="561">
        <v>7</v>
      </c>
    </row>
    <row r="87" spans="1:15">
      <c r="A87" s="776"/>
      <c r="B87" s="448" t="s">
        <v>34</v>
      </c>
      <c r="C87" s="561">
        <v>3</v>
      </c>
      <c r="D87" s="561">
        <v>3</v>
      </c>
      <c r="E87" s="561"/>
      <c r="F87" s="561"/>
      <c r="G87" s="561"/>
      <c r="H87" s="561"/>
      <c r="I87" s="561">
        <v>2</v>
      </c>
      <c r="J87" s="561"/>
      <c r="K87" s="561">
        <v>0</v>
      </c>
      <c r="L87" s="561"/>
      <c r="M87" s="561"/>
      <c r="N87" s="561">
        <v>5</v>
      </c>
      <c r="O87" s="561">
        <v>7</v>
      </c>
    </row>
    <row r="88" spans="1:15">
      <c r="A88" s="776"/>
      <c r="B88" s="448" t="s">
        <v>442</v>
      </c>
      <c r="C88" s="561">
        <v>3</v>
      </c>
      <c r="D88" s="561">
        <v>3</v>
      </c>
      <c r="E88" s="561"/>
      <c r="F88" s="561"/>
      <c r="G88" s="561"/>
      <c r="H88" s="561"/>
      <c r="I88" s="561">
        <v>2</v>
      </c>
      <c r="J88" s="561"/>
      <c r="K88" s="561">
        <v>0</v>
      </c>
      <c r="L88" s="561"/>
      <c r="M88" s="561"/>
      <c r="N88" s="561">
        <v>5</v>
      </c>
      <c r="O88" s="561">
        <v>7</v>
      </c>
    </row>
    <row r="89" spans="1:15">
      <c r="A89" s="776"/>
      <c r="B89" s="448" t="s">
        <v>33</v>
      </c>
      <c r="C89" s="561">
        <v>3</v>
      </c>
      <c r="D89" s="561">
        <v>3</v>
      </c>
      <c r="E89" s="561"/>
      <c r="F89" s="561"/>
      <c r="G89" s="561">
        <v>0</v>
      </c>
      <c r="H89" s="561"/>
      <c r="I89" s="561">
        <v>2</v>
      </c>
      <c r="J89" s="561"/>
      <c r="K89" s="561">
        <v>0</v>
      </c>
      <c r="L89" s="561"/>
      <c r="M89" s="561"/>
      <c r="N89" s="561">
        <v>6</v>
      </c>
      <c r="O89" s="561">
        <v>8</v>
      </c>
    </row>
    <row r="90" spans="1:15">
      <c r="A90" s="776"/>
      <c r="B90" s="448" t="s">
        <v>601</v>
      </c>
      <c r="C90" s="561">
        <v>3</v>
      </c>
      <c r="D90" s="561">
        <v>3</v>
      </c>
      <c r="E90" s="561"/>
      <c r="F90" s="561"/>
      <c r="G90" s="561">
        <v>0</v>
      </c>
      <c r="H90" s="561"/>
      <c r="I90" s="561">
        <v>2</v>
      </c>
      <c r="J90" s="561"/>
      <c r="K90" s="561">
        <v>0</v>
      </c>
      <c r="L90" s="561"/>
      <c r="M90" s="561"/>
      <c r="N90" s="561">
        <v>5</v>
      </c>
      <c r="O90" s="561">
        <v>8</v>
      </c>
    </row>
    <row r="91" spans="1:15">
      <c r="A91" s="776"/>
      <c r="B91" s="448" t="s">
        <v>602</v>
      </c>
      <c r="C91" s="561">
        <v>3</v>
      </c>
      <c r="D91" s="561">
        <v>3</v>
      </c>
      <c r="E91" s="561"/>
      <c r="F91" s="561"/>
      <c r="G91" s="561">
        <v>0</v>
      </c>
      <c r="H91" s="561"/>
      <c r="I91" s="561">
        <v>2</v>
      </c>
      <c r="J91" s="561"/>
      <c r="K91" s="561">
        <v>0</v>
      </c>
      <c r="L91" s="561"/>
      <c r="M91" s="561"/>
      <c r="N91" s="561">
        <v>6</v>
      </c>
      <c r="O91" s="561">
        <v>8</v>
      </c>
    </row>
    <row r="92" spans="1:15">
      <c r="A92" s="776"/>
      <c r="B92" s="448" t="s">
        <v>603</v>
      </c>
      <c r="C92" s="561">
        <v>3</v>
      </c>
      <c r="D92" s="561">
        <v>3</v>
      </c>
      <c r="E92" s="561"/>
      <c r="F92" s="561"/>
      <c r="G92" s="561">
        <v>0</v>
      </c>
      <c r="H92" s="561"/>
      <c r="I92" s="561">
        <v>3</v>
      </c>
      <c r="J92" s="561"/>
      <c r="K92" s="561">
        <v>0</v>
      </c>
      <c r="L92" s="561"/>
      <c r="M92" s="561"/>
      <c r="N92" s="561">
        <v>6</v>
      </c>
      <c r="O92" s="561">
        <v>8</v>
      </c>
    </row>
    <row r="93" spans="1:15">
      <c r="A93" s="776"/>
      <c r="B93" s="448" t="s">
        <v>604</v>
      </c>
      <c r="C93" s="561">
        <v>4</v>
      </c>
      <c r="D93" s="561">
        <v>3</v>
      </c>
      <c r="E93" s="561"/>
      <c r="F93" s="561"/>
      <c r="G93" s="561">
        <v>0</v>
      </c>
      <c r="H93" s="561"/>
      <c r="I93" s="561">
        <v>2</v>
      </c>
      <c r="J93" s="561"/>
      <c r="K93" s="561">
        <v>0</v>
      </c>
      <c r="L93" s="561"/>
      <c r="M93" s="561"/>
      <c r="N93" s="561">
        <v>6</v>
      </c>
      <c r="O93" s="561">
        <v>8</v>
      </c>
    </row>
    <row r="94" spans="1:15">
      <c r="A94" s="776"/>
      <c r="B94" s="448" t="s">
        <v>605</v>
      </c>
      <c r="C94" s="561">
        <v>4</v>
      </c>
      <c r="D94" s="561">
        <v>4</v>
      </c>
      <c r="E94" s="561"/>
      <c r="F94" s="561"/>
      <c r="G94" s="561"/>
      <c r="H94" s="561"/>
      <c r="I94" s="561">
        <v>3</v>
      </c>
      <c r="J94" s="561"/>
      <c r="K94" s="561">
        <v>0</v>
      </c>
      <c r="L94" s="561"/>
      <c r="M94" s="561"/>
      <c r="N94" s="561">
        <v>6</v>
      </c>
      <c r="O94" s="561">
        <v>8</v>
      </c>
    </row>
    <row r="95" spans="1:15">
      <c r="A95" s="776"/>
      <c r="B95" s="448" t="s">
        <v>606</v>
      </c>
      <c r="C95" s="561">
        <v>4</v>
      </c>
      <c r="D95" s="561">
        <v>4</v>
      </c>
      <c r="E95" s="561"/>
      <c r="F95" s="561"/>
      <c r="G95" s="561"/>
      <c r="H95" s="561"/>
      <c r="I95" s="561">
        <v>3</v>
      </c>
      <c r="J95" s="561"/>
      <c r="K95" s="561">
        <v>0</v>
      </c>
      <c r="L95" s="561"/>
      <c r="M95" s="561"/>
      <c r="N95" s="561">
        <v>7</v>
      </c>
      <c r="O95" s="561">
        <v>8</v>
      </c>
    </row>
    <row r="96" spans="1:15">
      <c r="A96" s="776"/>
      <c r="B96" s="448" t="s">
        <v>607</v>
      </c>
      <c r="C96" s="561">
        <v>4</v>
      </c>
      <c r="D96" s="561">
        <v>4</v>
      </c>
      <c r="E96" s="561"/>
      <c r="F96" s="561"/>
      <c r="G96" s="561"/>
      <c r="H96" s="561"/>
      <c r="I96" s="561">
        <v>4</v>
      </c>
      <c r="J96" s="561"/>
      <c r="K96" s="561">
        <v>0</v>
      </c>
      <c r="L96" s="561"/>
      <c r="M96" s="561"/>
      <c r="N96" s="561">
        <v>8</v>
      </c>
      <c r="O96" s="561">
        <v>9</v>
      </c>
    </row>
    <row r="97" spans="1:15">
      <c r="A97" s="776"/>
      <c r="B97" s="448" t="s">
        <v>608</v>
      </c>
      <c r="C97" s="561">
        <v>4</v>
      </c>
      <c r="D97" s="561">
        <v>4</v>
      </c>
      <c r="E97" s="561"/>
      <c r="F97" s="561"/>
      <c r="G97" s="561"/>
      <c r="H97" s="561"/>
      <c r="I97" s="561">
        <v>4</v>
      </c>
      <c r="J97" s="561"/>
      <c r="K97" s="561">
        <v>0</v>
      </c>
      <c r="L97" s="561"/>
      <c r="M97" s="561"/>
      <c r="N97" s="561">
        <v>8</v>
      </c>
      <c r="O97" s="561">
        <v>10</v>
      </c>
    </row>
    <row r="98" spans="1:15">
      <c r="A98" s="776"/>
      <c r="B98" s="448" t="s">
        <v>1151</v>
      </c>
      <c r="C98" s="561">
        <v>4</v>
      </c>
      <c r="D98" s="561">
        <v>4</v>
      </c>
      <c r="E98" s="561"/>
      <c r="F98" s="561"/>
      <c r="G98" s="561"/>
      <c r="H98" s="561"/>
      <c r="I98" s="561">
        <v>5</v>
      </c>
      <c r="J98" s="561"/>
      <c r="K98" s="561">
        <v>0</v>
      </c>
      <c r="L98" s="561"/>
      <c r="M98" s="561"/>
      <c r="N98" s="561">
        <v>8</v>
      </c>
      <c r="O98" s="561">
        <v>10</v>
      </c>
    </row>
    <row r="99" spans="1:15">
      <c r="A99" s="776"/>
      <c r="B99" s="505" t="s">
        <v>1152</v>
      </c>
      <c r="C99" s="562">
        <v>4</v>
      </c>
      <c r="D99" s="562">
        <v>4</v>
      </c>
      <c r="E99" s="562"/>
      <c r="F99" s="562"/>
      <c r="G99" s="562"/>
      <c r="H99" s="562"/>
      <c r="I99" s="562">
        <v>5</v>
      </c>
      <c r="J99" s="562"/>
      <c r="K99" s="561">
        <v>0</v>
      </c>
      <c r="L99" s="562"/>
      <c r="M99" s="562"/>
      <c r="N99" s="562">
        <v>9</v>
      </c>
      <c r="O99" s="562">
        <v>11</v>
      </c>
    </row>
    <row r="100" spans="1:15">
      <c r="A100" s="777"/>
      <c r="B100" s="613" t="s">
        <v>2783</v>
      </c>
      <c r="C100" s="562">
        <v>4</v>
      </c>
      <c r="D100" s="614"/>
      <c r="E100" s="614"/>
      <c r="F100" s="614"/>
      <c r="G100" s="614"/>
      <c r="H100" s="614"/>
      <c r="I100" s="614"/>
      <c r="J100" s="614"/>
      <c r="K100" s="561">
        <v>0</v>
      </c>
      <c r="L100" s="614"/>
      <c r="M100" s="614"/>
      <c r="N100" s="614"/>
      <c r="O100" s="614"/>
    </row>
    <row r="101" spans="1:15">
      <c r="A101" s="775" t="s">
        <v>2577</v>
      </c>
      <c r="B101" s="448" t="s">
        <v>436</v>
      </c>
      <c r="C101" s="561">
        <v>499</v>
      </c>
      <c r="D101" s="561">
        <v>418</v>
      </c>
      <c r="E101" s="561">
        <v>61</v>
      </c>
      <c r="F101" s="561"/>
      <c r="G101" s="561">
        <v>20</v>
      </c>
      <c r="H101" s="561"/>
      <c r="I101" s="561">
        <v>45</v>
      </c>
      <c r="J101" s="561">
        <v>50</v>
      </c>
      <c r="K101" s="561">
        <v>5</v>
      </c>
      <c r="L101" s="561">
        <v>1</v>
      </c>
      <c r="M101" s="561">
        <v>0</v>
      </c>
      <c r="N101" s="561">
        <v>489</v>
      </c>
      <c r="O101" s="561">
        <v>13</v>
      </c>
    </row>
    <row r="102" spans="1:15">
      <c r="A102" s="776"/>
      <c r="B102" s="448" t="s">
        <v>462</v>
      </c>
      <c r="C102" s="561">
        <v>514</v>
      </c>
      <c r="D102" s="561">
        <v>438</v>
      </c>
      <c r="E102" s="561">
        <v>58</v>
      </c>
      <c r="F102" s="561"/>
      <c r="G102" s="561">
        <v>19</v>
      </c>
      <c r="H102" s="561"/>
      <c r="I102" s="561">
        <v>40</v>
      </c>
      <c r="J102" s="561">
        <v>49</v>
      </c>
      <c r="K102" s="561">
        <v>5</v>
      </c>
      <c r="L102" s="561">
        <v>1</v>
      </c>
      <c r="M102" s="561">
        <v>0</v>
      </c>
      <c r="N102" s="561">
        <v>500</v>
      </c>
      <c r="O102" s="561">
        <v>13</v>
      </c>
    </row>
    <row r="103" spans="1:15">
      <c r="A103" s="776"/>
      <c r="B103" s="448" t="s">
        <v>463</v>
      </c>
      <c r="C103" s="561">
        <v>539</v>
      </c>
      <c r="D103" s="561">
        <v>467</v>
      </c>
      <c r="E103" s="561">
        <v>50</v>
      </c>
      <c r="F103" s="561"/>
      <c r="G103" s="561">
        <v>22</v>
      </c>
      <c r="H103" s="561"/>
      <c r="I103" s="561">
        <v>39</v>
      </c>
      <c r="J103" s="561">
        <v>49</v>
      </c>
      <c r="K103" s="561">
        <v>5</v>
      </c>
      <c r="L103" s="561">
        <v>1</v>
      </c>
      <c r="M103" s="561">
        <v>0</v>
      </c>
      <c r="N103" s="561">
        <v>523</v>
      </c>
      <c r="O103" s="561">
        <v>13</v>
      </c>
    </row>
    <row r="104" spans="1:15">
      <c r="A104" s="776"/>
      <c r="B104" s="448" t="s">
        <v>464</v>
      </c>
      <c r="C104" s="561">
        <v>571</v>
      </c>
      <c r="D104" s="561">
        <v>503</v>
      </c>
      <c r="E104" s="561">
        <v>48</v>
      </c>
      <c r="F104" s="561"/>
      <c r="G104" s="561">
        <v>20</v>
      </c>
      <c r="H104" s="561"/>
      <c r="I104" s="561">
        <v>40</v>
      </c>
      <c r="J104" s="561">
        <v>49</v>
      </c>
      <c r="K104" s="561">
        <v>5</v>
      </c>
      <c r="L104" s="561">
        <v>1</v>
      </c>
      <c r="M104" s="561"/>
      <c r="N104" s="561">
        <v>556</v>
      </c>
      <c r="O104" s="561">
        <v>14</v>
      </c>
    </row>
    <row r="105" spans="1:15">
      <c r="A105" s="776"/>
      <c r="B105" s="448" t="s">
        <v>465</v>
      </c>
      <c r="C105" s="561">
        <v>601</v>
      </c>
      <c r="D105" s="561">
        <v>531</v>
      </c>
      <c r="E105" s="561">
        <v>52</v>
      </c>
      <c r="F105" s="561"/>
      <c r="G105" s="561">
        <v>19</v>
      </c>
      <c r="H105" s="561"/>
      <c r="I105" s="561">
        <v>25</v>
      </c>
      <c r="J105" s="561">
        <v>52</v>
      </c>
      <c r="K105" s="561">
        <v>5</v>
      </c>
      <c r="L105" s="561">
        <v>0</v>
      </c>
      <c r="M105" s="561"/>
      <c r="N105" s="561">
        <v>570</v>
      </c>
      <c r="O105" s="561">
        <v>13</v>
      </c>
    </row>
    <row r="106" spans="1:15">
      <c r="A106" s="776"/>
      <c r="B106" s="448" t="s">
        <v>437</v>
      </c>
      <c r="C106" s="561">
        <v>629</v>
      </c>
      <c r="D106" s="561">
        <v>549</v>
      </c>
      <c r="E106" s="561">
        <v>58</v>
      </c>
      <c r="F106" s="561"/>
      <c r="G106" s="561">
        <v>22</v>
      </c>
      <c r="H106" s="561"/>
      <c r="I106" s="561">
        <v>24</v>
      </c>
      <c r="J106" s="561">
        <v>53</v>
      </c>
      <c r="K106" s="561">
        <v>5</v>
      </c>
      <c r="L106" s="561">
        <v>0</v>
      </c>
      <c r="M106" s="561">
        <v>0</v>
      </c>
      <c r="N106" s="561">
        <v>595</v>
      </c>
      <c r="O106" s="561">
        <v>14</v>
      </c>
    </row>
    <row r="107" spans="1:15">
      <c r="A107" s="776"/>
      <c r="B107" s="448" t="s">
        <v>466</v>
      </c>
      <c r="C107" s="561">
        <v>645</v>
      </c>
      <c r="D107" s="561">
        <v>561</v>
      </c>
      <c r="E107" s="561">
        <v>62</v>
      </c>
      <c r="F107" s="561"/>
      <c r="G107" s="561">
        <v>22</v>
      </c>
      <c r="H107" s="561"/>
      <c r="I107" s="561">
        <v>23</v>
      </c>
      <c r="J107" s="561">
        <v>53</v>
      </c>
      <c r="K107" s="561">
        <v>5</v>
      </c>
      <c r="L107" s="561">
        <v>0</v>
      </c>
      <c r="M107" s="561">
        <v>0</v>
      </c>
      <c r="N107" s="561">
        <v>610</v>
      </c>
      <c r="O107" s="561">
        <v>13</v>
      </c>
    </row>
    <row r="108" spans="1:15">
      <c r="A108" s="776"/>
      <c r="B108" s="448" t="s">
        <v>467</v>
      </c>
      <c r="C108" s="561">
        <v>649</v>
      </c>
      <c r="D108" s="561">
        <v>573</v>
      </c>
      <c r="E108" s="561">
        <v>58</v>
      </c>
      <c r="F108" s="561"/>
      <c r="G108" s="561">
        <v>18</v>
      </c>
      <c r="H108" s="561"/>
      <c r="I108" s="561">
        <v>21</v>
      </c>
      <c r="J108" s="561">
        <v>51</v>
      </c>
      <c r="K108" s="561">
        <v>5</v>
      </c>
      <c r="L108" s="561">
        <v>0</v>
      </c>
      <c r="M108" s="561">
        <v>0</v>
      </c>
      <c r="N108" s="561">
        <v>615</v>
      </c>
      <c r="O108" s="561">
        <v>13</v>
      </c>
    </row>
    <row r="109" spans="1:15">
      <c r="A109" s="776"/>
      <c r="B109" s="448" t="s">
        <v>468</v>
      </c>
      <c r="C109" s="561">
        <v>654</v>
      </c>
      <c r="D109" s="561">
        <v>582</v>
      </c>
      <c r="E109" s="561">
        <v>55</v>
      </c>
      <c r="F109" s="561"/>
      <c r="G109" s="561">
        <v>17</v>
      </c>
      <c r="H109" s="561"/>
      <c r="I109" s="561">
        <v>22</v>
      </c>
      <c r="J109" s="561">
        <v>49</v>
      </c>
      <c r="K109" s="561">
        <v>5</v>
      </c>
      <c r="L109" s="561">
        <v>0</v>
      </c>
      <c r="M109" s="561">
        <v>0</v>
      </c>
      <c r="N109" s="561">
        <v>622</v>
      </c>
      <c r="O109" s="561">
        <v>13</v>
      </c>
    </row>
    <row r="110" spans="1:15">
      <c r="A110" s="776"/>
      <c r="B110" s="448" t="s">
        <v>469</v>
      </c>
      <c r="C110" s="561">
        <v>668</v>
      </c>
      <c r="D110" s="561">
        <v>594</v>
      </c>
      <c r="E110" s="561">
        <v>55</v>
      </c>
      <c r="F110" s="561"/>
      <c r="G110" s="561">
        <v>19</v>
      </c>
      <c r="H110" s="561"/>
      <c r="I110" s="561">
        <v>18</v>
      </c>
      <c r="J110" s="561">
        <v>53</v>
      </c>
      <c r="K110" s="561">
        <v>5</v>
      </c>
      <c r="L110" s="561">
        <v>0</v>
      </c>
      <c r="M110" s="561">
        <v>0</v>
      </c>
      <c r="N110" s="561">
        <v>629</v>
      </c>
      <c r="O110" s="561">
        <v>13</v>
      </c>
    </row>
    <row r="111" spans="1:15">
      <c r="A111" s="776"/>
      <c r="B111" s="448" t="s">
        <v>438</v>
      </c>
      <c r="C111" s="561">
        <v>677</v>
      </c>
      <c r="D111" s="561">
        <v>606</v>
      </c>
      <c r="E111" s="561">
        <v>49</v>
      </c>
      <c r="F111" s="561"/>
      <c r="G111" s="561">
        <v>22</v>
      </c>
      <c r="H111" s="561"/>
      <c r="I111" s="561">
        <v>15</v>
      </c>
      <c r="J111" s="561">
        <v>55</v>
      </c>
      <c r="K111" s="561">
        <v>3</v>
      </c>
      <c r="L111" s="561"/>
      <c r="M111" s="561">
        <v>-1</v>
      </c>
      <c r="N111" s="561">
        <v>635</v>
      </c>
      <c r="O111" s="561">
        <v>13</v>
      </c>
    </row>
    <row r="112" spans="1:15">
      <c r="A112" s="776"/>
      <c r="B112" s="448" t="s">
        <v>445</v>
      </c>
      <c r="C112" s="561">
        <v>689</v>
      </c>
      <c r="D112" s="561">
        <v>616</v>
      </c>
      <c r="E112" s="561">
        <v>52</v>
      </c>
      <c r="F112" s="561"/>
      <c r="G112" s="561">
        <v>21</v>
      </c>
      <c r="H112" s="561"/>
      <c r="I112" s="561">
        <v>13</v>
      </c>
      <c r="J112" s="561">
        <v>56</v>
      </c>
      <c r="K112" s="561">
        <v>3</v>
      </c>
      <c r="L112" s="561"/>
      <c r="M112" s="561">
        <v>1</v>
      </c>
      <c r="N112" s="561">
        <v>643</v>
      </c>
      <c r="O112" s="561">
        <v>13</v>
      </c>
    </row>
    <row r="113" spans="1:15">
      <c r="A113" s="776"/>
      <c r="B113" s="448" t="s">
        <v>446</v>
      </c>
      <c r="C113" s="561">
        <v>698</v>
      </c>
      <c r="D113" s="561">
        <v>627</v>
      </c>
      <c r="E113" s="561">
        <v>49</v>
      </c>
      <c r="F113" s="561"/>
      <c r="G113" s="561">
        <v>22</v>
      </c>
      <c r="H113" s="561"/>
      <c r="I113" s="561">
        <v>15</v>
      </c>
      <c r="J113" s="561">
        <v>55</v>
      </c>
      <c r="K113" s="561">
        <v>4</v>
      </c>
      <c r="L113" s="561"/>
      <c r="M113" s="561">
        <v>-1</v>
      </c>
      <c r="N113" s="561">
        <v>655</v>
      </c>
      <c r="O113" s="561">
        <v>12</v>
      </c>
    </row>
    <row r="114" spans="1:15">
      <c r="A114" s="776"/>
      <c r="B114" s="448" t="s">
        <v>447</v>
      </c>
      <c r="C114" s="561">
        <v>692</v>
      </c>
      <c r="D114" s="561">
        <v>616</v>
      </c>
      <c r="E114" s="561">
        <v>54</v>
      </c>
      <c r="F114" s="561"/>
      <c r="G114" s="561">
        <v>22</v>
      </c>
      <c r="H114" s="561"/>
      <c r="I114" s="561">
        <v>18</v>
      </c>
      <c r="J114" s="561">
        <v>59</v>
      </c>
      <c r="K114" s="561">
        <v>5</v>
      </c>
      <c r="L114" s="561"/>
      <c r="M114" s="561">
        <v>0</v>
      </c>
      <c r="N114" s="561">
        <v>646</v>
      </c>
      <c r="O114" s="561">
        <v>12</v>
      </c>
    </row>
    <row r="115" spans="1:15">
      <c r="A115" s="776"/>
      <c r="B115" s="448" t="s">
        <v>448</v>
      </c>
      <c r="C115" s="561">
        <v>722</v>
      </c>
      <c r="D115" s="561">
        <v>637</v>
      </c>
      <c r="E115" s="561">
        <v>59</v>
      </c>
      <c r="F115" s="561"/>
      <c r="G115" s="561">
        <v>25</v>
      </c>
      <c r="H115" s="561"/>
      <c r="I115" s="561">
        <v>20</v>
      </c>
      <c r="J115" s="561">
        <v>64</v>
      </c>
      <c r="K115" s="561">
        <v>6</v>
      </c>
      <c r="L115" s="561"/>
      <c r="M115" s="561">
        <v>0</v>
      </c>
      <c r="N115" s="561">
        <v>672</v>
      </c>
      <c r="O115" s="561">
        <v>12</v>
      </c>
    </row>
    <row r="116" spans="1:15">
      <c r="A116" s="776"/>
      <c r="B116" s="448" t="s">
        <v>439</v>
      </c>
      <c r="C116" s="561">
        <v>740</v>
      </c>
      <c r="D116" s="561">
        <v>659</v>
      </c>
      <c r="E116" s="561">
        <v>54</v>
      </c>
      <c r="F116" s="561"/>
      <c r="G116" s="561">
        <v>27</v>
      </c>
      <c r="H116" s="561"/>
      <c r="I116" s="561">
        <v>25</v>
      </c>
      <c r="J116" s="561">
        <v>60</v>
      </c>
      <c r="K116" s="561">
        <v>7</v>
      </c>
      <c r="L116" s="561"/>
      <c r="M116" s="561">
        <v>0</v>
      </c>
      <c r="N116" s="561">
        <v>698</v>
      </c>
      <c r="O116" s="561">
        <v>12</v>
      </c>
    </row>
    <row r="117" spans="1:15">
      <c r="A117" s="776"/>
      <c r="B117" s="448" t="s">
        <v>440</v>
      </c>
      <c r="C117" s="561">
        <v>763</v>
      </c>
      <c r="D117" s="561">
        <v>683</v>
      </c>
      <c r="E117" s="561">
        <v>53</v>
      </c>
      <c r="F117" s="561">
        <v>0</v>
      </c>
      <c r="G117" s="561">
        <v>27</v>
      </c>
      <c r="H117" s="561"/>
      <c r="I117" s="561">
        <v>28</v>
      </c>
      <c r="J117" s="561">
        <v>58</v>
      </c>
      <c r="K117" s="561">
        <v>9</v>
      </c>
      <c r="L117" s="561"/>
      <c r="M117" s="561">
        <v>-1</v>
      </c>
      <c r="N117" s="561">
        <v>724</v>
      </c>
      <c r="O117" s="561">
        <v>12</v>
      </c>
    </row>
    <row r="118" spans="1:15">
      <c r="A118" s="776"/>
      <c r="B118" s="448" t="s">
        <v>441</v>
      </c>
      <c r="C118" s="561">
        <v>786</v>
      </c>
      <c r="D118" s="561">
        <v>706</v>
      </c>
      <c r="E118" s="561">
        <v>52</v>
      </c>
      <c r="F118" s="561">
        <v>1</v>
      </c>
      <c r="G118" s="561">
        <v>28</v>
      </c>
      <c r="H118" s="561"/>
      <c r="I118" s="561">
        <v>28</v>
      </c>
      <c r="J118" s="561">
        <v>56</v>
      </c>
      <c r="K118" s="561">
        <v>7</v>
      </c>
      <c r="L118" s="561"/>
      <c r="M118" s="561">
        <v>0</v>
      </c>
      <c r="N118" s="561">
        <v>750</v>
      </c>
      <c r="O118" s="561">
        <v>13</v>
      </c>
    </row>
    <row r="119" spans="1:15">
      <c r="A119" s="776"/>
      <c r="B119" s="448" t="s">
        <v>34</v>
      </c>
      <c r="C119" s="561">
        <v>806</v>
      </c>
      <c r="D119" s="561">
        <v>730</v>
      </c>
      <c r="E119" s="561">
        <v>49</v>
      </c>
      <c r="F119" s="561">
        <v>1</v>
      </c>
      <c r="G119" s="561">
        <v>27</v>
      </c>
      <c r="H119" s="561"/>
      <c r="I119" s="561">
        <v>24</v>
      </c>
      <c r="J119" s="561">
        <v>51</v>
      </c>
      <c r="K119" s="561">
        <v>1</v>
      </c>
      <c r="L119" s="561"/>
      <c r="M119" s="561">
        <v>1</v>
      </c>
      <c r="N119" s="561">
        <v>778</v>
      </c>
      <c r="O119" s="561">
        <v>13</v>
      </c>
    </row>
    <row r="120" spans="1:15">
      <c r="A120" s="776"/>
      <c r="B120" s="448" t="s">
        <v>442</v>
      </c>
      <c r="C120" s="561">
        <v>830</v>
      </c>
      <c r="D120" s="561">
        <v>754</v>
      </c>
      <c r="E120" s="561">
        <v>47</v>
      </c>
      <c r="F120" s="561">
        <v>1</v>
      </c>
      <c r="G120" s="561">
        <v>28</v>
      </c>
      <c r="H120" s="561"/>
      <c r="I120" s="561">
        <v>22</v>
      </c>
      <c r="J120" s="561">
        <v>50</v>
      </c>
      <c r="K120" s="561">
        <v>1</v>
      </c>
      <c r="L120" s="561"/>
      <c r="M120" s="561">
        <v>0</v>
      </c>
      <c r="N120" s="561">
        <v>801</v>
      </c>
      <c r="O120" s="561">
        <v>13</v>
      </c>
    </row>
    <row r="121" spans="1:15">
      <c r="A121" s="776"/>
      <c r="B121" s="448" t="s">
        <v>33</v>
      </c>
      <c r="C121" s="561">
        <v>856</v>
      </c>
      <c r="D121" s="561">
        <v>780</v>
      </c>
      <c r="E121" s="561">
        <v>47</v>
      </c>
      <c r="F121" s="561">
        <v>1</v>
      </c>
      <c r="G121" s="561">
        <v>28</v>
      </c>
      <c r="H121" s="561"/>
      <c r="I121" s="561">
        <v>32</v>
      </c>
      <c r="J121" s="561">
        <v>50</v>
      </c>
      <c r="K121" s="561">
        <v>6</v>
      </c>
      <c r="L121" s="561"/>
      <c r="M121" s="561">
        <v>0</v>
      </c>
      <c r="N121" s="561">
        <v>831</v>
      </c>
      <c r="O121" s="561">
        <v>13</v>
      </c>
    </row>
    <row r="122" spans="1:15">
      <c r="A122" s="776"/>
      <c r="B122" s="448" t="s">
        <v>601</v>
      </c>
      <c r="C122" s="561">
        <v>902</v>
      </c>
      <c r="D122" s="561">
        <v>822</v>
      </c>
      <c r="E122" s="561">
        <v>51</v>
      </c>
      <c r="F122" s="561">
        <v>1</v>
      </c>
      <c r="G122" s="561">
        <v>28</v>
      </c>
      <c r="H122" s="561"/>
      <c r="I122" s="561">
        <v>38</v>
      </c>
      <c r="J122" s="561">
        <v>52</v>
      </c>
      <c r="K122" s="561">
        <v>6</v>
      </c>
      <c r="L122" s="561"/>
      <c r="M122" s="561"/>
      <c r="N122" s="561">
        <v>882</v>
      </c>
      <c r="O122" s="561">
        <v>13</v>
      </c>
    </row>
    <row r="123" spans="1:15">
      <c r="A123" s="776"/>
      <c r="B123" s="448" t="s">
        <v>602</v>
      </c>
      <c r="C123" s="561">
        <v>1107</v>
      </c>
      <c r="D123" s="561">
        <v>1029</v>
      </c>
      <c r="E123" s="561">
        <v>51</v>
      </c>
      <c r="F123" s="561">
        <v>0</v>
      </c>
      <c r="G123" s="561">
        <v>27</v>
      </c>
      <c r="H123" s="561"/>
      <c r="I123" s="561">
        <v>40</v>
      </c>
      <c r="J123" s="561">
        <v>51</v>
      </c>
      <c r="K123" s="561">
        <v>6</v>
      </c>
      <c r="L123" s="561"/>
      <c r="M123" s="561"/>
      <c r="N123" s="561">
        <v>1090</v>
      </c>
      <c r="O123" s="561">
        <v>16</v>
      </c>
    </row>
    <row r="124" spans="1:15">
      <c r="A124" s="776"/>
      <c r="B124" s="448" t="s">
        <v>603</v>
      </c>
      <c r="C124" s="561">
        <v>1143</v>
      </c>
      <c r="D124" s="561">
        <v>1066</v>
      </c>
      <c r="E124" s="561">
        <v>48</v>
      </c>
      <c r="F124" s="561">
        <v>0</v>
      </c>
      <c r="G124" s="561">
        <v>30</v>
      </c>
      <c r="H124" s="561"/>
      <c r="I124" s="561">
        <v>57</v>
      </c>
      <c r="J124" s="561">
        <v>48</v>
      </c>
      <c r="K124" s="561">
        <v>7</v>
      </c>
      <c r="L124" s="561"/>
      <c r="M124" s="561"/>
      <c r="N124" s="561">
        <v>1145</v>
      </c>
      <c r="O124" s="561">
        <v>16</v>
      </c>
    </row>
    <row r="125" spans="1:15">
      <c r="A125" s="776"/>
      <c r="B125" s="448" t="s">
        <v>604</v>
      </c>
      <c r="C125" s="561">
        <v>1179</v>
      </c>
      <c r="D125" s="561">
        <v>1103</v>
      </c>
      <c r="E125" s="561">
        <v>45</v>
      </c>
      <c r="F125" s="561">
        <v>0</v>
      </c>
      <c r="G125" s="561">
        <v>32</v>
      </c>
      <c r="H125" s="561"/>
      <c r="I125" s="561">
        <v>78</v>
      </c>
      <c r="J125" s="561">
        <v>45</v>
      </c>
      <c r="K125" s="561">
        <v>10</v>
      </c>
      <c r="L125" s="561"/>
      <c r="M125" s="561"/>
      <c r="N125" s="561">
        <v>1202</v>
      </c>
      <c r="O125" s="561">
        <v>16</v>
      </c>
    </row>
    <row r="126" spans="1:15">
      <c r="A126" s="776"/>
      <c r="B126" s="448" t="s">
        <v>605</v>
      </c>
      <c r="C126" s="561">
        <v>1218</v>
      </c>
      <c r="D126" s="561">
        <v>1141</v>
      </c>
      <c r="E126" s="561">
        <v>44</v>
      </c>
      <c r="F126" s="561">
        <v>0</v>
      </c>
      <c r="G126" s="561">
        <v>32</v>
      </c>
      <c r="H126" s="561"/>
      <c r="I126" s="561">
        <v>43</v>
      </c>
      <c r="J126" s="561">
        <v>46</v>
      </c>
      <c r="K126" s="561">
        <v>5</v>
      </c>
      <c r="L126" s="561"/>
      <c r="M126" s="561"/>
      <c r="N126" s="561">
        <v>1209</v>
      </c>
      <c r="O126" s="561">
        <v>16</v>
      </c>
    </row>
    <row r="127" spans="1:15">
      <c r="A127" s="776"/>
      <c r="B127" s="448" t="s">
        <v>606</v>
      </c>
      <c r="C127" s="561">
        <v>1256</v>
      </c>
      <c r="D127" s="561">
        <v>1181</v>
      </c>
      <c r="E127" s="561">
        <v>42</v>
      </c>
      <c r="F127" s="561">
        <v>0</v>
      </c>
      <c r="G127" s="561">
        <v>33</v>
      </c>
      <c r="H127" s="561"/>
      <c r="I127" s="561">
        <v>32</v>
      </c>
      <c r="J127" s="561">
        <v>44</v>
      </c>
      <c r="K127" s="561">
        <v>5</v>
      </c>
      <c r="L127" s="561"/>
      <c r="M127" s="561"/>
      <c r="N127" s="561">
        <v>1240</v>
      </c>
      <c r="O127" s="561">
        <v>16</v>
      </c>
    </row>
    <row r="128" spans="1:15">
      <c r="A128" s="776"/>
      <c r="B128" s="448" t="s">
        <v>607</v>
      </c>
      <c r="C128" s="561">
        <v>1264</v>
      </c>
      <c r="D128" s="561">
        <v>1180</v>
      </c>
      <c r="E128" s="561">
        <v>51</v>
      </c>
      <c r="F128" s="561">
        <v>0</v>
      </c>
      <c r="G128" s="561">
        <v>34</v>
      </c>
      <c r="H128" s="561"/>
      <c r="I128" s="561">
        <v>41</v>
      </c>
      <c r="J128" s="561">
        <v>51</v>
      </c>
      <c r="K128" s="561">
        <v>5</v>
      </c>
      <c r="L128" s="561"/>
      <c r="M128" s="561"/>
      <c r="N128" s="561">
        <v>1249</v>
      </c>
      <c r="O128" s="561">
        <v>15</v>
      </c>
    </row>
    <row r="129" spans="1:15">
      <c r="A129" s="776"/>
      <c r="B129" s="448" t="s">
        <v>608</v>
      </c>
      <c r="C129" s="561">
        <v>1292</v>
      </c>
      <c r="D129" s="561">
        <v>1195</v>
      </c>
      <c r="E129" s="561">
        <v>56</v>
      </c>
      <c r="F129" s="561">
        <v>0</v>
      </c>
      <c r="G129" s="561">
        <v>40</v>
      </c>
      <c r="H129" s="561"/>
      <c r="I129" s="561">
        <v>44</v>
      </c>
      <c r="J129" s="561">
        <v>57</v>
      </c>
      <c r="K129" s="561">
        <v>6</v>
      </c>
      <c r="L129" s="561"/>
      <c r="M129" s="561"/>
      <c r="N129" s="561">
        <v>1274</v>
      </c>
      <c r="O129" s="561">
        <v>15</v>
      </c>
    </row>
    <row r="130" spans="1:15">
      <c r="A130" s="776"/>
      <c r="B130" s="448" t="s">
        <v>1151</v>
      </c>
      <c r="C130" s="561">
        <v>1300</v>
      </c>
      <c r="D130" s="561">
        <v>1210</v>
      </c>
      <c r="E130" s="561">
        <v>49</v>
      </c>
      <c r="F130" s="561"/>
      <c r="G130" s="561">
        <v>40</v>
      </c>
      <c r="H130" s="561"/>
      <c r="I130" s="561">
        <v>44</v>
      </c>
      <c r="J130" s="561">
        <v>50</v>
      </c>
      <c r="K130" s="561">
        <v>5</v>
      </c>
      <c r="L130" s="561"/>
      <c r="M130" s="561"/>
      <c r="N130" s="561">
        <v>1288</v>
      </c>
      <c r="O130" s="561">
        <v>14</v>
      </c>
    </row>
    <row r="131" spans="1:15">
      <c r="A131" s="776"/>
      <c r="B131" s="505" t="s">
        <v>1152</v>
      </c>
      <c r="C131" s="561">
        <v>1316</v>
      </c>
      <c r="D131" s="561">
        <v>1226</v>
      </c>
      <c r="E131" s="561">
        <v>47</v>
      </c>
      <c r="F131" s="561" t="s">
        <v>2850</v>
      </c>
      <c r="G131" s="561">
        <v>43</v>
      </c>
      <c r="H131" s="562"/>
      <c r="I131" s="562">
        <v>45</v>
      </c>
      <c r="J131" s="562">
        <v>48</v>
      </c>
      <c r="K131" s="562">
        <v>5</v>
      </c>
      <c r="L131" s="562"/>
      <c r="M131" s="562"/>
      <c r="N131" s="562">
        <v>1308</v>
      </c>
      <c r="O131" s="562">
        <v>14</v>
      </c>
    </row>
    <row r="132" spans="1:15">
      <c r="A132" s="777"/>
      <c r="B132" s="505" t="s">
        <v>2783</v>
      </c>
      <c r="C132" s="614">
        <v>1413</v>
      </c>
      <c r="D132" s="614"/>
      <c r="E132" s="614"/>
      <c r="F132" s="614"/>
      <c r="G132" s="614"/>
      <c r="H132" s="614"/>
      <c r="I132" s="614"/>
      <c r="J132" s="614"/>
      <c r="K132" s="614"/>
      <c r="L132" s="614"/>
      <c r="M132" s="615" t="s">
        <v>94</v>
      </c>
      <c r="N132" s="614"/>
      <c r="O132" s="614"/>
    </row>
    <row r="133" spans="1:15">
      <c r="A133" s="775" t="s">
        <v>482</v>
      </c>
      <c r="B133" s="448" t="s">
        <v>436</v>
      </c>
      <c r="C133" s="561">
        <v>20</v>
      </c>
      <c r="D133" s="561">
        <v>19</v>
      </c>
      <c r="E133" s="561"/>
      <c r="F133" s="561"/>
      <c r="G133" s="561">
        <v>1</v>
      </c>
      <c r="H133" s="561"/>
      <c r="I133" s="561">
        <v>8</v>
      </c>
      <c r="J133" s="561"/>
      <c r="K133" s="561">
        <v>0</v>
      </c>
      <c r="L133" s="561"/>
      <c r="M133" s="561"/>
      <c r="N133" s="561">
        <v>28</v>
      </c>
      <c r="O133" s="561">
        <v>33</v>
      </c>
    </row>
    <row r="134" spans="1:15">
      <c r="A134" s="776"/>
      <c r="B134" s="448" t="s">
        <v>462</v>
      </c>
      <c r="C134" s="561">
        <v>19</v>
      </c>
      <c r="D134" s="561">
        <v>18</v>
      </c>
      <c r="E134" s="561"/>
      <c r="F134" s="561"/>
      <c r="G134" s="561">
        <v>1</v>
      </c>
      <c r="H134" s="561"/>
      <c r="I134" s="561">
        <v>8</v>
      </c>
      <c r="J134" s="561"/>
      <c r="K134" s="561">
        <v>0</v>
      </c>
      <c r="L134" s="561"/>
      <c r="M134" s="561"/>
      <c r="N134" s="561">
        <v>27</v>
      </c>
      <c r="O134" s="561">
        <v>31</v>
      </c>
    </row>
    <row r="135" spans="1:15">
      <c r="A135" s="776"/>
      <c r="B135" s="448" t="s">
        <v>463</v>
      </c>
      <c r="C135" s="561">
        <v>18</v>
      </c>
      <c r="D135" s="561">
        <v>18</v>
      </c>
      <c r="E135" s="561"/>
      <c r="F135" s="561"/>
      <c r="G135" s="561">
        <v>1</v>
      </c>
      <c r="H135" s="561"/>
      <c r="I135" s="561">
        <v>8</v>
      </c>
      <c r="J135" s="561"/>
      <c r="K135" s="561">
        <v>0</v>
      </c>
      <c r="L135" s="561"/>
      <c r="M135" s="561"/>
      <c r="N135" s="561">
        <v>27</v>
      </c>
      <c r="O135" s="561">
        <v>29</v>
      </c>
    </row>
    <row r="136" spans="1:15">
      <c r="A136" s="776"/>
      <c r="B136" s="448" t="s">
        <v>464</v>
      </c>
      <c r="C136" s="561">
        <v>17</v>
      </c>
      <c r="D136" s="561">
        <v>16</v>
      </c>
      <c r="E136" s="561"/>
      <c r="F136" s="561"/>
      <c r="G136" s="561">
        <v>1</v>
      </c>
      <c r="H136" s="561"/>
      <c r="I136" s="561">
        <v>8</v>
      </c>
      <c r="J136" s="561"/>
      <c r="K136" s="561">
        <v>0</v>
      </c>
      <c r="L136" s="561"/>
      <c r="M136" s="561"/>
      <c r="N136" s="561">
        <v>25</v>
      </c>
      <c r="O136" s="561">
        <v>27</v>
      </c>
    </row>
    <row r="137" spans="1:15">
      <c r="A137" s="776"/>
      <c r="B137" s="448" t="s">
        <v>465</v>
      </c>
      <c r="C137" s="561">
        <v>20</v>
      </c>
      <c r="D137" s="561">
        <v>20</v>
      </c>
      <c r="E137" s="561"/>
      <c r="F137" s="561"/>
      <c r="G137" s="561">
        <v>1</v>
      </c>
      <c r="H137" s="561"/>
      <c r="I137" s="561">
        <v>9</v>
      </c>
      <c r="J137" s="561"/>
      <c r="K137" s="561">
        <v>0</v>
      </c>
      <c r="L137" s="561"/>
      <c r="M137" s="561"/>
      <c r="N137" s="561">
        <v>29</v>
      </c>
      <c r="O137" s="561">
        <v>31</v>
      </c>
    </row>
    <row r="138" spans="1:15">
      <c r="A138" s="776"/>
      <c r="B138" s="448" t="s">
        <v>437</v>
      </c>
      <c r="C138" s="561">
        <v>19</v>
      </c>
      <c r="D138" s="561">
        <v>19</v>
      </c>
      <c r="E138" s="561"/>
      <c r="F138" s="561"/>
      <c r="G138" s="561">
        <v>1</v>
      </c>
      <c r="H138" s="561"/>
      <c r="I138" s="561">
        <v>10</v>
      </c>
      <c r="J138" s="561"/>
      <c r="K138" s="561">
        <v>0</v>
      </c>
      <c r="L138" s="561"/>
      <c r="M138" s="561"/>
      <c r="N138" s="561">
        <v>29</v>
      </c>
      <c r="O138" s="561">
        <v>30</v>
      </c>
    </row>
    <row r="139" spans="1:15">
      <c r="A139" s="776"/>
      <c r="B139" s="448" t="s">
        <v>466</v>
      </c>
      <c r="C139" s="561">
        <v>19</v>
      </c>
      <c r="D139" s="561">
        <v>18</v>
      </c>
      <c r="E139" s="561"/>
      <c r="F139" s="561"/>
      <c r="G139" s="561">
        <v>1</v>
      </c>
      <c r="H139" s="561"/>
      <c r="I139" s="561">
        <v>8</v>
      </c>
      <c r="J139" s="561"/>
      <c r="K139" s="561">
        <v>0</v>
      </c>
      <c r="L139" s="561"/>
      <c r="M139" s="561"/>
      <c r="N139" s="561">
        <v>27</v>
      </c>
      <c r="O139" s="561">
        <v>27</v>
      </c>
    </row>
    <row r="140" spans="1:15">
      <c r="A140" s="776"/>
      <c r="B140" s="448" t="s">
        <v>467</v>
      </c>
      <c r="C140" s="561">
        <v>25</v>
      </c>
      <c r="D140" s="561">
        <v>24</v>
      </c>
      <c r="E140" s="561"/>
      <c r="F140" s="561"/>
      <c r="G140" s="561">
        <v>1</v>
      </c>
      <c r="H140" s="561"/>
      <c r="I140" s="561">
        <v>16</v>
      </c>
      <c r="J140" s="561">
        <v>9</v>
      </c>
      <c r="K140" s="561">
        <v>0</v>
      </c>
      <c r="L140" s="561"/>
      <c r="M140" s="561"/>
      <c r="N140" s="561">
        <v>31</v>
      </c>
      <c r="O140" s="561">
        <v>31</v>
      </c>
    </row>
    <row r="141" spans="1:15">
      <c r="A141" s="776"/>
      <c r="B141" s="448" t="s">
        <v>468</v>
      </c>
      <c r="C141" s="561">
        <v>26</v>
      </c>
      <c r="D141" s="561">
        <v>25</v>
      </c>
      <c r="E141" s="561"/>
      <c r="F141" s="561"/>
      <c r="G141" s="561">
        <v>1</v>
      </c>
      <c r="H141" s="561"/>
      <c r="I141" s="561">
        <v>16</v>
      </c>
      <c r="J141" s="561">
        <v>9</v>
      </c>
      <c r="K141" s="561">
        <v>0</v>
      </c>
      <c r="L141" s="561"/>
      <c r="M141" s="561"/>
      <c r="N141" s="561">
        <v>33</v>
      </c>
      <c r="O141" s="561">
        <v>32</v>
      </c>
    </row>
    <row r="142" spans="1:15">
      <c r="A142" s="776"/>
      <c r="B142" s="448" t="s">
        <v>469</v>
      </c>
      <c r="C142" s="561">
        <v>29</v>
      </c>
      <c r="D142" s="561">
        <v>29</v>
      </c>
      <c r="E142" s="561"/>
      <c r="F142" s="561"/>
      <c r="G142" s="561">
        <v>1</v>
      </c>
      <c r="H142" s="561"/>
      <c r="I142" s="561">
        <v>17</v>
      </c>
      <c r="J142" s="561">
        <v>11</v>
      </c>
      <c r="K142" s="561">
        <v>0</v>
      </c>
      <c r="L142" s="561"/>
      <c r="M142" s="561"/>
      <c r="N142" s="561">
        <v>35</v>
      </c>
      <c r="O142" s="561">
        <v>34</v>
      </c>
    </row>
    <row r="143" spans="1:15">
      <c r="A143" s="776"/>
      <c r="B143" s="448" t="s">
        <v>438</v>
      </c>
      <c r="C143" s="561">
        <v>28</v>
      </c>
      <c r="D143" s="561">
        <v>27</v>
      </c>
      <c r="E143" s="561"/>
      <c r="F143" s="561"/>
      <c r="G143" s="561">
        <v>1</v>
      </c>
      <c r="H143" s="561"/>
      <c r="I143" s="561">
        <v>17</v>
      </c>
      <c r="J143" s="561">
        <v>10</v>
      </c>
      <c r="K143" s="561">
        <v>0</v>
      </c>
      <c r="L143" s="561"/>
      <c r="M143" s="561"/>
      <c r="N143" s="561">
        <v>35</v>
      </c>
      <c r="O143" s="561">
        <v>33</v>
      </c>
    </row>
    <row r="144" spans="1:15">
      <c r="A144" s="776"/>
      <c r="B144" s="448" t="s">
        <v>445</v>
      </c>
      <c r="C144" s="561">
        <v>27</v>
      </c>
      <c r="D144" s="561">
        <v>26</v>
      </c>
      <c r="E144" s="561"/>
      <c r="F144" s="561"/>
      <c r="G144" s="561">
        <v>1</v>
      </c>
      <c r="H144" s="561"/>
      <c r="I144" s="561">
        <v>16</v>
      </c>
      <c r="J144" s="561">
        <v>8</v>
      </c>
      <c r="K144" s="561">
        <v>0</v>
      </c>
      <c r="L144" s="561"/>
      <c r="M144" s="561">
        <v>0</v>
      </c>
      <c r="N144" s="561">
        <v>34</v>
      </c>
      <c r="O144" s="561">
        <v>32</v>
      </c>
    </row>
    <row r="145" spans="1:15">
      <c r="A145" s="776"/>
      <c r="B145" s="448" t="s">
        <v>446</v>
      </c>
      <c r="C145" s="561">
        <v>30</v>
      </c>
      <c r="D145" s="561">
        <v>29</v>
      </c>
      <c r="E145" s="561"/>
      <c r="F145" s="561"/>
      <c r="G145" s="561">
        <v>1</v>
      </c>
      <c r="H145" s="561"/>
      <c r="I145" s="561">
        <v>16</v>
      </c>
      <c r="J145" s="561">
        <v>11</v>
      </c>
      <c r="K145" s="561">
        <v>0</v>
      </c>
      <c r="L145" s="561"/>
      <c r="M145" s="561">
        <v>0</v>
      </c>
      <c r="N145" s="561">
        <v>35</v>
      </c>
      <c r="O145" s="561">
        <v>32</v>
      </c>
    </row>
    <row r="146" spans="1:15">
      <c r="A146" s="776"/>
      <c r="B146" s="448" t="s">
        <v>447</v>
      </c>
      <c r="C146" s="561">
        <v>31</v>
      </c>
      <c r="D146" s="561">
        <v>30</v>
      </c>
      <c r="E146" s="561"/>
      <c r="F146" s="561"/>
      <c r="G146" s="561">
        <v>0</v>
      </c>
      <c r="H146" s="561"/>
      <c r="I146" s="561">
        <v>16</v>
      </c>
      <c r="J146" s="561">
        <v>12</v>
      </c>
      <c r="K146" s="561">
        <v>0</v>
      </c>
      <c r="L146" s="561"/>
      <c r="M146" s="561">
        <v>0</v>
      </c>
      <c r="N146" s="561">
        <v>35</v>
      </c>
      <c r="O146" s="561">
        <v>32</v>
      </c>
    </row>
    <row r="147" spans="1:15">
      <c r="A147" s="776"/>
      <c r="B147" s="448" t="s">
        <v>448</v>
      </c>
      <c r="C147" s="561">
        <v>31</v>
      </c>
      <c r="D147" s="561">
        <v>31</v>
      </c>
      <c r="E147" s="561"/>
      <c r="F147" s="561"/>
      <c r="G147" s="561">
        <v>0</v>
      </c>
      <c r="H147" s="561"/>
      <c r="I147" s="561">
        <v>16</v>
      </c>
      <c r="J147" s="561">
        <v>13</v>
      </c>
      <c r="K147" s="561">
        <v>0</v>
      </c>
      <c r="L147" s="561"/>
      <c r="M147" s="561">
        <v>0</v>
      </c>
      <c r="N147" s="561">
        <v>35</v>
      </c>
      <c r="O147" s="561">
        <v>32</v>
      </c>
    </row>
    <row r="148" spans="1:15">
      <c r="A148" s="776"/>
      <c r="B148" s="448" t="s">
        <v>439</v>
      </c>
      <c r="C148" s="561">
        <v>32</v>
      </c>
      <c r="D148" s="561">
        <v>31</v>
      </c>
      <c r="E148" s="561"/>
      <c r="F148" s="561"/>
      <c r="G148" s="561">
        <v>1</v>
      </c>
      <c r="H148" s="561"/>
      <c r="I148" s="561">
        <v>15</v>
      </c>
      <c r="J148" s="561">
        <v>12</v>
      </c>
      <c r="K148" s="561">
        <v>0</v>
      </c>
      <c r="L148" s="561"/>
      <c r="M148" s="561">
        <v>0</v>
      </c>
      <c r="N148" s="561">
        <v>36</v>
      </c>
      <c r="O148" s="561">
        <v>33</v>
      </c>
    </row>
    <row r="149" spans="1:15">
      <c r="A149" s="776"/>
      <c r="B149" s="448" t="s">
        <v>440</v>
      </c>
      <c r="C149" s="561">
        <v>37</v>
      </c>
      <c r="D149" s="561">
        <v>36</v>
      </c>
      <c r="E149" s="561"/>
      <c r="F149" s="561"/>
      <c r="G149" s="561">
        <v>1</v>
      </c>
      <c r="H149" s="561"/>
      <c r="I149" s="561">
        <v>16</v>
      </c>
      <c r="J149" s="561">
        <v>11</v>
      </c>
      <c r="K149" s="561">
        <v>0</v>
      </c>
      <c r="L149" s="561"/>
      <c r="M149" s="561">
        <v>0</v>
      </c>
      <c r="N149" s="561">
        <v>41</v>
      </c>
      <c r="O149" s="561">
        <v>37</v>
      </c>
    </row>
    <row r="150" spans="1:15">
      <c r="A150" s="776"/>
      <c r="B150" s="448" t="s">
        <v>441</v>
      </c>
      <c r="C150" s="561">
        <v>38</v>
      </c>
      <c r="D150" s="561">
        <v>37</v>
      </c>
      <c r="E150" s="561"/>
      <c r="F150" s="561"/>
      <c r="G150" s="561">
        <v>1</v>
      </c>
      <c r="H150" s="561"/>
      <c r="I150" s="561">
        <v>17</v>
      </c>
      <c r="J150" s="561">
        <v>12</v>
      </c>
      <c r="K150" s="561">
        <v>0</v>
      </c>
      <c r="L150" s="561"/>
      <c r="M150" s="561">
        <v>0</v>
      </c>
      <c r="N150" s="561">
        <v>42</v>
      </c>
      <c r="O150" s="561">
        <v>37</v>
      </c>
    </row>
    <row r="151" spans="1:15">
      <c r="A151" s="776"/>
      <c r="B151" s="448" t="s">
        <v>34</v>
      </c>
      <c r="C151" s="561">
        <v>38</v>
      </c>
      <c r="D151" s="561">
        <v>37</v>
      </c>
      <c r="E151" s="561"/>
      <c r="F151" s="561"/>
      <c r="G151" s="561">
        <v>1</v>
      </c>
      <c r="H151" s="561"/>
      <c r="I151" s="561">
        <v>16</v>
      </c>
      <c r="J151" s="561">
        <v>12</v>
      </c>
      <c r="K151" s="561">
        <v>0</v>
      </c>
      <c r="L151" s="561"/>
      <c r="M151" s="561">
        <v>0</v>
      </c>
      <c r="N151" s="561">
        <v>42</v>
      </c>
      <c r="O151" s="561">
        <v>37</v>
      </c>
    </row>
    <row r="152" spans="1:15">
      <c r="A152" s="776"/>
      <c r="B152" s="448" t="s">
        <v>442</v>
      </c>
      <c r="C152" s="561">
        <v>36</v>
      </c>
      <c r="D152" s="561">
        <v>35</v>
      </c>
      <c r="E152" s="561"/>
      <c r="F152" s="561"/>
      <c r="G152" s="561">
        <v>1</v>
      </c>
      <c r="H152" s="561"/>
      <c r="I152" s="561">
        <v>17</v>
      </c>
      <c r="J152" s="561">
        <v>10</v>
      </c>
      <c r="K152" s="561">
        <v>0</v>
      </c>
      <c r="L152" s="561"/>
      <c r="M152" s="561">
        <v>0</v>
      </c>
      <c r="N152" s="561">
        <v>42</v>
      </c>
      <c r="O152" s="561">
        <v>36</v>
      </c>
    </row>
    <row r="153" spans="1:15">
      <c r="A153" s="776"/>
      <c r="B153" s="448" t="s">
        <v>33</v>
      </c>
      <c r="C153" s="561">
        <v>29</v>
      </c>
      <c r="D153" s="561">
        <v>28</v>
      </c>
      <c r="E153" s="561"/>
      <c r="F153" s="561"/>
      <c r="G153" s="561">
        <v>1</v>
      </c>
      <c r="H153" s="561"/>
      <c r="I153" s="561">
        <v>14</v>
      </c>
      <c r="J153" s="561">
        <v>2</v>
      </c>
      <c r="K153" s="561">
        <v>0</v>
      </c>
      <c r="L153" s="561"/>
      <c r="M153" s="561">
        <v>0</v>
      </c>
      <c r="N153" s="561">
        <v>41</v>
      </c>
      <c r="O153" s="561">
        <v>39</v>
      </c>
    </row>
    <row r="154" spans="1:15">
      <c r="A154" s="776"/>
      <c r="B154" s="448" t="s">
        <v>601</v>
      </c>
      <c r="C154" s="561">
        <v>30</v>
      </c>
      <c r="D154" s="561">
        <v>29</v>
      </c>
      <c r="E154" s="561"/>
      <c r="F154" s="561"/>
      <c r="G154" s="561">
        <v>1</v>
      </c>
      <c r="H154" s="561"/>
      <c r="I154" s="561">
        <v>15</v>
      </c>
      <c r="J154" s="561">
        <v>3</v>
      </c>
      <c r="K154" s="561">
        <v>0</v>
      </c>
      <c r="L154" s="561"/>
      <c r="M154" s="561"/>
      <c r="N154" s="561">
        <v>42</v>
      </c>
      <c r="O154" s="561">
        <v>39</v>
      </c>
    </row>
    <row r="155" spans="1:15">
      <c r="A155" s="776"/>
      <c r="B155" s="448" t="s">
        <v>602</v>
      </c>
      <c r="C155" s="561">
        <v>33</v>
      </c>
      <c r="D155" s="561">
        <v>32</v>
      </c>
      <c r="E155" s="561"/>
      <c r="F155" s="561"/>
      <c r="G155" s="561">
        <v>1</v>
      </c>
      <c r="H155" s="561"/>
      <c r="I155" s="561">
        <v>15</v>
      </c>
      <c r="J155" s="561">
        <v>4</v>
      </c>
      <c r="K155" s="561">
        <v>0</v>
      </c>
      <c r="L155" s="561"/>
      <c r="M155" s="561"/>
      <c r="N155" s="561">
        <v>43</v>
      </c>
      <c r="O155" s="561">
        <v>40</v>
      </c>
    </row>
    <row r="156" spans="1:15">
      <c r="A156" s="776"/>
      <c r="B156" s="448" t="s">
        <v>603</v>
      </c>
      <c r="C156" s="561">
        <v>32</v>
      </c>
      <c r="D156" s="561">
        <v>31</v>
      </c>
      <c r="E156" s="561"/>
      <c r="F156" s="561"/>
      <c r="G156" s="561">
        <v>1</v>
      </c>
      <c r="H156" s="561"/>
      <c r="I156" s="561">
        <v>20</v>
      </c>
      <c r="J156" s="561">
        <v>3</v>
      </c>
      <c r="K156" s="561">
        <v>0</v>
      </c>
      <c r="L156" s="561"/>
      <c r="M156" s="561"/>
      <c r="N156" s="561">
        <v>48</v>
      </c>
      <c r="O156" s="561">
        <v>44</v>
      </c>
    </row>
    <row r="157" spans="1:15">
      <c r="A157" s="776"/>
      <c r="B157" s="448" t="s">
        <v>604</v>
      </c>
      <c r="C157" s="561">
        <v>32</v>
      </c>
      <c r="D157" s="561">
        <v>31</v>
      </c>
      <c r="E157" s="561"/>
      <c r="F157" s="561"/>
      <c r="G157" s="561">
        <v>1</v>
      </c>
      <c r="H157" s="561"/>
      <c r="I157" s="561">
        <v>14</v>
      </c>
      <c r="J157" s="561">
        <v>4</v>
      </c>
      <c r="K157" s="561">
        <v>0</v>
      </c>
      <c r="L157" s="561"/>
      <c r="M157" s="561"/>
      <c r="N157" s="561">
        <v>42</v>
      </c>
      <c r="O157" s="561">
        <v>39</v>
      </c>
    </row>
    <row r="158" spans="1:15">
      <c r="A158" s="776"/>
      <c r="B158" s="448" t="s">
        <v>605</v>
      </c>
      <c r="C158" s="561">
        <v>33</v>
      </c>
      <c r="D158" s="561">
        <v>32</v>
      </c>
      <c r="E158" s="561"/>
      <c r="F158" s="561"/>
      <c r="G158" s="561">
        <v>1</v>
      </c>
      <c r="H158" s="561"/>
      <c r="I158" s="561">
        <v>15</v>
      </c>
      <c r="J158" s="561">
        <v>2</v>
      </c>
      <c r="K158" s="561">
        <v>0</v>
      </c>
      <c r="L158" s="561"/>
      <c r="M158" s="561"/>
      <c r="N158" s="561">
        <v>46</v>
      </c>
      <c r="O158" s="561">
        <v>41</v>
      </c>
    </row>
    <row r="159" spans="1:15">
      <c r="A159" s="776"/>
      <c r="B159" s="448" t="s">
        <v>606</v>
      </c>
      <c r="C159" s="561">
        <v>35</v>
      </c>
      <c r="D159" s="561">
        <v>35</v>
      </c>
      <c r="E159" s="561"/>
      <c r="F159" s="561"/>
      <c r="G159" s="561">
        <v>0</v>
      </c>
      <c r="H159" s="561"/>
      <c r="I159" s="561">
        <v>18</v>
      </c>
      <c r="J159" s="561">
        <v>4</v>
      </c>
      <c r="K159" s="561">
        <v>0</v>
      </c>
      <c r="L159" s="561"/>
      <c r="M159" s="561">
        <v>0</v>
      </c>
      <c r="N159" s="561">
        <v>49</v>
      </c>
      <c r="O159" s="561">
        <v>44</v>
      </c>
    </row>
    <row r="160" spans="1:15">
      <c r="A160" s="776"/>
      <c r="B160" s="448" t="s">
        <v>607</v>
      </c>
      <c r="C160" s="561">
        <v>30</v>
      </c>
      <c r="D160" s="561">
        <v>29</v>
      </c>
      <c r="E160" s="561"/>
      <c r="F160" s="561"/>
      <c r="G160" s="561">
        <v>0</v>
      </c>
      <c r="H160" s="561"/>
      <c r="I160" s="561">
        <v>17</v>
      </c>
      <c r="J160" s="561">
        <v>5</v>
      </c>
      <c r="K160" s="561">
        <v>0</v>
      </c>
      <c r="L160" s="561"/>
      <c r="M160" s="561"/>
      <c r="N160" s="561">
        <v>42</v>
      </c>
      <c r="O160" s="561">
        <v>37</v>
      </c>
    </row>
    <row r="161" spans="1:15">
      <c r="A161" s="776"/>
      <c r="B161" s="448" t="s">
        <v>608</v>
      </c>
      <c r="C161" s="561">
        <v>29</v>
      </c>
      <c r="D161" s="561">
        <v>28</v>
      </c>
      <c r="E161" s="561"/>
      <c r="F161" s="561"/>
      <c r="G161" s="561">
        <v>1</v>
      </c>
      <c r="H161" s="561"/>
      <c r="I161" s="561">
        <v>18</v>
      </c>
      <c r="J161" s="561">
        <v>3</v>
      </c>
      <c r="K161" s="561">
        <v>0</v>
      </c>
      <c r="L161" s="561"/>
      <c r="M161" s="561"/>
      <c r="N161" s="561">
        <v>44</v>
      </c>
      <c r="O161" s="561">
        <v>38</v>
      </c>
    </row>
    <row r="162" spans="1:15">
      <c r="A162" s="776"/>
      <c r="B162" s="448" t="s">
        <v>1151</v>
      </c>
      <c r="C162" s="561">
        <v>31</v>
      </c>
      <c r="D162" s="561">
        <v>30</v>
      </c>
      <c r="E162" s="561"/>
      <c r="F162" s="561"/>
      <c r="G162" s="561">
        <v>1</v>
      </c>
      <c r="H162" s="561"/>
      <c r="I162" s="561">
        <v>19</v>
      </c>
      <c r="J162" s="561">
        <v>3</v>
      </c>
      <c r="K162" s="561">
        <v>0</v>
      </c>
      <c r="L162" s="561"/>
      <c r="M162" s="561"/>
      <c r="N162" s="561">
        <v>46</v>
      </c>
      <c r="O162" s="561">
        <v>40</v>
      </c>
    </row>
    <row r="163" spans="1:15">
      <c r="A163" s="776"/>
      <c r="B163" s="505" t="s">
        <v>1152</v>
      </c>
      <c r="C163" s="562">
        <v>30</v>
      </c>
      <c r="D163" s="562">
        <v>29</v>
      </c>
      <c r="E163" s="562"/>
      <c r="F163" s="562"/>
      <c r="G163" s="562">
        <v>1</v>
      </c>
      <c r="H163" s="562"/>
      <c r="I163" s="562">
        <v>18</v>
      </c>
      <c r="J163" s="562">
        <v>3</v>
      </c>
      <c r="K163" s="562">
        <v>0</v>
      </c>
      <c r="L163" s="562"/>
      <c r="M163" s="562"/>
      <c r="N163" s="562">
        <v>46</v>
      </c>
      <c r="O163" s="562">
        <v>39</v>
      </c>
    </row>
    <row r="164" spans="1:15">
      <c r="A164" s="777"/>
      <c r="B164" s="505" t="s">
        <v>2783</v>
      </c>
      <c r="C164" s="614">
        <v>27</v>
      </c>
      <c r="D164" s="614"/>
      <c r="E164" s="614"/>
      <c r="F164" s="614"/>
      <c r="G164" s="614"/>
      <c r="H164" s="614"/>
      <c r="I164" s="614"/>
      <c r="J164" s="614"/>
      <c r="K164" s="614"/>
      <c r="L164" s="614"/>
      <c r="M164" s="615" t="s">
        <v>94</v>
      </c>
      <c r="N164" s="614"/>
      <c r="O164" s="614"/>
    </row>
    <row r="165" spans="1:15">
      <c r="A165" s="775" t="s">
        <v>11</v>
      </c>
      <c r="B165" s="448" t="s">
        <v>436</v>
      </c>
      <c r="C165" s="561">
        <v>19</v>
      </c>
      <c r="D165" s="561">
        <v>19</v>
      </c>
      <c r="E165" s="561"/>
      <c r="F165" s="561"/>
      <c r="G165" s="561"/>
      <c r="H165" s="561"/>
      <c r="I165" s="561">
        <v>17</v>
      </c>
      <c r="J165" s="561"/>
      <c r="K165" s="561">
        <v>0</v>
      </c>
      <c r="L165" s="561"/>
      <c r="M165" s="561"/>
      <c r="N165" s="561">
        <v>36</v>
      </c>
      <c r="O165" s="561">
        <v>22</v>
      </c>
    </row>
    <row r="166" spans="1:15">
      <c r="A166" s="776"/>
      <c r="B166" s="448" t="s">
        <v>462</v>
      </c>
      <c r="C166" s="561">
        <v>20</v>
      </c>
      <c r="D166" s="561">
        <v>20</v>
      </c>
      <c r="E166" s="561"/>
      <c r="F166" s="561"/>
      <c r="G166" s="561"/>
      <c r="H166" s="561"/>
      <c r="I166" s="561">
        <v>17</v>
      </c>
      <c r="J166" s="561"/>
      <c r="K166" s="561">
        <v>0</v>
      </c>
      <c r="L166" s="561"/>
      <c r="M166" s="561"/>
      <c r="N166" s="561">
        <v>37</v>
      </c>
      <c r="O166" s="561">
        <v>22</v>
      </c>
    </row>
    <row r="167" spans="1:15">
      <c r="A167" s="776"/>
      <c r="B167" s="448" t="s">
        <v>463</v>
      </c>
      <c r="C167" s="561">
        <v>20</v>
      </c>
      <c r="D167" s="561">
        <v>20</v>
      </c>
      <c r="E167" s="561"/>
      <c r="F167" s="561"/>
      <c r="G167" s="561"/>
      <c r="H167" s="561"/>
      <c r="I167" s="561">
        <v>18</v>
      </c>
      <c r="J167" s="561"/>
      <c r="K167" s="561">
        <v>0</v>
      </c>
      <c r="L167" s="561"/>
      <c r="M167" s="561"/>
      <c r="N167" s="561">
        <v>38</v>
      </c>
      <c r="O167" s="561">
        <v>23</v>
      </c>
    </row>
    <row r="168" spans="1:15">
      <c r="A168" s="776"/>
      <c r="B168" s="448" t="s">
        <v>464</v>
      </c>
      <c r="C168" s="561">
        <v>21</v>
      </c>
      <c r="D168" s="561">
        <v>21</v>
      </c>
      <c r="E168" s="561"/>
      <c r="F168" s="561"/>
      <c r="G168" s="561"/>
      <c r="H168" s="561"/>
      <c r="I168" s="561">
        <v>18</v>
      </c>
      <c r="J168" s="561"/>
      <c r="K168" s="561">
        <v>0</v>
      </c>
      <c r="L168" s="561"/>
      <c r="M168" s="561"/>
      <c r="N168" s="561">
        <v>39</v>
      </c>
      <c r="O168" s="561">
        <v>23</v>
      </c>
    </row>
    <row r="169" spans="1:15">
      <c r="A169" s="776"/>
      <c r="B169" s="448" t="s">
        <v>465</v>
      </c>
      <c r="C169" s="561">
        <v>21</v>
      </c>
      <c r="D169" s="561">
        <v>21</v>
      </c>
      <c r="E169" s="561"/>
      <c r="F169" s="561"/>
      <c r="G169" s="561"/>
      <c r="H169" s="561"/>
      <c r="I169" s="561">
        <v>19</v>
      </c>
      <c r="J169" s="561"/>
      <c r="K169" s="561">
        <v>0</v>
      </c>
      <c r="L169" s="561"/>
      <c r="M169" s="561"/>
      <c r="N169" s="561">
        <v>40</v>
      </c>
      <c r="O169" s="561">
        <v>23</v>
      </c>
    </row>
    <row r="170" spans="1:15">
      <c r="A170" s="776"/>
      <c r="B170" s="448" t="s">
        <v>437</v>
      </c>
      <c r="C170" s="561">
        <v>22</v>
      </c>
      <c r="D170" s="561">
        <v>22</v>
      </c>
      <c r="E170" s="561"/>
      <c r="F170" s="561"/>
      <c r="G170" s="561"/>
      <c r="H170" s="561"/>
      <c r="I170" s="561">
        <v>19</v>
      </c>
      <c r="J170" s="561"/>
      <c r="K170" s="561">
        <v>0</v>
      </c>
      <c r="L170" s="561"/>
      <c r="M170" s="561"/>
      <c r="N170" s="561">
        <v>41</v>
      </c>
      <c r="O170" s="561">
        <v>23</v>
      </c>
    </row>
    <row r="171" spans="1:15">
      <c r="A171" s="776"/>
      <c r="B171" s="448" t="s">
        <v>466</v>
      </c>
      <c r="C171" s="561">
        <v>22</v>
      </c>
      <c r="D171" s="561">
        <v>22</v>
      </c>
      <c r="E171" s="561"/>
      <c r="F171" s="561"/>
      <c r="G171" s="561"/>
      <c r="H171" s="561"/>
      <c r="I171" s="561">
        <v>20</v>
      </c>
      <c r="J171" s="561"/>
      <c r="K171" s="561">
        <v>0</v>
      </c>
      <c r="L171" s="561"/>
      <c r="M171" s="561"/>
      <c r="N171" s="561">
        <v>42</v>
      </c>
      <c r="O171" s="561">
        <v>23</v>
      </c>
    </row>
    <row r="172" spans="1:15">
      <c r="A172" s="776"/>
      <c r="B172" s="448" t="s">
        <v>467</v>
      </c>
      <c r="C172" s="561">
        <v>22</v>
      </c>
      <c r="D172" s="561">
        <v>22</v>
      </c>
      <c r="E172" s="561"/>
      <c r="F172" s="561"/>
      <c r="G172" s="561"/>
      <c r="H172" s="561"/>
      <c r="I172" s="561">
        <v>20</v>
      </c>
      <c r="J172" s="561"/>
      <c r="K172" s="561">
        <v>0</v>
      </c>
      <c r="L172" s="561"/>
      <c r="M172" s="561"/>
      <c r="N172" s="561">
        <v>43</v>
      </c>
      <c r="O172" s="561">
        <v>23</v>
      </c>
    </row>
    <row r="173" spans="1:15">
      <c r="A173" s="776"/>
      <c r="B173" s="448" t="s">
        <v>468</v>
      </c>
      <c r="C173" s="561">
        <v>23</v>
      </c>
      <c r="D173" s="561">
        <v>23</v>
      </c>
      <c r="E173" s="561"/>
      <c r="F173" s="561"/>
      <c r="G173" s="561"/>
      <c r="H173" s="561"/>
      <c r="I173" s="561">
        <v>21</v>
      </c>
      <c r="J173" s="561"/>
      <c r="K173" s="561">
        <v>0</v>
      </c>
      <c r="L173" s="561"/>
      <c r="M173" s="561"/>
      <c r="N173" s="561">
        <v>43</v>
      </c>
      <c r="O173" s="561">
        <v>23</v>
      </c>
    </row>
    <row r="174" spans="1:15">
      <c r="A174" s="776"/>
      <c r="B174" s="448" t="s">
        <v>469</v>
      </c>
      <c r="C174" s="561">
        <v>28</v>
      </c>
      <c r="D174" s="561">
        <v>27</v>
      </c>
      <c r="E174" s="561"/>
      <c r="F174" s="561"/>
      <c r="G174" s="561">
        <v>1</v>
      </c>
      <c r="H174" s="561"/>
      <c r="I174" s="561">
        <v>20</v>
      </c>
      <c r="J174" s="561">
        <v>0</v>
      </c>
      <c r="K174" s="561">
        <v>0</v>
      </c>
      <c r="L174" s="561"/>
      <c r="M174" s="561"/>
      <c r="N174" s="561">
        <v>47</v>
      </c>
      <c r="O174" s="561">
        <v>24</v>
      </c>
    </row>
    <row r="175" spans="1:15">
      <c r="A175" s="776"/>
      <c r="B175" s="448" t="s">
        <v>438</v>
      </c>
      <c r="C175" s="561">
        <v>28</v>
      </c>
      <c r="D175" s="561">
        <v>27</v>
      </c>
      <c r="E175" s="561"/>
      <c r="F175" s="561"/>
      <c r="G175" s="561">
        <v>1</v>
      </c>
      <c r="H175" s="561"/>
      <c r="I175" s="561">
        <v>20</v>
      </c>
      <c r="J175" s="561">
        <v>0</v>
      </c>
      <c r="K175" s="561">
        <v>0</v>
      </c>
      <c r="L175" s="561"/>
      <c r="M175" s="561"/>
      <c r="N175" s="561">
        <v>48</v>
      </c>
      <c r="O175" s="561">
        <v>24</v>
      </c>
    </row>
    <row r="176" spans="1:15">
      <c r="A176" s="776"/>
      <c r="B176" s="448" t="s">
        <v>445</v>
      </c>
      <c r="C176" s="561">
        <v>28</v>
      </c>
      <c r="D176" s="561">
        <v>27</v>
      </c>
      <c r="E176" s="561"/>
      <c r="F176" s="561"/>
      <c r="G176" s="561">
        <v>1</v>
      </c>
      <c r="H176" s="561"/>
      <c r="I176" s="561">
        <v>20</v>
      </c>
      <c r="J176" s="561">
        <v>0</v>
      </c>
      <c r="K176" s="561">
        <v>0</v>
      </c>
      <c r="L176" s="561"/>
      <c r="M176" s="561"/>
      <c r="N176" s="561">
        <v>48</v>
      </c>
      <c r="O176" s="561">
        <v>24</v>
      </c>
    </row>
    <row r="177" spans="1:15">
      <c r="A177" s="776"/>
      <c r="B177" s="448" t="s">
        <v>446</v>
      </c>
      <c r="C177" s="561">
        <v>28</v>
      </c>
      <c r="D177" s="561">
        <v>27</v>
      </c>
      <c r="E177" s="561"/>
      <c r="F177" s="561"/>
      <c r="G177" s="561">
        <v>1</v>
      </c>
      <c r="H177" s="561"/>
      <c r="I177" s="561">
        <v>20</v>
      </c>
      <c r="J177" s="561">
        <v>0</v>
      </c>
      <c r="K177" s="561">
        <v>0</v>
      </c>
      <c r="L177" s="561"/>
      <c r="M177" s="561"/>
      <c r="N177" s="561">
        <v>49</v>
      </c>
      <c r="O177" s="561">
        <v>24</v>
      </c>
    </row>
    <row r="178" spans="1:15">
      <c r="A178" s="776"/>
      <c r="B178" s="448" t="s">
        <v>447</v>
      </c>
      <c r="C178" s="561">
        <v>24</v>
      </c>
      <c r="D178" s="561">
        <v>23</v>
      </c>
      <c r="E178" s="561"/>
      <c r="F178" s="561"/>
      <c r="G178" s="561">
        <v>2</v>
      </c>
      <c r="H178" s="561"/>
      <c r="I178" s="561">
        <v>21</v>
      </c>
      <c r="J178" s="561">
        <v>0</v>
      </c>
      <c r="K178" s="561">
        <v>0</v>
      </c>
      <c r="L178" s="561"/>
      <c r="M178" s="561"/>
      <c r="N178" s="561">
        <v>45</v>
      </c>
      <c r="O178" s="561">
        <v>22</v>
      </c>
    </row>
    <row r="179" spans="1:15">
      <c r="A179" s="776"/>
      <c r="B179" s="448" t="s">
        <v>448</v>
      </c>
      <c r="C179" s="561">
        <v>25</v>
      </c>
      <c r="D179" s="561">
        <v>23</v>
      </c>
      <c r="E179" s="561"/>
      <c r="F179" s="561"/>
      <c r="G179" s="561">
        <v>1</v>
      </c>
      <c r="H179" s="561"/>
      <c r="I179" s="561">
        <v>21</v>
      </c>
      <c r="J179" s="561">
        <v>0</v>
      </c>
      <c r="K179" s="561">
        <v>0</v>
      </c>
      <c r="L179" s="561"/>
      <c r="M179" s="561"/>
      <c r="N179" s="561">
        <v>46</v>
      </c>
      <c r="O179" s="561">
        <v>22</v>
      </c>
    </row>
    <row r="180" spans="1:15">
      <c r="A180" s="776"/>
      <c r="B180" s="448" t="s">
        <v>439</v>
      </c>
      <c r="C180" s="561">
        <v>25</v>
      </c>
      <c r="D180" s="561">
        <v>24</v>
      </c>
      <c r="E180" s="561"/>
      <c r="F180" s="561"/>
      <c r="G180" s="561">
        <v>2</v>
      </c>
      <c r="H180" s="561"/>
      <c r="I180" s="561">
        <v>22</v>
      </c>
      <c r="J180" s="561">
        <v>0</v>
      </c>
      <c r="K180" s="561">
        <v>0</v>
      </c>
      <c r="L180" s="561"/>
      <c r="M180" s="561"/>
      <c r="N180" s="561">
        <v>47</v>
      </c>
      <c r="O180" s="561">
        <v>23</v>
      </c>
    </row>
    <row r="181" spans="1:15">
      <c r="A181" s="776"/>
      <c r="B181" s="448" t="s">
        <v>440</v>
      </c>
      <c r="C181" s="561">
        <v>26</v>
      </c>
      <c r="D181" s="561">
        <v>24</v>
      </c>
      <c r="E181" s="561"/>
      <c r="F181" s="561"/>
      <c r="G181" s="561">
        <v>2</v>
      </c>
      <c r="H181" s="561"/>
      <c r="I181" s="561">
        <v>22</v>
      </c>
      <c r="J181" s="561">
        <v>0</v>
      </c>
      <c r="K181" s="561">
        <v>0</v>
      </c>
      <c r="L181" s="561"/>
      <c r="M181" s="561"/>
      <c r="N181" s="561">
        <v>48</v>
      </c>
      <c r="O181" s="561">
        <v>23</v>
      </c>
    </row>
    <row r="182" spans="1:15">
      <c r="A182" s="776"/>
      <c r="B182" s="448" t="s">
        <v>441</v>
      </c>
      <c r="C182" s="561">
        <v>26</v>
      </c>
      <c r="D182" s="561">
        <v>25</v>
      </c>
      <c r="E182" s="561"/>
      <c r="F182" s="561"/>
      <c r="G182" s="561">
        <v>2</v>
      </c>
      <c r="H182" s="561"/>
      <c r="I182" s="561">
        <v>22</v>
      </c>
      <c r="J182" s="561">
        <v>0</v>
      </c>
      <c r="K182" s="561">
        <v>0</v>
      </c>
      <c r="L182" s="561"/>
      <c r="M182" s="561"/>
      <c r="N182" s="561">
        <v>49</v>
      </c>
      <c r="O182" s="561">
        <v>25</v>
      </c>
    </row>
    <row r="183" spans="1:15">
      <c r="A183" s="776"/>
      <c r="B183" s="448" t="s">
        <v>34</v>
      </c>
      <c r="C183" s="561">
        <v>27</v>
      </c>
      <c r="D183" s="561">
        <v>25</v>
      </c>
      <c r="E183" s="561"/>
      <c r="F183" s="561"/>
      <c r="G183" s="561">
        <v>2</v>
      </c>
      <c r="H183" s="561"/>
      <c r="I183" s="561">
        <v>23</v>
      </c>
      <c r="J183" s="561">
        <v>0</v>
      </c>
      <c r="K183" s="561">
        <v>0</v>
      </c>
      <c r="L183" s="561"/>
      <c r="M183" s="561"/>
      <c r="N183" s="561">
        <v>50</v>
      </c>
      <c r="O183" s="561">
        <v>25</v>
      </c>
    </row>
    <row r="184" spans="1:15">
      <c r="A184" s="776"/>
      <c r="B184" s="448" t="s">
        <v>442</v>
      </c>
      <c r="C184" s="561">
        <v>27</v>
      </c>
      <c r="D184" s="561">
        <v>26</v>
      </c>
      <c r="E184" s="561"/>
      <c r="F184" s="561"/>
      <c r="G184" s="561">
        <v>2</v>
      </c>
      <c r="H184" s="561"/>
      <c r="I184" s="561">
        <v>24</v>
      </c>
      <c r="J184" s="561">
        <v>0</v>
      </c>
      <c r="K184" s="561">
        <v>0</v>
      </c>
      <c r="L184" s="561"/>
      <c r="M184" s="561"/>
      <c r="N184" s="561">
        <v>52</v>
      </c>
      <c r="O184" s="561">
        <v>26</v>
      </c>
    </row>
    <row r="185" spans="1:15">
      <c r="A185" s="776"/>
      <c r="B185" s="448" t="s">
        <v>33</v>
      </c>
      <c r="C185" s="561">
        <v>27</v>
      </c>
      <c r="D185" s="561">
        <v>25</v>
      </c>
      <c r="E185" s="561"/>
      <c r="F185" s="561"/>
      <c r="G185" s="561">
        <v>2</v>
      </c>
      <c r="H185" s="561"/>
      <c r="I185" s="561">
        <v>25</v>
      </c>
      <c r="J185" s="561">
        <v>0</v>
      </c>
      <c r="K185" s="561">
        <v>0</v>
      </c>
      <c r="L185" s="561"/>
      <c r="M185" s="561"/>
      <c r="N185" s="561">
        <v>52</v>
      </c>
      <c r="O185" s="561">
        <v>26</v>
      </c>
    </row>
    <row r="186" spans="1:15">
      <c r="A186" s="776"/>
      <c r="B186" s="448" t="s">
        <v>601</v>
      </c>
      <c r="C186" s="561">
        <v>25</v>
      </c>
      <c r="D186" s="561">
        <v>24</v>
      </c>
      <c r="E186" s="561"/>
      <c r="F186" s="561"/>
      <c r="G186" s="561">
        <v>2</v>
      </c>
      <c r="H186" s="561"/>
      <c r="I186" s="561">
        <v>33</v>
      </c>
      <c r="J186" s="561">
        <v>0</v>
      </c>
      <c r="K186" s="561">
        <v>0</v>
      </c>
      <c r="L186" s="561"/>
      <c r="M186" s="561"/>
      <c r="N186" s="561">
        <v>59</v>
      </c>
      <c r="O186" s="561">
        <v>29</v>
      </c>
    </row>
    <row r="187" spans="1:15">
      <c r="A187" s="776"/>
      <c r="B187" s="448" t="s">
        <v>602</v>
      </c>
      <c r="C187" s="561">
        <v>24</v>
      </c>
      <c r="D187" s="561">
        <v>22</v>
      </c>
      <c r="E187" s="561"/>
      <c r="F187" s="561"/>
      <c r="G187" s="561">
        <v>2</v>
      </c>
      <c r="H187" s="561"/>
      <c r="I187" s="561">
        <v>34</v>
      </c>
      <c r="J187" s="561">
        <v>0</v>
      </c>
      <c r="K187" s="561">
        <v>0</v>
      </c>
      <c r="L187" s="561"/>
      <c r="M187" s="561"/>
      <c r="N187" s="561">
        <v>58</v>
      </c>
      <c r="O187" s="561">
        <v>29</v>
      </c>
    </row>
    <row r="188" spans="1:15">
      <c r="A188" s="776"/>
      <c r="B188" s="448" t="s">
        <v>603</v>
      </c>
      <c r="C188" s="561">
        <v>23</v>
      </c>
      <c r="D188" s="561">
        <v>21</v>
      </c>
      <c r="E188" s="561"/>
      <c r="F188" s="561"/>
      <c r="G188" s="561">
        <v>2</v>
      </c>
      <c r="H188" s="561"/>
      <c r="I188" s="561">
        <v>26</v>
      </c>
      <c r="J188" s="561">
        <v>0</v>
      </c>
      <c r="K188" s="561">
        <v>0</v>
      </c>
      <c r="L188" s="561"/>
      <c r="M188" s="561"/>
      <c r="N188" s="561">
        <v>49</v>
      </c>
      <c r="O188" s="561">
        <v>24</v>
      </c>
    </row>
    <row r="189" spans="1:15">
      <c r="A189" s="776"/>
      <c r="B189" s="448" t="s">
        <v>604</v>
      </c>
      <c r="C189" s="561">
        <v>22</v>
      </c>
      <c r="D189" s="561">
        <v>20</v>
      </c>
      <c r="E189" s="561"/>
      <c r="F189" s="561"/>
      <c r="G189" s="561">
        <v>2</v>
      </c>
      <c r="H189" s="561"/>
      <c r="I189" s="561">
        <v>28</v>
      </c>
      <c r="J189" s="561">
        <v>0</v>
      </c>
      <c r="K189" s="561">
        <v>0</v>
      </c>
      <c r="L189" s="561"/>
      <c r="M189" s="561"/>
      <c r="N189" s="561">
        <v>49</v>
      </c>
      <c r="O189" s="561">
        <v>24</v>
      </c>
    </row>
    <row r="190" spans="1:15">
      <c r="A190" s="776"/>
      <c r="B190" s="448" t="s">
        <v>605</v>
      </c>
      <c r="C190" s="561">
        <v>20</v>
      </c>
      <c r="D190" s="561">
        <v>19</v>
      </c>
      <c r="E190" s="561"/>
      <c r="F190" s="561"/>
      <c r="G190" s="561">
        <v>2</v>
      </c>
      <c r="H190" s="561"/>
      <c r="I190" s="561">
        <v>26</v>
      </c>
      <c r="J190" s="561">
        <v>0</v>
      </c>
      <c r="K190" s="561">
        <v>0</v>
      </c>
      <c r="L190" s="561"/>
      <c r="M190" s="561"/>
      <c r="N190" s="561">
        <v>46</v>
      </c>
      <c r="O190" s="561">
        <v>22</v>
      </c>
    </row>
    <row r="191" spans="1:15">
      <c r="A191" s="776"/>
      <c r="B191" s="448" t="s">
        <v>606</v>
      </c>
      <c r="C191" s="561">
        <v>19</v>
      </c>
      <c r="D191" s="561">
        <v>17</v>
      </c>
      <c r="E191" s="561"/>
      <c r="F191" s="561"/>
      <c r="G191" s="561">
        <v>2</v>
      </c>
      <c r="H191" s="561"/>
      <c r="I191" s="561">
        <v>26</v>
      </c>
      <c r="J191" s="561">
        <v>0</v>
      </c>
      <c r="K191" s="561">
        <v>0</v>
      </c>
      <c r="L191" s="561"/>
      <c r="M191" s="561"/>
      <c r="N191" s="561">
        <v>45</v>
      </c>
      <c r="O191" s="561">
        <v>22</v>
      </c>
    </row>
    <row r="192" spans="1:15">
      <c r="A192" s="776"/>
      <c r="B192" s="448" t="s">
        <v>607</v>
      </c>
      <c r="C192" s="561">
        <v>18</v>
      </c>
      <c r="D192" s="561">
        <v>16</v>
      </c>
      <c r="E192" s="561"/>
      <c r="F192" s="561"/>
      <c r="G192" s="561">
        <v>2</v>
      </c>
      <c r="H192" s="561"/>
      <c r="I192" s="561">
        <v>29</v>
      </c>
      <c r="J192" s="561">
        <v>0</v>
      </c>
      <c r="K192" s="561">
        <v>0</v>
      </c>
      <c r="L192" s="561"/>
      <c r="M192" s="561"/>
      <c r="N192" s="561">
        <v>47</v>
      </c>
      <c r="O192" s="561">
        <v>22</v>
      </c>
    </row>
    <row r="193" spans="1:15">
      <c r="A193" s="776"/>
      <c r="B193" s="448" t="s">
        <v>608</v>
      </c>
      <c r="C193" s="561">
        <v>17</v>
      </c>
      <c r="D193" s="561">
        <v>15</v>
      </c>
      <c r="E193" s="561"/>
      <c r="F193" s="561"/>
      <c r="G193" s="561">
        <v>2</v>
      </c>
      <c r="H193" s="561"/>
      <c r="I193" s="561">
        <v>28</v>
      </c>
      <c r="J193" s="561">
        <v>0</v>
      </c>
      <c r="K193" s="561">
        <v>0</v>
      </c>
      <c r="L193" s="561"/>
      <c r="M193" s="561"/>
      <c r="N193" s="561">
        <v>45</v>
      </c>
      <c r="O193" s="561">
        <v>20</v>
      </c>
    </row>
    <row r="194" spans="1:15">
      <c r="A194" s="776"/>
      <c r="B194" s="448" t="s">
        <v>1151</v>
      </c>
      <c r="C194" s="561">
        <v>16</v>
      </c>
      <c r="D194" s="561">
        <v>15</v>
      </c>
      <c r="E194" s="561"/>
      <c r="F194" s="561"/>
      <c r="G194" s="561">
        <v>1</v>
      </c>
      <c r="H194" s="561"/>
      <c r="I194" s="561">
        <v>29</v>
      </c>
      <c r="J194" s="561">
        <v>0</v>
      </c>
      <c r="K194" s="561">
        <v>0</v>
      </c>
      <c r="L194" s="561"/>
      <c r="M194" s="561"/>
      <c r="N194" s="561">
        <v>45</v>
      </c>
      <c r="O194" s="561">
        <v>20</v>
      </c>
    </row>
    <row r="195" spans="1:15">
      <c r="A195" s="776"/>
      <c r="B195" s="505" t="s">
        <v>1152</v>
      </c>
      <c r="C195" s="562">
        <v>16</v>
      </c>
      <c r="D195" s="562">
        <v>15</v>
      </c>
      <c r="E195" s="562"/>
      <c r="F195" s="562"/>
      <c r="G195" s="562">
        <v>2</v>
      </c>
      <c r="H195" s="562"/>
      <c r="I195" s="562">
        <v>26</v>
      </c>
      <c r="J195" s="562">
        <v>0</v>
      </c>
      <c r="K195" s="562">
        <v>0</v>
      </c>
      <c r="L195" s="562"/>
      <c r="M195" s="562"/>
      <c r="N195" s="562">
        <v>42</v>
      </c>
      <c r="O195" s="562">
        <v>19</v>
      </c>
    </row>
    <row r="196" spans="1:15">
      <c r="A196" s="777"/>
      <c r="B196" s="505" t="s">
        <v>2783</v>
      </c>
      <c r="C196" s="614">
        <v>18</v>
      </c>
      <c r="D196" s="614"/>
      <c r="E196" s="614"/>
      <c r="F196" s="614"/>
      <c r="G196" s="614"/>
      <c r="H196" s="614"/>
      <c r="I196" s="614"/>
      <c r="J196" s="614"/>
      <c r="K196" s="614"/>
      <c r="L196" s="614"/>
      <c r="M196" s="614">
        <v>0</v>
      </c>
      <c r="N196" s="614"/>
      <c r="O196" s="614"/>
    </row>
    <row r="197" spans="1:15">
      <c r="A197" s="775" t="s">
        <v>10</v>
      </c>
      <c r="B197" s="448" t="s">
        <v>436</v>
      </c>
      <c r="C197" s="561">
        <v>86</v>
      </c>
      <c r="D197" s="561">
        <v>85</v>
      </c>
      <c r="E197" s="561"/>
      <c r="F197" s="561"/>
      <c r="G197" s="561">
        <v>1</v>
      </c>
      <c r="H197" s="561"/>
      <c r="I197" s="561">
        <v>17</v>
      </c>
      <c r="J197" s="561">
        <v>2</v>
      </c>
      <c r="K197" s="561">
        <v>2</v>
      </c>
      <c r="L197" s="561">
        <v>0</v>
      </c>
      <c r="M197" s="561">
        <v>0</v>
      </c>
      <c r="N197" s="561">
        <v>99</v>
      </c>
      <c r="O197" s="561">
        <v>9</v>
      </c>
    </row>
    <row r="198" spans="1:15">
      <c r="A198" s="776"/>
      <c r="B198" s="448" t="s">
        <v>462</v>
      </c>
      <c r="C198" s="561">
        <v>90</v>
      </c>
      <c r="D198" s="561">
        <v>88</v>
      </c>
      <c r="E198" s="561"/>
      <c r="F198" s="561"/>
      <c r="G198" s="561">
        <v>1</v>
      </c>
      <c r="H198" s="561"/>
      <c r="I198" s="561">
        <v>18</v>
      </c>
      <c r="J198" s="561">
        <v>2</v>
      </c>
      <c r="K198" s="561">
        <v>2</v>
      </c>
      <c r="L198" s="561">
        <v>1</v>
      </c>
      <c r="M198" s="561">
        <v>0</v>
      </c>
      <c r="N198" s="561">
        <v>104</v>
      </c>
      <c r="O198" s="561">
        <v>9</v>
      </c>
    </row>
    <row r="199" spans="1:15">
      <c r="A199" s="776"/>
      <c r="B199" s="448" t="s">
        <v>463</v>
      </c>
      <c r="C199" s="561">
        <v>94</v>
      </c>
      <c r="D199" s="561">
        <v>92</v>
      </c>
      <c r="E199" s="561"/>
      <c r="F199" s="561"/>
      <c r="G199" s="561">
        <v>1</v>
      </c>
      <c r="H199" s="561"/>
      <c r="I199" s="561">
        <v>18</v>
      </c>
      <c r="J199" s="561">
        <v>2</v>
      </c>
      <c r="K199" s="561">
        <v>2</v>
      </c>
      <c r="L199" s="561">
        <v>1</v>
      </c>
      <c r="M199" s="561">
        <v>0</v>
      </c>
      <c r="N199" s="561">
        <v>108</v>
      </c>
      <c r="O199" s="561">
        <v>9</v>
      </c>
    </row>
    <row r="200" spans="1:15">
      <c r="A200" s="776"/>
      <c r="B200" s="448" t="s">
        <v>464</v>
      </c>
      <c r="C200" s="561">
        <v>98</v>
      </c>
      <c r="D200" s="561">
        <v>97</v>
      </c>
      <c r="E200" s="561"/>
      <c r="F200" s="561"/>
      <c r="G200" s="561">
        <v>1</v>
      </c>
      <c r="H200" s="561"/>
      <c r="I200" s="561">
        <v>19</v>
      </c>
      <c r="J200" s="561">
        <v>2</v>
      </c>
      <c r="K200" s="561">
        <v>2</v>
      </c>
      <c r="L200" s="561">
        <v>0</v>
      </c>
      <c r="M200" s="561">
        <v>0</v>
      </c>
      <c r="N200" s="561">
        <v>113</v>
      </c>
      <c r="O200" s="561">
        <v>9</v>
      </c>
    </row>
    <row r="201" spans="1:15">
      <c r="A201" s="776"/>
      <c r="B201" s="448" t="s">
        <v>465</v>
      </c>
      <c r="C201" s="561">
        <v>102</v>
      </c>
      <c r="D201" s="561">
        <v>101</v>
      </c>
      <c r="E201" s="561"/>
      <c r="F201" s="561"/>
      <c r="G201" s="561">
        <v>1</v>
      </c>
      <c r="H201" s="561"/>
      <c r="I201" s="561">
        <v>21</v>
      </c>
      <c r="J201" s="561">
        <v>1</v>
      </c>
      <c r="K201" s="561">
        <v>2</v>
      </c>
      <c r="L201" s="561">
        <v>1</v>
      </c>
      <c r="M201" s="561">
        <v>0</v>
      </c>
      <c r="N201" s="561">
        <v>120</v>
      </c>
      <c r="O201" s="561">
        <v>9</v>
      </c>
    </row>
    <row r="202" spans="1:15">
      <c r="A202" s="776"/>
      <c r="B202" s="448" t="s">
        <v>437</v>
      </c>
      <c r="C202" s="561">
        <v>107</v>
      </c>
      <c r="D202" s="561">
        <v>106</v>
      </c>
      <c r="E202" s="561"/>
      <c r="F202" s="561"/>
      <c r="G202" s="561">
        <v>1</v>
      </c>
      <c r="H202" s="561"/>
      <c r="I202" s="561">
        <v>22</v>
      </c>
      <c r="J202" s="561">
        <v>1</v>
      </c>
      <c r="K202" s="561">
        <v>2</v>
      </c>
      <c r="L202" s="561">
        <v>1</v>
      </c>
      <c r="M202" s="561">
        <v>0</v>
      </c>
      <c r="N202" s="561">
        <v>126</v>
      </c>
      <c r="O202" s="561">
        <v>10</v>
      </c>
    </row>
    <row r="203" spans="1:15">
      <c r="A203" s="776"/>
      <c r="B203" s="448" t="s">
        <v>466</v>
      </c>
      <c r="C203" s="561">
        <v>112</v>
      </c>
      <c r="D203" s="561">
        <v>111</v>
      </c>
      <c r="E203" s="561"/>
      <c r="F203" s="561"/>
      <c r="G203" s="561">
        <v>2</v>
      </c>
      <c r="H203" s="561"/>
      <c r="I203" s="561">
        <v>22</v>
      </c>
      <c r="J203" s="561">
        <v>2</v>
      </c>
      <c r="K203" s="561">
        <v>2</v>
      </c>
      <c r="L203" s="561">
        <v>1</v>
      </c>
      <c r="M203" s="561">
        <v>0</v>
      </c>
      <c r="N203" s="561">
        <v>131</v>
      </c>
      <c r="O203" s="561">
        <v>10</v>
      </c>
    </row>
    <row r="204" spans="1:15">
      <c r="A204" s="776"/>
      <c r="B204" s="448" t="s">
        <v>467</v>
      </c>
      <c r="C204" s="561">
        <v>116</v>
      </c>
      <c r="D204" s="561">
        <v>115</v>
      </c>
      <c r="E204" s="561"/>
      <c r="F204" s="561"/>
      <c r="G204" s="561">
        <v>2</v>
      </c>
      <c r="H204" s="561"/>
      <c r="I204" s="561">
        <v>26</v>
      </c>
      <c r="J204" s="561">
        <v>2</v>
      </c>
      <c r="K204" s="561">
        <v>2</v>
      </c>
      <c r="L204" s="561">
        <v>1</v>
      </c>
      <c r="M204" s="561">
        <v>0</v>
      </c>
      <c r="N204" s="561">
        <v>139</v>
      </c>
      <c r="O204" s="561">
        <v>10</v>
      </c>
    </row>
    <row r="205" spans="1:15">
      <c r="A205" s="776"/>
      <c r="B205" s="448" t="s">
        <v>468</v>
      </c>
      <c r="C205" s="561">
        <v>123</v>
      </c>
      <c r="D205" s="561">
        <v>122</v>
      </c>
      <c r="E205" s="561"/>
      <c r="F205" s="561"/>
      <c r="G205" s="561">
        <v>2</v>
      </c>
      <c r="H205" s="561"/>
      <c r="I205" s="561">
        <v>28</v>
      </c>
      <c r="J205" s="561">
        <v>1</v>
      </c>
      <c r="K205" s="561">
        <v>2</v>
      </c>
      <c r="L205" s="561">
        <v>1</v>
      </c>
      <c r="M205" s="561"/>
      <c r="N205" s="561">
        <v>147</v>
      </c>
      <c r="O205" s="561">
        <v>10</v>
      </c>
    </row>
    <row r="206" spans="1:15">
      <c r="A206" s="776"/>
      <c r="B206" s="448" t="s">
        <v>469</v>
      </c>
      <c r="C206" s="561">
        <v>124</v>
      </c>
      <c r="D206" s="561">
        <v>122</v>
      </c>
      <c r="E206" s="561"/>
      <c r="F206" s="561"/>
      <c r="G206" s="561">
        <v>2</v>
      </c>
      <c r="H206" s="561"/>
      <c r="I206" s="561">
        <v>31</v>
      </c>
      <c r="J206" s="561">
        <v>3</v>
      </c>
      <c r="K206" s="561">
        <v>2</v>
      </c>
      <c r="L206" s="561">
        <v>1</v>
      </c>
      <c r="M206" s="561"/>
      <c r="N206" s="561">
        <v>149</v>
      </c>
      <c r="O206" s="561">
        <v>10</v>
      </c>
    </row>
    <row r="207" spans="1:15">
      <c r="A207" s="776"/>
      <c r="B207" s="448" t="s">
        <v>438</v>
      </c>
      <c r="C207" s="561">
        <v>127</v>
      </c>
      <c r="D207" s="561">
        <v>125</v>
      </c>
      <c r="E207" s="561"/>
      <c r="F207" s="561"/>
      <c r="G207" s="561">
        <v>2</v>
      </c>
      <c r="H207" s="561"/>
      <c r="I207" s="561">
        <v>36</v>
      </c>
      <c r="J207" s="561">
        <v>7</v>
      </c>
      <c r="K207" s="561">
        <v>2</v>
      </c>
      <c r="L207" s="561">
        <v>1</v>
      </c>
      <c r="M207" s="561">
        <v>0</v>
      </c>
      <c r="N207" s="561">
        <v>153</v>
      </c>
      <c r="O207" s="561">
        <v>10</v>
      </c>
    </row>
    <row r="208" spans="1:15">
      <c r="A208" s="776"/>
      <c r="B208" s="448" t="s">
        <v>445</v>
      </c>
      <c r="C208" s="561">
        <v>130</v>
      </c>
      <c r="D208" s="561">
        <v>128</v>
      </c>
      <c r="E208" s="561"/>
      <c r="F208" s="561"/>
      <c r="G208" s="561">
        <v>2</v>
      </c>
      <c r="H208" s="561"/>
      <c r="I208" s="561">
        <v>33</v>
      </c>
      <c r="J208" s="561">
        <v>5</v>
      </c>
      <c r="K208" s="561">
        <v>2</v>
      </c>
      <c r="L208" s="561">
        <v>1</v>
      </c>
      <c r="M208" s="561">
        <v>1</v>
      </c>
      <c r="N208" s="561">
        <v>154</v>
      </c>
      <c r="O208" s="561">
        <v>10</v>
      </c>
    </row>
    <row r="209" spans="1:15">
      <c r="A209" s="776"/>
      <c r="B209" s="448" t="s">
        <v>446</v>
      </c>
      <c r="C209" s="561">
        <v>133</v>
      </c>
      <c r="D209" s="561">
        <v>131</v>
      </c>
      <c r="E209" s="561"/>
      <c r="F209" s="561"/>
      <c r="G209" s="561">
        <v>2</v>
      </c>
      <c r="H209" s="561"/>
      <c r="I209" s="561">
        <v>24</v>
      </c>
      <c r="J209" s="561">
        <v>4</v>
      </c>
      <c r="K209" s="561">
        <v>1</v>
      </c>
      <c r="L209" s="561">
        <v>0</v>
      </c>
      <c r="M209" s="561">
        <v>2</v>
      </c>
      <c r="N209" s="561">
        <v>151</v>
      </c>
      <c r="O209" s="561">
        <v>9</v>
      </c>
    </row>
    <row r="210" spans="1:15">
      <c r="A210" s="776"/>
      <c r="B210" s="448" t="s">
        <v>447</v>
      </c>
      <c r="C210" s="561">
        <v>137</v>
      </c>
      <c r="D210" s="561">
        <v>135</v>
      </c>
      <c r="E210" s="561"/>
      <c r="F210" s="561"/>
      <c r="G210" s="561">
        <v>2</v>
      </c>
      <c r="H210" s="561"/>
      <c r="I210" s="561">
        <v>33</v>
      </c>
      <c r="J210" s="561">
        <v>9</v>
      </c>
      <c r="K210" s="561">
        <v>2</v>
      </c>
      <c r="L210" s="561">
        <v>0</v>
      </c>
      <c r="M210" s="561">
        <v>-1</v>
      </c>
      <c r="N210" s="561">
        <v>160</v>
      </c>
      <c r="O210" s="561">
        <v>9</v>
      </c>
    </row>
    <row r="211" spans="1:15">
      <c r="A211" s="776"/>
      <c r="B211" s="448" t="s">
        <v>448</v>
      </c>
      <c r="C211" s="561">
        <v>141</v>
      </c>
      <c r="D211" s="561">
        <v>139</v>
      </c>
      <c r="E211" s="561"/>
      <c r="F211" s="561"/>
      <c r="G211" s="561">
        <v>2</v>
      </c>
      <c r="H211" s="561"/>
      <c r="I211" s="561">
        <v>29</v>
      </c>
      <c r="J211" s="561">
        <v>5</v>
      </c>
      <c r="K211" s="561">
        <v>2</v>
      </c>
      <c r="L211" s="561">
        <v>1</v>
      </c>
      <c r="M211" s="561">
        <v>-3</v>
      </c>
      <c r="N211" s="561">
        <v>165</v>
      </c>
      <c r="O211" s="561">
        <v>10</v>
      </c>
    </row>
    <row r="212" spans="1:15">
      <c r="A212" s="776"/>
      <c r="B212" s="448" t="s">
        <v>439</v>
      </c>
      <c r="C212" s="561">
        <v>145</v>
      </c>
      <c r="D212" s="561">
        <v>142</v>
      </c>
      <c r="E212" s="561"/>
      <c r="F212" s="561"/>
      <c r="G212" s="561">
        <v>2</v>
      </c>
      <c r="H212" s="561"/>
      <c r="I212" s="561">
        <v>27</v>
      </c>
      <c r="J212" s="561">
        <v>1</v>
      </c>
      <c r="K212" s="561">
        <v>2</v>
      </c>
      <c r="L212" s="561">
        <v>0</v>
      </c>
      <c r="M212" s="561">
        <v>0</v>
      </c>
      <c r="N212" s="561">
        <v>168</v>
      </c>
      <c r="O212" s="561">
        <v>9</v>
      </c>
    </row>
    <row r="213" spans="1:15">
      <c r="A213" s="776"/>
      <c r="B213" s="448" t="s">
        <v>440</v>
      </c>
      <c r="C213" s="561">
        <v>148</v>
      </c>
      <c r="D213" s="561">
        <v>146</v>
      </c>
      <c r="E213" s="561"/>
      <c r="F213" s="561"/>
      <c r="G213" s="561">
        <v>2</v>
      </c>
      <c r="H213" s="561"/>
      <c r="I213" s="561">
        <v>26</v>
      </c>
      <c r="J213" s="561">
        <v>1</v>
      </c>
      <c r="K213" s="561">
        <v>2</v>
      </c>
      <c r="L213" s="561">
        <v>0</v>
      </c>
      <c r="M213" s="561">
        <v>0</v>
      </c>
      <c r="N213" s="561">
        <v>171</v>
      </c>
      <c r="O213" s="561">
        <v>9</v>
      </c>
    </row>
    <row r="214" spans="1:15">
      <c r="A214" s="776"/>
      <c r="B214" s="448" t="s">
        <v>441</v>
      </c>
      <c r="C214" s="561">
        <v>154</v>
      </c>
      <c r="D214" s="561">
        <v>152</v>
      </c>
      <c r="E214" s="561"/>
      <c r="F214" s="561"/>
      <c r="G214" s="561">
        <v>3</v>
      </c>
      <c r="H214" s="561"/>
      <c r="I214" s="561">
        <v>27</v>
      </c>
      <c r="J214" s="561">
        <v>1</v>
      </c>
      <c r="K214" s="561">
        <v>2</v>
      </c>
      <c r="L214" s="561">
        <v>0</v>
      </c>
      <c r="M214" s="561">
        <v>1</v>
      </c>
      <c r="N214" s="561">
        <v>177</v>
      </c>
      <c r="O214" s="561">
        <v>9</v>
      </c>
    </row>
    <row r="215" spans="1:15">
      <c r="A215" s="776"/>
      <c r="B215" s="448" t="s">
        <v>34</v>
      </c>
      <c r="C215" s="561">
        <v>161</v>
      </c>
      <c r="D215" s="561">
        <v>158</v>
      </c>
      <c r="E215" s="561"/>
      <c r="F215" s="561"/>
      <c r="G215" s="561">
        <v>3</v>
      </c>
      <c r="H215" s="561"/>
      <c r="I215" s="561">
        <v>29</v>
      </c>
      <c r="J215" s="561">
        <v>0</v>
      </c>
      <c r="K215" s="561">
        <v>2</v>
      </c>
      <c r="L215" s="561">
        <v>0</v>
      </c>
      <c r="M215" s="561">
        <v>2</v>
      </c>
      <c r="N215" s="561">
        <v>185</v>
      </c>
      <c r="O215" s="561">
        <v>9</v>
      </c>
    </row>
    <row r="216" spans="1:15">
      <c r="A216" s="776"/>
      <c r="B216" s="448" t="s">
        <v>442</v>
      </c>
      <c r="C216" s="561">
        <v>167</v>
      </c>
      <c r="D216" s="561">
        <v>165</v>
      </c>
      <c r="E216" s="561"/>
      <c r="F216" s="561"/>
      <c r="G216" s="561">
        <v>3</v>
      </c>
      <c r="H216" s="561"/>
      <c r="I216" s="561">
        <v>24</v>
      </c>
      <c r="J216" s="561">
        <v>0</v>
      </c>
      <c r="K216" s="561">
        <v>1</v>
      </c>
      <c r="L216" s="561">
        <v>0</v>
      </c>
      <c r="M216" s="561">
        <v>-1</v>
      </c>
      <c r="N216" s="561">
        <v>191</v>
      </c>
      <c r="O216" s="561">
        <v>9</v>
      </c>
    </row>
    <row r="217" spans="1:15">
      <c r="A217" s="776"/>
      <c r="B217" s="448" t="s">
        <v>33</v>
      </c>
      <c r="C217" s="561">
        <v>174</v>
      </c>
      <c r="D217" s="561">
        <v>172</v>
      </c>
      <c r="E217" s="561"/>
      <c r="F217" s="561"/>
      <c r="G217" s="561">
        <v>3</v>
      </c>
      <c r="H217" s="561"/>
      <c r="I217" s="561">
        <v>25</v>
      </c>
      <c r="J217" s="561">
        <v>0</v>
      </c>
      <c r="K217" s="561">
        <v>1</v>
      </c>
      <c r="L217" s="561">
        <v>1</v>
      </c>
      <c r="M217" s="561">
        <v>-2</v>
      </c>
      <c r="N217" s="561">
        <v>200</v>
      </c>
      <c r="O217" s="561">
        <v>9</v>
      </c>
    </row>
    <row r="218" spans="1:15">
      <c r="A218" s="776"/>
      <c r="B218" s="448" t="s">
        <v>601</v>
      </c>
      <c r="C218" s="561">
        <v>181</v>
      </c>
      <c r="D218" s="561">
        <v>178</v>
      </c>
      <c r="E218" s="561"/>
      <c r="F218" s="561"/>
      <c r="G218" s="561">
        <v>2</v>
      </c>
      <c r="H218" s="561"/>
      <c r="I218" s="561">
        <v>32</v>
      </c>
      <c r="J218" s="561">
        <v>0</v>
      </c>
      <c r="K218" s="561">
        <v>2</v>
      </c>
      <c r="L218" s="561">
        <v>1</v>
      </c>
      <c r="M218" s="561">
        <v>-1</v>
      </c>
      <c r="N218" s="561">
        <v>212</v>
      </c>
      <c r="O218" s="561">
        <v>10</v>
      </c>
    </row>
    <row r="219" spans="1:15">
      <c r="A219" s="776"/>
      <c r="B219" s="448" t="s">
        <v>602</v>
      </c>
      <c r="C219" s="561">
        <v>188</v>
      </c>
      <c r="D219" s="561">
        <v>185</v>
      </c>
      <c r="E219" s="561"/>
      <c r="F219" s="561"/>
      <c r="G219" s="561">
        <v>3</v>
      </c>
      <c r="H219" s="561"/>
      <c r="I219" s="561">
        <v>38</v>
      </c>
      <c r="J219" s="561">
        <v>0</v>
      </c>
      <c r="K219" s="561">
        <v>2</v>
      </c>
      <c r="L219" s="561">
        <v>1</v>
      </c>
      <c r="M219" s="561">
        <v>1</v>
      </c>
      <c r="N219" s="561">
        <v>223</v>
      </c>
      <c r="O219" s="561">
        <v>10</v>
      </c>
    </row>
    <row r="220" spans="1:15">
      <c r="A220" s="776"/>
      <c r="B220" s="448" t="s">
        <v>603</v>
      </c>
      <c r="C220" s="561">
        <v>195</v>
      </c>
      <c r="D220" s="561">
        <v>192</v>
      </c>
      <c r="E220" s="561"/>
      <c r="F220" s="561"/>
      <c r="G220" s="561">
        <v>3</v>
      </c>
      <c r="H220" s="561"/>
      <c r="I220" s="561">
        <v>42</v>
      </c>
      <c r="J220" s="561">
        <v>0</v>
      </c>
      <c r="K220" s="561">
        <v>2</v>
      </c>
      <c r="L220" s="561">
        <v>1</v>
      </c>
      <c r="M220" s="561">
        <v>-1</v>
      </c>
      <c r="N220" s="561">
        <v>236</v>
      </c>
      <c r="O220" s="561">
        <v>10</v>
      </c>
    </row>
    <row r="221" spans="1:15">
      <c r="A221" s="776"/>
      <c r="B221" s="448" t="s">
        <v>604</v>
      </c>
      <c r="C221" s="561">
        <v>201</v>
      </c>
      <c r="D221" s="561">
        <v>198</v>
      </c>
      <c r="E221" s="561"/>
      <c r="F221" s="561"/>
      <c r="G221" s="561">
        <v>3</v>
      </c>
      <c r="H221" s="561"/>
      <c r="I221" s="561">
        <v>42</v>
      </c>
      <c r="J221" s="561">
        <v>0</v>
      </c>
      <c r="K221" s="561">
        <v>2</v>
      </c>
      <c r="L221" s="561">
        <v>0</v>
      </c>
      <c r="M221" s="561">
        <v>-1</v>
      </c>
      <c r="N221" s="561">
        <v>242</v>
      </c>
      <c r="O221" s="561">
        <v>10</v>
      </c>
    </row>
    <row r="222" spans="1:15">
      <c r="A222" s="776"/>
      <c r="B222" s="448" t="s">
        <v>605</v>
      </c>
      <c r="C222" s="561">
        <v>209</v>
      </c>
      <c r="D222" s="561">
        <v>205</v>
      </c>
      <c r="E222" s="561"/>
      <c r="F222" s="561"/>
      <c r="G222" s="561">
        <v>3</v>
      </c>
      <c r="H222" s="561"/>
      <c r="I222" s="561">
        <v>44</v>
      </c>
      <c r="J222" s="561">
        <v>0</v>
      </c>
      <c r="K222" s="561">
        <v>2</v>
      </c>
      <c r="L222" s="561">
        <v>0</v>
      </c>
      <c r="M222" s="561">
        <v>1</v>
      </c>
      <c r="N222" s="561">
        <v>250</v>
      </c>
      <c r="O222" s="561">
        <v>10</v>
      </c>
    </row>
    <row r="223" spans="1:15">
      <c r="A223" s="776"/>
      <c r="B223" s="448" t="s">
        <v>606</v>
      </c>
      <c r="C223" s="561">
        <v>263</v>
      </c>
      <c r="D223" s="561">
        <v>259</v>
      </c>
      <c r="E223" s="561"/>
      <c r="F223" s="561"/>
      <c r="G223" s="561">
        <v>3</v>
      </c>
      <c r="H223" s="561"/>
      <c r="I223" s="561">
        <v>48</v>
      </c>
      <c r="J223" s="561"/>
      <c r="K223" s="561">
        <v>1</v>
      </c>
      <c r="L223" s="561">
        <v>0</v>
      </c>
      <c r="M223" s="561">
        <v>3</v>
      </c>
      <c r="N223" s="561">
        <v>306</v>
      </c>
      <c r="O223" s="561">
        <v>12</v>
      </c>
    </row>
    <row r="224" spans="1:15">
      <c r="A224" s="776"/>
      <c r="B224" s="448" t="s">
        <v>607</v>
      </c>
      <c r="C224" s="561">
        <v>272</v>
      </c>
      <c r="D224" s="561">
        <v>269</v>
      </c>
      <c r="E224" s="561"/>
      <c r="F224" s="561"/>
      <c r="G224" s="561">
        <v>3</v>
      </c>
      <c r="H224" s="561"/>
      <c r="I224" s="561">
        <v>53</v>
      </c>
      <c r="J224" s="561"/>
      <c r="K224" s="561">
        <v>2</v>
      </c>
      <c r="L224" s="561">
        <v>0</v>
      </c>
      <c r="M224" s="561">
        <v>-2</v>
      </c>
      <c r="N224" s="561">
        <v>325</v>
      </c>
      <c r="O224" s="561">
        <v>12</v>
      </c>
    </row>
    <row r="225" spans="1:15">
      <c r="A225" s="776"/>
      <c r="B225" s="448" t="s">
        <v>608</v>
      </c>
      <c r="C225" s="561">
        <v>306</v>
      </c>
      <c r="D225" s="561">
        <v>302</v>
      </c>
      <c r="E225" s="561"/>
      <c r="F225" s="561"/>
      <c r="G225" s="561">
        <v>4</v>
      </c>
      <c r="H225" s="561"/>
      <c r="I225" s="561">
        <v>48</v>
      </c>
      <c r="J225" s="561">
        <v>0</v>
      </c>
      <c r="K225" s="561">
        <v>2</v>
      </c>
      <c r="L225" s="561">
        <v>0</v>
      </c>
      <c r="M225" s="561">
        <v>-4</v>
      </c>
      <c r="N225" s="561">
        <v>356</v>
      </c>
      <c r="O225" s="561">
        <v>13</v>
      </c>
    </row>
    <row r="226" spans="1:15">
      <c r="A226" s="776"/>
      <c r="B226" s="448" t="s">
        <v>1151</v>
      </c>
      <c r="C226" s="561">
        <v>318</v>
      </c>
      <c r="D226" s="561">
        <v>315</v>
      </c>
      <c r="E226" s="561"/>
      <c r="F226" s="561"/>
      <c r="G226" s="561">
        <v>3</v>
      </c>
      <c r="H226" s="561"/>
      <c r="I226" s="561">
        <v>59</v>
      </c>
      <c r="J226" s="561">
        <v>0</v>
      </c>
      <c r="K226" s="561">
        <v>2</v>
      </c>
      <c r="L226" s="561">
        <v>0</v>
      </c>
      <c r="M226" s="561">
        <v>2</v>
      </c>
      <c r="N226" s="561">
        <v>374</v>
      </c>
      <c r="O226" s="561">
        <v>14</v>
      </c>
    </row>
    <row r="227" spans="1:15">
      <c r="A227" s="776"/>
      <c r="B227" s="505" t="s">
        <v>1152</v>
      </c>
      <c r="C227" s="562">
        <v>331</v>
      </c>
      <c r="D227" s="562">
        <v>328</v>
      </c>
      <c r="E227" s="562"/>
      <c r="F227" s="562"/>
      <c r="G227" s="562">
        <v>3</v>
      </c>
      <c r="H227" s="562"/>
      <c r="I227" s="562">
        <v>53</v>
      </c>
      <c r="J227" s="562">
        <v>0</v>
      </c>
      <c r="K227" s="562">
        <v>1</v>
      </c>
      <c r="L227" s="562">
        <v>0</v>
      </c>
      <c r="M227" s="562">
        <v>1</v>
      </c>
      <c r="N227" s="562">
        <v>381</v>
      </c>
      <c r="O227" s="562">
        <v>14</v>
      </c>
    </row>
    <row r="228" spans="1:15">
      <c r="A228" s="777"/>
      <c r="B228" s="505" t="s">
        <v>2783</v>
      </c>
      <c r="C228" s="614">
        <v>343</v>
      </c>
      <c r="D228" s="614"/>
      <c r="E228" s="614"/>
      <c r="F228" s="614"/>
      <c r="G228" s="614"/>
      <c r="H228" s="614"/>
      <c r="I228" s="614"/>
      <c r="J228" s="614"/>
      <c r="K228" s="614"/>
      <c r="L228" s="614"/>
      <c r="M228" s="614">
        <v>-2</v>
      </c>
      <c r="N228" s="614"/>
      <c r="O228" s="614"/>
    </row>
    <row r="229" spans="1:15">
      <c r="A229" s="775" t="s">
        <v>9</v>
      </c>
      <c r="B229" s="448" t="s">
        <v>436</v>
      </c>
      <c r="C229" s="561">
        <v>56</v>
      </c>
      <c r="D229" s="561">
        <v>54</v>
      </c>
      <c r="E229" s="561"/>
      <c r="F229" s="561"/>
      <c r="G229" s="561">
        <v>3</v>
      </c>
      <c r="H229" s="561"/>
      <c r="I229" s="561">
        <v>8</v>
      </c>
      <c r="J229" s="561">
        <v>0</v>
      </c>
      <c r="K229" s="561">
        <v>0</v>
      </c>
      <c r="L229" s="561"/>
      <c r="M229" s="561"/>
      <c r="N229" s="561">
        <v>64</v>
      </c>
      <c r="O229" s="561">
        <v>7</v>
      </c>
    </row>
    <row r="230" spans="1:15">
      <c r="A230" s="776"/>
      <c r="B230" s="448" t="s">
        <v>462</v>
      </c>
      <c r="C230" s="561">
        <v>56</v>
      </c>
      <c r="D230" s="561">
        <v>53</v>
      </c>
      <c r="E230" s="561"/>
      <c r="F230" s="561"/>
      <c r="G230" s="561">
        <v>3</v>
      </c>
      <c r="H230" s="561"/>
      <c r="I230" s="561">
        <v>9</v>
      </c>
      <c r="J230" s="561">
        <v>0</v>
      </c>
      <c r="K230" s="561">
        <v>0</v>
      </c>
      <c r="L230" s="561"/>
      <c r="M230" s="561"/>
      <c r="N230" s="561">
        <v>65</v>
      </c>
      <c r="O230" s="561">
        <v>7</v>
      </c>
    </row>
    <row r="231" spans="1:15">
      <c r="A231" s="776"/>
      <c r="B231" s="448" t="s">
        <v>463</v>
      </c>
      <c r="C231" s="561">
        <v>57</v>
      </c>
      <c r="D231" s="561">
        <v>54</v>
      </c>
      <c r="E231" s="561"/>
      <c r="F231" s="561"/>
      <c r="G231" s="561">
        <v>3</v>
      </c>
      <c r="H231" s="561"/>
      <c r="I231" s="561">
        <v>9</v>
      </c>
      <c r="J231" s="561">
        <v>0</v>
      </c>
      <c r="K231" s="561">
        <v>0</v>
      </c>
      <c r="L231" s="561"/>
      <c r="M231" s="561"/>
      <c r="N231" s="561">
        <v>66</v>
      </c>
      <c r="O231" s="561">
        <v>7</v>
      </c>
    </row>
    <row r="232" spans="1:15">
      <c r="A232" s="776"/>
      <c r="B232" s="448" t="s">
        <v>464</v>
      </c>
      <c r="C232" s="561">
        <v>53</v>
      </c>
      <c r="D232" s="561">
        <v>50</v>
      </c>
      <c r="E232" s="561"/>
      <c r="F232" s="561"/>
      <c r="G232" s="561">
        <v>3</v>
      </c>
      <c r="H232" s="561"/>
      <c r="I232" s="561">
        <v>10</v>
      </c>
      <c r="J232" s="561">
        <v>0</v>
      </c>
      <c r="K232" s="561">
        <v>0</v>
      </c>
      <c r="L232" s="561"/>
      <c r="M232" s="561"/>
      <c r="N232" s="561">
        <v>63</v>
      </c>
      <c r="O232" s="561">
        <v>6</v>
      </c>
    </row>
    <row r="233" spans="1:15">
      <c r="A233" s="776"/>
      <c r="B233" s="448" t="s">
        <v>465</v>
      </c>
      <c r="C233" s="561">
        <v>56</v>
      </c>
      <c r="D233" s="561">
        <v>53</v>
      </c>
      <c r="E233" s="561"/>
      <c r="F233" s="561"/>
      <c r="G233" s="561">
        <v>3</v>
      </c>
      <c r="H233" s="561"/>
      <c r="I233" s="561">
        <v>10</v>
      </c>
      <c r="J233" s="561">
        <v>0</v>
      </c>
      <c r="K233" s="561">
        <v>0</v>
      </c>
      <c r="L233" s="561"/>
      <c r="M233" s="561"/>
      <c r="N233" s="561">
        <v>66</v>
      </c>
      <c r="O233" s="561">
        <v>7</v>
      </c>
    </row>
    <row r="234" spans="1:15">
      <c r="A234" s="776"/>
      <c r="B234" s="448" t="s">
        <v>437</v>
      </c>
      <c r="C234" s="561">
        <v>55</v>
      </c>
      <c r="D234" s="561">
        <v>52</v>
      </c>
      <c r="E234" s="561"/>
      <c r="F234" s="561"/>
      <c r="G234" s="561">
        <v>3</v>
      </c>
      <c r="H234" s="561"/>
      <c r="I234" s="561">
        <v>11</v>
      </c>
      <c r="J234" s="561">
        <v>0</v>
      </c>
      <c r="K234" s="561">
        <v>0</v>
      </c>
      <c r="L234" s="561"/>
      <c r="M234" s="561"/>
      <c r="N234" s="561">
        <v>65</v>
      </c>
      <c r="O234" s="561">
        <v>7</v>
      </c>
    </row>
    <row r="235" spans="1:15">
      <c r="A235" s="776"/>
      <c r="B235" s="448" t="s">
        <v>466</v>
      </c>
      <c r="C235" s="561">
        <v>54</v>
      </c>
      <c r="D235" s="561">
        <v>51</v>
      </c>
      <c r="E235" s="561"/>
      <c r="F235" s="561"/>
      <c r="G235" s="561">
        <v>3</v>
      </c>
      <c r="H235" s="561"/>
      <c r="I235" s="561">
        <v>11</v>
      </c>
      <c r="J235" s="561">
        <v>0</v>
      </c>
      <c r="K235" s="561">
        <v>0</v>
      </c>
      <c r="L235" s="561"/>
      <c r="M235" s="561"/>
      <c r="N235" s="561">
        <v>64</v>
      </c>
      <c r="O235" s="561">
        <v>6</v>
      </c>
    </row>
    <row r="236" spans="1:15">
      <c r="A236" s="776"/>
      <c r="B236" s="448" t="s">
        <v>467</v>
      </c>
      <c r="C236" s="561">
        <v>54</v>
      </c>
      <c r="D236" s="561">
        <v>51</v>
      </c>
      <c r="E236" s="561"/>
      <c r="F236" s="561"/>
      <c r="G236" s="561">
        <v>3</v>
      </c>
      <c r="H236" s="561"/>
      <c r="I236" s="561">
        <v>11</v>
      </c>
      <c r="J236" s="561">
        <v>0</v>
      </c>
      <c r="K236" s="561">
        <v>0</v>
      </c>
      <c r="L236" s="561"/>
      <c r="M236" s="561"/>
      <c r="N236" s="561">
        <v>64</v>
      </c>
      <c r="O236" s="561">
        <v>6</v>
      </c>
    </row>
    <row r="237" spans="1:15">
      <c r="A237" s="776"/>
      <c r="B237" s="448" t="s">
        <v>468</v>
      </c>
      <c r="C237" s="561">
        <v>55</v>
      </c>
      <c r="D237" s="561">
        <v>51</v>
      </c>
      <c r="E237" s="561"/>
      <c r="F237" s="561"/>
      <c r="G237" s="561">
        <v>3</v>
      </c>
      <c r="H237" s="561"/>
      <c r="I237" s="561">
        <v>11</v>
      </c>
      <c r="J237" s="561">
        <v>0</v>
      </c>
      <c r="K237" s="561">
        <v>0</v>
      </c>
      <c r="L237" s="561"/>
      <c r="M237" s="561"/>
      <c r="N237" s="561">
        <v>65</v>
      </c>
      <c r="O237" s="561">
        <v>6</v>
      </c>
    </row>
    <row r="238" spans="1:15">
      <c r="A238" s="776"/>
      <c r="B238" s="448" t="s">
        <v>469</v>
      </c>
      <c r="C238" s="561">
        <v>55</v>
      </c>
      <c r="D238" s="561">
        <v>51</v>
      </c>
      <c r="E238" s="561"/>
      <c r="F238" s="561"/>
      <c r="G238" s="561">
        <v>4</v>
      </c>
      <c r="H238" s="561"/>
      <c r="I238" s="561">
        <v>11</v>
      </c>
      <c r="J238" s="561">
        <v>1</v>
      </c>
      <c r="K238" s="561">
        <v>0</v>
      </c>
      <c r="L238" s="561"/>
      <c r="M238" s="561"/>
      <c r="N238" s="561">
        <v>65</v>
      </c>
      <c r="O238" s="561">
        <v>6</v>
      </c>
    </row>
    <row r="239" spans="1:15">
      <c r="A239" s="776"/>
      <c r="B239" s="448" t="s">
        <v>438</v>
      </c>
      <c r="C239" s="561">
        <v>56</v>
      </c>
      <c r="D239" s="561">
        <v>53</v>
      </c>
      <c r="E239" s="561"/>
      <c r="F239" s="561"/>
      <c r="G239" s="561">
        <v>4</v>
      </c>
      <c r="H239" s="561"/>
      <c r="I239" s="561">
        <v>10</v>
      </c>
      <c r="J239" s="561">
        <v>1</v>
      </c>
      <c r="K239" s="561">
        <v>0</v>
      </c>
      <c r="L239" s="561"/>
      <c r="M239" s="561"/>
      <c r="N239" s="561">
        <v>65</v>
      </c>
      <c r="O239" s="561">
        <v>6</v>
      </c>
    </row>
    <row r="240" spans="1:15">
      <c r="A240" s="776"/>
      <c r="B240" s="448" t="s">
        <v>445</v>
      </c>
      <c r="C240" s="561">
        <v>56</v>
      </c>
      <c r="D240" s="561">
        <v>52</v>
      </c>
      <c r="E240" s="561"/>
      <c r="F240" s="561"/>
      <c r="G240" s="561">
        <v>4</v>
      </c>
      <c r="H240" s="561"/>
      <c r="I240" s="561">
        <v>9</v>
      </c>
      <c r="J240" s="561">
        <v>0</v>
      </c>
      <c r="K240" s="561">
        <v>0</v>
      </c>
      <c r="L240" s="561"/>
      <c r="M240" s="561"/>
      <c r="N240" s="561">
        <v>65</v>
      </c>
      <c r="O240" s="561">
        <v>6</v>
      </c>
    </row>
    <row r="241" spans="1:15">
      <c r="A241" s="776"/>
      <c r="B241" s="448" t="s">
        <v>446</v>
      </c>
      <c r="C241" s="561">
        <v>58</v>
      </c>
      <c r="D241" s="561">
        <v>54</v>
      </c>
      <c r="E241" s="561"/>
      <c r="F241" s="561"/>
      <c r="G241" s="561">
        <v>4</v>
      </c>
      <c r="H241" s="561"/>
      <c r="I241" s="561">
        <v>10</v>
      </c>
      <c r="J241" s="561">
        <v>0</v>
      </c>
      <c r="K241" s="561">
        <v>0</v>
      </c>
      <c r="L241" s="561"/>
      <c r="M241" s="561"/>
      <c r="N241" s="561">
        <v>68</v>
      </c>
      <c r="O241" s="561">
        <v>6</v>
      </c>
    </row>
    <row r="242" spans="1:15">
      <c r="A242" s="776"/>
      <c r="B242" s="448" t="s">
        <v>447</v>
      </c>
      <c r="C242" s="561">
        <v>59</v>
      </c>
      <c r="D242" s="561">
        <v>55</v>
      </c>
      <c r="E242" s="561"/>
      <c r="F242" s="561"/>
      <c r="G242" s="561">
        <v>4</v>
      </c>
      <c r="H242" s="561"/>
      <c r="I242" s="561">
        <v>11</v>
      </c>
      <c r="J242" s="561">
        <v>0</v>
      </c>
      <c r="K242" s="561">
        <v>0</v>
      </c>
      <c r="L242" s="561"/>
      <c r="M242" s="561"/>
      <c r="N242" s="561">
        <v>68</v>
      </c>
      <c r="O242" s="561">
        <v>6</v>
      </c>
    </row>
    <row r="243" spans="1:15">
      <c r="A243" s="776"/>
      <c r="B243" s="448" t="s">
        <v>448</v>
      </c>
      <c r="C243" s="561">
        <v>59</v>
      </c>
      <c r="D243" s="561">
        <v>54</v>
      </c>
      <c r="E243" s="561"/>
      <c r="F243" s="561"/>
      <c r="G243" s="561">
        <v>5</v>
      </c>
      <c r="H243" s="561"/>
      <c r="I243" s="561">
        <v>11</v>
      </c>
      <c r="J243" s="561">
        <v>0</v>
      </c>
      <c r="K243" s="561">
        <v>0</v>
      </c>
      <c r="L243" s="561"/>
      <c r="M243" s="561"/>
      <c r="N243" s="561">
        <v>70</v>
      </c>
      <c r="O243" s="561">
        <v>6</v>
      </c>
    </row>
    <row r="244" spans="1:15">
      <c r="A244" s="776"/>
      <c r="B244" s="448" t="s">
        <v>439</v>
      </c>
      <c r="C244" s="561">
        <v>60</v>
      </c>
      <c r="D244" s="561">
        <v>55</v>
      </c>
      <c r="E244" s="561"/>
      <c r="F244" s="561"/>
      <c r="G244" s="561">
        <v>5</v>
      </c>
      <c r="H244" s="561"/>
      <c r="I244" s="561">
        <v>11</v>
      </c>
      <c r="J244" s="561">
        <v>0</v>
      </c>
      <c r="K244" s="561">
        <v>0</v>
      </c>
      <c r="L244" s="561"/>
      <c r="M244" s="561"/>
      <c r="N244" s="561">
        <v>70</v>
      </c>
      <c r="O244" s="561">
        <v>5</v>
      </c>
    </row>
    <row r="245" spans="1:15">
      <c r="A245" s="776"/>
      <c r="B245" s="448" t="s">
        <v>440</v>
      </c>
      <c r="C245" s="561">
        <v>60</v>
      </c>
      <c r="D245" s="561">
        <v>55</v>
      </c>
      <c r="E245" s="561"/>
      <c r="F245" s="561"/>
      <c r="G245" s="561">
        <v>5</v>
      </c>
      <c r="H245" s="561"/>
      <c r="I245" s="561">
        <v>11</v>
      </c>
      <c r="J245" s="561">
        <v>0</v>
      </c>
      <c r="K245" s="561">
        <v>0</v>
      </c>
      <c r="L245" s="561"/>
      <c r="M245" s="561"/>
      <c r="N245" s="561">
        <v>70</v>
      </c>
      <c r="O245" s="561">
        <v>5</v>
      </c>
    </row>
    <row r="246" spans="1:15">
      <c r="A246" s="776"/>
      <c r="B246" s="448" t="s">
        <v>441</v>
      </c>
      <c r="C246" s="561">
        <v>62</v>
      </c>
      <c r="D246" s="561">
        <v>57</v>
      </c>
      <c r="E246" s="561"/>
      <c r="F246" s="561"/>
      <c r="G246" s="561">
        <v>5</v>
      </c>
      <c r="H246" s="561"/>
      <c r="I246" s="561">
        <v>11</v>
      </c>
      <c r="J246" s="561">
        <v>0</v>
      </c>
      <c r="K246" s="561">
        <v>0</v>
      </c>
      <c r="L246" s="561"/>
      <c r="M246" s="561"/>
      <c r="N246" s="561">
        <v>72</v>
      </c>
      <c r="O246" s="561">
        <v>5</v>
      </c>
    </row>
    <row r="247" spans="1:15">
      <c r="A247" s="776"/>
      <c r="B247" s="448" t="s">
        <v>34</v>
      </c>
      <c r="C247" s="561">
        <v>64</v>
      </c>
      <c r="D247" s="561">
        <v>58</v>
      </c>
      <c r="E247" s="561"/>
      <c r="F247" s="561"/>
      <c r="G247" s="561">
        <v>6</v>
      </c>
      <c r="H247" s="561"/>
      <c r="I247" s="561">
        <v>13</v>
      </c>
      <c r="J247" s="561">
        <v>0</v>
      </c>
      <c r="K247" s="561">
        <v>0</v>
      </c>
      <c r="L247" s="561"/>
      <c r="M247" s="561"/>
      <c r="N247" s="561">
        <v>76</v>
      </c>
      <c r="O247" s="561">
        <v>5</v>
      </c>
    </row>
    <row r="248" spans="1:15">
      <c r="A248" s="776"/>
      <c r="B248" s="448" t="s">
        <v>442</v>
      </c>
      <c r="C248" s="561">
        <v>64</v>
      </c>
      <c r="D248" s="561">
        <v>58</v>
      </c>
      <c r="E248" s="561"/>
      <c r="F248" s="561"/>
      <c r="G248" s="561">
        <v>6</v>
      </c>
      <c r="H248" s="561"/>
      <c r="I248" s="561">
        <v>13</v>
      </c>
      <c r="J248" s="561">
        <v>0</v>
      </c>
      <c r="K248" s="561">
        <v>0</v>
      </c>
      <c r="L248" s="561"/>
      <c r="M248" s="561"/>
      <c r="N248" s="561">
        <v>76</v>
      </c>
      <c r="O248" s="561">
        <v>5</v>
      </c>
    </row>
    <row r="249" spans="1:15">
      <c r="A249" s="776"/>
      <c r="B249" s="448" t="s">
        <v>33</v>
      </c>
      <c r="C249" s="561">
        <v>64</v>
      </c>
      <c r="D249" s="561">
        <v>58</v>
      </c>
      <c r="E249" s="561"/>
      <c r="F249" s="561"/>
      <c r="G249" s="561">
        <v>7</v>
      </c>
      <c r="H249" s="561"/>
      <c r="I249" s="561">
        <v>12</v>
      </c>
      <c r="J249" s="561">
        <v>0</v>
      </c>
      <c r="K249" s="561">
        <v>0</v>
      </c>
      <c r="L249" s="561"/>
      <c r="M249" s="561"/>
      <c r="N249" s="561">
        <v>76</v>
      </c>
      <c r="O249" s="561">
        <v>5</v>
      </c>
    </row>
    <row r="250" spans="1:15">
      <c r="A250" s="776"/>
      <c r="B250" s="448" t="s">
        <v>601</v>
      </c>
      <c r="C250" s="561">
        <v>66</v>
      </c>
      <c r="D250" s="561">
        <v>59</v>
      </c>
      <c r="E250" s="561"/>
      <c r="F250" s="561"/>
      <c r="G250" s="561">
        <v>7</v>
      </c>
      <c r="H250" s="561"/>
      <c r="I250" s="561">
        <v>13</v>
      </c>
      <c r="J250" s="561">
        <v>0</v>
      </c>
      <c r="K250" s="561">
        <v>0</v>
      </c>
      <c r="L250" s="561"/>
      <c r="M250" s="561"/>
      <c r="N250" s="561">
        <v>78</v>
      </c>
      <c r="O250" s="561">
        <v>5</v>
      </c>
    </row>
    <row r="251" spans="1:15">
      <c r="A251" s="776"/>
      <c r="B251" s="448" t="s">
        <v>602</v>
      </c>
      <c r="C251" s="561">
        <v>67</v>
      </c>
      <c r="D251" s="561">
        <v>60</v>
      </c>
      <c r="E251" s="561"/>
      <c r="F251" s="561"/>
      <c r="G251" s="561">
        <v>7</v>
      </c>
      <c r="H251" s="561"/>
      <c r="I251" s="561">
        <v>13</v>
      </c>
      <c r="J251" s="561">
        <v>0</v>
      </c>
      <c r="K251" s="561">
        <v>0</v>
      </c>
      <c r="L251" s="561"/>
      <c r="M251" s="561"/>
      <c r="N251" s="561">
        <v>79</v>
      </c>
      <c r="O251" s="561">
        <v>5</v>
      </c>
    </row>
    <row r="252" spans="1:15">
      <c r="A252" s="776"/>
      <c r="B252" s="448" t="s">
        <v>603</v>
      </c>
      <c r="C252" s="561">
        <v>67</v>
      </c>
      <c r="D252" s="561">
        <v>60</v>
      </c>
      <c r="E252" s="561"/>
      <c r="F252" s="561"/>
      <c r="G252" s="561">
        <v>7</v>
      </c>
      <c r="H252" s="561"/>
      <c r="I252" s="561">
        <v>13</v>
      </c>
      <c r="J252" s="561">
        <v>0</v>
      </c>
      <c r="K252" s="561">
        <v>0</v>
      </c>
      <c r="L252" s="561"/>
      <c r="M252" s="561"/>
      <c r="N252" s="561">
        <v>80</v>
      </c>
      <c r="O252" s="561">
        <v>5</v>
      </c>
    </row>
    <row r="253" spans="1:15">
      <c r="A253" s="776"/>
      <c r="B253" s="448" t="s">
        <v>604</v>
      </c>
      <c r="C253" s="561">
        <v>68</v>
      </c>
      <c r="D253" s="561">
        <v>61</v>
      </c>
      <c r="E253" s="561"/>
      <c r="F253" s="561"/>
      <c r="G253" s="561">
        <v>7</v>
      </c>
      <c r="H253" s="561"/>
      <c r="I253" s="561">
        <v>11</v>
      </c>
      <c r="J253" s="561">
        <v>0</v>
      </c>
      <c r="K253" s="561">
        <v>0</v>
      </c>
      <c r="L253" s="561"/>
      <c r="M253" s="561"/>
      <c r="N253" s="561">
        <v>79</v>
      </c>
      <c r="O253" s="561">
        <v>5</v>
      </c>
    </row>
    <row r="254" spans="1:15">
      <c r="A254" s="776"/>
      <c r="B254" s="448" t="s">
        <v>605</v>
      </c>
      <c r="C254" s="561">
        <v>69</v>
      </c>
      <c r="D254" s="561">
        <v>61</v>
      </c>
      <c r="E254" s="561"/>
      <c r="F254" s="561"/>
      <c r="G254" s="561">
        <v>7</v>
      </c>
      <c r="H254" s="561"/>
      <c r="I254" s="561">
        <v>13</v>
      </c>
      <c r="J254" s="561">
        <v>0</v>
      </c>
      <c r="K254" s="561">
        <v>0</v>
      </c>
      <c r="L254" s="561"/>
      <c r="M254" s="561"/>
      <c r="N254" s="561">
        <v>81</v>
      </c>
      <c r="O254" s="561">
        <v>5</v>
      </c>
    </row>
    <row r="255" spans="1:15">
      <c r="A255" s="776"/>
      <c r="B255" s="448" t="s">
        <v>606</v>
      </c>
      <c r="C255" s="561">
        <v>68</v>
      </c>
      <c r="D255" s="561">
        <v>61</v>
      </c>
      <c r="E255" s="561"/>
      <c r="F255" s="561"/>
      <c r="G255" s="561">
        <v>7</v>
      </c>
      <c r="H255" s="561"/>
      <c r="I255" s="561">
        <v>15</v>
      </c>
      <c r="J255" s="561">
        <v>0</v>
      </c>
      <c r="K255" s="561">
        <v>0</v>
      </c>
      <c r="L255" s="561"/>
      <c r="M255" s="561"/>
      <c r="N255" s="561">
        <v>83</v>
      </c>
      <c r="O255" s="561">
        <v>5</v>
      </c>
    </row>
    <row r="256" spans="1:15">
      <c r="A256" s="776"/>
      <c r="B256" s="448" t="s">
        <v>607</v>
      </c>
      <c r="C256" s="561">
        <v>69</v>
      </c>
      <c r="D256" s="561">
        <v>62</v>
      </c>
      <c r="E256" s="561"/>
      <c r="F256" s="561"/>
      <c r="G256" s="561">
        <v>7</v>
      </c>
      <c r="H256" s="561"/>
      <c r="I256" s="561">
        <v>17</v>
      </c>
      <c r="J256" s="561">
        <v>0</v>
      </c>
      <c r="K256" s="561">
        <v>0</v>
      </c>
      <c r="L256" s="561"/>
      <c r="M256" s="561"/>
      <c r="N256" s="561">
        <v>85</v>
      </c>
      <c r="O256" s="561">
        <v>5</v>
      </c>
    </row>
    <row r="257" spans="1:15">
      <c r="A257" s="776"/>
      <c r="B257" s="448" t="s">
        <v>608</v>
      </c>
      <c r="C257" s="561">
        <v>69</v>
      </c>
      <c r="D257" s="561">
        <v>62</v>
      </c>
      <c r="E257" s="561"/>
      <c r="F257" s="561"/>
      <c r="G257" s="561">
        <v>7</v>
      </c>
      <c r="H257" s="561"/>
      <c r="I257" s="561">
        <v>20</v>
      </c>
      <c r="J257" s="561">
        <v>0</v>
      </c>
      <c r="K257" s="561">
        <v>0</v>
      </c>
      <c r="L257" s="561"/>
      <c r="M257" s="561"/>
      <c r="N257" s="561">
        <v>88</v>
      </c>
      <c r="O257" s="561">
        <v>5</v>
      </c>
    </row>
    <row r="258" spans="1:15">
      <c r="A258" s="776"/>
      <c r="B258" s="448" t="s">
        <v>1151</v>
      </c>
      <c r="C258" s="561">
        <v>70</v>
      </c>
      <c r="D258" s="561">
        <v>63</v>
      </c>
      <c r="E258" s="561"/>
      <c r="F258" s="561"/>
      <c r="G258" s="561">
        <v>7</v>
      </c>
      <c r="H258" s="561"/>
      <c r="I258" s="561">
        <v>20</v>
      </c>
      <c r="J258" s="561">
        <v>0</v>
      </c>
      <c r="K258" s="561">
        <v>0</v>
      </c>
      <c r="L258" s="561"/>
      <c r="M258" s="561"/>
      <c r="N258" s="561">
        <v>90</v>
      </c>
      <c r="O258" s="561">
        <v>5</v>
      </c>
    </row>
    <row r="259" spans="1:15">
      <c r="A259" s="776"/>
      <c r="B259" s="505" t="s">
        <v>1152</v>
      </c>
      <c r="C259" s="562">
        <v>70</v>
      </c>
      <c r="D259" s="562">
        <v>63</v>
      </c>
      <c r="E259" s="562"/>
      <c r="F259" s="562"/>
      <c r="G259" s="562">
        <v>7</v>
      </c>
      <c r="H259" s="562"/>
      <c r="I259" s="562">
        <v>23</v>
      </c>
      <c r="J259" s="562">
        <v>0</v>
      </c>
      <c r="K259" s="562">
        <v>0</v>
      </c>
      <c r="L259" s="562"/>
      <c r="M259" s="562">
        <v>2</v>
      </c>
      <c r="N259" s="562">
        <v>91</v>
      </c>
      <c r="O259" s="562">
        <v>5</v>
      </c>
    </row>
    <row r="260" spans="1:15">
      <c r="A260" s="777"/>
      <c r="B260" s="505" t="s">
        <v>2783</v>
      </c>
      <c r="C260" s="614">
        <v>70</v>
      </c>
      <c r="D260" s="614"/>
      <c r="E260" s="614"/>
      <c r="F260" s="614"/>
      <c r="G260" s="614"/>
      <c r="H260" s="614"/>
      <c r="I260" s="614"/>
      <c r="J260" s="614"/>
      <c r="K260" s="614"/>
      <c r="L260" s="614"/>
      <c r="M260" s="614">
        <v>-2</v>
      </c>
      <c r="N260" s="614"/>
      <c r="O260" s="614"/>
    </row>
    <row r="261" spans="1:15">
      <c r="A261" s="775" t="s">
        <v>8</v>
      </c>
      <c r="B261" s="448" t="s">
        <v>436</v>
      </c>
      <c r="C261" s="561">
        <v>13</v>
      </c>
      <c r="D261" s="561">
        <v>12</v>
      </c>
      <c r="E261" s="561"/>
      <c r="F261" s="561"/>
      <c r="G261" s="561">
        <v>0</v>
      </c>
      <c r="H261" s="561"/>
      <c r="I261" s="561">
        <v>26</v>
      </c>
      <c r="J261" s="561">
        <v>0</v>
      </c>
      <c r="K261" s="561">
        <v>2</v>
      </c>
      <c r="L261" s="561">
        <v>3</v>
      </c>
      <c r="M261" s="561">
        <v>1</v>
      </c>
      <c r="N261" s="561">
        <v>33</v>
      </c>
      <c r="O261" s="561">
        <v>31</v>
      </c>
    </row>
    <row r="262" spans="1:15">
      <c r="A262" s="776"/>
      <c r="B262" s="448" t="s">
        <v>462</v>
      </c>
      <c r="C262" s="561">
        <v>12</v>
      </c>
      <c r="D262" s="561">
        <v>12</v>
      </c>
      <c r="E262" s="561"/>
      <c r="F262" s="561"/>
      <c r="G262" s="561">
        <v>0</v>
      </c>
      <c r="H262" s="561"/>
      <c r="I262" s="561">
        <v>27</v>
      </c>
      <c r="J262" s="561">
        <v>0</v>
      </c>
      <c r="K262" s="561">
        <v>2</v>
      </c>
      <c r="L262" s="561">
        <v>3</v>
      </c>
      <c r="M262" s="561">
        <v>1</v>
      </c>
      <c r="N262" s="561">
        <v>34</v>
      </c>
      <c r="O262" s="561">
        <v>31</v>
      </c>
    </row>
    <row r="263" spans="1:15">
      <c r="A263" s="776"/>
      <c r="B263" s="448" t="s">
        <v>463</v>
      </c>
      <c r="C263" s="561">
        <v>13</v>
      </c>
      <c r="D263" s="561">
        <v>13</v>
      </c>
      <c r="E263" s="561"/>
      <c r="F263" s="561"/>
      <c r="G263" s="561">
        <v>0</v>
      </c>
      <c r="H263" s="561"/>
      <c r="I263" s="561">
        <v>30</v>
      </c>
      <c r="J263" s="561">
        <v>0</v>
      </c>
      <c r="K263" s="561">
        <v>2</v>
      </c>
      <c r="L263" s="561">
        <v>3</v>
      </c>
      <c r="M263" s="561">
        <v>1</v>
      </c>
      <c r="N263" s="561">
        <v>37</v>
      </c>
      <c r="O263" s="561">
        <v>34</v>
      </c>
    </row>
    <row r="264" spans="1:15">
      <c r="A264" s="776"/>
      <c r="B264" s="448" t="s">
        <v>464</v>
      </c>
      <c r="C264" s="561">
        <v>13</v>
      </c>
      <c r="D264" s="561">
        <v>12</v>
      </c>
      <c r="E264" s="561"/>
      <c r="F264" s="561"/>
      <c r="G264" s="561">
        <v>0</v>
      </c>
      <c r="H264" s="561"/>
      <c r="I264" s="561">
        <v>31</v>
      </c>
      <c r="J264" s="561">
        <v>0</v>
      </c>
      <c r="K264" s="561">
        <v>2</v>
      </c>
      <c r="L264" s="561">
        <v>3</v>
      </c>
      <c r="M264" s="561">
        <v>1</v>
      </c>
      <c r="N264" s="561">
        <v>38</v>
      </c>
      <c r="O264" s="561">
        <v>34</v>
      </c>
    </row>
    <row r="265" spans="1:15">
      <c r="A265" s="776"/>
      <c r="B265" s="448" t="s">
        <v>465</v>
      </c>
      <c r="C265" s="561">
        <v>14</v>
      </c>
      <c r="D265" s="561">
        <v>13</v>
      </c>
      <c r="E265" s="561"/>
      <c r="F265" s="561"/>
      <c r="G265" s="561">
        <v>0</v>
      </c>
      <c r="H265" s="561"/>
      <c r="I265" s="561">
        <v>31</v>
      </c>
      <c r="J265" s="561">
        <v>0</v>
      </c>
      <c r="K265" s="561">
        <v>2</v>
      </c>
      <c r="L265" s="561">
        <v>6</v>
      </c>
      <c r="M265" s="561">
        <v>0</v>
      </c>
      <c r="N265" s="561">
        <v>37</v>
      </c>
      <c r="O265" s="561">
        <v>33</v>
      </c>
    </row>
    <row r="266" spans="1:15">
      <c r="A266" s="776"/>
      <c r="B266" s="448" t="s">
        <v>437</v>
      </c>
      <c r="C266" s="561">
        <v>15</v>
      </c>
      <c r="D266" s="561">
        <v>14</v>
      </c>
      <c r="E266" s="561"/>
      <c r="F266" s="561"/>
      <c r="G266" s="561">
        <v>0</v>
      </c>
      <c r="H266" s="561"/>
      <c r="I266" s="561">
        <v>34</v>
      </c>
      <c r="J266" s="561">
        <v>0</v>
      </c>
      <c r="K266" s="561">
        <v>2</v>
      </c>
      <c r="L266" s="561">
        <v>4</v>
      </c>
      <c r="M266" s="561">
        <v>2</v>
      </c>
      <c r="N266" s="561">
        <v>41</v>
      </c>
      <c r="O266" s="561">
        <v>36</v>
      </c>
    </row>
    <row r="267" spans="1:15">
      <c r="A267" s="776"/>
      <c r="B267" s="448" t="s">
        <v>466</v>
      </c>
      <c r="C267" s="561">
        <v>13</v>
      </c>
      <c r="D267" s="561">
        <v>12</v>
      </c>
      <c r="E267" s="561"/>
      <c r="F267" s="561"/>
      <c r="G267" s="561">
        <v>0</v>
      </c>
      <c r="H267" s="561"/>
      <c r="I267" s="561">
        <v>34</v>
      </c>
      <c r="J267" s="561">
        <v>0</v>
      </c>
      <c r="K267" s="561">
        <v>2</v>
      </c>
      <c r="L267" s="561">
        <v>5</v>
      </c>
      <c r="M267" s="561">
        <v>-2</v>
      </c>
      <c r="N267" s="561">
        <v>41</v>
      </c>
      <c r="O267" s="561">
        <v>35</v>
      </c>
    </row>
    <row r="268" spans="1:15">
      <c r="A268" s="776"/>
      <c r="B268" s="448" t="s">
        <v>467</v>
      </c>
      <c r="C268" s="561">
        <v>17</v>
      </c>
      <c r="D268" s="561">
        <v>17</v>
      </c>
      <c r="E268" s="561"/>
      <c r="F268" s="561"/>
      <c r="G268" s="561">
        <v>0</v>
      </c>
      <c r="H268" s="561"/>
      <c r="I268" s="561">
        <v>38</v>
      </c>
      <c r="J268" s="561">
        <v>0</v>
      </c>
      <c r="K268" s="561">
        <v>2</v>
      </c>
      <c r="L268" s="561">
        <v>6</v>
      </c>
      <c r="M268" s="561">
        <v>1</v>
      </c>
      <c r="N268" s="561">
        <v>46</v>
      </c>
      <c r="O268" s="561">
        <v>39</v>
      </c>
    </row>
    <row r="269" spans="1:15">
      <c r="A269" s="776"/>
      <c r="B269" s="448" t="s">
        <v>468</v>
      </c>
      <c r="C269" s="561">
        <v>14</v>
      </c>
      <c r="D269" s="561">
        <v>14</v>
      </c>
      <c r="E269" s="561"/>
      <c r="F269" s="561"/>
      <c r="G269" s="561">
        <v>0</v>
      </c>
      <c r="H269" s="561"/>
      <c r="I269" s="561">
        <v>42</v>
      </c>
      <c r="J269" s="561">
        <v>0</v>
      </c>
      <c r="K269" s="561">
        <v>2</v>
      </c>
      <c r="L269" s="561">
        <v>7</v>
      </c>
      <c r="M269" s="561">
        <v>1</v>
      </c>
      <c r="N269" s="561">
        <v>45</v>
      </c>
      <c r="O269" s="561">
        <v>38</v>
      </c>
    </row>
    <row r="270" spans="1:15">
      <c r="A270" s="776"/>
      <c r="B270" s="448" t="s">
        <v>469</v>
      </c>
      <c r="C270" s="561">
        <v>10</v>
      </c>
      <c r="D270" s="561">
        <v>10</v>
      </c>
      <c r="E270" s="561"/>
      <c r="F270" s="561"/>
      <c r="G270" s="561">
        <v>0</v>
      </c>
      <c r="H270" s="561"/>
      <c r="I270" s="561">
        <v>43</v>
      </c>
      <c r="J270" s="561">
        <v>0</v>
      </c>
      <c r="K270" s="561">
        <v>3</v>
      </c>
      <c r="L270" s="561">
        <v>7</v>
      </c>
      <c r="M270" s="561">
        <v>-1</v>
      </c>
      <c r="N270" s="561">
        <v>44</v>
      </c>
      <c r="O270" s="561">
        <v>37</v>
      </c>
    </row>
    <row r="271" spans="1:15">
      <c r="A271" s="776"/>
      <c r="B271" s="448" t="s">
        <v>438</v>
      </c>
      <c r="C271" s="561">
        <v>13</v>
      </c>
      <c r="D271" s="561">
        <v>12</v>
      </c>
      <c r="E271" s="561"/>
      <c r="F271" s="561"/>
      <c r="G271" s="561">
        <v>0</v>
      </c>
      <c r="H271" s="561"/>
      <c r="I271" s="561">
        <v>47</v>
      </c>
      <c r="J271" s="561"/>
      <c r="K271" s="561">
        <v>4</v>
      </c>
      <c r="L271" s="561">
        <v>9</v>
      </c>
      <c r="M271" s="561">
        <v>-3</v>
      </c>
      <c r="N271" s="561">
        <v>49</v>
      </c>
      <c r="O271" s="561">
        <v>41</v>
      </c>
    </row>
    <row r="272" spans="1:15">
      <c r="A272" s="776"/>
      <c r="B272" s="448" t="s">
        <v>445</v>
      </c>
      <c r="C272" s="561">
        <v>13</v>
      </c>
      <c r="D272" s="561">
        <v>13</v>
      </c>
      <c r="E272" s="561"/>
      <c r="F272" s="561"/>
      <c r="G272" s="561">
        <v>0</v>
      </c>
      <c r="H272" s="561"/>
      <c r="I272" s="561">
        <v>51</v>
      </c>
      <c r="J272" s="561"/>
      <c r="K272" s="561">
        <v>3</v>
      </c>
      <c r="L272" s="561">
        <v>9</v>
      </c>
      <c r="M272" s="561">
        <v>0</v>
      </c>
      <c r="N272" s="561">
        <v>52</v>
      </c>
      <c r="O272" s="561">
        <v>43</v>
      </c>
    </row>
    <row r="273" spans="1:15">
      <c r="A273" s="776"/>
      <c r="B273" s="448" t="s">
        <v>446</v>
      </c>
      <c r="C273" s="561">
        <v>12</v>
      </c>
      <c r="D273" s="561">
        <v>12</v>
      </c>
      <c r="E273" s="561"/>
      <c r="F273" s="561"/>
      <c r="G273" s="561">
        <v>0</v>
      </c>
      <c r="H273" s="561"/>
      <c r="I273" s="561">
        <v>48</v>
      </c>
      <c r="J273" s="561"/>
      <c r="K273" s="561">
        <v>4</v>
      </c>
      <c r="L273" s="561">
        <v>7</v>
      </c>
      <c r="M273" s="561">
        <v>-2</v>
      </c>
      <c r="N273" s="561">
        <v>51</v>
      </c>
      <c r="O273" s="561">
        <v>42</v>
      </c>
    </row>
    <row r="274" spans="1:15">
      <c r="A274" s="776"/>
      <c r="B274" s="448" t="s">
        <v>447</v>
      </c>
      <c r="C274" s="561">
        <v>13</v>
      </c>
      <c r="D274" s="561">
        <v>12</v>
      </c>
      <c r="E274" s="561"/>
      <c r="F274" s="561"/>
      <c r="G274" s="561">
        <v>0</v>
      </c>
      <c r="H274" s="561"/>
      <c r="I274" s="561">
        <v>49</v>
      </c>
      <c r="J274" s="561"/>
      <c r="K274" s="561">
        <v>4</v>
      </c>
      <c r="L274" s="561">
        <v>6</v>
      </c>
      <c r="M274" s="561">
        <v>-1</v>
      </c>
      <c r="N274" s="561">
        <v>54</v>
      </c>
      <c r="O274" s="561">
        <v>44</v>
      </c>
    </row>
    <row r="275" spans="1:15">
      <c r="A275" s="776"/>
      <c r="B275" s="448" t="s">
        <v>448</v>
      </c>
      <c r="C275" s="561">
        <v>13</v>
      </c>
      <c r="D275" s="561">
        <v>13</v>
      </c>
      <c r="E275" s="561"/>
      <c r="F275" s="561"/>
      <c r="G275" s="561">
        <v>0</v>
      </c>
      <c r="H275" s="561"/>
      <c r="I275" s="561">
        <v>53</v>
      </c>
      <c r="J275" s="561"/>
      <c r="K275" s="561">
        <v>4</v>
      </c>
      <c r="L275" s="561">
        <v>6</v>
      </c>
      <c r="M275" s="561">
        <v>1</v>
      </c>
      <c r="N275" s="561">
        <v>55</v>
      </c>
      <c r="O275" s="561">
        <v>44</v>
      </c>
    </row>
    <row r="276" spans="1:15">
      <c r="A276" s="776"/>
      <c r="B276" s="448" t="s">
        <v>439</v>
      </c>
      <c r="C276" s="561">
        <v>12</v>
      </c>
      <c r="D276" s="561">
        <v>12</v>
      </c>
      <c r="E276" s="561"/>
      <c r="F276" s="561"/>
      <c r="G276" s="561">
        <v>0</v>
      </c>
      <c r="H276" s="561"/>
      <c r="I276" s="561">
        <v>56</v>
      </c>
      <c r="J276" s="561"/>
      <c r="K276" s="561">
        <v>4</v>
      </c>
      <c r="L276" s="561">
        <v>8</v>
      </c>
      <c r="M276" s="561">
        <v>-1</v>
      </c>
      <c r="N276" s="561">
        <v>57</v>
      </c>
      <c r="O276" s="561">
        <v>45</v>
      </c>
    </row>
    <row r="277" spans="1:15">
      <c r="A277" s="776"/>
      <c r="B277" s="448" t="s">
        <v>440</v>
      </c>
      <c r="C277" s="561">
        <v>12</v>
      </c>
      <c r="D277" s="561">
        <v>12</v>
      </c>
      <c r="E277" s="561"/>
      <c r="F277" s="561"/>
      <c r="G277" s="561">
        <v>0</v>
      </c>
      <c r="H277" s="561"/>
      <c r="I277" s="561">
        <v>57</v>
      </c>
      <c r="J277" s="561"/>
      <c r="K277" s="561">
        <v>4</v>
      </c>
      <c r="L277" s="561">
        <v>7</v>
      </c>
      <c r="M277" s="561">
        <v>-2</v>
      </c>
      <c r="N277" s="561">
        <v>60</v>
      </c>
      <c r="O277" s="561">
        <v>47</v>
      </c>
    </row>
    <row r="278" spans="1:15">
      <c r="A278" s="776"/>
      <c r="B278" s="448" t="s">
        <v>441</v>
      </c>
      <c r="C278" s="561">
        <v>12</v>
      </c>
      <c r="D278" s="561">
        <v>11</v>
      </c>
      <c r="E278" s="561"/>
      <c r="F278" s="561"/>
      <c r="G278" s="561">
        <v>0</v>
      </c>
      <c r="H278" s="561"/>
      <c r="I278" s="561">
        <v>63</v>
      </c>
      <c r="J278" s="561"/>
      <c r="K278" s="561">
        <v>5</v>
      </c>
      <c r="L278" s="561">
        <v>8</v>
      </c>
      <c r="M278" s="561">
        <v>1</v>
      </c>
      <c r="N278" s="561">
        <v>60</v>
      </c>
      <c r="O278" s="561">
        <v>49</v>
      </c>
    </row>
    <row r="279" spans="1:15">
      <c r="A279" s="776"/>
      <c r="B279" s="448" t="s">
        <v>34</v>
      </c>
      <c r="C279" s="561">
        <v>12</v>
      </c>
      <c r="D279" s="561">
        <v>12</v>
      </c>
      <c r="E279" s="561"/>
      <c r="F279" s="561"/>
      <c r="G279" s="561">
        <v>0</v>
      </c>
      <c r="H279" s="561"/>
      <c r="I279" s="561">
        <v>62</v>
      </c>
      <c r="J279" s="561"/>
      <c r="K279" s="561">
        <v>6</v>
      </c>
      <c r="L279" s="561">
        <v>9</v>
      </c>
      <c r="M279" s="561">
        <v>-1</v>
      </c>
      <c r="N279" s="561">
        <v>61</v>
      </c>
      <c r="O279" s="561">
        <v>50</v>
      </c>
    </row>
    <row r="280" spans="1:15">
      <c r="A280" s="776"/>
      <c r="B280" s="448" t="s">
        <v>442</v>
      </c>
      <c r="C280" s="561">
        <v>11</v>
      </c>
      <c r="D280" s="561">
        <v>11</v>
      </c>
      <c r="E280" s="561"/>
      <c r="F280" s="561"/>
      <c r="G280" s="561">
        <v>0</v>
      </c>
      <c r="H280" s="561"/>
      <c r="I280" s="561">
        <v>59</v>
      </c>
      <c r="J280" s="561"/>
      <c r="K280" s="561">
        <v>5</v>
      </c>
      <c r="L280" s="561">
        <v>9</v>
      </c>
      <c r="M280" s="561">
        <v>-4</v>
      </c>
      <c r="N280" s="561">
        <v>60</v>
      </c>
      <c r="O280" s="561">
        <v>48</v>
      </c>
    </row>
    <row r="281" spans="1:15">
      <c r="A281" s="776"/>
      <c r="B281" s="448" t="s">
        <v>33</v>
      </c>
      <c r="C281" s="561">
        <v>11</v>
      </c>
      <c r="D281" s="561">
        <v>11</v>
      </c>
      <c r="E281" s="561"/>
      <c r="F281" s="561"/>
      <c r="G281" s="561">
        <v>0</v>
      </c>
      <c r="H281" s="561"/>
      <c r="I281" s="561">
        <v>64</v>
      </c>
      <c r="J281" s="561"/>
      <c r="K281" s="561">
        <v>5</v>
      </c>
      <c r="L281" s="561">
        <v>10</v>
      </c>
      <c r="M281" s="561">
        <v>-2</v>
      </c>
      <c r="N281" s="561">
        <v>63</v>
      </c>
      <c r="O281" s="561">
        <v>50</v>
      </c>
    </row>
    <row r="282" spans="1:15">
      <c r="A282" s="776"/>
      <c r="B282" s="448" t="s">
        <v>601</v>
      </c>
      <c r="C282" s="561">
        <v>11</v>
      </c>
      <c r="D282" s="561">
        <v>11</v>
      </c>
      <c r="E282" s="561"/>
      <c r="F282" s="561">
        <v>0</v>
      </c>
      <c r="G282" s="561">
        <v>0</v>
      </c>
      <c r="H282" s="561"/>
      <c r="I282" s="561">
        <v>67</v>
      </c>
      <c r="J282" s="561"/>
      <c r="K282" s="561">
        <v>5</v>
      </c>
      <c r="L282" s="561">
        <v>12</v>
      </c>
      <c r="M282" s="561">
        <v>-1</v>
      </c>
      <c r="N282" s="561">
        <v>62</v>
      </c>
      <c r="O282" s="561">
        <v>50</v>
      </c>
    </row>
    <row r="283" spans="1:15">
      <c r="A283" s="776"/>
      <c r="B283" s="448" t="s">
        <v>602</v>
      </c>
      <c r="C283" s="561">
        <v>10</v>
      </c>
      <c r="D283" s="561">
        <v>10</v>
      </c>
      <c r="E283" s="561"/>
      <c r="F283" s="561">
        <v>0</v>
      </c>
      <c r="G283" s="561">
        <v>0</v>
      </c>
      <c r="H283" s="561"/>
      <c r="I283" s="561">
        <v>68</v>
      </c>
      <c r="J283" s="561"/>
      <c r="K283" s="561">
        <v>5</v>
      </c>
      <c r="L283" s="561">
        <v>11</v>
      </c>
      <c r="M283" s="561">
        <v>1</v>
      </c>
      <c r="N283" s="561">
        <v>62</v>
      </c>
      <c r="O283" s="561">
        <v>49</v>
      </c>
    </row>
    <row r="284" spans="1:15">
      <c r="A284" s="776"/>
      <c r="B284" s="448" t="s">
        <v>603</v>
      </c>
      <c r="C284" s="561">
        <v>10</v>
      </c>
      <c r="D284" s="561">
        <v>10</v>
      </c>
      <c r="E284" s="561"/>
      <c r="F284" s="561">
        <v>0</v>
      </c>
      <c r="G284" s="561">
        <v>0</v>
      </c>
      <c r="H284" s="561"/>
      <c r="I284" s="561">
        <v>72</v>
      </c>
      <c r="J284" s="561"/>
      <c r="K284" s="561">
        <v>5</v>
      </c>
      <c r="L284" s="561">
        <v>11</v>
      </c>
      <c r="M284" s="561">
        <v>2</v>
      </c>
      <c r="N284" s="561">
        <v>64</v>
      </c>
      <c r="O284" s="561">
        <v>51</v>
      </c>
    </row>
    <row r="285" spans="1:15">
      <c r="A285" s="776"/>
      <c r="B285" s="448" t="s">
        <v>604</v>
      </c>
      <c r="C285" s="561">
        <v>10</v>
      </c>
      <c r="D285" s="561">
        <v>10</v>
      </c>
      <c r="E285" s="561"/>
      <c r="F285" s="561">
        <v>0</v>
      </c>
      <c r="G285" s="561">
        <v>0</v>
      </c>
      <c r="H285" s="561"/>
      <c r="I285" s="561">
        <v>70</v>
      </c>
      <c r="J285" s="561"/>
      <c r="K285" s="561">
        <v>5</v>
      </c>
      <c r="L285" s="561">
        <v>12</v>
      </c>
      <c r="M285" s="561">
        <v>-2</v>
      </c>
      <c r="N285" s="561">
        <v>65</v>
      </c>
      <c r="O285" s="561">
        <v>52</v>
      </c>
    </row>
    <row r="286" spans="1:15">
      <c r="A286" s="776"/>
      <c r="B286" s="448" t="s">
        <v>605</v>
      </c>
      <c r="C286" s="561">
        <v>12</v>
      </c>
      <c r="D286" s="561">
        <v>11</v>
      </c>
      <c r="E286" s="561"/>
      <c r="F286" s="561">
        <v>0</v>
      </c>
      <c r="G286" s="561">
        <v>1</v>
      </c>
      <c r="H286" s="561"/>
      <c r="I286" s="561">
        <v>75</v>
      </c>
      <c r="J286" s="561"/>
      <c r="K286" s="561">
        <v>6</v>
      </c>
      <c r="L286" s="561">
        <v>12</v>
      </c>
      <c r="M286" s="561">
        <v>3</v>
      </c>
      <c r="N286" s="561">
        <v>67</v>
      </c>
      <c r="O286" s="561">
        <v>53</v>
      </c>
    </row>
    <row r="287" spans="1:15">
      <c r="A287" s="776"/>
      <c r="B287" s="448" t="s">
        <v>606</v>
      </c>
      <c r="C287" s="561">
        <v>11</v>
      </c>
      <c r="D287" s="561">
        <v>10</v>
      </c>
      <c r="E287" s="561"/>
      <c r="F287" s="561">
        <v>0</v>
      </c>
      <c r="G287" s="561">
        <v>1</v>
      </c>
      <c r="H287" s="561"/>
      <c r="I287" s="561">
        <v>87</v>
      </c>
      <c r="J287" s="561">
        <v>4</v>
      </c>
      <c r="K287" s="561">
        <v>6</v>
      </c>
      <c r="L287" s="561">
        <v>14</v>
      </c>
      <c r="M287" s="561">
        <v>6</v>
      </c>
      <c r="N287" s="561">
        <v>67</v>
      </c>
      <c r="O287" s="561">
        <v>53</v>
      </c>
    </row>
    <row r="288" spans="1:15">
      <c r="A288" s="776"/>
      <c r="B288" s="448" t="s">
        <v>607</v>
      </c>
      <c r="C288" s="561">
        <v>10</v>
      </c>
      <c r="D288" s="561">
        <v>10</v>
      </c>
      <c r="E288" s="561"/>
      <c r="F288" s="561">
        <v>0</v>
      </c>
      <c r="G288" s="561">
        <v>1</v>
      </c>
      <c r="H288" s="561"/>
      <c r="I288" s="561">
        <v>108</v>
      </c>
      <c r="J288" s="561"/>
      <c r="K288" s="561">
        <v>7</v>
      </c>
      <c r="L288" s="561">
        <v>19</v>
      </c>
      <c r="M288" s="561">
        <v>22</v>
      </c>
      <c r="N288" s="561">
        <v>69</v>
      </c>
      <c r="O288" s="561">
        <v>55</v>
      </c>
    </row>
    <row r="289" spans="1:15">
      <c r="A289" s="776"/>
      <c r="B289" s="448" t="s">
        <v>608</v>
      </c>
      <c r="C289" s="561">
        <v>10</v>
      </c>
      <c r="D289" s="561">
        <v>9</v>
      </c>
      <c r="E289" s="561"/>
      <c r="F289" s="561">
        <v>0</v>
      </c>
      <c r="G289" s="561">
        <v>1</v>
      </c>
      <c r="H289" s="561"/>
      <c r="I289" s="561">
        <v>104</v>
      </c>
      <c r="J289" s="561"/>
      <c r="K289" s="561">
        <v>7</v>
      </c>
      <c r="L289" s="561">
        <v>24</v>
      </c>
      <c r="M289" s="561">
        <v>15</v>
      </c>
      <c r="N289" s="561">
        <v>68</v>
      </c>
      <c r="O289" s="561">
        <v>54</v>
      </c>
    </row>
    <row r="290" spans="1:15">
      <c r="A290" s="776"/>
      <c r="B290" s="448" t="s">
        <v>1151</v>
      </c>
      <c r="C290" s="561">
        <v>10</v>
      </c>
      <c r="D290" s="561">
        <v>9</v>
      </c>
      <c r="E290" s="561"/>
      <c r="F290" s="561">
        <v>0</v>
      </c>
      <c r="G290" s="561">
        <v>1</v>
      </c>
      <c r="H290" s="561"/>
      <c r="I290" s="561">
        <v>110</v>
      </c>
      <c r="J290" s="561">
        <v>3</v>
      </c>
      <c r="K290" s="561">
        <v>6</v>
      </c>
      <c r="L290" s="561">
        <v>27</v>
      </c>
      <c r="M290" s="561">
        <v>14</v>
      </c>
      <c r="N290" s="561">
        <v>69</v>
      </c>
      <c r="O290" s="561">
        <v>54</v>
      </c>
    </row>
    <row r="291" spans="1:15">
      <c r="A291" s="776"/>
      <c r="B291" s="505" t="s">
        <v>1152</v>
      </c>
      <c r="C291" s="562">
        <v>8</v>
      </c>
      <c r="D291" s="562">
        <v>7</v>
      </c>
      <c r="E291" s="562"/>
      <c r="F291" s="562">
        <v>0</v>
      </c>
      <c r="G291" s="562">
        <v>1</v>
      </c>
      <c r="H291" s="562"/>
      <c r="I291" s="562">
        <v>84</v>
      </c>
      <c r="J291" s="562"/>
      <c r="K291" s="562">
        <v>2</v>
      </c>
      <c r="L291" s="562">
        <v>26</v>
      </c>
      <c r="M291" s="562">
        <v>6</v>
      </c>
      <c r="N291" s="562">
        <v>57</v>
      </c>
      <c r="O291" s="562">
        <v>44</v>
      </c>
    </row>
    <row r="292" spans="1:15">
      <c r="A292" s="777"/>
      <c r="B292" s="505" t="s">
        <v>2783</v>
      </c>
      <c r="C292" s="614">
        <v>8</v>
      </c>
      <c r="D292" s="614"/>
      <c r="E292" s="614"/>
      <c r="F292" s="614"/>
      <c r="G292" s="614"/>
      <c r="H292" s="614"/>
      <c r="I292" s="614"/>
      <c r="J292" s="614"/>
      <c r="K292" s="614"/>
      <c r="L292" s="614"/>
      <c r="M292" s="614">
        <v>2</v>
      </c>
      <c r="N292" s="614"/>
      <c r="O292" s="614"/>
    </row>
    <row r="293" spans="1:15">
      <c r="A293" s="775" t="s">
        <v>6</v>
      </c>
      <c r="B293" s="448" t="s">
        <v>436</v>
      </c>
      <c r="C293" s="561">
        <v>236</v>
      </c>
      <c r="D293" s="561">
        <v>235</v>
      </c>
      <c r="E293" s="561"/>
      <c r="F293" s="561"/>
      <c r="G293" s="561">
        <v>1</v>
      </c>
      <c r="H293" s="561"/>
      <c r="I293" s="561">
        <v>15</v>
      </c>
      <c r="J293" s="561"/>
      <c r="K293" s="561">
        <v>2</v>
      </c>
      <c r="L293" s="561">
        <v>1</v>
      </c>
      <c r="M293" s="561">
        <v>0</v>
      </c>
      <c r="N293" s="561">
        <v>248</v>
      </c>
      <c r="O293" s="561">
        <v>18</v>
      </c>
    </row>
    <row r="294" spans="1:15">
      <c r="A294" s="776"/>
      <c r="B294" s="448" t="s">
        <v>462</v>
      </c>
      <c r="C294" s="561">
        <v>235</v>
      </c>
      <c r="D294" s="561">
        <v>234</v>
      </c>
      <c r="E294" s="561"/>
      <c r="F294" s="561"/>
      <c r="G294" s="561">
        <v>1</v>
      </c>
      <c r="H294" s="561"/>
      <c r="I294" s="561">
        <v>14</v>
      </c>
      <c r="J294" s="561"/>
      <c r="K294" s="561">
        <v>2</v>
      </c>
      <c r="L294" s="561">
        <v>0</v>
      </c>
      <c r="M294" s="561">
        <v>0</v>
      </c>
      <c r="N294" s="561">
        <v>248</v>
      </c>
      <c r="O294" s="561">
        <v>18</v>
      </c>
    </row>
    <row r="295" spans="1:15">
      <c r="A295" s="776"/>
      <c r="B295" s="448" t="s">
        <v>463</v>
      </c>
      <c r="C295" s="561">
        <v>237</v>
      </c>
      <c r="D295" s="561">
        <v>235</v>
      </c>
      <c r="E295" s="561"/>
      <c r="F295" s="561">
        <v>0</v>
      </c>
      <c r="G295" s="561">
        <v>1</v>
      </c>
      <c r="H295" s="561"/>
      <c r="I295" s="561">
        <v>15</v>
      </c>
      <c r="J295" s="561"/>
      <c r="K295" s="561">
        <v>2</v>
      </c>
      <c r="L295" s="561">
        <v>0</v>
      </c>
      <c r="M295" s="561">
        <v>0</v>
      </c>
      <c r="N295" s="561">
        <v>251</v>
      </c>
      <c r="O295" s="561">
        <v>18</v>
      </c>
    </row>
    <row r="296" spans="1:15">
      <c r="A296" s="776"/>
      <c r="B296" s="448" t="s">
        <v>464</v>
      </c>
      <c r="C296" s="561">
        <v>239</v>
      </c>
      <c r="D296" s="561">
        <v>238</v>
      </c>
      <c r="E296" s="561"/>
      <c r="F296" s="561">
        <v>0</v>
      </c>
      <c r="G296" s="561">
        <v>1</v>
      </c>
      <c r="H296" s="561"/>
      <c r="I296" s="561">
        <v>17</v>
      </c>
      <c r="J296" s="561"/>
      <c r="K296" s="561">
        <v>2</v>
      </c>
      <c r="L296" s="561">
        <v>0</v>
      </c>
      <c r="M296" s="561">
        <v>-1</v>
      </c>
      <c r="N296" s="561">
        <v>256</v>
      </c>
      <c r="O296" s="561">
        <v>17</v>
      </c>
    </row>
    <row r="297" spans="1:15">
      <c r="A297" s="776"/>
      <c r="B297" s="448" t="s">
        <v>465</v>
      </c>
      <c r="C297" s="561">
        <v>244</v>
      </c>
      <c r="D297" s="561">
        <v>242</v>
      </c>
      <c r="E297" s="561"/>
      <c r="F297" s="561">
        <v>0</v>
      </c>
      <c r="G297" s="561">
        <v>1</v>
      </c>
      <c r="H297" s="561"/>
      <c r="I297" s="561">
        <v>16</v>
      </c>
      <c r="J297" s="561"/>
      <c r="K297" s="561">
        <v>1</v>
      </c>
      <c r="L297" s="561">
        <v>0</v>
      </c>
      <c r="M297" s="561">
        <v>0</v>
      </c>
      <c r="N297" s="561">
        <v>258</v>
      </c>
      <c r="O297" s="561">
        <v>17</v>
      </c>
    </row>
    <row r="298" spans="1:15">
      <c r="A298" s="776"/>
      <c r="B298" s="448" t="s">
        <v>437</v>
      </c>
      <c r="C298" s="561">
        <v>248</v>
      </c>
      <c r="D298" s="561">
        <v>247</v>
      </c>
      <c r="E298" s="561"/>
      <c r="F298" s="561">
        <v>0</v>
      </c>
      <c r="G298" s="561">
        <v>1</v>
      </c>
      <c r="H298" s="561"/>
      <c r="I298" s="561">
        <v>17</v>
      </c>
      <c r="J298" s="561">
        <v>0</v>
      </c>
      <c r="K298" s="561">
        <v>1</v>
      </c>
      <c r="L298" s="561">
        <v>0</v>
      </c>
      <c r="M298" s="561">
        <v>0</v>
      </c>
      <c r="N298" s="561">
        <v>264</v>
      </c>
      <c r="O298" s="561">
        <v>17</v>
      </c>
    </row>
    <row r="299" spans="1:15">
      <c r="A299" s="776"/>
      <c r="B299" s="448" t="s">
        <v>466</v>
      </c>
      <c r="C299" s="561">
        <v>252</v>
      </c>
      <c r="D299" s="561">
        <v>251</v>
      </c>
      <c r="E299" s="561"/>
      <c r="F299" s="561">
        <v>0</v>
      </c>
      <c r="G299" s="561">
        <v>2</v>
      </c>
      <c r="H299" s="561"/>
      <c r="I299" s="561">
        <v>18</v>
      </c>
      <c r="J299" s="561">
        <v>1</v>
      </c>
      <c r="K299" s="561">
        <v>1</v>
      </c>
      <c r="L299" s="561">
        <v>0</v>
      </c>
      <c r="M299" s="561">
        <v>0</v>
      </c>
      <c r="N299" s="561">
        <v>268</v>
      </c>
      <c r="O299" s="561">
        <v>16</v>
      </c>
    </row>
    <row r="300" spans="1:15">
      <c r="A300" s="776"/>
      <c r="B300" s="448" t="s">
        <v>467</v>
      </c>
      <c r="C300" s="561">
        <v>259</v>
      </c>
      <c r="D300" s="561">
        <v>255</v>
      </c>
      <c r="E300" s="561"/>
      <c r="F300" s="561">
        <v>0</v>
      </c>
      <c r="G300" s="561">
        <v>4</v>
      </c>
      <c r="H300" s="561"/>
      <c r="I300" s="561">
        <v>19</v>
      </c>
      <c r="J300" s="561">
        <v>2</v>
      </c>
      <c r="K300" s="561">
        <v>1</v>
      </c>
      <c r="L300" s="561">
        <v>0</v>
      </c>
      <c r="M300" s="561">
        <v>0</v>
      </c>
      <c r="N300" s="561">
        <v>275</v>
      </c>
      <c r="O300" s="561">
        <v>16</v>
      </c>
    </row>
    <row r="301" spans="1:15">
      <c r="A301" s="776"/>
      <c r="B301" s="448" t="s">
        <v>468</v>
      </c>
      <c r="C301" s="561">
        <v>285</v>
      </c>
      <c r="D301" s="561">
        <v>260</v>
      </c>
      <c r="E301" s="561"/>
      <c r="F301" s="561">
        <v>0</v>
      </c>
      <c r="G301" s="561">
        <v>25</v>
      </c>
      <c r="H301" s="561"/>
      <c r="I301" s="561">
        <v>24</v>
      </c>
      <c r="J301" s="561">
        <v>21</v>
      </c>
      <c r="K301" s="561">
        <v>1</v>
      </c>
      <c r="L301" s="561">
        <v>0</v>
      </c>
      <c r="M301" s="561">
        <v>7</v>
      </c>
      <c r="N301" s="561">
        <v>280</v>
      </c>
      <c r="O301" s="561">
        <v>16</v>
      </c>
    </row>
    <row r="302" spans="1:15">
      <c r="A302" s="776"/>
      <c r="B302" s="448" t="s">
        <v>469</v>
      </c>
      <c r="C302" s="561">
        <v>293</v>
      </c>
      <c r="D302" s="561">
        <v>265</v>
      </c>
      <c r="E302" s="561"/>
      <c r="F302" s="561">
        <v>0</v>
      </c>
      <c r="G302" s="561">
        <v>28</v>
      </c>
      <c r="H302" s="561"/>
      <c r="I302" s="561">
        <v>17</v>
      </c>
      <c r="J302" s="561">
        <v>24</v>
      </c>
      <c r="K302" s="561">
        <v>1</v>
      </c>
      <c r="L302" s="561">
        <v>0</v>
      </c>
      <c r="M302" s="561">
        <v>0</v>
      </c>
      <c r="N302" s="561">
        <v>285</v>
      </c>
      <c r="O302" s="561">
        <v>16</v>
      </c>
    </row>
    <row r="303" spans="1:15">
      <c r="A303" s="776"/>
      <c r="B303" s="448" t="s">
        <v>438</v>
      </c>
      <c r="C303" s="561">
        <v>302</v>
      </c>
      <c r="D303" s="561">
        <v>270</v>
      </c>
      <c r="E303" s="561"/>
      <c r="F303" s="561">
        <v>0</v>
      </c>
      <c r="G303" s="561">
        <v>32</v>
      </c>
      <c r="H303" s="561"/>
      <c r="I303" s="561">
        <v>21</v>
      </c>
      <c r="J303" s="561">
        <v>29</v>
      </c>
      <c r="K303" s="561">
        <v>2</v>
      </c>
      <c r="L303" s="561">
        <v>0</v>
      </c>
      <c r="M303" s="561">
        <v>0</v>
      </c>
      <c r="N303" s="561">
        <v>293</v>
      </c>
      <c r="O303" s="561">
        <v>16</v>
      </c>
    </row>
    <row r="304" spans="1:15">
      <c r="A304" s="776"/>
      <c r="B304" s="448" t="s">
        <v>445</v>
      </c>
      <c r="C304" s="561">
        <v>318</v>
      </c>
      <c r="D304" s="561">
        <v>275</v>
      </c>
      <c r="E304" s="561"/>
      <c r="F304" s="561">
        <v>0</v>
      </c>
      <c r="G304" s="561">
        <v>43</v>
      </c>
      <c r="H304" s="561"/>
      <c r="I304" s="561">
        <v>43</v>
      </c>
      <c r="J304" s="561">
        <v>37</v>
      </c>
      <c r="K304" s="561">
        <v>2</v>
      </c>
      <c r="L304" s="561">
        <v>0</v>
      </c>
      <c r="M304" s="561">
        <v>4</v>
      </c>
      <c r="N304" s="561">
        <v>318</v>
      </c>
      <c r="O304" s="561">
        <v>17</v>
      </c>
    </row>
    <row r="305" spans="1:15">
      <c r="A305" s="776"/>
      <c r="B305" s="448" t="s">
        <v>446</v>
      </c>
      <c r="C305" s="561">
        <v>329</v>
      </c>
      <c r="D305" s="561">
        <v>283</v>
      </c>
      <c r="E305" s="561"/>
      <c r="F305" s="561">
        <v>0</v>
      </c>
      <c r="G305" s="561">
        <v>46</v>
      </c>
      <c r="H305" s="561"/>
      <c r="I305" s="561">
        <v>41</v>
      </c>
      <c r="J305" s="561">
        <v>42</v>
      </c>
      <c r="K305" s="561">
        <v>2</v>
      </c>
      <c r="L305" s="561">
        <v>0</v>
      </c>
      <c r="M305" s="561">
        <v>-1</v>
      </c>
      <c r="N305" s="561">
        <v>327</v>
      </c>
      <c r="O305" s="561">
        <v>17</v>
      </c>
    </row>
    <row r="306" spans="1:15">
      <c r="A306" s="776"/>
      <c r="B306" s="448" t="s">
        <v>447</v>
      </c>
      <c r="C306" s="561">
        <v>329</v>
      </c>
      <c r="D306" s="561">
        <v>289</v>
      </c>
      <c r="E306" s="561"/>
      <c r="F306" s="561">
        <v>0</v>
      </c>
      <c r="G306" s="561">
        <v>39</v>
      </c>
      <c r="H306" s="561"/>
      <c r="I306" s="561">
        <v>56</v>
      </c>
      <c r="J306" s="561">
        <v>35</v>
      </c>
      <c r="K306" s="561">
        <v>2</v>
      </c>
      <c r="L306" s="561">
        <v>2</v>
      </c>
      <c r="M306" s="561">
        <v>2</v>
      </c>
      <c r="N306" s="561">
        <v>344</v>
      </c>
      <c r="O306" s="561">
        <v>17</v>
      </c>
    </row>
    <row r="307" spans="1:15">
      <c r="A307" s="776"/>
      <c r="B307" s="448" t="s">
        <v>448</v>
      </c>
      <c r="C307" s="561">
        <v>384</v>
      </c>
      <c r="D307" s="561">
        <v>294</v>
      </c>
      <c r="E307" s="561">
        <v>1</v>
      </c>
      <c r="F307" s="561">
        <v>47</v>
      </c>
      <c r="G307" s="561">
        <v>42</v>
      </c>
      <c r="H307" s="561"/>
      <c r="I307" s="561">
        <v>62</v>
      </c>
      <c r="J307" s="561">
        <v>86</v>
      </c>
      <c r="K307" s="561">
        <v>2</v>
      </c>
      <c r="L307" s="561">
        <v>2</v>
      </c>
      <c r="M307" s="561">
        <v>0</v>
      </c>
      <c r="N307" s="561">
        <v>357</v>
      </c>
      <c r="O307" s="561">
        <v>18</v>
      </c>
    </row>
    <row r="308" spans="1:15">
      <c r="A308" s="776"/>
      <c r="B308" s="448" t="s">
        <v>439</v>
      </c>
      <c r="C308" s="561">
        <v>429</v>
      </c>
      <c r="D308" s="561">
        <v>301</v>
      </c>
      <c r="E308" s="561">
        <v>1</v>
      </c>
      <c r="F308" s="561">
        <v>79</v>
      </c>
      <c r="G308" s="561">
        <v>48</v>
      </c>
      <c r="H308" s="561"/>
      <c r="I308" s="561">
        <v>59</v>
      </c>
      <c r="J308" s="561">
        <v>121</v>
      </c>
      <c r="K308" s="561">
        <v>2</v>
      </c>
      <c r="L308" s="561">
        <v>0</v>
      </c>
      <c r="M308" s="561">
        <v>-1</v>
      </c>
      <c r="N308" s="561">
        <v>365</v>
      </c>
      <c r="O308" s="561">
        <v>18</v>
      </c>
    </row>
    <row r="309" spans="1:15">
      <c r="A309" s="776"/>
      <c r="B309" s="448" t="s">
        <v>440</v>
      </c>
      <c r="C309" s="561">
        <v>456</v>
      </c>
      <c r="D309" s="561">
        <v>307</v>
      </c>
      <c r="E309" s="561">
        <v>1</v>
      </c>
      <c r="F309" s="561">
        <v>95</v>
      </c>
      <c r="G309" s="561">
        <v>53</v>
      </c>
      <c r="H309" s="561"/>
      <c r="I309" s="561">
        <v>64</v>
      </c>
      <c r="J309" s="561">
        <v>140</v>
      </c>
      <c r="K309" s="561">
        <v>2</v>
      </c>
      <c r="L309" s="561">
        <v>0</v>
      </c>
      <c r="M309" s="561">
        <v>1</v>
      </c>
      <c r="N309" s="561">
        <v>377</v>
      </c>
      <c r="O309" s="561">
        <v>18</v>
      </c>
    </row>
    <row r="310" spans="1:15">
      <c r="A310" s="776"/>
      <c r="B310" s="448" t="s">
        <v>441</v>
      </c>
      <c r="C310" s="561">
        <v>381</v>
      </c>
      <c r="D310" s="561">
        <v>228</v>
      </c>
      <c r="E310" s="561">
        <v>1</v>
      </c>
      <c r="F310" s="561">
        <v>94</v>
      </c>
      <c r="G310" s="561">
        <v>58</v>
      </c>
      <c r="H310" s="561"/>
      <c r="I310" s="561">
        <v>67</v>
      </c>
      <c r="J310" s="561">
        <v>139</v>
      </c>
      <c r="K310" s="561">
        <v>3</v>
      </c>
      <c r="L310" s="561"/>
      <c r="M310" s="561">
        <v>1</v>
      </c>
      <c r="N310" s="561">
        <v>305</v>
      </c>
      <c r="O310" s="561">
        <v>14</v>
      </c>
    </row>
    <row r="311" spans="1:15">
      <c r="A311" s="776"/>
      <c r="B311" s="448" t="s">
        <v>34</v>
      </c>
      <c r="C311" s="561">
        <v>398</v>
      </c>
      <c r="D311" s="561">
        <v>237</v>
      </c>
      <c r="E311" s="561">
        <v>1</v>
      </c>
      <c r="F311" s="561">
        <v>105</v>
      </c>
      <c r="G311" s="561">
        <v>54</v>
      </c>
      <c r="H311" s="561"/>
      <c r="I311" s="561">
        <v>62</v>
      </c>
      <c r="J311" s="561">
        <v>145</v>
      </c>
      <c r="K311" s="561">
        <v>3</v>
      </c>
      <c r="L311" s="561"/>
      <c r="M311" s="561">
        <v>0</v>
      </c>
      <c r="N311" s="561">
        <v>312</v>
      </c>
      <c r="O311" s="561">
        <v>14</v>
      </c>
    </row>
    <row r="312" spans="1:15">
      <c r="A312" s="776"/>
      <c r="B312" s="448" t="s">
        <v>442</v>
      </c>
      <c r="C312" s="561">
        <v>424</v>
      </c>
      <c r="D312" s="561">
        <v>260</v>
      </c>
      <c r="E312" s="561">
        <v>1</v>
      </c>
      <c r="F312" s="561">
        <v>103</v>
      </c>
      <c r="G312" s="561">
        <v>61</v>
      </c>
      <c r="H312" s="561"/>
      <c r="I312" s="561">
        <v>65</v>
      </c>
      <c r="J312" s="561">
        <v>147</v>
      </c>
      <c r="K312" s="561">
        <v>3</v>
      </c>
      <c r="L312" s="561"/>
      <c r="M312" s="561">
        <v>0</v>
      </c>
      <c r="N312" s="561">
        <v>339</v>
      </c>
      <c r="O312" s="561">
        <v>14</v>
      </c>
    </row>
    <row r="313" spans="1:15">
      <c r="A313" s="776"/>
      <c r="B313" s="448" t="s">
        <v>33</v>
      </c>
      <c r="C313" s="561">
        <v>397</v>
      </c>
      <c r="D313" s="561">
        <v>224</v>
      </c>
      <c r="E313" s="561">
        <v>1</v>
      </c>
      <c r="F313" s="561">
        <v>112</v>
      </c>
      <c r="G313" s="561">
        <v>60</v>
      </c>
      <c r="H313" s="561"/>
      <c r="I313" s="561">
        <v>70</v>
      </c>
      <c r="J313" s="561">
        <v>155</v>
      </c>
      <c r="K313" s="561">
        <v>3</v>
      </c>
      <c r="L313" s="561"/>
      <c r="M313" s="561">
        <v>0</v>
      </c>
      <c r="N313" s="561">
        <v>309</v>
      </c>
      <c r="O313" s="561">
        <v>13</v>
      </c>
    </row>
    <row r="314" spans="1:15">
      <c r="A314" s="776"/>
      <c r="B314" s="448" t="s">
        <v>601</v>
      </c>
      <c r="C314" s="561">
        <v>464</v>
      </c>
      <c r="D314" s="561">
        <v>284</v>
      </c>
      <c r="E314" s="561">
        <v>1</v>
      </c>
      <c r="F314" s="561">
        <v>118</v>
      </c>
      <c r="G314" s="561">
        <v>61</v>
      </c>
      <c r="H314" s="561"/>
      <c r="I314" s="561">
        <v>75</v>
      </c>
      <c r="J314" s="561">
        <v>163</v>
      </c>
      <c r="K314" s="561">
        <v>3</v>
      </c>
      <c r="L314" s="561"/>
      <c r="M314" s="561">
        <v>11</v>
      </c>
      <c r="N314" s="561">
        <v>363</v>
      </c>
      <c r="O314" s="561">
        <v>15</v>
      </c>
    </row>
    <row r="315" spans="1:15">
      <c r="A315" s="776"/>
      <c r="B315" s="448" t="s">
        <v>602</v>
      </c>
      <c r="C315" s="561">
        <v>615</v>
      </c>
      <c r="D315" s="561">
        <v>427</v>
      </c>
      <c r="E315" s="561">
        <v>1</v>
      </c>
      <c r="F315" s="561">
        <v>132</v>
      </c>
      <c r="G315" s="561">
        <v>55</v>
      </c>
      <c r="H315" s="561"/>
      <c r="I315" s="561">
        <v>71</v>
      </c>
      <c r="J315" s="561">
        <v>245</v>
      </c>
      <c r="K315" s="561">
        <v>3</v>
      </c>
      <c r="L315" s="561"/>
      <c r="M315" s="561">
        <v>42</v>
      </c>
      <c r="N315" s="561">
        <v>396</v>
      </c>
      <c r="O315" s="561">
        <v>16</v>
      </c>
    </row>
    <row r="316" spans="1:15">
      <c r="A316" s="776"/>
      <c r="B316" s="448" t="s">
        <v>603</v>
      </c>
      <c r="C316" s="561">
        <v>695</v>
      </c>
      <c r="D316" s="561">
        <v>492</v>
      </c>
      <c r="E316" s="561">
        <v>2</v>
      </c>
      <c r="F316" s="561">
        <v>147</v>
      </c>
      <c r="G316" s="561">
        <v>53</v>
      </c>
      <c r="H316" s="561"/>
      <c r="I316" s="561">
        <v>95</v>
      </c>
      <c r="J316" s="561">
        <v>280</v>
      </c>
      <c r="K316" s="561">
        <v>3</v>
      </c>
      <c r="L316" s="561"/>
      <c r="M316" s="561">
        <v>74</v>
      </c>
      <c r="N316" s="561">
        <v>433</v>
      </c>
      <c r="O316" s="561">
        <v>17</v>
      </c>
    </row>
    <row r="317" spans="1:15">
      <c r="A317" s="776"/>
      <c r="B317" s="448" t="s">
        <v>604</v>
      </c>
      <c r="C317" s="561">
        <v>685</v>
      </c>
      <c r="D317" s="561">
        <v>464</v>
      </c>
      <c r="E317" s="561">
        <v>2</v>
      </c>
      <c r="F317" s="561">
        <v>160</v>
      </c>
      <c r="G317" s="561">
        <v>59</v>
      </c>
      <c r="H317" s="561"/>
      <c r="I317" s="561">
        <v>115</v>
      </c>
      <c r="J317" s="561">
        <v>300</v>
      </c>
      <c r="K317" s="561">
        <v>5</v>
      </c>
      <c r="L317" s="561"/>
      <c r="M317" s="561">
        <v>40</v>
      </c>
      <c r="N317" s="561">
        <v>455</v>
      </c>
      <c r="O317" s="561">
        <v>17</v>
      </c>
    </row>
    <row r="318" spans="1:15">
      <c r="A318" s="776"/>
      <c r="B318" s="448" t="s">
        <v>605</v>
      </c>
      <c r="C318" s="561">
        <v>716</v>
      </c>
      <c r="D318" s="561">
        <v>481</v>
      </c>
      <c r="E318" s="561">
        <v>2</v>
      </c>
      <c r="F318" s="561">
        <v>171</v>
      </c>
      <c r="G318" s="561">
        <v>62</v>
      </c>
      <c r="H318" s="561"/>
      <c r="I318" s="561">
        <v>96</v>
      </c>
      <c r="J318" s="561">
        <v>319</v>
      </c>
      <c r="K318" s="561">
        <v>2</v>
      </c>
      <c r="L318" s="561"/>
      <c r="M318" s="561">
        <v>43</v>
      </c>
      <c r="N318" s="561">
        <v>447</v>
      </c>
      <c r="O318" s="561">
        <v>17</v>
      </c>
    </row>
    <row r="319" spans="1:15">
      <c r="A319" s="776"/>
      <c r="B319" s="448" t="s">
        <v>606</v>
      </c>
      <c r="C319" s="561">
        <v>685</v>
      </c>
      <c r="D319" s="561">
        <v>452</v>
      </c>
      <c r="E319" s="561">
        <v>2</v>
      </c>
      <c r="F319" s="561">
        <v>175</v>
      </c>
      <c r="G319" s="561">
        <v>56</v>
      </c>
      <c r="H319" s="561"/>
      <c r="I319" s="561">
        <v>127</v>
      </c>
      <c r="J319" s="561">
        <v>414</v>
      </c>
      <c r="K319" s="561">
        <v>2</v>
      </c>
      <c r="L319" s="561"/>
      <c r="M319" s="561">
        <v>-64</v>
      </c>
      <c r="N319" s="561">
        <v>460</v>
      </c>
      <c r="O319" s="561">
        <v>17</v>
      </c>
    </row>
    <row r="320" spans="1:15">
      <c r="A320" s="776"/>
      <c r="B320" s="448" t="s">
        <v>607</v>
      </c>
      <c r="C320" s="561">
        <v>849</v>
      </c>
      <c r="D320" s="561">
        <v>625</v>
      </c>
      <c r="E320" s="561">
        <v>0</v>
      </c>
      <c r="F320" s="561">
        <v>173</v>
      </c>
      <c r="G320" s="561">
        <v>51</v>
      </c>
      <c r="H320" s="561"/>
      <c r="I320" s="561">
        <v>99</v>
      </c>
      <c r="J320" s="561">
        <v>647</v>
      </c>
      <c r="K320" s="561">
        <v>1</v>
      </c>
      <c r="L320" s="561">
        <v>0</v>
      </c>
      <c r="M320" s="561">
        <v>-152</v>
      </c>
      <c r="N320" s="561">
        <v>452</v>
      </c>
      <c r="O320" s="561">
        <v>16</v>
      </c>
    </row>
    <row r="321" spans="1:15">
      <c r="A321" s="776"/>
      <c r="B321" s="448" t="s">
        <v>608</v>
      </c>
      <c r="C321" s="561">
        <v>968</v>
      </c>
      <c r="D321" s="561">
        <v>745</v>
      </c>
      <c r="E321" s="561">
        <v>0</v>
      </c>
      <c r="F321" s="561">
        <v>173</v>
      </c>
      <c r="G321" s="561">
        <v>50</v>
      </c>
      <c r="H321" s="561"/>
      <c r="I321" s="561">
        <v>101</v>
      </c>
      <c r="J321" s="561">
        <v>595</v>
      </c>
      <c r="K321" s="561">
        <v>0</v>
      </c>
      <c r="L321" s="561">
        <v>0</v>
      </c>
      <c r="M321" s="561">
        <v>14</v>
      </c>
      <c r="N321" s="561">
        <v>459</v>
      </c>
      <c r="O321" s="561">
        <v>16</v>
      </c>
    </row>
    <row r="322" spans="1:15">
      <c r="A322" s="776"/>
      <c r="B322" s="448" t="s">
        <v>1151</v>
      </c>
      <c r="C322" s="561">
        <v>835</v>
      </c>
      <c r="D322" s="561">
        <v>609</v>
      </c>
      <c r="E322" s="561">
        <v>0</v>
      </c>
      <c r="F322" s="561">
        <v>171</v>
      </c>
      <c r="G322" s="561">
        <v>54</v>
      </c>
      <c r="H322" s="561"/>
      <c r="I322" s="561">
        <v>99</v>
      </c>
      <c r="J322" s="561">
        <v>471</v>
      </c>
      <c r="K322" s="561">
        <v>0</v>
      </c>
      <c r="L322" s="561">
        <v>0</v>
      </c>
      <c r="M322" s="561">
        <v>-2</v>
      </c>
      <c r="N322" s="561">
        <v>463</v>
      </c>
      <c r="O322" s="561">
        <v>15</v>
      </c>
    </row>
    <row r="323" spans="1:15">
      <c r="A323" s="776"/>
      <c r="B323" s="505" t="s">
        <v>1152</v>
      </c>
      <c r="C323" s="562">
        <v>746</v>
      </c>
      <c r="D323" s="562">
        <v>522</v>
      </c>
      <c r="E323" s="562">
        <v>0</v>
      </c>
      <c r="F323" s="562">
        <v>167</v>
      </c>
      <c r="G323" s="562">
        <v>57</v>
      </c>
      <c r="H323" s="562"/>
      <c r="I323" s="562">
        <v>88</v>
      </c>
      <c r="J323" s="562">
        <v>371</v>
      </c>
      <c r="K323" s="562">
        <v>1</v>
      </c>
      <c r="L323" s="562">
        <v>0</v>
      </c>
      <c r="M323" s="562">
        <v>9</v>
      </c>
      <c r="N323" s="562">
        <v>453</v>
      </c>
      <c r="O323" s="562">
        <v>15</v>
      </c>
    </row>
    <row r="324" spans="1:15">
      <c r="A324" s="777"/>
      <c r="B324" s="505" t="s">
        <v>2783</v>
      </c>
      <c r="C324" s="614">
        <v>834</v>
      </c>
      <c r="D324" s="614"/>
      <c r="E324" s="614"/>
      <c r="F324" s="614"/>
      <c r="G324" s="614"/>
      <c r="H324" s="614"/>
      <c r="I324" s="614"/>
      <c r="J324" s="614"/>
      <c r="K324" s="614"/>
      <c r="L324" s="614"/>
      <c r="M324" s="614">
        <v>16</v>
      </c>
      <c r="N324" s="614"/>
      <c r="O324" s="614"/>
    </row>
    <row r="325" spans="1:15">
      <c r="A325" s="775" t="s">
        <v>17</v>
      </c>
      <c r="B325" s="448" t="s">
        <v>436</v>
      </c>
      <c r="C325" s="561"/>
      <c r="D325" s="561"/>
      <c r="E325" s="561"/>
      <c r="F325" s="561"/>
      <c r="G325" s="561"/>
      <c r="H325" s="561"/>
      <c r="I325" s="561"/>
      <c r="J325" s="561"/>
      <c r="K325" s="561"/>
      <c r="L325" s="561"/>
      <c r="M325" s="561"/>
      <c r="N325" s="561"/>
      <c r="O325" s="561"/>
    </row>
    <row r="326" spans="1:15">
      <c r="A326" s="776"/>
      <c r="B326" s="448" t="s">
        <v>462</v>
      </c>
      <c r="C326" s="561">
        <v>13</v>
      </c>
      <c r="D326" s="561">
        <v>8</v>
      </c>
      <c r="E326" s="561"/>
      <c r="F326" s="561"/>
      <c r="G326" s="561">
        <v>5</v>
      </c>
      <c r="H326" s="561"/>
      <c r="I326" s="561">
        <v>18</v>
      </c>
      <c r="J326" s="561">
        <v>2</v>
      </c>
      <c r="K326" s="561">
        <v>1</v>
      </c>
      <c r="L326" s="561"/>
      <c r="M326" s="561"/>
      <c r="N326" s="561">
        <v>28</v>
      </c>
      <c r="O326" s="561">
        <v>19</v>
      </c>
    </row>
    <row r="327" spans="1:15">
      <c r="A327" s="776"/>
      <c r="B327" s="448" t="s">
        <v>463</v>
      </c>
      <c r="C327" s="561">
        <v>13</v>
      </c>
      <c r="D327" s="561">
        <v>9</v>
      </c>
      <c r="E327" s="561"/>
      <c r="F327" s="561"/>
      <c r="G327" s="561">
        <v>4</v>
      </c>
      <c r="H327" s="561"/>
      <c r="I327" s="561">
        <v>21</v>
      </c>
      <c r="J327" s="561">
        <v>2</v>
      </c>
      <c r="K327" s="561">
        <v>2</v>
      </c>
      <c r="L327" s="561"/>
      <c r="M327" s="561"/>
      <c r="N327" s="561">
        <v>30</v>
      </c>
      <c r="O327" s="561">
        <v>20</v>
      </c>
    </row>
    <row r="328" spans="1:15">
      <c r="A328" s="776"/>
      <c r="B328" s="448" t="s">
        <v>464</v>
      </c>
      <c r="C328" s="561">
        <v>12</v>
      </c>
      <c r="D328" s="561">
        <v>9</v>
      </c>
      <c r="E328" s="561"/>
      <c r="F328" s="561"/>
      <c r="G328" s="561">
        <v>3</v>
      </c>
      <c r="H328" s="561"/>
      <c r="I328" s="561">
        <v>24</v>
      </c>
      <c r="J328" s="561">
        <v>1</v>
      </c>
      <c r="K328" s="561">
        <v>2</v>
      </c>
      <c r="L328" s="561"/>
      <c r="M328" s="561"/>
      <c r="N328" s="561">
        <v>33</v>
      </c>
      <c r="O328" s="561">
        <v>21</v>
      </c>
    </row>
    <row r="329" spans="1:15">
      <c r="A329" s="776"/>
      <c r="B329" s="448" t="s">
        <v>465</v>
      </c>
      <c r="C329" s="561">
        <v>12</v>
      </c>
      <c r="D329" s="561">
        <v>9</v>
      </c>
      <c r="E329" s="561"/>
      <c r="F329" s="561"/>
      <c r="G329" s="561">
        <v>2</v>
      </c>
      <c r="H329" s="561"/>
      <c r="I329" s="561">
        <v>26</v>
      </c>
      <c r="J329" s="561">
        <v>1</v>
      </c>
      <c r="K329" s="561">
        <v>1</v>
      </c>
      <c r="L329" s="561"/>
      <c r="M329" s="561"/>
      <c r="N329" s="561">
        <v>35</v>
      </c>
      <c r="O329" s="561">
        <v>22</v>
      </c>
    </row>
    <row r="330" spans="1:15">
      <c r="A330" s="776"/>
      <c r="B330" s="448" t="s">
        <v>437</v>
      </c>
      <c r="C330" s="561">
        <v>14</v>
      </c>
      <c r="D330" s="561">
        <v>10</v>
      </c>
      <c r="E330" s="561"/>
      <c r="F330" s="561"/>
      <c r="G330" s="561">
        <v>4</v>
      </c>
      <c r="H330" s="561"/>
      <c r="I330" s="561">
        <v>28</v>
      </c>
      <c r="J330" s="561">
        <v>2</v>
      </c>
      <c r="K330" s="561">
        <v>2</v>
      </c>
      <c r="L330" s="561"/>
      <c r="M330" s="561"/>
      <c r="N330" s="561">
        <v>38</v>
      </c>
      <c r="O330" s="561">
        <v>23</v>
      </c>
    </row>
    <row r="331" spans="1:15">
      <c r="A331" s="776"/>
      <c r="B331" s="448" t="s">
        <v>466</v>
      </c>
      <c r="C331" s="561">
        <v>13</v>
      </c>
      <c r="D331" s="561">
        <v>10</v>
      </c>
      <c r="E331" s="561"/>
      <c r="F331" s="561"/>
      <c r="G331" s="561">
        <v>3</v>
      </c>
      <c r="H331" s="561"/>
      <c r="I331" s="561">
        <v>31</v>
      </c>
      <c r="J331" s="561">
        <v>1</v>
      </c>
      <c r="K331" s="561">
        <v>2</v>
      </c>
      <c r="L331" s="561"/>
      <c r="M331" s="561"/>
      <c r="N331" s="561">
        <v>41</v>
      </c>
      <c r="O331" s="561">
        <v>24</v>
      </c>
    </row>
    <row r="332" spans="1:15">
      <c r="A332" s="776"/>
      <c r="B332" s="448" t="s">
        <v>467</v>
      </c>
      <c r="C332" s="561">
        <v>12</v>
      </c>
      <c r="D332" s="561">
        <v>10</v>
      </c>
      <c r="E332" s="561"/>
      <c r="F332" s="561"/>
      <c r="G332" s="561">
        <v>2</v>
      </c>
      <c r="H332" s="561"/>
      <c r="I332" s="561">
        <v>32</v>
      </c>
      <c r="J332" s="561">
        <v>1</v>
      </c>
      <c r="K332" s="561">
        <v>1</v>
      </c>
      <c r="L332" s="561"/>
      <c r="M332" s="561"/>
      <c r="N332" s="561">
        <v>42</v>
      </c>
      <c r="O332" s="561">
        <v>24</v>
      </c>
    </row>
    <row r="333" spans="1:15">
      <c r="A333" s="776"/>
      <c r="B333" s="448" t="s">
        <v>468</v>
      </c>
      <c r="C333" s="561">
        <v>14</v>
      </c>
      <c r="D333" s="561">
        <v>10</v>
      </c>
      <c r="E333" s="561"/>
      <c r="F333" s="561"/>
      <c r="G333" s="561">
        <v>4</v>
      </c>
      <c r="H333" s="561"/>
      <c r="I333" s="561">
        <v>32</v>
      </c>
      <c r="J333" s="561">
        <v>1</v>
      </c>
      <c r="K333" s="561">
        <v>1</v>
      </c>
      <c r="L333" s="561"/>
      <c r="M333" s="561">
        <v>0</v>
      </c>
      <c r="N333" s="561">
        <v>43</v>
      </c>
      <c r="O333" s="561">
        <v>24</v>
      </c>
    </row>
    <row r="334" spans="1:15">
      <c r="A334" s="776"/>
      <c r="B334" s="448" t="s">
        <v>469</v>
      </c>
      <c r="C334" s="561">
        <v>15</v>
      </c>
      <c r="D334" s="561">
        <v>11</v>
      </c>
      <c r="E334" s="561"/>
      <c r="F334" s="561"/>
      <c r="G334" s="561">
        <v>4</v>
      </c>
      <c r="H334" s="561"/>
      <c r="I334" s="561">
        <v>30</v>
      </c>
      <c r="J334" s="561">
        <v>1</v>
      </c>
      <c r="K334" s="561">
        <v>1</v>
      </c>
      <c r="L334" s="561"/>
      <c r="M334" s="561"/>
      <c r="N334" s="561">
        <v>42</v>
      </c>
      <c r="O334" s="561">
        <v>22</v>
      </c>
    </row>
    <row r="335" spans="1:15">
      <c r="A335" s="776"/>
      <c r="B335" s="448" t="s">
        <v>438</v>
      </c>
      <c r="C335" s="561">
        <v>16</v>
      </c>
      <c r="D335" s="561">
        <v>11</v>
      </c>
      <c r="E335" s="561"/>
      <c r="F335" s="561"/>
      <c r="G335" s="561">
        <v>5</v>
      </c>
      <c r="H335" s="561"/>
      <c r="I335" s="561">
        <v>28</v>
      </c>
      <c r="J335" s="561">
        <v>2</v>
      </c>
      <c r="K335" s="561">
        <v>2</v>
      </c>
      <c r="L335" s="561"/>
      <c r="M335" s="561"/>
      <c r="N335" s="561">
        <v>39</v>
      </c>
      <c r="O335" s="561">
        <v>21</v>
      </c>
    </row>
    <row r="336" spans="1:15">
      <c r="A336" s="776"/>
      <c r="B336" s="448" t="s">
        <v>445</v>
      </c>
      <c r="C336" s="561">
        <v>15</v>
      </c>
      <c r="D336" s="561">
        <v>11</v>
      </c>
      <c r="E336" s="561"/>
      <c r="F336" s="561"/>
      <c r="G336" s="561">
        <v>4</v>
      </c>
      <c r="H336" s="561"/>
      <c r="I336" s="561">
        <v>34</v>
      </c>
      <c r="J336" s="561">
        <v>2</v>
      </c>
      <c r="K336" s="561">
        <v>1</v>
      </c>
      <c r="L336" s="561"/>
      <c r="M336" s="561">
        <v>0</v>
      </c>
      <c r="N336" s="561">
        <v>46</v>
      </c>
      <c r="O336" s="561">
        <v>24</v>
      </c>
    </row>
    <row r="337" spans="1:15">
      <c r="A337" s="776"/>
      <c r="B337" s="448" t="s">
        <v>446</v>
      </c>
      <c r="C337" s="561">
        <v>16</v>
      </c>
      <c r="D337" s="561">
        <v>11</v>
      </c>
      <c r="E337" s="561"/>
      <c r="F337" s="561"/>
      <c r="G337" s="561">
        <v>5</v>
      </c>
      <c r="H337" s="561"/>
      <c r="I337" s="561">
        <v>30</v>
      </c>
      <c r="J337" s="561">
        <v>2</v>
      </c>
      <c r="K337" s="561">
        <v>1</v>
      </c>
      <c r="L337" s="561"/>
      <c r="M337" s="561">
        <v>0</v>
      </c>
      <c r="N337" s="561">
        <v>43</v>
      </c>
      <c r="O337" s="561">
        <v>22</v>
      </c>
    </row>
    <row r="338" spans="1:15">
      <c r="A338" s="776"/>
      <c r="B338" s="448" t="s">
        <v>447</v>
      </c>
      <c r="C338" s="561">
        <v>17</v>
      </c>
      <c r="D338" s="561">
        <v>11</v>
      </c>
      <c r="E338" s="561"/>
      <c r="F338" s="561"/>
      <c r="G338" s="561">
        <v>5</v>
      </c>
      <c r="H338" s="561"/>
      <c r="I338" s="561">
        <v>32</v>
      </c>
      <c r="J338" s="561">
        <v>2</v>
      </c>
      <c r="K338" s="561">
        <v>1</v>
      </c>
      <c r="L338" s="561"/>
      <c r="M338" s="561"/>
      <c r="N338" s="561">
        <v>45</v>
      </c>
      <c r="O338" s="561">
        <v>22</v>
      </c>
    </row>
    <row r="339" spans="1:15">
      <c r="A339" s="776"/>
      <c r="B339" s="448" t="s">
        <v>448</v>
      </c>
      <c r="C339" s="561">
        <v>16</v>
      </c>
      <c r="D339" s="561">
        <v>12</v>
      </c>
      <c r="E339" s="561"/>
      <c r="F339" s="561"/>
      <c r="G339" s="561">
        <v>5</v>
      </c>
      <c r="H339" s="561"/>
      <c r="I339" s="561">
        <v>34</v>
      </c>
      <c r="J339" s="561">
        <v>3</v>
      </c>
      <c r="K339" s="561">
        <v>1</v>
      </c>
      <c r="L339" s="561"/>
      <c r="M339" s="561">
        <v>0</v>
      </c>
      <c r="N339" s="561">
        <v>47</v>
      </c>
      <c r="O339" s="561">
        <v>23</v>
      </c>
    </row>
    <row r="340" spans="1:15">
      <c r="A340" s="776"/>
      <c r="B340" s="448" t="s">
        <v>439</v>
      </c>
      <c r="C340" s="561">
        <v>17</v>
      </c>
      <c r="D340" s="561">
        <v>12</v>
      </c>
      <c r="E340" s="561"/>
      <c r="F340" s="561"/>
      <c r="G340" s="561">
        <v>6</v>
      </c>
      <c r="H340" s="561">
        <v>0</v>
      </c>
      <c r="I340" s="561">
        <v>40</v>
      </c>
      <c r="J340" s="561">
        <v>3</v>
      </c>
      <c r="K340" s="561">
        <v>0</v>
      </c>
      <c r="L340" s="561"/>
      <c r="M340" s="561"/>
      <c r="N340" s="561">
        <v>54</v>
      </c>
      <c r="O340" s="561">
        <v>26</v>
      </c>
    </row>
    <row r="341" spans="1:15">
      <c r="A341" s="776"/>
      <c r="B341" s="448" t="s">
        <v>440</v>
      </c>
      <c r="C341" s="561">
        <v>17</v>
      </c>
      <c r="D341" s="561">
        <v>12</v>
      </c>
      <c r="E341" s="561"/>
      <c r="F341" s="561"/>
      <c r="G341" s="561">
        <v>5</v>
      </c>
      <c r="H341" s="561">
        <v>0</v>
      </c>
      <c r="I341" s="561">
        <v>41</v>
      </c>
      <c r="J341" s="561">
        <v>3</v>
      </c>
      <c r="K341" s="561">
        <v>1</v>
      </c>
      <c r="L341" s="561"/>
      <c r="M341" s="561"/>
      <c r="N341" s="561">
        <v>54</v>
      </c>
      <c r="O341" s="561">
        <v>25</v>
      </c>
    </row>
    <row r="342" spans="1:15">
      <c r="A342" s="776"/>
      <c r="B342" s="448" t="s">
        <v>441</v>
      </c>
      <c r="C342" s="561">
        <v>18</v>
      </c>
      <c r="D342" s="561">
        <v>12</v>
      </c>
      <c r="E342" s="561"/>
      <c r="F342" s="561"/>
      <c r="G342" s="561">
        <v>6</v>
      </c>
      <c r="H342" s="561">
        <v>0</v>
      </c>
      <c r="I342" s="561">
        <v>42</v>
      </c>
      <c r="J342" s="561">
        <v>3</v>
      </c>
      <c r="K342" s="561">
        <v>2</v>
      </c>
      <c r="L342" s="561"/>
      <c r="M342" s="561"/>
      <c r="N342" s="561">
        <v>54</v>
      </c>
      <c r="O342" s="561">
        <v>26</v>
      </c>
    </row>
    <row r="343" spans="1:15">
      <c r="A343" s="776"/>
      <c r="B343" s="448" t="s">
        <v>34</v>
      </c>
      <c r="C343" s="561">
        <v>17</v>
      </c>
      <c r="D343" s="561">
        <v>12</v>
      </c>
      <c r="E343" s="561"/>
      <c r="F343" s="561"/>
      <c r="G343" s="561">
        <v>5</v>
      </c>
      <c r="H343" s="561">
        <v>0</v>
      </c>
      <c r="I343" s="561">
        <v>48</v>
      </c>
      <c r="J343" s="561">
        <v>4</v>
      </c>
      <c r="K343" s="561">
        <v>2</v>
      </c>
      <c r="L343" s="561"/>
      <c r="M343" s="561">
        <v>0</v>
      </c>
      <c r="N343" s="561">
        <v>59</v>
      </c>
      <c r="O343" s="561">
        <v>28</v>
      </c>
    </row>
    <row r="344" spans="1:15">
      <c r="A344" s="776"/>
      <c r="B344" s="448" t="s">
        <v>442</v>
      </c>
      <c r="C344" s="561">
        <v>17</v>
      </c>
      <c r="D344" s="561">
        <v>12</v>
      </c>
      <c r="E344" s="561"/>
      <c r="F344" s="561"/>
      <c r="G344" s="561">
        <v>5</v>
      </c>
      <c r="H344" s="561">
        <v>0</v>
      </c>
      <c r="I344" s="561">
        <v>49</v>
      </c>
      <c r="J344" s="561">
        <v>4</v>
      </c>
      <c r="K344" s="561">
        <v>2</v>
      </c>
      <c r="L344" s="561"/>
      <c r="M344" s="561">
        <v>0</v>
      </c>
      <c r="N344" s="561">
        <v>61</v>
      </c>
      <c r="O344" s="561">
        <v>28</v>
      </c>
    </row>
    <row r="345" spans="1:15">
      <c r="A345" s="776"/>
      <c r="B345" s="448" t="s">
        <v>33</v>
      </c>
      <c r="C345" s="561">
        <v>17</v>
      </c>
      <c r="D345" s="561">
        <v>12</v>
      </c>
      <c r="E345" s="561"/>
      <c r="F345" s="561"/>
      <c r="G345" s="561">
        <v>5</v>
      </c>
      <c r="H345" s="561">
        <v>0</v>
      </c>
      <c r="I345" s="561">
        <v>51</v>
      </c>
      <c r="J345" s="561">
        <v>5</v>
      </c>
      <c r="K345" s="561">
        <v>2</v>
      </c>
      <c r="L345" s="561"/>
      <c r="M345" s="561">
        <v>0</v>
      </c>
      <c r="N345" s="561">
        <v>63</v>
      </c>
      <c r="O345" s="561">
        <v>30</v>
      </c>
    </row>
    <row r="346" spans="1:15">
      <c r="A346" s="776"/>
      <c r="B346" s="448" t="s">
        <v>601</v>
      </c>
      <c r="C346" s="561">
        <v>19</v>
      </c>
      <c r="D346" s="561">
        <v>13</v>
      </c>
      <c r="E346" s="561"/>
      <c r="F346" s="561"/>
      <c r="G346" s="561">
        <v>6</v>
      </c>
      <c r="H346" s="561">
        <v>0</v>
      </c>
      <c r="I346" s="561">
        <v>47</v>
      </c>
      <c r="J346" s="561">
        <v>4</v>
      </c>
      <c r="K346" s="561">
        <v>1</v>
      </c>
      <c r="L346" s="561"/>
      <c r="M346" s="561">
        <v>0</v>
      </c>
      <c r="N346" s="561">
        <v>61</v>
      </c>
      <c r="O346" s="561">
        <v>28</v>
      </c>
    </row>
    <row r="347" spans="1:15">
      <c r="A347" s="776"/>
      <c r="B347" s="448" t="s">
        <v>602</v>
      </c>
      <c r="C347" s="561">
        <v>18</v>
      </c>
      <c r="D347" s="561">
        <v>13</v>
      </c>
      <c r="E347" s="561"/>
      <c r="F347" s="561"/>
      <c r="G347" s="561">
        <v>5</v>
      </c>
      <c r="H347" s="561">
        <v>0</v>
      </c>
      <c r="I347" s="561">
        <v>54</v>
      </c>
      <c r="J347" s="561">
        <v>4</v>
      </c>
      <c r="K347" s="561">
        <v>2</v>
      </c>
      <c r="L347" s="561"/>
      <c r="M347" s="561">
        <v>0</v>
      </c>
      <c r="N347" s="561">
        <v>67</v>
      </c>
      <c r="O347" s="561">
        <v>30</v>
      </c>
    </row>
    <row r="348" spans="1:15">
      <c r="A348" s="776"/>
      <c r="B348" s="448" t="s">
        <v>603</v>
      </c>
      <c r="C348" s="561">
        <v>19</v>
      </c>
      <c r="D348" s="561">
        <v>13</v>
      </c>
      <c r="E348" s="561"/>
      <c r="F348" s="561"/>
      <c r="G348" s="561">
        <v>6</v>
      </c>
      <c r="H348" s="561">
        <v>0</v>
      </c>
      <c r="I348" s="561">
        <v>45</v>
      </c>
      <c r="J348" s="561">
        <v>4</v>
      </c>
      <c r="K348" s="561">
        <v>1</v>
      </c>
      <c r="L348" s="561"/>
      <c r="M348" s="561">
        <v>0</v>
      </c>
      <c r="N348" s="561">
        <v>59</v>
      </c>
      <c r="O348" s="561">
        <v>26</v>
      </c>
    </row>
    <row r="349" spans="1:15">
      <c r="A349" s="776"/>
      <c r="B349" s="448" t="s">
        <v>604</v>
      </c>
      <c r="C349" s="561">
        <v>20</v>
      </c>
      <c r="D349" s="561">
        <v>14</v>
      </c>
      <c r="E349" s="561"/>
      <c r="F349" s="561"/>
      <c r="G349" s="561">
        <v>5</v>
      </c>
      <c r="H349" s="561">
        <v>0</v>
      </c>
      <c r="I349" s="561">
        <v>61</v>
      </c>
      <c r="J349" s="561">
        <v>3</v>
      </c>
      <c r="K349" s="561">
        <v>2</v>
      </c>
      <c r="L349" s="561"/>
      <c r="M349" s="561"/>
      <c r="N349" s="561">
        <v>76</v>
      </c>
      <c r="O349" s="561">
        <v>33</v>
      </c>
    </row>
    <row r="350" spans="1:15">
      <c r="A350" s="776"/>
      <c r="B350" s="448" t="s">
        <v>605</v>
      </c>
      <c r="C350" s="561">
        <v>21</v>
      </c>
      <c r="D350" s="561">
        <v>15</v>
      </c>
      <c r="E350" s="561"/>
      <c r="F350" s="561"/>
      <c r="G350" s="561">
        <v>6</v>
      </c>
      <c r="H350" s="561">
        <v>0</v>
      </c>
      <c r="I350" s="561">
        <v>62</v>
      </c>
      <c r="J350" s="561">
        <v>3</v>
      </c>
      <c r="K350" s="561">
        <v>2</v>
      </c>
      <c r="L350" s="561"/>
      <c r="M350" s="561"/>
      <c r="N350" s="561">
        <v>78</v>
      </c>
      <c r="O350" s="561">
        <v>34</v>
      </c>
    </row>
    <row r="351" spans="1:15">
      <c r="A351" s="776"/>
      <c r="B351" s="448" t="s">
        <v>606</v>
      </c>
      <c r="C351" s="561">
        <v>20</v>
      </c>
      <c r="D351" s="561">
        <v>15</v>
      </c>
      <c r="E351" s="561"/>
      <c r="F351" s="561"/>
      <c r="G351" s="561">
        <v>5</v>
      </c>
      <c r="H351" s="561">
        <v>0</v>
      </c>
      <c r="I351" s="561">
        <v>67</v>
      </c>
      <c r="J351" s="561">
        <v>3</v>
      </c>
      <c r="K351" s="561">
        <v>2</v>
      </c>
      <c r="L351" s="561"/>
      <c r="M351" s="561"/>
      <c r="N351" s="561">
        <v>83</v>
      </c>
      <c r="O351" s="561">
        <v>35</v>
      </c>
    </row>
    <row r="352" spans="1:15">
      <c r="A352" s="776"/>
      <c r="B352" s="448" t="s">
        <v>607</v>
      </c>
      <c r="C352" s="561">
        <v>21</v>
      </c>
      <c r="D352" s="561">
        <v>15</v>
      </c>
      <c r="E352" s="561"/>
      <c r="F352" s="561"/>
      <c r="G352" s="561">
        <v>6</v>
      </c>
      <c r="H352" s="561">
        <v>0</v>
      </c>
      <c r="I352" s="561">
        <v>67</v>
      </c>
      <c r="J352" s="561">
        <v>3</v>
      </c>
      <c r="K352" s="561">
        <v>2</v>
      </c>
      <c r="L352" s="561"/>
      <c r="M352" s="561"/>
      <c r="N352" s="561">
        <v>83</v>
      </c>
      <c r="O352" s="561">
        <v>35</v>
      </c>
    </row>
    <row r="353" spans="1:15">
      <c r="A353" s="776"/>
      <c r="B353" s="448" t="s">
        <v>608</v>
      </c>
      <c r="C353" s="561">
        <v>22</v>
      </c>
      <c r="D353" s="561">
        <v>17</v>
      </c>
      <c r="E353" s="561"/>
      <c r="F353" s="561"/>
      <c r="G353" s="561">
        <v>5</v>
      </c>
      <c r="H353" s="561">
        <v>0</v>
      </c>
      <c r="I353" s="561">
        <v>67</v>
      </c>
      <c r="J353" s="561">
        <v>4</v>
      </c>
      <c r="K353" s="561">
        <v>2</v>
      </c>
      <c r="L353" s="561"/>
      <c r="M353" s="561">
        <v>0</v>
      </c>
      <c r="N353" s="561">
        <v>84</v>
      </c>
      <c r="O353" s="561">
        <v>34</v>
      </c>
    </row>
    <row r="354" spans="1:15">
      <c r="A354" s="776"/>
      <c r="B354" s="448" t="s">
        <v>1151</v>
      </c>
      <c r="C354" s="561">
        <v>25</v>
      </c>
      <c r="D354" s="561">
        <v>20</v>
      </c>
      <c r="E354" s="561"/>
      <c r="F354" s="561"/>
      <c r="G354" s="561">
        <v>5</v>
      </c>
      <c r="H354" s="561">
        <v>0</v>
      </c>
      <c r="I354" s="561">
        <v>65</v>
      </c>
      <c r="J354" s="561">
        <v>4</v>
      </c>
      <c r="K354" s="561">
        <v>2</v>
      </c>
      <c r="L354" s="561"/>
      <c r="M354" s="561">
        <v>0</v>
      </c>
      <c r="N354" s="561">
        <v>84</v>
      </c>
      <c r="O354" s="561">
        <v>34</v>
      </c>
    </row>
    <row r="355" spans="1:15">
      <c r="A355" s="776"/>
      <c r="B355" s="505" t="s">
        <v>1152</v>
      </c>
      <c r="C355" s="562">
        <v>29</v>
      </c>
      <c r="D355" s="562">
        <v>22</v>
      </c>
      <c r="E355" s="562"/>
      <c r="F355" s="562"/>
      <c r="G355" s="562">
        <v>7</v>
      </c>
      <c r="H355" s="562"/>
      <c r="I355" s="562">
        <v>57</v>
      </c>
      <c r="J355" s="562">
        <v>8</v>
      </c>
      <c r="K355" s="562">
        <v>0</v>
      </c>
      <c r="L355" s="562"/>
      <c r="M355" s="562">
        <v>0</v>
      </c>
      <c r="N355" s="562">
        <v>77</v>
      </c>
      <c r="O355" s="562">
        <v>31</v>
      </c>
    </row>
    <row r="356" spans="1:15">
      <c r="A356" s="777"/>
      <c r="B356" s="505" t="s">
        <v>2783</v>
      </c>
      <c r="C356" s="614">
        <v>28</v>
      </c>
      <c r="D356" s="614"/>
      <c r="E356" s="614"/>
      <c r="F356" s="614"/>
      <c r="G356" s="614"/>
      <c r="H356" s="614"/>
      <c r="I356" s="614"/>
      <c r="J356" s="614"/>
      <c r="K356" s="614"/>
      <c r="L356" s="614"/>
      <c r="M356" s="615" t="s">
        <v>94</v>
      </c>
      <c r="N356" s="614"/>
      <c r="O356" s="614"/>
    </row>
    <row r="357" spans="1:15">
      <c r="A357" s="775" t="s">
        <v>4</v>
      </c>
      <c r="B357" s="448" t="s">
        <v>436</v>
      </c>
      <c r="C357" s="561">
        <v>0</v>
      </c>
      <c r="D357" s="561">
        <v>0</v>
      </c>
      <c r="E357" s="561"/>
      <c r="F357" s="561"/>
      <c r="G357" s="561"/>
      <c r="H357" s="561"/>
      <c r="I357" s="561">
        <v>6</v>
      </c>
      <c r="J357" s="561"/>
      <c r="K357" s="561">
        <v>1</v>
      </c>
      <c r="L357" s="561">
        <v>4</v>
      </c>
      <c r="M357" s="561">
        <v>0</v>
      </c>
      <c r="N357" s="561">
        <v>2</v>
      </c>
      <c r="O357" s="561">
        <v>31</v>
      </c>
    </row>
    <row r="358" spans="1:15">
      <c r="A358" s="776"/>
      <c r="B358" s="448" t="s">
        <v>462</v>
      </c>
      <c r="C358" s="561">
        <v>0</v>
      </c>
      <c r="D358" s="561">
        <v>0</v>
      </c>
      <c r="E358" s="561"/>
      <c r="F358" s="561"/>
      <c r="G358" s="561"/>
      <c r="H358" s="561"/>
      <c r="I358" s="561">
        <v>7</v>
      </c>
      <c r="J358" s="561"/>
      <c r="K358" s="561">
        <v>1</v>
      </c>
      <c r="L358" s="561">
        <v>4</v>
      </c>
      <c r="M358" s="561">
        <v>0</v>
      </c>
      <c r="N358" s="561">
        <v>3</v>
      </c>
      <c r="O358" s="561">
        <v>35</v>
      </c>
    </row>
    <row r="359" spans="1:15">
      <c r="A359" s="776"/>
      <c r="B359" s="448" t="s">
        <v>463</v>
      </c>
      <c r="C359" s="561">
        <v>0</v>
      </c>
      <c r="D359" s="561">
        <v>0</v>
      </c>
      <c r="E359" s="561"/>
      <c r="F359" s="561"/>
      <c r="G359" s="561"/>
      <c r="H359" s="561"/>
      <c r="I359" s="561">
        <v>7</v>
      </c>
      <c r="J359" s="561"/>
      <c r="K359" s="561">
        <v>1</v>
      </c>
      <c r="L359" s="561">
        <v>3</v>
      </c>
      <c r="M359" s="561">
        <v>0</v>
      </c>
      <c r="N359" s="561">
        <v>3</v>
      </c>
      <c r="O359" s="561">
        <v>35</v>
      </c>
    </row>
    <row r="360" spans="1:15">
      <c r="A360" s="776"/>
      <c r="B360" s="448" t="s">
        <v>464</v>
      </c>
      <c r="C360" s="561">
        <v>0</v>
      </c>
      <c r="D360" s="561">
        <v>0</v>
      </c>
      <c r="E360" s="561"/>
      <c r="F360" s="561"/>
      <c r="G360" s="561"/>
      <c r="H360" s="561"/>
      <c r="I360" s="561">
        <v>7</v>
      </c>
      <c r="J360" s="561"/>
      <c r="K360" s="561">
        <v>1</v>
      </c>
      <c r="L360" s="561">
        <v>3</v>
      </c>
      <c r="M360" s="561">
        <v>0</v>
      </c>
      <c r="N360" s="561">
        <v>3</v>
      </c>
      <c r="O360" s="561">
        <v>37</v>
      </c>
    </row>
    <row r="361" spans="1:15">
      <c r="A361" s="776"/>
      <c r="B361" s="448" t="s">
        <v>465</v>
      </c>
      <c r="C361" s="561">
        <v>0</v>
      </c>
      <c r="D361" s="561">
        <v>0</v>
      </c>
      <c r="E361" s="561"/>
      <c r="F361" s="561"/>
      <c r="G361" s="561"/>
      <c r="H361" s="561"/>
      <c r="I361" s="561">
        <v>8</v>
      </c>
      <c r="J361" s="561"/>
      <c r="K361" s="561">
        <v>1</v>
      </c>
      <c r="L361" s="561">
        <v>3</v>
      </c>
      <c r="M361" s="561">
        <v>0</v>
      </c>
      <c r="N361" s="561">
        <v>3</v>
      </c>
      <c r="O361" s="561">
        <v>40</v>
      </c>
    </row>
    <row r="362" spans="1:15">
      <c r="A362" s="776"/>
      <c r="B362" s="448" t="s">
        <v>437</v>
      </c>
      <c r="C362" s="561">
        <v>0</v>
      </c>
      <c r="D362" s="561">
        <v>0</v>
      </c>
      <c r="E362" s="561"/>
      <c r="F362" s="561"/>
      <c r="G362" s="561"/>
      <c r="H362" s="561"/>
      <c r="I362" s="561">
        <v>8</v>
      </c>
      <c r="J362" s="561"/>
      <c r="K362" s="561">
        <v>1</v>
      </c>
      <c r="L362" s="561">
        <v>3</v>
      </c>
      <c r="M362" s="561">
        <v>0</v>
      </c>
      <c r="N362" s="561">
        <v>3</v>
      </c>
      <c r="O362" s="561">
        <v>39</v>
      </c>
    </row>
    <row r="363" spans="1:15">
      <c r="A363" s="776"/>
      <c r="B363" s="448" t="s">
        <v>466</v>
      </c>
      <c r="C363" s="561">
        <v>0</v>
      </c>
      <c r="D363" s="561">
        <v>0</v>
      </c>
      <c r="E363" s="561"/>
      <c r="F363" s="561"/>
      <c r="G363" s="561"/>
      <c r="H363" s="561"/>
      <c r="I363" s="561">
        <v>8</v>
      </c>
      <c r="J363" s="561"/>
      <c r="K363" s="561">
        <v>1</v>
      </c>
      <c r="L363" s="561">
        <v>3</v>
      </c>
      <c r="M363" s="561">
        <v>-1</v>
      </c>
      <c r="N363" s="561">
        <v>3</v>
      </c>
      <c r="O363" s="561">
        <v>45</v>
      </c>
    </row>
    <row r="364" spans="1:15">
      <c r="A364" s="776"/>
      <c r="B364" s="448" t="s">
        <v>467</v>
      </c>
      <c r="C364" s="561">
        <v>0</v>
      </c>
      <c r="D364" s="561">
        <v>0</v>
      </c>
      <c r="E364" s="561"/>
      <c r="F364" s="561"/>
      <c r="G364" s="561"/>
      <c r="H364" s="561"/>
      <c r="I364" s="561">
        <v>11</v>
      </c>
      <c r="J364" s="561"/>
      <c r="K364" s="561">
        <v>2</v>
      </c>
      <c r="L364" s="561">
        <v>4</v>
      </c>
      <c r="M364" s="561">
        <v>1</v>
      </c>
      <c r="N364" s="561">
        <v>4</v>
      </c>
      <c r="O364" s="561">
        <v>51</v>
      </c>
    </row>
    <row r="365" spans="1:15">
      <c r="A365" s="776"/>
      <c r="B365" s="448" t="s">
        <v>468</v>
      </c>
      <c r="C365" s="561">
        <v>0</v>
      </c>
      <c r="D365" s="561">
        <v>0</v>
      </c>
      <c r="E365" s="561"/>
      <c r="F365" s="561"/>
      <c r="G365" s="561"/>
      <c r="H365" s="561"/>
      <c r="I365" s="561">
        <v>11</v>
      </c>
      <c r="J365" s="561"/>
      <c r="K365" s="561">
        <v>1</v>
      </c>
      <c r="L365" s="561">
        <v>5</v>
      </c>
      <c r="M365" s="561">
        <v>1</v>
      </c>
      <c r="N365" s="561">
        <v>4</v>
      </c>
      <c r="O365" s="561">
        <v>54</v>
      </c>
    </row>
    <row r="366" spans="1:15">
      <c r="A366" s="776"/>
      <c r="B366" s="448" t="s">
        <v>469</v>
      </c>
      <c r="C366" s="561">
        <v>0</v>
      </c>
      <c r="D366" s="561">
        <v>0</v>
      </c>
      <c r="E366" s="561"/>
      <c r="F366" s="561"/>
      <c r="G366" s="561"/>
      <c r="H366" s="561"/>
      <c r="I366" s="561">
        <v>12</v>
      </c>
      <c r="J366" s="561"/>
      <c r="K366" s="561">
        <v>1</v>
      </c>
      <c r="L366" s="561">
        <v>6</v>
      </c>
      <c r="M366" s="561">
        <v>0</v>
      </c>
      <c r="N366" s="561">
        <v>4</v>
      </c>
      <c r="O366" s="561">
        <v>56</v>
      </c>
    </row>
    <row r="367" spans="1:15">
      <c r="A367" s="776"/>
      <c r="B367" s="448" t="s">
        <v>438</v>
      </c>
      <c r="C367" s="561">
        <v>0</v>
      </c>
      <c r="D367" s="561">
        <v>0</v>
      </c>
      <c r="E367" s="561"/>
      <c r="F367" s="561"/>
      <c r="G367" s="561"/>
      <c r="H367" s="561"/>
      <c r="I367" s="561">
        <v>13</v>
      </c>
      <c r="J367" s="561"/>
      <c r="K367" s="561">
        <v>1</v>
      </c>
      <c r="L367" s="561">
        <v>7</v>
      </c>
      <c r="M367" s="561">
        <v>0</v>
      </c>
      <c r="N367" s="561">
        <v>4</v>
      </c>
      <c r="O367" s="561">
        <v>57</v>
      </c>
    </row>
    <row r="368" spans="1:15">
      <c r="A368" s="776"/>
      <c r="B368" s="448" t="s">
        <v>445</v>
      </c>
      <c r="C368" s="561">
        <v>0</v>
      </c>
      <c r="D368" s="561">
        <v>0</v>
      </c>
      <c r="E368" s="561"/>
      <c r="F368" s="561"/>
      <c r="G368" s="561"/>
      <c r="H368" s="561"/>
      <c r="I368" s="561">
        <v>14</v>
      </c>
      <c r="J368" s="561"/>
      <c r="K368" s="561">
        <v>1</v>
      </c>
      <c r="L368" s="561">
        <v>8</v>
      </c>
      <c r="M368" s="561">
        <v>0</v>
      </c>
      <c r="N368" s="561">
        <v>5</v>
      </c>
      <c r="O368" s="561">
        <v>60</v>
      </c>
    </row>
    <row r="369" spans="1:15">
      <c r="A369" s="776"/>
      <c r="B369" s="448" t="s">
        <v>446</v>
      </c>
      <c r="C369" s="561">
        <v>0</v>
      </c>
      <c r="D369" s="561">
        <v>0</v>
      </c>
      <c r="E369" s="561"/>
      <c r="F369" s="561"/>
      <c r="G369" s="561"/>
      <c r="H369" s="561"/>
      <c r="I369" s="561">
        <v>12</v>
      </c>
      <c r="J369" s="561"/>
      <c r="K369" s="561">
        <v>1</v>
      </c>
      <c r="L369" s="561">
        <v>6</v>
      </c>
      <c r="M369" s="561"/>
      <c r="N369" s="561">
        <v>5</v>
      </c>
      <c r="O369" s="561">
        <v>61</v>
      </c>
    </row>
    <row r="370" spans="1:15">
      <c r="A370" s="776"/>
      <c r="B370" s="448" t="s">
        <v>447</v>
      </c>
      <c r="C370" s="561">
        <v>0</v>
      </c>
      <c r="D370" s="561">
        <v>0</v>
      </c>
      <c r="E370" s="561"/>
      <c r="F370" s="561"/>
      <c r="G370" s="561"/>
      <c r="H370" s="561"/>
      <c r="I370" s="561">
        <v>12</v>
      </c>
      <c r="J370" s="561"/>
      <c r="K370" s="561">
        <v>1</v>
      </c>
      <c r="L370" s="561">
        <v>6</v>
      </c>
      <c r="M370" s="561"/>
      <c r="N370" s="561">
        <v>5</v>
      </c>
      <c r="O370" s="561">
        <v>58</v>
      </c>
    </row>
    <row r="371" spans="1:15">
      <c r="A371" s="776"/>
      <c r="B371" s="448" t="s">
        <v>448</v>
      </c>
      <c r="C371" s="561">
        <v>0</v>
      </c>
      <c r="D371" s="561">
        <v>0</v>
      </c>
      <c r="E371" s="561"/>
      <c r="F371" s="561"/>
      <c r="G371" s="561"/>
      <c r="H371" s="561"/>
      <c r="I371" s="561">
        <v>16</v>
      </c>
      <c r="J371" s="561"/>
      <c r="K371" s="561">
        <v>2</v>
      </c>
      <c r="L371" s="561">
        <v>9</v>
      </c>
      <c r="M371" s="561"/>
      <c r="N371" s="561">
        <v>5</v>
      </c>
      <c r="O371" s="561">
        <v>64</v>
      </c>
    </row>
    <row r="372" spans="1:15">
      <c r="A372" s="776"/>
      <c r="B372" s="448" t="s">
        <v>439</v>
      </c>
      <c r="C372" s="561">
        <v>0</v>
      </c>
      <c r="D372" s="561">
        <v>0</v>
      </c>
      <c r="E372" s="561"/>
      <c r="F372" s="561"/>
      <c r="G372" s="561"/>
      <c r="H372" s="561"/>
      <c r="I372" s="561">
        <v>15</v>
      </c>
      <c r="J372" s="561"/>
      <c r="K372" s="561">
        <v>1</v>
      </c>
      <c r="L372" s="561">
        <v>9</v>
      </c>
      <c r="M372" s="561"/>
      <c r="N372" s="561">
        <v>5</v>
      </c>
      <c r="O372" s="561">
        <v>64</v>
      </c>
    </row>
    <row r="373" spans="1:15">
      <c r="A373" s="776"/>
      <c r="B373" s="448" t="s">
        <v>440</v>
      </c>
      <c r="C373" s="561">
        <v>0</v>
      </c>
      <c r="D373" s="561">
        <v>0</v>
      </c>
      <c r="E373" s="561"/>
      <c r="F373" s="561"/>
      <c r="G373" s="561"/>
      <c r="H373" s="561"/>
      <c r="I373" s="561">
        <v>16</v>
      </c>
      <c r="J373" s="561"/>
      <c r="K373" s="561">
        <v>1</v>
      </c>
      <c r="L373" s="561">
        <v>9</v>
      </c>
      <c r="M373" s="561"/>
      <c r="N373" s="561">
        <v>5</v>
      </c>
      <c r="O373" s="561">
        <v>63</v>
      </c>
    </row>
    <row r="374" spans="1:15">
      <c r="A374" s="776"/>
      <c r="B374" s="448" t="s">
        <v>441</v>
      </c>
      <c r="C374" s="561">
        <v>0</v>
      </c>
      <c r="D374" s="561">
        <v>0</v>
      </c>
      <c r="E374" s="561"/>
      <c r="F374" s="561"/>
      <c r="G374" s="561"/>
      <c r="H374" s="561"/>
      <c r="I374" s="561">
        <v>13</v>
      </c>
      <c r="J374" s="561"/>
      <c r="K374" s="561">
        <v>1</v>
      </c>
      <c r="L374" s="561">
        <v>6</v>
      </c>
      <c r="M374" s="561"/>
      <c r="N374" s="561">
        <v>6</v>
      </c>
      <c r="O374" s="561">
        <v>63</v>
      </c>
    </row>
    <row r="375" spans="1:15">
      <c r="A375" s="776"/>
      <c r="B375" s="448" t="s">
        <v>34</v>
      </c>
      <c r="C375" s="561">
        <v>0</v>
      </c>
      <c r="D375" s="561">
        <v>0</v>
      </c>
      <c r="E375" s="561"/>
      <c r="F375" s="561"/>
      <c r="G375" s="561"/>
      <c r="H375" s="561"/>
      <c r="I375" s="561">
        <v>14</v>
      </c>
      <c r="J375" s="561"/>
      <c r="K375" s="561">
        <v>2</v>
      </c>
      <c r="L375" s="561">
        <v>7</v>
      </c>
      <c r="M375" s="561"/>
      <c r="N375" s="561">
        <v>6</v>
      </c>
      <c r="O375" s="561">
        <v>64</v>
      </c>
    </row>
    <row r="376" spans="1:15">
      <c r="A376" s="776"/>
      <c r="B376" s="448" t="s">
        <v>442</v>
      </c>
      <c r="C376" s="561">
        <v>0</v>
      </c>
      <c r="D376" s="561">
        <v>0</v>
      </c>
      <c r="E376" s="561"/>
      <c r="F376" s="561"/>
      <c r="G376" s="561"/>
      <c r="H376" s="561"/>
      <c r="I376" s="561">
        <v>16</v>
      </c>
      <c r="J376" s="561"/>
      <c r="K376" s="561">
        <v>2</v>
      </c>
      <c r="L376" s="561">
        <v>6</v>
      </c>
      <c r="M376" s="561">
        <v>1</v>
      </c>
      <c r="N376" s="561">
        <v>6</v>
      </c>
      <c r="O376" s="561">
        <v>67</v>
      </c>
    </row>
    <row r="377" spans="1:15">
      <c r="A377" s="776"/>
      <c r="B377" s="448" t="s">
        <v>33</v>
      </c>
      <c r="C377" s="561">
        <v>0</v>
      </c>
      <c r="D377" s="561">
        <v>0</v>
      </c>
      <c r="E377" s="561"/>
      <c r="F377" s="561"/>
      <c r="G377" s="561"/>
      <c r="H377" s="561"/>
      <c r="I377" s="561">
        <v>14</v>
      </c>
      <c r="J377" s="561"/>
      <c r="K377" s="561">
        <v>2</v>
      </c>
      <c r="L377" s="561">
        <v>6</v>
      </c>
      <c r="M377" s="561">
        <v>0</v>
      </c>
      <c r="N377" s="561">
        <v>6</v>
      </c>
      <c r="O377" s="561">
        <v>67</v>
      </c>
    </row>
    <row r="378" spans="1:15">
      <c r="A378" s="776"/>
      <c r="B378" s="448" t="s">
        <v>601</v>
      </c>
      <c r="C378" s="561">
        <v>0</v>
      </c>
      <c r="D378" s="561">
        <v>0</v>
      </c>
      <c r="E378" s="561"/>
      <c r="F378" s="561"/>
      <c r="G378" s="561"/>
      <c r="H378" s="561"/>
      <c r="I378" s="561">
        <v>12</v>
      </c>
      <c r="J378" s="561"/>
      <c r="K378" s="561">
        <v>2</v>
      </c>
      <c r="L378" s="561">
        <v>6</v>
      </c>
      <c r="M378" s="561">
        <v>-1</v>
      </c>
      <c r="N378" s="561">
        <v>6</v>
      </c>
      <c r="O378" s="561">
        <v>61</v>
      </c>
    </row>
    <row r="379" spans="1:15">
      <c r="A379" s="776"/>
      <c r="B379" s="448" t="s">
        <v>602</v>
      </c>
      <c r="C379" s="561">
        <v>0</v>
      </c>
      <c r="D379" s="561">
        <v>0</v>
      </c>
      <c r="E379" s="561"/>
      <c r="F379" s="561"/>
      <c r="G379" s="561"/>
      <c r="H379" s="561"/>
      <c r="I379" s="561">
        <v>14</v>
      </c>
      <c r="J379" s="561"/>
      <c r="K379" s="561">
        <v>1</v>
      </c>
      <c r="L379" s="561">
        <v>7</v>
      </c>
      <c r="M379" s="561">
        <v>0</v>
      </c>
      <c r="N379" s="561">
        <v>6</v>
      </c>
      <c r="O379" s="561">
        <v>63</v>
      </c>
    </row>
    <row r="380" spans="1:15">
      <c r="A380" s="776"/>
      <c r="B380" s="448" t="s">
        <v>603</v>
      </c>
      <c r="C380" s="561">
        <v>0</v>
      </c>
      <c r="D380" s="561">
        <v>0</v>
      </c>
      <c r="E380" s="561"/>
      <c r="F380" s="561"/>
      <c r="G380" s="561">
        <v>0</v>
      </c>
      <c r="H380" s="561"/>
      <c r="I380" s="561">
        <v>12</v>
      </c>
      <c r="J380" s="561">
        <v>0</v>
      </c>
      <c r="K380" s="561">
        <v>1</v>
      </c>
      <c r="L380" s="561">
        <v>7</v>
      </c>
      <c r="M380" s="561">
        <v>-1</v>
      </c>
      <c r="N380" s="561">
        <v>6</v>
      </c>
      <c r="O380" s="561">
        <v>61</v>
      </c>
    </row>
    <row r="381" spans="1:15">
      <c r="A381" s="776"/>
      <c r="B381" s="448" t="s">
        <v>604</v>
      </c>
      <c r="C381" s="561">
        <v>0</v>
      </c>
      <c r="D381" s="561">
        <v>0</v>
      </c>
      <c r="E381" s="561"/>
      <c r="F381" s="561"/>
      <c r="G381" s="561">
        <v>0</v>
      </c>
      <c r="H381" s="561"/>
      <c r="I381" s="561">
        <v>15</v>
      </c>
      <c r="J381" s="561">
        <v>0</v>
      </c>
      <c r="K381" s="561">
        <v>1</v>
      </c>
      <c r="L381" s="561">
        <v>7</v>
      </c>
      <c r="M381" s="561">
        <v>1</v>
      </c>
      <c r="N381" s="561">
        <v>6</v>
      </c>
      <c r="O381" s="561">
        <v>67</v>
      </c>
    </row>
    <row r="382" spans="1:15">
      <c r="A382" s="776"/>
      <c r="B382" s="448" t="s">
        <v>605</v>
      </c>
      <c r="C382" s="561">
        <v>0</v>
      </c>
      <c r="D382" s="561">
        <v>0</v>
      </c>
      <c r="E382" s="561"/>
      <c r="F382" s="561"/>
      <c r="G382" s="561">
        <v>0</v>
      </c>
      <c r="H382" s="561"/>
      <c r="I382" s="561">
        <v>15</v>
      </c>
      <c r="J382" s="561">
        <v>0</v>
      </c>
      <c r="K382" s="561">
        <v>2</v>
      </c>
      <c r="L382" s="561">
        <v>7</v>
      </c>
      <c r="M382" s="561">
        <v>0</v>
      </c>
      <c r="N382" s="561">
        <v>7</v>
      </c>
      <c r="O382" s="561">
        <v>73</v>
      </c>
    </row>
    <row r="383" spans="1:15">
      <c r="A383" s="776"/>
      <c r="B383" s="448" t="s">
        <v>606</v>
      </c>
      <c r="C383" s="561">
        <v>0</v>
      </c>
      <c r="D383" s="561">
        <v>0</v>
      </c>
      <c r="E383" s="561"/>
      <c r="F383" s="561"/>
      <c r="G383" s="561">
        <v>0</v>
      </c>
      <c r="H383" s="561"/>
      <c r="I383" s="561">
        <v>17</v>
      </c>
      <c r="J383" s="561">
        <v>0</v>
      </c>
      <c r="K383" s="561">
        <v>2</v>
      </c>
      <c r="L383" s="561">
        <v>7</v>
      </c>
      <c r="M383" s="561">
        <v>1</v>
      </c>
      <c r="N383" s="561">
        <v>8</v>
      </c>
      <c r="O383" s="561">
        <v>80</v>
      </c>
    </row>
    <row r="384" spans="1:15">
      <c r="A384" s="776"/>
      <c r="B384" s="448" t="s">
        <v>607</v>
      </c>
      <c r="C384" s="561">
        <v>0</v>
      </c>
      <c r="D384" s="561">
        <v>0</v>
      </c>
      <c r="E384" s="561"/>
      <c r="F384" s="561"/>
      <c r="G384" s="561">
        <v>0</v>
      </c>
      <c r="H384" s="561"/>
      <c r="I384" s="561">
        <v>18</v>
      </c>
      <c r="J384" s="561">
        <v>0</v>
      </c>
      <c r="K384" s="561">
        <v>2</v>
      </c>
      <c r="L384" s="561">
        <v>7</v>
      </c>
      <c r="M384" s="561">
        <v>0</v>
      </c>
      <c r="N384" s="561">
        <v>8</v>
      </c>
      <c r="O384" s="561">
        <v>78</v>
      </c>
    </row>
    <row r="385" spans="1:15">
      <c r="A385" s="776"/>
      <c r="B385" s="448" t="s">
        <v>608</v>
      </c>
      <c r="C385" s="561">
        <v>0</v>
      </c>
      <c r="D385" s="561">
        <v>0</v>
      </c>
      <c r="E385" s="561"/>
      <c r="F385" s="561"/>
      <c r="G385" s="561">
        <v>0</v>
      </c>
      <c r="H385" s="561"/>
      <c r="I385" s="561">
        <v>16</v>
      </c>
      <c r="J385" s="561">
        <v>0</v>
      </c>
      <c r="K385" s="561">
        <v>1</v>
      </c>
      <c r="L385" s="561">
        <v>6</v>
      </c>
      <c r="M385" s="561">
        <v>0</v>
      </c>
      <c r="N385" s="561">
        <v>8</v>
      </c>
      <c r="O385" s="561">
        <v>81</v>
      </c>
    </row>
    <row r="386" spans="1:15">
      <c r="A386" s="776"/>
      <c r="B386" s="448" t="s">
        <v>1151</v>
      </c>
      <c r="C386" s="561">
        <v>0</v>
      </c>
      <c r="D386" s="561">
        <v>0</v>
      </c>
      <c r="E386" s="561"/>
      <c r="F386" s="561"/>
      <c r="G386" s="561">
        <v>0</v>
      </c>
      <c r="H386" s="561"/>
      <c r="I386" s="561">
        <v>15</v>
      </c>
      <c r="J386" s="561">
        <v>0</v>
      </c>
      <c r="K386" s="561">
        <v>2</v>
      </c>
      <c r="L386" s="561">
        <v>5</v>
      </c>
      <c r="M386" s="561">
        <v>0</v>
      </c>
      <c r="N386" s="561">
        <v>8</v>
      </c>
      <c r="O386" s="561">
        <v>79</v>
      </c>
    </row>
    <row r="387" spans="1:15">
      <c r="A387" s="776"/>
      <c r="B387" s="505" t="s">
        <v>1152</v>
      </c>
      <c r="C387" s="562">
        <v>0</v>
      </c>
      <c r="D387" s="562">
        <v>0</v>
      </c>
      <c r="E387" s="562"/>
      <c r="F387" s="562"/>
      <c r="G387" s="562">
        <v>0</v>
      </c>
      <c r="H387" s="562"/>
      <c r="I387" s="562">
        <v>16</v>
      </c>
      <c r="J387" s="562">
        <v>0</v>
      </c>
      <c r="K387" s="562">
        <v>2</v>
      </c>
      <c r="L387" s="562">
        <v>5</v>
      </c>
      <c r="M387" s="562">
        <v>1</v>
      </c>
      <c r="N387" s="562">
        <v>8</v>
      </c>
      <c r="O387" s="562">
        <v>80</v>
      </c>
    </row>
    <row r="388" spans="1:15">
      <c r="A388" s="777"/>
      <c r="B388" s="505" t="s">
        <v>2783</v>
      </c>
      <c r="C388" s="614">
        <v>0</v>
      </c>
      <c r="D388" s="614"/>
      <c r="E388" s="614"/>
      <c r="F388" s="614"/>
      <c r="G388" s="614"/>
      <c r="H388" s="614"/>
      <c r="I388" s="614"/>
      <c r="J388" s="614"/>
      <c r="K388" s="614"/>
      <c r="L388" s="614"/>
      <c r="M388" s="614">
        <v>2</v>
      </c>
      <c r="N388" s="614"/>
      <c r="O388" s="614"/>
    </row>
    <row r="389" spans="1:15">
      <c r="A389" s="775" t="s">
        <v>3</v>
      </c>
      <c r="B389" s="448" t="s">
        <v>436</v>
      </c>
      <c r="C389" s="561">
        <v>4767</v>
      </c>
      <c r="D389" s="561">
        <v>4611</v>
      </c>
      <c r="E389" s="561">
        <v>0</v>
      </c>
      <c r="F389" s="561">
        <v>63</v>
      </c>
      <c r="G389" s="561">
        <v>2</v>
      </c>
      <c r="H389" s="561">
        <v>91</v>
      </c>
      <c r="I389" s="561">
        <v>668</v>
      </c>
      <c r="J389" s="561">
        <v>1242</v>
      </c>
      <c r="K389" s="561"/>
      <c r="L389" s="561">
        <v>13</v>
      </c>
      <c r="M389" s="561">
        <v>0</v>
      </c>
      <c r="N389" s="561">
        <v>4179</v>
      </c>
      <c r="O389" s="561">
        <v>114</v>
      </c>
    </row>
    <row r="390" spans="1:15">
      <c r="A390" s="776"/>
      <c r="B390" s="448" t="s">
        <v>462</v>
      </c>
      <c r="C390" s="561">
        <v>4859</v>
      </c>
      <c r="D390" s="561">
        <v>4692</v>
      </c>
      <c r="E390" s="561">
        <v>0</v>
      </c>
      <c r="F390" s="561">
        <v>64</v>
      </c>
      <c r="G390" s="561">
        <v>2</v>
      </c>
      <c r="H390" s="561">
        <v>100</v>
      </c>
      <c r="I390" s="561">
        <v>673</v>
      </c>
      <c r="J390" s="561">
        <v>1183</v>
      </c>
      <c r="K390" s="561"/>
      <c r="L390" s="561">
        <v>13</v>
      </c>
      <c r="M390" s="561">
        <v>0</v>
      </c>
      <c r="N390" s="561">
        <v>4336</v>
      </c>
      <c r="O390" s="561">
        <v>115</v>
      </c>
    </row>
    <row r="391" spans="1:15">
      <c r="A391" s="776"/>
      <c r="B391" s="448" t="s">
        <v>463</v>
      </c>
      <c r="C391" s="561">
        <v>4760</v>
      </c>
      <c r="D391" s="561">
        <v>4592</v>
      </c>
      <c r="E391" s="561">
        <v>0</v>
      </c>
      <c r="F391" s="561">
        <v>64</v>
      </c>
      <c r="G391" s="561">
        <v>3</v>
      </c>
      <c r="H391" s="561">
        <v>100</v>
      </c>
      <c r="I391" s="561">
        <v>533</v>
      </c>
      <c r="J391" s="561">
        <v>1297</v>
      </c>
      <c r="K391" s="561"/>
      <c r="L391" s="561">
        <v>13</v>
      </c>
      <c r="M391" s="561">
        <v>-55</v>
      </c>
      <c r="N391" s="561">
        <v>4037</v>
      </c>
      <c r="O391" s="561">
        <v>104</v>
      </c>
    </row>
    <row r="392" spans="1:15">
      <c r="A392" s="776"/>
      <c r="B392" s="448" t="s">
        <v>464</v>
      </c>
      <c r="C392" s="561">
        <v>5070</v>
      </c>
      <c r="D392" s="561">
        <v>4914</v>
      </c>
      <c r="E392" s="561">
        <v>0</v>
      </c>
      <c r="F392" s="561">
        <v>72</v>
      </c>
      <c r="G392" s="561">
        <v>5</v>
      </c>
      <c r="H392" s="561">
        <v>78</v>
      </c>
      <c r="I392" s="561">
        <v>543</v>
      </c>
      <c r="J392" s="561">
        <v>1356</v>
      </c>
      <c r="K392" s="561"/>
      <c r="L392" s="561">
        <v>99</v>
      </c>
      <c r="M392" s="561">
        <v>-48</v>
      </c>
      <c r="N392" s="561">
        <v>4205</v>
      </c>
      <c r="O392" s="561">
        <v>106</v>
      </c>
    </row>
    <row r="393" spans="1:15">
      <c r="A393" s="776"/>
      <c r="B393" s="448" t="s">
        <v>465</v>
      </c>
      <c r="C393" s="561">
        <v>5299</v>
      </c>
      <c r="D393" s="561">
        <v>5114</v>
      </c>
      <c r="E393" s="561">
        <v>0</v>
      </c>
      <c r="F393" s="561">
        <v>72</v>
      </c>
      <c r="G393" s="561">
        <v>9</v>
      </c>
      <c r="H393" s="561">
        <v>105</v>
      </c>
      <c r="I393" s="561">
        <v>633</v>
      </c>
      <c r="J393" s="561">
        <v>1432</v>
      </c>
      <c r="K393" s="561"/>
      <c r="L393" s="561">
        <v>100</v>
      </c>
      <c r="M393" s="561">
        <v>-77</v>
      </c>
      <c r="N393" s="561">
        <v>4477</v>
      </c>
      <c r="O393" s="561">
        <v>110</v>
      </c>
    </row>
    <row r="394" spans="1:15">
      <c r="A394" s="776"/>
      <c r="B394" s="448" t="s">
        <v>437</v>
      </c>
      <c r="C394" s="561">
        <v>5691</v>
      </c>
      <c r="D394" s="561">
        <v>5473</v>
      </c>
      <c r="E394" s="561">
        <v>17</v>
      </c>
      <c r="F394" s="561">
        <v>72</v>
      </c>
      <c r="G394" s="561">
        <v>6</v>
      </c>
      <c r="H394" s="561">
        <v>122</v>
      </c>
      <c r="I394" s="561">
        <v>712</v>
      </c>
      <c r="J394" s="561">
        <v>1572</v>
      </c>
      <c r="K394" s="561">
        <v>26</v>
      </c>
      <c r="L394" s="561">
        <v>123</v>
      </c>
      <c r="M394" s="561">
        <v>-68</v>
      </c>
      <c r="N394" s="561">
        <v>4750</v>
      </c>
      <c r="O394" s="561">
        <v>115</v>
      </c>
    </row>
    <row r="395" spans="1:15">
      <c r="A395" s="776"/>
      <c r="B395" s="448" t="s">
        <v>466</v>
      </c>
      <c r="C395" s="561">
        <v>5722</v>
      </c>
      <c r="D395" s="561">
        <v>5500</v>
      </c>
      <c r="E395" s="561">
        <v>17</v>
      </c>
      <c r="F395" s="561">
        <v>65</v>
      </c>
      <c r="G395" s="561">
        <v>13</v>
      </c>
      <c r="H395" s="561">
        <v>127</v>
      </c>
      <c r="I395" s="561">
        <v>767</v>
      </c>
      <c r="J395" s="561">
        <v>1606</v>
      </c>
      <c r="K395" s="561">
        <v>30</v>
      </c>
      <c r="L395" s="561">
        <v>128</v>
      </c>
      <c r="M395" s="561">
        <v>-68</v>
      </c>
      <c r="N395" s="561">
        <v>4792</v>
      </c>
      <c r="O395" s="561">
        <v>114</v>
      </c>
    </row>
    <row r="396" spans="1:15">
      <c r="A396" s="776"/>
      <c r="B396" s="448" t="s">
        <v>467</v>
      </c>
      <c r="C396" s="561">
        <v>6073</v>
      </c>
      <c r="D396" s="561">
        <v>5827</v>
      </c>
      <c r="E396" s="561">
        <v>34</v>
      </c>
      <c r="F396" s="561">
        <v>58</v>
      </c>
      <c r="G396" s="561">
        <v>17</v>
      </c>
      <c r="H396" s="561">
        <v>137</v>
      </c>
      <c r="I396" s="561">
        <v>1035</v>
      </c>
      <c r="J396" s="561">
        <v>1843</v>
      </c>
      <c r="K396" s="561">
        <v>34</v>
      </c>
      <c r="L396" s="561">
        <v>100</v>
      </c>
      <c r="M396" s="561">
        <v>58</v>
      </c>
      <c r="N396" s="561">
        <v>5071</v>
      </c>
      <c r="O396" s="561">
        <v>118</v>
      </c>
    </row>
    <row r="397" spans="1:15">
      <c r="A397" s="776"/>
      <c r="B397" s="448" t="s">
        <v>468</v>
      </c>
      <c r="C397" s="561">
        <v>6154</v>
      </c>
      <c r="D397" s="561">
        <v>5904</v>
      </c>
      <c r="E397" s="561">
        <v>40</v>
      </c>
      <c r="F397" s="561">
        <v>49</v>
      </c>
      <c r="G397" s="561">
        <v>14</v>
      </c>
      <c r="H397" s="561">
        <v>147</v>
      </c>
      <c r="I397" s="561">
        <v>973</v>
      </c>
      <c r="J397" s="561">
        <v>1646</v>
      </c>
      <c r="K397" s="561">
        <v>39</v>
      </c>
      <c r="L397" s="561">
        <v>117</v>
      </c>
      <c r="M397" s="561">
        <v>291</v>
      </c>
      <c r="N397" s="561">
        <v>5035</v>
      </c>
      <c r="O397" s="561">
        <v>116</v>
      </c>
    </row>
    <row r="398" spans="1:15">
      <c r="A398" s="776"/>
      <c r="B398" s="448" t="s">
        <v>469</v>
      </c>
      <c r="C398" s="561">
        <v>6071</v>
      </c>
      <c r="D398" s="561">
        <v>5821</v>
      </c>
      <c r="E398" s="561">
        <v>36</v>
      </c>
      <c r="F398" s="561">
        <v>64</v>
      </c>
      <c r="G398" s="561">
        <v>12</v>
      </c>
      <c r="H398" s="561">
        <v>139</v>
      </c>
      <c r="I398" s="561">
        <v>917</v>
      </c>
      <c r="J398" s="561">
        <v>1864</v>
      </c>
      <c r="K398" s="561">
        <v>42</v>
      </c>
      <c r="L398" s="561">
        <v>130</v>
      </c>
      <c r="M398" s="561">
        <v>40</v>
      </c>
      <c r="N398" s="561">
        <v>4912</v>
      </c>
      <c r="O398" s="561">
        <v>111</v>
      </c>
    </row>
    <row r="399" spans="1:15">
      <c r="A399" s="776"/>
      <c r="B399" s="448" t="s">
        <v>438</v>
      </c>
      <c r="C399" s="561">
        <v>6052</v>
      </c>
      <c r="D399" s="561">
        <v>5798</v>
      </c>
      <c r="E399" s="561">
        <v>41</v>
      </c>
      <c r="F399" s="561">
        <v>59</v>
      </c>
      <c r="G399" s="561">
        <v>14</v>
      </c>
      <c r="H399" s="561">
        <v>141</v>
      </c>
      <c r="I399" s="561">
        <v>905</v>
      </c>
      <c r="J399" s="561">
        <v>1927</v>
      </c>
      <c r="K399" s="561">
        <v>41</v>
      </c>
      <c r="L399" s="561">
        <v>108</v>
      </c>
      <c r="M399" s="561">
        <v>-41</v>
      </c>
      <c r="N399" s="561">
        <v>4921</v>
      </c>
      <c r="O399" s="561">
        <v>110</v>
      </c>
    </row>
    <row r="400" spans="1:15">
      <c r="A400" s="776"/>
      <c r="B400" s="448" t="s">
        <v>445</v>
      </c>
      <c r="C400" s="561">
        <v>5960</v>
      </c>
      <c r="D400" s="561">
        <v>5721</v>
      </c>
      <c r="E400" s="561">
        <v>33</v>
      </c>
      <c r="F400" s="561">
        <v>76</v>
      </c>
      <c r="G400" s="561">
        <v>14</v>
      </c>
      <c r="H400" s="561">
        <v>116</v>
      </c>
      <c r="I400" s="561">
        <v>871</v>
      </c>
      <c r="J400" s="561">
        <v>1963</v>
      </c>
      <c r="K400" s="561">
        <v>38</v>
      </c>
      <c r="L400" s="561">
        <v>111</v>
      </c>
      <c r="M400" s="561">
        <v>-46</v>
      </c>
      <c r="N400" s="561">
        <v>4764</v>
      </c>
      <c r="O400" s="561">
        <v>105</v>
      </c>
    </row>
    <row r="401" spans="1:15">
      <c r="A401" s="776"/>
      <c r="B401" s="448" t="s">
        <v>446</v>
      </c>
      <c r="C401" s="561">
        <v>5920</v>
      </c>
      <c r="D401" s="561">
        <v>5655</v>
      </c>
      <c r="E401" s="561">
        <v>44</v>
      </c>
      <c r="F401" s="561">
        <v>75</v>
      </c>
      <c r="G401" s="561">
        <v>16</v>
      </c>
      <c r="H401" s="561">
        <v>130</v>
      </c>
      <c r="I401" s="561">
        <v>910</v>
      </c>
      <c r="J401" s="561">
        <v>2047</v>
      </c>
      <c r="K401" s="561">
        <v>38</v>
      </c>
      <c r="L401" s="561">
        <v>101</v>
      </c>
      <c r="M401" s="561">
        <v>23</v>
      </c>
      <c r="N401" s="561">
        <v>4621</v>
      </c>
      <c r="O401" s="561">
        <v>100</v>
      </c>
    </row>
    <row r="402" spans="1:15">
      <c r="A402" s="776"/>
      <c r="B402" s="448" t="s">
        <v>447</v>
      </c>
      <c r="C402" s="561">
        <v>6267</v>
      </c>
      <c r="D402" s="561">
        <v>6042</v>
      </c>
      <c r="E402" s="561">
        <v>29</v>
      </c>
      <c r="F402" s="561">
        <v>45</v>
      </c>
      <c r="G402" s="561">
        <v>13</v>
      </c>
      <c r="H402" s="561">
        <v>137</v>
      </c>
      <c r="I402" s="561">
        <v>1005</v>
      </c>
      <c r="J402" s="561">
        <v>1939</v>
      </c>
      <c r="K402" s="561">
        <v>38</v>
      </c>
      <c r="L402" s="561">
        <v>106</v>
      </c>
      <c r="M402" s="561">
        <v>53</v>
      </c>
      <c r="N402" s="561">
        <v>5135</v>
      </c>
      <c r="O402" s="561">
        <v>110</v>
      </c>
    </row>
    <row r="403" spans="1:15">
      <c r="A403" s="776"/>
      <c r="B403" s="448" t="s">
        <v>448</v>
      </c>
      <c r="C403" s="561">
        <v>6358</v>
      </c>
      <c r="D403" s="561">
        <v>6116</v>
      </c>
      <c r="E403" s="561">
        <v>10</v>
      </c>
      <c r="F403" s="561">
        <v>69</v>
      </c>
      <c r="G403" s="561">
        <v>17</v>
      </c>
      <c r="H403" s="561">
        <v>145</v>
      </c>
      <c r="I403" s="561">
        <v>1206</v>
      </c>
      <c r="J403" s="561">
        <v>1823</v>
      </c>
      <c r="K403" s="561">
        <v>33</v>
      </c>
      <c r="L403" s="561">
        <v>96</v>
      </c>
      <c r="M403" s="561">
        <v>-58</v>
      </c>
      <c r="N403" s="561">
        <v>5669</v>
      </c>
      <c r="O403" s="561">
        <v>120</v>
      </c>
    </row>
    <row r="404" spans="1:15">
      <c r="A404" s="776"/>
      <c r="B404" s="448" t="s">
        <v>439</v>
      </c>
      <c r="C404" s="561">
        <v>6386</v>
      </c>
      <c r="D404" s="561">
        <v>6174</v>
      </c>
      <c r="E404" s="561">
        <v>10</v>
      </c>
      <c r="F404" s="561">
        <v>75</v>
      </c>
      <c r="G404" s="561">
        <v>5</v>
      </c>
      <c r="H404" s="561">
        <v>123</v>
      </c>
      <c r="I404" s="561">
        <v>996</v>
      </c>
      <c r="J404" s="561">
        <v>2043</v>
      </c>
      <c r="K404" s="561">
        <v>33</v>
      </c>
      <c r="L404" s="561">
        <v>108</v>
      </c>
      <c r="M404" s="561">
        <v>0</v>
      </c>
      <c r="N404" s="561">
        <v>5197</v>
      </c>
      <c r="O404" s="561">
        <v>109</v>
      </c>
    </row>
    <row r="405" spans="1:15">
      <c r="A405" s="776"/>
      <c r="B405" s="448" t="s">
        <v>440</v>
      </c>
      <c r="C405" s="561">
        <v>6364</v>
      </c>
      <c r="D405" s="561">
        <v>6170</v>
      </c>
      <c r="E405" s="561">
        <v>9</v>
      </c>
      <c r="F405" s="561">
        <v>65</v>
      </c>
      <c r="G405" s="561">
        <v>11</v>
      </c>
      <c r="H405" s="561">
        <v>109</v>
      </c>
      <c r="I405" s="561">
        <v>1189</v>
      </c>
      <c r="J405" s="561">
        <v>1818</v>
      </c>
      <c r="K405" s="561">
        <v>36</v>
      </c>
      <c r="L405" s="561">
        <v>103</v>
      </c>
      <c r="M405" s="561">
        <v>0</v>
      </c>
      <c r="N405" s="561">
        <v>5595</v>
      </c>
      <c r="O405" s="561">
        <v>116</v>
      </c>
    </row>
    <row r="406" spans="1:15">
      <c r="A406" s="776"/>
      <c r="B406" s="448" t="s">
        <v>441</v>
      </c>
      <c r="C406" s="561">
        <v>6438</v>
      </c>
      <c r="D406" s="561">
        <v>6241</v>
      </c>
      <c r="E406" s="561">
        <v>10</v>
      </c>
      <c r="F406" s="561">
        <v>61</v>
      </c>
      <c r="G406" s="561">
        <v>3</v>
      </c>
      <c r="H406" s="561">
        <v>123</v>
      </c>
      <c r="I406" s="561">
        <v>1401</v>
      </c>
      <c r="J406" s="561">
        <v>1865</v>
      </c>
      <c r="K406" s="561">
        <v>38</v>
      </c>
      <c r="L406" s="561">
        <v>106</v>
      </c>
      <c r="M406" s="561">
        <v>0</v>
      </c>
      <c r="N406" s="561">
        <v>5830</v>
      </c>
      <c r="O406" s="561">
        <v>118</v>
      </c>
    </row>
    <row r="407" spans="1:15">
      <c r="A407" s="776"/>
      <c r="B407" s="448" t="s">
        <v>34</v>
      </c>
      <c r="C407" s="561">
        <v>6486</v>
      </c>
      <c r="D407" s="561">
        <v>6276</v>
      </c>
      <c r="E407" s="561">
        <v>9</v>
      </c>
      <c r="F407" s="561">
        <v>54</v>
      </c>
      <c r="G407" s="561">
        <v>4</v>
      </c>
      <c r="H407" s="561">
        <v>143</v>
      </c>
      <c r="I407" s="561">
        <v>1367</v>
      </c>
      <c r="J407" s="561">
        <v>1534</v>
      </c>
      <c r="K407" s="561">
        <v>38</v>
      </c>
      <c r="L407" s="561">
        <v>104</v>
      </c>
      <c r="M407" s="561">
        <v>0</v>
      </c>
      <c r="N407" s="561">
        <v>6177</v>
      </c>
      <c r="O407" s="561">
        <v>123</v>
      </c>
    </row>
    <row r="408" spans="1:15">
      <c r="A408" s="776"/>
      <c r="B408" s="448" t="s">
        <v>442</v>
      </c>
      <c r="C408" s="561">
        <v>6425</v>
      </c>
      <c r="D408" s="561">
        <v>6227</v>
      </c>
      <c r="E408" s="561">
        <v>9</v>
      </c>
      <c r="F408" s="561">
        <v>42</v>
      </c>
      <c r="G408" s="561">
        <v>5</v>
      </c>
      <c r="H408" s="561">
        <v>141</v>
      </c>
      <c r="I408" s="561">
        <v>1474</v>
      </c>
      <c r="J408" s="561">
        <v>1712</v>
      </c>
      <c r="K408" s="561">
        <v>37</v>
      </c>
      <c r="L408" s="561">
        <v>91</v>
      </c>
      <c r="M408" s="561"/>
      <c r="N408" s="561">
        <v>6059</v>
      </c>
      <c r="O408" s="561">
        <v>119</v>
      </c>
    </row>
    <row r="409" spans="1:15">
      <c r="A409" s="776"/>
      <c r="B409" s="448" t="s">
        <v>33</v>
      </c>
      <c r="C409" s="561">
        <v>6659</v>
      </c>
      <c r="D409" s="561">
        <v>6387</v>
      </c>
      <c r="E409" s="561">
        <v>78</v>
      </c>
      <c r="F409" s="561">
        <v>53</v>
      </c>
      <c r="G409" s="561">
        <v>8</v>
      </c>
      <c r="H409" s="561">
        <v>133</v>
      </c>
      <c r="I409" s="561">
        <v>1259</v>
      </c>
      <c r="J409" s="561">
        <v>1830</v>
      </c>
      <c r="K409" s="561">
        <v>64</v>
      </c>
      <c r="L409" s="561">
        <v>127</v>
      </c>
      <c r="M409" s="561">
        <v>0</v>
      </c>
      <c r="N409" s="561">
        <v>5897</v>
      </c>
      <c r="O409" s="561">
        <v>115</v>
      </c>
    </row>
    <row r="410" spans="1:15">
      <c r="A410" s="776"/>
      <c r="B410" s="448" t="s">
        <v>601</v>
      </c>
      <c r="C410" s="561">
        <v>6586</v>
      </c>
      <c r="D410" s="561">
        <v>6320</v>
      </c>
      <c r="E410" s="561">
        <v>63</v>
      </c>
      <c r="F410" s="561">
        <v>47</v>
      </c>
      <c r="G410" s="561">
        <v>8</v>
      </c>
      <c r="H410" s="561">
        <v>149</v>
      </c>
      <c r="I410" s="561">
        <v>1402</v>
      </c>
      <c r="J410" s="561">
        <v>1818</v>
      </c>
      <c r="K410" s="561">
        <v>66</v>
      </c>
      <c r="L410" s="561">
        <v>131</v>
      </c>
      <c r="M410" s="561"/>
      <c r="N410" s="561">
        <v>5973</v>
      </c>
      <c r="O410" s="561">
        <v>115</v>
      </c>
    </row>
    <row r="411" spans="1:15">
      <c r="A411" s="776"/>
      <c r="B411" s="448" t="s">
        <v>602</v>
      </c>
      <c r="C411" s="561">
        <v>6713</v>
      </c>
      <c r="D411" s="561">
        <v>6492</v>
      </c>
      <c r="E411" s="561">
        <v>43</v>
      </c>
      <c r="F411" s="561">
        <v>40</v>
      </c>
      <c r="G411" s="561">
        <v>4</v>
      </c>
      <c r="H411" s="561">
        <v>132</v>
      </c>
      <c r="I411" s="561">
        <v>1304</v>
      </c>
      <c r="J411" s="561">
        <v>1978</v>
      </c>
      <c r="K411" s="561">
        <v>64</v>
      </c>
      <c r="L411" s="561">
        <v>134</v>
      </c>
      <c r="M411" s="561"/>
      <c r="N411" s="561">
        <v>5840</v>
      </c>
      <c r="O411" s="561">
        <v>111</v>
      </c>
    </row>
    <row r="412" spans="1:15">
      <c r="A412" s="776"/>
      <c r="B412" s="448" t="s">
        <v>603</v>
      </c>
      <c r="C412" s="561">
        <v>6718</v>
      </c>
      <c r="D412" s="561">
        <v>6467</v>
      </c>
      <c r="E412" s="561">
        <v>47</v>
      </c>
      <c r="F412" s="561">
        <v>43</v>
      </c>
      <c r="G412" s="561">
        <v>4</v>
      </c>
      <c r="H412" s="561">
        <v>156</v>
      </c>
      <c r="I412" s="561">
        <v>1350</v>
      </c>
      <c r="J412" s="561">
        <v>2003</v>
      </c>
      <c r="K412" s="561">
        <v>61</v>
      </c>
      <c r="L412" s="561">
        <v>138</v>
      </c>
      <c r="M412" s="561"/>
      <c r="N412" s="561">
        <v>5866</v>
      </c>
      <c r="O412" s="561">
        <v>109</v>
      </c>
    </row>
    <row r="413" spans="1:15">
      <c r="A413" s="776"/>
      <c r="B413" s="448" t="s">
        <v>604</v>
      </c>
      <c r="C413" s="561">
        <v>6842</v>
      </c>
      <c r="D413" s="561">
        <v>6588</v>
      </c>
      <c r="E413" s="561">
        <v>53</v>
      </c>
      <c r="F413" s="561">
        <v>37</v>
      </c>
      <c r="G413" s="561">
        <v>11</v>
      </c>
      <c r="H413" s="561">
        <v>153</v>
      </c>
      <c r="I413" s="561">
        <v>1465</v>
      </c>
      <c r="J413" s="561">
        <v>2050</v>
      </c>
      <c r="K413" s="561">
        <v>61</v>
      </c>
      <c r="L413" s="561">
        <v>140</v>
      </c>
      <c r="M413" s="561"/>
      <c r="N413" s="561">
        <v>6056</v>
      </c>
      <c r="O413" s="561">
        <v>111</v>
      </c>
    </row>
    <row r="414" spans="1:15">
      <c r="A414" s="776"/>
      <c r="B414" s="448" t="s">
        <v>605</v>
      </c>
      <c r="C414" s="561">
        <v>6564</v>
      </c>
      <c r="D414" s="561">
        <v>6345</v>
      </c>
      <c r="E414" s="561">
        <v>18</v>
      </c>
      <c r="F414" s="561">
        <v>43</v>
      </c>
      <c r="G414" s="561">
        <v>20</v>
      </c>
      <c r="H414" s="561">
        <v>139</v>
      </c>
      <c r="I414" s="561">
        <v>1478</v>
      </c>
      <c r="J414" s="561">
        <v>2111</v>
      </c>
      <c r="K414" s="561">
        <v>65</v>
      </c>
      <c r="L414" s="561">
        <v>142</v>
      </c>
      <c r="M414" s="561"/>
      <c r="N414" s="561">
        <v>5724</v>
      </c>
      <c r="O414" s="561">
        <v>103</v>
      </c>
    </row>
    <row r="415" spans="1:15">
      <c r="A415" s="776"/>
      <c r="B415" s="448" t="s">
        <v>606</v>
      </c>
      <c r="C415" s="561">
        <v>6630</v>
      </c>
      <c r="D415" s="561">
        <v>6395</v>
      </c>
      <c r="E415" s="561">
        <v>3</v>
      </c>
      <c r="F415" s="561">
        <v>26</v>
      </c>
      <c r="G415" s="561">
        <v>25</v>
      </c>
      <c r="H415" s="561">
        <v>182</v>
      </c>
      <c r="I415" s="561">
        <v>1331</v>
      </c>
      <c r="J415" s="561">
        <v>2042</v>
      </c>
      <c r="K415" s="561">
        <v>73</v>
      </c>
      <c r="L415" s="561">
        <v>67</v>
      </c>
      <c r="M415" s="561"/>
      <c r="N415" s="561">
        <v>5779</v>
      </c>
      <c r="O415" s="561">
        <v>103</v>
      </c>
    </row>
    <row r="416" spans="1:15">
      <c r="A416" s="776"/>
      <c r="B416" s="448" t="s">
        <v>607</v>
      </c>
      <c r="C416" s="561">
        <v>6484</v>
      </c>
      <c r="D416" s="561">
        <v>6241</v>
      </c>
      <c r="E416" s="561">
        <v>4</v>
      </c>
      <c r="F416" s="561">
        <v>23</v>
      </c>
      <c r="G416" s="561">
        <v>33</v>
      </c>
      <c r="H416" s="561">
        <v>183</v>
      </c>
      <c r="I416" s="561">
        <v>1430</v>
      </c>
      <c r="J416" s="561">
        <v>2182</v>
      </c>
      <c r="K416" s="561">
        <v>95</v>
      </c>
      <c r="L416" s="561">
        <v>32</v>
      </c>
      <c r="M416" s="561"/>
      <c r="N416" s="561">
        <v>5606</v>
      </c>
      <c r="O416" s="561">
        <v>99</v>
      </c>
    </row>
    <row r="417" spans="1:15">
      <c r="A417" s="776"/>
      <c r="B417" s="448" t="s">
        <v>608</v>
      </c>
      <c r="C417" s="561">
        <v>6507</v>
      </c>
      <c r="D417" s="561">
        <v>6288</v>
      </c>
      <c r="E417" s="561">
        <v>4</v>
      </c>
      <c r="F417" s="561">
        <v>35</v>
      </c>
      <c r="G417" s="561">
        <v>39</v>
      </c>
      <c r="H417" s="561">
        <v>141</v>
      </c>
      <c r="I417" s="561">
        <v>1746</v>
      </c>
      <c r="J417" s="561">
        <v>2477</v>
      </c>
      <c r="K417" s="561">
        <v>77</v>
      </c>
      <c r="L417" s="561">
        <v>111</v>
      </c>
      <c r="M417" s="561">
        <v>36</v>
      </c>
      <c r="N417" s="561">
        <v>5553</v>
      </c>
      <c r="O417" s="561">
        <v>97</v>
      </c>
    </row>
    <row r="418" spans="1:15">
      <c r="A418" s="776"/>
      <c r="B418" s="448" t="s">
        <v>1151</v>
      </c>
      <c r="C418" s="561">
        <v>6601</v>
      </c>
      <c r="D418" s="561">
        <v>6354</v>
      </c>
      <c r="E418" s="561">
        <v>3</v>
      </c>
      <c r="F418" s="561">
        <v>40</v>
      </c>
      <c r="G418" s="561">
        <v>38</v>
      </c>
      <c r="H418" s="561">
        <v>165</v>
      </c>
      <c r="I418" s="561">
        <v>1591</v>
      </c>
      <c r="J418" s="561">
        <v>2090</v>
      </c>
      <c r="K418" s="561">
        <v>74</v>
      </c>
      <c r="L418" s="561">
        <v>101</v>
      </c>
      <c r="M418" s="561">
        <v>56</v>
      </c>
      <c r="N418" s="561">
        <v>5871</v>
      </c>
      <c r="O418" s="561">
        <v>101</v>
      </c>
    </row>
    <row r="419" spans="1:15">
      <c r="A419" s="776"/>
      <c r="B419" s="505" t="s">
        <v>1152</v>
      </c>
      <c r="C419" s="562">
        <v>6313</v>
      </c>
      <c r="D419" s="562">
        <v>6106</v>
      </c>
      <c r="E419" s="562">
        <v>2</v>
      </c>
      <c r="F419" s="562">
        <v>39</v>
      </c>
      <c r="G419" s="562">
        <v>40</v>
      </c>
      <c r="H419" s="562">
        <v>127</v>
      </c>
      <c r="I419" s="562">
        <v>1236</v>
      </c>
      <c r="J419" s="562">
        <v>1898</v>
      </c>
      <c r="K419" s="562">
        <v>40</v>
      </c>
      <c r="L419" s="562">
        <v>117</v>
      </c>
      <c r="M419" s="562">
        <v>-15</v>
      </c>
      <c r="N419" s="562">
        <v>5510</v>
      </c>
      <c r="O419" s="562">
        <v>94</v>
      </c>
    </row>
    <row r="420" spans="1:15">
      <c r="A420" s="777"/>
      <c r="B420" s="505" t="s">
        <v>2783</v>
      </c>
      <c r="C420" s="614">
        <v>5876</v>
      </c>
      <c r="D420" s="614"/>
      <c r="E420" s="614"/>
      <c r="F420" s="614"/>
      <c r="G420" s="614"/>
      <c r="H420" s="614"/>
      <c r="I420" s="614"/>
      <c r="J420" s="614"/>
      <c r="K420" s="614"/>
      <c r="L420" s="614"/>
      <c r="M420" s="614">
        <v>-158</v>
      </c>
      <c r="N420" s="614"/>
      <c r="O420" s="614"/>
    </row>
    <row r="421" spans="1:15">
      <c r="A421" s="775" t="s">
        <v>2623</v>
      </c>
      <c r="B421" s="448" t="s">
        <v>436</v>
      </c>
      <c r="C421" s="561">
        <v>382</v>
      </c>
      <c r="D421" s="561">
        <v>377</v>
      </c>
      <c r="E421" s="561"/>
      <c r="F421" s="561"/>
      <c r="G421" s="561">
        <v>5</v>
      </c>
      <c r="H421" s="561"/>
      <c r="I421" s="561">
        <v>30</v>
      </c>
      <c r="J421" s="561">
        <v>1</v>
      </c>
      <c r="K421" s="561">
        <v>1</v>
      </c>
      <c r="L421" s="561">
        <v>1</v>
      </c>
      <c r="M421" s="561">
        <v>0</v>
      </c>
      <c r="N421" s="561">
        <v>409</v>
      </c>
      <c r="O421" s="561">
        <v>16</v>
      </c>
    </row>
    <row r="422" spans="1:15">
      <c r="A422" s="776"/>
      <c r="B422" s="448" t="s">
        <v>462</v>
      </c>
      <c r="C422" s="561">
        <v>391</v>
      </c>
      <c r="D422" s="561">
        <v>385</v>
      </c>
      <c r="E422" s="561"/>
      <c r="F422" s="561"/>
      <c r="G422" s="561">
        <v>6</v>
      </c>
      <c r="H422" s="561"/>
      <c r="I422" s="561">
        <v>32</v>
      </c>
      <c r="J422" s="561">
        <v>1</v>
      </c>
      <c r="K422" s="561">
        <v>1</v>
      </c>
      <c r="L422" s="561">
        <v>1</v>
      </c>
      <c r="M422" s="561"/>
      <c r="N422" s="561">
        <v>419</v>
      </c>
      <c r="O422" s="561">
        <v>16</v>
      </c>
    </row>
    <row r="423" spans="1:15">
      <c r="A423" s="776"/>
      <c r="B423" s="448" t="s">
        <v>463</v>
      </c>
      <c r="C423" s="561">
        <v>398</v>
      </c>
      <c r="D423" s="561">
        <v>392</v>
      </c>
      <c r="E423" s="561"/>
      <c r="F423" s="561"/>
      <c r="G423" s="561">
        <v>6</v>
      </c>
      <c r="H423" s="561"/>
      <c r="I423" s="561">
        <v>31</v>
      </c>
      <c r="J423" s="561">
        <v>1</v>
      </c>
      <c r="K423" s="561">
        <v>1</v>
      </c>
      <c r="L423" s="561">
        <v>1</v>
      </c>
      <c r="M423" s="561"/>
      <c r="N423" s="561">
        <v>426</v>
      </c>
      <c r="O423" s="561">
        <v>16</v>
      </c>
    </row>
    <row r="424" spans="1:15">
      <c r="A424" s="776"/>
      <c r="B424" s="448" t="s">
        <v>464</v>
      </c>
      <c r="C424" s="561">
        <v>409</v>
      </c>
      <c r="D424" s="561">
        <v>403</v>
      </c>
      <c r="E424" s="561"/>
      <c r="F424" s="561"/>
      <c r="G424" s="561">
        <v>6</v>
      </c>
      <c r="H424" s="561"/>
      <c r="I424" s="561">
        <v>31</v>
      </c>
      <c r="J424" s="561">
        <v>1</v>
      </c>
      <c r="K424" s="561">
        <v>1</v>
      </c>
      <c r="L424" s="561">
        <v>1</v>
      </c>
      <c r="M424" s="561"/>
      <c r="N424" s="561">
        <v>437</v>
      </c>
      <c r="O424" s="561">
        <v>16</v>
      </c>
    </row>
    <row r="425" spans="1:15">
      <c r="A425" s="776"/>
      <c r="B425" s="448" t="s">
        <v>465</v>
      </c>
      <c r="C425" s="561">
        <v>425</v>
      </c>
      <c r="D425" s="561">
        <v>420</v>
      </c>
      <c r="E425" s="561"/>
      <c r="F425" s="561"/>
      <c r="G425" s="561">
        <v>5</v>
      </c>
      <c r="H425" s="561"/>
      <c r="I425" s="561">
        <v>31</v>
      </c>
      <c r="J425" s="561">
        <v>4</v>
      </c>
      <c r="K425" s="561">
        <v>1</v>
      </c>
      <c r="L425" s="561">
        <v>1</v>
      </c>
      <c r="M425" s="561">
        <v>0</v>
      </c>
      <c r="N425" s="561">
        <v>451</v>
      </c>
      <c r="O425" s="561">
        <v>16</v>
      </c>
    </row>
    <row r="426" spans="1:15">
      <c r="A426" s="776"/>
      <c r="B426" s="448" t="s">
        <v>437</v>
      </c>
      <c r="C426" s="561">
        <v>434</v>
      </c>
      <c r="D426" s="561">
        <v>428</v>
      </c>
      <c r="E426" s="561"/>
      <c r="F426" s="561"/>
      <c r="G426" s="561">
        <v>6</v>
      </c>
      <c r="H426" s="561"/>
      <c r="I426" s="561">
        <v>36</v>
      </c>
      <c r="J426" s="561">
        <v>4</v>
      </c>
      <c r="K426" s="561">
        <v>1</v>
      </c>
      <c r="L426" s="561">
        <v>1</v>
      </c>
      <c r="M426" s="561"/>
      <c r="N426" s="561">
        <v>463</v>
      </c>
      <c r="O426" s="561">
        <v>15</v>
      </c>
    </row>
    <row r="427" spans="1:15">
      <c r="A427" s="776"/>
      <c r="B427" s="448" t="s">
        <v>466</v>
      </c>
      <c r="C427" s="561">
        <v>442</v>
      </c>
      <c r="D427" s="561">
        <v>436</v>
      </c>
      <c r="E427" s="561"/>
      <c r="F427" s="561"/>
      <c r="G427" s="561">
        <v>6</v>
      </c>
      <c r="H427" s="561"/>
      <c r="I427" s="561">
        <v>33</v>
      </c>
      <c r="J427" s="561">
        <v>1</v>
      </c>
      <c r="K427" s="561">
        <v>1</v>
      </c>
      <c r="L427" s="561">
        <v>1</v>
      </c>
      <c r="M427" s="561"/>
      <c r="N427" s="561">
        <v>472</v>
      </c>
      <c r="O427" s="561">
        <v>15</v>
      </c>
    </row>
    <row r="428" spans="1:15">
      <c r="A428" s="776"/>
      <c r="B428" s="448" t="s">
        <v>467</v>
      </c>
      <c r="C428" s="561">
        <v>448</v>
      </c>
      <c r="D428" s="561">
        <v>443</v>
      </c>
      <c r="E428" s="561"/>
      <c r="F428" s="561"/>
      <c r="G428" s="561">
        <v>5</v>
      </c>
      <c r="H428" s="561"/>
      <c r="I428" s="561">
        <v>40</v>
      </c>
      <c r="J428" s="561">
        <v>1</v>
      </c>
      <c r="K428" s="561">
        <v>3</v>
      </c>
      <c r="L428" s="561">
        <v>1</v>
      </c>
      <c r="M428" s="561"/>
      <c r="N428" s="561">
        <v>483</v>
      </c>
      <c r="O428" s="561">
        <v>15</v>
      </c>
    </row>
    <row r="429" spans="1:15">
      <c r="A429" s="776"/>
      <c r="B429" s="448" t="s">
        <v>468</v>
      </c>
      <c r="C429" s="561">
        <v>482</v>
      </c>
      <c r="D429" s="561">
        <v>474</v>
      </c>
      <c r="E429" s="561"/>
      <c r="F429" s="561"/>
      <c r="G429" s="561">
        <v>7</v>
      </c>
      <c r="H429" s="561"/>
      <c r="I429" s="561">
        <v>34</v>
      </c>
      <c r="J429" s="561">
        <v>1</v>
      </c>
      <c r="K429" s="561">
        <v>2</v>
      </c>
      <c r="L429" s="561">
        <v>1</v>
      </c>
      <c r="M429" s="561"/>
      <c r="N429" s="561">
        <v>511</v>
      </c>
      <c r="O429" s="561">
        <v>16</v>
      </c>
    </row>
    <row r="430" spans="1:15">
      <c r="A430" s="776"/>
      <c r="B430" s="448" t="s">
        <v>469</v>
      </c>
      <c r="C430" s="561">
        <v>517</v>
      </c>
      <c r="D430" s="561">
        <v>509</v>
      </c>
      <c r="E430" s="561"/>
      <c r="F430" s="561">
        <v>0</v>
      </c>
      <c r="G430" s="561">
        <v>8</v>
      </c>
      <c r="H430" s="561"/>
      <c r="I430" s="561">
        <v>32</v>
      </c>
      <c r="J430" s="561">
        <v>1</v>
      </c>
      <c r="K430" s="561">
        <v>3</v>
      </c>
      <c r="L430" s="561">
        <v>1</v>
      </c>
      <c r="M430" s="561"/>
      <c r="N430" s="561">
        <v>544</v>
      </c>
      <c r="O430" s="561">
        <v>16</v>
      </c>
    </row>
    <row r="431" spans="1:15">
      <c r="A431" s="776"/>
      <c r="B431" s="448" t="s">
        <v>438</v>
      </c>
      <c r="C431" s="561">
        <v>535</v>
      </c>
      <c r="D431" s="561">
        <v>527</v>
      </c>
      <c r="E431" s="561"/>
      <c r="F431" s="561">
        <v>0</v>
      </c>
      <c r="G431" s="561">
        <v>8</v>
      </c>
      <c r="H431" s="561"/>
      <c r="I431" s="561">
        <v>33</v>
      </c>
      <c r="J431" s="561">
        <v>0</v>
      </c>
      <c r="K431" s="561">
        <v>2</v>
      </c>
      <c r="L431" s="561">
        <v>1</v>
      </c>
      <c r="M431" s="561"/>
      <c r="N431" s="561">
        <v>564</v>
      </c>
      <c r="O431" s="561">
        <v>17</v>
      </c>
    </row>
    <row r="432" spans="1:15">
      <c r="A432" s="776"/>
      <c r="B432" s="448" t="s">
        <v>445</v>
      </c>
      <c r="C432" s="561">
        <v>551</v>
      </c>
      <c r="D432" s="561">
        <v>542</v>
      </c>
      <c r="E432" s="561"/>
      <c r="F432" s="561">
        <v>0</v>
      </c>
      <c r="G432" s="561">
        <v>9</v>
      </c>
      <c r="H432" s="561"/>
      <c r="I432" s="561">
        <v>39</v>
      </c>
      <c r="J432" s="561"/>
      <c r="K432" s="561">
        <v>3</v>
      </c>
      <c r="L432" s="561">
        <v>1</v>
      </c>
      <c r="M432" s="561"/>
      <c r="N432" s="561">
        <v>587</v>
      </c>
      <c r="O432" s="561">
        <v>17</v>
      </c>
    </row>
    <row r="433" spans="1:15">
      <c r="A433" s="776"/>
      <c r="B433" s="448" t="s">
        <v>446</v>
      </c>
      <c r="C433" s="561">
        <v>576</v>
      </c>
      <c r="D433" s="561">
        <v>566</v>
      </c>
      <c r="E433" s="561"/>
      <c r="F433" s="561">
        <v>0</v>
      </c>
      <c r="G433" s="561">
        <v>10</v>
      </c>
      <c r="H433" s="561"/>
      <c r="I433" s="561">
        <v>45</v>
      </c>
      <c r="J433" s="561"/>
      <c r="K433" s="561">
        <v>3</v>
      </c>
      <c r="L433" s="561">
        <v>1</v>
      </c>
      <c r="M433" s="561"/>
      <c r="N433" s="561">
        <v>617</v>
      </c>
      <c r="O433" s="561">
        <v>17</v>
      </c>
    </row>
    <row r="434" spans="1:15">
      <c r="A434" s="776"/>
      <c r="B434" s="448" t="s">
        <v>447</v>
      </c>
      <c r="C434" s="561">
        <v>598</v>
      </c>
      <c r="D434" s="561">
        <v>589</v>
      </c>
      <c r="E434" s="561"/>
      <c r="F434" s="561">
        <v>0</v>
      </c>
      <c r="G434" s="561">
        <v>9</v>
      </c>
      <c r="H434" s="561"/>
      <c r="I434" s="561">
        <v>48</v>
      </c>
      <c r="J434" s="561"/>
      <c r="K434" s="561">
        <v>3</v>
      </c>
      <c r="L434" s="561">
        <v>1</v>
      </c>
      <c r="M434" s="561"/>
      <c r="N434" s="561">
        <v>642</v>
      </c>
      <c r="O434" s="561">
        <v>17</v>
      </c>
    </row>
    <row r="435" spans="1:15">
      <c r="A435" s="776"/>
      <c r="B435" s="448" t="s">
        <v>448</v>
      </c>
      <c r="C435" s="561">
        <v>608</v>
      </c>
      <c r="D435" s="561">
        <v>595</v>
      </c>
      <c r="E435" s="561"/>
      <c r="F435" s="561">
        <v>4</v>
      </c>
      <c r="G435" s="561">
        <v>8</v>
      </c>
      <c r="H435" s="561"/>
      <c r="I435" s="561">
        <v>52</v>
      </c>
      <c r="J435" s="561"/>
      <c r="K435" s="561">
        <v>3</v>
      </c>
      <c r="L435" s="561">
        <v>1</v>
      </c>
      <c r="M435" s="561"/>
      <c r="N435" s="561">
        <v>656</v>
      </c>
      <c r="O435" s="561">
        <v>17</v>
      </c>
    </row>
    <row r="436" spans="1:15">
      <c r="A436" s="776"/>
      <c r="B436" s="448" t="s">
        <v>439</v>
      </c>
      <c r="C436" s="561">
        <v>642</v>
      </c>
      <c r="D436" s="561">
        <v>623</v>
      </c>
      <c r="E436" s="561"/>
      <c r="F436" s="561">
        <v>12</v>
      </c>
      <c r="G436" s="561">
        <v>6</v>
      </c>
      <c r="H436" s="561"/>
      <c r="I436" s="561">
        <v>62</v>
      </c>
      <c r="J436" s="561"/>
      <c r="K436" s="561">
        <v>4</v>
      </c>
      <c r="L436" s="561">
        <v>1</v>
      </c>
      <c r="M436" s="561"/>
      <c r="N436" s="561">
        <v>699</v>
      </c>
      <c r="O436" s="561">
        <v>18</v>
      </c>
    </row>
    <row r="437" spans="1:15">
      <c r="A437" s="776"/>
      <c r="B437" s="448" t="s">
        <v>440</v>
      </c>
      <c r="C437" s="561">
        <v>663</v>
      </c>
      <c r="D437" s="561">
        <v>641</v>
      </c>
      <c r="E437" s="561"/>
      <c r="F437" s="561">
        <v>17</v>
      </c>
      <c r="G437" s="561">
        <v>5</v>
      </c>
      <c r="H437" s="561"/>
      <c r="I437" s="561">
        <v>67</v>
      </c>
      <c r="J437" s="561"/>
      <c r="K437" s="561">
        <v>4</v>
      </c>
      <c r="L437" s="561">
        <v>1</v>
      </c>
      <c r="M437" s="561"/>
      <c r="N437" s="561">
        <v>725</v>
      </c>
      <c r="O437" s="561">
        <v>18</v>
      </c>
    </row>
    <row r="438" spans="1:15">
      <c r="A438" s="776"/>
      <c r="B438" s="448" t="s">
        <v>441</v>
      </c>
      <c r="C438" s="561">
        <v>653</v>
      </c>
      <c r="D438" s="561">
        <v>625</v>
      </c>
      <c r="E438" s="561"/>
      <c r="F438" s="561">
        <v>19</v>
      </c>
      <c r="G438" s="561">
        <v>9</v>
      </c>
      <c r="H438" s="561"/>
      <c r="I438" s="561">
        <v>63</v>
      </c>
      <c r="J438" s="561"/>
      <c r="K438" s="561">
        <v>4</v>
      </c>
      <c r="L438" s="561">
        <v>2</v>
      </c>
      <c r="M438" s="561"/>
      <c r="N438" s="561">
        <v>710</v>
      </c>
      <c r="O438" s="561">
        <v>17</v>
      </c>
    </row>
    <row r="439" spans="1:15">
      <c r="A439" s="776"/>
      <c r="B439" s="448" t="s">
        <v>34</v>
      </c>
      <c r="C439" s="561">
        <v>685</v>
      </c>
      <c r="D439" s="561">
        <v>657</v>
      </c>
      <c r="E439" s="561"/>
      <c r="F439" s="561">
        <v>19</v>
      </c>
      <c r="G439" s="561">
        <v>10</v>
      </c>
      <c r="H439" s="561"/>
      <c r="I439" s="561">
        <v>64</v>
      </c>
      <c r="J439" s="561"/>
      <c r="K439" s="561">
        <v>3</v>
      </c>
      <c r="L439" s="561">
        <v>2</v>
      </c>
      <c r="M439" s="561"/>
      <c r="N439" s="561">
        <v>745</v>
      </c>
      <c r="O439" s="561">
        <v>18</v>
      </c>
    </row>
    <row r="440" spans="1:15">
      <c r="A440" s="776"/>
      <c r="B440" s="448" t="s">
        <v>442</v>
      </c>
      <c r="C440" s="561">
        <v>709</v>
      </c>
      <c r="D440" s="561">
        <v>677</v>
      </c>
      <c r="E440" s="561"/>
      <c r="F440" s="561">
        <v>23</v>
      </c>
      <c r="G440" s="561">
        <v>10</v>
      </c>
      <c r="H440" s="561"/>
      <c r="I440" s="561">
        <v>59</v>
      </c>
      <c r="J440" s="561"/>
      <c r="K440" s="561">
        <v>3</v>
      </c>
      <c r="L440" s="561">
        <v>2</v>
      </c>
      <c r="M440" s="561"/>
      <c r="N440" s="561">
        <v>764</v>
      </c>
      <c r="O440" s="561">
        <v>17</v>
      </c>
    </row>
    <row r="441" spans="1:15">
      <c r="A441" s="776"/>
      <c r="B441" s="448" t="s">
        <v>33</v>
      </c>
      <c r="C441" s="561">
        <v>727</v>
      </c>
      <c r="D441" s="561">
        <v>690</v>
      </c>
      <c r="E441" s="561"/>
      <c r="F441" s="561">
        <v>27</v>
      </c>
      <c r="G441" s="561">
        <v>10</v>
      </c>
      <c r="H441" s="561"/>
      <c r="I441" s="561">
        <v>71</v>
      </c>
      <c r="J441" s="561"/>
      <c r="K441" s="561">
        <v>3</v>
      </c>
      <c r="L441" s="561">
        <v>2</v>
      </c>
      <c r="M441" s="561"/>
      <c r="N441" s="561">
        <v>793</v>
      </c>
      <c r="O441" s="561">
        <v>18</v>
      </c>
    </row>
    <row r="442" spans="1:15">
      <c r="A442" s="776"/>
      <c r="B442" s="448" t="s">
        <v>601</v>
      </c>
      <c r="C442" s="561">
        <v>752</v>
      </c>
      <c r="D442" s="561">
        <v>715</v>
      </c>
      <c r="E442" s="561"/>
      <c r="F442" s="561">
        <v>30</v>
      </c>
      <c r="G442" s="561">
        <v>7</v>
      </c>
      <c r="H442" s="561"/>
      <c r="I442" s="561">
        <v>81</v>
      </c>
      <c r="J442" s="561"/>
      <c r="K442" s="561">
        <v>8</v>
      </c>
      <c r="L442" s="561">
        <v>1</v>
      </c>
      <c r="M442" s="561"/>
      <c r="N442" s="561">
        <v>824</v>
      </c>
      <c r="O442" s="561">
        <v>18</v>
      </c>
    </row>
    <row r="443" spans="1:15">
      <c r="A443" s="776"/>
      <c r="B443" s="448" t="s">
        <v>602</v>
      </c>
      <c r="C443" s="561">
        <v>742</v>
      </c>
      <c r="D443" s="561">
        <v>702</v>
      </c>
      <c r="E443" s="561"/>
      <c r="F443" s="561">
        <v>34</v>
      </c>
      <c r="G443" s="561">
        <v>6</v>
      </c>
      <c r="H443" s="561"/>
      <c r="I443" s="561">
        <v>92</v>
      </c>
      <c r="J443" s="561"/>
      <c r="K443" s="561">
        <v>4</v>
      </c>
      <c r="L443" s="561">
        <v>1</v>
      </c>
      <c r="M443" s="561"/>
      <c r="N443" s="561">
        <v>829</v>
      </c>
      <c r="O443" s="561">
        <v>18</v>
      </c>
    </row>
    <row r="444" spans="1:15">
      <c r="A444" s="776"/>
      <c r="B444" s="448" t="s">
        <v>603</v>
      </c>
      <c r="C444" s="561">
        <v>769</v>
      </c>
      <c r="D444" s="561">
        <v>729</v>
      </c>
      <c r="E444" s="561"/>
      <c r="F444" s="561">
        <v>34</v>
      </c>
      <c r="G444" s="561">
        <v>6</v>
      </c>
      <c r="H444" s="561"/>
      <c r="I444" s="561">
        <v>106</v>
      </c>
      <c r="J444" s="561"/>
      <c r="K444" s="561">
        <v>5</v>
      </c>
      <c r="L444" s="561">
        <v>2</v>
      </c>
      <c r="M444" s="561"/>
      <c r="N444" s="561">
        <v>869</v>
      </c>
      <c r="O444" s="561">
        <v>18</v>
      </c>
    </row>
    <row r="445" spans="1:15">
      <c r="A445" s="776"/>
      <c r="B445" s="448" t="s">
        <v>604</v>
      </c>
      <c r="C445" s="561">
        <v>769</v>
      </c>
      <c r="D445" s="561">
        <v>728</v>
      </c>
      <c r="E445" s="561"/>
      <c r="F445" s="561">
        <v>32</v>
      </c>
      <c r="G445" s="561">
        <v>9</v>
      </c>
      <c r="H445" s="561"/>
      <c r="I445" s="561">
        <v>100</v>
      </c>
      <c r="J445" s="561"/>
      <c r="K445" s="561">
        <v>5</v>
      </c>
      <c r="L445" s="561">
        <v>2</v>
      </c>
      <c r="M445" s="561"/>
      <c r="N445" s="561">
        <v>862</v>
      </c>
      <c r="O445" s="561">
        <v>17</v>
      </c>
    </row>
    <row r="446" spans="1:15">
      <c r="A446" s="776"/>
      <c r="B446" s="448" t="s">
        <v>605</v>
      </c>
      <c r="C446" s="561">
        <v>780</v>
      </c>
      <c r="D446" s="561">
        <v>742</v>
      </c>
      <c r="E446" s="561"/>
      <c r="F446" s="561">
        <v>31</v>
      </c>
      <c r="G446" s="561">
        <v>8</v>
      </c>
      <c r="H446" s="561"/>
      <c r="I446" s="561">
        <v>109</v>
      </c>
      <c r="J446" s="561"/>
      <c r="K446" s="561">
        <v>5</v>
      </c>
      <c r="L446" s="561">
        <v>2</v>
      </c>
      <c r="M446" s="561"/>
      <c r="N446" s="561">
        <v>883</v>
      </c>
      <c r="O446" s="561">
        <v>17</v>
      </c>
    </row>
    <row r="447" spans="1:15">
      <c r="A447" s="776"/>
      <c r="B447" s="448" t="s">
        <v>606</v>
      </c>
      <c r="C447" s="561">
        <v>797</v>
      </c>
      <c r="D447" s="561">
        <v>759</v>
      </c>
      <c r="E447" s="561"/>
      <c r="F447" s="561">
        <v>29</v>
      </c>
      <c r="G447" s="561">
        <v>9</v>
      </c>
      <c r="H447" s="561"/>
      <c r="I447" s="561">
        <v>108</v>
      </c>
      <c r="J447" s="561"/>
      <c r="K447" s="561">
        <v>5</v>
      </c>
      <c r="L447" s="561">
        <v>1</v>
      </c>
      <c r="M447" s="561"/>
      <c r="N447" s="561">
        <v>898</v>
      </c>
      <c r="O447" s="561">
        <v>17</v>
      </c>
    </row>
    <row r="448" spans="1:15">
      <c r="A448" s="776"/>
      <c r="B448" s="448" t="s">
        <v>607</v>
      </c>
      <c r="C448" s="561">
        <v>811</v>
      </c>
      <c r="D448" s="561">
        <v>775</v>
      </c>
      <c r="E448" s="561"/>
      <c r="F448" s="561">
        <v>27</v>
      </c>
      <c r="G448" s="561">
        <v>9</v>
      </c>
      <c r="H448" s="561"/>
      <c r="I448" s="561">
        <v>103</v>
      </c>
      <c r="J448" s="561"/>
      <c r="K448" s="561">
        <v>6</v>
      </c>
      <c r="L448" s="561">
        <v>1</v>
      </c>
      <c r="M448" s="561"/>
      <c r="N448" s="561">
        <v>911</v>
      </c>
      <c r="O448" s="561">
        <v>16</v>
      </c>
    </row>
    <row r="449" spans="1:15">
      <c r="A449" s="776"/>
      <c r="B449" s="448" t="s">
        <v>608</v>
      </c>
      <c r="C449" s="561">
        <v>823</v>
      </c>
      <c r="D449" s="561">
        <v>788</v>
      </c>
      <c r="E449" s="561"/>
      <c r="F449" s="561">
        <v>26</v>
      </c>
      <c r="G449" s="561">
        <v>9</v>
      </c>
      <c r="H449" s="561"/>
      <c r="I449" s="561">
        <v>109</v>
      </c>
      <c r="J449" s="561"/>
      <c r="K449" s="561">
        <v>6</v>
      </c>
      <c r="L449" s="561">
        <v>0</v>
      </c>
      <c r="M449" s="561"/>
      <c r="N449" s="561">
        <v>930</v>
      </c>
      <c r="O449" s="561">
        <v>16</v>
      </c>
    </row>
    <row r="450" spans="1:15">
      <c r="A450" s="776"/>
      <c r="B450" s="448" t="s">
        <v>1151</v>
      </c>
      <c r="C450" s="561">
        <v>879</v>
      </c>
      <c r="D450" s="561">
        <v>835</v>
      </c>
      <c r="E450" s="561"/>
      <c r="F450" s="561">
        <v>34</v>
      </c>
      <c r="G450" s="561">
        <v>9</v>
      </c>
      <c r="H450" s="561"/>
      <c r="I450" s="561">
        <v>115</v>
      </c>
      <c r="J450" s="561"/>
      <c r="K450" s="561">
        <v>5</v>
      </c>
      <c r="L450" s="561">
        <v>0</v>
      </c>
      <c r="M450" s="561"/>
      <c r="N450" s="561">
        <v>988</v>
      </c>
      <c r="O450" s="561">
        <v>16</v>
      </c>
    </row>
    <row r="451" spans="1:15">
      <c r="A451" s="776"/>
      <c r="B451" s="505" t="s">
        <v>1152</v>
      </c>
      <c r="C451" s="562">
        <v>887</v>
      </c>
      <c r="D451" s="562">
        <v>845</v>
      </c>
      <c r="E451" s="562"/>
      <c r="F451" s="562">
        <v>30</v>
      </c>
      <c r="G451" s="562">
        <v>11</v>
      </c>
      <c r="H451" s="562"/>
      <c r="I451" s="562">
        <v>122</v>
      </c>
      <c r="J451" s="562"/>
      <c r="K451" s="562">
        <v>3</v>
      </c>
      <c r="L451" s="562">
        <v>0</v>
      </c>
      <c r="M451" s="562"/>
      <c r="N451" s="562">
        <v>1006</v>
      </c>
      <c r="O451" s="562">
        <v>16</v>
      </c>
    </row>
    <row r="452" spans="1:15">
      <c r="A452" s="777"/>
      <c r="B452" s="505" t="s">
        <v>2783</v>
      </c>
      <c r="C452" s="614">
        <v>838</v>
      </c>
      <c r="D452" s="614"/>
      <c r="E452" s="614"/>
      <c r="F452" s="614"/>
      <c r="G452" s="614"/>
      <c r="H452" s="614"/>
      <c r="I452" s="614"/>
      <c r="J452" s="614"/>
      <c r="K452" s="614"/>
      <c r="L452" s="614"/>
      <c r="M452" s="614"/>
      <c r="N452" s="614"/>
      <c r="O452" s="614"/>
    </row>
    <row r="453" spans="1:15">
      <c r="A453" s="784" t="s">
        <v>1</v>
      </c>
      <c r="B453" s="448" t="s">
        <v>436</v>
      </c>
      <c r="C453" s="561">
        <v>207</v>
      </c>
      <c r="D453" s="561">
        <v>179</v>
      </c>
      <c r="E453" s="561"/>
      <c r="F453" s="561"/>
      <c r="G453" s="561">
        <v>28</v>
      </c>
      <c r="H453" s="561"/>
      <c r="I453" s="561">
        <v>23</v>
      </c>
      <c r="J453" s="561">
        <v>7</v>
      </c>
      <c r="K453" s="561">
        <v>2</v>
      </c>
      <c r="L453" s="561"/>
      <c r="M453" s="561"/>
      <c r="N453" s="561">
        <v>222</v>
      </c>
      <c r="O453" s="561">
        <v>28</v>
      </c>
    </row>
    <row r="454" spans="1:15">
      <c r="A454" s="785"/>
      <c r="B454" s="448" t="s">
        <v>462</v>
      </c>
      <c r="C454" s="561">
        <v>212</v>
      </c>
      <c r="D454" s="561">
        <v>184</v>
      </c>
      <c r="E454" s="561"/>
      <c r="F454" s="561"/>
      <c r="G454" s="561">
        <v>28</v>
      </c>
      <c r="H454" s="561"/>
      <c r="I454" s="561">
        <v>23</v>
      </c>
      <c r="J454" s="561">
        <v>7</v>
      </c>
      <c r="K454" s="561">
        <v>2</v>
      </c>
      <c r="L454" s="561"/>
      <c r="M454" s="561"/>
      <c r="N454" s="561">
        <v>226</v>
      </c>
      <c r="O454" s="561">
        <v>28</v>
      </c>
    </row>
    <row r="455" spans="1:15">
      <c r="A455" s="785"/>
      <c r="B455" s="448" t="s">
        <v>463</v>
      </c>
      <c r="C455" s="561">
        <v>216</v>
      </c>
      <c r="D455" s="561">
        <v>188</v>
      </c>
      <c r="E455" s="561"/>
      <c r="F455" s="561"/>
      <c r="G455" s="561">
        <v>28</v>
      </c>
      <c r="H455" s="561"/>
      <c r="I455" s="561">
        <v>24</v>
      </c>
      <c r="J455" s="561">
        <v>7</v>
      </c>
      <c r="K455" s="561">
        <v>2</v>
      </c>
      <c r="L455" s="561"/>
      <c r="M455" s="561"/>
      <c r="N455" s="561">
        <v>231</v>
      </c>
      <c r="O455" s="561">
        <v>28</v>
      </c>
    </row>
    <row r="456" spans="1:15">
      <c r="A456" s="785"/>
      <c r="B456" s="448" t="s">
        <v>464</v>
      </c>
      <c r="C456" s="561">
        <v>220</v>
      </c>
      <c r="D456" s="561">
        <v>193</v>
      </c>
      <c r="E456" s="561"/>
      <c r="F456" s="561"/>
      <c r="G456" s="561">
        <v>28</v>
      </c>
      <c r="H456" s="561"/>
      <c r="I456" s="561">
        <v>24</v>
      </c>
      <c r="J456" s="561">
        <v>7</v>
      </c>
      <c r="K456" s="561">
        <v>1</v>
      </c>
      <c r="L456" s="561"/>
      <c r="M456" s="561"/>
      <c r="N456" s="561">
        <v>235</v>
      </c>
      <c r="O456" s="561">
        <v>28</v>
      </c>
    </row>
    <row r="457" spans="1:15">
      <c r="A457" s="785"/>
      <c r="B457" s="448" t="s">
        <v>465</v>
      </c>
      <c r="C457" s="561">
        <v>224</v>
      </c>
      <c r="D457" s="561">
        <v>196</v>
      </c>
      <c r="E457" s="561"/>
      <c r="F457" s="561"/>
      <c r="G457" s="561">
        <v>28</v>
      </c>
      <c r="H457" s="561"/>
      <c r="I457" s="561">
        <v>24</v>
      </c>
      <c r="J457" s="561">
        <v>7</v>
      </c>
      <c r="K457" s="561">
        <v>1</v>
      </c>
      <c r="L457" s="561"/>
      <c r="M457" s="561"/>
      <c r="N457" s="561">
        <v>239</v>
      </c>
      <c r="O457" s="561">
        <v>28</v>
      </c>
    </row>
    <row r="458" spans="1:15">
      <c r="A458" s="785"/>
      <c r="B458" s="448" t="s">
        <v>437</v>
      </c>
      <c r="C458" s="561">
        <v>224</v>
      </c>
      <c r="D458" s="561">
        <v>196</v>
      </c>
      <c r="E458" s="561"/>
      <c r="F458" s="561"/>
      <c r="G458" s="561">
        <v>28</v>
      </c>
      <c r="H458" s="561"/>
      <c r="I458" s="561">
        <v>25</v>
      </c>
      <c r="J458" s="561">
        <v>5</v>
      </c>
      <c r="K458" s="561">
        <v>1</v>
      </c>
      <c r="L458" s="561"/>
      <c r="M458" s="561">
        <v>-1</v>
      </c>
      <c r="N458" s="561">
        <v>244</v>
      </c>
      <c r="O458" s="561">
        <v>27</v>
      </c>
    </row>
    <row r="459" spans="1:15">
      <c r="A459" s="785"/>
      <c r="B459" s="448" t="s">
        <v>466</v>
      </c>
      <c r="C459" s="561">
        <v>224</v>
      </c>
      <c r="D459" s="561">
        <v>198</v>
      </c>
      <c r="E459" s="561"/>
      <c r="F459" s="561"/>
      <c r="G459" s="561">
        <v>26</v>
      </c>
      <c r="H459" s="561"/>
      <c r="I459" s="561">
        <v>23</v>
      </c>
      <c r="J459" s="561">
        <v>3</v>
      </c>
      <c r="K459" s="561">
        <v>1</v>
      </c>
      <c r="L459" s="561"/>
      <c r="M459" s="561">
        <v>2</v>
      </c>
      <c r="N459" s="561">
        <v>242</v>
      </c>
      <c r="O459" s="561">
        <v>26</v>
      </c>
    </row>
    <row r="460" spans="1:15">
      <c r="A460" s="785"/>
      <c r="B460" s="448" t="s">
        <v>467</v>
      </c>
      <c r="C460" s="561">
        <v>230</v>
      </c>
      <c r="D460" s="561">
        <v>202</v>
      </c>
      <c r="E460" s="561"/>
      <c r="F460" s="561"/>
      <c r="G460" s="561">
        <v>28</v>
      </c>
      <c r="H460" s="561"/>
      <c r="I460" s="561">
        <v>23</v>
      </c>
      <c r="J460" s="561">
        <v>6</v>
      </c>
      <c r="K460" s="561">
        <v>1</v>
      </c>
      <c r="L460" s="561"/>
      <c r="M460" s="561">
        <v>-7</v>
      </c>
      <c r="N460" s="561">
        <v>252</v>
      </c>
      <c r="O460" s="561">
        <v>27</v>
      </c>
    </row>
    <row r="461" spans="1:15">
      <c r="A461" s="785"/>
      <c r="B461" s="448" t="s">
        <v>468</v>
      </c>
      <c r="C461" s="561">
        <v>236</v>
      </c>
      <c r="D461" s="561">
        <v>209</v>
      </c>
      <c r="E461" s="561"/>
      <c r="F461" s="561"/>
      <c r="G461" s="561">
        <v>27</v>
      </c>
      <c r="H461" s="561"/>
      <c r="I461" s="561">
        <v>28</v>
      </c>
      <c r="J461" s="561">
        <v>6</v>
      </c>
      <c r="K461" s="561">
        <v>1</v>
      </c>
      <c r="L461" s="561"/>
      <c r="M461" s="561">
        <v>2</v>
      </c>
      <c r="N461" s="561">
        <v>255</v>
      </c>
      <c r="O461" s="561">
        <v>26</v>
      </c>
    </row>
    <row r="462" spans="1:15">
      <c r="A462" s="785"/>
      <c r="B462" s="448" t="s">
        <v>469</v>
      </c>
      <c r="C462" s="561">
        <v>244</v>
      </c>
      <c r="D462" s="561">
        <v>216</v>
      </c>
      <c r="E462" s="561"/>
      <c r="F462" s="561"/>
      <c r="G462" s="561">
        <v>28</v>
      </c>
      <c r="H462" s="561"/>
      <c r="I462" s="561">
        <v>23</v>
      </c>
      <c r="J462" s="561">
        <v>6</v>
      </c>
      <c r="K462" s="561">
        <v>2</v>
      </c>
      <c r="L462" s="561"/>
      <c r="M462" s="561">
        <v>2</v>
      </c>
      <c r="N462" s="561">
        <v>257</v>
      </c>
      <c r="O462" s="561">
        <v>26</v>
      </c>
    </row>
    <row r="463" spans="1:15">
      <c r="A463" s="785"/>
      <c r="B463" s="448" t="s">
        <v>438</v>
      </c>
      <c r="C463" s="561">
        <v>251</v>
      </c>
      <c r="D463" s="561">
        <v>223</v>
      </c>
      <c r="E463" s="561"/>
      <c r="F463" s="561"/>
      <c r="G463" s="561">
        <v>28</v>
      </c>
      <c r="H463" s="561"/>
      <c r="I463" s="561">
        <v>22</v>
      </c>
      <c r="J463" s="561">
        <v>7</v>
      </c>
      <c r="K463" s="561">
        <v>2</v>
      </c>
      <c r="L463" s="561"/>
      <c r="M463" s="561">
        <v>1</v>
      </c>
      <c r="N463" s="561">
        <v>263</v>
      </c>
      <c r="O463" s="561">
        <v>26</v>
      </c>
    </row>
    <row r="464" spans="1:15">
      <c r="A464" s="785"/>
      <c r="B464" s="448" t="s">
        <v>445</v>
      </c>
      <c r="C464" s="561">
        <v>255</v>
      </c>
      <c r="D464" s="561">
        <v>227</v>
      </c>
      <c r="E464" s="561"/>
      <c r="F464" s="561"/>
      <c r="G464" s="561">
        <v>28</v>
      </c>
      <c r="H464" s="561"/>
      <c r="I464" s="561">
        <v>25</v>
      </c>
      <c r="J464" s="561">
        <v>4</v>
      </c>
      <c r="K464" s="561">
        <v>2</v>
      </c>
      <c r="L464" s="561"/>
      <c r="M464" s="561">
        <v>0</v>
      </c>
      <c r="N464" s="561">
        <v>274</v>
      </c>
      <c r="O464" s="561">
        <v>26</v>
      </c>
    </row>
    <row r="465" spans="1:15">
      <c r="A465" s="785"/>
      <c r="B465" s="448" t="s">
        <v>446</v>
      </c>
      <c r="C465" s="561">
        <v>259</v>
      </c>
      <c r="D465" s="561">
        <v>230</v>
      </c>
      <c r="E465" s="561"/>
      <c r="F465" s="561"/>
      <c r="G465" s="561">
        <v>29</v>
      </c>
      <c r="H465" s="561"/>
      <c r="I465" s="561">
        <v>26</v>
      </c>
      <c r="J465" s="561">
        <v>3</v>
      </c>
      <c r="K465" s="561">
        <v>2</v>
      </c>
      <c r="L465" s="561"/>
      <c r="M465" s="561">
        <v>-1</v>
      </c>
      <c r="N465" s="561">
        <v>281</v>
      </c>
      <c r="O465" s="561">
        <v>26</v>
      </c>
    </row>
    <row r="466" spans="1:15">
      <c r="A466" s="785"/>
      <c r="B466" s="448" t="s">
        <v>447</v>
      </c>
      <c r="C466" s="561">
        <v>264</v>
      </c>
      <c r="D466" s="561">
        <v>234</v>
      </c>
      <c r="E466" s="561"/>
      <c r="F466" s="561"/>
      <c r="G466" s="561">
        <v>30</v>
      </c>
      <c r="H466" s="561"/>
      <c r="I466" s="561">
        <v>26</v>
      </c>
      <c r="J466" s="561">
        <v>2</v>
      </c>
      <c r="K466" s="561">
        <v>2</v>
      </c>
      <c r="L466" s="561"/>
      <c r="M466" s="561">
        <v>-2</v>
      </c>
      <c r="N466" s="561">
        <v>287</v>
      </c>
      <c r="O466" s="561">
        <v>26</v>
      </c>
    </row>
    <row r="467" spans="1:15">
      <c r="A467" s="785"/>
      <c r="B467" s="448" t="s">
        <v>448</v>
      </c>
      <c r="C467" s="561">
        <v>269</v>
      </c>
      <c r="D467" s="561">
        <v>239</v>
      </c>
      <c r="E467" s="561"/>
      <c r="F467" s="561"/>
      <c r="G467" s="561">
        <v>30</v>
      </c>
      <c r="H467" s="561"/>
      <c r="I467" s="561">
        <v>28</v>
      </c>
      <c r="J467" s="561">
        <v>1</v>
      </c>
      <c r="K467" s="561">
        <v>2</v>
      </c>
      <c r="L467" s="561"/>
      <c r="M467" s="561">
        <v>0</v>
      </c>
      <c r="N467" s="561">
        <v>294</v>
      </c>
      <c r="O467" s="561">
        <v>26</v>
      </c>
    </row>
    <row r="468" spans="1:15">
      <c r="A468" s="785"/>
      <c r="B468" s="448" t="s">
        <v>439</v>
      </c>
      <c r="C468" s="561">
        <v>277</v>
      </c>
      <c r="D468" s="561">
        <v>245</v>
      </c>
      <c r="E468" s="561"/>
      <c r="F468" s="561"/>
      <c r="G468" s="561">
        <v>32</v>
      </c>
      <c r="H468" s="561"/>
      <c r="I468" s="561">
        <v>28</v>
      </c>
      <c r="J468" s="561">
        <v>1</v>
      </c>
      <c r="K468" s="561">
        <v>2</v>
      </c>
      <c r="L468" s="561"/>
      <c r="M468" s="561">
        <v>0</v>
      </c>
      <c r="N468" s="561">
        <v>301</v>
      </c>
      <c r="O468" s="561">
        <v>26</v>
      </c>
    </row>
    <row r="469" spans="1:15">
      <c r="A469" s="785"/>
      <c r="B469" s="448" t="s">
        <v>440</v>
      </c>
      <c r="C469" s="561">
        <v>282</v>
      </c>
      <c r="D469" s="561">
        <v>247</v>
      </c>
      <c r="E469" s="561"/>
      <c r="F469" s="561"/>
      <c r="G469" s="561">
        <v>35</v>
      </c>
      <c r="H469" s="561"/>
      <c r="I469" s="561">
        <v>30</v>
      </c>
      <c r="J469" s="561">
        <v>2</v>
      </c>
      <c r="K469" s="561">
        <v>3</v>
      </c>
      <c r="L469" s="561"/>
      <c r="M469" s="561">
        <v>-1</v>
      </c>
      <c r="N469" s="561">
        <v>308</v>
      </c>
      <c r="O469" s="561">
        <v>26</v>
      </c>
    </row>
    <row r="470" spans="1:15">
      <c r="A470" s="785"/>
      <c r="B470" s="448" t="s">
        <v>441</v>
      </c>
      <c r="C470" s="561">
        <v>285</v>
      </c>
      <c r="D470" s="561">
        <v>250</v>
      </c>
      <c r="E470" s="561"/>
      <c r="F470" s="561"/>
      <c r="G470" s="561">
        <v>35</v>
      </c>
      <c r="H470" s="561"/>
      <c r="I470" s="561">
        <v>33</v>
      </c>
      <c r="J470" s="561">
        <v>3</v>
      </c>
      <c r="K470" s="561">
        <v>1</v>
      </c>
      <c r="L470" s="561"/>
      <c r="M470" s="561">
        <v>0</v>
      </c>
      <c r="N470" s="561">
        <v>314</v>
      </c>
      <c r="O470" s="561">
        <v>26</v>
      </c>
    </row>
    <row r="471" spans="1:15">
      <c r="A471" s="785"/>
      <c r="B471" s="448" t="s">
        <v>34</v>
      </c>
      <c r="C471" s="561">
        <v>289</v>
      </c>
      <c r="D471" s="561">
        <v>255</v>
      </c>
      <c r="E471" s="561"/>
      <c r="F471" s="561"/>
      <c r="G471" s="561">
        <v>34</v>
      </c>
      <c r="H471" s="561"/>
      <c r="I471" s="561">
        <v>37</v>
      </c>
      <c r="J471" s="561">
        <v>1</v>
      </c>
      <c r="K471" s="561">
        <v>2</v>
      </c>
      <c r="L471" s="561"/>
      <c r="M471" s="561">
        <v>0</v>
      </c>
      <c r="N471" s="561">
        <v>323</v>
      </c>
      <c r="O471" s="561">
        <v>26</v>
      </c>
    </row>
    <row r="472" spans="1:15">
      <c r="A472" s="785"/>
      <c r="B472" s="448" t="s">
        <v>442</v>
      </c>
      <c r="C472" s="561">
        <v>297</v>
      </c>
      <c r="D472" s="561">
        <v>262</v>
      </c>
      <c r="E472" s="561"/>
      <c r="F472" s="561"/>
      <c r="G472" s="561">
        <v>36</v>
      </c>
      <c r="H472" s="561"/>
      <c r="I472" s="561">
        <v>39</v>
      </c>
      <c r="J472" s="561">
        <v>4</v>
      </c>
      <c r="K472" s="561">
        <v>1</v>
      </c>
      <c r="L472" s="561"/>
      <c r="M472" s="561">
        <v>0</v>
      </c>
      <c r="N472" s="561">
        <v>331</v>
      </c>
      <c r="O472" s="561">
        <v>24</v>
      </c>
    </row>
    <row r="473" spans="1:15">
      <c r="A473" s="785"/>
      <c r="B473" s="448" t="s">
        <v>33</v>
      </c>
      <c r="C473" s="561">
        <v>303</v>
      </c>
      <c r="D473" s="561">
        <v>266</v>
      </c>
      <c r="E473" s="561"/>
      <c r="F473" s="561"/>
      <c r="G473" s="561">
        <v>38</v>
      </c>
      <c r="H473" s="561"/>
      <c r="I473" s="561">
        <v>42</v>
      </c>
      <c r="J473" s="561">
        <v>5</v>
      </c>
      <c r="K473" s="561">
        <v>1</v>
      </c>
      <c r="L473" s="561"/>
      <c r="M473" s="561">
        <v>0</v>
      </c>
      <c r="N473" s="561">
        <v>340</v>
      </c>
      <c r="O473" s="561">
        <v>25</v>
      </c>
    </row>
    <row r="474" spans="1:15">
      <c r="A474" s="785"/>
      <c r="B474" s="448" t="s">
        <v>601</v>
      </c>
      <c r="C474" s="561">
        <v>313</v>
      </c>
      <c r="D474" s="561">
        <v>272</v>
      </c>
      <c r="E474" s="561"/>
      <c r="F474" s="561"/>
      <c r="G474" s="561">
        <v>41</v>
      </c>
      <c r="H474" s="561"/>
      <c r="I474" s="561">
        <v>46</v>
      </c>
      <c r="J474" s="561">
        <v>2</v>
      </c>
      <c r="K474" s="561">
        <v>1</v>
      </c>
      <c r="L474" s="561"/>
      <c r="M474" s="561">
        <v>0</v>
      </c>
      <c r="N474" s="561">
        <v>356</v>
      </c>
      <c r="O474" s="561">
        <v>25</v>
      </c>
    </row>
    <row r="475" spans="1:15">
      <c r="A475" s="785"/>
      <c r="B475" s="448" t="s">
        <v>602</v>
      </c>
      <c r="C475" s="561">
        <v>324</v>
      </c>
      <c r="D475" s="561">
        <v>279</v>
      </c>
      <c r="E475" s="561"/>
      <c r="F475" s="561"/>
      <c r="G475" s="561">
        <v>44</v>
      </c>
      <c r="H475" s="561"/>
      <c r="I475" s="561">
        <v>54</v>
      </c>
      <c r="J475" s="561">
        <v>6</v>
      </c>
      <c r="K475" s="561">
        <v>2</v>
      </c>
      <c r="L475" s="561"/>
      <c r="M475" s="561">
        <v>-1</v>
      </c>
      <c r="N475" s="561">
        <v>371</v>
      </c>
      <c r="O475" s="561">
        <v>26</v>
      </c>
    </row>
    <row r="476" spans="1:15">
      <c r="A476" s="785"/>
      <c r="B476" s="448" t="s">
        <v>603</v>
      </c>
      <c r="C476" s="561">
        <v>336</v>
      </c>
      <c r="D476" s="561">
        <v>289</v>
      </c>
      <c r="E476" s="561"/>
      <c r="F476" s="561"/>
      <c r="G476" s="561">
        <v>48</v>
      </c>
      <c r="H476" s="561"/>
      <c r="I476" s="561">
        <v>54</v>
      </c>
      <c r="J476" s="561">
        <v>7</v>
      </c>
      <c r="K476" s="561">
        <v>2</v>
      </c>
      <c r="L476" s="561"/>
      <c r="M476" s="561">
        <v>-1</v>
      </c>
      <c r="N476" s="561">
        <v>382</v>
      </c>
      <c r="O476" s="561">
        <v>26</v>
      </c>
    </row>
    <row r="477" spans="1:15">
      <c r="A477" s="785"/>
      <c r="B477" s="448" t="s">
        <v>604</v>
      </c>
      <c r="C477" s="561">
        <v>348</v>
      </c>
      <c r="D477" s="561">
        <v>298</v>
      </c>
      <c r="E477" s="561"/>
      <c r="F477" s="561"/>
      <c r="G477" s="561">
        <v>51</v>
      </c>
      <c r="H477" s="561"/>
      <c r="I477" s="561">
        <v>52</v>
      </c>
      <c r="J477" s="561">
        <v>6</v>
      </c>
      <c r="K477" s="561">
        <v>2</v>
      </c>
      <c r="L477" s="561"/>
      <c r="M477" s="561">
        <v>-6</v>
      </c>
      <c r="N477" s="561">
        <v>399</v>
      </c>
      <c r="O477" s="561">
        <v>26</v>
      </c>
    </row>
    <row r="478" spans="1:15">
      <c r="A478" s="785"/>
      <c r="B478" s="448" t="s">
        <v>605</v>
      </c>
      <c r="C478" s="561">
        <v>351</v>
      </c>
      <c r="D478" s="561">
        <v>304</v>
      </c>
      <c r="E478" s="561"/>
      <c r="F478" s="561"/>
      <c r="G478" s="561">
        <v>47</v>
      </c>
      <c r="H478" s="561"/>
      <c r="I478" s="561">
        <v>64</v>
      </c>
      <c r="J478" s="561">
        <v>5</v>
      </c>
      <c r="K478" s="561">
        <v>2</v>
      </c>
      <c r="L478" s="561"/>
      <c r="M478" s="561">
        <v>1</v>
      </c>
      <c r="N478" s="561">
        <v>408</v>
      </c>
      <c r="O478" s="561">
        <v>26</v>
      </c>
    </row>
    <row r="479" spans="1:15">
      <c r="A479" s="785"/>
      <c r="B479" s="448" t="s">
        <v>606</v>
      </c>
      <c r="C479" s="561">
        <v>355</v>
      </c>
      <c r="D479" s="561">
        <v>315</v>
      </c>
      <c r="E479" s="561"/>
      <c r="F479" s="561"/>
      <c r="G479" s="561">
        <v>40</v>
      </c>
      <c r="H479" s="561"/>
      <c r="I479" s="561">
        <v>70</v>
      </c>
      <c r="J479" s="561">
        <v>3</v>
      </c>
      <c r="K479" s="561">
        <v>1</v>
      </c>
      <c r="L479" s="561"/>
      <c r="M479" s="561">
        <v>-3</v>
      </c>
      <c r="N479" s="561">
        <v>423</v>
      </c>
      <c r="O479" s="561">
        <v>26</v>
      </c>
    </row>
    <row r="480" spans="1:15">
      <c r="A480" s="785"/>
      <c r="B480" s="448" t="s">
        <v>607</v>
      </c>
      <c r="C480" s="561">
        <v>377</v>
      </c>
      <c r="D480" s="561">
        <v>333</v>
      </c>
      <c r="E480" s="561"/>
      <c r="F480" s="561"/>
      <c r="G480" s="561">
        <v>44</v>
      </c>
      <c r="H480" s="561"/>
      <c r="I480" s="561">
        <v>61</v>
      </c>
      <c r="J480" s="561">
        <v>4</v>
      </c>
      <c r="K480" s="561">
        <v>1</v>
      </c>
      <c r="L480" s="561"/>
      <c r="M480" s="561">
        <v>-4</v>
      </c>
      <c r="N480" s="561">
        <v>438</v>
      </c>
      <c r="O480" s="561">
        <v>25</v>
      </c>
    </row>
    <row r="481" spans="1:15">
      <c r="A481" s="785"/>
      <c r="B481" s="448" t="s">
        <v>608</v>
      </c>
      <c r="C481" s="561">
        <v>394</v>
      </c>
      <c r="D481" s="561">
        <v>348</v>
      </c>
      <c r="E481" s="561"/>
      <c r="F481" s="561"/>
      <c r="G481" s="561">
        <v>46</v>
      </c>
      <c r="H481" s="561"/>
      <c r="I481" s="561">
        <v>56</v>
      </c>
      <c r="J481" s="561">
        <v>5</v>
      </c>
      <c r="K481" s="561">
        <v>1</v>
      </c>
      <c r="L481" s="561"/>
      <c r="M481" s="561">
        <v>-1</v>
      </c>
      <c r="N481" s="561">
        <v>448</v>
      </c>
      <c r="O481" s="561">
        <v>25</v>
      </c>
    </row>
    <row r="482" spans="1:15">
      <c r="A482" s="785"/>
      <c r="B482" s="448" t="s">
        <v>1151</v>
      </c>
      <c r="C482" s="561">
        <v>395</v>
      </c>
      <c r="D482" s="561">
        <v>350</v>
      </c>
      <c r="E482" s="561"/>
      <c r="F482" s="561"/>
      <c r="G482" s="561">
        <v>45</v>
      </c>
      <c r="H482" s="561"/>
      <c r="I482" s="561">
        <v>69</v>
      </c>
      <c r="J482" s="561">
        <v>4</v>
      </c>
      <c r="K482" s="561">
        <v>1</v>
      </c>
      <c r="L482" s="561"/>
      <c r="M482" s="561">
        <v>0</v>
      </c>
      <c r="N482" s="561">
        <v>458</v>
      </c>
      <c r="O482" s="561">
        <v>25</v>
      </c>
    </row>
    <row r="483" spans="1:15">
      <c r="A483" s="785"/>
      <c r="B483" s="505" t="s">
        <v>1152</v>
      </c>
      <c r="C483" s="562">
        <v>405</v>
      </c>
      <c r="D483" s="562">
        <v>358</v>
      </c>
      <c r="E483" s="562"/>
      <c r="F483" s="562"/>
      <c r="G483" s="562">
        <v>47</v>
      </c>
      <c r="H483" s="562"/>
      <c r="I483" s="562">
        <v>61</v>
      </c>
      <c r="J483" s="562">
        <v>5</v>
      </c>
      <c r="K483" s="562">
        <v>1</v>
      </c>
      <c r="L483" s="562"/>
      <c r="M483" s="562">
        <v>-7</v>
      </c>
      <c r="N483" s="562">
        <v>468</v>
      </c>
      <c r="O483" s="562">
        <v>25</v>
      </c>
    </row>
    <row r="484" spans="1:15">
      <c r="A484" s="786"/>
      <c r="B484" s="505" t="s">
        <v>2783</v>
      </c>
      <c r="C484" s="614">
        <v>417</v>
      </c>
      <c r="D484" s="614"/>
      <c r="E484" s="614"/>
      <c r="F484" s="614"/>
      <c r="G484" s="614"/>
      <c r="H484" s="614"/>
      <c r="I484" s="614"/>
      <c r="J484" s="614"/>
      <c r="K484" s="614"/>
      <c r="L484" s="614"/>
      <c r="M484" s="614">
        <v>-1</v>
      </c>
      <c r="N484" s="614"/>
      <c r="O484" s="614"/>
    </row>
    <row r="485" spans="1:15">
      <c r="A485" s="773" t="s">
        <v>23</v>
      </c>
      <c r="B485" s="448" t="s">
        <v>436</v>
      </c>
      <c r="C485" s="561">
        <v>375</v>
      </c>
      <c r="D485" s="561">
        <v>359</v>
      </c>
      <c r="E485" s="561"/>
      <c r="F485" s="561"/>
      <c r="G485" s="561">
        <v>16</v>
      </c>
      <c r="H485" s="561"/>
      <c r="I485" s="561">
        <v>38</v>
      </c>
      <c r="J485" s="561">
        <v>5</v>
      </c>
      <c r="K485" s="561">
        <v>3</v>
      </c>
      <c r="L485" s="561"/>
      <c r="M485" s="561">
        <v>0</v>
      </c>
      <c r="N485" s="561">
        <v>405</v>
      </c>
      <c r="O485" s="561">
        <v>39</v>
      </c>
    </row>
    <row r="486" spans="1:15">
      <c r="A486" s="774"/>
      <c r="B486" s="448" t="s">
        <v>462</v>
      </c>
      <c r="C486" s="561">
        <v>373</v>
      </c>
      <c r="D486" s="561">
        <v>362</v>
      </c>
      <c r="E486" s="561"/>
      <c r="F486" s="561"/>
      <c r="G486" s="561">
        <v>11</v>
      </c>
      <c r="H486" s="561"/>
      <c r="I486" s="561">
        <v>49</v>
      </c>
      <c r="J486" s="561">
        <v>7</v>
      </c>
      <c r="K486" s="561">
        <v>6</v>
      </c>
      <c r="L486" s="561"/>
      <c r="M486" s="561">
        <v>6</v>
      </c>
      <c r="N486" s="561">
        <v>404</v>
      </c>
      <c r="O486" s="561">
        <v>38</v>
      </c>
    </row>
    <row r="487" spans="1:15">
      <c r="A487" s="774"/>
      <c r="B487" s="448" t="s">
        <v>463</v>
      </c>
      <c r="C487" s="561">
        <v>367</v>
      </c>
      <c r="D487" s="561">
        <v>356</v>
      </c>
      <c r="E487" s="561"/>
      <c r="F487" s="561"/>
      <c r="G487" s="561">
        <v>11</v>
      </c>
      <c r="H487" s="561"/>
      <c r="I487" s="561">
        <v>53</v>
      </c>
      <c r="J487" s="561">
        <v>3</v>
      </c>
      <c r="K487" s="561">
        <v>3</v>
      </c>
      <c r="L487" s="561"/>
      <c r="M487" s="561">
        <v>0</v>
      </c>
      <c r="N487" s="561">
        <v>414</v>
      </c>
      <c r="O487" s="561">
        <v>38</v>
      </c>
    </row>
    <row r="488" spans="1:15">
      <c r="A488" s="774"/>
      <c r="B488" s="448" t="s">
        <v>464</v>
      </c>
      <c r="C488" s="561">
        <v>361</v>
      </c>
      <c r="D488" s="561">
        <v>353</v>
      </c>
      <c r="E488" s="561"/>
      <c r="F488" s="561"/>
      <c r="G488" s="561">
        <v>7</v>
      </c>
      <c r="H488" s="561"/>
      <c r="I488" s="561">
        <v>53</v>
      </c>
      <c r="J488" s="561">
        <v>1</v>
      </c>
      <c r="K488" s="561">
        <v>3</v>
      </c>
      <c r="L488" s="561"/>
      <c r="M488" s="561">
        <v>4</v>
      </c>
      <c r="N488" s="561">
        <v>405</v>
      </c>
      <c r="O488" s="561">
        <v>36</v>
      </c>
    </row>
    <row r="489" spans="1:15">
      <c r="A489" s="774"/>
      <c r="B489" s="448" t="s">
        <v>465</v>
      </c>
      <c r="C489" s="561">
        <v>382</v>
      </c>
      <c r="D489" s="561">
        <v>374</v>
      </c>
      <c r="E489" s="561"/>
      <c r="F489" s="561"/>
      <c r="G489" s="561">
        <v>9</v>
      </c>
      <c r="H489" s="561"/>
      <c r="I489" s="561">
        <v>64</v>
      </c>
      <c r="J489" s="561">
        <v>3</v>
      </c>
      <c r="K489" s="561">
        <v>4</v>
      </c>
      <c r="L489" s="561"/>
      <c r="M489" s="561">
        <v>-1</v>
      </c>
      <c r="N489" s="561">
        <v>441</v>
      </c>
      <c r="O489" s="561">
        <v>38</v>
      </c>
    </row>
    <row r="490" spans="1:15">
      <c r="A490" s="774"/>
      <c r="B490" s="448" t="s">
        <v>437</v>
      </c>
      <c r="C490" s="561">
        <v>362</v>
      </c>
      <c r="D490" s="561">
        <v>354</v>
      </c>
      <c r="E490" s="561"/>
      <c r="F490" s="561"/>
      <c r="G490" s="561">
        <v>8</v>
      </c>
      <c r="H490" s="561"/>
      <c r="I490" s="561">
        <v>76</v>
      </c>
      <c r="J490" s="561">
        <v>8</v>
      </c>
      <c r="K490" s="561">
        <v>5</v>
      </c>
      <c r="L490" s="561"/>
      <c r="M490" s="561">
        <v>5</v>
      </c>
      <c r="N490" s="561">
        <v>421</v>
      </c>
      <c r="O490" s="561">
        <v>36</v>
      </c>
    </row>
    <row r="491" spans="1:15">
      <c r="A491" s="774"/>
      <c r="B491" s="448" t="s">
        <v>466</v>
      </c>
      <c r="C491" s="561">
        <v>354</v>
      </c>
      <c r="D491" s="561">
        <v>346</v>
      </c>
      <c r="E491" s="561"/>
      <c r="F491" s="561"/>
      <c r="G491" s="561">
        <v>8</v>
      </c>
      <c r="H491" s="561"/>
      <c r="I491" s="561">
        <v>77</v>
      </c>
      <c r="J491" s="561">
        <v>5</v>
      </c>
      <c r="K491" s="561">
        <v>5</v>
      </c>
      <c r="L491" s="561"/>
      <c r="M491" s="561">
        <v>1</v>
      </c>
      <c r="N491" s="561">
        <v>420</v>
      </c>
      <c r="O491" s="561">
        <v>35</v>
      </c>
    </row>
    <row r="492" spans="1:15">
      <c r="A492" s="774"/>
      <c r="B492" s="448" t="s">
        <v>467</v>
      </c>
      <c r="C492" s="561">
        <v>352</v>
      </c>
      <c r="D492" s="561">
        <v>344</v>
      </c>
      <c r="E492" s="561"/>
      <c r="F492" s="561"/>
      <c r="G492" s="561">
        <v>8</v>
      </c>
      <c r="H492" s="561"/>
      <c r="I492" s="561">
        <v>79</v>
      </c>
      <c r="J492" s="561">
        <v>4</v>
      </c>
      <c r="K492" s="561">
        <v>5</v>
      </c>
      <c r="L492" s="561"/>
      <c r="M492" s="561">
        <v>1</v>
      </c>
      <c r="N492" s="561">
        <v>420</v>
      </c>
      <c r="O492" s="561">
        <v>35</v>
      </c>
    </row>
    <row r="493" spans="1:15">
      <c r="A493" s="774"/>
      <c r="B493" s="448" t="s">
        <v>468</v>
      </c>
      <c r="C493" s="561">
        <v>359</v>
      </c>
      <c r="D493" s="561">
        <v>352</v>
      </c>
      <c r="E493" s="561"/>
      <c r="F493" s="561"/>
      <c r="G493" s="561">
        <v>7</v>
      </c>
      <c r="H493" s="561"/>
      <c r="I493" s="561">
        <v>81</v>
      </c>
      <c r="J493" s="561">
        <v>5</v>
      </c>
      <c r="K493" s="561">
        <v>5</v>
      </c>
      <c r="L493" s="561"/>
      <c r="M493" s="561">
        <v>1</v>
      </c>
      <c r="N493" s="561">
        <v>429</v>
      </c>
      <c r="O493" s="561">
        <v>35</v>
      </c>
    </row>
    <row r="494" spans="1:15">
      <c r="A494" s="774"/>
      <c r="B494" s="448" t="s">
        <v>469</v>
      </c>
      <c r="C494" s="561">
        <v>380</v>
      </c>
      <c r="D494" s="561">
        <v>369</v>
      </c>
      <c r="E494" s="561"/>
      <c r="F494" s="561"/>
      <c r="G494" s="561">
        <v>11</v>
      </c>
      <c r="H494" s="561"/>
      <c r="I494" s="561">
        <v>81</v>
      </c>
      <c r="J494" s="561">
        <v>6</v>
      </c>
      <c r="K494" s="561">
        <v>4</v>
      </c>
      <c r="L494" s="561"/>
      <c r="M494" s="561">
        <v>-8</v>
      </c>
      <c r="N494" s="561">
        <v>458</v>
      </c>
      <c r="O494" s="561">
        <v>37</v>
      </c>
    </row>
    <row r="495" spans="1:15">
      <c r="A495" s="774"/>
      <c r="B495" s="448" t="s">
        <v>438</v>
      </c>
      <c r="C495" s="561">
        <v>379</v>
      </c>
      <c r="D495" s="561">
        <v>367</v>
      </c>
      <c r="E495" s="561"/>
      <c r="F495" s="561"/>
      <c r="G495" s="561">
        <v>12</v>
      </c>
      <c r="H495" s="561"/>
      <c r="I495" s="561">
        <v>64</v>
      </c>
      <c r="J495" s="561">
        <v>6</v>
      </c>
      <c r="K495" s="561">
        <v>5</v>
      </c>
      <c r="L495" s="561"/>
      <c r="M495" s="561">
        <v>-5</v>
      </c>
      <c r="N495" s="561">
        <v>438</v>
      </c>
      <c r="O495" s="561">
        <v>35</v>
      </c>
    </row>
    <row r="496" spans="1:15">
      <c r="A496" s="774"/>
      <c r="B496" s="448" t="s">
        <v>445</v>
      </c>
      <c r="C496" s="561">
        <v>374</v>
      </c>
      <c r="D496" s="561">
        <v>363</v>
      </c>
      <c r="E496" s="561"/>
      <c r="F496" s="561"/>
      <c r="G496" s="561">
        <v>11</v>
      </c>
      <c r="H496" s="561"/>
      <c r="I496" s="561">
        <v>58</v>
      </c>
      <c r="J496" s="561">
        <v>6</v>
      </c>
      <c r="K496" s="561">
        <v>4</v>
      </c>
      <c r="L496" s="561"/>
      <c r="M496" s="561">
        <v>2</v>
      </c>
      <c r="N496" s="561">
        <v>421</v>
      </c>
      <c r="O496" s="561">
        <v>33</v>
      </c>
    </row>
    <row r="497" spans="1:15">
      <c r="A497" s="774"/>
      <c r="B497" s="448" t="s">
        <v>446</v>
      </c>
      <c r="C497" s="561">
        <v>376</v>
      </c>
      <c r="D497" s="561">
        <v>362</v>
      </c>
      <c r="E497" s="561"/>
      <c r="F497" s="561"/>
      <c r="G497" s="561">
        <v>14</v>
      </c>
      <c r="H497" s="561"/>
      <c r="I497" s="561">
        <v>55</v>
      </c>
      <c r="J497" s="561">
        <v>6</v>
      </c>
      <c r="K497" s="561">
        <v>3</v>
      </c>
      <c r="L497" s="561"/>
      <c r="M497" s="561">
        <v>2</v>
      </c>
      <c r="N497" s="561">
        <v>421</v>
      </c>
      <c r="O497" s="561">
        <v>33</v>
      </c>
    </row>
    <row r="498" spans="1:15">
      <c r="A498" s="774"/>
      <c r="B498" s="448" t="s">
        <v>447</v>
      </c>
      <c r="C498" s="561">
        <v>372</v>
      </c>
      <c r="D498" s="561">
        <v>353</v>
      </c>
      <c r="E498" s="561"/>
      <c r="F498" s="561"/>
      <c r="G498" s="561">
        <v>19</v>
      </c>
      <c r="H498" s="561"/>
      <c r="I498" s="561">
        <v>47</v>
      </c>
      <c r="J498" s="561">
        <v>6</v>
      </c>
      <c r="K498" s="561">
        <v>2</v>
      </c>
      <c r="L498" s="561"/>
      <c r="M498" s="561">
        <v>1</v>
      </c>
      <c r="N498" s="561">
        <v>411</v>
      </c>
      <c r="O498" s="561">
        <v>33</v>
      </c>
    </row>
    <row r="499" spans="1:15">
      <c r="A499" s="774"/>
      <c r="B499" s="448" t="s">
        <v>448</v>
      </c>
      <c r="C499" s="561">
        <v>367</v>
      </c>
      <c r="D499" s="561">
        <v>347</v>
      </c>
      <c r="E499" s="561"/>
      <c r="F499" s="561"/>
      <c r="G499" s="561">
        <v>20</v>
      </c>
      <c r="H499" s="561"/>
      <c r="I499" s="561">
        <v>35</v>
      </c>
      <c r="J499" s="561">
        <v>6</v>
      </c>
      <c r="K499" s="561">
        <v>0</v>
      </c>
      <c r="L499" s="561"/>
      <c r="M499" s="561">
        <v>1</v>
      </c>
      <c r="N499" s="561">
        <v>395</v>
      </c>
      <c r="O499" s="561">
        <v>31</v>
      </c>
    </row>
    <row r="500" spans="1:15">
      <c r="A500" s="774"/>
      <c r="B500" s="448" t="s">
        <v>439</v>
      </c>
      <c r="C500" s="561">
        <v>379</v>
      </c>
      <c r="D500" s="561">
        <v>361</v>
      </c>
      <c r="E500" s="561"/>
      <c r="F500" s="561"/>
      <c r="G500" s="561">
        <v>18</v>
      </c>
      <c r="H500" s="561"/>
      <c r="I500" s="561">
        <v>41</v>
      </c>
      <c r="J500" s="561">
        <v>5</v>
      </c>
      <c r="K500" s="561">
        <v>0</v>
      </c>
      <c r="L500" s="561"/>
      <c r="M500" s="561">
        <v>1</v>
      </c>
      <c r="N500" s="561">
        <v>414</v>
      </c>
      <c r="O500" s="561">
        <v>33</v>
      </c>
    </row>
    <row r="501" spans="1:15">
      <c r="A501" s="774"/>
      <c r="B501" s="448" t="s">
        <v>440</v>
      </c>
      <c r="C501" s="561">
        <v>378</v>
      </c>
      <c r="D501" s="561">
        <v>358</v>
      </c>
      <c r="E501" s="561"/>
      <c r="F501" s="561"/>
      <c r="G501" s="561">
        <v>19</v>
      </c>
      <c r="H501" s="561"/>
      <c r="I501" s="561">
        <v>45</v>
      </c>
      <c r="J501" s="561">
        <v>6</v>
      </c>
      <c r="K501" s="561">
        <v>0</v>
      </c>
      <c r="L501" s="561"/>
      <c r="M501" s="561">
        <v>1</v>
      </c>
      <c r="N501" s="561">
        <v>415</v>
      </c>
      <c r="O501" s="561">
        <v>33</v>
      </c>
    </row>
    <row r="502" spans="1:15">
      <c r="A502" s="774"/>
      <c r="B502" s="448" t="s">
        <v>441</v>
      </c>
      <c r="C502" s="561">
        <v>377</v>
      </c>
      <c r="D502" s="561">
        <v>358</v>
      </c>
      <c r="E502" s="561"/>
      <c r="F502" s="561"/>
      <c r="G502" s="561">
        <v>19</v>
      </c>
      <c r="H502" s="561"/>
      <c r="I502" s="561">
        <v>39</v>
      </c>
      <c r="J502" s="561">
        <v>5</v>
      </c>
      <c r="K502" s="561">
        <v>0</v>
      </c>
      <c r="L502" s="561"/>
      <c r="M502" s="561">
        <v>1</v>
      </c>
      <c r="N502" s="561">
        <v>410</v>
      </c>
      <c r="O502" s="561">
        <v>32</v>
      </c>
    </row>
    <row r="503" spans="1:15">
      <c r="A503" s="774"/>
      <c r="B503" s="448" t="s">
        <v>34</v>
      </c>
      <c r="C503" s="561">
        <v>356</v>
      </c>
      <c r="D503" s="561">
        <v>336</v>
      </c>
      <c r="E503" s="561"/>
      <c r="F503" s="561"/>
      <c r="G503" s="561">
        <v>21</v>
      </c>
      <c r="H503" s="561"/>
      <c r="I503" s="561">
        <v>31</v>
      </c>
      <c r="J503" s="561">
        <v>6</v>
      </c>
      <c r="K503" s="561">
        <v>0</v>
      </c>
      <c r="L503" s="561"/>
      <c r="M503" s="561"/>
      <c r="N503" s="561">
        <v>381</v>
      </c>
      <c r="O503" s="561">
        <v>30</v>
      </c>
    </row>
    <row r="504" spans="1:15">
      <c r="A504" s="774"/>
      <c r="B504" s="448" t="s">
        <v>442</v>
      </c>
      <c r="C504" s="561">
        <v>367</v>
      </c>
      <c r="D504" s="561">
        <v>347</v>
      </c>
      <c r="E504" s="561"/>
      <c r="F504" s="561"/>
      <c r="G504" s="561">
        <v>20</v>
      </c>
      <c r="H504" s="561"/>
      <c r="I504" s="561">
        <v>32</v>
      </c>
      <c r="J504" s="561">
        <v>10</v>
      </c>
      <c r="K504" s="561">
        <v>0</v>
      </c>
      <c r="L504" s="561"/>
      <c r="M504" s="561"/>
      <c r="N504" s="561">
        <v>389</v>
      </c>
      <c r="O504" s="561">
        <v>28</v>
      </c>
    </row>
    <row r="505" spans="1:15">
      <c r="A505" s="774"/>
      <c r="B505" s="448" t="s">
        <v>33</v>
      </c>
      <c r="C505" s="561">
        <v>372</v>
      </c>
      <c r="D505" s="561">
        <v>352</v>
      </c>
      <c r="E505" s="561"/>
      <c r="F505" s="561"/>
      <c r="G505" s="561">
        <v>21</v>
      </c>
      <c r="H505" s="561"/>
      <c r="I505" s="561">
        <v>37</v>
      </c>
      <c r="J505" s="561">
        <v>11</v>
      </c>
      <c r="K505" s="561">
        <v>0</v>
      </c>
      <c r="L505" s="561"/>
      <c r="M505" s="561"/>
      <c r="N505" s="561">
        <v>397</v>
      </c>
      <c r="O505" s="561">
        <v>31</v>
      </c>
    </row>
    <row r="506" spans="1:15">
      <c r="A506" s="774"/>
      <c r="B506" s="448" t="s">
        <v>601</v>
      </c>
      <c r="C506" s="561">
        <v>373</v>
      </c>
      <c r="D506" s="561">
        <v>354</v>
      </c>
      <c r="E506" s="561"/>
      <c r="F506" s="561"/>
      <c r="G506" s="561">
        <v>19</v>
      </c>
      <c r="H506" s="561"/>
      <c r="I506" s="561">
        <v>55</v>
      </c>
      <c r="J506" s="561">
        <v>8</v>
      </c>
      <c r="K506" s="561">
        <v>0</v>
      </c>
      <c r="L506" s="561"/>
      <c r="M506" s="561"/>
      <c r="N506" s="561">
        <v>419</v>
      </c>
      <c r="O506" s="561">
        <v>33</v>
      </c>
    </row>
    <row r="507" spans="1:15">
      <c r="A507" s="774"/>
      <c r="B507" s="448" t="s">
        <v>602</v>
      </c>
      <c r="C507" s="561">
        <v>383</v>
      </c>
      <c r="D507" s="561">
        <v>363</v>
      </c>
      <c r="E507" s="561"/>
      <c r="F507" s="561"/>
      <c r="G507" s="561">
        <v>19</v>
      </c>
      <c r="H507" s="561"/>
      <c r="I507" s="561">
        <v>59</v>
      </c>
      <c r="J507" s="561">
        <v>8</v>
      </c>
      <c r="K507" s="561">
        <v>0</v>
      </c>
      <c r="L507" s="561"/>
      <c r="M507" s="561"/>
      <c r="N507" s="561">
        <v>433</v>
      </c>
      <c r="O507" s="561">
        <v>33</v>
      </c>
    </row>
    <row r="508" spans="1:15">
      <c r="A508" s="774"/>
      <c r="B508" s="448" t="s">
        <v>603</v>
      </c>
      <c r="C508" s="561">
        <v>389</v>
      </c>
      <c r="D508" s="561">
        <v>371</v>
      </c>
      <c r="E508" s="561"/>
      <c r="F508" s="561"/>
      <c r="G508" s="561">
        <v>18</v>
      </c>
      <c r="H508" s="561"/>
      <c r="I508" s="561">
        <v>67</v>
      </c>
      <c r="J508" s="561">
        <v>11</v>
      </c>
      <c r="K508" s="561">
        <v>0</v>
      </c>
      <c r="L508" s="561"/>
      <c r="M508" s="561"/>
      <c r="N508" s="561">
        <v>445</v>
      </c>
      <c r="O508" s="561">
        <v>33</v>
      </c>
    </row>
    <row r="509" spans="1:15">
      <c r="A509" s="774"/>
      <c r="B509" s="448" t="s">
        <v>604</v>
      </c>
      <c r="C509" s="561">
        <v>469</v>
      </c>
      <c r="D509" s="561">
        <v>449</v>
      </c>
      <c r="E509" s="561">
        <v>1</v>
      </c>
      <c r="F509" s="561"/>
      <c r="G509" s="561">
        <v>19</v>
      </c>
      <c r="H509" s="561"/>
      <c r="I509" s="561">
        <v>59</v>
      </c>
      <c r="J509" s="561">
        <v>10</v>
      </c>
      <c r="K509" s="561">
        <v>0</v>
      </c>
      <c r="L509" s="561"/>
      <c r="M509" s="561">
        <v>67</v>
      </c>
      <c r="N509" s="561">
        <v>452</v>
      </c>
      <c r="O509" s="561">
        <v>33</v>
      </c>
    </row>
    <row r="510" spans="1:15">
      <c r="A510" s="774"/>
      <c r="B510" s="448" t="s">
        <v>605</v>
      </c>
      <c r="C510" s="561">
        <v>434</v>
      </c>
      <c r="D510" s="561">
        <v>415</v>
      </c>
      <c r="E510" s="561">
        <v>1</v>
      </c>
      <c r="F510" s="561"/>
      <c r="G510" s="561">
        <v>18</v>
      </c>
      <c r="H510" s="561"/>
      <c r="I510" s="561">
        <v>58</v>
      </c>
      <c r="J510" s="561">
        <v>10</v>
      </c>
      <c r="K510" s="561">
        <v>1</v>
      </c>
      <c r="L510" s="561"/>
      <c r="M510" s="561">
        <v>24</v>
      </c>
      <c r="N510" s="561">
        <v>458</v>
      </c>
      <c r="O510" s="561">
        <v>33</v>
      </c>
    </row>
    <row r="511" spans="1:15">
      <c r="A511" s="774"/>
      <c r="B511" s="448" t="s">
        <v>606</v>
      </c>
      <c r="C511" s="561">
        <v>359</v>
      </c>
      <c r="D511" s="561">
        <v>347</v>
      </c>
      <c r="E511" s="561">
        <v>1</v>
      </c>
      <c r="F511" s="561"/>
      <c r="G511" s="561">
        <v>10</v>
      </c>
      <c r="H511" s="561"/>
      <c r="I511" s="561">
        <v>57</v>
      </c>
      <c r="J511" s="561">
        <v>8</v>
      </c>
      <c r="K511" s="561">
        <v>2</v>
      </c>
      <c r="L511" s="561"/>
      <c r="M511" s="561">
        <v>-38</v>
      </c>
      <c r="N511" s="561">
        <v>444</v>
      </c>
      <c r="O511" s="561">
        <v>32</v>
      </c>
    </row>
    <row r="512" spans="1:15">
      <c r="A512" s="774"/>
      <c r="B512" s="448" t="s">
        <v>607</v>
      </c>
      <c r="C512" s="561">
        <v>402</v>
      </c>
      <c r="D512" s="561">
        <v>387</v>
      </c>
      <c r="E512" s="561">
        <v>1</v>
      </c>
      <c r="F512" s="561"/>
      <c r="G512" s="561">
        <v>14</v>
      </c>
      <c r="H512" s="561"/>
      <c r="I512" s="561">
        <v>60</v>
      </c>
      <c r="J512" s="561">
        <v>5</v>
      </c>
      <c r="K512" s="561">
        <v>2</v>
      </c>
      <c r="L512" s="561"/>
      <c r="M512" s="561">
        <v>16</v>
      </c>
      <c r="N512" s="561">
        <v>440</v>
      </c>
      <c r="O512" s="561">
        <v>30</v>
      </c>
    </row>
    <row r="513" spans="1:15">
      <c r="A513" s="774"/>
      <c r="B513" s="448" t="s">
        <v>608</v>
      </c>
      <c r="C513" s="561">
        <v>423</v>
      </c>
      <c r="D513" s="561">
        <v>403</v>
      </c>
      <c r="E513" s="561">
        <v>2</v>
      </c>
      <c r="F513" s="561"/>
      <c r="G513" s="561">
        <v>18</v>
      </c>
      <c r="H513" s="561"/>
      <c r="I513" s="561">
        <v>67</v>
      </c>
      <c r="J513" s="561">
        <v>6</v>
      </c>
      <c r="K513" s="561">
        <v>3</v>
      </c>
      <c r="L513" s="561"/>
      <c r="M513" s="561">
        <v>19</v>
      </c>
      <c r="N513" s="561">
        <v>462</v>
      </c>
      <c r="O513" s="561">
        <v>31</v>
      </c>
    </row>
    <row r="514" spans="1:15">
      <c r="A514" s="774"/>
      <c r="B514" s="448" t="s">
        <v>1151</v>
      </c>
      <c r="C514" s="561">
        <v>377</v>
      </c>
      <c r="D514" s="561">
        <v>361</v>
      </c>
      <c r="E514" s="561">
        <v>2</v>
      </c>
      <c r="F514" s="561"/>
      <c r="G514" s="561">
        <v>15</v>
      </c>
      <c r="H514" s="561"/>
      <c r="I514" s="561">
        <v>63</v>
      </c>
      <c r="J514" s="561">
        <v>8</v>
      </c>
      <c r="K514" s="561">
        <v>2</v>
      </c>
      <c r="L514" s="561"/>
      <c r="M514" s="561">
        <v>-24</v>
      </c>
      <c r="N514" s="561">
        <v>453</v>
      </c>
      <c r="O514" s="561">
        <v>30</v>
      </c>
    </row>
    <row r="515" spans="1:15">
      <c r="A515" s="774"/>
      <c r="B515" s="505" t="s">
        <v>1152</v>
      </c>
      <c r="C515" s="561">
        <v>377</v>
      </c>
      <c r="D515" s="561">
        <v>362</v>
      </c>
      <c r="E515" s="561">
        <v>2</v>
      </c>
      <c r="F515" s="561"/>
      <c r="G515" s="561">
        <v>14</v>
      </c>
      <c r="H515" s="561"/>
      <c r="I515" s="561">
        <v>53</v>
      </c>
      <c r="J515" s="561">
        <v>11</v>
      </c>
      <c r="K515" s="561">
        <v>1</v>
      </c>
      <c r="L515" s="561"/>
      <c r="M515" s="561">
        <v>-17</v>
      </c>
      <c r="N515" s="561">
        <v>435</v>
      </c>
      <c r="O515" s="561">
        <v>28</v>
      </c>
    </row>
    <row r="516" spans="1:15">
      <c r="A516" s="605"/>
      <c r="B516" s="448" t="s">
        <v>2783</v>
      </c>
      <c r="C516" s="561">
        <v>450</v>
      </c>
      <c r="D516" s="561"/>
      <c r="E516" s="561"/>
      <c r="F516" s="561"/>
      <c r="G516" s="561"/>
      <c r="H516" s="561"/>
      <c r="I516" s="561"/>
      <c r="J516" s="561"/>
      <c r="K516" s="561"/>
      <c r="L516" s="561"/>
      <c r="M516" s="561">
        <v>-12</v>
      </c>
      <c r="N516" s="561"/>
      <c r="O516" s="561"/>
    </row>
    <row r="517" spans="1:15">
      <c r="C517" s="612"/>
      <c r="D517" s="612"/>
      <c r="E517" s="612"/>
      <c r="F517" s="612"/>
      <c r="G517" s="612"/>
      <c r="H517" s="612"/>
      <c r="I517" s="612"/>
      <c r="J517" s="612"/>
      <c r="K517" s="612"/>
      <c r="L517" s="612"/>
      <c r="M517" s="612"/>
      <c r="N517" s="612"/>
      <c r="O517" s="612"/>
    </row>
    <row r="518" spans="1:15">
      <c r="A518" s="18" t="s">
        <v>20</v>
      </c>
    </row>
    <row r="519" spans="1:15">
      <c r="A519" s="13" t="s">
        <v>2851</v>
      </c>
    </row>
  </sheetData>
  <mergeCells count="23">
    <mergeCell ref="A421:A452"/>
    <mergeCell ref="A453:A484"/>
    <mergeCell ref="A197:A228"/>
    <mergeCell ref="A229:A260"/>
    <mergeCell ref="A261:A292"/>
    <mergeCell ref="A293:A324"/>
    <mergeCell ref="A325:A356"/>
    <mergeCell ref="A485:A515"/>
    <mergeCell ref="A101:A132"/>
    <mergeCell ref="A133:A164"/>
    <mergeCell ref="A165:A196"/>
    <mergeCell ref="O3:O4"/>
    <mergeCell ref="A3:B3"/>
    <mergeCell ref="C3:H3"/>
    <mergeCell ref="I3:J3"/>
    <mergeCell ref="M3:M4"/>
    <mergeCell ref="N3:N4"/>
    <mergeCell ref="K3:L3"/>
    <mergeCell ref="A5:A36"/>
    <mergeCell ref="A37:A68"/>
    <mergeCell ref="A69:A100"/>
    <mergeCell ref="A357:A388"/>
    <mergeCell ref="A389:A420"/>
  </mergeCells>
  <phoneticPr fontId="201" type="noConversion"/>
  <hyperlinks>
    <hyperlink ref="Q3" location="Content!A1" display="Back to content page" xr:uid="{00000000-0004-0000-E300-000000000000}"/>
  </hyperlinks>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sheetPr codeName="Sheet229"/>
  <dimension ref="A1:AM22"/>
  <sheetViews>
    <sheetView workbookViewId="0">
      <selection activeCell="B24" sqref="B24"/>
    </sheetView>
  </sheetViews>
  <sheetFormatPr defaultRowHeight="14.4"/>
  <cols>
    <col min="1" max="1" width="37.109375" customWidth="1"/>
    <col min="2" max="27" width="8.77734375" customWidth="1"/>
  </cols>
  <sheetData>
    <row r="1" spans="1:39">
      <c r="A1" s="18" t="s">
        <v>3057</v>
      </c>
    </row>
    <row r="3" spans="1:39">
      <c r="A3" s="277" t="s">
        <v>421</v>
      </c>
      <c r="B3" s="449">
        <v>1990</v>
      </c>
      <c r="C3" s="449">
        <v>1991</v>
      </c>
      <c r="D3" s="449">
        <v>1992</v>
      </c>
      <c r="E3" s="449">
        <v>1993</v>
      </c>
      <c r="F3" s="449">
        <v>1994</v>
      </c>
      <c r="G3" s="449">
        <v>1995</v>
      </c>
      <c r="H3" s="449">
        <v>1996</v>
      </c>
      <c r="I3" s="449">
        <v>1997</v>
      </c>
      <c r="J3" s="449">
        <v>1998</v>
      </c>
      <c r="K3" s="449">
        <v>1999</v>
      </c>
      <c r="L3" s="449">
        <v>2000</v>
      </c>
      <c r="M3" s="449">
        <v>2001</v>
      </c>
      <c r="N3" s="449">
        <v>2002</v>
      </c>
      <c r="O3" s="449">
        <v>2003</v>
      </c>
      <c r="P3" s="449">
        <v>2004</v>
      </c>
      <c r="Q3" s="449">
        <v>2005</v>
      </c>
      <c r="R3" s="449">
        <v>2006</v>
      </c>
      <c r="S3" s="449">
        <v>2007</v>
      </c>
      <c r="T3" s="449">
        <v>2008</v>
      </c>
      <c r="U3" s="449">
        <v>2009</v>
      </c>
      <c r="V3" s="449">
        <v>2010</v>
      </c>
      <c r="W3" s="449">
        <v>2011</v>
      </c>
      <c r="X3" s="449">
        <v>2012</v>
      </c>
      <c r="Y3" s="449">
        <v>2013</v>
      </c>
      <c r="Z3" s="449">
        <v>2014</v>
      </c>
      <c r="AA3" s="449">
        <v>2015</v>
      </c>
      <c r="AB3" s="449">
        <v>2016</v>
      </c>
      <c r="AC3" s="449">
        <v>2017</v>
      </c>
      <c r="AD3" s="449">
        <v>2018</v>
      </c>
      <c r="AE3" s="449">
        <v>2019</v>
      </c>
      <c r="AF3" s="449">
        <v>2020</v>
      </c>
      <c r="AG3" s="449">
        <v>2021</v>
      </c>
      <c r="AH3" s="17"/>
      <c r="AI3" s="1" t="s">
        <v>528</v>
      </c>
      <c r="AL3" s="44"/>
      <c r="AM3" s="44"/>
    </row>
    <row r="4" spans="1:39">
      <c r="A4" s="28" t="s">
        <v>13</v>
      </c>
      <c r="B4" s="561">
        <v>23</v>
      </c>
      <c r="C4" s="561">
        <v>23</v>
      </c>
      <c r="D4" s="561">
        <v>22</v>
      </c>
      <c r="E4" s="561">
        <v>23</v>
      </c>
      <c r="F4" s="561">
        <v>20</v>
      </c>
      <c r="G4" s="561">
        <v>28</v>
      </c>
      <c r="H4" s="561">
        <v>26</v>
      </c>
      <c r="I4" s="561">
        <v>21</v>
      </c>
      <c r="J4" s="561">
        <v>21</v>
      </c>
      <c r="K4" s="561">
        <v>21</v>
      </c>
      <c r="L4" s="561">
        <v>21</v>
      </c>
      <c r="M4" s="561">
        <v>21</v>
      </c>
      <c r="N4" s="561">
        <v>21</v>
      </c>
      <c r="O4" s="561">
        <v>22</v>
      </c>
      <c r="P4" s="561">
        <v>20</v>
      </c>
      <c r="Q4" s="561">
        <v>19</v>
      </c>
      <c r="R4" s="561">
        <v>22</v>
      </c>
      <c r="S4" s="561">
        <v>22</v>
      </c>
      <c r="T4" s="561">
        <v>22</v>
      </c>
      <c r="U4" s="561">
        <v>22</v>
      </c>
      <c r="V4" s="561">
        <v>20</v>
      </c>
      <c r="W4" s="561">
        <v>20</v>
      </c>
      <c r="X4" s="561">
        <v>21</v>
      </c>
      <c r="Y4" s="561">
        <v>21</v>
      </c>
      <c r="Z4" s="561">
        <v>20</v>
      </c>
      <c r="AA4" s="561">
        <v>20</v>
      </c>
      <c r="AB4" s="561">
        <v>19</v>
      </c>
      <c r="AC4" s="561">
        <v>17</v>
      </c>
      <c r="AD4" s="561">
        <v>17</v>
      </c>
      <c r="AE4" s="561">
        <v>16</v>
      </c>
      <c r="AF4" s="561">
        <v>15</v>
      </c>
      <c r="AG4" s="614">
        <v>15.5</v>
      </c>
      <c r="AH4" s="242"/>
      <c r="AI4" s="242"/>
    </row>
    <row r="5" spans="1:39">
      <c r="A5" s="28" t="s">
        <v>12</v>
      </c>
      <c r="B5" s="561">
        <v>28</v>
      </c>
      <c r="C5" s="561">
        <v>27</v>
      </c>
      <c r="D5" s="561">
        <v>27</v>
      </c>
      <c r="E5" s="561">
        <v>30</v>
      </c>
      <c r="F5" s="561">
        <v>28</v>
      </c>
      <c r="G5" s="561">
        <v>28</v>
      </c>
      <c r="H5" s="561">
        <v>26</v>
      </c>
      <c r="I5" s="561">
        <v>26</v>
      </c>
      <c r="J5" s="561">
        <v>29</v>
      </c>
      <c r="K5" s="561">
        <v>29</v>
      </c>
      <c r="L5" s="561">
        <v>32</v>
      </c>
      <c r="M5" s="561">
        <v>33</v>
      </c>
      <c r="N5" s="561">
        <v>34</v>
      </c>
      <c r="O5" s="561">
        <v>33</v>
      </c>
      <c r="P5" s="561">
        <v>34</v>
      </c>
      <c r="Q5" s="561">
        <v>35</v>
      </c>
      <c r="R5" s="561">
        <v>35</v>
      </c>
      <c r="S5" s="561">
        <v>36</v>
      </c>
      <c r="T5" s="561">
        <v>38</v>
      </c>
      <c r="U5" s="561">
        <v>33</v>
      </c>
      <c r="V5" s="561">
        <v>37</v>
      </c>
      <c r="W5" s="561">
        <v>35</v>
      </c>
      <c r="X5" s="561">
        <v>41</v>
      </c>
      <c r="Y5" s="561">
        <v>43</v>
      </c>
      <c r="Z5" s="561">
        <v>47</v>
      </c>
      <c r="AA5" s="561">
        <v>38</v>
      </c>
      <c r="AB5" s="561">
        <v>43</v>
      </c>
      <c r="AC5" s="561">
        <v>41</v>
      </c>
      <c r="AD5" s="561">
        <v>42</v>
      </c>
      <c r="AE5" s="561">
        <v>39</v>
      </c>
      <c r="AF5" s="561">
        <v>33</v>
      </c>
      <c r="AG5" s="614">
        <v>34.1</v>
      </c>
      <c r="AH5" s="13"/>
      <c r="AI5" s="13"/>
    </row>
    <row r="6" spans="1:39">
      <c r="A6" s="28" t="s">
        <v>483</v>
      </c>
      <c r="B6" s="561">
        <v>7</v>
      </c>
      <c r="C6" s="561">
        <v>7</v>
      </c>
      <c r="D6" s="561">
        <v>7</v>
      </c>
      <c r="E6" s="561">
        <v>7</v>
      </c>
      <c r="F6" s="561">
        <v>7</v>
      </c>
      <c r="G6" s="561">
        <v>7</v>
      </c>
      <c r="H6" s="561">
        <v>7</v>
      </c>
      <c r="I6" s="561">
        <v>7</v>
      </c>
      <c r="J6" s="561">
        <v>7</v>
      </c>
      <c r="K6" s="561">
        <v>7</v>
      </c>
      <c r="L6" s="561">
        <v>7</v>
      </c>
      <c r="M6" s="561">
        <v>7</v>
      </c>
      <c r="N6" s="561">
        <v>7</v>
      </c>
      <c r="O6" s="561">
        <v>8</v>
      </c>
      <c r="P6" s="561">
        <v>8</v>
      </c>
      <c r="Q6" s="561">
        <v>8</v>
      </c>
      <c r="R6" s="561">
        <v>8</v>
      </c>
      <c r="S6" s="561">
        <v>7</v>
      </c>
      <c r="T6" s="561">
        <v>7</v>
      </c>
      <c r="U6" s="561">
        <v>7</v>
      </c>
      <c r="V6" s="561">
        <v>8</v>
      </c>
      <c r="W6" s="561">
        <v>8</v>
      </c>
      <c r="X6" s="561">
        <v>8</v>
      </c>
      <c r="Y6" s="561">
        <v>8</v>
      </c>
      <c r="Z6" s="561">
        <v>8</v>
      </c>
      <c r="AA6" s="561">
        <v>8</v>
      </c>
      <c r="AB6" s="561">
        <v>8</v>
      </c>
      <c r="AC6" s="561">
        <v>10</v>
      </c>
      <c r="AD6" s="561">
        <v>10</v>
      </c>
      <c r="AE6" s="561">
        <v>10</v>
      </c>
      <c r="AF6" s="561">
        <v>11</v>
      </c>
      <c r="AG6" s="614">
        <v>13.8</v>
      </c>
      <c r="AH6" s="13"/>
      <c r="AI6" s="13"/>
    </row>
    <row r="7" spans="1:39">
      <c r="A7" s="28" t="s">
        <v>89</v>
      </c>
      <c r="B7" s="561">
        <v>13</v>
      </c>
      <c r="C7" s="561">
        <v>13</v>
      </c>
      <c r="D7" s="561">
        <v>13</v>
      </c>
      <c r="E7" s="561">
        <v>14</v>
      </c>
      <c r="F7" s="561">
        <v>13</v>
      </c>
      <c r="G7" s="561">
        <v>14</v>
      </c>
      <c r="H7" s="561">
        <v>13</v>
      </c>
      <c r="I7" s="561">
        <v>13</v>
      </c>
      <c r="J7" s="561">
        <v>13</v>
      </c>
      <c r="K7" s="561">
        <v>13</v>
      </c>
      <c r="L7" s="561">
        <v>13</v>
      </c>
      <c r="M7" s="561">
        <v>13</v>
      </c>
      <c r="N7" s="561">
        <v>12</v>
      </c>
      <c r="O7" s="561">
        <v>12</v>
      </c>
      <c r="P7" s="561">
        <v>12</v>
      </c>
      <c r="Q7" s="561">
        <v>12</v>
      </c>
      <c r="R7" s="561">
        <v>12</v>
      </c>
      <c r="S7" s="561">
        <v>13</v>
      </c>
      <c r="T7" s="561">
        <v>13</v>
      </c>
      <c r="U7" s="561">
        <v>13</v>
      </c>
      <c r="V7" s="561">
        <v>13</v>
      </c>
      <c r="W7" s="561">
        <v>13</v>
      </c>
      <c r="X7" s="561">
        <v>16</v>
      </c>
      <c r="Y7" s="561">
        <v>16</v>
      </c>
      <c r="Z7" s="561">
        <v>16</v>
      </c>
      <c r="AA7" s="561">
        <v>16</v>
      </c>
      <c r="AB7" s="561">
        <v>16</v>
      </c>
      <c r="AC7" s="561">
        <v>15</v>
      </c>
      <c r="AD7" s="561">
        <v>15</v>
      </c>
      <c r="AE7" s="561">
        <v>14</v>
      </c>
      <c r="AF7" s="561">
        <v>14</v>
      </c>
      <c r="AG7" s="614">
        <v>14.7</v>
      </c>
      <c r="AH7" s="13"/>
      <c r="AI7" s="13"/>
    </row>
    <row r="8" spans="1:39">
      <c r="A8" s="28" t="s">
        <v>482</v>
      </c>
      <c r="B8" s="561">
        <v>33</v>
      </c>
      <c r="C8" s="561">
        <v>31</v>
      </c>
      <c r="D8" s="561">
        <v>29</v>
      </c>
      <c r="E8" s="561">
        <v>27</v>
      </c>
      <c r="F8" s="561">
        <v>31</v>
      </c>
      <c r="G8" s="561">
        <v>30</v>
      </c>
      <c r="H8" s="561">
        <v>27</v>
      </c>
      <c r="I8" s="561">
        <v>31</v>
      </c>
      <c r="J8" s="561">
        <v>32</v>
      </c>
      <c r="K8" s="561">
        <v>34</v>
      </c>
      <c r="L8" s="561">
        <v>33</v>
      </c>
      <c r="M8" s="561">
        <v>32</v>
      </c>
      <c r="N8" s="561">
        <v>32</v>
      </c>
      <c r="O8" s="561">
        <v>32</v>
      </c>
      <c r="P8" s="561">
        <v>32</v>
      </c>
      <c r="Q8" s="561">
        <v>33</v>
      </c>
      <c r="R8" s="561">
        <v>37</v>
      </c>
      <c r="S8" s="561">
        <v>37</v>
      </c>
      <c r="T8" s="561">
        <v>37</v>
      </c>
      <c r="U8" s="561">
        <v>36</v>
      </c>
      <c r="V8" s="561">
        <v>39</v>
      </c>
      <c r="W8" s="561">
        <v>39</v>
      </c>
      <c r="X8" s="561">
        <v>40</v>
      </c>
      <c r="Y8" s="561">
        <v>44</v>
      </c>
      <c r="Z8" s="561">
        <v>39</v>
      </c>
      <c r="AA8" s="561">
        <v>41</v>
      </c>
      <c r="AB8" s="561">
        <v>44</v>
      </c>
      <c r="AC8" s="561">
        <v>36</v>
      </c>
      <c r="AD8" s="561">
        <v>38</v>
      </c>
      <c r="AE8" s="561">
        <v>40</v>
      </c>
      <c r="AF8" s="561">
        <v>39</v>
      </c>
      <c r="AG8" s="614">
        <v>34.6</v>
      </c>
      <c r="AH8" s="13"/>
      <c r="AI8" s="13"/>
    </row>
    <row r="9" spans="1:39">
      <c r="A9" s="28" t="s">
        <v>11</v>
      </c>
      <c r="B9" s="561">
        <v>22</v>
      </c>
      <c r="C9" s="561">
        <v>22</v>
      </c>
      <c r="D9" s="561">
        <v>23</v>
      </c>
      <c r="E9" s="561">
        <v>23</v>
      </c>
      <c r="F9" s="561">
        <v>23</v>
      </c>
      <c r="G9" s="561">
        <v>23</v>
      </c>
      <c r="H9" s="561">
        <v>23</v>
      </c>
      <c r="I9" s="561">
        <v>23</v>
      </c>
      <c r="J9" s="561">
        <v>23</v>
      </c>
      <c r="K9" s="561">
        <v>24</v>
      </c>
      <c r="L9" s="561">
        <v>24</v>
      </c>
      <c r="M9" s="561">
        <v>24</v>
      </c>
      <c r="N9" s="561">
        <v>24</v>
      </c>
      <c r="O9" s="561">
        <v>22</v>
      </c>
      <c r="P9" s="561">
        <v>22</v>
      </c>
      <c r="Q9" s="561">
        <v>23</v>
      </c>
      <c r="R9" s="561">
        <v>23</v>
      </c>
      <c r="S9" s="561">
        <v>25</v>
      </c>
      <c r="T9" s="561">
        <v>25</v>
      </c>
      <c r="U9" s="561">
        <v>26</v>
      </c>
      <c r="V9" s="561">
        <v>26</v>
      </c>
      <c r="W9" s="561">
        <v>29</v>
      </c>
      <c r="X9" s="561">
        <v>29</v>
      </c>
      <c r="Y9" s="561">
        <v>24</v>
      </c>
      <c r="Z9" s="561">
        <v>24</v>
      </c>
      <c r="AA9" s="561">
        <v>22</v>
      </c>
      <c r="AB9" s="561">
        <v>22</v>
      </c>
      <c r="AC9" s="561">
        <v>22</v>
      </c>
      <c r="AD9" s="561">
        <v>20</v>
      </c>
      <c r="AE9" s="561">
        <v>20</v>
      </c>
      <c r="AF9" s="561">
        <v>19</v>
      </c>
      <c r="AG9" s="614">
        <v>24.7</v>
      </c>
      <c r="AH9" s="13"/>
      <c r="AI9" s="13"/>
    </row>
    <row r="10" spans="1:39">
      <c r="A10" s="28" t="s">
        <v>133</v>
      </c>
      <c r="B10" s="561">
        <v>9</v>
      </c>
      <c r="C10" s="561">
        <v>9</v>
      </c>
      <c r="D10" s="561">
        <v>9</v>
      </c>
      <c r="E10" s="561">
        <v>9</v>
      </c>
      <c r="F10" s="561">
        <v>9</v>
      </c>
      <c r="G10" s="561">
        <v>10</v>
      </c>
      <c r="H10" s="561">
        <v>10</v>
      </c>
      <c r="I10" s="561">
        <v>10</v>
      </c>
      <c r="J10" s="561">
        <v>10</v>
      </c>
      <c r="K10" s="561">
        <v>10</v>
      </c>
      <c r="L10" s="561">
        <v>10</v>
      </c>
      <c r="M10" s="561">
        <v>10</v>
      </c>
      <c r="N10" s="561">
        <v>9</v>
      </c>
      <c r="O10" s="561">
        <v>9</v>
      </c>
      <c r="P10" s="561">
        <v>10</v>
      </c>
      <c r="Q10" s="561">
        <v>9</v>
      </c>
      <c r="R10" s="561">
        <v>9</v>
      </c>
      <c r="S10" s="561">
        <v>9</v>
      </c>
      <c r="T10" s="561">
        <v>9</v>
      </c>
      <c r="U10" s="561">
        <v>9</v>
      </c>
      <c r="V10" s="561">
        <v>9</v>
      </c>
      <c r="W10" s="561">
        <v>10</v>
      </c>
      <c r="X10" s="561">
        <v>10</v>
      </c>
      <c r="Y10" s="561">
        <v>10</v>
      </c>
      <c r="Z10" s="561">
        <v>10</v>
      </c>
      <c r="AA10" s="561">
        <v>10</v>
      </c>
      <c r="AB10" s="561">
        <v>12</v>
      </c>
      <c r="AC10" s="561">
        <v>12</v>
      </c>
      <c r="AD10" s="561">
        <v>13</v>
      </c>
      <c r="AE10" s="561">
        <v>14</v>
      </c>
      <c r="AF10" s="561">
        <v>14</v>
      </c>
      <c r="AG10" s="614">
        <v>13.9</v>
      </c>
      <c r="AH10" s="13"/>
      <c r="AI10" s="13"/>
    </row>
    <row r="11" spans="1:39">
      <c r="A11" s="28" t="s">
        <v>9</v>
      </c>
      <c r="B11" s="561">
        <v>7</v>
      </c>
      <c r="C11" s="561">
        <v>7</v>
      </c>
      <c r="D11" s="561">
        <v>7</v>
      </c>
      <c r="E11" s="561">
        <v>6</v>
      </c>
      <c r="F11" s="561">
        <v>7</v>
      </c>
      <c r="G11" s="561">
        <v>7</v>
      </c>
      <c r="H11" s="561">
        <v>6</v>
      </c>
      <c r="I11" s="561">
        <v>6</v>
      </c>
      <c r="J11" s="561">
        <v>6</v>
      </c>
      <c r="K11" s="561">
        <v>6</v>
      </c>
      <c r="L11" s="561">
        <v>6</v>
      </c>
      <c r="M11" s="561">
        <v>6</v>
      </c>
      <c r="N11" s="561">
        <v>6</v>
      </c>
      <c r="O11" s="561">
        <v>6</v>
      </c>
      <c r="P11" s="561">
        <v>6</v>
      </c>
      <c r="Q11" s="561">
        <v>5</v>
      </c>
      <c r="R11" s="561">
        <v>5</v>
      </c>
      <c r="S11" s="561">
        <v>5</v>
      </c>
      <c r="T11" s="561">
        <v>5</v>
      </c>
      <c r="U11" s="561">
        <v>5</v>
      </c>
      <c r="V11" s="561">
        <v>5</v>
      </c>
      <c r="W11" s="561">
        <v>5</v>
      </c>
      <c r="X11" s="561">
        <v>5</v>
      </c>
      <c r="Y11" s="561">
        <v>5</v>
      </c>
      <c r="Z11" s="561">
        <v>5</v>
      </c>
      <c r="AA11" s="561">
        <v>5</v>
      </c>
      <c r="AB11" s="561">
        <v>5</v>
      </c>
      <c r="AC11" s="561">
        <v>5</v>
      </c>
      <c r="AD11" s="561">
        <v>5</v>
      </c>
      <c r="AE11" s="561">
        <v>5</v>
      </c>
      <c r="AF11" s="561">
        <v>5</v>
      </c>
      <c r="AG11" s="614">
        <v>4.5999999999999996</v>
      </c>
      <c r="AH11" s="13"/>
      <c r="AI11" s="13"/>
    </row>
    <row r="12" spans="1:39">
      <c r="A12" s="28" t="s">
        <v>165</v>
      </c>
      <c r="B12" s="561">
        <v>31</v>
      </c>
      <c r="C12" s="561">
        <v>31</v>
      </c>
      <c r="D12" s="561">
        <v>34</v>
      </c>
      <c r="E12" s="561">
        <v>34</v>
      </c>
      <c r="F12" s="561">
        <v>33</v>
      </c>
      <c r="G12" s="561">
        <v>36</v>
      </c>
      <c r="H12" s="561">
        <v>35</v>
      </c>
      <c r="I12" s="561">
        <v>39</v>
      </c>
      <c r="J12" s="561">
        <v>38</v>
      </c>
      <c r="K12" s="561">
        <v>37</v>
      </c>
      <c r="L12" s="561">
        <v>41</v>
      </c>
      <c r="M12" s="561">
        <v>43</v>
      </c>
      <c r="N12" s="561">
        <v>42</v>
      </c>
      <c r="O12" s="561">
        <v>44</v>
      </c>
      <c r="P12" s="561">
        <v>44</v>
      </c>
      <c r="Q12" s="561">
        <v>45</v>
      </c>
      <c r="R12" s="561">
        <v>47</v>
      </c>
      <c r="S12" s="561">
        <v>49</v>
      </c>
      <c r="T12" s="561">
        <v>50</v>
      </c>
      <c r="U12" s="561">
        <v>48</v>
      </c>
      <c r="V12" s="561">
        <v>50</v>
      </c>
      <c r="W12" s="561">
        <v>50</v>
      </c>
      <c r="X12" s="561">
        <v>49</v>
      </c>
      <c r="Y12" s="561">
        <v>51</v>
      </c>
      <c r="Z12" s="561">
        <v>52</v>
      </c>
      <c r="AA12" s="561">
        <v>53</v>
      </c>
      <c r="AB12" s="561">
        <v>53</v>
      </c>
      <c r="AC12" s="561">
        <v>54</v>
      </c>
      <c r="AD12" s="561">
        <v>52</v>
      </c>
      <c r="AE12" s="561">
        <v>54</v>
      </c>
      <c r="AF12" s="561">
        <v>44</v>
      </c>
      <c r="AG12" s="614">
        <v>45.3</v>
      </c>
      <c r="AH12" s="13"/>
      <c r="AI12" s="13"/>
    </row>
    <row r="13" spans="1:39">
      <c r="A13" s="28" t="s">
        <v>6</v>
      </c>
      <c r="B13" s="561">
        <v>18</v>
      </c>
      <c r="C13" s="561">
        <v>18</v>
      </c>
      <c r="D13" s="561">
        <v>18</v>
      </c>
      <c r="E13" s="561">
        <v>17</v>
      </c>
      <c r="F13" s="561">
        <v>17</v>
      </c>
      <c r="G13" s="561">
        <v>17</v>
      </c>
      <c r="H13" s="561">
        <v>16</v>
      </c>
      <c r="I13" s="561">
        <v>16</v>
      </c>
      <c r="J13" s="561">
        <v>16</v>
      </c>
      <c r="K13" s="561">
        <v>16</v>
      </c>
      <c r="L13" s="561">
        <v>16</v>
      </c>
      <c r="M13" s="561">
        <v>17</v>
      </c>
      <c r="N13" s="561">
        <v>17</v>
      </c>
      <c r="O13" s="561">
        <v>17</v>
      </c>
      <c r="P13" s="561">
        <v>18</v>
      </c>
      <c r="Q13" s="561">
        <v>18</v>
      </c>
      <c r="R13" s="561">
        <v>18</v>
      </c>
      <c r="S13" s="561">
        <v>14</v>
      </c>
      <c r="T13" s="561">
        <v>14</v>
      </c>
      <c r="U13" s="561">
        <v>14</v>
      </c>
      <c r="V13" s="561">
        <v>13</v>
      </c>
      <c r="W13" s="561">
        <v>15</v>
      </c>
      <c r="X13" s="561">
        <v>16</v>
      </c>
      <c r="Y13" s="561">
        <v>17</v>
      </c>
      <c r="Z13" s="561">
        <v>17</v>
      </c>
      <c r="AA13" s="561">
        <v>17</v>
      </c>
      <c r="AB13" s="561">
        <v>17</v>
      </c>
      <c r="AC13" s="561">
        <v>16</v>
      </c>
      <c r="AD13" s="561">
        <v>16</v>
      </c>
      <c r="AE13" s="561">
        <v>15</v>
      </c>
      <c r="AF13" s="561">
        <v>15</v>
      </c>
      <c r="AG13" s="614">
        <v>14.7</v>
      </c>
      <c r="AH13" s="13"/>
      <c r="AI13" s="13"/>
    </row>
    <row r="14" spans="1:39">
      <c r="A14" s="28" t="s">
        <v>17</v>
      </c>
      <c r="B14" s="561"/>
      <c r="C14" s="561">
        <v>19</v>
      </c>
      <c r="D14" s="561">
        <v>20</v>
      </c>
      <c r="E14" s="561">
        <v>21</v>
      </c>
      <c r="F14" s="561">
        <v>22</v>
      </c>
      <c r="G14" s="561">
        <v>23</v>
      </c>
      <c r="H14" s="561">
        <v>24</v>
      </c>
      <c r="I14" s="561">
        <v>24</v>
      </c>
      <c r="J14" s="561">
        <v>24</v>
      </c>
      <c r="K14" s="561">
        <v>22</v>
      </c>
      <c r="L14" s="561">
        <v>21</v>
      </c>
      <c r="M14" s="561">
        <v>24</v>
      </c>
      <c r="N14" s="561">
        <v>22</v>
      </c>
      <c r="O14" s="561">
        <v>22</v>
      </c>
      <c r="P14" s="561">
        <v>23</v>
      </c>
      <c r="Q14" s="561">
        <v>26</v>
      </c>
      <c r="R14" s="561">
        <v>25</v>
      </c>
      <c r="S14" s="561">
        <v>26</v>
      </c>
      <c r="T14" s="561">
        <v>28</v>
      </c>
      <c r="U14" s="561">
        <v>28</v>
      </c>
      <c r="V14" s="561">
        <v>30</v>
      </c>
      <c r="W14" s="561">
        <v>28</v>
      </c>
      <c r="X14" s="561">
        <v>30</v>
      </c>
      <c r="Y14" s="561">
        <v>26</v>
      </c>
      <c r="Z14" s="561">
        <v>33</v>
      </c>
      <c r="AA14" s="561">
        <v>34</v>
      </c>
      <c r="AB14" s="561">
        <v>35</v>
      </c>
      <c r="AC14" s="561">
        <v>35</v>
      </c>
      <c r="AD14" s="561">
        <v>35</v>
      </c>
      <c r="AE14" s="561">
        <v>34</v>
      </c>
      <c r="AF14" s="561">
        <v>31</v>
      </c>
      <c r="AG14" s="614">
        <v>31.3</v>
      </c>
      <c r="AH14" s="13"/>
      <c r="AI14" s="13"/>
    </row>
    <row r="15" spans="1:39">
      <c r="A15" s="28" t="s">
        <v>4</v>
      </c>
      <c r="B15" s="561">
        <v>31</v>
      </c>
      <c r="C15" s="561">
        <v>35</v>
      </c>
      <c r="D15" s="561">
        <v>35</v>
      </c>
      <c r="E15" s="561">
        <v>37</v>
      </c>
      <c r="F15" s="561">
        <v>40</v>
      </c>
      <c r="G15" s="561">
        <v>39</v>
      </c>
      <c r="H15" s="561">
        <v>45</v>
      </c>
      <c r="I15" s="561">
        <v>51</v>
      </c>
      <c r="J15" s="561">
        <v>54</v>
      </c>
      <c r="K15" s="561">
        <v>56</v>
      </c>
      <c r="L15" s="561">
        <v>57</v>
      </c>
      <c r="M15" s="561">
        <v>60</v>
      </c>
      <c r="N15" s="561">
        <v>61</v>
      </c>
      <c r="O15" s="561">
        <v>58</v>
      </c>
      <c r="P15" s="561">
        <v>64</v>
      </c>
      <c r="Q15" s="561">
        <v>64</v>
      </c>
      <c r="R15" s="561">
        <v>63</v>
      </c>
      <c r="S15" s="561">
        <v>63</v>
      </c>
      <c r="T15" s="561">
        <v>64</v>
      </c>
      <c r="U15" s="561">
        <v>67</v>
      </c>
      <c r="V15" s="561">
        <v>67</v>
      </c>
      <c r="W15" s="561">
        <v>61</v>
      </c>
      <c r="X15" s="561">
        <v>63</v>
      </c>
      <c r="Y15" s="561">
        <v>61</v>
      </c>
      <c r="Z15" s="561">
        <v>67</v>
      </c>
      <c r="AA15" s="561">
        <v>73</v>
      </c>
      <c r="AB15" s="561">
        <v>80</v>
      </c>
      <c r="AC15" s="561">
        <v>78</v>
      </c>
      <c r="AD15" s="561">
        <v>81</v>
      </c>
      <c r="AE15" s="561">
        <v>79</v>
      </c>
      <c r="AF15" s="561">
        <v>80</v>
      </c>
      <c r="AG15" s="614">
        <v>80.5</v>
      </c>
      <c r="AH15" s="13"/>
      <c r="AI15" s="13"/>
    </row>
    <row r="16" spans="1:39">
      <c r="A16" s="28" t="s">
        <v>3</v>
      </c>
      <c r="B16" s="561">
        <v>114</v>
      </c>
      <c r="C16" s="561">
        <v>115</v>
      </c>
      <c r="D16" s="561">
        <v>104</v>
      </c>
      <c r="E16" s="561">
        <v>106</v>
      </c>
      <c r="F16" s="561">
        <v>110</v>
      </c>
      <c r="G16" s="561">
        <v>115</v>
      </c>
      <c r="H16" s="561">
        <v>114</v>
      </c>
      <c r="I16" s="561">
        <v>118</v>
      </c>
      <c r="J16" s="561">
        <v>116</v>
      </c>
      <c r="K16" s="561">
        <v>111</v>
      </c>
      <c r="L16" s="561">
        <v>110</v>
      </c>
      <c r="M16" s="561">
        <v>105</v>
      </c>
      <c r="N16" s="561">
        <v>100</v>
      </c>
      <c r="O16" s="561">
        <v>110</v>
      </c>
      <c r="P16" s="561">
        <v>120</v>
      </c>
      <c r="Q16" s="561">
        <v>109</v>
      </c>
      <c r="R16" s="561">
        <v>116</v>
      </c>
      <c r="S16" s="561">
        <v>118</v>
      </c>
      <c r="T16" s="561">
        <v>123</v>
      </c>
      <c r="U16" s="561">
        <v>119</v>
      </c>
      <c r="V16" s="561">
        <v>115</v>
      </c>
      <c r="W16" s="561">
        <v>115</v>
      </c>
      <c r="X16" s="561">
        <v>111</v>
      </c>
      <c r="Y16" s="561">
        <v>109</v>
      </c>
      <c r="Z16" s="561">
        <v>111</v>
      </c>
      <c r="AA16" s="561">
        <v>103</v>
      </c>
      <c r="AB16" s="561">
        <v>103</v>
      </c>
      <c r="AC16" s="561">
        <v>99</v>
      </c>
      <c r="AD16" s="561">
        <v>97</v>
      </c>
      <c r="AE16" s="561">
        <v>101</v>
      </c>
      <c r="AF16" s="561">
        <v>94</v>
      </c>
      <c r="AG16" s="614">
        <v>92.2</v>
      </c>
      <c r="AH16" s="13"/>
      <c r="AI16" s="13"/>
    </row>
    <row r="17" spans="1:35">
      <c r="A17" s="152" t="s">
        <v>32</v>
      </c>
      <c r="B17" s="561">
        <v>16</v>
      </c>
      <c r="C17" s="561">
        <v>16</v>
      </c>
      <c r="D17" s="561">
        <v>16</v>
      </c>
      <c r="E17" s="561">
        <v>16</v>
      </c>
      <c r="F17" s="561">
        <v>16</v>
      </c>
      <c r="G17" s="561">
        <v>15</v>
      </c>
      <c r="H17" s="561">
        <v>15</v>
      </c>
      <c r="I17" s="561">
        <v>15</v>
      </c>
      <c r="J17" s="561">
        <v>16</v>
      </c>
      <c r="K17" s="561">
        <v>16</v>
      </c>
      <c r="L17" s="561">
        <v>17</v>
      </c>
      <c r="M17" s="561">
        <v>17</v>
      </c>
      <c r="N17" s="561">
        <v>17</v>
      </c>
      <c r="O17" s="561">
        <v>17</v>
      </c>
      <c r="P17" s="561">
        <v>17</v>
      </c>
      <c r="Q17" s="561">
        <v>18</v>
      </c>
      <c r="R17" s="561">
        <v>18</v>
      </c>
      <c r="S17" s="561">
        <v>17</v>
      </c>
      <c r="T17" s="561">
        <v>18</v>
      </c>
      <c r="U17" s="561">
        <v>17</v>
      </c>
      <c r="V17" s="561">
        <v>18</v>
      </c>
      <c r="W17" s="561">
        <v>18</v>
      </c>
      <c r="X17" s="561">
        <v>18</v>
      </c>
      <c r="Y17" s="561">
        <v>18</v>
      </c>
      <c r="Z17" s="561">
        <v>17</v>
      </c>
      <c r="AA17" s="561">
        <v>17</v>
      </c>
      <c r="AB17" s="561">
        <v>17</v>
      </c>
      <c r="AC17" s="561">
        <v>16</v>
      </c>
      <c r="AD17" s="561">
        <v>16</v>
      </c>
      <c r="AE17" s="561">
        <v>16</v>
      </c>
      <c r="AF17" s="561">
        <v>16</v>
      </c>
      <c r="AG17" s="614">
        <v>17</v>
      </c>
      <c r="AH17" s="91" t="s">
        <v>15</v>
      </c>
      <c r="AI17" s="91"/>
    </row>
    <row r="18" spans="1:35">
      <c r="A18" s="28" t="s">
        <v>1</v>
      </c>
      <c r="B18" s="561">
        <v>28</v>
      </c>
      <c r="C18" s="561">
        <v>28</v>
      </c>
      <c r="D18" s="561">
        <v>28</v>
      </c>
      <c r="E18" s="561">
        <v>28</v>
      </c>
      <c r="F18" s="561">
        <v>28</v>
      </c>
      <c r="G18" s="561">
        <v>27</v>
      </c>
      <c r="H18" s="561">
        <v>26</v>
      </c>
      <c r="I18" s="561">
        <v>27</v>
      </c>
      <c r="J18" s="561">
        <v>26</v>
      </c>
      <c r="K18" s="561">
        <v>26</v>
      </c>
      <c r="L18" s="561">
        <v>26</v>
      </c>
      <c r="M18" s="561">
        <v>26</v>
      </c>
      <c r="N18" s="561">
        <v>26</v>
      </c>
      <c r="O18" s="561">
        <v>26</v>
      </c>
      <c r="P18" s="561">
        <v>26</v>
      </c>
      <c r="Q18" s="561">
        <v>26</v>
      </c>
      <c r="R18" s="561">
        <v>26</v>
      </c>
      <c r="S18" s="561">
        <v>26</v>
      </c>
      <c r="T18" s="561">
        <v>26</v>
      </c>
      <c r="U18" s="561">
        <v>24</v>
      </c>
      <c r="V18" s="561">
        <v>25</v>
      </c>
      <c r="W18" s="561">
        <v>25</v>
      </c>
      <c r="X18" s="561">
        <v>26</v>
      </c>
      <c r="Y18" s="561">
        <v>26</v>
      </c>
      <c r="Z18" s="561">
        <v>26</v>
      </c>
      <c r="AA18" s="561">
        <v>26</v>
      </c>
      <c r="AB18" s="561">
        <v>26</v>
      </c>
      <c r="AC18" s="561">
        <v>25</v>
      </c>
      <c r="AD18" s="561">
        <v>25</v>
      </c>
      <c r="AE18" s="561">
        <v>25</v>
      </c>
      <c r="AF18" s="561">
        <v>25</v>
      </c>
      <c r="AG18" s="614">
        <v>24.7</v>
      </c>
      <c r="AH18" s="13"/>
      <c r="AI18" s="13"/>
    </row>
    <row r="19" spans="1:35">
      <c r="A19" s="28" t="s">
        <v>23</v>
      </c>
      <c r="B19" s="561">
        <v>39</v>
      </c>
      <c r="C19" s="561">
        <v>38</v>
      </c>
      <c r="D19" s="561">
        <v>38</v>
      </c>
      <c r="E19" s="561">
        <v>36</v>
      </c>
      <c r="F19" s="561">
        <v>38</v>
      </c>
      <c r="G19" s="561">
        <v>36</v>
      </c>
      <c r="H19" s="561">
        <v>35</v>
      </c>
      <c r="I19" s="561">
        <v>35</v>
      </c>
      <c r="J19" s="561">
        <v>35</v>
      </c>
      <c r="K19" s="561">
        <v>37</v>
      </c>
      <c r="L19" s="561">
        <v>35</v>
      </c>
      <c r="M19" s="561">
        <v>33</v>
      </c>
      <c r="N19" s="561">
        <v>33</v>
      </c>
      <c r="O19" s="561">
        <v>33</v>
      </c>
      <c r="P19" s="561">
        <v>31</v>
      </c>
      <c r="Q19" s="561">
        <v>33</v>
      </c>
      <c r="R19" s="561">
        <v>33</v>
      </c>
      <c r="S19" s="561">
        <v>32</v>
      </c>
      <c r="T19" s="561">
        <v>30</v>
      </c>
      <c r="U19" s="561">
        <v>28</v>
      </c>
      <c r="V19" s="561">
        <v>31</v>
      </c>
      <c r="W19" s="561">
        <v>33</v>
      </c>
      <c r="X19" s="561">
        <v>33</v>
      </c>
      <c r="Y19" s="561">
        <v>33</v>
      </c>
      <c r="Z19" s="561">
        <v>33</v>
      </c>
      <c r="AA19" s="561">
        <v>33</v>
      </c>
      <c r="AB19" s="561">
        <v>32</v>
      </c>
      <c r="AC19" s="561">
        <v>30</v>
      </c>
      <c r="AD19" s="561">
        <v>31</v>
      </c>
      <c r="AE19" s="561">
        <v>30</v>
      </c>
      <c r="AF19" s="561">
        <v>28</v>
      </c>
      <c r="AG19" s="614">
        <v>30.5</v>
      </c>
      <c r="AH19" s="13"/>
      <c r="AI19" s="13"/>
    </row>
    <row r="20" spans="1:35">
      <c r="A20" s="17"/>
      <c r="B20" s="98"/>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451"/>
      <c r="AF20" s="451"/>
      <c r="AG20" s="451"/>
      <c r="AH20" s="17"/>
      <c r="AI20" s="17"/>
    </row>
    <row r="21" spans="1:35">
      <c r="A21" s="18" t="s">
        <v>20</v>
      </c>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row>
    <row r="22" spans="1:35">
      <c r="A22" s="13" t="s">
        <v>3058</v>
      </c>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row>
  </sheetData>
  <hyperlinks>
    <hyperlink ref="AI3" location="Content!A1" display="Back to content page" xr:uid="{00000000-0004-0000-E400-000000000000}"/>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sheetPr codeName="Sheet230"/>
  <dimension ref="A1:J518"/>
  <sheetViews>
    <sheetView workbookViewId="0">
      <selection activeCell="J21" sqref="J21"/>
    </sheetView>
  </sheetViews>
  <sheetFormatPr defaultRowHeight="14.4"/>
  <cols>
    <col min="1" max="1" width="20.21875" customWidth="1"/>
    <col min="3" max="8" width="11.88671875" customWidth="1"/>
  </cols>
  <sheetData>
    <row r="1" spans="1:10">
      <c r="A1" s="18" t="s">
        <v>2645</v>
      </c>
    </row>
    <row r="2" spans="1:10">
      <c r="A2" s="779"/>
      <c r="B2" s="779"/>
      <c r="C2" s="793"/>
      <c r="D2" s="793"/>
      <c r="E2" s="793"/>
      <c r="F2" s="793"/>
      <c r="G2" s="793"/>
      <c r="H2" s="793"/>
    </row>
    <row r="3" spans="1:10">
      <c r="A3" s="450" t="s">
        <v>14</v>
      </c>
      <c r="B3" s="450" t="s">
        <v>35</v>
      </c>
      <c r="C3" s="449" t="s">
        <v>27</v>
      </c>
      <c r="D3" s="449" t="s">
        <v>149</v>
      </c>
      <c r="E3" s="449" t="s">
        <v>148</v>
      </c>
      <c r="F3" s="449" t="s">
        <v>2624</v>
      </c>
      <c r="G3" s="449" t="s">
        <v>146</v>
      </c>
      <c r="H3" s="449" t="s">
        <v>2625</v>
      </c>
      <c r="J3" s="1" t="s">
        <v>528</v>
      </c>
    </row>
    <row r="4" spans="1:10">
      <c r="A4" s="789" t="s">
        <v>13</v>
      </c>
      <c r="B4" s="448" t="s">
        <v>436</v>
      </c>
      <c r="C4" s="561">
        <v>1199</v>
      </c>
      <c r="D4" s="561">
        <v>182</v>
      </c>
      <c r="E4" s="561">
        <v>996</v>
      </c>
      <c r="F4" s="561">
        <v>18</v>
      </c>
      <c r="G4" s="561">
        <v>3</v>
      </c>
      <c r="H4" s="561"/>
    </row>
    <row r="5" spans="1:10">
      <c r="A5" s="790"/>
      <c r="B5" s="448" t="s">
        <v>462</v>
      </c>
      <c r="C5" s="561">
        <v>1255</v>
      </c>
      <c r="D5" s="561">
        <v>186</v>
      </c>
      <c r="E5" s="561">
        <v>1046</v>
      </c>
      <c r="F5" s="561">
        <v>20</v>
      </c>
      <c r="G5" s="561">
        <v>3</v>
      </c>
      <c r="H5" s="561"/>
    </row>
    <row r="6" spans="1:10">
      <c r="A6" s="790"/>
      <c r="B6" s="448" t="s">
        <v>463</v>
      </c>
      <c r="C6" s="561">
        <v>1335</v>
      </c>
      <c r="D6" s="561">
        <v>190</v>
      </c>
      <c r="E6" s="561">
        <v>1123</v>
      </c>
      <c r="F6" s="561">
        <v>19</v>
      </c>
      <c r="G6" s="561">
        <v>3</v>
      </c>
      <c r="H6" s="561"/>
    </row>
    <row r="7" spans="1:10">
      <c r="A7" s="790"/>
      <c r="B7" s="448" t="s">
        <v>464</v>
      </c>
      <c r="C7" s="561">
        <v>1289</v>
      </c>
      <c r="D7" s="561">
        <v>194</v>
      </c>
      <c r="E7" s="561">
        <v>1072</v>
      </c>
      <c r="F7" s="561">
        <v>19</v>
      </c>
      <c r="G7" s="561">
        <v>3</v>
      </c>
      <c r="H7" s="561"/>
    </row>
    <row r="8" spans="1:10">
      <c r="A8" s="790"/>
      <c r="B8" s="448" t="s">
        <v>465</v>
      </c>
      <c r="C8" s="561">
        <v>1370</v>
      </c>
      <c r="D8" s="561">
        <v>199</v>
      </c>
      <c r="E8" s="561">
        <v>1150</v>
      </c>
      <c r="F8" s="561">
        <v>18</v>
      </c>
      <c r="G8" s="561">
        <v>3</v>
      </c>
      <c r="H8" s="561"/>
    </row>
    <row r="9" spans="1:10">
      <c r="A9" s="790"/>
      <c r="B9" s="448" t="s">
        <v>437</v>
      </c>
      <c r="C9" s="561">
        <v>1582</v>
      </c>
      <c r="D9" s="561">
        <v>201</v>
      </c>
      <c r="E9" s="561">
        <v>1359</v>
      </c>
      <c r="F9" s="561">
        <v>19</v>
      </c>
      <c r="G9" s="561">
        <v>3</v>
      </c>
      <c r="H9" s="561"/>
    </row>
    <row r="10" spans="1:10">
      <c r="A10" s="790"/>
      <c r="B10" s="448" t="s">
        <v>466</v>
      </c>
      <c r="C10" s="561">
        <v>1696</v>
      </c>
      <c r="D10" s="561">
        <v>202</v>
      </c>
      <c r="E10" s="561">
        <v>1471</v>
      </c>
      <c r="F10" s="561">
        <v>19</v>
      </c>
      <c r="G10" s="561">
        <v>3</v>
      </c>
      <c r="H10" s="561"/>
    </row>
    <row r="11" spans="1:10">
      <c r="A11" s="790"/>
      <c r="B11" s="448" t="s">
        <v>467</v>
      </c>
      <c r="C11" s="561">
        <v>1713</v>
      </c>
      <c r="D11" s="561">
        <v>203</v>
      </c>
      <c r="E11" s="561">
        <v>1487</v>
      </c>
      <c r="F11" s="561">
        <v>19</v>
      </c>
      <c r="G11" s="561">
        <v>3</v>
      </c>
      <c r="H11" s="561"/>
    </row>
    <row r="12" spans="1:10">
      <c r="A12" s="790"/>
      <c r="B12" s="448" t="s">
        <v>468</v>
      </c>
      <c r="C12" s="561">
        <v>1767</v>
      </c>
      <c r="D12" s="561">
        <v>204</v>
      </c>
      <c r="E12" s="561">
        <v>1539</v>
      </c>
      <c r="F12" s="561">
        <v>20</v>
      </c>
      <c r="G12" s="561">
        <v>4</v>
      </c>
      <c r="H12" s="561"/>
    </row>
    <row r="13" spans="1:10">
      <c r="A13" s="790"/>
      <c r="B13" s="448" t="s">
        <v>469</v>
      </c>
      <c r="C13" s="561">
        <v>1787</v>
      </c>
      <c r="D13" s="561">
        <v>205</v>
      </c>
      <c r="E13" s="561">
        <v>1559</v>
      </c>
      <c r="F13" s="561">
        <v>19</v>
      </c>
      <c r="G13" s="561">
        <v>3</v>
      </c>
      <c r="H13" s="561"/>
    </row>
    <row r="14" spans="1:10">
      <c r="A14" s="790"/>
      <c r="B14" s="448" t="s">
        <v>438</v>
      </c>
      <c r="C14" s="561">
        <v>1782</v>
      </c>
      <c r="D14" s="561">
        <v>207</v>
      </c>
      <c r="E14" s="561">
        <v>1553</v>
      </c>
      <c r="F14" s="561">
        <v>20</v>
      </c>
      <c r="G14" s="561">
        <v>3</v>
      </c>
      <c r="H14" s="561"/>
    </row>
    <row r="15" spans="1:10">
      <c r="A15" s="790"/>
      <c r="B15" s="448" t="s">
        <v>445</v>
      </c>
      <c r="C15" s="561">
        <v>1773</v>
      </c>
      <c r="D15" s="561">
        <v>208</v>
      </c>
      <c r="E15" s="561">
        <v>1543</v>
      </c>
      <c r="F15" s="561">
        <v>18</v>
      </c>
      <c r="G15" s="561">
        <v>4</v>
      </c>
      <c r="H15" s="561"/>
    </row>
    <row r="16" spans="1:10">
      <c r="A16" s="790"/>
      <c r="B16" s="448" t="s">
        <v>446</v>
      </c>
      <c r="C16" s="561">
        <v>2129</v>
      </c>
      <c r="D16" s="561">
        <v>210</v>
      </c>
      <c r="E16" s="561">
        <v>1893</v>
      </c>
      <c r="F16" s="561">
        <v>21</v>
      </c>
      <c r="G16" s="561">
        <v>4</v>
      </c>
      <c r="H16" s="561"/>
    </row>
    <row r="17" spans="1:8">
      <c r="A17" s="790"/>
      <c r="B17" s="448" t="s">
        <v>447</v>
      </c>
      <c r="C17" s="561">
        <v>2089</v>
      </c>
      <c r="D17" s="561">
        <v>213</v>
      </c>
      <c r="E17" s="561">
        <v>1850</v>
      </c>
      <c r="F17" s="561">
        <v>22</v>
      </c>
      <c r="G17" s="561">
        <v>4</v>
      </c>
      <c r="H17" s="561"/>
    </row>
    <row r="18" spans="1:8">
      <c r="A18" s="790"/>
      <c r="B18" s="448" t="s">
        <v>448</v>
      </c>
      <c r="C18" s="561">
        <v>2344</v>
      </c>
      <c r="D18" s="561">
        <v>215</v>
      </c>
      <c r="E18" s="561">
        <v>2097</v>
      </c>
      <c r="F18" s="561">
        <v>26</v>
      </c>
      <c r="G18" s="561">
        <v>6</v>
      </c>
      <c r="H18" s="561"/>
    </row>
    <row r="19" spans="1:8">
      <c r="A19" s="790"/>
      <c r="B19" s="448" t="s">
        <v>439</v>
      </c>
      <c r="C19" s="561">
        <v>2889</v>
      </c>
      <c r="D19" s="561">
        <v>217</v>
      </c>
      <c r="E19" s="561">
        <v>2642</v>
      </c>
      <c r="F19" s="561">
        <v>23</v>
      </c>
      <c r="G19" s="561">
        <v>8</v>
      </c>
      <c r="H19" s="561"/>
    </row>
    <row r="20" spans="1:8">
      <c r="A20" s="790"/>
      <c r="B20" s="448" t="s">
        <v>440</v>
      </c>
      <c r="C20" s="561">
        <v>3264</v>
      </c>
      <c r="D20" s="561">
        <v>221</v>
      </c>
      <c r="E20" s="561">
        <v>3009</v>
      </c>
      <c r="F20" s="561">
        <v>24</v>
      </c>
      <c r="G20" s="561">
        <v>10</v>
      </c>
      <c r="H20" s="561"/>
    </row>
    <row r="21" spans="1:8">
      <c r="A21" s="790"/>
      <c r="B21" s="448" t="s">
        <v>441</v>
      </c>
      <c r="C21" s="561">
        <v>3885</v>
      </c>
      <c r="D21" s="561">
        <v>225</v>
      </c>
      <c r="E21" s="561">
        <v>3622</v>
      </c>
      <c r="F21" s="561">
        <v>29</v>
      </c>
      <c r="G21" s="561">
        <v>9</v>
      </c>
      <c r="H21" s="561"/>
    </row>
    <row r="22" spans="1:8">
      <c r="A22" s="790"/>
      <c r="B22" s="448" t="s">
        <v>34</v>
      </c>
      <c r="C22" s="561">
        <v>4325</v>
      </c>
      <c r="D22" s="561">
        <v>229</v>
      </c>
      <c r="E22" s="561">
        <v>4061</v>
      </c>
      <c r="F22" s="561">
        <v>23</v>
      </c>
      <c r="G22" s="561">
        <v>11</v>
      </c>
      <c r="H22" s="561"/>
    </row>
    <row r="23" spans="1:8">
      <c r="A23" s="790"/>
      <c r="B23" s="448" t="s">
        <v>442</v>
      </c>
      <c r="C23" s="561">
        <v>4121</v>
      </c>
      <c r="D23" s="561">
        <v>233</v>
      </c>
      <c r="E23" s="561">
        <v>3854</v>
      </c>
      <c r="F23" s="561">
        <v>24</v>
      </c>
      <c r="G23" s="561">
        <v>11</v>
      </c>
      <c r="H23" s="561"/>
    </row>
    <row r="24" spans="1:8">
      <c r="A24" s="790"/>
      <c r="B24" s="448" t="s">
        <v>33</v>
      </c>
      <c r="C24" s="561">
        <v>4016</v>
      </c>
      <c r="D24" s="561">
        <v>237</v>
      </c>
      <c r="E24" s="561">
        <v>3741</v>
      </c>
      <c r="F24" s="561">
        <v>25</v>
      </c>
      <c r="G24" s="561">
        <v>13</v>
      </c>
      <c r="H24" s="561"/>
    </row>
    <row r="25" spans="1:8">
      <c r="A25" s="790"/>
      <c r="B25" s="448" t="s">
        <v>601</v>
      </c>
      <c r="C25" s="561">
        <v>3728</v>
      </c>
      <c r="D25" s="561">
        <v>241</v>
      </c>
      <c r="E25" s="561">
        <v>3447</v>
      </c>
      <c r="F25" s="561">
        <v>26</v>
      </c>
      <c r="G25" s="561">
        <v>14</v>
      </c>
      <c r="H25" s="561"/>
    </row>
    <row r="26" spans="1:8">
      <c r="A26" s="790"/>
      <c r="B26" s="448" t="s">
        <v>602</v>
      </c>
      <c r="C26" s="561">
        <v>3924</v>
      </c>
      <c r="D26" s="561">
        <v>245</v>
      </c>
      <c r="E26" s="561">
        <v>3639</v>
      </c>
      <c r="F26" s="561">
        <v>26</v>
      </c>
      <c r="G26" s="561">
        <v>14</v>
      </c>
      <c r="H26" s="561"/>
    </row>
    <row r="27" spans="1:8">
      <c r="A27" s="790"/>
      <c r="B27" s="448" t="s">
        <v>603</v>
      </c>
      <c r="C27" s="561">
        <v>3956</v>
      </c>
      <c r="D27" s="561">
        <v>249</v>
      </c>
      <c r="E27" s="561">
        <v>3658</v>
      </c>
      <c r="F27" s="561">
        <v>32</v>
      </c>
      <c r="G27" s="561">
        <v>17</v>
      </c>
      <c r="H27" s="561"/>
    </row>
    <row r="28" spans="1:8">
      <c r="A28" s="790"/>
      <c r="B28" s="448" t="s">
        <v>604</v>
      </c>
      <c r="C28" s="561">
        <v>3814</v>
      </c>
      <c r="D28" s="561">
        <v>253</v>
      </c>
      <c r="E28" s="561">
        <v>3517</v>
      </c>
      <c r="F28" s="561">
        <v>25</v>
      </c>
      <c r="G28" s="561">
        <v>18</v>
      </c>
      <c r="H28" s="561"/>
    </row>
    <row r="29" spans="1:8">
      <c r="A29" s="790"/>
      <c r="B29" s="448" t="s">
        <v>605</v>
      </c>
      <c r="C29" s="561">
        <v>4030</v>
      </c>
      <c r="D29" s="561">
        <v>257</v>
      </c>
      <c r="E29" s="561">
        <v>3728</v>
      </c>
      <c r="F29" s="561">
        <v>26</v>
      </c>
      <c r="G29" s="561">
        <v>19</v>
      </c>
      <c r="H29" s="561"/>
    </row>
    <row r="30" spans="1:8">
      <c r="A30" s="790"/>
      <c r="B30" s="448" t="s">
        <v>606</v>
      </c>
      <c r="C30" s="561">
        <v>3996</v>
      </c>
      <c r="D30" s="561">
        <v>260</v>
      </c>
      <c r="E30" s="561">
        <v>3656</v>
      </c>
      <c r="F30" s="561">
        <v>58</v>
      </c>
      <c r="G30" s="561">
        <v>21</v>
      </c>
      <c r="H30" s="561"/>
    </row>
    <row r="31" spans="1:8">
      <c r="A31" s="790"/>
      <c r="B31" s="448" t="s">
        <v>607</v>
      </c>
      <c r="C31" s="561">
        <v>3876</v>
      </c>
      <c r="D31" s="561">
        <v>264</v>
      </c>
      <c r="E31" s="561">
        <v>3386</v>
      </c>
      <c r="F31" s="561">
        <v>198</v>
      </c>
      <c r="G31" s="561">
        <v>28</v>
      </c>
      <c r="H31" s="561"/>
    </row>
    <row r="32" spans="1:8">
      <c r="A32" s="790"/>
      <c r="B32" s="448" t="s">
        <v>608</v>
      </c>
      <c r="C32" s="561">
        <v>3581</v>
      </c>
      <c r="D32" s="561">
        <v>268</v>
      </c>
      <c r="E32" s="561">
        <v>3068</v>
      </c>
      <c r="F32" s="561">
        <v>212</v>
      </c>
      <c r="G32" s="561">
        <v>35</v>
      </c>
      <c r="H32" s="561"/>
    </row>
    <row r="33" spans="1:8">
      <c r="A33" s="790"/>
      <c r="B33" s="448" t="s">
        <v>1151</v>
      </c>
      <c r="C33" s="561">
        <v>3423</v>
      </c>
      <c r="D33" s="561">
        <v>272</v>
      </c>
      <c r="E33" s="561">
        <v>2880</v>
      </c>
      <c r="F33" s="561">
        <v>233</v>
      </c>
      <c r="G33" s="561">
        <v>39</v>
      </c>
      <c r="H33" s="561"/>
    </row>
    <row r="34" spans="1:8">
      <c r="A34" s="790"/>
      <c r="B34" s="505" t="s">
        <v>1152</v>
      </c>
      <c r="C34" s="561">
        <v>3253</v>
      </c>
      <c r="D34" s="561">
        <v>275</v>
      </c>
      <c r="E34" s="561">
        <v>2677</v>
      </c>
      <c r="F34" s="561">
        <v>258</v>
      </c>
      <c r="G34" s="561">
        <v>43</v>
      </c>
      <c r="H34" s="562"/>
    </row>
    <row r="35" spans="1:8">
      <c r="A35" s="791"/>
      <c r="B35" s="505" t="s">
        <v>2783</v>
      </c>
      <c r="C35" s="614">
        <v>2940</v>
      </c>
      <c r="D35" s="614"/>
      <c r="E35" s="614"/>
      <c r="F35" s="614"/>
      <c r="G35" s="614"/>
      <c r="H35" s="614"/>
    </row>
    <row r="36" spans="1:8">
      <c r="A36" s="789" t="s">
        <v>12</v>
      </c>
      <c r="B36" s="448" t="s">
        <v>436</v>
      </c>
      <c r="C36" s="561">
        <v>24</v>
      </c>
      <c r="D36" s="561">
        <v>24</v>
      </c>
      <c r="E36" s="561"/>
      <c r="F36" s="561"/>
      <c r="G36" s="561"/>
      <c r="H36" s="561">
        <v>0</v>
      </c>
    </row>
    <row r="37" spans="1:8">
      <c r="A37" s="790"/>
      <c r="B37" s="448" t="s">
        <v>462</v>
      </c>
      <c r="C37" s="561">
        <v>24</v>
      </c>
      <c r="D37" s="561">
        <v>24</v>
      </c>
      <c r="E37" s="561"/>
      <c r="F37" s="561"/>
      <c r="G37" s="561"/>
      <c r="H37" s="561">
        <v>0</v>
      </c>
    </row>
    <row r="38" spans="1:8">
      <c r="A38" s="790"/>
      <c r="B38" s="448" t="s">
        <v>463</v>
      </c>
      <c r="C38" s="561">
        <v>27</v>
      </c>
      <c r="D38" s="561">
        <v>27</v>
      </c>
      <c r="E38" s="561"/>
      <c r="F38" s="561"/>
      <c r="G38" s="561"/>
      <c r="H38" s="561">
        <v>0</v>
      </c>
    </row>
    <row r="39" spans="1:8">
      <c r="A39" s="790"/>
      <c r="B39" s="448" t="s">
        <v>464</v>
      </c>
      <c r="C39" s="561">
        <v>27</v>
      </c>
      <c r="D39" s="561">
        <v>27</v>
      </c>
      <c r="E39" s="561"/>
      <c r="F39" s="561"/>
      <c r="G39" s="561"/>
      <c r="H39" s="561">
        <v>0</v>
      </c>
    </row>
    <row r="40" spans="1:8">
      <c r="A40" s="790"/>
      <c r="B40" s="448" t="s">
        <v>465</v>
      </c>
      <c r="C40" s="561">
        <v>27</v>
      </c>
      <c r="D40" s="561">
        <v>27</v>
      </c>
      <c r="E40" s="561"/>
      <c r="F40" s="561"/>
      <c r="G40" s="561"/>
      <c r="H40" s="561">
        <v>0</v>
      </c>
    </row>
    <row r="41" spans="1:8">
      <c r="A41" s="790"/>
      <c r="B41" s="448" t="s">
        <v>437</v>
      </c>
      <c r="C41" s="561">
        <v>27</v>
      </c>
      <c r="D41" s="561">
        <v>27</v>
      </c>
      <c r="E41" s="561"/>
      <c r="F41" s="561"/>
      <c r="G41" s="561"/>
      <c r="H41" s="561">
        <v>0</v>
      </c>
    </row>
    <row r="42" spans="1:8">
      <c r="A42" s="790"/>
      <c r="B42" s="448" t="s">
        <v>466</v>
      </c>
      <c r="C42" s="561">
        <v>23</v>
      </c>
      <c r="D42" s="561">
        <v>23</v>
      </c>
      <c r="E42" s="561"/>
      <c r="F42" s="561"/>
      <c r="G42" s="561"/>
      <c r="H42" s="561">
        <v>0</v>
      </c>
    </row>
    <row r="43" spans="1:8">
      <c r="A43" s="790"/>
      <c r="B43" s="448" t="s">
        <v>467</v>
      </c>
      <c r="C43" s="561">
        <v>24</v>
      </c>
      <c r="D43" s="561">
        <v>24</v>
      </c>
      <c r="E43" s="561"/>
      <c r="F43" s="561"/>
      <c r="G43" s="561"/>
      <c r="H43" s="561">
        <v>0</v>
      </c>
    </row>
    <row r="44" spans="1:8">
      <c r="A44" s="790"/>
      <c r="B44" s="448" t="s">
        <v>468</v>
      </c>
      <c r="C44" s="561">
        <v>28</v>
      </c>
      <c r="D44" s="561">
        <v>28</v>
      </c>
      <c r="E44" s="561"/>
      <c r="F44" s="561"/>
      <c r="G44" s="561"/>
      <c r="H44" s="561">
        <v>0</v>
      </c>
    </row>
    <row r="45" spans="1:8">
      <c r="A45" s="790"/>
      <c r="B45" s="448" t="s">
        <v>469</v>
      </c>
      <c r="C45" s="561">
        <v>23</v>
      </c>
      <c r="D45" s="561">
        <v>23</v>
      </c>
      <c r="E45" s="561"/>
      <c r="F45" s="561"/>
      <c r="G45" s="561"/>
      <c r="H45" s="561">
        <v>0</v>
      </c>
    </row>
    <row r="46" spans="1:8">
      <c r="A46" s="790"/>
      <c r="B46" s="448" t="s">
        <v>438</v>
      </c>
      <c r="C46" s="561">
        <v>28</v>
      </c>
      <c r="D46" s="561">
        <v>28</v>
      </c>
      <c r="E46" s="561"/>
      <c r="F46" s="561"/>
      <c r="G46" s="561"/>
      <c r="H46" s="561">
        <v>0</v>
      </c>
    </row>
    <row r="47" spans="1:8">
      <c r="A47" s="790"/>
      <c r="B47" s="448" t="s">
        <v>445</v>
      </c>
      <c r="C47" s="561">
        <v>27</v>
      </c>
      <c r="D47" s="561">
        <v>27</v>
      </c>
      <c r="E47" s="561"/>
      <c r="F47" s="561"/>
      <c r="G47" s="561"/>
      <c r="H47" s="561">
        <v>0</v>
      </c>
    </row>
    <row r="48" spans="1:8">
      <c r="A48" s="790"/>
      <c r="B48" s="448" t="s">
        <v>446</v>
      </c>
      <c r="C48" s="561">
        <v>28</v>
      </c>
      <c r="D48" s="561">
        <v>28</v>
      </c>
      <c r="E48" s="561"/>
      <c r="F48" s="561"/>
      <c r="G48" s="561"/>
      <c r="H48" s="561">
        <v>0</v>
      </c>
    </row>
    <row r="49" spans="1:8">
      <c r="A49" s="790"/>
      <c r="B49" s="448" t="s">
        <v>447</v>
      </c>
      <c r="C49" s="561">
        <v>25</v>
      </c>
      <c r="D49" s="561">
        <v>25</v>
      </c>
      <c r="E49" s="561"/>
      <c r="F49" s="561"/>
      <c r="G49" s="561"/>
      <c r="H49" s="561">
        <v>0</v>
      </c>
    </row>
    <row r="50" spans="1:8">
      <c r="A50" s="790"/>
      <c r="B50" s="448" t="s">
        <v>448</v>
      </c>
      <c r="C50" s="561">
        <v>27</v>
      </c>
      <c r="D50" s="561">
        <v>27</v>
      </c>
      <c r="E50" s="561"/>
      <c r="F50" s="561"/>
      <c r="G50" s="561"/>
      <c r="H50" s="561">
        <v>0</v>
      </c>
    </row>
    <row r="51" spans="1:8">
      <c r="A51" s="790"/>
      <c r="B51" s="448" t="s">
        <v>439</v>
      </c>
      <c r="C51" s="561">
        <v>29</v>
      </c>
      <c r="D51" s="561">
        <v>29</v>
      </c>
      <c r="E51" s="561"/>
      <c r="F51" s="561"/>
      <c r="G51" s="561"/>
      <c r="H51" s="561">
        <v>0</v>
      </c>
    </row>
    <row r="52" spans="1:8">
      <c r="A52" s="790"/>
      <c r="B52" s="448" t="s">
        <v>440</v>
      </c>
      <c r="C52" s="561">
        <v>29</v>
      </c>
      <c r="D52" s="561">
        <v>29</v>
      </c>
      <c r="E52" s="561"/>
      <c r="F52" s="561"/>
      <c r="G52" s="561"/>
      <c r="H52" s="561"/>
    </row>
    <row r="53" spans="1:8">
      <c r="A53" s="790"/>
      <c r="B53" s="448" t="s">
        <v>441</v>
      </c>
      <c r="C53" s="561">
        <v>26</v>
      </c>
      <c r="D53" s="561">
        <v>26</v>
      </c>
      <c r="E53" s="561"/>
      <c r="F53" s="561"/>
      <c r="G53" s="561"/>
      <c r="H53" s="561"/>
    </row>
    <row r="54" spans="1:8">
      <c r="A54" s="790"/>
      <c r="B54" s="448" t="s">
        <v>34</v>
      </c>
      <c r="C54" s="561">
        <v>28</v>
      </c>
      <c r="D54" s="561">
        <v>28</v>
      </c>
      <c r="E54" s="561"/>
      <c r="F54" s="561"/>
      <c r="G54" s="561"/>
      <c r="H54" s="561"/>
    </row>
    <row r="55" spans="1:8">
      <c r="A55" s="790"/>
      <c r="B55" s="448" t="s">
        <v>442</v>
      </c>
      <c r="C55" s="561">
        <v>24</v>
      </c>
      <c r="D55" s="561">
        <v>24</v>
      </c>
      <c r="E55" s="561"/>
      <c r="F55" s="561"/>
      <c r="G55" s="561"/>
      <c r="H55" s="561"/>
    </row>
    <row r="56" spans="1:8">
      <c r="A56" s="790"/>
      <c r="B56" s="448" t="s">
        <v>33</v>
      </c>
      <c r="C56" s="561">
        <v>30</v>
      </c>
      <c r="D56" s="561">
        <v>30</v>
      </c>
      <c r="E56" s="561"/>
      <c r="F56" s="561"/>
      <c r="G56" s="561"/>
      <c r="H56" s="561"/>
    </row>
    <row r="57" spans="1:8">
      <c r="A57" s="790"/>
      <c r="B57" s="448" t="s">
        <v>601</v>
      </c>
      <c r="C57" s="561">
        <v>25</v>
      </c>
      <c r="D57" s="561">
        <v>25</v>
      </c>
      <c r="E57" s="561"/>
      <c r="F57" s="561"/>
      <c r="G57" s="561"/>
      <c r="H57" s="561"/>
    </row>
    <row r="58" spans="1:8">
      <c r="A58" s="790"/>
      <c r="B58" s="448" t="s">
        <v>602</v>
      </c>
      <c r="C58" s="561">
        <v>41</v>
      </c>
      <c r="D58" s="561">
        <v>41</v>
      </c>
      <c r="E58" s="561"/>
      <c r="F58" s="561"/>
      <c r="G58" s="561">
        <v>0</v>
      </c>
      <c r="H58" s="561"/>
    </row>
    <row r="59" spans="1:8">
      <c r="A59" s="790"/>
      <c r="B59" s="448" t="s">
        <v>603</v>
      </c>
      <c r="C59" s="561">
        <v>42</v>
      </c>
      <c r="D59" s="561">
        <v>42</v>
      </c>
      <c r="E59" s="561"/>
      <c r="F59" s="561"/>
      <c r="G59" s="561">
        <v>0</v>
      </c>
      <c r="H59" s="561"/>
    </row>
    <row r="60" spans="1:8">
      <c r="A60" s="790"/>
      <c r="B60" s="448" t="s">
        <v>604</v>
      </c>
      <c r="C60" s="561">
        <v>47</v>
      </c>
      <c r="D60" s="561">
        <v>47</v>
      </c>
      <c r="E60" s="561"/>
      <c r="F60" s="561"/>
      <c r="G60" s="561">
        <v>0</v>
      </c>
      <c r="H60" s="561"/>
    </row>
    <row r="61" spans="1:8">
      <c r="A61" s="790"/>
      <c r="B61" s="448" t="s">
        <v>605</v>
      </c>
      <c r="C61" s="561">
        <v>56</v>
      </c>
      <c r="D61" s="561">
        <v>56</v>
      </c>
      <c r="E61" s="561"/>
      <c r="F61" s="561"/>
      <c r="G61" s="561">
        <v>0</v>
      </c>
      <c r="H61" s="561"/>
    </row>
    <row r="62" spans="1:8">
      <c r="A62" s="790"/>
      <c r="B62" s="448" t="s">
        <v>606</v>
      </c>
      <c r="C62" s="561">
        <v>51</v>
      </c>
      <c r="D62" s="561">
        <v>51</v>
      </c>
      <c r="E62" s="561"/>
      <c r="F62" s="561"/>
      <c r="G62" s="561">
        <v>0</v>
      </c>
      <c r="H62" s="561"/>
    </row>
    <row r="63" spans="1:8">
      <c r="A63" s="790"/>
      <c r="B63" s="448" t="s">
        <v>607</v>
      </c>
      <c r="C63" s="561">
        <v>59</v>
      </c>
      <c r="D63" s="561">
        <v>59</v>
      </c>
      <c r="E63" s="561"/>
      <c r="F63" s="561"/>
      <c r="G63" s="561">
        <v>0</v>
      </c>
      <c r="H63" s="561"/>
    </row>
    <row r="64" spans="1:8">
      <c r="A64" s="790"/>
      <c r="B64" s="448" t="s">
        <v>608</v>
      </c>
      <c r="C64" s="561">
        <v>65</v>
      </c>
      <c r="D64" s="561">
        <v>65</v>
      </c>
      <c r="E64" s="561"/>
      <c r="F64" s="561"/>
      <c r="G64" s="561">
        <v>0</v>
      </c>
      <c r="H64" s="561"/>
    </row>
    <row r="65" spans="1:8">
      <c r="A65" s="790"/>
      <c r="B65" s="448" t="s">
        <v>1151</v>
      </c>
      <c r="C65" s="561">
        <v>56</v>
      </c>
      <c r="D65" s="561">
        <v>56</v>
      </c>
      <c r="E65" s="561"/>
      <c r="F65" s="561"/>
      <c r="G65" s="561">
        <v>0</v>
      </c>
      <c r="H65" s="561"/>
    </row>
    <row r="66" spans="1:8">
      <c r="A66" s="790"/>
      <c r="B66" s="505" t="s">
        <v>1152</v>
      </c>
      <c r="C66" s="562">
        <v>51</v>
      </c>
      <c r="D66" s="562">
        <v>51</v>
      </c>
      <c r="E66" s="562"/>
      <c r="F66" s="562"/>
      <c r="G66" s="562"/>
      <c r="H66" s="562"/>
    </row>
    <row r="67" spans="1:8">
      <c r="A67" s="791"/>
      <c r="B67" s="505" t="s">
        <v>2783</v>
      </c>
      <c r="C67" s="614">
        <v>57</v>
      </c>
      <c r="D67" s="614"/>
      <c r="E67" s="614"/>
      <c r="F67" s="614"/>
      <c r="G67" s="614"/>
      <c r="H67" s="614"/>
    </row>
    <row r="68" spans="1:8">
      <c r="A68" s="789" t="s">
        <v>483</v>
      </c>
      <c r="B68" s="448" t="s">
        <v>436</v>
      </c>
      <c r="C68" s="561">
        <v>2</v>
      </c>
      <c r="D68" s="561">
        <v>2</v>
      </c>
      <c r="E68" s="561"/>
      <c r="F68" s="561"/>
      <c r="G68" s="561"/>
      <c r="H68" s="561"/>
    </row>
    <row r="69" spans="1:8">
      <c r="A69" s="790"/>
      <c r="B69" s="448" t="s">
        <v>462</v>
      </c>
      <c r="C69" s="561">
        <v>2</v>
      </c>
      <c r="D69" s="561">
        <v>2</v>
      </c>
      <c r="E69" s="561"/>
      <c r="F69" s="561"/>
      <c r="G69" s="561"/>
      <c r="H69" s="561"/>
    </row>
    <row r="70" spans="1:8">
      <c r="A70" s="790"/>
      <c r="B70" s="448" t="s">
        <v>463</v>
      </c>
      <c r="C70" s="561">
        <v>2</v>
      </c>
      <c r="D70" s="561">
        <v>2</v>
      </c>
      <c r="E70" s="561"/>
      <c r="F70" s="561"/>
      <c r="G70" s="561"/>
      <c r="H70" s="561"/>
    </row>
    <row r="71" spans="1:8">
      <c r="A71" s="790"/>
      <c r="B71" s="448" t="s">
        <v>464</v>
      </c>
      <c r="C71" s="561">
        <v>2</v>
      </c>
      <c r="D71" s="561">
        <v>2</v>
      </c>
      <c r="E71" s="561"/>
      <c r="F71" s="561"/>
      <c r="G71" s="561"/>
      <c r="H71" s="561"/>
    </row>
    <row r="72" spans="1:8">
      <c r="A72" s="790"/>
      <c r="B72" s="448" t="s">
        <v>465</v>
      </c>
      <c r="C72" s="561">
        <v>2</v>
      </c>
      <c r="D72" s="561">
        <v>2</v>
      </c>
      <c r="E72" s="561"/>
      <c r="F72" s="561"/>
      <c r="G72" s="561"/>
      <c r="H72" s="561"/>
    </row>
    <row r="73" spans="1:8">
      <c r="A73" s="790"/>
      <c r="B73" s="448" t="s">
        <v>437</v>
      </c>
      <c r="C73" s="561">
        <v>2</v>
      </c>
      <c r="D73" s="561">
        <v>2</v>
      </c>
      <c r="E73" s="561"/>
      <c r="F73" s="561"/>
      <c r="G73" s="561"/>
      <c r="H73" s="561"/>
    </row>
    <row r="74" spans="1:8">
      <c r="A74" s="790"/>
      <c r="B74" s="448" t="s">
        <v>466</v>
      </c>
      <c r="C74" s="561">
        <v>2</v>
      </c>
      <c r="D74" s="561">
        <v>2</v>
      </c>
      <c r="E74" s="561"/>
      <c r="F74" s="561"/>
      <c r="G74" s="561"/>
      <c r="H74" s="561"/>
    </row>
    <row r="75" spans="1:8">
      <c r="A75" s="790"/>
      <c r="B75" s="448" t="s">
        <v>467</v>
      </c>
      <c r="C75" s="561">
        <v>2</v>
      </c>
      <c r="D75" s="561">
        <v>2</v>
      </c>
      <c r="E75" s="561"/>
      <c r="F75" s="561"/>
      <c r="G75" s="561"/>
      <c r="H75" s="561"/>
    </row>
    <row r="76" spans="1:8">
      <c r="A76" s="790"/>
      <c r="B76" s="448" t="s">
        <v>468</v>
      </c>
      <c r="C76" s="561">
        <v>3</v>
      </c>
      <c r="D76" s="561">
        <v>3</v>
      </c>
      <c r="E76" s="561"/>
      <c r="F76" s="561"/>
      <c r="G76" s="561"/>
      <c r="H76" s="561"/>
    </row>
    <row r="77" spans="1:8">
      <c r="A77" s="790"/>
      <c r="B77" s="448" t="s">
        <v>469</v>
      </c>
      <c r="C77" s="561">
        <v>3</v>
      </c>
      <c r="D77" s="561">
        <v>3</v>
      </c>
      <c r="E77" s="561"/>
      <c r="F77" s="561"/>
      <c r="G77" s="561"/>
      <c r="H77" s="561"/>
    </row>
    <row r="78" spans="1:8">
      <c r="A78" s="790"/>
      <c r="B78" s="448" t="s">
        <v>438</v>
      </c>
      <c r="C78" s="561">
        <v>3</v>
      </c>
      <c r="D78" s="561">
        <v>3</v>
      </c>
      <c r="E78" s="561"/>
      <c r="F78" s="561"/>
      <c r="G78" s="561"/>
      <c r="H78" s="561"/>
    </row>
    <row r="79" spans="1:8">
      <c r="A79" s="790"/>
      <c r="B79" s="448" t="s">
        <v>445</v>
      </c>
      <c r="C79" s="561">
        <v>3</v>
      </c>
      <c r="D79" s="561">
        <v>3</v>
      </c>
      <c r="E79" s="561"/>
      <c r="F79" s="561"/>
      <c r="G79" s="561"/>
      <c r="H79" s="561"/>
    </row>
    <row r="80" spans="1:8">
      <c r="A80" s="790"/>
      <c r="B80" s="448" t="s">
        <v>446</v>
      </c>
      <c r="C80" s="561">
        <v>3</v>
      </c>
      <c r="D80" s="561">
        <v>3</v>
      </c>
      <c r="E80" s="561"/>
      <c r="F80" s="561"/>
      <c r="G80" s="561"/>
      <c r="H80" s="561"/>
    </row>
    <row r="81" spans="1:8">
      <c r="A81" s="790"/>
      <c r="B81" s="448" t="s">
        <v>447</v>
      </c>
      <c r="C81" s="561">
        <v>3</v>
      </c>
      <c r="D81" s="561">
        <v>3</v>
      </c>
      <c r="E81" s="561"/>
      <c r="F81" s="561"/>
      <c r="G81" s="561"/>
      <c r="H81" s="561"/>
    </row>
    <row r="82" spans="1:8">
      <c r="A82" s="790"/>
      <c r="B82" s="448" t="s">
        <v>448</v>
      </c>
      <c r="C82" s="561">
        <v>3</v>
      </c>
      <c r="D82" s="561">
        <v>3</v>
      </c>
      <c r="E82" s="561"/>
      <c r="F82" s="561"/>
      <c r="G82" s="561"/>
      <c r="H82" s="561"/>
    </row>
    <row r="83" spans="1:8">
      <c r="A83" s="790"/>
      <c r="B83" s="448" t="s">
        <v>439</v>
      </c>
      <c r="C83" s="561">
        <v>3</v>
      </c>
      <c r="D83" s="561">
        <v>3</v>
      </c>
      <c r="E83" s="561"/>
      <c r="F83" s="561"/>
      <c r="G83" s="561"/>
      <c r="H83" s="561"/>
    </row>
    <row r="84" spans="1:8">
      <c r="A84" s="790"/>
      <c r="B84" s="448" t="s">
        <v>440</v>
      </c>
      <c r="C84" s="561">
        <v>3</v>
      </c>
      <c r="D84" s="561">
        <v>3</v>
      </c>
      <c r="E84" s="561"/>
      <c r="F84" s="561"/>
      <c r="G84" s="561"/>
      <c r="H84" s="561"/>
    </row>
    <row r="85" spans="1:8">
      <c r="A85" s="790"/>
      <c r="B85" s="448" t="s">
        <v>441</v>
      </c>
      <c r="C85" s="561">
        <v>3</v>
      </c>
      <c r="D85" s="561">
        <v>3</v>
      </c>
      <c r="E85" s="561"/>
      <c r="F85" s="561"/>
      <c r="G85" s="561"/>
      <c r="H85" s="561"/>
    </row>
    <row r="86" spans="1:8">
      <c r="A86" s="790"/>
      <c r="B86" s="448" t="s">
        <v>34</v>
      </c>
      <c r="C86" s="561">
        <v>3</v>
      </c>
      <c r="D86" s="561">
        <v>3</v>
      </c>
      <c r="E86" s="561"/>
      <c r="F86" s="561"/>
      <c r="G86" s="561"/>
      <c r="H86" s="561"/>
    </row>
    <row r="87" spans="1:8">
      <c r="A87" s="790"/>
      <c r="B87" s="448" t="s">
        <v>442</v>
      </c>
      <c r="C87" s="561">
        <v>3</v>
      </c>
      <c r="D87" s="561">
        <v>3</v>
      </c>
      <c r="E87" s="561"/>
      <c r="F87" s="561"/>
      <c r="G87" s="561"/>
      <c r="H87" s="561"/>
    </row>
    <row r="88" spans="1:8">
      <c r="A88" s="790"/>
      <c r="B88" s="448" t="s">
        <v>33</v>
      </c>
      <c r="C88" s="561">
        <v>3</v>
      </c>
      <c r="D88" s="561">
        <v>3</v>
      </c>
      <c r="E88" s="561"/>
      <c r="F88" s="561"/>
      <c r="G88" s="561">
        <v>0</v>
      </c>
      <c r="H88" s="561"/>
    </row>
    <row r="89" spans="1:8">
      <c r="A89" s="790"/>
      <c r="B89" s="448" t="s">
        <v>601</v>
      </c>
      <c r="C89" s="561">
        <v>3</v>
      </c>
      <c r="D89" s="561">
        <v>3</v>
      </c>
      <c r="E89" s="561"/>
      <c r="F89" s="561"/>
      <c r="G89" s="561">
        <v>0</v>
      </c>
      <c r="H89" s="561"/>
    </row>
    <row r="90" spans="1:8">
      <c r="A90" s="790"/>
      <c r="B90" s="448" t="s">
        <v>602</v>
      </c>
      <c r="C90" s="561">
        <v>3</v>
      </c>
      <c r="D90" s="561">
        <v>3</v>
      </c>
      <c r="E90" s="561"/>
      <c r="F90" s="561"/>
      <c r="G90" s="561">
        <v>0</v>
      </c>
      <c r="H90" s="561"/>
    </row>
    <row r="91" spans="1:8">
      <c r="A91" s="790"/>
      <c r="B91" s="448" t="s">
        <v>603</v>
      </c>
      <c r="C91" s="561">
        <v>3</v>
      </c>
      <c r="D91" s="561">
        <v>3</v>
      </c>
      <c r="E91" s="561"/>
      <c r="F91" s="561"/>
      <c r="G91" s="561">
        <v>0</v>
      </c>
      <c r="H91" s="561"/>
    </row>
    <row r="92" spans="1:8">
      <c r="A92" s="790"/>
      <c r="B92" s="448" t="s">
        <v>604</v>
      </c>
      <c r="C92" s="561">
        <v>4</v>
      </c>
      <c r="D92" s="561">
        <v>3</v>
      </c>
      <c r="E92" s="561"/>
      <c r="F92" s="561"/>
      <c r="G92" s="561">
        <v>0</v>
      </c>
      <c r="H92" s="561"/>
    </row>
    <row r="93" spans="1:8">
      <c r="A93" s="790"/>
      <c r="B93" s="448" t="s">
        <v>605</v>
      </c>
      <c r="C93" s="561">
        <v>4</v>
      </c>
      <c r="D93" s="561">
        <v>4</v>
      </c>
      <c r="E93" s="561"/>
      <c r="F93" s="561"/>
      <c r="G93" s="561"/>
      <c r="H93" s="561"/>
    </row>
    <row r="94" spans="1:8">
      <c r="A94" s="790"/>
      <c r="B94" s="448" t="s">
        <v>606</v>
      </c>
      <c r="C94" s="561">
        <v>4</v>
      </c>
      <c r="D94" s="561">
        <v>4</v>
      </c>
      <c r="E94" s="561"/>
      <c r="F94" s="561"/>
      <c r="G94" s="561"/>
      <c r="H94" s="561"/>
    </row>
    <row r="95" spans="1:8">
      <c r="A95" s="790"/>
      <c r="B95" s="448" t="s">
        <v>607</v>
      </c>
      <c r="C95" s="561">
        <v>4</v>
      </c>
      <c r="D95" s="561">
        <v>4</v>
      </c>
      <c r="E95" s="561"/>
      <c r="F95" s="561"/>
      <c r="G95" s="561"/>
      <c r="H95" s="561"/>
    </row>
    <row r="96" spans="1:8">
      <c r="A96" s="790"/>
      <c r="B96" s="448" t="s">
        <v>608</v>
      </c>
      <c r="C96" s="561">
        <v>4</v>
      </c>
      <c r="D96" s="561">
        <v>4</v>
      </c>
      <c r="E96" s="561"/>
      <c r="F96" s="561"/>
      <c r="G96" s="561"/>
      <c r="H96" s="561"/>
    </row>
    <row r="97" spans="1:8">
      <c r="A97" s="790"/>
      <c r="B97" s="448" t="s">
        <v>1151</v>
      </c>
      <c r="C97" s="561">
        <v>4</v>
      </c>
      <c r="D97" s="561">
        <v>4</v>
      </c>
      <c r="E97" s="561"/>
      <c r="F97" s="561"/>
      <c r="G97" s="561"/>
      <c r="H97" s="561"/>
    </row>
    <row r="98" spans="1:8">
      <c r="A98" s="790"/>
      <c r="B98" s="505" t="s">
        <v>1152</v>
      </c>
      <c r="C98" s="562">
        <v>4</v>
      </c>
      <c r="D98" s="562">
        <v>4</v>
      </c>
      <c r="E98" s="562"/>
      <c r="F98" s="562"/>
      <c r="G98" s="562"/>
      <c r="H98" s="562"/>
    </row>
    <row r="99" spans="1:8">
      <c r="A99" s="791"/>
      <c r="B99" s="505" t="s">
        <v>2783</v>
      </c>
      <c r="C99" s="562">
        <v>4</v>
      </c>
      <c r="D99" s="614"/>
      <c r="E99" s="614"/>
      <c r="F99" s="614"/>
      <c r="G99" s="614"/>
      <c r="H99" s="614"/>
    </row>
    <row r="100" spans="1:8">
      <c r="A100" s="789" t="s">
        <v>2577</v>
      </c>
      <c r="B100" s="448" t="s">
        <v>436</v>
      </c>
      <c r="C100" s="561">
        <v>499</v>
      </c>
      <c r="D100" s="561">
        <v>418</v>
      </c>
      <c r="E100" s="561">
        <v>61</v>
      </c>
      <c r="F100" s="561"/>
      <c r="G100" s="561">
        <v>20</v>
      </c>
      <c r="H100" s="561"/>
    </row>
    <row r="101" spans="1:8">
      <c r="A101" s="790"/>
      <c r="B101" s="448" t="s">
        <v>462</v>
      </c>
      <c r="C101" s="561">
        <v>514</v>
      </c>
      <c r="D101" s="561">
        <v>438</v>
      </c>
      <c r="E101" s="561">
        <v>58</v>
      </c>
      <c r="F101" s="561"/>
      <c r="G101" s="561">
        <v>19</v>
      </c>
      <c r="H101" s="561"/>
    </row>
    <row r="102" spans="1:8">
      <c r="A102" s="790"/>
      <c r="B102" s="448" t="s">
        <v>463</v>
      </c>
      <c r="C102" s="561">
        <v>539</v>
      </c>
      <c r="D102" s="561">
        <v>467</v>
      </c>
      <c r="E102" s="561">
        <v>50</v>
      </c>
      <c r="F102" s="561"/>
      <c r="G102" s="561">
        <v>22</v>
      </c>
      <c r="H102" s="561"/>
    </row>
    <row r="103" spans="1:8">
      <c r="A103" s="790"/>
      <c r="B103" s="448" t="s">
        <v>464</v>
      </c>
      <c r="C103" s="561">
        <v>571</v>
      </c>
      <c r="D103" s="561">
        <v>503</v>
      </c>
      <c r="E103" s="561">
        <v>48</v>
      </c>
      <c r="F103" s="561"/>
      <c r="G103" s="561">
        <v>20</v>
      </c>
      <c r="H103" s="561"/>
    </row>
    <row r="104" spans="1:8">
      <c r="A104" s="790"/>
      <c r="B104" s="448" t="s">
        <v>465</v>
      </c>
      <c r="C104" s="561">
        <v>601</v>
      </c>
      <c r="D104" s="561">
        <v>531</v>
      </c>
      <c r="E104" s="561">
        <v>52</v>
      </c>
      <c r="F104" s="561"/>
      <c r="G104" s="561">
        <v>19</v>
      </c>
      <c r="H104" s="561"/>
    </row>
    <row r="105" spans="1:8">
      <c r="A105" s="790"/>
      <c r="B105" s="448" t="s">
        <v>437</v>
      </c>
      <c r="C105" s="561">
        <v>629</v>
      </c>
      <c r="D105" s="561">
        <v>549</v>
      </c>
      <c r="E105" s="561">
        <v>58</v>
      </c>
      <c r="F105" s="561"/>
      <c r="G105" s="561">
        <v>22</v>
      </c>
      <c r="H105" s="561"/>
    </row>
    <row r="106" spans="1:8">
      <c r="A106" s="790"/>
      <c r="B106" s="448" t="s">
        <v>466</v>
      </c>
      <c r="C106" s="561">
        <v>645</v>
      </c>
      <c r="D106" s="561">
        <v>561</v>
      </c>
      <c r="E106" s="561">
        <v>62</v>
      </c>
      <c r="F106" s="561"/>
      <c r="G106" s="561">
        <v>22</v>
      </c>
      <c r="H106" s="561"/>
    </row>
    <row r="107" spans="1:8">
      <c r="A107" s="790"/>
      <c r="B107" s="448" t="s">
        <v>467</v>
      </c>
      <c r="C107" s="561">
        <v>649</v>
      </c>
      <c r="D107" s="561">
        <v>573</v>
      </c>
      <c r="E107" s="561">
        <v>58</v>
      </c>
      <c r="F107" s="561"/>
      <c r="G107" s="561">
        <v>18</v>
      </c>
      <c r="H107" s="561"/>
    </row>
    <row r="108" spans="1:8">
      <c r="A108" s="790"/>
      <c r="B108" s="448" t="s">
        <v>468</v>
      </c>
      <c r="C108" s="561">
        <v>654</v>
      </c>
      <c r="D108" s="561">
        <v>582</v>
      </c>
      <c r="E108" s="561">
        <v>55</v>
      </c>
      <c r="F108" s="561"/>
      <c r="G108" s="561">
        <v>17</v>
      </c>
      <c r="H108" s="561"/>
    </row>
    <row r="109" spans="1:8">
      <c r="A109" s="790"/>
      <c r="B109" s="448" t="s">
        <v>469</v>
      </c>
      <c r="C109" s="561">
        <v>668</v>
      </c>
      <c r="D109" s="561">
        <v>594</v>
      </c>
      <c r="E109" s="561">
        <v>55</v>
      </c>
      <c r="F109" s="561"/>
      <c r="G109" s="561">
        <v>19</v>
      </c>
      <c r="H109" s="561"/>
    </row>
    <row r="110" spans="1:8">
      <c r="A110" s="790"/>
      <c r="B110" s="448" t="s">
        <v>438</v>
      </c>
      <c r="C110" s="561">
        <v>677</v>
      </c>
      <c r="D110" s="561">
        <v>606</v>
      </c>
      <c r="E110" s="561">
        <v>49</v>
      </c>
      <c r="F110" s="561"/>
      <c r="G110" s="561">
        <v>22</v>
      </c>
      <c r="H110" s="561"/>
    </row>
    <row r="111" spans="1:8">
      <c r="A111" s="790"/>
      <c r="B111" s="448" t="s">
        <v>445</v>
      </c>
      <c r="C111" s="561">
        <v>689</v>
      </c>
      <c r="D111" s="561">
        <v>616</v>
      </c>
      <c r="E111" s="561">
        <v>52</v>
      </c>
      <c r="F111" s="561"/>
      <c r="G111" s="561">
        <v>21</v>
      </c>
      <c r="H111" s="561"/>
    </row>
    <row r="112" spans="1:8">
      <c r="A112" s="790"/>
      <c r="B112" s="448" t="s">
        <v>446</v>
      </c>
      <c r="C112" s="561">
        <v>698</v>
      </c>
      <c r="D112" s="561">
        <v>627</v>
      </c>
      <c r="E112" s="561">
        <v>49</v>
      </c>
      <c r="F112" s="561"/>
      <c r="G112" s="561">
        <v>22</v>
      </c>
      <c r="H112" s="561"/>
    </row>
    <row r="113" spans="1:8">
      <c r="A113" s="790"/>
      <c r="B113" s="448" t="s">
        <v>447</v>
      </c>
      <c r="C113" s="561">
        <v>692</v>
      </c>
      <c r="D113" s="561">
        <v>616</v>
      </c>
      <c r="E113" s="561">
        <v>54</v>
      </c>
      <c r="F113" s="561"/>
      <c r="G113" s="561">
        <v>22</v>
      </c>
      <c r="H113" s="561"/>
    </row>
    <row r="114" spans="1:8">
      <c r="A114" s="790"/>
      <c r="B114" s="448" t="s">
        <v>448</v>
      </c>
      <c r="C114" s="561">
        <v>722</v>
      </c>
      <c r="D114" s="561">
        <v>637</v>
      </c>
      <c r="E114" s="561">
        <v>59</v>
      </c>
      <c r="F114" s="561"/>
      <c r="G114" s="561">
        <v>25</v>
      </c>
      <c r="H114" s="561"/>
    </row>
    <row r="115" spans="1:8">
      <c r="A115" s="790"/>
      <c r="B115" s="448" t="s">
        <v>439</v>
      </c>
      <c r="C115" s="561">
        <v>740</v>
      </c>
      <c r="D115" s="561">
        <v>659</v>
      </c>
      <c r="E115" s="561">
        <v>54</v>
      </c>
      <c r="F115" s="561"/>
      <c r="G115" s="561">
        <v>27</v>
      </c>
      <c r="H115" s="561"/>
    </row>
    <row r="116" spans="1:8">
      <c r="A116" s="790"/>
      <c r="B116" s="448" t="s">
        <v>440</v>
      </c>
      <c r="C116" s="561">
        <v>763</v>
      </c>
      <c r="D116" s="561">
        <v>683</v>
      </c>
      <c r="E116" s="561">
        <v>53</v>
      </c>
      <c r="F116" s="561">
        <v>0</v>
      </c>
      <c r="G116" s="561">
        <v>27</v>
      </c>
      <c r="H116" s="561"/>
    </row>
    <row r="117" spans="1:8">
      <c r="A117" s="790"/>
      <c r="B117" s="448" t="s">
        <v>441</v>
      </c>
      <c r="C117" s="561">
        <v>786</v>
      </c>
      <c r="D117" s="561">
        <v>706</v>
      </c>
      <c r="E117" s="561">
        <v>52</v>
      </c>
      <c r="F117" s="561">
        <v>1</v>
      </c>
      <c r="G117" s="561">
        <v>28</v>
      </c>
      <c r="H117" s="561"/>
    </row>
    <row r="118" spans="1:8">
      <c r="A118" s="790"/>
      <c r="B118" s="448" t="s">
        <v>34</v>
      </c>
      <c r="C118" s="561">
        <v>806</v>
      </c>
      <c r="D118" s="561">
        <v>730</v>
      </c>
      <c r="E118" s="561">
        <v>49</v>
      </c>
      <c r="F118" s="561">
        <v>1</v>
      </c>
      <c r="G118" s="561">
        <v>27</v>
      </c>
      <c r="H118" s="561"/>
    </row>
    <row r="119" spans="1:8">
      <c r="A119" s="790"/>
      <c r="B119" s="448" t="s">
        <v>442</v>
      </c>
      <c r="C119" s="561">
        <v>830</v>
      </c>
      <c r="D119" s="561">
        <v>754</v>
      </c>
      <c r="E119" s="561">
        <v>47</v>
      </c>
      <c r="F119" s="561">
        <v>1</v>
      </c>
      <c r="G119" s="561">
        <v>28</v>
      </c>
      <c r="H119" s="561"/>
    </row>
    <row r="120" spans="1:8">
      <c r="A120" s="790"/>
      <c r="B120" s="448" t="s">
        <v>33</v>
      </c>
      <c r="C120" s="561">
        <v>856</v>
      </c>
      <c r="D120" s="561">
        <v>780</v>
      </c>
      <c r="E120" s="561">
        <v>47</v>
      </c>
      <c r="F120" s="561">
        <v>1</v>
      </c>
      <c r="G120" s="561">
        <v>28</v>
      </c>
      <c r="H120" s="561"/>
    </row>
    <row r="121" spans="1:8">
      <c r="A121" s="790"/>
      <c r="B121" s="448" t="s">
        <v>601</v>
      </c>
      <c r="C121" s="561">
        <v>902</v>
      </c>
      <c r="D121" s="561">
        <v>822</v>
      </c>
      <c r="E121" s="561">
        <v>51</v>
      </c>
      <c r="F121" s="561">
        <v>1</v>
      </c>
      <c r="G121" s="561">
        <v>28</v>
      </c>
      <c r="H121" s="561"/>
    </row>
    <row r="122" spans="1:8">
      <c r="A122" s="790"/>
      <c r="B122" s="448" t="s">
        <v>602</v>
      </c>
      <c r="C122" s="561">
        <v>1107</v>
      </c>
      <c r="D122" s="561">
        <v>1029</v>
      </c>
      <c r="E122" s="561">
        <v>51</v>
      </c>
      <c r="F122" s="561">
        <v>0</v>
      </c>
      <c r="G122" s="561">
        <v>27</v>
      </c>
      <c r="H122" s="561"/>
    </row>
    <row r="123" spans="1:8">
      <c r="A123" s="790"/>
      <c r="B123" s="448" t="s">
        <v>603</v>
      </c>
      <c r="C123" s="561">
        <v>1143</v>
      </c>
      <c r="D123" s="561">
        <v>1066</v>
      </c>
      <c r="E123" s="561">
        <v>48</v>
      </c>
      <c r="F123" s="561">
        <v>0</v>
      </c>
      <c r="G123" s="561">
        <v>30</v>
      </c>
      <c r="H123" s="561"/>
    </row>
    <row r="124" spans="1:8">
      <c r="A124" s="790"/>
      <c r="B124" s="448" t="s">
        <v>604</v>
      </c>
      <c r="C124" s="561">
        <v>1179</v>
      </c>
      <c r="D124" s="561">
        <v>1103</v>
      </c>
      <c r="E124" s="561">
        <v>45</v>
      </c>
      <c r="F124" s="561">
        <v>0</v>
      </c>
      <c r="G124" s="561">
        <v>32</v>
      </c>
      <c r="H124" s="561"/>
    </row>
    <row r="125" spans="1:8">
      <c r="A125" s="790"/>
      <c r="B125" s="448" t="s">
        <v>605</v>
      </c>
      <c r="C125" s="561">
        <v>1218</v>
      </c>
      <c r="D125" s="561">
        <v>1141</v>
      </c>
      <c r="E125" s="561">
        <v>44</v>
      </c>
      <c r="F125" s="561">
        <v>0</v>
      </c>
      <c r="G125" s="561">
        <v>32</v>
      </c>
      <c r="H125" s="561"/>
    </row>
    <row r="126" spans="1:8">
      <c r="A126" s="790"/>
      <c r="B126" s="448" t="s">
        <v>606</v>
      </c>
      <c r="C126" s="561">
        <v>1256</v>
      </c>
      <c r="D126" s="561">
        <v>1181</v>
      </c>
      <c r="E126" s="561">
        <v>42</v>
      </c>
      <c r="F126" s="561">
        <v>0</v>
      </c>
      <c r="G126" s="561">
        <v>33</v>
      </c>
      <c r="H126" s="561"/>
    </row>
    <row r="127" spans="1:8">
      <c r="A127" s="790"/>
      <c r="B127" s="448" t="s">
        <v>607</v>
      </c>
      <c r="C127" s="561">
        <v>1264</v>
      </c>
      <c r="D127" s="561">
        <v>1180</v>
      </c>
      <c r="E127" s="561">
        <v>51</v>
      </c>
      <c r="F127" s="561">
        <v>0</v>
      </c>
      <c r="G127" s="561">
        <v>34</v>
      </c>
      <c r="H127" s="561"/>
    </row>
    <row r="128" spans="1:8">
      <c r="A128" s="790"/>
      <c r="B128" s="448" t="s">
        <v>608</v>
      </c>
      <c r="C128" s="561">
        <v>1292</v>
      </c>
      <c r="D128" s="561">
        <v>1195</v>
      </c>
      <c r="E128" s="561">
        <v>56</v>
      </c>
      <c r="F128" s="561">
        <v>0</v>
      </c>
      <c r="G128" s="561">
        <v>40</v>
      </c>
      <c r="H128" s="561"/>
    </row>
    <row r="129" spans="1:8">
      <c r="A129" s="790"/>
      <c r="B129" s="448" t="s">
        <v>1151</v>
      </c>
      <c r="C129" s="561">
        <v>1300</v>
      </c>
      <c r="D129" s="561">
        <v>1210</v>
      </c>
      <c r="E129" s="561">
        <v>49</v>
      </c>
      <c r="F129" s="561"/>
      <c r="G129" s="561">
        <v>40</v>
      </c>
      <c r="H129" s="561"/>
    </row>
    <row r="130" spans="1:8">
      <c r="A130" s="790"/>
      <c r="B130" s="505" t="s">
        <v>1152</v>
      </c>
      <c r="C130" s="561">
        <v>1316</v>
      </c>
      <c r="D130" s="561">
        <v>1226</v>
      </c>
      <c r="E130" s="561">
        <v>47</v>
      </c>
      <c r="F130" s="561" t="s">
        <v>2850</v>
      </c>
      <c r="G130" s="561">
        <v>43</v>
      </c>
      <c r="H130" s="562"/>
    </row>
    <row r="131" spans="1:8">
      <c r="A131" s="791"/>
      <c r="B131" s="505" t="s">
        <v>2783</v>
      </c>
      <c r="C131" s="614">
        <v>1413</v>
      </c>
      <c r="D131" s="614"/>
      <c r="E131" s="614"/>
      <c r="F131" s="614"/>
      <c r="G131" s="614"/>
      <c r="H131" s="614"/>
    </row>
    <row r="132" spans="1:8">
      <c r="A132" s="789" t="s">
        <v>482</v>
      </c>
      <c r="B132" s="448" t="s">
        <v>436</v>
      </c>
      <c r="C132" s="561">
        <v>20</v>
      </c>
      <c r="D132" s="561">
        <v>19</v>
      </c>
      <c r="E132" s="561"/>
      <c r="F132" s="561"/>
      <c r="G132" s="561">
        <v>1</v>
      </c>
      <c r="H132" s="561"/>
    </row>
    <row r="133" spans="1:8">
      <c r="A133" s="790"/>
      <c r="B133" s="448" t="s">
        <v>462</v>
      </c>
      <c r="C133" s="561">
        <v>19</v>
      </c>
      <c r="D133" s="561">
        <v>18</v>
      </c>
      <c r="E133" s="561"/>
      <c r="F133" s="561"/>
      <c r="G133" s="561">
        <v>1</v>
      </c>
      <c r="H133" s="561"/>
    </row>
    <row r="134" spans="1:8">
      <c r="A134" s="790"/>
      <c r="B134" s="448" t="s">
        <v>463</v>
      </c>
      <c r="C134" s="561">
        <v>18</v>
      </c>
      <c r="D134" s="561">
        <v>18</v>
      </c>
      <c r="E134" s="561"/>
      <c r="F134" s="561"/>
      <c r="G134" s="561">
        <v>1</v>
      </c>
      <c r="H134" s="561"/>
    </row>
    <row r="135" spans="1:8">
      <c r="A135" s="790"/>
      <c r="B135" s="448" t="s">
        <v>464</v>
      </c>
      <c r="C135" s="561">
        <v>17</v>
      </c>
      <c r="D135" s="561">
        <v>16</v>
      </c>
      <c r="E135" s="561"/>
      <c r="F135" s="561"/>
      <c r="G135" s="561">
        <v>1</v>
      </c>
      <c r="H135" s="561"/>
    </row>
    <row r="136" spans="1:8">
      <c r="A136" s="790"/>
      <c r="B136" s="448" t="s">
        <v>465</v>
      </c>
      <c r="C136" s="561">
        <v>20</v>
      </c>
      <c r="D136" s="561">
        <v>20</v>
      </c>
      <c r="E136" s="561"/>
      <c r="F136" s="561"/>
      <c r="G136" s="561">
        <v>1</v>
      </c>
      <c r="H136" s="561"/>
    </row>
    <row r="137" spans="1:8">
      <c r="A137" s="790"/>
      <c r="B137" s="448" t="s">
        <v>437</v>
      </c>
      <c r="C137" s="561">
        <v>19</v>
      </c>
      <c r="D137" s="561">
        <v>19</v>
      </c>
      <c r="E137" s="561"/>
      <c r="F137" s="561"/>
      <c r="G137" s="561">
        <v>1</v>
      </c>
      <c r="H137" s="561"/>
    </row>
    <row r="138" spans="1:8">
      <c r="A138" s="790"/>
      <c r="B138" s="448" t="s">
        <v>466</v>
      </c>
      <c r="C138" s="561">
        <v>19</v>
      </c>
      <c r="D138" s="561">
        <v>18</v>
      </c>
      <c r="E138" s="561"/>
      <c r="F138" s="561"/>
      <c r="G138" s="561">
        <v>1</v>
      </c>
      <c r="H138" s="561"/>
    </row>
    <row r="139" spans="1:8">
      <c r="A139" s="790"/>
      <c r="B139" s="448" t="s">
        <v>467</v>
      </c>
      <c r="C139" s="561">
        <v>25</v>
      </c>
      <c r="D139" s="561">
        <v>24</v>
      </c>
      <c r="E139" s="561"/>
      <c r="F139" s="561"/>
      <c r="G139" s="561">
        <v>1</v>
      </c>
      <c r="H139" s="561"/>
    </row>
    <row r="140" spans="1:8">
      <c r="A140" s="790"/>
      <c r="B140" s="448" t="s">
        <v>468</v>
      </c>
      <c r="C140" s="561">
        <v>26</v>
      </c>
      <c r="D140" s="561">
        <v>25</v>
      </c>
      <c r="E140" s="561"/>
      <c r="F140" s="561"/>
      <c r="G140" s="561">
        <v>1</v>
      </c>
      <c r="H140" s="561"/>
    </row>
    <row r="141" spans="1:8">
      <c r="A141" s="790"/>
      <c r="B141" s="448" t="s">
        <v>469</v>
      </c>
      <c r="C141" s="561">
        <v>29</v>
      </c>
      <c r="D141" s="561">
        <v>29</v>
      </c>
      <c r="E141" s="561"/>
      <c r="F141" s="561"/>
      <c r="G141" s="561">
        <v>1</v>
      </c>
      <c r="H141" s="561"/>
    </row>
    <row r="142" spans="1:8">
      <c r="A142" s="790"/>
      <c r="B142" s="448" t="s">
        <v>438</v>
      </c>
      <c r="C142" s="561">
        <v>28</v>
      </c>
      <c r="D142" s="561">
        <v>27</v>
      </c>
      <c r="E142" s="561"/>
      <c r="F142" s="561"/>
      <c r="G142" s="561">
        <v>1</v>
      </c>
      <c r="H142" s="561"/>
    </row>
    <row r="143" spans="1:8">
      <c r="A143" s="790"/>
      <c r="B143" s="448" t="s">
        <v>445</v>
      </c>
      <c r="C143" s="561">
        <v>27</v>
      </c>
      <c r="D143" s="561">
        <v>26</v>
      </c>
      <c r="E143" s="561"/>
      <c r="F143" s="561"/>
      <c r="G143" s="561">
        <v>1</v>
      </c>
      <c r="H143" s="561"/>
    </row>
    <row r="144" spans="1:8">
      <c r="A144" s="790"/>
      <c r="B144" s="448" t="s">
        <v>446</v>
      </c>
      <c r="C144" s="561">
        <v>30</v>
      </c>
      <c r="D144" s="561">
        <v>29</v>
      </c>
      <c r="E144" s="561"/>
      <c r="F144" s="561"/>
      <c r="G144" s="561">
        <v>1</v>
      </c>
      <c r="H144" s="561"/>
    </row>
    <row r="145" spans="1:8">
      <c r="A145" s="790"/>
      <c r="B145" s="448" t="s">
        <v>447</v>
      </c>
      <c r="C145" s="561">
        <v>31</v>
      </c>
      <c r="D145" s="561">
        <v>30</v>
      </c>
      <c r="E145" s="561"/>
      <c r="F145" s="561"/>
      <c r="G145" s="561">
        <v>0</v>
      </c>
      <c r="H145" s="561"/>
    </row>
    <row r="146" spans="1:8">
      <c r="A146" s="790"/>
      <c r="B146" s="448" t="s">
        <v>448</v>
      </c>
      <c r="C146" s="561">
        <v>31</v>
      </c>
      <c r="D146" s="561">
        <v>31</v>
      </c>
      <c r="E146" s="561"/>
      <c r="F146" s="561"/>
      <c r="G146" s="561">
        <v>0</v>
      </c>
      <c r="H146" s="561"/>
    </row>
    <row r="147" spans="1:8">
      <c r="A147" s="790"/>
      <c r="B147" s="448" t="s">
        <v>439</v>
      </c>
      <c r="C147" s="561">
        <v>32</v>
      </c>
      <c r="D147" s="561">
        <v>31</v>
      </c>
      <c r="E147" s="561"/>
      <c r="F147" s="561"/>
      <c r="G147" s="561">
        <v>1</v>
      </c>
      <c r="H147" s="561"/>
    </row>
    <row r="148" spans="1:8">
      <c r="A148" s="790"/>
      <c r="B148" s="448" t="s">
        <v>440</v>
      </c>
      <c r="C148" s="561">
        <v>37</v>
      </c>
      <c r="D148" s="561">
        <v>36</v>
      </c>
      <c r="E148" s="561"/>
      <c r="F148" s="561"/>
      <c r="G148" s="561">
        <v>1</v>
      </c>
      <c r="H148" s="561"/>
    </row>
    <row r="149" spans="1:8">
      <c r="A149" s="790"/>
      <c r="B149" s="448" t="s">
        <v>441</v>
      </c>
      <c r="C149" s="561">
        <v>38</v>
      </c>
      <c r="D149" s="561">
        <v>37</v>
      </c>
      <c r="E149" s="561"/>
      <c r="F149" s="561"/>
      <c r="G149" s="561">
        <v>1</v>
      </c>
      <c r="H149" s="561"/>
    </row>
    <row r="150" spans="1:8">
      <c r="A150" s="790"/>
      <c r="B150" s="448" t="s">
        <v>34</v>
      </c>
      <c r="C150" s="561">
        <v>38</v>
      </c>
      <c r="D150" s="561">
        <v>37</v>
      </c>
      <c r="E150" s="561"/>
      <c r="F150" s="561"/>
      <c r="G150" s="561">
        <v>1</v>
      </c>
      <c r="H150" s="561"/>
    </row>
    <row r="151" spans="1:8">
      <c r="A151" s="790"/>
      <c r="B151" s="448" t="s">
        <v>442</v>
      </c>
      <c r="C151" s="561">
        <v>36</v>
      </c>
      <c r="D151" s="561">
        <v>35</v>
      </c>
      <c r="E151" s="561"/>
      <c r="F151" s="561"/>
      <c r="G151" s="561">
        <v>1</v>
      </c>
      <c r="H151" s="561"/>
    </row>
    <row r="152" spans="1:8">
      <c r="A152" s="790"/>
      <c r="B152" s="448" t="s">
        <v>33</v>
      </c>
      <c r="C152" s="561">
        <v>29</v>
      </c>
      <c r="D152" s="561">
        <v>28</v>
      </c>
      <c r="E152" s="561"/>
      <c r="F152" s="561"/>
      <c r="G152" s="561">
        <v>1</v>
      </c>
      <c r="H152" s="561"/>
    </row>
    <row r="153" spans="1:8">
      <c r="A153" s="790"/>
      <c r="B153" s="448" t="s">
        <v>601</v>
      </c>
      <c r="C153" s="561">
        <v>30</v>
      </c>
      <c r="D153" s="561">
        <v>29</v>
      </c>
      <c r="E153" s="561"/>
      <c r="F153" s="561"/>
      <c r="G153" s="561">
        <v>1</v>
      </c>
      <c r="H153" s="561"/>
    </row>
    <row r="154" spans="1:8">
      <c r="A154" s="790"/>
      <c r="B154" s="448" t="s">
        <v>602</v>
      </c>
      <c r="C154" s="561">
        <v>33</v>
      </c>
      <c r="D154" s="561">
        <v>32</v>
      </c>
      <c r="E154" s="561"/>
      <c r="F154" s="561"/>
      <c r="G154" s="561">
        <v>1</v>
      </c>
      <c r="H154" s="561"/>
    </row>
    <row r="155" spans="1:8">
      <c r="A155" s="790"/>
      <c r="B155" s="448" t="s">
        <v>603</v>
      </c>
      <c r="C155" s="561">
        <v>32</v>
      </c>
      <c r="D155" s="561">
        <v>31</v>
      </c>
      <c r="E155" s="561"/>
      <c r="F155" s="561"/>
      <c r="G155" s="561">
        <v>1</v>
      </c>
      <c r="H155" s="561"/>
    </row>
    <row r="156" spans="1:8">
      <c r="A156" s="790"/>
      <c r="B156" s="448" t="s">
        <v>604</v>
      </c>
      <c r="C156" s="561">
        <v>32</v>
      </c>
      <c r="D156" s="561">
        <v>31</v>
      </c>
      <c r="E156" s="561"/>
      <c r="F156" s="561"/>
      <c r="G156" s="561">
        <v>1</v>
      </c>
      <c r="H156" s="561"/>
    </row>
    <row r="157" spans="1:8">
      <c r="A157" s="790"/>
      <c r="B157" s="448" t="s">
        <v>605</v>
      </c>
      <c r="C157" s="561">
        <v>33</v>
      </c>
      <c r="D157" s="561">
        <v>32</v>
      </c>
      <c r="E157" s="561"/>
      <c r="F157" s="561"/>
      <c r="G157" s="561">
        <v>1</v>
      </c>
      <c r="H157" s="561"/>
    </row>
    <row r="158" spans="1:8">
      <c r="A158" s="790"/>
      <c r="B158" s="448" t="s">
        <v>606</v>
      </c>
      <c r="C158" s="561">
        <v>35</v>
      </c>
      <c r="D158" s="561">
        <v>35</v>
      </c>
      <c r="E158" s="561"/>
      <c r="F158" s="561"/>
      <c r="G158" s="561">
        <v>0</v>
      </c>
      <c r="H158" s="561"/>
    </row>
    <row r="159" spans="1:8">
      <c r="A159" s="790"/>
      <c r="B159" s="448" t="s">
        <v>607</v>
      </c>
      <c r="C159" s="561">
        <v>30</v>
      </c>
      <c r="D159" s="561">
        <v>29</v>
      </c>
      <c r="E159" s="561"/>
      <c r="F159" s="561"/>
      <c r="G159" s="561">
        <v>0</v>
      </c>
      <c r="H159" s="561"/>
    </row>
    <row r="160" spans="1:8">
      <c r="A160" s="790"/>
      <c r="B160" s="448" t="s">
        <v>608</v>
      </c>
      <c r="C160" s="561">
        <v>29</v>
      </c>
      <c r="D160" s="561">
        <v>28</v>
      </c>
      <c r="E160" s="561"/>
      <c r="F160" s="561"/>
      <c r="G160" s="561">
        <v>1</v>
      </c>
      <c r="H160" s="561"/>
    </row>
    <row r="161" spans="1:8">
      <c r="A161" s="790"/>
      <c r="B161" s="448" t="s">
        <v>1151</v>
      </c>
      <c r="C161" s="561">
        <v>31</v>
      </c>
      <c r="D161" s="561">
        <v>30</v>
      </c>
      <c r="E161" s="561"/>
      <c r="F161" s="561"/>
      <c r="G161" s="561">
        <v>1</v>
      </c>
      <c r="H161" s="561"/>
    </row>
    <row r="162" spans="1:8">
      <c r="A162" s="790"/>
      <c r="B162" s="505" t="s">
        <v>1152</v>
      </c>
      <c r="C162" s="562">
        <v>30</v>
      </c>
      <c r="D162" s="562">
        <v>29</v>
      </c>
      <c r="E162" s="562"/>
      <c r="F162" s="562"/>
      <c r="G162" s="562">
        <v>1</v>
      </c>
      <c r="H162" s="562"/>
    </row>
    <row r="163" spans="1:8">
      <c r="A163" s="791"/>
      <c r="B163" s="505" t="s">
        <v>2783</v>
      </c>
      <c r="C163" s="614">
        <v>27</v>
      </c>
      <c r="D163" s="614"/>
      <c r="E163" s="614"/>
      <c r="F163" s="614"/>
      <c r="G163" s="614"/>
      <c r="H163" s="614"/>
    </row>
    <row r="164" spans="1:8">
      <c r="A164" s="789" t="s">
        <v>11</v>
      </c>
      <c r="B164" s="448" t="s">
        <v>436</v>
      </c>
      <c r="C164" s="561">
        <v>19</v>
      </c>
      <c r="D164" s="561">
        <v>19</v>
      </c>
      <c r="E164" s="561"/>
      <c r="F164" s="561"/>
      <c r="G164" s="561"/>
      <c r="H164" s="561"/>
    </row>
    <row r="165" spans="1:8">
      <c r="A165" s="790"/>
      <c r="B165" s="448" t="s">
        <v>462</v>
      </c>
      <c r="C165" s="561">
        <v>20</v>
      </c>
      <c r="D165" s="561">
        <v>20</v>
      </c>
      <c r="E165" s="561"/>
      <c r="F165" s="561"/>
      <c r="G165" s="561"/>
      <c r="H165" s="561"/>
    </row>
    <row r="166" spans="1:8">
      <c r="A166" s="790"/>
      <c r="B166" s="448" t="s">
        <v>463</v>
      </c>
      <c r="C166" s="561">
        <v>20</v>
      </c>
      <c r="D166" s="561">
        <v>20</v>
      </c>
      <c r="E166" s="561"/>
      <c r="F166" s="561"/>
      <c r="G166" s="561"/>
      <c r="H166" s="561"/>
    </row>
    <row r="167" spans="1:8">
      <c r="A167" s="790"/>
      <c r="B167" s="448" t="s">
        <v>464</v>
      </c>
      <c r="C167" s="561">
        <v>21</v>
      </c>
      <c r="D167" s="561">
        <v>21</v>
      </c>
      <c r="E167" s="561"/>
      <c r="F167" s="561"/>
      <c r="G167" s="561"/>
      <c r="H167" s="561"/>
    </row>
    <row r="168" spans="1:8">
      <c r="A168" s="790"/>
      <c r="B168" s="448" t="s">
        <v>465</v>
      </c>
      <c r="C168" s="561">
        <v>21</v>
      </c>
      <c r="D168" s="561">
        <v>21</v>
      </c>
      <c r="E168" s="561"/>
      <c r="F168" s="561"/>
      <c r="G168" s="561"/>
      <c r="H168" s="561"/>
    </row>
    <row r="169" spans="1:8">
      <c r="A169" s="790"/>
      <c r="B169" s="448" t="s">
        <v>437</v>
      </c>
      <c r="C169" s="561">
        <v>22</v>
      </c>
      <c r="D169" s="561">
        <v>22</v>
      </c>
      <c r="E169" s="561"/>
      <c r="F169" s="561"/>
      <c r="G169" s="561"/>
      <c r="H169" s="561"/>
    </row>
    <row r="170" spans="1:8">
      <c r="A170" s="790"/>
      <c r="B170" s="448" t="s">
        <v>466</v>
      </c>
      <c r="C170" s="561">
        <v>22</v>
      </c>
      <c r="D170" s="561">
        <v>22</v>
      </c>
      <c r="E170" s="561"/>
      <c r="F170" s="561"/>
      <c r="G170" s="561"/>
      <c r="H170" s="561"/>
    </row>
    <row r="171" spans="1:8">
      <c r="A171" s="790"/>
      <c r="B171" s="448" t="s">
        <v>467</v>
      </c>
      <c r="C171" s="561">
        <v>22</v>
      </c>
      <c r="D171" s="561">
        <v>22</v>
      </c>
      <c r="E171" s="561"/>
      <c r="F171" s="561"/>
      <c r="G171" s="561"/>
      <c r="H171" s="561"/>
    </row>
    <row r="172" spans="1:8">
      <c r="A172" s="790"/>
      <c r="B172" s="448" t="s">
        <v>468</v>
      </c>
      <c r="C172" s="561">
        <v>23</v>
      </c>
      <c r="D172" s="561">
        <v>23</v>
      </c>
      <c r="E172" s="561"/>
      <c r="F172" s="561"/>
      <c r="G172" s="561"/>
      <c r="H172" s="561"/>
    </row>
    <row r="173" spans="1:8">
      <c r="A173" s="790"/>
      <c r="B173" s="448" t="s">
        <v>469</v>
      </c>
      <c r="C173" s="561">
        <v>28</v>
      </c>
      <c r="D173" s="561">
        <v>27</v>
      </c>
      <c r="E173" s="561"/>
      <c r="F173" s="561"/>
      <c r="G173" s="561">
        <v>1</v>
      </c>
      <c r="H173" s="561"/>
    </row>
    <row r="174" spans="1:8">
      <c r="A174" s="790"/>
      <c r="B174" s="448" t="s">
        <v>438</v>
      </c>
      <c r="C174" s="561">
        <v>28</v>
      </c>
      <c r="D174" s="561">
        <v>27</v>
      </c>
      <c r="E174" s="561"/>
      <c r="F174" s="561"/>
      <c r="G174" s="561">
        <v>1</v>
      </c>
      <c r="H174" s="561"/>
    </row>
    <row r="175" spans="1:8">
      <c r="A175" s="790"/>
      <c r="B175" s="448" t="s">
        <v>445</v>
      </c>
      <c r="C175" s="561">
        <v>28</v>
      </c>
      <c r="D175" s="561">
        <v>27</v>
      </c>
      <c r="E175" s="561"/>
      <c r="F175" s="561"/>
      <c r="G175" s="561">
        <v>1</v>
      </c>
      <c r="H175" s="561"/>
    </row>
    <row r="176" spans="1:8">
      <c r="A176" s="790"/>
      <c r="B176" s="448" t="s">
        <v>446</v>
      </c>
      <c r="C176" s="561">
        <v>28</v>
      </c>
      <c r="D176" s="561">
        <v>27</v>
      </c>
      <c r="E176" s="561"/>
      <c r="F176" s="561"/>
      <c r="G176" s="561">
        <v>1</v>
      </c>
      <c r="H176" s="561"/>
    </row>
    <row r="177" spans="1:8">
      <c r="A177" s="790"/>
      <c r="B177" s="448" t="s">
        <v>447</v>
      </c>
      <c r="C177" s="561">
        <v>24</v>
      </c>
      <c r="D177" s="561">
        <v>23</v>
      </c>
      <c r="E177" s="561"/>
      <c r="F177" s="561"/>
      <c r="G177" s="561">
        <v>2</v>
      </c>
      <c r="H177" s="561"/>
    </row>
    <row r="178" spans="1:8">
      <c r="A178" s="790"/>
      <c r="B178" s="448" t="s">
        <v>448</v>
      </c>
      <c r="C178" s="561">
        <v>25</v>
      </c>
      <c r="D178" s="561">
        <v>23</v>
      </c>
      <c r="E178" s="561"/>
      <c r="F178" s="561"/>
      <c r="G178" s="561">
        <v>1</v>
      </c>
      <c r="H178" s="561"/>
    </row>
    <row r="179" spans="1:8">
      <c r="A179" s="790"/>
      <c r="B179" s="448" t="s">
        <v>439</v>
      </c>
      <c r="C179" s="561">
        <v>25</v>
      </c>
      <c r="D179" s="561">
        <v>24</v>
      </c>
      <c r="E179" s="561"/>
      <c r="F179" s="561"/>
      <c r="G179" s="561">
        <v>2</v>
      </c>
      <c r="H179" s="561"/>
    </row>
    <row r="180" spans="1:8">
      <c r="A180" s="790"/>
      <c r="B180" s="448" t="s">
        <v>440</v>
      </c>
      <c r="C180" s="561">
        <v>26</v>
      </c>
      <c r="D180" s="561">
        <v>24</v>
      </c>
      <c r="E180" s="561"/>
      <c r="F180" s="561"/>
      <c r="G180" s="561">
        <v>2</v>
      </c>
      <c r="H180" s="561"/>
    </row>
    <row r="181" spans="1:8">
      <c r="A181" s="790"/>
      <c r="B181" s="448" t="s">
        <v>441</v>
      </c>
      <c r="C181" s="561">
        <v>26</v>
      </c>
      <c r="D181" s="561">
        <v>25</v>
      </c>
      <c r="E181" s="561"/>
      <c r="F181" s="561"/>
      <c r="G181" s="561">
        <v>2</v>
      </c>
      <c r="H181" s="561"/>
    </row>
    <row r="182" spans="1:8">
      <c r="A182" s="790"/>
      <c r="B182" s="448" t="s">
        <v>34</v>
      </c>
      <c r="C182" s="561">
        <v>27</v>
      </c>
      <c r="D182" s="561">
        <v>25</v>
      </c>
      <c r="E182" s="561"/>
      <c r="F182" s="561"/>
      <c r="G182" s="561">
        <v>2</v>
      </c>
      <c r="H182" s="561"/>
    </row>
    <row r="183" spans="1:8">
      <c r="A183" s="790"/>
      <c r="B183" s="448" t="s">
        <v>442</v>
      </c>
      <c r="C183" s="561">
        <v>27</v>
      </c>
      <c r="D183" s="561">
        <v>26</v>
      </c>
      <c r="E183" s="561"/>
      <c r="F183" s="561"/>
      <c r="G183" s="561">
        <v>2</v>
      </c>
      <c r="H183" s="561"/>
    </row>
    <row r="184" spans="1:8">
      <c r="A184" s="790"/>
      <c r="B184" s="448" t="s">
        <v>33</v>
      </c>
      <c r="C184" s="561">
        <v>27</v>
      </c>
      <c r="D184" s="561">
        <v>25</v>
      </c>
      <c r="E184" s="561"/>
      <c r="F184" s="561"/>
      <c r="G184" s="561">
        <v>2</v>
      </c>
      <c r="H184" s="561"/>
    </row>
    <row r="185" spans="1:8">
      <c r="A185" s="790"/>
      <c r="B185" s="448" t="s">
        <v>601</v>
      </c>
      <c r="C185" s="561">
        <v>25</v>
      </c>
      <c r="D185" s="561">
        <v>24</v>
      </c>
      <c r="E185" s="561"/>
      <c r="F185" s="561"/>
      <c r="G185" s="561">
        <v>2</v>
      </c>
      <c r="H185" s="561"/>
    </row>
    <row r="186" spans="1:8">
      <c r="A186" s="790"/>
      <c r="B186" s="448" t="s">
        <v>602</v>
      </c>
      <c r="C186" s="561">
        <v>24</v>
      </c>
      <c r="D186" s="561">
        <v>22</v>
      </c>
      <c r="E186" s="561"/>
      <c r="F186" s="561"/>
      <c r="G186" s="561">
        <v>2</v>
      </c>
      <c r="H186" s="561"/>
    </row>
    <row r="187" spans="1:8">
      <c r="A187" s="790"/>
      <c r="B187" s="448" t="s">
        <v>603</v>
      </c>
      <c r="C187" s="561">
        <v>23</v>
      </c>
      <c r="D187" s="561">
        <v>21</v>
      </c>
      <c r="E187" s="561"/>
      <c r="F187" s="561"/>
      <c r="G187" s="561">
        <v>2</v>
      </c>
      <c r="H187" s="561"/>
    </row>
    <row r="188" spans="1:8">
      <c r="A188" s="790"/>
      <c r="B188" s="448" t="s">
        <v>604</v>
      </c>
      <c r="C188" s="561">
        <v>22</v>
      </c>
      <c r="D188" s="561">
        <v>20</v>
      </c>
      <c r="E188" s="561"/>
      <c r="F188" s="561"/>
      <c r="G188" s="561">
        <v>2</v>
      </c>
      <c r="H188" s="561"/>
    </row>
    <row r="189" spans="1:8">
      <c r="A189" s="790"/>
      <c r="B189" s="448" t="s">
        <v>605</v>
      </c>
      <c r="C189" s="561">
        <v>20</v>
      </c>
      <c r="D189" s="561">
        <v>19</v>
      </c>
      <c r="E189" s="561"/>
      <c r="F189" s="561"/>
      <c r="G189" s="561">
        <v>2</v>
      </c>
      <c r="H189" s="561"/>
    </row>
    <row r="190" spans="1:8">
      <c r="A190" s="790"/>
      <c r="B190" s="448" t="s">
        <v>606</v>
      </c>
      <c r="C190" s="561">
        <v>19</v>
      </c>
      <c r="D190" s="561">
        <v>17</v>
      </c>
      <c r="E190" s="561"/>
      <c r="F190" s="561"/>
      <c r="G190" s="561">
        <v>2</v>
      </c>
      <c r="H190" s="561"/>
    </row>
    <row r="191" spans="1:8">
      <c r="A191" s="790"/>
      <c r="B191" s="448" t="s">
        <v>607</v>
      </c>
      <c r="C191" s="561">
        <v>18</v>
      </c>
      <c r="D191" s="561">
        <v>16</v>
      </c>
      <c r="E191" s="561"/>
      <c r="F191" s="561"/>
      <c r="G191" s="561">
        <v>2</v>
      </c>
      <c r="H191" s="561"/>
    </row>
    <row r="192" spans="1:8">
      <c r="A192" s="790"/>
      <c r="B192" s="448" t="s">
        <v>608</v>
      </c>
      <c r="C192" s="561">
        <v>17</v>
      </c>
      <c r="D192" s="561">
        <v>15</v>
      </c>
      <c r="E192" s="561"/>
      <c r="F192" s="561"/>
      <c r="G192" s="561">
        <v>2</v>
      </c>
      <c r="H192" s="561"/>
    </row>
    <row r="193" spans="1:8">
      <c r="A193" s="790"/>
      <c r="B193" s="448" t="s">
        <v>1151</v>
      </c>
      <c r="C193" s="561">
        <v>16</v>
      </c>
      <c r="D193" s="561">
        <v>15</v>
      </c>
      <c r="E193" s="561"/>
      <c r="F193" s="561"/>
      <c r="G193" s="561">
        <v>1</v>
      </c>
      <c r="H193" s="561"/>
    </row>
    <row r="194" spans="1:8">
      <c r="A194" s="790"/>
      <c r="B194" s="505" t="s">
        <v>1152</v>
      </c>
      <c r="C194" s="562">
        <v>16</v>
      </c>
      <c r="D194" s="562">
        <v>15</v>
      </c>
      <c r="E194" s="562"/>
      <c r="F194" s="562"/>
      <c r="G194" s="562">
        <v>2</v>
      </c>
      <c r="H194" s="562"/>
    </row>
    <row r="195" spans="1:8">
      <c r="A195" s="791"/>
      <c r="B195" s="505" t="s">
        <v>2783</v>
      </c>
      <c r="C195" s="614">
        <v>18</v>
      </c>
      <c r="D195" s="614"/>
      <c r="E195" s="614"/>
      <c r="F195" s="614"/>
      <c r="G195" s="614"/>
      <c r="H195" s="614"/>
    </row>
    <row r="196" spans="1:8">
      <c r="A196" s="789" t="s">
        <v>10</v>
      </c>
      <c r="B196" s="448" t="s">
        <v>436</v>
      </c>
      <c r="C196" s="561">
        <v>86</v>
      </c>
      <c r="D196" s="561">
        <v>85</v>
      </c>
      <c r="E196" s="561"/>
      <c r="F196" s="561"/>
      <c r="G196" s="561">
        <v>1</v>
      </c>
      <c r="H196" s="561"/>
    </row>
    <row r="197" spans="1:8">
      <c r="A197" s="790"/>
      <c r="B197" s="448" t="s">
        <v>462</v>
      </c>
      <c r="C197" s="561">
        <v>90</v>
      </c>
      <c r="D197" s="561">
        <v>88</v>
      </c>
      <c r="E197" s="561"/>
      <c r="F197" s="561"/>
      <c r="G197" s="561">
        <v>1</v>
      </c>
      <c r="H197" s="561"/>
    </row>
    <row r="198" spans="1:8">
      <c r="A198" s="790"/>
      <c r="B198" s="448" t="s">
        <v>463</v>
      </c>
      <c r="C198" s="561">
        <v>94</v>
      </c>
      <c r="D198" s="561">
        <v>92</v>
      </c>
      <c r="E198" s="561"/>
      <c r="F198" s="561"/>
      <c r="G198" s="561">
        <v>1</v>
      </c>
      <c r="H198" s="561"/>
    </row>
    <row r="199" spans="1:8">
      <c r="A199" s="790"/>
      <c r="B199" s="448" t="s">
        <v>464</v>
      </c>
      <c r="C199" s="561">
        <v>98</v>
      </c>
      <c r="D199" s="561">
        <v>97</v>
      </c>
      <c r="E199" s="561"/>
      <c r="F199" s="561"/>
      <c r="G199" s="561">
        <v>1</v>
      </c>
      <c r="H199" s="561"/>
    </row>
    <row r="200" spans="1:8">
      <c r="A200" s="790"/>
      <c r="B200" s="448" t="s">
        <v>465</v>
      </c>
      <c r="C200" s="561">
        <v>102</v>
      </c>
      <c r="D200" s="561">
        <v>101</v>
      </c>
      <c r="E200" s="561"/>
      <c r="F200" s="561"/>
      <c r="G200" s="561">
        <v>1</v>
      </c>
      <c r="H200" s="561"/>
    </row>
    <row r="201" spans="1:8">
      <c r="A201" s="790"/>
      <c r="B201" s="448" t="s">
        <v>437</v>
      </c>
      <c r="C201" s="561">
        <v>107</v>
      </c>
      <c r="D201" s="561">
        <v>106</v>
      </c>
      <c r="E201" s="561"/>
      <c r="F201" s="561"/>
      <c r="G201" s="561">
        <v>1</v>
      </c>
      <c r="H201" s="561"/>
    </row>
    <row r="202" spans="1:8">
      <c r="A202" s="790"/>
      <c r="B202" s="448" t="s">
        <v>466</v>
      </c>
      <c r="C202" s="561">
        <v>112</v>
      </c>
      <c r="D202" s="561">
        <v>111</v>
      </c>
      <c r="E202" s="561"/>
      <c r="F202" s="561"/>
      <c r="G202" s="561">
        <v>2</v>
      </c>
      <c r="H202" s="561"/>
    </row>
    <row r="203" spans="1:8">
      <c r="A203" s="790"/>
      <c r="B203" s="448" t="s">
        <v>467</v>
      </c>
      <c r="C203" s="561">
        <v>116</v>
      </c>
      <c r="D203" s="561">
        <v>115</v>
      </c>
      <c r="E203" s="561"/>
      <c r="F203" s="561"/>
      <c r="G203" s="561">
        <v>2</v>
      </c>
      <c r="H203" s="561"/>
    </row>
    <row r="204" spans="1:8">
      <c r="A204" s="790"/>
      <c r="B204" s="448" t="s">
        <v>468</v>
      </c>
      <c r="C204" s="561">
        <v>123</v>
      </c>
      <c r="D204" s="561">
        <v>122</v>
      </c>
      <c r="E204" s="561"/>
      <c r="F204" s="561"/>
      <c r="G204" s="561">
        <v>2</v>
      </c>
      <c r="H204" s="561"/>
    </row>
    <row r="205" spans="1:8">
      <c r="A205" s="790"/>
      <c r="B205" s="448" t="s">
        <v>469</v>
      </c>
      <c r="C205" s="561">
        <v>124</v>
      </c>
      <c r="D205" s="561">
        <v>122</v>
      </c>
      <c r="E205" s="561"/>
      <c r="F205" s="561"/>
      <c r="G205" s="561">
        <v>2</v>
      </c>
      <c r="H205" s="561"/>
    </row>
    <row r="206" spans="1:8">
      <c r="A206" s="790"/>
      <c r="B206" s="448" t="s">
        <v>438</v>
      </c>
      <c r="C206" s="561">
        <v>127</v>
      </c>
      <c r="D206" s="561">
        <v>125</v>
      </c>
      <c r="E206" s="561"/>
      <c r="F206" s="561"/>
      <c r="G206" s="561">
        <v>2</v>
      </c>
      <c r="H206" s="561"/>
    </row>
    <row r="207" spans="1:8">
      <c r="A207" s="790"/>
      <c r="B207" s="448" t="s">
        <v>445</v>
      </c>
      <c r="C207" s="561">
        <v>130</v>
      </c>
      <c r="D207" s="561">
        <v>128</v>
      </c>
      <c r="E207" s="561"/>
      <c r="F207" s="561"/>
      <c r="G207" s="561">
        <v>2</v>
      </c>
      <c r="H207" s="561"/>
    </row>
    <row r="208" spans="1:8">
      <c r="A208" s="790"/>
      <c r="B208" s="448" t="s">
        <v>446</v>
      </c>
      <c r="C208" s="561">
        <v>133</v>
      </c>
      <c r="D208" s="561">
        <v>131</v>
      </c>
      <c r="E208" s="561"/>
      <c r="F208" s="561"/>
      <c r="G208" s="561">
        <v>2</v>
      </c>
      <c r="H208" s="561"/>
    </row>
    <row r="209" spans="1:8">
      <c r="A209" s="790"/>
      <c r="B209" s="448" t="s">
        <v>447</v>
      </c>
      <c r="C209" s="561">
        <v>137</v>
      </c>
      <c r="D209" s="561">
        <v>135</v>
      </c>
      <c r="E209" s="561"/>
      <c r="F209" s="561"/>
      <c r="G209" s="561">
        <v>2</v>
      </c>
      <c r="H209" s="561"/>
    </row>
    <row r="210" spans="1:8">
      <c r="A210" s="790"/>
      <c r="B210" s="448" t="s">
        <v>448</v>
      </c>
      <c r="C210" s="561">
        <v>141</v>
      </c>
      <c r="D210" s="561">
        <v>139</v>
      </c>
      <c r="E210" s="561"/>
      <c r="F210" s="561"/>
      <c r="G210" s="561">
        <v>2</v>
      </c>
      <c r="H210" s="561"/>
    </row>
    <row r="211" spans="1:8">
      <c r="A211" s="790"/>
      <c r="B211" s="448" t="s">
        <v>439</v>
      </c>
      <c r="C211" s="561">
        <v>145</v>
      </c>
      <c r="D211" s="561">
        <v>142</v>
      </c>
      <c r="E211" s="561"/>
      <c r="F211" s="561"/>
      <c r="G211" s="561">
        <v>2</v>
      </c>
      <c r="H211" s="561"/>
    </row>
    <row r="212" spans="1:8">
      <c r="A212" s="790"/>
      <c r="B212" s="448" t="s">
        <v>440</v>
      </c>
      <c r="C212" s="561">
        <v>148</v>
      </c>
      <c r="D212" s="561">
        <v>146</v>
      </c>
      <c r="E212" s="561"/>
      <c r="F212" s="561"/>
      <c r="G212" s="561">
        <v>2</v>
      </c>
      <c r="H212" s="561"/>
    </row>
    <row r="213" spans="1:8">
      <c r="A213" s="790"/>
      <c r="B213" s="448" t="s">
        <v>441</v>
      </c>
      <c r="C213" s="561">
        <v>154</v>
      </c>
      <c r="D213" s="561">
        <v>152</v>
      </c>
      <c r="E213" s="561"/>
      <c r="F213" s="561"/>
      <c r="G213" s="561">
        <v>3</v>
      </c>
      <c r="H213" s="561"/>
    </row>
    <row r="214" spans="1:8">
      <c r="A214" s="790"/>
      <c r="B214" s="448" t="s">
        <v>34</v>
      </c>
      <c r="C214" s="561">
        <v>161</v>
      </c>
      <c r="D214" s="561">
        <v>158</v>
      </c>
      <c r="E214" s="561"/>
      <c r="F214" s="561"/>
      <c r="G214" s="561">
        <v>3</v>
      </c>
      <c r="H214" s="561"/>
    </row>
    <row r="215" spans="1:8">
      <c r="A215" s="790"/>
      <c r="B215" s="448" t="s">
        <v>442</v>
      </c>
      <c r="C215" s="561">
        <v>167</v>
      </c>
      <c r="D215" s="561">
        <v>165</v>
      </c>
      <c r="E215" s="561"/>
      <c r="F215" s="561"/>
      <c r="G215" s="561">
        <v>3</v>
      </c>
      <c r="H215" s="561"/>
    </row>
    <row r="216" spans="1:8">
      <c r="A216" s="790"/>
      <c r="B216" s="448" t="s">
        <v>33</v>
      </c>
      <c r="C216" s="561">
        <v>174</v>
      </c>
      <c r="D216" s="561">
        <v>172</v>
      </c>
      <c r="E216" s="561"/>
      <c r="F216" s="561"/>
      <c r="G216" s="561">
        <v>3</v>
      </c>
      <c r="H216" s="561"/>
    </row>
    <row r="217" spans="1:8">
      <c r="A217" s="790"/>
      <c r="B217" s="448" t="s">
        <v>601</v>
      </c>
      <c r="C217" s="561">
        <v>181</v>
      </c>
      <c r="D217" s="561">
        <v>178</v>
      </c>
      <c r="E217" s="561"/>
      <c r="F217" s="561"/>
      <c r="G217" s="561">
        <v>2</v>
      </c>
      <c r="H217" s="561"/>
    </row>
    <row r="218" spans="1:8">
      <c r="A218" s="790"/>
      <c r="B218" s="448" t="s">
        <v>602</v>
      </c>
      <c r="C218" s="561">
        <v>188</v>
      </c>
      <c r="D218" s="561">
        <v>185</v>
      </c>
      <c r="E218" s="561"/>
      <c r="F218" s="561"/>
      <c r="G218" s="561">
        <v>3</v>
      </c>
      <c r="H218" s="561"/>
    </row>
    <row r="219" spans="1:8">
      <c r="A219" s="790"/>
      <c r="B219" s="448" t="s">
        <v>603</v>
      </c>
      <c r="C219" s="561">
        <v>195</v>
      </c>
      <c r="D219" s="561">
        <v>192</v>
      </c>
      <c r="E219" s="561"/>
      <c r="F219" s="561"/>
      <c r="G219" s="561">
        <v>3</v>
      </c>
      <c r="H219" s="561"/>
    </row>
    <row r="220" spans="1:8">
      <c r="A220" s="790"/>
      <c r="B220" s="448" t="s">
        <v>604</v>
      </c>
      <c r="C220" s="561">
        <v>201</v>
      </c>
      <c r="D220" s="561">
        <v>198</v>
      </c>
      <c r="E220" s="561"/>
      <c r="F220" s="561"/>
      <c r="G220" s="561">
        <v>3</v>
      </c>
      <c r="H220" s="561"/>
    </row>
    <row r="221" spans="1:8">
      <c r="A221" s="790"/>
      <c r="B221" s="448" t="s">
        <v>605</v>
      </c>
      <c r="C221" s="561">
        <v>209</v>
      </c>
      <c r="D221" s="561">
        <v>205</v>
      </c>
      <c r="E221" s="561"/>
      <c r="F221" s="561"/>
      <c r="G221" s="561">
        <v>3</v>
      </c>
      <c r="H221" s="561"/>
    </row>
    <row r="222" spans="1:8">
      <c r="A222" s="790"/>
      <c r="B222" s="448" t="s">
        <v>606</v>
      </c>
      <c r="C222" s="561">
        <v>263</v>
      </c>
      <c r="D222" s="561">
        <v>259</v>
      </c>
      <c r="E222" s="561"/>
      <c r="F222" s="561"/>
      <c r="G222" s="561">
        <v>3</v>
      </c>
      <c r="H222" s="561"/>
    </row>
    <row r="223" spans="1:8">
      <c r="A223" s="790"/>
      <c r="B223" s="448" t="s">
        <v>607</v>
      </c>
      <c r="C223" s="561">
        <v>272</v>
      </c>
      <c r="D223" s="561">
        <v>269</v>
      </c>
      <c r="E223" s="561"/>
      <c r="F223" s="561"/>
      <c r="G223" s="561">
        <v>3</v>
      </c>
      <c r="H223" s="561"/>
    </row>
    <row r="224" spans="1:8">
      <c r="A224" s="790"/>
      <c r="B224" s="448" t="s">
        <v>608</v>
      </c>
      <c r="C224" s="561">
        <v>306</v>
      </c>
      <c r="D224" s="561">
        <v>302</v>
      </c>
      <c r="E224" s="561"/>
      <c r="F224" s="561"/>
      <c r="G224" s="561">
        <v>4</v>
      </c>
      <c r="H224" s="561"/>
    </row>
    <row r="225" spans="1:8">
      <c r="A225" s="790"/>
      <c r="B225" s="448" t="s">
        <v>1151</v>
      </c>
      <c r="C225" s="561">
        <v>318</v>
      </c>
      <c r="D225" s="561">
        <v>315</v>
      </c>
      <c r="E225" s="561"/>
      <c r="F225" s="561"/>
      <c r="G225" s="561">
        <v>3</v>
      </c>
      <c r="H225" s="561"/>
    </row>
    <row r="226" spans="1:8">
      <c r="A226" s="790"/>
      <c r="B226" s="505" t="s">
        <v>1152</v>
      </c>
      <c r="C226" s="562">
        <v>331</v>
      </c>
      <c r="D226" s="562">
        <v>328</v>
      </c>
      <c r="E226" s="562"/>
      <c r="F226" s="562"/>
      <c r="G226" s="562">
        <v>3</v>
      </c>
      <c r="H226" s="562"/>
    </row>
    <row r="227" spans="1:8">
      <c r="A227" s="791"/>
      <c r="B227" s="505" t="s">
        <v>2783</v>
      </c>
      <c r="C227" s="614">
        <v>343</v>
      </c>
      <c r="D227" s="614"/>
      <c r="E227" s="614"/>
      <c r="F227" s="614"/>
      <c r="G227" s="614"/>
      <c r="H227" s="614"/>
    </row>
    <row r="228" spans="1:8">
      <c r="A228" s="789" t="s">
        <v>9</v>
      </c>
      <c r="B228" s="448" t="s">
        <v>436</v>
      </c>
      <c r="C228" s="561">
        <v>56</v>
      </c>
      <c r="D228" s="561">
        <v>54</v>
      </c>
      <c r="E228" s="561"/>
      <c r="F228" s="561"/>
      <c r="G228" s="561">
        <v>3</v>
      </c>
      <c r="H228" s="561"/>
    </row>
    <row r="229" spans="1:8">
      <c r="A229" s="790"/>
      <c r="B229" s="448" t="s">
        <v>462</v>
      </c>
      <c r="C229" s="561">
        <v>56</v>
      </c>
      <c r="D229" s="561">
        <v>53</v>
      </c>
      <c r="E229" s="561"/>
      <c r="F229" s="561"/>
      <c r="G229" s="561">
        <v>3</v>
      </c>
      <c r="H229" s="561"/>
    </row>
    <row r="230" spans="1:8">
      <c r="A230" s="790"/>
      <c r="B230" s="448" t="s">
        <v>463</v>
      </c>
      <c r="C230" s="561">
        <v>57</v>
      </c>
      <c r="D230" s="561">
        <v>54</v>
      </c>
      <c r="E230" s="561"/>
      <c r="F230" s="561"/>
      <c r="G230" s="561">
        <v>3</v>
      </c>
      <c r="H230" s="561"/>
    </row>
    <row r="231" spans="1:8">
      <c r="A231" s="790"/>
      <c r="B231" s="448" t="s">
        <v>464</v>
      </c>
      <c r="C231" s="561">
        <v>53</v>
      </c>
      <c r="D231" s="561">
        <v>50</v>
      </c>
      <c r="E231" s="561"/>
      <c r="F231" s="561"/>
      <c r="G231" s="561">
        <v>3</v>
      </c>
      <c r="H231" s="561"/>
    </row>
    <row r="232" spans="1:8">
      <c r="A232" s="790"/>
      <c r="B232" s="448" t="s">
        <v>465</v>
      </c>
      <c r="C232" s="561">
        <v>56</v>
      </c>
      <c r="D232" s="561">
        <v>53</v>
      </c>
      <c r="E232" s="561"/>
      <c r="F232" s="561"/>
      <c r="G232" s="561">
        <v>3</v>
      </c>
      <c r="H232" s="561"/>
    </row>
    <row r="233" spans="1:8">
      <c r="A233" s="790"/>
      <c r="B233" s="448" t="s">
        <v>437</v>
      </c>
      <c r="C233" s="561">
        <v>55</v>
      </c>
      <c r="D233" s="561">
        <v>52</v>
      </c>
      <c r="E233" s="561"/>
      <c r="F233" s="561"/>
      <c r="G233" s="561">
        <v>3</v>
      </c>
      <c r="H233" s="561"/>
    </row>
    <row r="234" spans="1:8">
      <c r="A234" s="790"/>
      <c r="B234" s="448" t="s">
        <v>466</v>
      </c>
      <c r="C234" s="561">
        <v>54</v>
      </c>
      <c r="D234" s="561">
        <v>51</v>
      </c>
      <c r="E234" s="561"/>
      <c r="F234" s="561"/>
      <c r="G234" s="561">
        <v>3</v>
      </c>
      <c r="H234" s="561"/>
    </row>
    <row r="235" spans="1:8">
      <c r="A235" s="790"/>
      <c r="B235" s="448" t="s">
        <v>467</v>
      </c>
      <c r="C235" s="561">
        <v>54</v>
      </c>
      <c r="D235" s="561">
        <v>51</v>
      </c>
      <c r="E235" s="561"/>
      <c r="F235" s="561"/>
      <c r="G235" s="561">
        <v>3</v>
      </c>
      <c r="H235" s="561"/>
    </row>
    <row r="236" spans="1:8">
      <c r="A236" s="790"/>
      <c r="B236" s="448" t="s">
        <v>468</v>
      </c>
      <c r="C236" s="561">
        <v>55</v>
      </c>
      <c r="D236" s="561">
        <v>51</v>
      </c>
      <c r="E236" s="561"/>
      <c r="F236" s="561"/>
      <c r="G236" s="561">
        <v>3</v>
      </c>
      <c r="H236" s="561"/>
    </row>
    <row r="237" spans="1:8">
      <c r="A237" s="790"/>
      <c r="B237" s="448" t="s">
        <v>469</v>
      </c>
      <c r="C237" s="561">
        <v>55</v>
      </c>
      <c r="D237" s="561">
        <v>51</v>
      </c>
      <c r="E237" s="561"/>
      <c r="F237" s="561"/>
      <c r="G237" s="561">
        <v>4</v>
      </c>
      <c r="H237" s="561"/>
    </row>
    <row r="238" spans="1:8">
      <c r="A238" s="790"/>
      <c r="B238" s="448" t="s">
        <v>438</v>
      </c>
      <c r="C238" s="561">
        <v>56</v>
      </c>
      <c r="D238" s="561">
        <v>53</v>
      </c>
      <c r="E238" s="561"/>
      <c r="F238" s="561"/>
      <c r="G238" s="561">
        <v>4</v>
      </c>
      <c r="H238" s="561"/>
    </row>
    <row r="239" spans="1:8">
      <c r="A239" s="790"/>
      <c r="B239" s="448" t="s">
        <v>445</v>
      </c>
      <c r="C239" s="561">
        <v>56</v>
      </c>
      <c r="D239" s="561">
        <v>52</v>
      </c>
      <c r="E239" s="561"/>
      <c r="F239" s="561"/>
      <c r="G239" s="561">
        <v>4</v>
      </c>
      <c r="H239" s="561"/>
    </row>
    <row r="240" spans="1:8">
      <c r="A240" s="790"/>
      <c r="B240" s="448" t="s">
        <v>446</v>
      </c>
      <c r="C240" s="561">
        <v>58</v>
      </c>
      <c r="D240" s="561">
        <v>54</v>
      </c>
      <c r="E240" s="561"/>
      <c r="F240" s="561"/>
      <c r="G240" s="561">
        <v>4</v>
      </c>
      <c r="H240" s="561"/>
    </row>
    <row r="241" spans="1:8">
      <c r="A241" s="790"/>
      <c r="B241" s="448" t="s">
        <v>447</v>
      </c>
      <c r="C241" s="561">
        <v>59</v>
      </c>
      <c r="D241" s="561">
        <v>55</v>
      </c>
      <c r="E241" s="561"/>
      <c r="F241" s="561"/>
      <c r="G241" s="561">
        <v>4</v>
      </c>
      <c r="H241" s="561"/>
    </row>
    <row r="242" spans="1:8">
      <c r="A242" s="790"/>
      <c r="B242" s="448" t="s">
        <v>448</v>
      </c>
      <c r="C242" s="561">
        <v>59</v>
      </c>
      <c r="D242" s="561">
        <v>54</v>
      </c>
      <c r="E242" s="561"/>
      <c r="F242" s="561"/>
      <c r="G242" s="561">
        <v>5</v>
      </c>
      <c r="H242" s="561"/>
    </row>
    <row r="243" spans="1:8">
      <c r="A243" s="790"/>
      <c r="B243" s="448" t="s">
        <v>439</v>
      </c>
      <c r="C243" s="561">
        <v>60</v>
      </c>
      <c r="D243" s="561">
        <v>55</v>
      </c>
      <c r="E243" s="561"/>
      <c r="F243" s="561"/>
      <c r="G243" s="561">
        <v>5</v>
      </c>
      <c r="H243" s="561"/>
    </row>
    <row r="244" spans="1:8">
      <c r="A244" s="790"/>
      <c r="B244" s="448" t="s">
        <v>440</v>
      </c>
      <c r="C244" s="561">
        <v>60</v>
      </c>
      <c r="D244" s="561">
        <v>55</v>
      </c>
      <c r="E244" s="561"/>
      <c r="F244" s="561"/>
      <c r="G244" s="561">
        <v>5</v>
      </c>
      <c r="H244" s="561"/>
    </row>
    <row r="245" spans="1:8">
      <c r="A245" s="790"/>
      <c r="B245" s="448" t="s">
        <v>441</v>
      </c>
      <c r="C245" s="561">
        <v>62</v>
      </c>
      <c r="D245" s="561">
        <v>57</v>
      </c>
      <c r="E245" s="561"/>
      <c r="F245" s="561"/>
      <c r="G245" s="561">
        <v>5</v>
      </c>
      <c r="H245" s="561"/>
    </row>
    <row r="246" spans="1:8">
      <c r="A246" s="790"/>
      <c r="B246" s="448" t="s">
        <v>34</v>
      </c>
      <c r="C246" s="561">
        <v>64</v>
      </c>
      <c r="D246" s="561">
        <v>58</v>
      </c>
      <c r="E246" s="561"/>
      <c r="F246" s="561"/>
      <c r="G246" s="561">
        <v>6</v>
      </c>
      <c r="H246" s="561"/>
    </row>
    <row r="247" spans="1:8">
      <c r="A247" s="790"/>
      <c r="B247" s="448" t="s">
        <v>442</v>
      </c>
      <c r="C247" s="561">
        <v>64</v>
      </c>
      <c r="D247" s="561">
        <v>58</v>
      </c>
      <c r="E247" s="561"/>
      <c r="F247" s="561"/>
      <c r="G247" s="561">
        <v>6</v>
      </c>
      <c r="H247" s="561"/>
    </row>
    <row r="248" spans="1:8">
      <c r="A248" s="790"/>
      <c r="B248" s="448" t="s">
        <v>33</v>
      </c>
      <c r="C248" s="561">
        <v>64</v>
      </c>
      <c r="D248" s="561">
        <v>58</v>
      </c>
      <c r="E248" s="561"/>
      <c r="F248" s="561"/>
      <c r="G248" s="561">
        <v>7</v>
      </c>
      <c r="H248" s="561"/>
    </row>
    <row r="249" spans="1:8">
      <c r="A249" s="790"/>
      <c r="B249" s="448" t="s">
        <v>601</v>
      </c>
      <c r="C249" s="561">
        <v>66</v>
      </c>
      <c r="D249" s="561">
        <v>59</v>
      </c>
      <c r="E249" s="561"/>
      <c r="F249" s="561"/>
      <c r="G249" s="561">
        <v>7</v>
      </c>
      <c r="H249" s="561"/>
    </row>
    <row r="250" spans="1:8">
      <c r="A250" s="790"/>
      <c r="B250" s="448" t="s">
        <v>602</v>
      </c>
      <c r="C250" s="561">
        <v>67</v>
      </c>
      <c r="D250" s="561">
        <v>60</v>
      </c>
      <c r="E250" s="561"/>
      <c r="F250" s="561"/>
      <c r="G250" s="561">
        <v>7</v>
      </c>
      <c r="H250" s="561"/>
    </row>
    <row r="251" spans="1:8">
      <c r="A251" s="790"/>
      <c r="B251" s="448" t="s">
        <v>603</v>
      </c>
      <c r="C251" s="561">
        <v>67</v>
      </c>
      <c r="D251" s="561">
        <v>60</v>
      </c>
      <c r="E251" s="561"/>
      <c r="F251" s="561"/>
      <c r="G251" s="561">
        <v>7</v>
      </c>
      <c r="H251" s="561"/>
    </row>
    <row r="252" spans="1:8">
      <c r="A252" s="790"/>
      <c r="B252" s="448" t="s">
        <v>604</v>
      </c>
      <c r="C252" s="561">
        <v>68</v>
      </c>
      <c r="D252" s="561">
        <v>61</v>
      </c>
      <c r="E252" s="561"/>
      <c r="F252" s="561"/>
      <c r="G252" s="561">
        <v>7</v>
      </c>
      <c r="H252" s="561"/>
    </row>
    <row r="253" spans="1:8">
      <c r="A253" s="790"/>
      <c r="B253" s="448" t="s">
        <v>605</v>
      </c>
      <c r="C253" s="561">
        <v>69</v>
      </c>
      <c r="D253" s="561">
        <v>61</v>
      </c>
      <c r="E253" s="561"/>
      <c r="F253" s="561"/>
      <c r="G253" s="561">
        <v>7</v>
      </c>
      <c r="H253" s="561"/>
    </row>
    <row r="254" spans="1:8">
      <c r="A254" s="790"/>
      <c r="B254" s="448" t="s">
        <v>606</v>
      </c>
      <c r="C254" s="561">
        <v>68</v>
      </c>
      <c r="D254" s="561">
        <v>61</v>
      </c>
      <c r="E254" s="561"/>
      <c r="F254" s="561"/>
      <c r="G254" s="561">
        <v>7</v>
      </c>
      <c r="H254" s="561"/>
    </row>
    <row r="255" spans="1:8">
      <c r="A255" s="790"/>
      <c r="B255" s="448" t="s">
        <v>607</v>
      </c>
      <c r="C255" s="561">
        <v>69</v>
      </c>
      <c r="D255" s="561">
        <v>62</v>
      </c>
      <c r="E255" s="561"/>
      <c r="F255" s="561"/>
      <c r="G255" s="561">
        <v>7</v>
      </c>
      <c r="H255" s="561"/>
    </row>
    <row r="256" spans="1:8">
      <c r="A256" s="790"/>
      <c r="B256" s="448" t="s">
        <v>608</v>
      </c>
      <c r="C256" s="561">
        <v>69</v>
      </c>
      <c r="D256" s="561">
        <v>62</v>
      </c>
      <c r="E256" s="561"/>
      <c r="F256" s="561"/>
      <c r="G256" s="561">
        <v>7</v>
      </c>
      <c r="H256" s="561"/>
    </row>
    <row r="257" spans="1:8">
      <c r="A257" s="790"/>
      <c r="B257" s="448" t="s">
        <v>1151</v>
      </c>
      <c r="C257" s="561">
        <v>70</v>
      </c>
      <c r="D257" s="561">
        <v>63</v>
      </c>
      <c r="E257" s="561"/>
      <c r="F257" s="561"/>
      <c r="G257" s="561">
        <v>7</v>
      </c>
      <c r="H257" s="561"/>
    </row>
    <row r="258" spans="1:8">
      <c r="A258" s="790"/>
      <c r="B258" s="505" t="s">
        <v>1152</v>
      </c>
      <c r="C258" s="562">
        <v>70</v>
      </c>
      <c r="D258" s="562">
        <v>63</v>
      </c>
      <c r="E258" s="562"/>
      <c r="F258" s="562"/>
      <c r="G258" s="562">
        <v>7</v>
      </c>
      <c r="H258" s="562"/>
    </row>
    <row r="259" spans="1:8">
      <c r="A259" s="791"/>
      <c r="B259" s="505" t="s">
        <v>2783</v>
      </c>
      <c r="C259" s="614">
        <v>70</v>
      </c>
      <c r="D259" s="614"/>
      <c r="E259" s="614"/>
      <c r="F259" s="614"/>
      <c r="G259" s="614"/>
      <c r="H259" s="614"/>
    </row>
    <row r="260" spans="1:8">
      <c r="A260" s="789" t="s">
        <v>8</v>
      </c>
      <c r="B260" s="448" t="s">
        <v>436</v>
      </c>
      <c r="C260" s="561">
        <v>13</v>
      </c>
      <c r="D260" s="561">
        <v>12</v>
      </c>
      <c r="E260" s="561"/>
      <c r="F260" s="561"/>
      <c r="G260" s="561">
        <v>0</v>
      </c>
      <c r="H260" s="561"/>
    </row>
    <row r="261" spans="1:8">
      <c r="A261" s="790"/>
      <c r="B261" s="448" t="s">
        <v>462</v>
      </c>
      <c r="C261" s="561">
        <v>12</v>
      </c>
      <c r="D261" s="561">
        <v>12</v>
      </c>
      <c r="E261" s="561"/>
      <c r="F261" s="561"/>
      <c r="G261" s="561">
        <v>0</v>
      </c>
      <c r="H261" s="561"/>
    </row>
    <row r="262" spans="1:8">
      <c r="A262" s="790"/>
      <c r="B262" s="448" t="s">
        <v>463</v>
      </c>
      <c r="C262" s="561">
        <v>13</v>
      </c>
      <c r="D262" s="561">
        <v>13</v>
      </c>
      <c r="E262" s="561"/>
      <c r="F262" s="561"/>
      <c r="G262" s="561">
        <v>0</v>
      </c>
      <c r="H262" s="561"/>
    </row>
    <row r="263" spans="1:8">
      <c r="A263" s="790"/>
      <c r="B263" s="448" t="s">
        <v>464</v>
      </c>
      <c r="C263" s="561">
        <v>13</v>
      </c>
      <c r="D263" s="561">
        <v>12</v>
      </c>
      <c r="E263" s="561"/>
      <c r="F263" s="561"/>
      <c r="G263" s="561">
        <v>0</v>
      </c>
      <c r="H263" s="561"/>
    </row>
    <row r="264" spans="1:8">
      <c r="A264" s="790"/>
      <c r="B264" s="448" t="s">
        <v>465</v>
      </c>
      <c r="C264" s="561">
        <v>14</v>
      </c>
      <c r="D264" s="561">
        <v>13</v>
      </c>
      <c r="E264" s="561"/>
      <c r="F264" s="561"/>
      <c r="G264" s="561">
        <v>0</v>
      </c>
      <c r="H264" s="561"/>
    </row>
    <row r="265" spans="1:8">
      <c r="A265" s="790"/>
      <c r="B265" s="448" t="s">
        <v>437</v>
      </c>
      <c r="C265" s="561">
        <v>15</v>
      </c>
      <c r="D265" s="561">
        <v>14</v>
      </c>
      <c r="E265" s="561"/>
      <c r="F265" s="561"/>
      <c r="G265" s="561">
        <v>0</v>
      </c>
      <c r="H265" s="561"/>
    </row>
    <row r="266" spans="1:8">
      <c r="A266" s="790"/>
      <c r="B266" s="448" t="s">
        <v>466</v>
      </c>
      <c r="C266" s="561">
        <v>13</v>
      </c>
      <c r="D266" s="561">
        <v>12</v>
      </c>
      <c r="E266" s="561"/>
      <c r="F266" s="561"/>
      <c r="G266" s="561">
        <v>0</v>
      </c>
      <c r="H266" s="561"/>
    </row>
    <row r="267" spans="1:8">
      <c r="A267" s="790"/>
      <c r="B267" s="448" t="s">
        <v>467</v>
      </c>
      <c r="C267" s="561">
        <v>17</v>
      </c>
      <c r="D267" s="561">
        <v>17</v>
      </c>
      <c r="E267" s="561"/>
      <c r="F267" s="561"/>
      <c r="G267" s="561">
        <v>0</v>
      </c>
      <c r="H267" s="561"/>
    </row>
    <row r="268" spans="1:8">
      <c r="A268" s="790"/>
      <c r="B268" s="448" t="s">
        <v>468</v>
      </c>
      <c r="C268" s="561">
        <v>14</v>
      </c>
      <c r="D268" s="561">
        <v>14</v>
      </c>
      <c r="E268" s="561"/>
      <c r="F268" s="561"/>
      <c r="G268" s="561">
        <v>0</v>
      </c>
      <c r="H268" s="561"/>
    </row>
    <row r="269" spans="1:8">
      <c r="A269" s="790"/>
      <c r="B269" s="448" t="s">
        <v>469</v>
      </c>
      <c r="C269" s="561">
        <v>10</v>
      </c>
      <c r="D269" s="561">
        <v>10</v>
      </c>
      <c r="E269" s="561"/>
      <c r="F269" s="561"/>
      <c r="G269" s="561">
        <v>0</v>
      </c>
      <c r="H269" s="561"/>
    </row>
    <row r="270" spans="1:8">
      <c r="A270" s="790"/>
      <c r="B270" s="448" t="s">
        <v>438</v>
      </c>
      <c r="C270" s="561">
        <v>13</v>
      </c>
      <c r="D270" s="561">
        <v>12</v>
      </c>
      <c r="E270" s="561"/>
      <c r="F270" s="561"/>
      <c r="G270" s="561">
        <v>0</v>
      </c>
      <c r="H270" s="561"/>
    </row>
    <row r="271" spans="1:8">
      <c r="A271" s="790"/>
      <c r="B271" s="448" t="s">
        <v>445</v>
      </c>
      <c r="C271" s="561">
        <v>13</v>
      </c>
      <c r="D271" s="561">
        <v>13</v>
      </c>
      <c r="E271" s="561"/>
      <c r="F271" s="561"/>
      <c r="G271" s="561">
        <v>0</v>
      </c>
      <c r="H271" s="561"/>
    </row>
    <row r="272" spans="1:8">
      <c r="A272" s="790"/>
      <c r="B272" s="448" t="s">
        <v>446</v>
      </c>
      <c r="C272" s="561">
        <v>12</v>
      </c>
      <c r="D272" s="561">
        <v>12</v>
      </c>
      <c r="E272" s="561"/>
      <c r="F272" s="561"/>
      <c r="G272" s="561">
        <v>0</v>
      </c>
      <c r="H272" s="561"/>
    </row>
    <row r="273" spans="1:8">
      <c r="A273" s="790"/>
      <c r="B273" s="448" t="s">
        <v>447</v>
      </c>
      <c r="C273" s="561">
        <v>13</v>
      </c>
      <c r="D273" s="561">
        <v>12</v>
      </c>
      <c r="E273" s="561"/>
      <c r="F273" s="561"/>
      <c r="G273" s="561">
        <v>0</v>
      </c>
      <c r="H273" s="561"/>
    </row>
    <row r="274" spans="1:8">
      <c r="A274" s="790"/>
      <c r="B274" s="448" t="s">
        <v>448</v>
      </c>
      <c r="C274" s="561">
        <v>13</v>
      </c>
      <c r="D274" s="561">
        <v>13</v>
      </c>
      <c r="E274" s="561"/>
      <c r="F274" s="561"/>
      <c r="G274" s="561">
        <v>0</v>
      </c>
      <c r="H274" s="561"/>
    </row>
    <row r="275" spans="1:8">
      <c r="A275" s="790"/>
      <c r="B275" s="448" t="s">
        <v>439</v>
      </c>
      <c r="C275" s="561">
        <v>12</v>
      </c>
      <c r="D275" s="561">
        <v>12</v>
      </c>
      <c r="E275" s="561"/>
      <c r="F275" s="561"/>
      <c r="G275" s="561">
        <v>0</v>
      </c>
      <c r="H275" s="561"/>
    </row>
    <row r="276" spans="1:8">
      <c r="A276" s="790"/>
      <c r="B276" s="448" t="s">
        <v>440</v>
      </c>
      <c r="C276" s="561">
        <v>12</v>
      </c>
      <c r="D276" s="561">
        <v>12</v>
      </c>
      <c r="E276" s="561"/>
      <c r="F276" s="561"/>
      <c r="G276" s="561">
        <v>0</v>
      </c>
      <c r="H276" s="561"/>
    </row>
    <row r="277" spans="1:8">
      <c r="A277" s="790"/>
      <c r="B277" s="448" t="s">
        <v>441</v>
      </c>
      <c r="C277" s="561">
        <v>12</v>
      </c>
      <c r="D277" s="561">
        <v>11</v>
      </c>
      <c r="E277" s="561"/>
      <c r="F277" s="561"/>
      <c r="G277" s="561">
        <v>0</v>
      </c>
      <c r="H277" s="561"/>
    </row>
    <row r="278" spans="1:8">
      <c r="A278" s="790"/>
      <c r="B278" s="448" t="s">
        <v>34</v>
      </c>
      <c r="C278" s="561">
        <v>12</v>
      </c>
      <c r="D278" s="561">
        <v>12</v>
      </c>
      <c r="E278" s="561"/>
      <c r="F278" s="561"/>
      <c r="G278" s="561">
        <v>0</v>
      </c>
      <c r="H278" s="561"/>
    </row>
    <row r="279" spans="1:8">
      <c r="A279" s="790"/>
      <c r="B279" s="448" t="s">
        <v>442</v>
      </c>
      <c r="C279" s="561">
        <v>11</v>
      </c>
      <c r="D279" s="561">
        <v>11</v>
      </c>
      <c r="E279" s="561"/>
      <c r="F279" s="561"/>
      <c r="G279" s="561">
        <v>0</v>
      </c>
      <c r="H279" s="561"/>
    </row>
    <row r="280" spans="1:8">
      <c r="A280" s="790"/>
      <c r="B280" s="448" t="s">
        <v>33</v>
      </c>
      <c r="C280" s="561">
        <v>11</v>
      </c>
      <c r="D280" s="561">
        <v>11</v>
      </c>
      <c r="E280" s="561"/>
      <c r="F280" s="561"/>
      <c r="G280" s="561">
        <v>0</v>
      </c>
      <c r="H280" s="561"/>
    </row>
    <row r="281" spans="1:8">
      <c r="A281" s="790"/>
      <c r="B281" s="448" t="s">
        <v>601</v>
      </c>
      <c r="C281" s="561">
        <v>11</v>
      </c>
      <c r="D281" s="561">
        <v>11</v>
      </c>
      <c r="E281" s="561"/>
      <c r="F281" s="561">
        <v>0</v>
      </c>
      <c r="G281" s="561">
        <v>0</v>
      </c>
      <c r="H281" s="561"/>
    </row>
    <row r="282" spans="1:8">
      <c r="A282" s="790"/>
      <c r="B282" s="448" t="s">
        <v>602</v>
      </c>
      <c r="C282" s="561">
        <v>10</v>
      </c>
      <c r="D282" s="561">
        <v>10</v>
      </c>
      <c r="E282" s="561"/>
      <c r="F282" s="561">
        <v>0</v>
      </c>
      <c r="G282" s="561">
        <v>0</v>
      </c>
      <c r="H282" s="561"/>
    </row>
    <row r="283" spans="1:8">
      <c r="A283" s="790"/>
      <c r="B283" s="448" t="s">
        <v>603</v>
      </c>
      <c r="C283" s="561">
        <v>10</v>
      </c>
      <c r="D283" s="561">
        <v>10</v>
      </c>
      <c r="E283" s="561"/>
      <c r="F283" s="561">
        <v>0</v>
      </c>
      <c r="G283" s="561">
        <v>0</v>
      </c>
      <c r="H283" s="561"/>
    </row>
    <row r="284" spans="1:8">
      <c r="A284" s="790"/>
      <c r="B284" s="448" t="s">
        <v>604</v>
      </c>
      <c r="C284" s="561">
        <v>10</v>
      </c>
      <c r="D284" s="561">
        <v>10</v>
      </c>
      <c r="E284" s="561"/>
      <c r="F284" s="561">
        <v>0</v>
      </c>
      <c r="G284" s="561">
        <v>0</v>
      </c>
      <c r="H284" s="561"/>
    </row>
    <row r="285" spans="1:8">
      <c r="A285" s="790"/>
      <c r="B285" s="448" t="s">
        <v>605</v>
      </c>
      <c r="C285" s="561">
        <v>12</v>
      </c>
      <c r="D285" s="561">
        <v>11</v>
      </c>
      <c r="E285" s="561"/>
      <c r="F285" s="561">
        <v>0</v>
      </c>
      <c r="G285" s="561">
        <v>1</v>
      </c>
      <c r="H285" s="561"/>
    </row>
    <row r="286" spans="1:8">
      <c r="A286" s="790"/>
      <c r="B286" s="448" t="s">
        <v>606</v>
      </c>
      <c r="C286" s="561">
        <v>11</v>
      </c>
      <c r="D286" s="561">
        <v>10</v>
      </c>
      <c r="E286" s="561"/>
      <c r="F286" s="561">
        <v>0</v>
      </c>
      <c r="G286" s="561">
        <v>1</v>
      </c>
      <c r="H286" s="561"/>
    </row>
    <row r="287" spans="1:8">
      <c r="A287" s="790"/>
      <c r="B287" s="448" t="s">
        <v>607</v>
      </c>
      <c r="C287" s="561">
        <v>10</v>
      </c>
      <c r="D287" s="561">
        <v>10</v>
      </c>
      <c r="E287" s="561"/>
      <c r="F287" s="561">
        <v>0</v>
      </c>
      <c r="G287" s="561">
        <v>1</v>
      </c>
      <c r="H287" s="561"/>
    </row>
    <row r="288" spans="1:8">
      <c r="A288" s="790"/>
      <c r="B288" s="448" t="s">
        <v>608</v>
      </c>
      <c r="C288" s="561">
        <v>10</v>
      </c>
      <c r="D288" s="561">
        <v>9</v>
      </c>
      <c r="E288" s="561"/>
      <c r="F288" s="561">
        <v>0</v>
      </c>
      <c r="G288" s="561">
        <v>1</v>
      </c>
      <c r="H288" s="561"/>
    </row>
    <row r="289" spans="1:8">
      <c r="A289" s="790"/>
      <c r="B289" s="448" t="s">
        <v>1151</v>
      </c>
      <c r="C289" s="561">
        <v>10</v>
      </c>
      <c r="D289" s="561">
        <v>9</v>
      </c>
      <c r="E289" s="561"/>
      <c r="F289" s="561">
        <v>0</v>
      </c>
      <c r="G289" s="561">
        <v>1</v>
      </c>
      <c r="H289" s="561"/>
    </row>
    <row r="290" spans="1:8">
      <c r="A290" s="790"/>
      <c r="B290" s="505" t="s">
        <v>1152</v>
      </c>
      <c r="C290" s="562">
        <v>8</v>
      </c>
      <c r="D290" s="562">
        <v>7</v>
      </c>
      <c r="E290" s="562"/>
      <c r="F290" s="562">
        <v>0</v>
      </c>
      <c r="G290" s="562">
        <v>1</v>
      </c>
      <c r="H290" s="562"/>
    </row>
    <row r="291" spans="1:8">
      <c r="A291" s="791"/>
      <c r="B291" s="505" t="s">
        <v>2783</v>
      </c>
      <c r="C291" s="614">
        <v>8</v>
      </c>
      <c r="D291" s="614"/>
      <c r="E291" s="614"/>
      <c r="F291" s="614"/>
      <c r="G291" s="614"/>
      <c r="H291" s="614"/>
    </row>
    <row r="292" spans="1:8">
      <c r="A292" s="789" t="s">
        <v>6</v>
      </c>
      <c r="B292" s="448" t="s">
        <v>436</v>
      </c>
      <c r="C292" s="561">
        <v>236</v>
      </c>
      <c r="D292" s="561">
        <v>235</v>
      </c>
      <c r="E292" s="561"/>
      <c r="F292" s="561"/>
      <c r="G292" s="561">
        <v>1</v>
      </c>
      <c r="H292" s="561"/>
    </row>
    <row r="293" spans="1:8">
      <c r="A293" s="790"/>
      <c r="B293" s="448" t="s">
        <v>462</v>
      </c>
      <c r="C293" s="561">
        <v>235</v>
      </c>
      <c r="D293" s="561">
        <v>234</v>
      </c>
      <c r="E293" s="561"/>
      <c r="F293" s="561"/>
      <c r="G293" s="561">
        <v>1</v>
      </c>
      <c r="H293" s="561"/>
    </row>
    <row r="294" spans="1:8">
      <c r="A294" s="790"/>
      <c r="B294" s="448" t="s">
        <v>463</v>
      </c>
      <c r="C294" s="561">
        <v>237</v>
      </c>
      <c r="D294" s="561">
        <v>235</v>
      </c>
      <c r="E294" s="561"/>
      <c r="F294" s="561">
        <v>0</v>
      </c>
      <c r="G294" s="561">
        <v>1</v>
      </c>
      <c r="H294" s="561"/>
    </row>
    <row r="295" spans="1:8">
      <c r="A295" s="790"/>
      <c r="B295" s="448" t="s">
        <v>464</v>
      </c>
      <c r="C295" s="561">
        <v>239</v>
      </c>
      <c r="D295" s="561">
        <v>238</v>
      </c>
      <c r="E295" s="561"/>
      <c r="F295" s="561">
        <v>0</v>
      </c>
      <c r="G295" s="561">
        <v>1</v>
      </c>
      <c r="H295" s="561"/>
    </row>
    <row r="296" spans="1:8">
      <c r="A296" s="790"/>
      <c r="B296" s="448" t="s">
        <v>465</v>
      </c>
      <c r="C296" s="561">
        <v>244</v>
      </c>
      <c r="D296" s="561">
        <v>242</v>
      </c>
      <c r="E296" s="561"/>
      <c r="F296" s="561">
        <v>0</v>
      </c>
      <c r="G296" s="561">
        <v>1</v>
      </c>
      <c r="H296" s="561"/>
    </row>
    <row r="297" spans="1:8">
      <c r="A297" s="790"/>
      <c r="B297" s="448" t="s">
        <v>437</v>
      </c>
      <c r="C297" s="561">
        <v>248</v>
      </c>
      <c r="D297" s="561">
        <v>247</v>
      </c>
      <c r="E297" s="561"/>
      <c r="F297" s="561">
        <v>0</v>
      </c>
      <c r="G297" s="561">
        <v>1</v>
      </c>
      <c r="H297" s="561"/>
    </row>
    <row r="298" spans="1:8">
      <c r="A298" s="790"/>
      <c r="B298" s="448" t="s">
        <v>466</v>
      </c>
      <c r="C298" s="561">
        <v>252</v>
      </c>
      <c r="D298" s="561">
        <v>251</v>
      </c>
      <c r="E298" s="561"/>
      <c r="F298" s="561">
        <v>0</v>
      </c>
      <c r="G298" s="561">
        <v>2</v>
      </c>
      <c r="H298" s="561"/>
    </row>
    <row r="299" spans="1:8">
      <c r="A299" s="790"/>
      <c r="B299" s="448" t="s">
        <v>467</v>
      </c>
      <c r="C299" s="561">
        <v>259</v>
      </c>
      <c r="D299" s="561">
        <v>255</v>
      </c>
      <c r="E299" s="561"/>
      <c r="F299" s="561">
        <v>0</v>
      </c>
      <c r="G299" s="561">
        <v>4</v>
      </c>
      <c r="H299" s="561"/>
    </row>
    <row r="300" spans="1:8">
      <c r="A300" s="790"/>
      <c r="B300" s="448" t="s">
        <v>468</v>
      </c>
      <c r="C300" s="561">
        <v>285</v>
      </c>
      <c r="D300" s="561">
        <v>260</v>
      </c>
      <c r="E300" s="561"/>
      <c r="F300" s="561">
        <v>0</v>
      </c>
      <c r="G300" s="561">
        <v>25</v>
      </c>
      <c r="H300" s="561"/>
    </row>
    <row r="301" spans="1:8">
      <c r="A301" s="790"/>
      <c r="B301" s="448" t="s">
        <v>469</v>
      </c>
      <c r="C301" s="561">
        <v>293</v>
      </c>
      <c r="D301" s="561">
        <v>265</v>
      </c>
      <c r="E301" s="561"/>
      <c r="F301" s="561">
        <v>0</v>
      </c>
      <c r="G301" s="561">
        <v>28</v>
      </c>
      <c r="H301" s="561"/>
    </row>
    <row r="302" spans="1:8">
      <c r="A302" s="790"/>
      <c r="B302" s="448" t="s">
        <v>438</v>
      </c>
      <c r="C302" s="561">
        <v>302</v>
      </c>
      <c r="D302" s="561">
        <v>270</v>
      </c>
      <c r="E302" s="561"/>
      <c r="F302" s="561">
        <v>0</v>
      </c>
      <c r="G302" s="561">
        <v>32</v>
      </c>
      <c r="H302" s="561"/>
    </row>
    <row r="303" spans="1:8">
      <c r="A303" s="790"/>
      <c r="B303" s="448" t="s">
        <v>445</v>
      </c>
      <c r="C303" s="561">
        <v>318</v>
      </c>
      <c r="D303" s="561">
        <v>275</v>
      </c>
      <c r="E303" s="561"/>
      <c r="F303" s="561">
        <v>0</v>
      </c>
      <c r="G303" s="561">
        <v>43</v>
      </c>
      <c r="H303" s="561"/>
    </row>
    <row r="304" spans="1:8">
      <c r="A304" s="790"/>
      <c r="B304" s="448" t="s">
        <v>446</v>
      </c>
      <c r="C304" s="561">
        <v>329</v>
      </c>
      <c r="D304" s="561">
        <v>283</v>
      </c>
      <c r="E304" s="561"/>
      <c r="F304" s="561">
        <v>0</v>
      </c>
      <c r="G304" s="561">
        <v>46</v>
      </c>
      <c r="H304" s="561"/>
    </row>
    <row r="305" spans="1:8">
      <c r="A305" s="790"/>
      <c r="B305" s="448" t="s">
        <v>447</v>
      </c>
      <c r="C305" s="561">
        <v>329</v>
      </c>
      <c r="D305" s="561">
        <v>289</v>
      </c>
      <c r="E305" s="561"/>
      <c r="F305" s="561">
        <v>0</v>
      </c>
      <c r="G305" s="561">
        <v>39</v>
      </c>
      <c r="H305" s="561"/>
    </row>
    <row r="306" spans="1:8">
      <c r="A306" s="790"/>
      <c r="B306" s="448" t="s">
        <v>448</v>
      </c>
      <c r="C306" s="561">
        <v>384</v>
      </c>
      <c r="D306" s="561">
        <v>294</v>
      </c>
      <c r="E306" s="561">
        <v>1</v>
      </c>
      <c r="F306" s="561">
        <v>47</v>
      </c>
      <c r="G306" s="561">
        <v>42</v>
      </c>
      <c r="H306" s="561"/>
    </row>
    <row r="307" spans="1:8">
      <c r="A307" s="790"/>
      <c r="B307" s="448" t="s">
        <v>439</v>
      </c>
      <c r="C307" s="561">
        <v>429</v>
      </c>
      <c r="D307" s="561">
        <v>301</v>
      </c>
      <c r="E307" s="561">
        <v>1</v>
      </c>
      <c r="F307" s="561">
        <v>79</v>
      </c>
      <c r="G307" s="561">
        <v>48</v>
      </c>
      <c r="H307" s="561"/>
    </row>
    <row r="308" spans="1:8">
      <c r="A308" s="790"/>
      <c r="B308" s="448" t="s">
        <v>440</v>
      </c>
      <c r="C308" s="561">
        <v>456</v>
      </c>
      <c r="D308" s="561">
        <v>307</v>
      </c>
      <c r="E308" s="561">
        <v>1</v>
      </c>
      <c r="F308" s="561">
        <v>95</v>
      </c>
      <c r="G308" s="561">
        <v>53</v>
      </c>
      <c r="H308" s="561"/>
    </row>
    <row r="309" spans="1:8">
      <c r="A309" s="790"/>
      <c r="B309" s="448" t="s">
        <v>441</v>
      </c>
      <c r="C309" s="561">
        <v>381</v>
      </c>
      <c r="D309" s="561">
        <v>228</v>
      </c>
      <c r="E309" s="561">
        <v>1</v>
      </c>
      <c r="F309" s="561">
        <v>94</v>
      </c>
      <c r="G309" s="561">
        <v>58</v>
      </c>
      <c r="H309" s="561"/>
    </row>
    <row r="310" spans="1:8">
      <c r="A310" s="790"/>
      <c r="B310" s="448" t="s">
        <v>34</v>
      </c>
      <c r="C310" s="561">
        <v>398</v>
      </c>
      <c r="D310" s="561">
        <v>237</v>
      </c>
      <c r="E310" s="561">
        <v>1</v>
      </c>
      <c r="F310" s="561">
        <v>105</v>
      </c>
      <c r="G310" s="561">
        <v>54</v>
      </c>
      <c r="H310" s="561"/>
    </row>
    <row r="311" spans="1:8">
      <c r="A311" s="790"/>
      <c r="B311" s="448" t="s">
        <v>442</v>
      </c>
      <c r="C311" s="561">
        <v>424</v>
      </c>
      <c r="D311" s="561">
        <v>260</v>
      </c>
      <c r="E311" s="561">
        <v>1</v>
      </c>
      <c r="F311" s="561">
        <v>103</v>
      </c>
      <c r="G311" s="561">
        <v>61</v>
      </c>
      <c r="H311" s="561"/>
    </row>
    <row r="312" spans="1:8">
      <c r="A312" s="790"/>
      <c r="B312" s="448" t="s">
        <v>33</v>
      </c>
      <c r="C312" s="561">
        <v>397</v>
      </c>
      <c r="D312" s="561">
        <v>224</v>
      </c>
      <c r="E312" s="561">
        <v>1</v>
      </c>
      <c r="F312" s="561">
        <v>112</v>
      </c>
      <c r="G312" s="561">
        <v>60</v>
      </c>
      <c r="H312" s="561"/>
    </row>
    <row r="313" spans="1:8">
      <c r="A313" s="790"/>
      <c r="B313" s="448" t="s">
        <v>601</v>
      </c>
      <c r="C313" s="561">
        <v>464</v>
      </c>
      <c r="D313" s="561">
        <v>284</v>
      </c>
      <c r="E313" s="561">
        <v>1</v>
      </c>
      <c r="F313" s="561">
        <v>118</v>
      </c>
      <c r="G313" s="561">
        <v>61</v>
      </c>
      <c r="H313" s="561"/>
    </row>
    <row r="314" spans="1:8">
      <c r="A314" s="790"/>
      <c r="B314" s="448" t="s">
        <v>602</v>
      </c>
      <c r="C314" s="561">
        <v>615</v>
      </c>
      <c r="D314" s="561">
        <v>427</v>
      </c>
      <c r="E314" s="561">
        <v>1</v>
      </c>
      <c r="F314" s="561">
        <v>132</v>
      </c>
      <c r="G314" s="561">
        <v>55</v>
      </c>
      <c r="H314" s="561"/>
    </row>
    <row r="315" spans="1:8">
      <c r="A315" s="790"/>
      <c r="B315" s="448" t="s">
        <v>603</v>
      </c>
      <c r="C315" s="561">
        <v>695</v>
      </c>
      <c r="D315" s="561">
        <v>492</v>
      </c>
      <c r="E315" s="561">
        <v>2</v>
      </c>
      <c r="F315" s="561">
        <v>147</v>
      </c>
      <c r="G315" s="561">
        <v>53</v>
      </c>
      <c r="H315" s="561"/>
    </row>
    <row r="316" spans="1:8">
      <c r="A316" s="790"/>
      <c r="B316" s="448" t="s">
        <v>604</v>
      </c>
      <c r="C316" s="561">
        <v>685</v>
      </c>
      <c r="D316" s="561">
        <v>464</v>
      </c>
      <c r="E316" s="561">
        <v>2</v>
      </c>
      <c r="F316" s="561">
        <v>160</v>
      </c>
      <c r="G316" s="561">
        <v>59</v>
      </c>
      <c r="H316" s="561"/>
    </row>
    <row r="317" spans="1:8">
      <c r="A317" s="790"/>
      <c r="B317" s="448" t="s">
        <v>605</v>
      </c>
      <c r="C317" s="561">
        <v>716</v>
      </c>
      <c r="D317" s="561">
        <v>481</v>
      </c>
      <c r="E317" s="561">
        <v>2</v>
      </c>
      <c r="F317" s="561">
        <v>171</v>
      </c>
      <c r="G317" s="561">
        <v>62</v>
      </c>
      <c r="H317" s="561"/>
    </row>
    <row r="318" spans="1:8">
      <c r="A318" s="790"/>
      <c r="B318" s="448" t="s">
        <v>606</v>
      </c>
      <c r="C318" s="561">
        <v>685</v>
      </c>
      <c r="D318" s="561">
        <v>452</v>
      </c>
      <c r="E318" s="561">
        <v>2</v>
      </c>
      <c r="F318" s="561">
        <v>175</v>
      </c>
      <c r="G318" s="561">
        <v>56</v>
      </c>
      <c r="H318" s="561"/>
    </row>
    <row r="319" spans="1:8">
      <c r="A319" s="790"/>
      <c r="B319" s="448" t="s">
        <v>607</v>
      </c>
      <c r="C319" s="561">
        <v>849</v>
      </c>
      <c r="D319" s="561">
        <v>625</v>
      </c>
      <c r="E319" s="561">
        <v>0</v>
      </c>
      <c r="F319" s="561">
        <v>173</v>
      </c>
      <c r="G319" s="561">
        <v>51</v>
      </c>
      <c r="H319" s="561"/>
    </row>
    <row r="320" spans="1:8">
      <c r="A320" s="790"/>
      <c r="B320" s="448" t="s">
        <v>608</v>
      </c>
      <c r="C320" s="561">
        <v>968</v>
      </c>
      <c r="D320" s="561">
        <v>745</v>
      </c>
      <c r="E320" s="561">
        <v>0</v>
      </c>
      <c r="F320" s="561">
        <v>173</v>
      </c>
      <c r="G320" s="561">
        <v>50</v>
      </c>
      <c r="H320" s="561"/>
    </row>
    <row r="321" spans="1:8">
      <c r="A321" s="790"/>
      <c r="B321" s="448" t="s">
        <v>1151</v>
      </c>
      <c r="C321" s="561">
        <v>835</v>
      </c>
      <c r="D321" s="561">
        <v>609</v>
      </c>
      <c r="E321" s="561">
        <v>0</v>
      </c>
      <c r="F321" s="561">
        <v>171</v>
      </c>
      <c r="G321" s="561">
        <v>54</v>
      </c>
      <c r="H321" s="561"/>
    </row>
    <row r="322" spans="1:8">
      <c r="A322" s="790"/>
      <c r="B322" s="505" t="s">
        <v>1152</v>
      </c>
      <c r="C322" s="562">
        <v>746</v>
      </c>
      <c r="D322" s="562">
        <v>522</v>
      </c>
      <c r="E322" s="562">
        <v>0</v>
      </c>
      <c r="F322" s="562">
        <v>167</v>
      </c>
      <c r="G322" s="562">
        <v>57</v>
      </c>
      <c r="H322" s="562"/>
    </row>
    <row r="323" spans="1:8">
      <c r="A323" s="791"/>
      <c r="B323" s="505" t="s">
        <v>2783</v>
      </c>
      <c r="C323" s="614">
        <v>834</v>
      </c>
      <c r="D323" s="614"/>
      <c r="E323" s="614"/>
      <c r="F323" s="614"/>
      <c r="G323" s="614"/>
      <c r="H323" s="614"/>
    </row>
    <row r="324" spans="1:8">
      <c r="A324" s="789" t="s">
        <v>17</v>
      </c>
      <c r="B324" s="448" t="s">
        <v>436</v>
      </c>
      <c r="C324" s="561"/>
      <c r="D324" s="561"/>
      <c r="E324" s="561"/>
      <c r="F324" s="561"/>
      <c r="G324" s="561"/>
      <c r="H324" s="561"/>
    </row>
    <row r="325" spans="1:8">
      <c r="A325" s="790"/>
      <c r="B325" s="448" t="s">
        <v>462</v>
      </c>
      <c r="C325" s="561">
        <v>13</v>
      </c>
      <c r="D325" s="561">
        <v>8</v>
      </c>
      <c r="E325" s="561"/>
      <c r="F325" s="561"/>
      <c r="G325" s="561">
        <v>5</v>
      </c>
      <c r="H325" s="561"/>
    </row>
    <row r="326" spans="1:8">
      <c r="A326" s="790"/>
      <c r="B326" s="448" t="s">
        <v>463</v>
      </c>
      <c r="C326" s="561">
        <v>13</v>
      </c>
      <c r="D326" s="561">
        <v>9</v>
      </c>
      <c r="E326" s="561"/>
      <c r="F326" s="561"/>
      <c r="G326" s="561">
        <v>4</v>
      </c>
      <c r="H326" s="561"/>
    </row>
    <row r="327" spans="1:8">
      <c r="A327" s="790"/>
      <c r="B327" s="448" t="s">
        <v>464</v>
      </c>
      <c r="C327" s="561">
        <v>12</v>
      </c>
      <c r="D327" s="561">
        <v>9</v>
      </c>
      <c r="E327" s="561"/>
      <c r="F327" s="561"/>
      <c r="G327" s="561">
        <v>3</v>
      </c>
      <c r="H327" s="561"/>
    </row>
    <row r="328" spans="1:8">
      <c r="A328" s="790"/>
      <c r="B328" s="448" t="s">
        <v>465</v>
      </c>
      <c r="C328" s="561">
        <v>12</v>
      </c>
      <c r="D328" s="561">
        <v>9</v>
      </c>
      <c r="E328" s="561"/>
      <c r="F328" s="561"/>
      <c r="G328" s="561">
        <v>2</v>
      </c>
      <c r="H328" s="561"/>
    </row>
    <row r="329" spans="1:8">
      <c r="A329" s="790"/>
      <c r="B329" s="448" t="s">
        <v>437</v>
      </c>
      <c r="C329" s="561">
        <v>14</v>
      </c>
      <c r="D329" s="561">
        <v>10</v>
      </c>
      <c r="E329" s="561"/>
      <c r="F329" s="561"/>
      <c r="G329" s="561">
        <v>4</v>
      </c>
      <c r="H329" s="561"/>
    </row>
    <row r="330" spans="1:8">
      <c r="A330" s="790"/>
      <c r="B330" s="448" t="s">
        <v>466</v>
      </c>
      <c r="C330" s="561">
        <v>13</v>
      </c>
      <c r="D330" s="561">
        <v>10</v>
      </c>
      <c r="E330" s="561"/>
      <c r="F330" s="561"/>
      <c r="G330" s="561">
        <v>3</v>
      </c>
      <c r="H330" s="561"/>
    </row>
    <row r="331" spans="1:8">
      <c r="A331" s="790"/>
      <c r="B331" s="448" t="s">
        <v>467</v>
      </c>
      <c r="C331" s="561">
        <v>12</v>
      </c>
      <c r="D331" s="561">
        <v>10</v>
      </c>
      <c r="E331" s="561"/>
      <c r="F331" s="561"/>
      <c r="G331" s="561">
        <v>2</v>
      </c>
      <c r="H331" s="561"/>
    </row>
    <row r="332" spans="1:8">
      <c r="A332" s="790"/>
      <c r="B332" s="448" t="s">
        <v>468</v>
      </c>
      <c r="C332" s="561">
        <v>14</v>
      </c>
      <c r="D332" s="561">
        <v>10</v>
      </c>
      <c r="E332" s="561"/>
      <c r="F332" s="561"/>
      <c r="G332" s="561">
        <v>4</v>
      </c>
      <c r="H332" s="561"/>
    </row>
    <row r="333" spans="1:8">
      <c r="A333" s="790"/>
      <c r="B333" s="448" t="s">
        <v>469</v>
      </c>
      <c r="C333" s="561">
        <v>15</v>
      </c>
      <c r="D333" s="561">
        <v>11</v>
      </c>
      <c r="E333" s="561"/>
      <c r="F333" s="561"/>
      <c r="G333" s="561">
        <v>4</v>
      </c>
      <c r="H333" s="561"/>
    </row>
    <row r="334" spans="1:8">
      <c r="A334" s="790"/>
      <c r="B334" s="448" t="s">
        <v>438</v>
      </c>
      <c r="C334" s="561">
        <v>16</v>
      </c>
      <c r="D334" s="561">
        <v>11</v>
      </c>
      <c r="E334" s="561"/>
      <c r="F334" s="561"/>
      <c r="G334" s="561">
        <v>5</v>
      </c>
      <c r="H334" s="561"/>
    </row>
    <row r="335" spans="1:8">
      <c r="A335" s="790"/>
      <c r="B335" s="448" t="s">
        <v>445</v>
      </c>
      <c r="C335" s="561">
        <v>15</v>
      </c>
      <c r="D335" s="561">
        <v>11</v>
      </c>
      <c r="E335" s="561"/>
      <c r="F335" s="561"/>
      <c r="G335" s="561">
        <v>4</v>
      </c>
      <c r="H335" s="561"/>
    </row>
    <row r="336" spans="1:8">
      <c r="A336" s="790"/>
      <c r="B336" s="448" t="s">
        <v>446</v>
      </c>
      <c r="C336" s="561">
        <v>16</v>
      </c>
      <c r="D336" s="561">
        <v>11</v>
      </c>
      <c r="E336" s="561"/>
      <c r="F336" s="561"/>
      <c r="G336" s="561">
        <v>5</v>
      </c>
      <c r="H336" s="561"/>
    </row>
    <row r="337" spans="1:8">
      <c r="A337" s="790"/>
      <c r="B337" s="448" t="s">
        <v>447</v>
      </c>
      <c r="C337" s="561">
        <v>17</v>
      </c>
      <c r="D337" s="561">
        <v>11</v>
      </c>
      <c r="E337" s="561"/>
      <c r="F337" s="561"/>
      <c r="G337" s="561">
        <v>5</v>
      </c>
      <c r="H337" s="561"/>
    </row>
    <row r="338" spans="1:8">
      <c r="A338" s="790"/>
      <c r="B338" s="448" t="s">
        <v>448</v>
      </c>
      <c r="C338" s="561">
        <v>16</v>
      </c>
      <c r="D338" s="561">
        <v>12</v>
      </c>
      <c r="E338" s="561"/>
      <c r="F338" s="561"/>
      <c r="G338" s="561">
        <v>5</v>
      </c>
      <c r="H338" s="561"/>
    </row>
    <row r="339" spans="1:8">
      <c r="A339" s="790"/>
      <c r="B339" s="448" t="s">
        <v>439</v>
      </c>
      <c r="C339" s="561">
        <v>17</v>
      </c>
      <c r="D339" s="561">
        <v>12</v>
      </c>
      <c r="E339" s="561"/>
      <c r="F339" s="561"/>
      <c r="G339" s="561">
        <v>6</v>
      </c>
      <c r="H339" s="561">
        <v>0</v>
      </c>
    </row>
    <row r="340" spans="1:8">
      <c r="A340" s="790"/>
      <c r="B340" s="448" t="s">
        <v>440</v>
      </c>
      <c r="C340" s="561">
        <v>17</v>
      </c>
      <c r="D340" s="561">
        <v>12</v>
      </c>
      <c r="E340" s="561"/>
      <c r="F340" s="561"/>
      <c r="G340" s="561">
        <v>5</v>
      </c>
      <c r="H340" s="561">
        <v>0</v>
      </c>
    </row>
    <row r="341" spans="1:8">
      <c r="A341" s="790"/>
      <c r="B341" s="448" t="s">
        <v>441</v>
      </c>
      <c r="C341" s="561">
        <v>18</v>
      </c>
      <c r="D341" s="561">
        <v>12</v>
      </c>
      <c r="E341" s="561"/>
      <c r="F341" s="561"/>
      <c r="G341" s="561">
        <v>6</v>
      </c>
      <c r="H341" s="561">
        <v>0</v>
      </c>
    </row>
    <row r="342" spans="1:8">
      <c r="A342" s="790"/>
      <c r="B342" s="448" t="s">
        <v>34</v>
      </c>
      <c r="C342" s="561">
        <v>17</v>
      </c>
      <c r="D342" s="561">
        <v>12</v>
      </c>
      <c r="E342" s="561"/>
      <c r="F342" s="561"/>
      <c r="G342" s="561">
        <v>5</v>
      </c>
      <c r="H342" s="561">
        <v>0</v>
      </c>
    </row>
    <row r="343" spans="1:8">
      <c r="A343" s="790"/>
      <c r="B343" s="448" t="s">
        <v>442</v>
      </c>
      <c r="C343" s="561">
        <v>17</v>
      </c>
      <c r="D343" s="561">
        <v>12</v>
      </c>
      <c r="E343" s="561"/>
      <c r="F343" s="561"/>
      <c r="G343" s="561">
        <v>5</v>
      </c>
      <c r="H343" s="561">
        <v>0</v>
      </c>
    </row>
    <row r="344" spans="1:8">
      <c r="A344" s="790"/>
      <c r="B344" s="448" t="s">
        <v>33</v>
      </c>
      <c r="C344" s="561">
        <v>17</v>
      </c>
      <c r="D344" s="561">
        <v>12</v>
      </c>
      <c r="E344" s="561"/>
      <c r="F344" s="561"/>
      <c r="G344" s="561">
        <v>5</v>
      </c>
      <c r="H344" s="561">
        <v>0</v>
      </c>
    </row>
    <row r="345" spans="1:8">
      <c r="A345" s="790"/>
      <c r="B345" s="448" t="s">
        <v>601</v>
      </c>
      <c r="C345" s="561">
        <v>19</v>
      </c>
      <c r="D345" s="561">
        <v>13</v>
      </c>
      <c r="E345" s="561"/>
      <c r="F345" s="561"/>
      <c r="G345" s="561">
        <v>6</v>
      </c>
      <c r="H345" s="561">
        <v>0</v>
      </c>
    </row>
    <row r="346" spans="1:8">
      <c r="A346" s="790"/>
      <c r="B346" s="448" t="s">
        <v>602</v>
      </c>
      <c r="C346" s="561">
        <v>18</v>
      </c>
      <c r="D346" s="561">
        <v>13</v>
      </c>
      <c r="E346" s="561"/>
      <c r="F346" s="561"/>
      <c r="G346" s="561">
        <v>5</v>
      </c>
      <c r="H346" s="561">
        <v>0</v>
      </c>
    </row>
    <row r="347" spans="1:8">
      <c r="A347" s="790"/>
      <c r="B347" s="448" t="s">
        <v>603</v>
      </c>
      <c r="C347" s="561">
        <v>19</v>
      </c>
      <c r="D347" s="561">
        <v>13</v>
      </c>
      <c r="E347" s="561"/>
      <c r="F347" s="561"/>
      <c r="G347" s="561">
        <v>6</v>
      </c>
      <c r="H347" s="561">
        <v>0</v>
      </c>
    </row>
    <row r="348" spans="1:8">
      <c r="A348" s="790"/>
      <c r="B348" s="448" t="s">
        <v>604</v>
      </c>
      <c r="C348" s="561">
        <v>20</v>
      </c>
      <c r="D348" s="561">
        <v>14</v>
      </c>
      <c r="E348" s="561"/>
      <c r="F348" s="561"/>
      <c r="G348" s="561">
        <v>5</v>
      </c>
      <c r="H348" s="561">
        <v>0</v>
      </c>
    </row>
    <row r="349" spans="1:8">
      <c r="A349" s="790"/>
      <c r="B349" s="448" t="s">
        <v>605</v>
      </c>
      <c r="C349" s="561">
        <v>21</v>
      </c>
      <c r="D349" s="561">
        <v>15</v>
      </c>
      <c r="E349" s="561"/>
      <c r="F349" s="561"/>
      <c r="G349" s="561">
        <v>6</v>
      </c>
      <c r="H349" s="561">
        <v>0</v>
      </c>
    </row>
    <row r="350" spans="1:8">
      <c r="A350" s="790"/>
      <c r="B350" s="448" t="s">
        <v>606</v>
      </c>
      <c r="C350" s="561">
        <v>20</v>
      </c>
      <c r="D350" s="561">
        <v>15</v>
      </c>
      <c r="E350" s="561"/>
      <c r="F350" s="561"/>
      <c r="G350" s="561">
        <v>5</v>
      </c>
      <c r="H350" s="561">
        <v>0</v>
      </c>
    </row>
    <row r="351" spans="1:8">
      <c r="A351" s="790"/>
      <c r="B351" s="448" t="s">
        <v>607</v>
      </c>
      <c r="C351" s="561">
        <v>21</v>
      </c>
      <c r="D351" s="561">
        <v>15</v>
      </c>
      <c r="E351" s="561"/>
      <c r="F351" s="561"/>
      <c r="G351" s="561">
        <v>6</v>
      </c>
      <c r="H351" s="561">
        <v>0</v>
      </c>
    </row>
    <row r="352" spans="1:8">
      <c r="A352" s="790"/>
      <c r="B352" s="448" t="s">
        <v>608</v>
      </c>
      <c r="C352" s="561">
        <v>22</v>
      </c>
      <c r="D352" s="561">
        <v>17</v>
      </c>
      <c r="E352" s="561"/>
      <c r="F352" s="561"/>
      <c r="G352" s="561">
        <v>5</v>
      </c>
      <c r="H352" s="561">
        <v>0</v>
      </c>
    </row>
    <row r="353" spans="1:8">
      <c r="A353" s="790"/>
      <c r="B353" s="448" t="s">
        <v>1151</v>
      </c>
      <c r="C353" s="561">
        <v>25</v>
      </c>
      <c r="D353" s="561">
        <v>20</v>
      </c>
      <c r="E353" s="561"/>
      <c r="F353" s="561"/>
      <c r="G353" s="561">
        <v>5</v>
      </c>
      <c r="H353" s="561">
        <v>0</v>
      </c>
    </row>
    <row r="354" spans="1:8">
      <c r="A354" s="790"/>
      <c r="B354" s="505" t="s">
        <v>1152</v>
      </c>
      <c r="C354" s="562">
        <v>29</v>
      </c>
      <c r="D354" s="562">
        <v>22</v>
      </c>
      <c r="E354" s="562"/>
      <c r="F354" s="562"/>
      <c r="G354" s="562">
        <v>7</v>
      </c>
      <c r="H354" s="562"/>
    </row>
    <row r="355" spans="1:8">
      <c r="A355" s="791"/>
      <c r="B355" s="505" t="s">
        <v>2783</v>
      </c>
      <c r="C355" s="614">
        <v>28</v>
      </c>
      <c r="D355" s="614"/>
      <c r="E355" s="614"/>
      <c r="F355" s="614"/>
      <c r="G355" s="614"/>
      <c r="H355" s="614"/>
    </row>
    <row r="356" spans="1:8">
      <c r="A356" s="789" t="s">
        <v>4</v>
      </c>
      <c r="B356" s="448" t="s">
        <v>436</v>
      </c>
      <c r="C356" s="561">
        <v>0</v>
      </c>
      <c r="D356" s="561">
        <v>0</v>
      </c>
      <c r="E356" s="561"/>
      <c r="F356" s="561"/>
      <c r="G356" s="561"/>
      <c r="H356" s="561"/>
    </row>
    <row r="357" spans="1:8">
      <c r="A357" s="790"/>
      <c r="B357" s="448" t="s">
        <v>462</v>
      </c>
      <c r="C357" s="561">
        <v>0</v>
      </c>
      <c r="D357" s="561">
        <v>0</v>
      </c>
      <c r="E357" s="561"/>
      <c r="F357" s="561"/>
      <c r="G357" s="561"/>
      <c r="H357" s="561"/>
    </row>
    <row r="358" spans="1:8">
      <c r="A358" s="790"/>
      <c r="B358" s="448" t="s">
        <v>463</v>
      </c>
      <c r="C358" s="561">
        <v>0</v>
      </c>
      <c r="D358" s="561">
        <v>0</v>
      </c>
      <c r="E358" s="561"/>
      <c r="F358" s="561"/>
      <c r="G358" s="561"/>
      <c r="H358" s="561"/>
    </row>
    <row r="359" spans="1:8">
      <c r="A359" s="790"/>
      <c r="B359" s="448" t="s">
        <v>464</v>
      </c>
      <c r="C359" s="561">
        <v>0</v>
      </c>
      <c r="D359" s="561">
        <v>0</v>
      </c>
      <c r="E359" s="561"/>
      <c r="F359" s="561"/>
      <c r="G359" s="561"/>
      <c r="H359" s="561"/>
    </row>
    <row r="360" spans="1:8">
      <c r="A360" s="790"/>
      <c r="B360" s="448" t="s">
        <v>465</v>
      </c>
      <c r="C360" s="561">
        <v>0</v>
      </c>
      <c r="D360" s="561">
        <v>0</v>
      </c>
      <c r="E360" s="561"/>
      <c r="F360" s="561"/>
      <c r="G360" s="561"/>
      <c r="H360" s="561"/>
    </row>
    <row r="361" spans="1:8">
      <c r="A361" s="790"/>
      <c r="B361" s="448" t="s">
        <v>437</v>
      </c>
      <c r="C361" s="561">
        <v>0</v>
      </c>
      <c r="D361" s="561">
        <v>0</v>
      </c>
      <c r="E361" s="561"/>
      <c r="F361" s="561"/>
      <c r="G361" s="561"/>
      <c r="H361" s="561"/>
    </row>
    <row r="362" spans="1:8">
      <c r="A362" s="790"/>
      <c r="B362" s="448" t="s">
        <v>466</v>
      </c>
      <c r="C362" s="561">
        <v>0</v>
      </c>
      <c r="D362" s="561">
        <v>0</v>
      </c>
      <c r="E362" s="561"/>
      <c r="F362" s="561"/>
      <c r="G362" s="561"/>
      <c r="H362" s="561"/>
    </row>
    <row r="363" spans="1:8">
      <c r="A363" s="790"/>
      <c r="B363" s="448" t="s">
        <v>467</v>
      </c>
      <c r="C363" s="561">
        <v>0</v>
      </c>
      <c r="D363" s="561">
        <v>0</v>
      </c>
      <c r="E363" s="561"/>
      <c r="F363" s="561"/>
      <c r="G363" s="561"/>
      <c r="H363" s="561"/>
    </row>
    <row r="364" spans="1:8">
      <c r="A364" s="790"/>
      <c r="B364" s="448" t="s">
        <v>468</v>
      </c>
      <c r="C364" s="561">
        <v>0</v>
      </c>
      <c r="D364" s="561">
        <v>0</v>
      </c>
      <c r="E364" s="561"/>
      <c r="F364" s="561"/>
      <c r="G364" s="561"/>
      <c r="H364" s="561"/>
    </row>
    <row r="365" spans="1:8">
      <c r="A365" s="790"/>
      <c r="B365" s="448" t="s">
        <v>469</v>
      </c>
      <c r="C365" s="561">
        <v>0</v>
      </c>
      <c r="D365" s="561">
        <v>0</v>
      </c>
      <c r="E365" s="561"/>
      <c r="F365" s="561"/>
      <c r="G365" s="561"/>
      <c r="H365" s="561"/>
    </row>
    <row r="366" spans="1:8">
      <c r="A366" s="790"/>
      <c r="B366" s="448" t="s">
        <v>438</v>
      </c>
      <c r="C366" s="561">
        <v>0</v>
      </c>
      <c r="D366" s="561">
        <v>0</v>
      </c>
      <c r="E366" s="561"/>
      <c r="F366" s="561"/>
      <c r="G366" s="561"/>
      <c r="H366" s="561"/>
    </row>
    <row r="367" spans="1:8">
      <c r="A367" s="790"/>
      <c r="B367" s="448" t="s">
        <v>445</v>
      </c>
      <c r="C367" s="561">
        <v>0</v>
      </c>
      <c r="D367" s="561">
        <v>0</v>
      </c>
      <c r="E367" s="561"/>
      <c r="F367" s="561"/>
      <c r="G367" s="561"/>
      <c r="H367" s="561"/>
    </row>
    <row r="368" spans="1:8">
      <c r="A368" s="790"/>
      <c r="B368" s="448" t="s">
        <v>446</v>
      </c>
      <c r="C368" s="561">
        <v>0</v>
      </c>
      <c r="D368" s="561">
        <v>0</v>
      </c>
      <c r="E368" s="561"/>
      <c r="F368" s="561"/>
      <c r="G368" s="561"/>
      <c r="H368" s="561"/>
    </row>
    <row r="369" spans="1:8">
      <c r="A369" s="790"/>
      <c r="B369" s="448" t="s">
        <v>447</v>
      </c>
      <c r="C369" s="561">
        <v>0</v>
      </c>
      <c r="D369" s="561">
        <v>0</v>
      </c>
      <c r="E369" s="561"/>
      <c r="F369" s="561"/>
      <c r="G369" s="561"/>
      <c r="H369" s="561"/>
    </row>
    <row r="370" spans="1:8">
      <c r="A370" s="790"/>
      <c r="B370" s="448" t="s">
        <v>448</v>
      </c>
      <c r="C370" s="561">
        <v>0</v>
      </c>
      <c r="D370" s="561">
        <v>0</v>
      </c>
      <c r="E370" s="561"/>
      <c r="F370" s="561"/>
      <c r="G370" s="561"/>
      <c r="H370" s="561"/>
    </row>
    <row r="371" spans="1:8">
      <c r="A371" s="790"/>
      <c r="B371" s="448" t="s">
        <v>439</v>
      </c>
      <c r="C371" s="561">
        <v>0</v>
      </c>
      <c r="D371" s="561">
        <v>0</v>
      </c>
      <c r="E371" s="561"/>
      <c r="F371" s="561"/>
      <c r="G371" s="561"/>
      <c r="H371" s="561"/>
    </row>
    <row r="372" spans="1:8">
      <c r="A372" s="790"/>
      <c r="B372" s="448" t="s">
        <v>440</v>
      </c>
      <c r="C372" s="561">
        <v>0</v>
      </c>
      <c r="D372" s="561">
        <v>0</v>
      </c>
      <c r="E372" s="561"/>
      <c r="F372" s="561"/>
      <c r="G372" s="561"/>
      <c r="H372" s="561"/>
    </row>
    <row r="373" spans="1:8">
      <c r="A373" s="790"/>
      <c r="B373" s="448" t="s">
        <v>441</v>
      </c>
      <c r="C373" s="561">
        <v>0</v>
      </c>
      <c r="D373" s="561">
        <v>0</v>
      </c>
      <c r="E373" s="561"/>
      <c r="F373" s="561"/>
      <c r="G373" s="561"/>
      <c r="H373" s="561"/>
    </row>
    <row r="374" spans="1:8">
      <c r="A374" s="790"/>
      <c r="B374" s="448" t="s">
        <v>34</v>
      </c>
      <c r="C374" s="561">
        <v>0</v>
      </c>
      <c r="D374" s="561">
        <v>0</v>
      </c>
      <c r="E374" s="561"/>
      <c r="F374" s="561"/>
      <c r="G374" s="561"/>
      <c r="H374" s="561"/>
    </row>
    <row r="375" spans="1:8">
      <c r="A375" s="790"/>
      <c r="B375" s="448" t="s">
        <v>442</v>
      </c>
      <c r="C375" s="561">
        <v>0</v>
      </c>
      <c r="D375" s="561">
        <v>0</v>
      </c>
      <c r="E375" s="561"/>
      <c r="F375" s="561"/>
      <c r="G375" s="561"/>
      <c r="H375" s="561"/>
    </row>
    <row r="376" spans="1:8">
      <c r="A376" s="790"/>
      <c r="B376" s="448" t="s">
        <v>33</v>
      </c>
      <c r="C376" s="561">
        <v>0</v>
      </c>
      <c r="D376" s="561">
        <v>0</v>
      </c>
      <c r="E376" s="561"/>
      <c r="F376" s="561"/>
      <c r="G376" s="561"/>
      <c r="H376" s="561"/>
    </row>
    <row r="377" spans="1:8">
      <c r="A377" s="790"/>
      <c r="B377" s="448" t="s">
        <v>601</v>
      </c>
      <c r="C377" s="561">
        <v>0</v>
      </c>
      <c r="D377" s="561">
        <v>0</v>
      </c>
      <c r="E377" s="561"/>
      <c r="F377" s="561"/>
      <c r="G377" s="561"/>
      <c r="H377" s="561"/>
    </row>
    <row r="378" spans="1:8">
      <c r="A378" s="790"/>
      <c r="B378" s="448" t="s">
        <v>602</v>
      </c>
      <c r="C378" s="561">
        <v>0</v>
      </c>
      <c r="D378" s="561">
        <v>0</v>
      </c>
      <c r="E378" s="561"/>
      <c r="F378" s="561"/>
      <c r="G378" s="561"/>
      <c r="H378" s="561"/>
    </row>
    <row r="379" spans="1:8">
      <c r="A379" s="790"/>
      <c r="B379" s="448" t="s">
        <v>603</v>
      </c>
      <c r="C379" s="561">
        <v>0</v>
      </c>
      <c r="D379" s="561">
        <v>0</v>
      </c>
      <c r="E379" s="561"/>
      <c r="F379" s="561"/>
      <c r="G379" s="561">
        <v>0</v>
      </c>
      <c r="H379" s="561"/>
    </row>
    <row r="380" spans="1:8">
      <c r="A380" s="790"/>
      <c r="B380" s="448" t="s">
        <v>604</v>
      </c>
      <c r="C380" s="561">
        <v>0</v>
      </c>
      <c r="D380" s="561">
        <v>0</v>
      </c>
      <c r="E380" s="561"/>
      <c r="F380" s="561"/>
      <c r="G380" s="561">
        <v>0</v>
      </c>
      <c r="H380" s="561"/>
    </row>
    <row r="381" spans="1:8">
      <c r="A381" s="790"/>
      <c r="B381" s="448" t="s">
        <v>605</v>
      </c>
      <c r="C381" s="561">
        <v>0</v>
      </c>
      <c r="D381" s="561">
        <v>0</v>
      </c>
      <c r="E381" s="561"/>
      <c r="F381" s="561"/>
      <c r="G381" s="561">
        <v>0</v>
      </c>
      <c r="H381" s="561"/>
    </row>
    <row r="382" spans="1:8">
      <c r="A382" s="790"/>
      <c r="B382" s="448" t="s">
        <v>606</v>
      </c>
      <c r="C382" s="561">
        <v>0</v>
      </c>
      <c r="D382" s="561">
        <v>0</v>
      </c>
      <c r="E382" s="561"/>
      <c r="F382" s="561"/>
      <c r="G382" s="561">
        <v>0</v>
      </c>
      <c r="H382" s="561"/>
    </row>
    <row r="383" spans="1:8">
      <c r="A383" s="790"/>
      <c r="B383" s="448" t="s">
        <v>607</v>
      </c>
      <c r="C383" s="561">
        <v>0</v>
      </c>
      <c r="D383" s="561">
        <v>0</v>
      </c>
      <c r="E383" s="561"/>
      <c r="F383" s="561"/>
      <c r="G383" s="561">
        <v>0</v>
      </c>
      <c r="H383" s="561"/>
    </row>
    <row r="384" spans="1:8">
      <c r="A384" s="790"/>
      <c r="B384" s="448" t="s">
        <v>608</v>
      </c>
      <c r="C384" s="561">
        <v>0</v>
      </c>
      <c r="D384" s="561">
        <v>0</v>
      </c>
      <c r="E384" s="561"/>
      <c r="F384" s="561"/>
      <c r="G384" s="561">
        <v>0</v>
      </c>
      <c r="H384" s="561"/>
    </row>
    <row r="385" spans="1:8">
      <c r="A385" s="790"/>
      <c r="B385" s="448" t="s">
        <v>1151</v>
      </c>
      <c r="C385" s="561">
        <v>0</v>
      </c>
      <c r="D385" s="561">
        <v>0</v>
      </c>
      <c r="E385" s="561"/>
      <c r="F385" s="561"/>
      <c r="G385" s="561">
        <v>0</v>
      </c>
      <c r="H385" s="561"/>
    </row>
    <row r="386" spans="1:8">
      <c r="A386" s="790"/>
      <c r="B386" s="505" t="s">
        <v>1152</v>
      </c>
      <c r="C386" s="562">
        <v>0</v>
      </c>
      <c r="D386" s="562">
        <v>0</v>
      </c>
      <c r="E386" s="562"/>
      <c r="F386" s="562"/>
      <c r="G386" s="562">
        <v>0</v>
      </c>
      <c r="H386" s="562"/>
    </row>
    <row r="387" spans="1:8">
      <c r="A387" s="791"/>
      <c r="B387" s="505" t="s">
        <v>2783</v>
      </c>
      <c r="C387" s="614">
        <v>0</v>
      </c>
      <c r="D387" s="614"/>
      <c r="E387" s="614"/>
      <c r="F387" s="614"/>
      <c r="G387" s="614"/>
      <c r="H387" s="614"/>
    </row>
    <row r="388" spans="1:8">
      <c r="A388" s="789" t="s">
        <v>3</v>
      </c>
      <c r="B388" s="448" t="s">
        <v>436</v>
      </c>
      <c r="C388" s="561">
        <v>4767</v>
      </c>
      <c r="D388" s="561">
        <v>4611</v>
      </c>
      <c r="E388" s="561">
        <v>0</v>
      </c>
      <c r="F388" s="561">
        <v>63</v>
      </c>
      <c r="G388" s="561">
        <v>2</v>
      </c>
      <c r="H388" s="561">
        <v>91</v>
      </c>
    </row>
    <row r="389" spans="1:8">
      <c r="A389" s="790"/>
      <c r="B389" s="448" t="s">
        <v>462</v>
      </c>
      <c r="C389" s="561">
        <v>4859</v>
      </c>
      <c r="D389" s="561">
        <v>4692</v>
      </c>
      <c r="E389" s="561">
        <v>0</v>
      </c>
      <c r="F389" s="561">
        <v>64</v>
      </c>
      <c r="G389" s="561">
        <v>2</v>
      </c>
      <c r="H389" s="561">
        <v>100</v>
      </c>
    </row>
    <row r="390" spans="1:8">
      <c r="A390" s="790"/>
      <c r="B390" s="448" t="s">
        <v>463</v>
      </c>
      <c r="C390" s="561">
        <v>4760</v>
      </c>
      <c r="D390" s="561">
        <v>4592</v>
      </c>
      <c r="E390" s="561">
        <v>0</v>
      </c>
      <c r="F390" s="561">
        <v>64</v>
      </c>
      <c r="G390" s="561">
        <v>3</v>
      </c>
      <c r="H390" s="561">
        <v>100</v>
      </c>
    </row>
    <row r="391" spans="1:8">
      <c r="A391" s="790"/>
      <c r="B391" s="448" t="s">
        <v>464</v>
      </c>
      <c r="C391" s="561">
        <v>5070</v>
      </c>
      <c r="D391" s="561">
        <v>4914</v>
      </c>
      <c r="E391" s="561">
        <v>0</v>
      </c>
      <c r="F391" s="561">
        <v>72</v>
      </c>
      <c r="G391" s="561">
        <v>5</v>
      </c>
      <c r="H391" s="561">
        <v>78</v>
      </c>
    </row>
    <row r="392" spans="1:8">
      <c r="A392" s="790"/>
      <c r="B392" s="448" t="s">
        <v>465</v>
      </c>
      <c r="C392" s="561">
        <v>5299</v>
      </c>
      <c r="D392" s="561">
        <v>5114</v>
      </c>
      <c r="E392" s="561">
        <v>0</v>
      </c>
      <c r="F392" s="561">
        <v>72</v>
      </c>
      <c r="G392" s="561">
        <v>9</v>
      </c>
      <c r="H392" s="561">
        <v>105</v>
      </c>
    </row>
    <row r="393" spans="1:8">
      <c r="A393" s="790"/>
      <c r="B393" s="448" t="s">
        <v>437</v>
      </c>
      <c r="C393" s="561">
        <v>5691</v>
      </c>
      <c r="D393" s="561">
        <v>5473</v>
      </c>
      <c r="E393" s="561">
        <v>17</v>
      </c>
      <c r="F393" s="561">
        <v>72</v>
      </c>
      <c r="G393" s="561">
        <v>6</v>
      </c>
      <c r="H393" s="561">
        <v>122</v>
      </c>
    </row>
    <row r="394" spans="1:8">
      <c r="A394" s="790"/>
      <c r="B394" s="448" t="s">
        <v>466</v>
      </c>
      <c r="C394" s="561">
        <v>5722</v>
      </c>
      <c r="D394" s="561">
        <v>5500</v>
      </c>
      <c r="E394" s="561">
        <v>17</v>
      </c>
      <c r="F394" s="561">
        <v>65</v>
      </c>
      <c r="G394" s="561">
        <v>13</v>
      </c>
      <c r="H394" s="561">
        <v>127</v>
      </c>
    </row>
    <row r="395" spans="1:8">
      <c r="A395" s="790"/>
      <c r="B395" s="448" t="s">
        <v>467</v>
      </c>
      <c r="C395" s="561">
        <v>6073</v>
      </c>
      <c r="D395" s="561">
        <v>5827</v>
      </c>
      <c r="E395" s="561">
        <v>34</v>
      </c>
      <c r="F395" s="561">
        <v>58</v>
      </c>
      <c r="G395" s="561">
        <v>17</v>
      </c>
      <c r="H395" s="561">
        <v>137</v>
      </c>
    </row>
    <row r="396" spans="1:8">
      <c r="A396" s="790"/>
      <c r="B396" s="448" t="s">
        <v>468</v>
      </c>
      <c r="C396" s="561">
        <v>6154</v>
      </c>
      <c r="D396" s="561">
        <v>5904</v>
      </c>
      <c r="E396" s="561">
        <v>40</v>
      </c>
      <c r="F396" s="561">
        <v>49</v>
      </c>
      <c r="G396" s="561">
        <v>14</v>
      </c>
      <c r="H396" s="561">
        <v>147</v>
      </c>
    </row>
    <row r="397" spans="1:8">
      <c r="A397" s="790"/>
      <c r="B397" s="448" t="s">
        <v>469</v>
      </c>
      <c r="C397" s="561">
        <v>6071</v>
      </c>
      <c r="D397" s="561">
        <v>5821</v>
      </c>
      <c r="E397" s="561">
        <v>36</v>
      </c>
      <c r="F397" s="561">
        <v>64</v>
      </c>
      <c r="G397" s="561">
        <v>12</v>
      </c>
      <c r="H397" s="561">
        <v>139</v>
      </c>
    </row>
    <row r="398" spans="1:8">
      <c r="A398" s="790"/>
      <c r="B398" s="448" t="s">
        <v>438</v>
      </c>
      <c r="C398" s="561">
        <v>6052</v>
      </c>
      <c r="D398" s="561">
        <v>5798</v>
      </c>
      <c r="E398" s="561">
        <v>41</v>
      </c>
      <c r="F398" s="561">
        <v>59</v>
      </c>
      <c r="G398" s="561">
        <v>14</v>
      </c>
      <c r="H398" s="561">
        <v>141</v>
      </c>
    </row>
    <row r="399" spans="1:8">
      <c r="A399" s="790"/>
      <c r="B399" s="448" t="s">
        <v>445</v>
      </c>
      <c r="C399" s="561">
        <v>5960</v>
      </c>
      <c r="D399" s="561">
        <v>5721</v>
      </c>
      <c r="E399" s="561">
        <v>33</v>
      </c>
      <c r="F399" s="561">
        <v>76</v>
      </c>
      <c r="G399" s="561">
        <v>14</v>
      </c>
      <c r="H399" s="561">
        <v>116</v>
      </c>
    </row>
    <row r="400" spans="1:8">
      <c r="A400" s="790"/>
      <c r="B400" s="448" t="s">
        <v>446</v>
      </c>
      <c r="C400" s="561">
        <v>5920</v>
      </c>
      <c r="D400" s="561">
        <v>5655</v>
      </c>
      <c r="E400" s="561">
        <v>44</v>
      </c>
      <c r="F400" s="561">
        <v>75</v>
      </c>
      <c r="G400" s="561">
        <v>16</v>
      </c>
      <c r="H400" s="561">
        <v>130</v>
      </c>
    </row>
    <row r="401" spans="1:8">
      <c r="A401" s="790"/>
      <c r="B401" s="448" t="s">
        <v>447</v>
      </c>
      <c r="C401" s="561">
        <v>6267</v>
      </c>
      <c r="D401" s="561">
        <v>6042</v>
      </c>
      <c r="E401" s="561">
        <v>29</v>
      </c>
      <c r="F401" s="561">
        <v>45</v>
      </c>
      <c r="G401" s="561">
        <v>13</v>
      </c>
      <c r="H401" s="561">
        <v>137</v>
      </c>
    </row>
    <row r="402" spans="1:8">
      <c r="A402" s="790"/>
      <c r="B402" s="448" t="s">
        <v>448</v>
      </c>
      <c r="C402" s="561">
        <v>6358</v>
      </c>
      <c r="D402" s="561">
        <v>6116</v>
      </c>
      <c r="E402" s="561">
        <v>10</v>
      </c>
      <c r="F402" s="561">
        <v>69</v>
      </c>
      <c r="G402" s="561">
        <v>17</v>
      </c>
      <c r="H402" s="561">
        <v>145</v>
      </c>
    </row>
    <row r="403" spans="1:8">
      <c r="A403" s="790"/>
      <c r="B403" s="448" t="s">
        <v>439</v>
      </c>
      <c r="C403" s="561">
        <v>6386</v>
      </c>
      <c r="D403" s="561">
        <v>6174</v>
      </c>
      <c r="E403" s="561">
        <v>10</v>
      </c>
      <c r="F403" s="561">
        <v>75</v>
      </c>
      <c r="G403" s="561">
        <v>5</v>
      </c>
      <c r="H403" s="561">
        <v>123</v>
      </c>
    </row>
    <row r="404" spans="1:8">
      <c r="A404" s="790"/>
      <c r="B404" s="448" t="s">
        <v>440</v>
      </c>
      <c r="C404" s="561">
        <v>6364</v>
      </c>
      <c r="D404" s="561">
        <v>6170</v>
      </c>
      <c r="E404" s="561">
        <v>9</v>
      </c>
      <c r="F404" s="561">
        <v>65</v>
      </c>
      <c r="G404" s="561">
        <v>11</v>
      </c>
      <c r="H404" s="561">
        <v>109</v>
      </c>
    </row>
    <row r="405" spans="1:8">
      <c r="A405" s="790"/>
      <c r="B405" s="448" t="s">
        <v>441</v>
      </c>
      <c r="C405" s="561">
        <v>6438</v>
      </c>
      <c r="D405" s="561">
        <v>6241</v>
      </c>
      <c r="E405" s="561">
        <v>10</v>
      </c>
      <c r="F405" s="561">
        <v>61</v>
      </c>
      <c r="G405" s="561">
        <v>3</v>
      </c>
      <c r="H405" s="561">
        <v>123</v>
      </c>
    </row>
    <row r="406" spans="1:8">
      <c r="A406" s="790"/>
      <c r="B406" s="448" t="s">
        <v>34</v>
      </c>
      <c r="C406" s="561">
        <v>6486</v>
      </c>
      <c r="D406" s="561">
        <v>6276</v>
      </c>
      <c r="E406" s="561">
        <v>9</v>
      </c>
      <c r="F406" s="561">
        <v>54</v>
      </c>
      <c r="G406" s="561">
        <v>4</v>
      </c>
      <c r="H406" s="561">
        <v>143</v>
      </c>
    </row>
    <row r="407" spans="1:8">
      <c r="A407" s="790"/>
      <c r="B407" s="448" t="s">
        <v>442</v>
      </c>
      <c r="C407" s="561">
        <v>6425</v>
      </c>
      <c r="D407" s="561">
        <v>6227</v>
      </c>
      <c r="E407" s="561">
        <v>9</v>
      </c>
      <c r="F407" s="561">
        <v>42</v>
      </c>
      <c r="G407" s="561">
        <v>5</v>
      </c>
      <c r="H407" s="561">
        <v>141</v>
      </c>
    </row>
    <row r="408" spans="1:8">
      <c r="A408" s="790"/>
      <c r="B408" s="448" t="s">
        <v>33</v>
      </c>
      <c r="C408" s="561">
        <v>6659</v>
      </c>
      <c r="D408" s="561">
        <v>6387</v>
      </c>
      <c r="E408" s="561">
        <v>78</v>
      </c>
      <c r="F408" s="561">
        <v>53</v>
      </c>
      <c r="G408" s="561">
        <v>8</v>
      </c>
      <c r="H408" s="561">
        <v>133</v>
      </c>
    </row>
    <row r="409" spans="1:8">
      <c r="A409" s="790"/>
      <c r="B409" s="448" t="s">
        <v>601</v>
      </c>
      <c r="C409" s="561">
        <v>6586</v>
      </c>
      <c r="D409" s="561">
        <v>6320</v>
      </c>
      <c r="E409" s="561">
        <v>63</v>
      </c>
      <c r="F409" s="561">
        <v>47</v>
      </c>
      <c r="G409" s="561">
        <v>8</v>
      </c>
      <c r="H409" s="561">
        <v>149</v>
      </c>
    </row>
    <row r="410" spans="1:8">
      <c r="A410" s="790"/>
      <c r="B410" s="448" t="s">
        <v>602</v>
      </c>
      <c r="C410" s="561">
        <v>6713</v>
      </c>
      <c r="D410" s="561">
        <v>6492</v>
      </c>
      <c r="E410" s="561">
        <v>43</v>
      </c>
      <c r="F410" s="561">
        <v>40</v>
      </c>
      <c r="G410" s="561">
        <v>4</v>
      </c>
      <c r="H410" s="561">
        <v>132</v>
      </c>
    </row>
    <row r="411" spans="1:8">
      <c r="A411" s="790"/>
      <c r="B411" s="448" t="s">
        <v>603</v>
      </c>
      <c r="C411" s="561">
        <v>6718</v>
      </c>
      <c r="D411" s="561">
        <v>6467</v>
      </c>
      <c r="E411" s="561">
        <v>47</v>
      </c>
      <c r="F411" s="561">
        <v>43</v>
      </c>
      <c r="G411" s="561">
        <v>4</v>
      </c>
      <c r="H411" s="561">
        <v>156</v>
      </c>
    </row>
    <row r="412" spans="1:8">
      <c r="A412" s="790"/>
      <c r="B412" s="448" t="s">
        <v>604</v>
      </c>
      <c r="C412" s="561">
        <v>6842</v>
      </c>
      <c r="D412" s="561">
        <v>6588</v>
      </c>
      <c r="E412" s="561">
        <v>53</v>
      </c>
      <c r="F412" s="561">
        <v>37</v>
      </c>
      <c r="G412" s="561">
        <v>11</v>
      </c>
      <c r="H412" s="561">
        <v>153</v>
      </c>
    </row>
    <row r="413" spans="1:8">
      <c r="A413" s="790"/>
      <c r="B413" s="448" t="s">
        <v>605</v>
      </c>
      <c r="C413" s="561">
        <v>6564</v>
      </c>
      <c r="D413" s="561">
        <v>6345</v>
      </c>
      <c r="E413" s="561">
        <v>18</v>
      </c>
      <c r="F413" s="561">
        <v>43</v>
      </c>
      <c r="G413" s="561">
        <v>20</v>
      </c>
      <c r="H413" s="561">
        <v>139</v>
      </c>
    </row>
    <row r="414" spans="1:8">
      <c r="A414" s="790"/>
      <c r="B414" s="448" t="s">
        <v>606</v>
      </c>
      <c r="C414" s="561">
        <v>6630</v>
      </c>
      <c r="D414" s="561">
        <v>6395</v>
      </c>
      <c r="E414" s="561">
        <v>3</v>
      </c>
      <c r="F414" s="561">
        <v>26</v>
      </c>
      <c r="G414" s="561">
        <v>25</v>
      </c>
      <c r="H414" s="561">
        <v>182</v>
      </c>
    </row>
    <row r="415" spans="1:8">
      <c r="A415" s="790"/>
      <c r="B415" s="448" t="s">
        <v>607</v>
      </c>
      <c r="C415" s="561">
        <v>6484</v>
      </c>
      <c r="D415" s="561">
        <v>6241</v>
      </c>
      <c r="E415" s="561">
        <v>4</v>
      </c>
      <c r="F415" s="561">
        <v>23</v>
      </c>
      <c r="G415" s="561">
        <v>33</v>
      </c>
      <c r="H415" s="561">
        <v>183</v>
      </c>
    </row>
    <row r="416" spans="1:8">
      <c r="A416" s="790"/>
      <c r="B416" s="448" t="s">
        <v>608</v>
      </c>
      <c r="C416" s="561">
        <v>6507</v>
      </c>
      <c r="D416" s="561">
        <v>6288</v>
      </c>
      <c r="E416" s="561">
        <v>4</v>
      </c>
      <c r="F416" s="561">
        <v>35</v>
      </c>
      <c r="G416" s="561">
        <v>39</v>
      </c>
      <c r="H416" s="561">
        <v>141</v>
      </c>
    </row>
    <row r="417" spans="1:8">
      <c r="A417" s="790"/>
      <c r="B417" s="448" t="s">
        <v>1151</v>
      </c>
      <c r="C417" s="561">
        <v>6601</v>
      </c>
      <c r="D417" s="561">
        <v>6354</v>
      </c>
      <c r="E417" s="561">
        <v>3</v>
      </c>
      <c r="F417" s="561">
        <v>40</v>
      </c>
      <c r="G417" s="561">
        <v>38</v>
      </c>
      <c r="H417" s="561">
        <v>165</v>
      </c>
    </row>
    <row r="418" spans="1:8">
      <c r="A418" s="790"/>
      <c r="B418" s="505" t="s">
        <v>1152</v>
      </c>
      <c r="C418" s="562">
        <v>6313</v>
      </c>
      <c r="D418" s="562">
        <v>6106</v>
      </c>
      <c r="E418" s="562">
        <v>2</v>
      </c>
      <c r="F418" s="562">
        <v>39</v>
      </c>
      <c r="G418" s="562">
        <v>40</v>
      </c>
      <c r="H418" s="562">
        <v>127</v>
      </c>
    </row>
    <row r="419" spans="1:8">
      <c r="A419" s="791"/>
      <c r="B419" s="505" t="s">
        <v>2783</v>
      </c>
      <c r="C419" s="614">
        <v>5876</v>
      </c>
      <c r="D419" s="614"/>
      <c r="E419" s="614"/>
      <c r="F419" s="614"/>
      <c r="G419" s="614"/>
      <c r="H419" s="614"/>
    </row>
    <row r="420" spans="1:8">
      <c r="A420" s="789" t="s">
        <v>2623</v>
      </c>
      <c r="B420" s="448" t="s">
        <v>436</v>
      </c>
      <c r="C420" s="561">
        <v>382</v>
      </c>
      <c r="D420" s="561">
        <v>377</v>
      </c>
      <c r="E420" s="561"/>
      <c r="F420" s="561"/>
      <c r="G420" s="561">
        <v>5</v>
      </c>
      <c r="H420" s="561"/>
    </row>
    <row r="421" spans="1:8">
      <c r="A421" s="790"/>
      <c r="B421" s="448" t="s">
        <v>462</v>
      </c>
      <c r="C421" s="561">
        <v>391</v>
      </c>
      <c r="D421" s="561">
        <v>385</v>
      </c>
      <c r="E421" s="561"/>
      <c r="F421" s="561"/>
      <c r="G421" s="561">
        <v>6</v>
      </c>
      <c r="H421" s="561"/>
    </row>
    <row r="422" spans="1:8">
      <c r="A422" s="790"/>
      <c r="B422" s="448" t="s">
        <v>463</v>
      </c>
      <c r="C422" s="561">
        <v>398</v>
      </c>
      <c r="D422" s="561">
        <v>392</v>
      </c>
      <c r="E422" s="561"/>
      <c r="F422" s="561"/>
      <c r="G422" s="561">
        <v>6</v>
      </c>
      <c r="H422" s="561"/>
    </row>
    <row r="423" spans="1:8">
      <c r="A423" s="790"/>
      <c r="B423" s="448" t="s">
        <v>464</v>
      </c>
      <c r="C423" s="561">
        <v>409</v>
      </c>
      <c r="D423" s="561">
        <v>403</v>
      </c>
      <c r="E423" s="561"/>
      <c r="F423" s="561"/>
      <c r="G423" s="561">
        <v>6</v>
      </c>
      <c r="H423" s="561"/>
    </row>
    <row r="424" spans="1:8">
      <c r="A424" s="790"/>
      <c r="B424" s="448" t="s">
        <v>465</v>
      </c>
      <c r="C424" s="561">
        <v>425</v>
      </c>
      <c r="D424" s="561">
        <v>420</v>
      </c>
      <c r="E424" s="561"/>
      <c r="F424" s="561"/>
      <c r="G424" s="561">
        <v>5</v>
      </c>
      <c r="H424" s="561"/>
    </row>
    <row r="425" spans="1:8">
      <c r="A425" s="790"/>
      <c r="B425" s="448" t="s">
        <v>437</v>
      </c>
      <c r="C425" s="561">
        <v>434</v>
      </c>
      <c r="D425" s="561">
        <v>428</v>
      </c>
      <c r="E425" s="561"/>
      <c r="F425" s="561"/>
      <c r="G425" s="561">
        <v>6</v>
      </c>
      <c r="H425" s="561"/>
    </row>
    <row r="426" spans="1:8">
      <c r="A426" s="790"/>
      <c r="B426" s="448" t="s">
        <v>466</v>
      </c>
      <c r="C426" s="561">
        <v>442</v>
      </c>
      <c r="D426" s="561">
        <v>436</v>
      </c>
      <c r="E426" s="561"/>
      <c r="F426" s="561"/>
      <c r="G426" s="561">
        <v>6</v>
      </c>
      <c r="H426" s="561"/>
    </row>
    <row r="427" spans="1:8">
      <c r="A427" s="790"/>
      <c r="B427" s="448" t="s">
        <v>467</v>
      </c>
      <c r="C427" s="561">
        <v>448</v>
      </c>
      <c r="D427" s="561">
        <v>443</v>
      </c>
      <c r="E427" s="561"/>
      <c r="F427" s="561"/>
      <c r="G427" s="561">
        <v>5</v>
      </c>
      <c r="H427" s="561"/>
    </row>
    <row r="428" spans="1:8">
      <c r="A428" s="790"/>
      <c r="B428" s="448" t="s">
        <v>468</v>
      </c>
      <c r="C428" s="561">
        <v>482</v>
      </c>
      <c r="D428" s="561">
        <v>474</v>
      </c>
      <c r="E428" s="561"/>
      <c r="F428" s="561"/>
      <c r="G428" s="561">
        <v>7</v>
      </c>
      <c r="H428" s="561"/>
    </row>
    <row r="429" spans="1:8">
      <c r="A429" s="790"/>
      <c r="B429" s="448" t="s">
        <v>469</v>
      </c>
      <c r="C429" s="561">
        <v>517</v>
      </c>
      <c r="D429" s="561">
        <v>509</v>
      </c>
      <c r="E429" s="561"/>
      <c r="F429" s="561">
        <v>0</v>
      </c>
      <c r="G429" s="561">
        <v>8</v>
      </c>
      <c r="H429" s="561"/>
    </row>
    <row r="430" spans="1:8">
      <c r="A430" s="790"/>
      <c r="B430" s="448" t="s">
        <v>438</v>
      </c>
      <c r="C430" s="561">
        <v>535</v>
      </c>
      <c r="D430" s="561">
        <v>527</v>
      </c>
      <c r="E430" s="561"/>
      <c r="F430" s="561">
        <v>0</v>
      </c>
      <c r="G430" s="561">
        <v>8</v>
      </c>
      <c r="H430" s="561"/>
    </row>
    <row r="431" spans="1:8">
      <c r="A431" s="790"/>
      <c r="B431" s="448" t="s">
        <v>445</v>
      </c>
      <c r="C431" s="561">
        <v>551</v>
      </c>
      <c r="D431" s="561">
        <v>542</v>
      </c>
      <c r="E431" s="561"/>
      <c r="F431" s="561">
        <v>0</v>
      </c>
      <c r="G431" s="561">
        <v>9</v>
      </c>
      <c r="H431" s="561"/>
    </row>
    <row r="432" spans="1:8">
      <c r="A432" s="790"/>
      <c r="B432" s="448" t="s">
        <v>446</v>
      </c>
      <c r="C432" s="561">
        <v>576</v>
      </c>
      <c r="D432" s="561">
        <v>566</v>
      </c>
      <c r="E432" s="561"/>
      <c r="F432" s="561">
        <v>0</v>
      </c>
      <c r="G432" s="561">
        <v>10</v>
      </c>
      <c r="H432" s="561"/>
    </row>
    <row r="433" spans="1:8">
      <c r="A433" s="790"/>
      <c r="B433" s="448" t="s">
        <v>447</v>
      </c>
      <c r="C433" s="561">
        <v>598</v>
      </c>
      <c r="D433" s="561">
        <v>589</v>
      </c>
      <c r="E433" s="561"/>
      <c r="F433" s="561">
        <v>0</v>
      </c>
      <c r="G433" s="561">
        <v>9</v>
      </c>
      <c r="H433" s="561"/>
    </row>
    <row r="434" spans="1:8">
      <c r="A434" s="790"/>
      <c r="B434" s="448" t="s">
        <v>448</v>
      </c>
      <c r="C434" s="561">
        <v>608</v>
      </c>
      <c r="D434" s="561">
        <v>595</v>
      </c>
      <c r="E434" s="561"/>
      <c r="F434" s="561">
        <v>4</v>
      </c>
      <c r="G434" s="561">
        <v>8</v>
      </c>
      <c r="H434" s="561"/>
    </row>
    <row r="435" spans="1:8">
      <c r="A435" s="790"/>
      <c r="B435" s="448" t="s">
        <v>439</v>
      </c>
      <c r="C435" s="561">
        <v>642</v>
      </c>
      <c r="D435" s="561">
        <v>623</v>
      </c>
      <c r="E435" s="561"/>
      <c r="F435" s="561">
        <v>12</v>
      </c>
      <c r="G435" s="561">
        <v>6</v>
      </c>
      <c r="H435" s="561"/>
    </row>
    <row r="436" spans="1:8">
      <c r="A436" s="790"/>
      <c r="B436" s="448" t="s">
        <v>440</v>
      </c>
      <c r="C436" s="561">
        <v>663</v>
      </c>
      <c r="D436" s="561">
        <v>641</v>
      </c>
      <c r="E436" s="561"/>
      <c r="F436" s="561">
        <v>17</v>
      </c>
      <c r="G436" s="561">
        <v>5</v>
      </c>
      <c r="H436" s="561"/>
    </row>
    <row r="437" spans="1:8">
      <c r="A437" s="790"/>
      <c r="B437" s="448" t="s">
        <v>441</v>
      </c>
      <c r="C437" s="561">
        <v>653</v>
      </c>
      <c r="D437" s="561">
        <v>625</v>
      </c>
      <c r="E437" s="561"/>
      <c r="F437" s="561">
        <v>19</v>
      </c>
      <c r="G437" s="561">
        <v>9</v>
      </c>
      <c r="H437" s="561"/>
    </row>
    <row r="438" spans="1:8">
      <c r="A438" s="790"/>
      <c r="B438" s="448" t="s">
        <v>34</v>
      </c>
      <c r="C438" s="561">
        <v>685</v>
      </c>
      <c r="D438" s="561">
        <v>657</v>
      </c>
      <c r="E438" s="561"/>
      <c r="F438" s="561">
        <v>19</v>
      </c>
      <c r="G438" s="561">
        <v>10</v>
      </c>
      <c r="H438" s="561"/>
    </row>
    <row r="439" spans="1:8">
      <c r="A439" s="790"/>
      <c r="B439" s="448" t="s">
        <v>442</v>
      </c>
      <c r="C439" s="561">
        <v>709</v>
      </c>
      <c r="D439" s="561">
        <v>677</v>
      </c>
      <c r="E439" s="561"/>
      <c r="F439" s="561">
        <v>23</v>
      </c>
      <c r="G439" s="561">
        <v>10</v>
      </c>
      <c r="H439" s="561"/>
    </row>
    <row r="440" spans="1:8">
      <c r="A440" s="790"/>
      <c r="B440" s="448" t="s">
        <v>33</v>
      </c>
      <c r="C440" s="561">
        <v>727</v>
      </c>
      <c r="D440" s="561">
        <v>690</v>
      </c>
      <c r="E440" s="561"/>
      <c r="F440" s="561">
        <v>27</v>
      </c>
      <c r="G440" s="561">
        <v>10</v>
      </c>
      <c r="H440" s="561"/>
    </row>
    <row r="441" spans="1:8">
      <c r="A441" s="790"/>
      <c r="B441" s="448" t="s">
        <v>601</v>
      </c>
      <c r="C441" s="561">
        <v>752</v>
      </c>
      <c r="D441" s="561">
        <v>715</v>
      </c>
      <c r="E441" s="561"/>
      <c r="F441" s="561">
        <v>30</v>
      </c>
      <c r="G441" s="561">
        <v>7</v>
      </c>
      <c r="H441" s="561"/>
    </row>
    <row r="442" spans="1:8">
      <c r="A442" s="790"/>
      <c r="B442" s="448" t="s">
        <v>602</v>
      </c>
      <c r="C442" s="561">
        <v>742</v>
      </c>
      <c r="D442" s="561">
        <v>702</v>
      </c>
      <c r="E442" s="561"/>
      <c r="F442" s="561">
        <v>34</v>
      </c>
      <c r="G442" s="561">
        <v>6</v>
      </c>
      <c r="H442" s="561"/>
    </row>
    <row r="443" spans="1:8">
      <c r="A443" s="790"/>
      <c r="B443" s="448" t="s">
        <v>603</v>
      </c>
      <c r="C443" s="561">
        <v>769</v>
      </c>
      <c r="D443" s="561">
        <v>729</v>
      </c>
      <c r="E443" s="561"/>
      <c r="F443" s="561">
        <v>34</v>
      </c>
      <c r="G443" s="561">
        <v>6</v>
      </c>
      <c r="H443" s="561"/>
    </row>
    <row r="444" spans="1:8">
      <c r="A444" s="790"/>
      <c r="B444" s="448" t="s">
        <v>604</v>
      </c>
      <c r="C444" s="561">
        <v>769</v>
      </c>
      <c r="D444" s="561">
        <v>728</v>
      </c>
      <c r="E444" s="561"/>
      <c r="F444" s="561">
        <v>32</v>
      </c>
      <c r="G444" s="561">
        <v>9</v>
      </c>
      <c r="H444" s="561"/>
    </row>
    <row r="445" spans="1:8">
      <c r="A445" s="790"/>
      <c r="B445" s="448" t="s">
        <v>605</v>
      </c>
      <c r="C445" s="561">
        <v>780</v>
      </c>
      <c r="D445" s="561">
        <v>742</v>
      </c>
      <c r="E445" s="561"/>
      <c r="F445" s="561">
        <v>31</v>
      </c>
      <c r="G445" s="561">
        <v>8</v>
      </c>
      <c r="H445" s="561"/>
    </row>
    <row r="446" spans="1:8">
      <c r="A446" s="790"/>
      <c r="B446" s="448" t="s">
        <v>606</v>
      </c>
      <c r="C446" s="561">
        <v>797</v>
      </c>
      <c r="D446" s="561">
        <v>759</v>
      </c>
      <c r="E446" s="561"/>
      <c r="F446" s="561">
        <v>29</v>
      </c>
      <c r="G446" s="561">
        <v>9</v>
      </c>
      <c r="H446" s="561"/>
    </row>
    <row r="447" spans="1:8">
      <c r="A447" s="790"/>
      <c r="B447" s="448" t="s">
        <v>607</v>
      </c>
      <c r="C447" s="561">
        <v>811</v>
      </c>
      <c r="D447" s="561">
        <v>775</v>
      </c>
      <c r="E447" s="561"/>
      <c r="F447" s="561">
        <v>27</v>
      </c>
      <c r="G447" s="561">
        <v>9</v>
      </c>
      <c r="H447" s="561"/>
    </row>
    <row r="448" spans="1:8">
      <c r="A448" s="790"/>
      <c r="B448" s="448" t="s">
        <v>608</v>
      </c>
      <c r="C448" s="561">
        <v>823</v>
      </c>
      <c r="D448" s="561">
        <v>788</v>
      </c>
      <c r="E448" s="561"/>
      <c r="F448" s="561">
        <v>26</v>
      </c>
      <c r="G448" s="561">
        <v>9</v>
      </c>
      <c r="H448" s="561"/>
    </row>
    <row r="449" spans="1:8">
      <c r="A449" s="790"/>
      <c r="B449" s="448" t="s">
        <v>1151</v>
      </c>
      <c r="C449" s="561">
        <v>879</v>
      </c>
      <c r="D449" s="561">
        <v>835</v>
      </c>
      <c r="E449" s="561"/>
      <c r="F449" s="561">
        <v>34</v>
      </c>
      <c r="G449" s="561">
        <v>9</v>
      </c>
      <c r="H449" s="561"/>
    </row>
    <row r="450" spans="1:8">
      <c r="A450" s="790"/>
      <c r="B450" s="505" t="s">
        <v>1152</v>
      </c>
      <c r="C450" s="562">
        <v>887</v>
      </c>
      <c r="D450" s="562">
        <v>845</v>
      </c>
      <c r="E450" s="562"/>
      <c r="F450" s="562">
        <v>30</v>
      </c>
      <c r="G450" s="562">
        <v>11</v>
      </c>
      <c r="H450" s="562"/>
    </row>
    <row r="451" spans="1:8">
      <c r="A451" s="791"/>
      <c r="B451" s="505" t="s">
        <v>2783</v>
      </c>
      <c r="C451" s="614">
        <v>838</v>
      </c>
      <c r="D451" s="614"/>
      <c r="E451" s="614"/>
      <c r="F451" s="614"/>
      <c r="G451" s="614"/>
      <c r="H451" s="614"/>
    </row>
    <row r="452" spans="1:8">
      <c r="A452" s="787" t="s">
        <v>1</v>
      </c>
      <c r="B452" s="448" t="s">
        <v>436</v>
      </c>
      <c r="C452" s="561">
        <v>207</v>
      </c>
      <c r="D452" s="561">
        <v>179</v>
      </c>
      <c r="E452" s="561"/>
      <c r="F452" s="561"/>
      <c r="G452" s="561">
        <v>28</v>
      </c>
      <c r="H452" s="561"/>
    </row>
    <row r="453" spans="1:8">
      <c r="A453" s="788"/>
      <c r="B453" s="448" t="s">
        <v>462</v>
      </c>
      <c r="C453" s="561">
        <v>212</v>
      </c>
      <c r="D453" s="561">
        <v>184</v>
      </c>
      <c r="E453" s="561"/>
      <c r="F453" s="561"/>
      <c r="G453" s="561">
        <v>28</v>
      </c>
      <c r="H453" s="561"/>
    </row>
    <row r="454" spans="1:8">
      <c r="A454" s="788"/>
      <c r="B454" s="448" t="s">
        <v>463</v>
      </c>
      <c r="C454" s="561">
        <v>216</v>
      </c>
      <c r="D454" s="561">
        <v>188</v>
      </c>
      <c r="E454" s="561"/>
      <c r="F454" s="561"/>
      <c r="G454" s="561">
        <v>28</v>
      </c>
      <c r="H454" s="561"/>
    </row>
    <row r="455" spans="1:8">
      <c r="A455" s="788"/>
      <c r="B455" s="448" t="s">
        <v>464</v>
      </c>
      <c r="C455" s="561">
        <v>220</v>
      </c>
      <c r="D455" s="561">
        <v>193</v>
      </c>
      <c r="E455" s="561"/>
      <c r="F455" s="561"/>
      <c r="G455" s="561">
        <v>28</v>
      </c>
      <c r="H455" s="561"/>
    </row>
    <row r="456" spans="1:8">
      <c r="A456" s="788"/>
      <c r="B456" s="448" t="s">
        <v>465</v>
      </c>
      <c r="C456" s="561">
        <v>224</v>
      </c>
      <c r="D456" s="561">
        <v>196</v>
      </c>
      <c r="E456" s="561"/>
      <c r="F456" s="561"/>
      <c r="G456" s="561">
        <v>28</v>
      </c>
      <c r="H456" s="561"/>
    </row>
    <row r="457" spans="1:8">
      <c r="A457" s="788"/>
      <c r="B457" s="448" t="s">
        <v>437</v>
      </c>
      <c r="C457" s="561">
        <v>224</v>
      </c>
      <c r="D457" s="561">
        <v>196</v>
      </c>
      <c r="E457" s="561"/>
      <c r="F457" s="561"/>
      <c r="G457" s="561">
        <v>28</v>
      </c>
      <c r="H457" s="561"/>
    </row>
    <row r="458" spans="1:8">
      <c r="A458" s="788"/>
      <c r="B458" s="448" t="s">
        <v>466</v>
      </c>
      <c r="C458" s="561">
        <v>224</v>
      </c>
      <c r="D458" s="561">
        <v>198</v>
      </c>
      <c r="E458" s="561"/>
      <c r="F458" s="561"/>
      <c r="G458" s="561">
        <v>26</v>
      </c>
      <c r="H458" s="561"/>
    </row>
    <row r="459" spans="1:8">
      <c r="A459" s="788"/>
      <c r="B459" s="448" t="s">
        <v>467</v>
      </c>
      <c r="C459" s="561">
        <v>230</v>
      </c>
      <c r="D459" s="561">
        <v>202</v>
      </c>
      <c r="E459" s="561"/>
      <c r="F459" s="561"/>
      <c r="G459" s="561">
        <v>28</v>
      </c>
      <c r="H459" s="561"/>
    </row>
    <row r="460" spans="1:8">
      <c r="A460" s="788"/>
      <c r="B460" s="448" t="s">
        <v>468</v>
      </c>
      <c r="C460" s="561">
        <v>236</v>
      </c>
      <c r="D460" s="561">
        <v>209</v>
      </c>
      <c r="E460" s="561"/>
      <c r="F460" s="561"/>
      <c r="G460" s="561">
        <v>27</v>
      </c>
      <c r="H460" s="561"/>
    </row>
    <row r="461" spans="1:8">
      <c r="A461" s="788"/>
      <c r="B461" s="448" t="s">
        <v>469</v>
      </c>
      <c r="C461" s="561">
        <v>244</v>
      </c>
      <c r="D461" s="561">
        <v>216</v>
      </c>
      <c r="E461" s="561"/>
      <c r="F461" s="561"/>
      <c r="G461" s="561">
        <v>28</v>
      </c>
      <c r="H461" s="561"/>
    </row>
    <row r="462" spans="1:8">
      <c r="A462" s="788"/>
      <c r="B462" s="448" t="s">
        <v>438</v>
      </c>
      <c r="C462" s="561">
        <v>251</v>
      </c>
      <c r="D462" s="561">
        <v>223</v>
      </c>
      <c r="E462" s="561"/>
      <c r="F462" s="561"/>
      <c r="G462" s="561">
        <v>28</v>
      </c>
      <c r="H462" s="561"/>
    </row>
    <row r="463" spans="1:8">
      <c r="A463" s="788"/>
      <c r="B463" s="448" t="s">
        <v>445</v>
      </c>
      <c r="C463" s="561">
        <v>255</v>
      </c>
      <c r="D463" s="561">
        <v>227</v>
      </c>
      <c r="E463" s="561"/>
      <c r="F463" s="561"/>
      <c r="G463" s="561">
        <v>28</v>
      </c>
      <c r="H463" s="561"/>
    </row>
    <row r="464" spans="1:8">
      <c r="A464" s="788"/>
      <c r="B464" s="448" t="s">
        <v>446</v>
      </c>
      <c r="C464" s="561">
        <v>259</v>
      </c>
      <c r="D464" s="561">
        <v>230</v>
      </c>
      <c r="E464" s="561"/>
      <c r="F464" s="561"/>
      <c r="G464" s="561">
        <v>29</v>
      </c>
      <c r="H464" s="561"/>
    </row>
    <row r="465" spans="1:8">
      <c r="A465" s="788"/>
      <c r="B465" s="448" t="s">
        <v>447</v>
      </c>
      <c r="C465" s="561">
        <v>264</v>
      </c>
      <c r="D465" s="561">
        <v>234</v>
      </c>
      <c r="E465" s="561"/>
      <c r="F465" s="561"/>
      <c r="G465" s="561">
        <v>30</v>
      </c>
      <c r="H465" s="561"/>
    </row>
    <row r="466" spans="1:8">
      <c r="A466" s="788"/>
      <c r="B466" s="448" t="s">
        <v>448</v>
      </c>
      <c r="C466" s="561">
        <v>269</v>
      </c>
      <c r="D466" s="561">
        <v>239</v>
      </c>
      <c r="E466" s="561"/>
      <c r="F466" s="561"/>
      <c r="G466" s="561">
        <v>30</v>
      </c>
      <c r="H466" s="561"/>
    </row>
    <row r="467" spans="1:8">
      <c r="A467" s="788"/>
      <c r="B467" s="448" t="s">
        <v>439</v>
      </c>
      <c r="C467" s="561">
        <v>277</v>
      </c>
      <c r="D467" s="561">
        <v>245</v>
      </c>
      <c r="E467" s="561"/>
      <c r="F467" s="561"/>
      <c r="G467" s="561">
        <v>32</v>
      </c>
      <c r="H467" s="561"/>
    </row>
    <row r="468" spans="1:8">
      <c r="A468" s="788"/>
      <c r="B468" s="448" t="s">
        <v>440</v>
      </c>
      <c r="C468" s="561">
        <v>282</v>
      </c>
      <c r="D468" s="561">
        <v>247</v>
      </c>
      <c r="E468" s="561"/>
      <c r="F468" s="561"/>
      <c r="G468" s="561">
        <v>35</v>
      </c>
      <c r="H468" s="561"/>
    </row>
    <row r="469" spans="1:8">
      <c r="A469" s="788"/>
      <c r="B469" s="448" t="s">
        <v>441</v>
      </c>
      <c r="C469" s="561">
        <v>285</v>
      </c>
      <c r="D469" s="561">
        <v>250</v>
      </c>
      <c r="E469" s="561"/>
      <c r="F469" s="561"/>
      <c r="G469" s="561">
        <v>35</v>
      </c>
      <c r="H469" s="561"/>
    </row>
    <row r="470" spans="1:8">
      <c r="A470" s="788"/>
      <c r="B470" s="448" t="s">
        <v>34</v>
      </c>
      <c r="C470" s="561">
        <v>289</v>
      </c>
      <c r="D470" s="561">
        <v>255</v>
      </c>
      <c r="E470" s="561"/>
      <c r="F470" s="561"/>
      <c r="G470" s="561">
        <v>34</v>
      </c>
      <c r="H470" s="561"/>
    </row>
    <row r="471" spans="1:8">
      <c r="A471" s="788"/>
      <c r="B471" s="448" t="s">
        <v>442</v>
      </c>
      <c r="C471" s="561">
        <v>297</v>
      </c>
      <c r="D471" s="561">
        <v>262</v>
      </c>
      <c r="E471" s="561"/>
      <c r="F471" s="561"/>
      <c r="G471" s="561">
        <v>36</v>
      </c>
      <c r="H471" s="561"/>
    </row>
    <row r="472" spans="1:8">
      <c r="A472" s="788"/>
      <c r="B472" s="448" t="s">
        <v>33</v>
      </c>
      <c r="C472" s="561">
        <v>303</v>
      </c>
      <c r="D472" s="561">
        <v>266</v>
      </c>
      <c r="E472" s="561"/>
      <c r="F472" s="561"/>
      <c r="G472" s="561">
        <v>38</v>
      </c>
      <c r="H472" s="561"/>
    </row>
    <row r="473" spans="1:8">
      <c r="A473" s="788"/>
      <c r="B473" s="448" t="s">
        <v>601</v>
      </c>
      <c r="C473" s="561">
        <v>313</v>
      </c>
      <c r="D473" s="561">
        <v>272</v>
      </c>
      <c r="E473" s="561"/>
      <c r="F473" s="561"/>
      <c r="G473" s="561">
        <v>41</v>
      </c>
      <c r="H473" s="561"/>
    </row>
    <row r="474" spans="1:8">
      <c r="A474" s="788"/>
      <c r="B474" s="448" t="s">
        <v>602</v>
      </c>
      <c r="C474" s="561">
        <v>324</v>
      </c>
      <c r="D474" s="561">
        <v>279</v>
      </c>
      <c r="E474" s="561"/>
      <c r="F474" s="561"/>
      <c r="G474" s="561">
        <v>44</v>
      </c>
      <c r="H474" s="561"/>
    </row>
    <row r="475" spans="1:8">
      <c r="A475" s="788"/>
      <c r="B475" s="448" t="s">
        <v>603</v>
      </c>
      <c r="C475" s="561">
        <v>336</v>
      </c>
      <c r="D475" s="561">
        <v>289</v>
      </c>
      <c r="E475" s="561"/>
      <c r="F475" s="561"/>
      <c r="G475" s="561">
        <v>48</v>
      </c>
      <c r="H475" s="561"/>
    </row>
    <row r="476" spans="1:8">
      <c r="A476" s="788"/>
      <c r="B476" s="448" t="s">
        <v>604</v>
      </c>
      <c r="C476" s="561">
        <v>348</v>
      </c>
      <c r="D476" s="561">
        <v>298</v>
      </c>
      <c r="E476" s="561"/>
      <c r="F476" s="561"/>
      <c r="G476" s="561">
        <v>51</v>
      </c>
      <c r="H476" s="561"/>
    </row>
    <row r="477" spans="1:8">
      <c r="A477" s="788"/>
      <c r="B477" s="448" t="s">
        <v>605</v>
      </c>
      <c r="C477" s="561">
        <v>351</v>
      </c>
      <c r="D477" s="561">
        <v>304</v>
      </c>
      <c r="E477" s="561"/>
      <c r="F477" s="561"/>
      <c r="G477" s="561">
        <v>47</v>
      </c>
      <c r="H477" s="561"/>
    </row>
    <row r="478" spans="1:8">
      <c r="A478" s="788"/>
      <c r="B478" s="448" t="s">
        <v>606</v>
      </c>
      <c r="C478" s="561">
        <v>355</v>
      </c>
      <c r="D478" s="561">
        <v>315</v>
      </c>
      <c r="E478" s="561"/>
      <c r="F478" s="561"/>
      <c r="G478" s="561">
        <v>40</v>
      </c>
      <c r="H478" s="561"/>
    </row>
    <row r="479" spans="1:8">
      <c r="A479" s="788"/>
      <c r="B479" s="448" t="s">
        <v>607</v>
      </c>
      <c r="C479" s="561">
        <v>377</v>
      </c>
      <c r="D479" s="561">
        <v>333</v>
      </c>
      <c r="E479" s="561"/>
      <c r="F479" s="561"/>
      <c r="G479" s="561">
        <v>44</v>
      </c>
      <c r="H479" s="561"/>
    </row>
    <row r="480" spans="1:8">
      <c r="A480" s="788"/>
      <c r="B480" s="448" t="s">
        <v>608</v>
      </c>
      <c r="C480" s="561">
        <v>394</v>
      </c>
      <c r="D480" s="561">
        <v>348</v>
      </c>
      <c r="E480" s="561"/>
      <c r="F480" s="561"/>
      <c r="G480" s="561">
        <v>46</v>
      </c>
      <c r="H480" s="561"/>
    </row>
    <row r="481" spans="1:8">
      <c r="A481" s="788"/>
      <c r="B481" s="448" t="s">
        <v>1151</v>
      </c>
      <c r="C481" s="561">
        <v>395</v>
      </c>
      <c r="D481" s="561">
        <v>350</v>
      </c>
      <c r="E481" s="561"/>
      <c r="F481" s="561"/>
      <c r="G481" s="561">
        <v>45</v>
      </c>
      <c r="H481" s="561"/>
    </row>
    <row r="482" spans="1:8">
      <c r="A482" s="788"/>
      <c r="B482" s="505" t="s">
        <v>1152</v>
      </c>
      <c r="C482" s="562">
        <v>405</v>
      </c>
      <c r="D482" s="562">
        <v>358</v>
      </c>
      <c r="E482" s="562"/>
      <c r="F482" s="562"/>
      <c r="G482" s="562">
        <v>47</v>
      </c>
      <c r="H482" s="562"/>
    </row>
    <row r="483" spans="1:8">
      <c r="A483" s="792"/>
      <c r="B483" s="505" t="s">
        <v>2783</v>
      </c>
      <c r="C483" s="614">
        <v>417</v>
      </c>
      <c r="D483" s="614"/>
      <c r="E483" s="614"/>
      <c r="F483" s="614"/>
      <c r="G483" s="614"/>
      <c r="H483" s="614"/>
    </row>
    <row r="484" spans="1:8">
      <c r="A484" s="787" t="s">
        <v>23</v>
      </c>
      <c r="B484" s="448" t="s">
        <v>436</v>
      </c>
      <c r="C484" s="561">
        <v>375</v>
      </c>
      <c r="D484" s="561">
        <v>359</v>
      </c>
      <c r="E484" s="561"/>
      <c r="F484" s="561"/>
      <c r="G484" s="561">
        <v>16</v>
      </c>
      <c r="H484" s="561"/>
    </row>
    <row r="485" spans="1:8">
      <c r="A485" s="788"/>
      <c r="B485" s="448" t="s">
        <v>462</v>
      </c>
      <c r="C485" s="561">
        <v>373</v>
      </c>
      <c r="D485" s="561">
        <v>362</v>
      </c>
      <c r="E485" s="561"/>
      <c r="F485" s="561"/>
      <c r="G485" s="561">
        <v>11</v>
      </c>
      <c r="H485" s="561"/>
    </row>
    <row r="486" spans="1:8">
      <c r="A486" s="788"/>
      <c r="B486" s="448" t="s">
        <v>463</v>
      </c>
      <c r="C486" s="561">
        <v>367</v>
      </c>
      <c r="D486" s="561">
        <v>356</v>
      </c>
      <c r="E486" s="561"/>
      <c r="F486" s="561"/>
      <c r="G486" s="561">
        <v>11</v>
      </c>
      <c r="H486" s="561"/>
    </row>
    <row r="487" spans="1:8">
      <c r="A487" s="788"/>
      <c r="B487" s="448" t="s">
        <v>464</v>
      </c>
      <c r="C487" s="561">
        <v>361</v>
      </c>
      <c r="D487" s="561">
        <v>353</v>
      </c>
      <c r="E487" s="561"/>
      <c r="F487" s="561"/>
      <c r="G487" s="561">
        <v>7</v>
      </c>
      <c r="H487" s="561"/>
    </row>
    <row r="488" spans="1:8">
      <c r="A488" s="788"/>
      <c r="B488" s="448" t="s">
        <v>465</v>
      </c>
      <c r="C488" s="561">
        <v>382</v>
      </c>
      <c r="D488" s="561">
        <v>374</v>
      </c>
      <c r="E488" s="561"/>
      <c r="F488" s="561"/>
      <c r="G488" s="561">
        <v>9</v>
      </c>
      <c r="H488" s="561"/>
    </row>
    <row r="489" spans="1:8">
      <c r="A489" s="788"/>
      <c r="B489" s="448" t="s">
        <v>437</v>
      </c>
      <c r="C489" s="561">
        <v>362</v>
      </c>
      <c r="D489" s="561">
        <v>354</v>
      </c>
      <c r="E489" s="561"/>
      <c r="F489" s="561"/>
      <c r="G489" s="561">
        <v>8</v>
      </c>
      <c r="H489" s="561"/>
    </row>
    <row r="490" spans="1:8">
      <c r="A490" s="788"/>
      <c r="B490" s="448" t="s">
        <v>466</v>
      </c>
      <c r="C490" s="561">
        <v>354</v>
      </c>
      <c r="D490" s="561">
        <v>346</v>
      </c>
      <c r="E490" s="561"/>
      <c r="F490" s="561"/>
      <c r="G490" s="561">
        <v>8</v>
      </c>
      <c r="H490" s="561"/>
    </row>
    <row r="491" spans="1:8">
      <c r="A491" s="788"/>
      <c r="B491" s="448" t="s">
        <v>467</v>
      </c>
      <c r="C491" s="561">
        <v>352</v>
      </c>
      <c r="D491" s="561">
        <v>344</v>
      </c>
      <c r="E491" s="561"/>
      <c r="F491" s="561"/>
      <c r="G491" s="561">
        <v>8</v>
      </c>
      <c r="H491" s="561"/>
    </row>
    <row r="492" spans="1:8">
      <c r="A492" s="788"/>
      <c r="B492" s="448" t="s">
        <v>468</v>
      </c>
      <c r="C492" s="561">
        <v>359</v>
      </c>
      <c r="D492" s="561">
        <v>352</v>
      </c>
      <c r="E492" s="561"/>
      <c r="F492" s="561"/>
      <c r="G492" s="561">
        <v>7</v>
      </c>
      <c r="H492" s="561"/>
    </row>
    <row r="493" spans="1:8">
      <c r="A493" s="788"/>
      <c r="B493" s="448" t="s">
        <v>469</v>
      </c>
      <c r="C493" s="561">
        <v>380</v>
      </c>
      <c r="D493" s="561">
        <v>369</v>
      </c>
      <c r="E493" s="561"/>
      <c r="F493" s="561"/>
      <c r="G493" s="561">
        <v>11</v>
      </c>
      <c r="H493" s="561"/>
    </row>
    <row r="494" spans="1:8">
      <c r="A494" s="788"/>
      <c r="B494" s="448" t="s">
        <v>438</v>
      </c>
      <c r="C494" s="561">
        <v>379</v>
      </c>
      <c r="D494" s="561">
        <v>367</v>
      </c>
      <c r="E494" s="561"/>
      <c r="F494" s="561"/>
      <c r="G494" s="561">
        <v>12</v>
      </c>
      <c r="H494" s="561"/>
    </row>
    <row r="495" spans="1:8">
      <c r="A495" s="788"/>
      <c r="B495" s="448" t="s">
        <v>445</v>
      </c>
      <c r="C495" s="561">
        <v>374</v>
      </c>
      <c r="D495" s="561">
        <v>363</v>
      </c>
      <c r="E495" s="561"/>
      <c r="F495" s="561"/>
      <c r="G495" s="561">
        <v>11</v>
      </c>
      <c r="H495" s="561"/>
    </row>
    <row r="496" spans="1:8">
      <c r="A496" s="788"/>
      <c r="B496" s="448" t="s">
        <v>446</v>
      </c>
      <c r="C496" s="561">
        <v>376</v>
      </c>
      <c r="D496" s="561">
        <v>362</v>
      </c>
      <c r="E496" s="561"/>
      <c r="F496" s="561"/>
      <c r="G496" s="561">
        <v>14</v>
      </c>
      <c r="H496" s="561"/>
    </row>
    <row r="497" spans="1:8">
      <c r="A497" s="788"/>
      <c r="B497" s="448" t="s">
        <v>447</v>
      </c>
      <c r="C497" s="561">
        <v>372</v>
      </c>
      <c r="D497" s="561">
        <v>353</v>
      </c>
      <c r="E497" s="561"/>
      <c r="F497" s="561"/>
      <c r="G497" s="561">
        <v>19</v>
      </c>
      <c r="H497" s="561"/>
    </row>
    <row r="498" spans="1:8">
      <c r="A498" s="788"/>
      <c r="B498" s="448" t="s">
        <v>448</v>
      </c>
      <c r="C498" s="561">
        <v>367</v>
      </c>
      <c r="D498" s="561">
        <v>347</v>
      </c>
      <c r="E498" s="561"/>
      <c r="F498" s="561"/>
      <c r="G498" s="561">
        <v>20</v>
      </c>
      <c r="H498" s="561"/>
    </row>
    <row r="499" spans="1:8">
      <c r="A499" s="788"/>
      <c r="B499" s="448" t="s">
        <v>439</v>
      </c>
      <c r="C499" s="561">
        <v>379</v>
      </c>
      <c r="D499" s="561">
        <v>361</v>
      </c>
      <c r="E499" s="561"/>
      <c r="F499" s="561"/>
      <c r="G499" s="561">
        <v>18</v>
      </c>
      <c r="H499" s="561"/>
    </row>
    <row r="500" spans="1:8">
      <c r="A500" s="788"/>
      <c r="B500" s="448" t="s">
        <v>440</v>
      </c>
      <c r="C500" s="561">
        <v>378</v>
      </c>
      <c r="D500" s="561">
        <v>358</v>
      </c>
      <c r="E500" s="561"/>
      <c r="F500" s="561"/>
      <c r="G500" s="561">
        <v>19</v>
      </c>
      <c r="H500" s="561"/>
    </row>
    <row r="501" spans="1:8">
      <c r="A501" s="788"/>
      <c r="B501" s="448" t="s">
        <v>441</v>
      </c>
      <c r="C501" s="561">
        <v>377</v>
      </c>
      <c r="D501" s="561">
        <v>358</v>
      </c>
      <c r="E501" s="561"/>
      <c r="F501" s="561"/>
      <c r="G501" s="561">
        <v>19</v>
      </c>
      <c r="H501" s="561"/>
    </row>
    <row r="502" spans="1:8">
      <c r="A502" s="788"/>
      <c r="B502" s="448" t="s">
        <v>34</v>
      </c>
      <c r="C502" s="561">
        <v>356</v>
      </c>
      <c r="D502" s="561">
        <v>336</v>
      </c>
      <c r="E502" s="561"/>
      <c r="F502" s="561"/>
      <c r="G502" s="561">
        <v>21</v>
      </c>
      <c r="H502" s="561"/>
    </row>
    <row r="503" spans="1:8">
      <c r="A503" s="788"/>
      <c r="B503" s="448" t="s">
        <v>442</v>
      </c>
      <c r="C503" s="561">
        <v>367</v>
      </c>
      <c r="D503" s="561">
        <v>347</v>
      </c>
      <c r="E503" s="561"/>
      <c r="F503" s="561"/>
      <c r="G503" s="561">
        <v>20</v>
      </c>
      <c r="H503" s="561"/>
    </row>
    <row r="504" spans="1:8">
      <c r="A504" s="788"/>
      <c r="B504" s="448" t="s">
        <v>33</v>
      </c>
      <c r="C504" s="561">
        <v>372</v>
      </c>
      <c r="D504" s="561">
        <v>352</v>
      </c>
      <c r="E504" s="561"/>
      <c r="F504" s="561"/>
      <c r="G504" s="561">
        <v>21</v>
      </c>
      <c r="H504" s="561"/>
    </row>
    <row r="505" spans="1:8">
      <c r="A505" s="788"/>
      <c r="B505" s="448" t="s">
        <v>601</v>
      </c>
      <c r="C505" s="561">
        <v>373</v>
      </c>
      <c r="D505" s="561">
        <v>354</v>
      </c>
      <c r="E505" s="561"/>
      <c r="F505" s="561"/>
      <c r="G505" s="561">
        <v>19</v>
      </c>
      <c r="H505" s="561"/>
    </row>
    <row r="506" spans="1:8">
      <c r="A506" s="788"/>
      <c r="B506" s="448" t="s">
        <v>602</v>
      </c>
      <c r="C506" s="561">
        <v>383</v>
      </c>
      <c r="D506" s="561">
        <v>363</v>
      </c>
      <c r="E506" s="561"/>
      <c r="F506" s="561"/>
      <c r="G506" s="561">
        <v>19</v>
      </c>
      <c r="H506" s="561"/>
    </row>
    <row r="507" spans="1:8">
      <c r="A507" s="788"/>
      <c r="B507" s="448" t="s">
        <v>603</v>
      </c>
      <c r="C507" s="561">
        <v>389</v>
      </c>
      <c r="D507" s="561">
        <v>371</v>
      </c>
      <c r="E507" s="561"/>
      <c r="F507" s="561"/>
      <c r="G507" s="561">
        <v>18</v>
      </c>
      <c r="H507" s="561"/>
    </row>
    <row r="508" spans="1:8">
      <c r="A508" s="788"/>
      <c r="B508" s="448" t="s">
        <v>604</v>
      </c>
      <c r="C508" s="561">
        <v>469</v>
      </c>
      <c r="D508" s="561">
        <v>449</v>
      </c>
      <c r="E508" s="561">
        <v>1</v>
      </c>
      <c r="F508" s="561"/>
      <c r="G508" s="561">
        <v>19</v>
      </c>
      <c r="H508" s="561"/>
    </row>
    <row r="509" spans="1:8">
      <c r="A509" s="788"/>
      <c r="B509" s="448" t="s">
        <v>605</v>
      </c>
      <c r="C509" s="561">
        <v>434</v>
      </c>
      <c r="D509" s="561">
        <v>415</v>
      </c>
      <c r="E509" s="561">
        <v>1</v>
      </c>
      <c r="F509" s="561"/>
      <c r="G509" s="561">
        <v>18</v>
      </c>
      <c r="H509" s="561"/>
    </row>
    <row r="510" spans="1:8">
      <c r="A510" s="788"/>
      <c r="B510" s="448" t="s">
        <v>606</v>
      </c>
      <c r="C510" s="561">
        <v>359</v>
      </c>
      <c r="D510" s="561">
        <v>347</v>
      </c>
      <c r="E510" s="561">
        <v>1</v>
      </c>
      <c r="F510" s="561"/>
      <c r="G510" s="561">
        <v>10</v>
      </c>
      <c r="H510" s="561"/>
    </row>
    <row r="511" spans="1:8">
      <c r="A511" s="788"/>
      <c r="B511" s="448" t="s">
        <v>607</v>
      </c>
      <c r="C511" s="561">
        <v>402</v>
      </c>
      <c r="D511" s="561">
        <v>387</v>
      </c>
      <c r="E511" s="561">
        <v>1</v>
      </c>
      <c r="F511" s="561"/>
      <c r="G511" s="561">
        <v>14</v>
      </c>
      <c r="H511" s="561"/>
    </row>
    <row r="512" spans="1:8">
      <c r="A512" s="788"/>
      <c r="B512" s="448" t="s">
        <v>608</v>
      </c>
      <c r="C512" s="561">
        <v>423</v>
      </c>
      <c r="D512" s="561">
        <v>403</v>
      </c>
      <c r="E512" s="561">
        <v>2</v>
      </c>
      <c r="F512" s="561"/>
      <c r="G512" s="561">
        <v>18</v>
      </c>
      <c r="H512" s="561"/>
    </row>
    <row r="513" spans="1:8">
      <c r="A513" s="788"/>
      <c r="B513" s="448" t="s">
        <v>1151</v>
      </c>
      <c r="C513" s="561">
        <v>377</v>
      </c>
      <c r="D513" s="561">
        <v>361</v>
      </c>
      <c r="E513" s="561">
        <v>2</v>
      </c>
      <c r="F513" s="561"/>
      <c r="G513" s="561">
        <v>15</v>
      </c>
      <c r="H513" s="561"/>
    </row>
    <row r="514" spans="1:8">
      <c r="A514" s="788"/>
      <c r="B514" s="505" t="s">
        <v>1152</v>
      </c>
      <c r="C514" s="561">
        <v>377</v>
      </c>
      <c r="D514" s="561">
        <v>362</v>
      </c>
      <c r="E514" s="561">
        <v>2</v>
      </c>
      <c r="F514" s="561"/>
      <c r="G514" s="561">
        <v>14</v>
      </c>
      <c r="H514" s="561"/>
    </row>
    <row r="515" spans="1:8">
      <c r="A515" s="616"/>
      <c r="B515" s="505" t="s">
        <v>2783</v>
      </c>
      <c r="C515" s="561">
        <v>450</v>
      </c>
      <c r="D515" s="561"/>
      <c r="E515" s="561"/>
      <c r="F515" s="561"/>
      <c r="G515" s="561"/>
      <c r="H515" s="561"/>
    </row>
    <row r="517" spans="1:8">
      <c r="A517" s="18" t="s">
        <v>20</v>
      </c>
    </row>
    <row r="518" spans="1:8">
      <c r="A518" s="13" t="s">
        <v>3058</v>
      </c>
    </row>
  </sheetData>
  <mergeCells count="18">
    <mergeCell ref="C2:H2"/>
    <mergeCell ref="A4:A35"/>
    <mergeCell ref="A36:A67"/>
    <mergeCell ref="A68:A99"/>
    <mergeCell ref="A356:A387"/>
    <mergeCell ref="A196:A227"/>
    <mergeCell ref="A228:A259"/>
    <mergeCell ref="A260:A291"/>
    <mergeCell ref="A292:A323"/>
    <mergeCell ref="A324:A355"/>
    <mergeCell ref="A484:A514"/>
    <mergeCell ref="A100:A131"/>
    <mergeCell ref="A132:A163"/>
    <mergeCell ref="A164:A195"/>
    <mergeCell ref="A2:B2"/>
    <mergeCell ref="A388:A419"/>
    <mergeCell ref="A420:A451"/>
    <mergeCell ref="A452:A483"/>
  </mergeCells>
  <hyperlinks>
    <hyperlink ref="J3" location="Content!A1" display="Back to content page" xr:uid="{00000000-0004-0000-E500-000000000000}"/>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sheetPr codeName="Sheet231"/>
  <dimension ref="A1:AP32"/>
  <sheetViews>
    <sheetView topLeftCell="V1" workbookViewId="0">
      <selection activeCell="AM14" sqref="AM14"/>
    </sheetView>
  </sheetViews>
  <sheetFormatPr defaultRowHeight="13.8"/>
  <cols>
    <col min="1" max="1" width="33.77734375" style="17" customWidth="1"/>
    <col min="2" max="5" width="9.21875" style="17" customWidth="1"/>
    <col min="6" max="34" width="10.21875" style="17" customWidth="1"/>
    <col min="35" max="36" width="9.21875" style="17" customWidth="1"/>
    <col min="37" max="37" width="10.21875" style="17" customWidth="1"/>
    <col min="38" max="256" width="9.21875" style="17"/>
    <col min="257" max="257" width="16.77734375" style="17" bestFit="1" customWidth="1"/>
    <col min="258" max="288" width="11.44140625" style="17" bestFit="1" customWidth="1"/>
    <col min="289" max="290" width="5" style="17" bestFit="1" customWidth="1"/>
    <col min="291" max="512" width="9.21875" style="17"/>
    <col min="513" max="513" width="16.77734375" style="17" bestFit="1" customWidth="1"/>
    <col min="514" max="544" width="11.44140625" style="17" bestFit="1" customWidth="1"/>
    <col min="545" max="546" width="5" style="17" bestFit="1" customWidth="1"/>
    <col min="547" max="768" width="9.21875" style="17"/>
    <col min="769" max="769" width="16.77734375" style="17" bestFit="1" customWidth="1"/>
    <col min="770" max="800" width="11.44140625" style="17" bestFit="1" customWidth="1"/>
    <col min="801" max="802" width="5" style="17" bestFit="1" customWidth="1"/>
    <col min="803" max="1024" width="9.21875" style="17"/>
    <col min="1025" max="1025" width="16.77734375" style="17" bestFit="1" customWidth="1"/>
    <col min="1026" max="1056" width="11.44140625" style="17" bestFit="1" customWidth="1"/>
    <col min="1057" max="1058" width="5" style="17" bestFit="1" customWidth="1"/>
    <col min="1059" max="1280" width="9.21875" style="17"/>
    <col min="1281" max="1281" width="16.77734375" style="17" bestFit="1" customWidth="1"/>
    <col min="1282" max="1312" width="11.44140625" style="17" bestFit="1" customWidth="1"/>
    <col min="1313" max="1314" width="5" style="17" bestFit="1" customWidth="1"/>
    <col min="1315" max="1536" width="9.21875" style="17"/>
    <col min="1537" max="1537" width="16.77734375" style="17" bestFit="1" customWidth="1"/>
    <col min="1538" max="1568" width="11.44140625" style="17" bestFit="1" customWidth="1"/>
    <col min="1569" max="1570" width="5" style="17" bestFit="1" customWidth="1"/>
    <col min="1571" max="1792" width="9.21875" style="17"/>
    <col min="1793" max="1793" width="16.77734375" style="17" bestFit="1" customWidth="1"/>
    <col min="1794" max="1824" width="11.44140625" style="17" bestFit="1" customWidth="1"/>
    <col min="1825" max="1826" width="5" style="17" bestFit="1" customWidth="1"/>
    <col min="1827" max="2048" width="9.21875" style="17"/>
    <col min="2049" max="2049" width="16.77734375" style="17" bestFit="1" customWidth="1"/>
    <col min="2050" max="2080" width="11.44140625" style="17" bestFit="1" customWidth="1"/>
    <col min="2081" max="2082" width="5" style="17" bestFit="1" customWidth="1"/>
    <col min="2083" max="2304" width="9.21875" style="17"/>
    <col min="2305" max="2305" width="16.77734375" style="17" bestFit="1" customWidth="1"/>
    <col min="2306" max="2336" width="11.44140625" style="17" bestFit="1" customWidth="1"/>
    <col min="2337" max="2338" width="5" style="17" bestFit="1" customWidth="1"/>
    <col min="2339" max="2560" width="9.21875" style="17"/>
    <col min="2561" max="2561" width="16.77734375" style="17" bestFit="1" customWidth="1"/>
    <col min="2562" max="2592" width="11.44140625" style="17" bestFit="1" customWidth="1"/>
    <col min="2593" max="2594" width="5" style="17" bestFit="1" customWidth="1"/>
    <col min="2595" max="2816" width="9.21875" style="17"/>
    <col min="2817" max="2817" width="16.77734375" style="17" bestFit="1" customWidth="1"/>
    <col min="2818" max="2848" width="11.44140625" style="17" bestFit="1" customWidth="1"/>
    <col min="2849" max="2850" width="5" style="17" bestFit="1" customWidth="1"/>
    <col min="2851" max="3072" width="9.21875" style="17"/>
    <col min="3073" max="3073" width="16.77734375" style="17" bestFit="1" customWidth="1"/>
    <col min="3074" max="3104" width="11.44140625" style="17" bestFit="1" customWidth="1"/>
    <col min="3105" max="3106" width="5" style="17" bestFit="1" customWidth="1"/>
    <col min="3107" max="3328" width="9.21875" style="17"/>
    <col min="3329" max="3329" width="16.77734375" style="17" bestFit="1" customWidth="1"/>
    <col min="3330" max="3360" width="11.44140625" style="17" bestFit="1" customWidth="1"/>
    <col min="3361" max="3362" width="5" style="17" bestFit="1" customWidth="1"/>
    <col min="3363" max="3584" width="9.21875" style="17"/>
    <col min="3585" max="3585" width="16.77734375" style="17" bestFit="1" customWidth="1"/>
    <col min="3586" max="3616" width="11.44140625" style="17" bestFit="1" customWidth="1"/>
    <col min="3617" max="3618" width="5" style="17" bestFit="1" customWidth="1"/>
    <col min="3619" max="3840" width="9.21875" style="17"/>
    <col min="3841" max="3841" width="16.77734375" style="17" bestFit="1" customWidth="1"/>
    <col min="3842" max="3872" width="11.44140625" style="17" bestFit="1" customWidth="1"/>
    <col min="3873" max="3874" width="5" style="17" bestFit="1" customWidth="1"/>
    <col min="3875" max="4096" width="9.21875" style="17"/>
    <col min="4097" max="4097" width="16.77734375" style="17" bestFit="1" customWidth="1"/>
    <col min="4098" max="4128" width="11.44140625" style="17" bestFit="1" customWidth="1"/>
    <col min="4129" max="4130" width="5" style="17" bestFit="1" customWidth="1"/>
    <col min="4131" max="4352" width="9.21875" style="17"/>
    <col min="4353" max="4353" width="16.77734375" style="17" bestFit="1" customWidth="1"/>
    <col min="4354" max="4384" width="11.44140625" style="17" bestFit="1" customWidth="1"/>
    <col min="4385" max="4386" width="5" style="17" bestFit="1" customWidth="1"/>
    <col min="4387" max="4608" width="9.21875" style="17"/>
    <col min="4609" max="4609" width="16.77734375" style="17" bestFit="1" customWidth="1"/>
    <col min="4610" max="4640" width="11.44140625" style="17" bestFit="1" customWidth="1"/>
    <col min="4641" max="4642" width="5" style="17" bestFit="1" customWidth="1"/>
    <col min="4643" max="4864" width="9.21875" style="17"/>
    <col min="4865" max="4865" width="16.77734375" style="17" bestFit="1" customWidth="1"/>
    <col min="4866" max="4896" width="11.44140625" style="17" bestFit="1" customWidth="1"/>
    <col min="4897" max="4898" width="5" style="17" bestFit="1" customWidth="1"/>
    <col min="4899" max="5120" width="9.21875" style="17"/>
    <col min="5121" max="5121" width="16.77734375" style="17" bestFit="1" customWidth="1"/>
    <col min="5122" max="5152" width="11.44140625" style="17" bestFit="1" customWidth="1"/>
    <col min="5153" max="5154" width="5" style="17" bestFit="1" customWidth="1"/>
    <col min="5155" max="5376" width="9.21875" style="17"/>
    <col min="5377" max="5377" width="16.77734375" style="17" bestFit="1" customWidth="1"/>
    <col min="5378" max="5408" width="11.44140625" style="17" bestFit="1" customWidth="1"/>
    <col min="5409" max="5410" width="5" style="17" bestFit="1" customWidth="1"/>
    <col min="5411" max="5632" width="9.21875" style="17"/>
    <col min="5633" max="5633" width="16.77734375" style="17" bestFit="1" customWidth="1"/>
    <col min="5634" max="5664" width="11.44140625" style="17" bestFit="1" customWidth="1"/>
    <col min="5665" max="5666" width="5" style="17" bestFit="1" customWidth="1"/>
    <col min="5667" max="5888" width="9.21875" style="17"/>
    <col min="5889" max="5889" width="16.77734375" style="17" bestFit="1" customWidth="1"/>
    <col min="5890" max="5920" width="11.44140625" style="17" bestFit="1" customWidth="1"/>
    <col min="5921" max="5922" width="5" style="17" bestFit="1" customWidth="1"/>
    <col min="5923" max="6144" width="9.21875" style="17"/>
    <col min="6145" max="6145" width="16.77734375" style="17" bestFit="1" customWidth="1"/>
    <col min="6146" max="6176" width="11.44140625" style="17" bestFit="1" customWidth="1"/>
    <col min="6177" max="6178" width="5" style="17" bestFit="1" customWidth="1"/>
    <col min="6179" max="6400" width="9.21875" style="17"/>
    <col min="6401" max="6401" width="16.77734375" style="17" bestFit="1" customWidth="1"/>
    <col min="6402" max="6432" width="11.44140625" style="17" bestFit="1" customWidth="1"/>
    <col min="6433" max="6434" width="5" style="17" bestFit="1" customWidth="1"/>
    <col min="6435" max="6656" width="9.21875" style="17"/>
    <col min="6657" max="6657" width="16.77734375" style="17" bestFit="1" customWidth="1"/>
    <col min="6658" max="6688" width="11.44140625" style="17" bestFit="1" customWidth="1"/>
    <col min="6689" max="6690" width="5" style="17" bestFit="1" customWidth="1"/>
    <col min="6691" max="6912" width="9.21875" style="17"/>
    <col min="6913" max="6913" width="16.77734375" style="17" bestFit="1" customWidth="1"/>
    <col min="6914" max="6944" width="11.44140625" style="17" bestFit="1" customWidth="1"/>
    <col min="6945" max="6946" width="5" style="17" bestFit="1" customWidth="1"/>
    <col min="6947" max="7168" width="9.21875" style="17"/>
    <col min="7169" max="7169" width="16.77734375" style="17" bestFit="1" customWidth="1"/>
    <col min="7170" max="7200" width="11.44140625" style="17" bestFit="1" customWidth="1"/>
    <col min="7201" max="7202" width="5" style="17" bestFit="1" customWidth="1"/>
    <col min="7203" max="7424" width="9.21875" style="17"/>
    <col min="7425" max="7425" width="16.77734375" style="17" bestFit="1" customWidth="1"/>
    <col min="7426" max="7456" width="11.44140625" style="17" bestFit="1" customWidth="1"/>
    <col min="7457" max="7458" width="5" style="17" bestFit="1" customWidth="1"/>
    <col min="7459" max="7680" width="9.21875" style="17"/>
    <col min="7681" max="7681" width="16.77734375" style="17" bestFit="1" customWidth="1"/>
    <col min="7682" max="7712" width="11.44140625" style="17" bestFit="1" customWidth="1"/>
    <col min="7713" max="7714" width="5" style="17" bestFit="1" customWidth="1"/>
    <col min="7715" max="7936" width="9.21875" style="17"/>
    <col min="7937" max="7937" width="16.77734375" style="17" bestFit="1" customWidth="1"/>
    <col min="7938" max="7968" width="11.44140625" style="17" bestFit="1" customWidth="1"/>
    <col min="7969" max="7970" width="5" style="17" bestFit="1" customWidth="1"/>
    <col min="7971" max="8192" width="9.21875" style="17"/>
    <col min="8193" max="8193" width="16.77734375" style="17" bestFit="1" customWidth="1"/>
    <col min="8194" max="8224" width="11.44140625" style="17" bestFit="1" customWidth="1"/>
    <col min="8225" max="8226" width="5" style="17" bestFit="1" customWidth="1"/>
    <col min="8227" max="8448" width="9.21875" style="17"/>
    <col min="8449" max="8449" width="16.77734375" style="17" bestFit="1" customWidth="1"/>
    <col min="8450" max="8480" width="11.44140625" style="17" bestFit="1" customWidth="1"/>
    <col min="8481" max="8482" width="5" style="17" bestFit="1" customWidth="1"/>
    <col min="8483" max="8704" width="9.21875" style="17"/>
    <col min="8705" max="8705" width="16.77734375" style="17" bestFit="1" customWidth="1"/>
    <col min="8706" max="8736" width="11.44140625" style="17" bestFit="1" customWidth="1"/>
    <col min="8737" max="8738" width="5" style="17" bestFit="1" customWidth="1"/>
    <col min="8739" max="8960" width="9.21875" style="17"/>
    <col min="8961" max="8961" width="16.77734375" style="17" bestFit="1" customWidth="1"/>
    <col min="8962" max="8992" width="11.44140625" style="17" bestFit="1" customWidth="1"/>
    <col min="8993" max="8994" width="5" style="17" bestFit="1" customWidth="1"/>
    <col min="8995" max="9216" width="9.21875" style="17"/>
    <col min="9217" max="9217" width="16.77734375" style="17" bestFit="1" customWidth="1"/>
    <col min="9218" max="9248" width="11.44140625" style="17" bestFit="1" customWidth="1"/>
    <col min="9249" max="9250" width="5" style="17" bestFit="1" customWidth="1"/>
    <col min="9251" max="9472" width="9.21875" style="17"/>
    <col min="9473" max="9473" width="16.77734375" style="17" bestFit="1" customWidth="1"/>
    <col min="9474" max="9504" width="11.44140625" style="17" bestFit="1" customWidth="1"/>
    <col min="9505" max="9506" width="5" style="17" bestFit="1" customWidth="1"/>
    <col min="9507" max="9728" width="9.21875" style="17"/>
    <col min="9729" max="9729" width="16.77734375" style="17" bestFit="1" customWidth="1"/>
    <col min="9730" max="9760" width="11.44140625" style="17" bestFit="1" customWidth="1"/>
    <col min="9761" max="9762" width="5" style="17" bestFit="1" customWidth="1"/>
    <col min="9763" max="9984" width="9.21875" style="17"/>
    <col min="9985" max="9985" width="16.77734375" style="17" bestFit="1" customWidth="1"/>
    <col min="9986" max="10016" width="11.44140625" style="17" bestFit="1" customWidth="1"/>
    <col min="10017" max="10018" width="5" style="17" bestFit="1" customWidth="1"/>
    <col min="10019" max="10240" width="9.21875" style="17"/>
    <col min="10241" max="10241" width="16.77734375" style="17" bestFit="1" customWidth="1"/>
    <col min="10242" max="10272" width="11.44140625" style="17" bestFit="1" customWidth="1"/>
    <col min="10273" max="10274" width="5" style="17" bestFit="1" customWidth="1"/>
    <col min="10275" max="10496" width="9.21875" style="17"/>
    <col min="10497" max="10497" width="16.77734375" style="17" bestFit="1" customWidth="1"/>
    <col min="10498" max="10528" width="11.44140625" style="17" bestFit="1" customWidth="1"/>
    <col min="10529" max="10530" width="5" style="17" bestFit="1" customWidth="1"/>
    <col min="10531" max="10752" width="9.21875" style="17"/>
    <col min="10753" max="10753" width="16.77734375" style="17" bestFit="1" customWidth="1"/>
    <col min="10754" max="10784" width="11.44140625" style="17" bestFit="1" customWidth="1"/>
    <col min="10785" max="10786" width="5" style="17" bestFit="1" customWidth="1"/>
    <col min="10787" max="11008" width="9.21875" style="17"/>
    <col min="11009" max="11009" width="16.77734375" style="17" bestFit="1" customWidth="1"/>
    <col min="11010" max="11040" width="11.44140625" style="17" bestFit="1" customWidth="1"/>
    <col min="11041" max="11042" width="5" style="17" bestFit="1" customWidth="1"/>
    <col min="11043" max="11264" width="9.21875" style="17"/>
    <col min="11265" max="11265" width="16.77734375" style="17" bestFit="1" customWidth="1"/>
    <col min="11266" max="11296" width="11.44140625" style="17" bestFit="1" customWidth="1"/>
    <col min="11297" max="11298" width="5" style="17" bestFit="1" customWidth="1"/>
    <col min="11299" max="11520" width="9.21875" style="17"/>
    <col min="11521" max="11521" width="16.77734375" style="17" bestFit="1" customWidth="1"/>
    <col min="11522" max="11552" width="11.44140625" style="17" bestFit="1" customWidth="1"/>
    <col min="11553" max="11554" width="5" style="17" bestFit="1" customWidth="1"/>
    <col min="11555" max="11776" width="9.21875" style="17"/>
    <col min="11777" max="11777" width="16.77734375" style="17" bestFit="1" customWidth="1"/>
    <col min="11778" max="11808" width="11.44140625" style="17" bestFit="1" customWidth="1"/>
    <col min="11809" max="11810" width="5" style="17" bestFit="1" customWidth="1"/>
    <col min="11811" max="12032" width="9.21875" style="17"/>
    <col min="12033" max="12033" width="16.77734375" style="17" bestFit="1" customWidth="1"/>
    <col min="12034" max="12064" width="11.44140625" style="17" bestFit="1" customWidth="1"/>
    <col min="12065" max="12066" width="5" style="17" bestFit="1" customWidth="1"/>
    <col min="12067" max="12288" width="9.21875" style="17"/>
    <col min="12289" max="12289" width="16.77734375" style="17" bestFit="1" customWidth="1"/>
    <col min="12290" max="12320" width="11.44140625" style="17" bestFit="1" customWidth="1"/>
    <col min="12321" max="12322" width="5" style="17" bestFit="1" customWidth="1"/>
    <col min="12323" max="12544" width="9.21875" style="17"/>
    <col min="12545" max="12545" width="16.77734375" style="17" bestFit="1" customWidth="1"/>
    <col min="12546" max="12576" width="11.44140625" style="17" bestFit="1" customWidth="1"/>
    <col min="12577" max="12578" width="5" style="17" bestFit="1" customWidth="1"/>
    <col min="12579" max="12800" width="9.21875" style="17"/>
    <col min="12801" max="12801" width="16.77734375" style="17" bestFit="1" customWidth="1"/>
    <col min="12802" max="12832" width="11.44140625" style="17" bestFit="1" customWidth="1"/>
    <col min="12833" max="12834" width="5" style="17" bestFit="1" customWidth="1"/>
    <col min="12835" max="13056" width="9.21875" style="17"/>
    <col min="13057" max="13057" width="16.77734375" style="17" bestFit="1" customWidth="1"/>
    <col min="13058" max="13088" width="11.44140625" style="17" bestFit="1" customWidth="1"/>
    <col min="13089" max="13090" width="5" style="17" bestFit="1" customWidth="1"/>
    <col min="13091" max="13312" width="9.21875" style="17"/>
    <col min="13313" max="13313" width="16.77734375" style="17" bestFit="1" customWidth="1"/>
    <col min="13314" max="13344" width="11.44140625" style="17" bestFit="1" customWidth="1"/>
    <col min="13345" max="13346" width="5" style="17" bestFit="1" customWidth="1"/>
    <col min="13347" max="13568" width="9.21875" style="17"/>
    <col min="13569" max="13569" width="16.77734375" style="17" bestFit="1" customWidth="1"/>
    <col min="13570" max="13600" width="11.44140625" style="17" bestFit="1" customWidth="1"/>
    <col min="13601" max="13602" width="5" style="17" bestFit="1" customWidth="1"/>
    <col min="13603" max="13824" width="9.21875" style="17"/>
    <col min="13825" max="13825" width="16.77734375" style="17" bestFit="1" customWidth="1"/>
    <col min="13826" max="13856" width="11.44140625" style="17" bestFit="1" customWidth="1"/>
    <col min="13857" max="13858" width="5" style="17" bestFit="1" customWidth="1"/>
    <col min="13859" max="14080" width="9.21875" style="17"/>
    <col min="14081" max="14081" width="16.77734375" style="17" bestFit="1" customWidth="1"/>
    <col min="14082" max="14112" width="11.44140625" style="17" bestFit="1" customWidth="1"/>
    <col min="14113" max="14114" width="5" style="17" bestFit="1" customWidth="1"/>
    <col min="14115" max="14336" width="9.21875" style="17"/>
    <col min="14337" max="14337" width="16.77734375" style="17" bestFit="1" customWidth="1"/>
    <col min="14338" max="14368" width="11.44140625" style="17" bestFit="1" customWidth="1"/>
    <col min="14369" max="14370" width="5" style="17" bestFit="1" customWidth="1"/>
    <col min="14371" max="14592" width="9.21875" style="17"/>
    <col min="14593" max="14593" width="16.77734375" style="17" bestFit="1" customWidth="1"/>
    <col min="14594" max="14624" width="11.44140625" style="17" bestFit="1" customWidth="1"/>
    <col min="14625" max="14626" width="5" style="17" bestFit="1" customWidth="1"/>
    <col min="14627" max="14848" width="9.21875" style="17"/>
    <col min="14849" max="14849" width="16.77734375" style="17" bestFit="1" customWidth="1"/>
    <col min="14850" max="14880" width="11.44140625" style="17" bestFit="1" customWidth="1"/>
    <col min="14881" max="14882" width="5" style="17" bestFit="1" customWidth="1"/>
    <col min="14883" max="15104" width="9.21875" style="17"/>
    <col min="15105" max="15105" width="16.77734375" style="17" bestFit="1" customWidth="1"/>
    <col min="15106" max="15136" width="11.44140625" style="17" bestFit="1" customWidth="1"/>
    <col min="15137" max="15138" width="5" style="17" bestFit="1" customWidth="1"/>
    <col min="15139" max="15360" width="9.21875" style="17"/>
    <col min="15361" max="15361" width="16.77734375" style="17" bestFit="1" customWidth="1"/>
    <col min="15362" max="15392" width="11.44140625" style="17" bestFit="1" customWidth="1"/>
    <col min="15393" max="15394" width="5" style="17" bestFit="1" customWidth="1"/>
    <col min="15395" max="15616" width="9.21875" style="17"/>
    <col min="15617" max="15617" width="16.77734375" style="17" bestFit="1" customWidth="1"/>
    <col min="15618" max="15648" width="11.44140625" style="17" bestFit="1" customWidth="1"/>
    <col min="15649" max="15650" width="5" style="17" bestFit="1" customWidth="1"/>
    <col min="15651" max="15872" width="9.21875" style="17"/>
    <col min="15873" max="15873" width="16.77734375" style="17" bestFit="1" customWidth="1"/>
    <col min="15874" max="15904" width="11.44140625" style="17" bestFit="1" customWidth="1"/>
    <col min="15905" max="15906" width="5" style="17" bestFit="1" customWidth="1"/>
    <col min="15907" max="16128" width="9.21875" style="17"/>
    <col min="16129" max="16129" width="16.77734375" style="17" bestFit="1" customWidth="1"/>
    <col min="16130" max="16160" width="11.44140625" style="17" bestFit="1" customWidth="1"/>
    <col min="16161" max="16162" width="5" style="17" bestFit="1" customWidth="1"/>
    <col min="16163" max="16378" width="9.21875" style="17"/>
    <col min="16379" max="16384" width="9.21875" style="17" customWidth="1"/>
  </cols>
  <sheetData>
    <row r="1" spans="1:42" s="44" customFormat="1">
      <c r="A1" s="44" t="s">
        <v>2646</v>
      </c>
    </row>
    <row r="3" spans="1:42" ht="15" customHeight="1">
      <c r="A3" s="794" t="s">
        <v>14</v>
      </c>
      <c r="B3" s="795" t="s">
        <v>129</v>
      </c>
      <c r="C3" s="796"/>
      <c r="D3" s="796"/>
      <c r="E3" s="796"/>
      <c r="F3" s="796"/>
      <c r="G3" s="796"/>
      <c r="H3" s="796"/>
      <c r="I3" s="796"/>
      <c r="J3" s="796"/>
      <c r="K3" s="796"/>
      <c r="L3" s="796"/>
      <c r="M3" s="796"/>
      <c r="N3" s="796"/>
      <c r="O3" s="796"/>
      <c r="P3" s="796"/>
      <c r="Q3" s="796"/>
      <c r="R3" s="796"/>
      <c r="S3" s="796"/>
      <c r="T3" s="796"/>
      <c r="U3" s="796"/>
      <c r="V3" s="796"/>
      <c r="W3" s="796"/>
      <c r="X3" s="796"/>
      <c r="Y3" s="796"/>
      <c r="Z3" s="796"/>
      <c r="AA3" s="796"/>
      <c r="AB3" s="796"/>
      <c r="AC3" s="796"/>
      <c r="AD3" s="796"/>
      <c r="AE3" s="796"/>
      <c r="AF3" s="796"/>
      <c r="AG3" s="796"/>
      <c r="AH3" s="796"/>
      <c r="AI3" s="796"/>
      <c r="AJ3" s="796"/>
      <c r="AK3" s="796"/>
    </row>
    <row r="4" spans="1:42" ht="14.4">
      <c r="A4" s="794"/>
      <c r="B4" s="76">
        <v>1980</v>
      </c>
      <c r="C4" s="76">
        <v>1981</v>
      </c>
      <c r="D4" s="76">
        <v>1982</v>
      </c>
      <c r="E4" s="76">
        <v>1983</v>
      </c>
      <c r="F4" s="76">
        <v>1984</v>
      </c>
      <c r="G4" s="76">
        <v>1985</v>
      </c>
      <c r="H4" s="76">
        <v>1986</v>
      </c>
      <c r="I4" s="76">
        <v>1987</v>
      </c>
      <c r="J4" s="76">
        <v>1988</v>
      </c>
      <c r="K4" s="76">
        <v>1989</v>
      </c>
      <c r="L4" s="76">
        <v>1990</v>
      </c>
      <c r="M4" s="76">
        <v>1991</v>
      </c>
      <c r="N4" s="76">
        <v>1992</v>
      </c>
      <c r="O4" s="76">
        <v>1993</v>
      </c>
      <c r="P4" s="76">
        <v>1994</v>
      </c>
      <c r="Q4" s="76">
        <v>1995</v>
      </c>
      <c r="R4" s="76">
        <v>1996</v>
      </c>
      <c r="S4" s="76">
        <v>1997</v>
      </c>
      <c r="T4" s="76">
        <v>1998</v>
      </c>
      <c r="U4" s="76">
        <v>1999</v>
      </c>
      <c r="V4" s="76">
        <v>2000</v>
      </c>
      <c r="W4" s="76">
        <v>2001</v>
      </c>
      <c r="X4" s="76">
        <v>2002</v>
      </c>
      <c r="Y4" s="76">
        <v>2003</v>
      </c>
      <c r="Z4" s="76">
        <v>2004</v>
      </c>
      <c r="AA4" s="76">
        <v>2005</v>
      </c>
      <c r="AB4" s="76">
        <v>2006</v>
      </c>
      <c r="AC4" s="76">
        <v>2007</v>
      </c>
      <c r="AD4" s="76">
        <v>2008</v>
      </c>
      <c r="AE4" s="76">
        <v>2009</v>
      </c>
      <c r="AF4" s="76">
        <v>2010</v>
      </c>
      <c r="AG4" s="76">
        <v>2011</v>
      </c>
      <c r="AH4" s="76">
        <v>2012</v>
      </c>
      <c r="AI4" s="76">
        <v>2013</v>
      </c>
      <c r="AJ4" s="76">
        <v>2014</v>
      </c>
      <c r="AK4" s="76">
        <v>2015</v>
      </c>
      <c r="AM4" s="1" t="s">
        <v>528</v>
      </c>
      <c r="AO4" s="44"/>
      <c r="AP4" s="44"/>
    </row>
    <row r="5" spans="1:42">
      <c r="A5" s="28" t="s">
        <v>13</v>
      </c>
      <c r="B5" s="313">
        <v>11300.57</v>
      </c>
      <c r="C5" s="313">
        <v>10304.325000000001</v>
      </c>
      <c r="D5" s="313">
        <v>10399.684999999999</v>
      </c>
      <c r="E5" s="313">
        <v>12906.697</v>
      </c>
      <c r="F5" s="313">
        <v>14288.148999999999</v>
      </c>
      <c r="G5" s="313">
        <v>15743.473</v>
      </c>
      <c r="H5" s="313">
        <v>18336.721000000001</v>
      </c>
      <c r="I5" s="313">
        <v>22321.409</v>
      </c>
      <c r="J5" s="313">
        <v>27063.631000000001</v>
      </c>
      <c r="K5" s="313">
        <v>27188.633000000002</v>
      </c>
      <c r="L5" s="313">
        <v>28652.03</v>
      </c>
      <c r="M5" s="313">
        <v>29955.51</v>
      </c>
      <c r="N5" s="313">
        <v>32754.744999999999</v>
      </c>
      <c r="O5" s="313">
        <v>30535.47</v>
      </c>
      <c r="P5" s="313">
        <v>32947.805</v>
      </c>
      <c r="Q5" s="313">
        <v>36414.565999999999</v>
      </c>
      <c r="R5" s="313">
        <v>39794.023999999998</v>
      </c>
      <c r="S5" s="313">
        <v>41559.425000000003</v>
      </c>
      <c r="T5" s="313">
        <v>42968.402999999998</v>
      </c>
      <c r="U5" s="313">
        <v>43552.195</v>
      </c>
      <c r="V5" s="313">
        <v>43680.182999999997</v>
      </c>
      <c r="W5" s="313">
        <v>43455.459000000003</v>
      </c>
      <c r="X5" s="313">
        <v>51433.983</v>
      </c>
      <c r="Y5" s="313">
        <v>51348.855000000003</v>
      </c>
      <c r="Z5" s="313">
        <v>57609.529000000002</v>
      </c>
      <c r="AA5" s="313">
        <v>70906.346000000005</v>
      </c>
      <c r="AB5" s="313">
        <v>79992.847999999998</v>
      </c>
      <c r="AC5" s="313">
        <v>95054.152000000002</v>
      </c>
      <c r="AD5" s="313">
        <v>105776.51700000001</v>
      </c>
      <c r="AE5" s="313">
        <v>100957.649</v>
      </c>
      <c r="AF5" s="313">
        <v>98915</v>
      </c>
      <c r="AG5" s="313">
        <v>87958.430357260295</v>
      </c>
      <c r="AH5" s="313">
        <v>93519.419804109595</v>
      </c>
      <c r="AI5" s="313">
        <v>96007.748780410999</v>
      </c>
      <c r="AJ5" s="313">
        <v>94211.652510273998</v>
      </c>
      <c r="AK5" s="313">
        <v>101782.22567013701</v>
      </c>
      <c r="AM5" s="33"/>
    </row>
    <row r="6" spans="1:42">
      <c r="A6" s="28" t="s">
        <v>12</v>
      </c>
      <c r="B6" s="313"/>
      <c r="C6" s="313">
        <v>603.91800000000001</v>
      </c>
      <c r="D6" s="313">
        <v>637.54899999999998</v>
      </c>
      <c r="E6" s="313">
        <v>638.31200000000001</v>
      </c>
      <c r="F6" s="313">
        <v>650.52300000000002</v>
      </c>
      <c r="G6" s="313">
        <v>691.86900000000003</v>
      </c>
      <c r="H6" s="313">
        <v>739.048</v>
      </c>
      <c r="I6" s="313">
        <v>725.80899999999997</v>
      </c>
      <c r="J6" s="313">
        <v>868.25800000000004</v>
      </c>
      <c r="K6" s="313">
        <v>914.50099999999998</v>
      </c>
      <c r="L6" s="313">
        <v>910.476</v>
      </c>
      <c r="M6" s="313">
        <v>935.69200000000001</v>
      </c>
      <c r="N6" s="313">
        <v>1039.383</v>
      </c>
      <c r="O6" s="313">
        <v>1050.9449999999999</v>
      </c>
      <c r="P6" s="313">
        <v>1067.0650000000001</v>
      </c>
      <c r="Q6" s="313">
        <v>1059.385</v>
      </c>
      <c r="R6" s="313">
        <v>973.13800000000003</v>
      </c>
      <c r="S6" s="313">
        <v>991.69899999999996</v>
      </c>
      <c r="T6" s="313">
        <v>1114.932</v>
      </c>
      <c r="U6" s="313">
        <v>1125.4079999999999</v>
      </c>
      <c r="V6" s="313">
        <v>1126.6410000000001</v>
      </c>
      <c r="W6" s="313">
        <v>1116.165</v>
      </c>
      <c r="X6" s="313">
        <v>1119.258</v>
      </c>
      <c r="Y6" s="313">
        <v>1028.451</v>
      </c>
      <c r="Z6" s="313">
        <v>1018.456</v>
      </c>
      <c r="AA6" s="313">
        <v>1062.8240000000001</v>
      </c>
      <c r="AB6" s="313">
        <v>1055.0989999999999</v>
      </c>
      <c r="AC6" s="313">
        <v>979.21100000000001</v>
      </c>
      <c r="AD6" s="313">
        <v>1036.9290000000001</v>
      </c>
      <c r="AE6" s="313">
        <v>938.12699999999995</v>
      </c>
      <c r="AF6" s="313">
        <v>1097</v>
      </c>
      <c r="AG6" s="313">
        <v>2145</v>
      </c>
      <c r="AH6" s="313">
        <v>2164</v>
      </c>
      <c r="AI6" s="313">
        <v>2321</v>
      </c>
      <c r="AJ6" s="313"/>
      <c r="AK6" s="313">
        <v>2745.2</v>
      </c>
    </row>
    <row r="7" spans="1:42">
      <c r="A7" s="406" t="s">
        <v>483</v>
      </c>
      <c r="B7" s="428"/>
      <c r="C7" s="428"/>
      <c r="D7" s="428"/>
      <c r="E7" s="428"/>
      <c r="F7" s="428"/>
      <c r="G7" s="428"/>
      <c r="H7" s="428"/>
      <c r="I7" s="428"/>
      <c r="J7" s="428"/>
      <c r="K7" s="428"/>
      <c r="L7" s="428"/>
      <c r="M7" s="428"/>
      <c r="N7" s="428"/>
      <c r="O7" s="428"/>
      <c r="P7" s="428"/>
      <c r="Q7" s="428"/>
      <c r="R7" s="428"/>
      <c r="S7" s="428"/>
      <c r="T7" s="428"/>
      <c r="U7" s="428"/>
      <c r="V7" s="428"/>
      <c r="W7" s="428"/>
      <c r="X7" s="428"/>
      <c r="Y7" s="428"/>
      <c r="Z7" s="428"/>
      <c r="AA7" s="428"/>
      <c r="AB7" s="428"/>
      <c r="AC7" s="428"/>
      <c r="AD7" s="428"/>
      <c r="AE7" s="428"/>
      <c r="AF7" s="428"/>
      <c r="AG7" s="428"/>
      <c r="AH7" s="428"/>
      <c r="AI7" s="428"/>
      <c r="AJ7" s="428"/>
      <c r="AK7" s="428"/>
    </row>
    <row r="8" spans="1:42">
      <c r="A8" s="28" t="s">
        <v>89</v>
      </c>
      <c r="B8" s="313">
        <v>8581.616</v>
      </c>
      <c r="C8" s="313">
        <v>8940.9060000000009</v>
      </c>
      <c r="D8" s="313">
        <v>9264.0730000000003</v>
      </c>
      <c r="E8" s="313">
        <v>9657.7909999999993</v>
      </c>
      <c r="F8" s="313">
        <v>10283.366</v>
      </c>
      <c r="G8" s="313">
        <v>10658.11</v>
      </c>
      <c r="H8" s="313">
        <v>10911.181</v>
      </c>
      <c r="I8" s="313">
        <v>11144.025</v>
      </c>
      <c r="J8" s="313">
        <v>11360.628000000001</v>
      </c>
      <c r="K8" s="313">
        <v>11690.963</v>
      </c>
      <c r="L8" s="313">
        <v>12018.786</v>
      </c>
      <c r="M8" s="313">
        <v>12226.447</v>
      </c>
      <c r="N8" s="313">
        <v>12458.655000000001</v>
      </c>
      <c r="O8" s="313">
        <v>12681.89</v>
      </c>
      <c r="P8" s="313">
        <v>13112.781999999999</v>
      </c>
      <c r="Q8" s="313">
        <v>13698.434999999999</v>
      </c>
      <c r="R8" s="313">
        <v>14154.59</v>
      </c>
      <c r="S8" s="313">
        <v>14367.468000000001</v>
      </c>
      <c r="T8" s="313">
        <v>14651.938</v>
      </c>
      <c r="U8" s="313">
        <v>15050.790999999999</v>
      </c>
      <c r="V8" s="313">
        <v>17509.046999999999</v>
      </c>
      <c r="W8" s="313">
        <v>18187.102999999999</v>
      </c>
      <c r="X8" s="313">
        <v>18696.506000000001</v>
      </c>
      <c r="Y8" s="313">
        <v>19416.642</v>
      </c>
      <c r="Z8" s="313">
        <v>20222.559000000001</v>
      </c>
      <c r="AA8" s="313">
        <v>20760.088</v>
      </c>
      <c r="AB8" s="313">
        <v>21406.607</v>
      </c>
      <c r="AC8" s="313">
        <v>22069.96</v>
      </c>
      <c r="AD8" s="313">
        <v>22660.32</v>
      </c>
      <c r="AE8" s="313">
        <v>23346.440999999999</v>
      </c>
      <c r="AF8" s="313">
        <v>24081</v>
      </c>
      <c r="AG8" s="313"/>
      <c r="AH8" s="313"/>
      <c r="AI8" s="313"/>
      <c r="AJ8" s="313"/>
      <c r="AK8" s="313"/>
    </row>
    <row r="9" spans="1:42">
      <c r="A9" s="28" t="s">
        <v>482</v>
      </c>
      <c r="B9" s="313"/>
      <c r="C9" s="313"/>
      <c r="D9" s="313"/>
      <c r="E9" s="313"/>
      <c r="F9" s="313"/>
      <c r="G9" s="313"/>
      <c r="H9" s="313"/>
      <c r="I9" s="313"/>
      <c r="J9" s="313"/>
      <c r="K9" s="313"/>
      <c r="L9" s="313"/>
      <c r="M9" s="313"/>
      <c r="N9" s="313"/>
      <c r="O9" s="313"/>
      <c r="P9" s="313"/>
      <c r="Q9" s="313"/>
      <c r="R9" s="313"/>
      <c r="S9" s="313"/>
      <c r="T9" s="313"/>
      <c r="U9" s="313"/>
      <c r="V9" s="313"/>
      <c r="W9" s="313"/>
      <c r="X9" s="313"/>
      <c r="Y9" s="313"/>
      <c r="Z9" s="313"/>
      <c r="AA9" s="313"/>
      <c r="AB9" s="313">
        <v>156</v>
      </c>
      <c r="AC9" s="313">
        <v>165.81111000000001</v>
      </c>
      <c r="AD9" s="313">
        <v>157</v>
      </c>
      <c r="AE9" s="313">
        <v>288</v>
      </c>
      <c r="AF9" s="313">
        <v>288.10000000000002</v>
      </c>
      <c r="AG9" s="313">
        <v>333.4</v>
      </c>
      <c r="AH9" s="313">
        <v>272.3</v>
      </c>
      <c r="AI9" s="313">
        <v>239.8</v>
      </c>
      <c r="AJ9" s="313">
        <v>302.3</v>
      </c>
      <c r="AK9" s="313">
        <v>231</v>
      </c>
    </row>
    <row r="10" spans="1:42">
      <c r="A10" s="28" t="s">
        <v>11</v>
      </c>
      <c r="B10" s="313"/>
      <c r="C10" s="313"/>
      <c r="D10" s="313"/>
      <c r="E10" s="313"/>
      <c r="F10" s="313"/>
      <c r="G10" s="313"/>
      <c r="H10" s="313"/>
      <c r="I10" s="313"/>
      <c r="J10" s="313"/>
      <c r="K10" s="313"/>
      <c r="L10" s="313"/>
      <c r="M10" s="313"/>
      <c r="N10" s="313"/>
      <c r="O10" s="313"/>
      <c r="P10" s="313"/>
      <c r="Q10" s="313"/>
      <c r="R10" s="313"/>
      <c r="S10" s="313"/>
      <c r="T10" s="313"/>
      <c r="U10" s="313"/>
      <c r="V10" s="313"/>
      <c r="W10" s="313"/>
      <c r="X10" s="313"/>
      <c r="Y10" s="313"/>
      <c r="Z10" s="313"/>
      <c r="AA10" s="313"/>
      <c r="AB10" s="313"/>
      <c r="AC10" s="313"/>
      <c r="AD10" s="313"/>
      <c r="AE10" s="313"/>
      <c r="AF10" s="313"/>
      <c r="AG10" s="313"/>
      <c r="AH10" s="313"/>
      <c r="AI10" s="313"/>
      <c r="AJ10" s="313"/>
      <c r="AK10" s="313"/>
    </row>
    <row r="11" spans="1:42">
      <c r="A11" s="28" t="s">
        <v>10</v>
      </c>
      <c r="B11" s="313"/>
      <c r="C11" s="313"/>
      <c r="D11" s="313"/>
      <c r="E11" s="313"/>
      <c r="F11" s="313"/>
      <c r="G11" s="313"/>
      <c r="H11" s="313"/>
      <c r="I11" s="313"/>
      <c r="J11" s="313"/>
      <c r="K11" s="313"/>
      <c r="L11" s="313"/>
      <c r="M11" s="313"/>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3"/>
    </row>
    <row r="12" spans="1:42">
      <c r="A12" s="28" t="s">
        <v>9</v>
      </c>
      <c r="B12" s="313"/>
      <c r="C12" s="313"/>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row>
    <row r="13" spans="1:42">
      <c r="A13" s="28" t="s">
        <v>8</v>
      </c>
      <c r="B13" s="313"/>
      <c r="C13" s="313"/>
      <c r="D13" s="313"/>
      <c r="E13" s="313"/>
      <c r="F13" s="313"/>
      <c r="G13" s="313"/>
      <c r="H13" s="313"/>
      <c r="I13" s="313"/>
      <c r="J13" s="313"/>
      <c r="K13" s="313"/>
      <c r="L13" s="313">
        <v>296.91568983599996</v>
      </c>
      <c r="M13" s="313">
        <v>282.10016262800002</v>
      </c>
      <c r="N13" s="313">
        <v>292.19789314799999</v>
      </c>
      <c r="O13" s="313">
        <v>278.08512133199997</v>
      </c>
      <c r="P13" s="313">
        <v>249.78775560400001</v>
      </c>
      <c r="Q13" s="313">
        <v>287.20783123000001</v>
      </c>
      <c r="R13" s="313">
        <v>275.61172960199997</v>
      </c>
      <c r="S13" s="313">
        <v>296.37929975999998</v>
      </c>
      <c r="T13" s="313">
        <v>300.54106000000002</v>
      </c>
      <c r="U13" s="313">
        <v>220.56054695999998</v>
      </c>
      <c r="V13" s="313">
        <v>264.08814596000002</v>
      </c>
      <c r="W13" s="313">
        <v>280.87211853800005</v>
      </c>
      <c r="X13" s="313">
        <v>258.57382507200003</v>
      </c>
      <c r="Y13" s="313">
        <v>266.51647727599999</v>
      </c>
      <c r="Z13" s="313">
        <v>275.669621656</v>
      </c>
      <c r="AA13" s="313">
        <v>262.62058023600002</v>
      </c>
      <c r="AB13" s="313">
        <v>254.61762000000002</v>
      </c>
      <c r="AC13" s="313">
        <v>245.79574647200002</v>
      </c>
      <c r="AD13" s="313">
        <v>263.47672230999996</v>
      </c>
      <c r="AE13" s="313">
        <v>236.33441321999999</v>
      </c>
      <c r="AF13" s="313">
        <v>241.61617337799998</v>
      </c>
      <c r="AG13" s="313">
        <v>231.141587606</v>
      </c>
      <c r="AH13" s="313">
        <v>222.341217976</v>
      </c>
      <c r="AI13" s="313">
        <v>219.4</v>
      </c>
      <c r="AJ13" s="313">
        <v>212.3</v>
      </c>
      <c r="AK13" s="313">
        <v>251.26499999999999</v>
      </c>
    </row>
    <row r="14" spans="1:42">
      <c r="A14" s="28" t="s">
        <v>6</v>
      </c>
      <c r="B14" s="313">
        <v>6086.4859999999999</v>
      </c>
      <c r="C14" s="313">
        <v>6123.6490000000003</v>
      </c>
      <c r="D14" s="313">
        <v>6060.0680000000002</v>
      </c>
      <c r="E14" s="313">
        <v>5971.9319999999998</v>
      </c>
      <c r="F14" s="313">
        <v>5947.9759999999997</v>
      </c>
      <c r="G14" s="313">
        <v>5924.1620000000003</v>
      </c>
      <c r="H14" s="313">
        <v>5823.5690000000004</v>
      </c>
      <c r="I14" s="313">
        <v>5778.6310000000003</v>
      </c>
      <c r="J14" s="313">
        <v>5710.3720000000003</v>
      </c>
      <c r="K14" s="313">
        <v>5661.68</v>
      </c>
      <c r="L14" s="313">
        <v>5608.165</v>
      </c>
      <c r="M14" s="313">
        <v>5603.2330000000002</v>
      </c>
      <c r="N14" s="313">
        <v>5631.2110000000002</v>
      </c>
      <c r="O14" s="313">
        <v>5700.067</v>
      </c>
      <c r="P14" s="313">
        <v>5804.2370000000001</v>
      </c>
      <c r="Q14" s="313">
        <v>5907.6629999999996</v>
      </c>
      <c r="R14" s="313">
        <v>6006.8149999999996</v>
      </c>
      <c r="S14" s="313">
        <v>6157.9350000000004</v>
      </c>
      <c r="T14" s="313">
        <v>6772.5169999999998</v>
      </c>
      <c r="U14" s="313">
        <v>6961.7219999999998</v>
      </c>
      <c r="V14" s="313">
        <v>7258.0929999999998</v>
      </c>
      <c r="W14" s="313">
        <v>7548.5219999999999</v>
      </c>
      <c r="X14" s="313">
        <v>7763.1530000000002</v>
      </c>
      <c r="Y14" s="313">
        <v>7731.0060000000003</v>
      </c>
      <c r="Z14" s="313">
        <v>9045.0239999999994</v>
      </c>
      <c r="AA14" s="313">
        <v>10055.063</v>
      </c>
      <c r="AB14" s="313">
        <v>10697.606</v>
      </c>
      <c r="AC14" s="313">
        <v>11075.677</v>
      </c>
      <c r="AD14" s="313">
        <v>11528.217000000001</v>
      </c>
      <c r="AE14" s="313">
        <v>11917.995999999999</v>
      </c>
      <c r="AF14" s="313">
        <v>12489</v>
      </c>
      <c r="AG14" s="313"/>
      <c r="AH14" s="313"/>
      <c r="AI14" s="313"/>
      <c r="AJ14" s="313"/>
      <c r="AK14" s="313"/>
    </row>
    <row r="15" spans="1:42">
      <c r="A15" s="28" t="s">
        <v>17</v>
      </c>
      <c r="B15" s="313"/>
      <c r="C15" s="313"/>
      <c r="D15" s="313"/>
      <c r="E15" s="313"/>
      <c r="F15" s="313"/>
      <c r="G15" s="313"/>
      <c r="H15" s="313"/>
      <c r="I15" s="313"/>
      <c r="J15" s="313"/>
      <c r="K15" s="313"/>
      <c r="L15" s="313"/>
      <c r="M15" s="313">
        <v>217.52199999999999</v>
      </c>
      <c r="N15" s="313">
        <v>210.97800000000001</v>
      </c>
      <c r="O15" s="313">
        <v>207.33799999999999</v>
      </c>
      <c r="P15" s="313">
        <v>189.96799999999999</v>
      </c>
      <c r="Q15" s="313">
        <v>248.708</v>
      </c>
      <c r="R15" s="313">
        <v>230.31200000000001</v>
      </c>
      <c r="S15" s="313">
        <v>217.375</v>
      </c>
      <c r="T15" s="313">
        <v>252.30500000000001</v>
      </c>
      <c r="U15" s="313">
        <v>269.55700000000002</v>
      </c>
      <c r="V15" s="313">
        <v>286.435</v>
      </c>
      <c r="W15" s="313">
        <v>295.74599999999998</v>
      </c>
      <c r="X15" s="313">
        <v>298.12900000000002</v>
      </c>
      <c r="Y15" s="313">
        <v>316.86099999999999</v>
      </c>
      <c r="Z15" s="313">
        <v>323.2</v>
      </c>
      <c r="AA15" s="313">
        <v>323.79599999999999</v>
      </c>
      <c r="AB15" s="313">
        <v>313.11099999999999</v>
      </c>
      <c r="AC15" s="313">
        <v>332.42200000000003</v>
      </c>
      <c r="AD15" s="313">
        <v>323.5</v>
      </c>
      <c r="AE15" s="313">
        <v>328.596</v>
      </c>
      <c r="AF15" s="313">
        <v>317</v>
      </c>
      <c r="AG15" s="313"/>
      <c r="AH15" s="313"/>
      <c r="AI15" s="313"/>
      <c r="AJ15" s="313"/>
      <c r="AK15" s="313"/>
    </row>
    <row r="16" spans="1:42">
      <c r="A16" s="28" t="s">
        <v>4</v>
      </c>
      <c r="B16" s="313"/>
      <c r="C16" s="313"/>
      <c r="D16" s="313"/>
      <c r="E16" s="313"/>
      <c r="F16" s="313"/>
      <c r="G16" s="313"/>
      <c r="H16" s="313"/>
      <c r="I16" s="313"/>
      <c r="J16" s="313"/>
      <c r="K16" s="313"/>
      <c r="L16" s="313"/>
      <c r="M16" s="313"/>
      <c r="N16" s="313"/>
      <c r="O16" s="313"/>
      <c r="P16" s="313"/>
      <c r="Q16" s="313"/>
      <c r="R16" s="313"/>
      <c r="S16" s="313"/>
      <c r="T16" s="313"/>
      <c r="U16" s="313"/>
      <c r="V16" s="313">
        <v>16.256247635425623</v>
      </c>
      <c r="W16" s="313">
        <v>17.3</v>
      </c>
      <c r="X16" s="313">
        <v>18.8</v>
      </c>
      <c r="Y16" s="313">
        <v>19.2</v>
      </c>
      <c r="Z16" s="313">
        <v>19.399999999999999</v>
      </c>
      <c r="AA16" s="313">
        <v>20</v>
      </c>
      <c r="AB16" s="313">
        <v>21.7</v>
      </c>
      <c r="AC16" s="313">
        <v>23.3</v>
      </c>
      <c r="AD16" s="313">
        <v>23</v>
      </c>
      <c r="AE16" s="313">
        <v>23.7</v>
      </c>
      <c r="AF16" s="313">
        <v>25.9</v>
      </c>
      <c r="AG16" s="313">
        <v>27.8</v>
      </c>
      <c r="AH16" s="313">
        <v>28.9</v>
      </c>
      <c r="AI16" s="313">
        <v>29.9</v>
      </c>
      <c r="AJ16" s="313">
        <v>31.2</v>
      </c>
      <c r="AK16" s="313">
        <v>32.5</v>
      </c>
    </row>
    <row r="17" spans="1:37">
      <c r="A17" s="28" t="s">
        <v>3</v>
      </c>
      <c r="B17" s="313">
        <v>73169.565000000002</v>
      </c>
      <c r="C17" s="313">
        <v>80932.535000000003</v>
      </c>
      <c r="D17" s="313">
        <v>87191.676999999996</v>
      </c>
      <c r="E17" s="313">
        <v>91141.491999999998</v>
      </c>
      <c r="F17" s="313">
        <v>103005.829</v>
      </c>
      <c r="G17" s="313">
        <v>109527.08500000001</v>
      </c>
      <c r="H17" s="313">
        <v>112640.735</v>
      </c>
      <c r="I17" s="313">
        <v>112314.605</v>
      </c>
      <c r="J17" s="313">
        <v>116868.599</v>
      </c>
      <c r="K17" s="313">
        <v>114588.629</v>
      </c>
      <c r="L17" s="313">
        <v>114534.663</v>
      </c>
      <c r="M17" s="313">
        <v>116930.489</v>
      </c>
      <c r="N17" s="313">
        <v>115040.883</v>
      </c>
      <c r="O17" s="313">
        <v>122983.81</v>
      </c>
      <c r="P17" s="313">
        <v>128281.96400000001</v>
      </c>
      <c r="Q17" s="313">
        <v>134777.62700000001</v>
      </c>
      <c r="R17" s="313">
        <v>134992.66399999999</v>
      </c>
      <c r="S17" s="313">
        <v>143363.06200000001</v>
      </c>
      <c r="T17" s="313">
        <v>144991.31299999999</v>
      </c>
      <c r="U17" s="313">
        <v>145006.829</v>
      </c>
      <c r="V17" s="313">
        <v>145624.69500000001</v>
      </c>
      <c r="W17" s="313">
        <v>144949.22700000001</v>
      </c>
      <c r="X17" s="313">
        <v>143818.40299999999</v>
      </c>
      <c r="Y17" s="313">
        <v>153393.44099999999</v>
      </c>
      <c r="Z17" s="313">
        <v>157593.35999999999</v>
      </c>
      <c r="AA17" s="313">
        <v>157889.20499999999</v>
      </c>
      <c r="AB17" s="313">
        <v>157449.101</v>
      </c>
      <c r="AC17" s="313">
        <v>158801.984</v>
      </c>
      <c r="AD17" s="313">
        <v>161970.739</v>
      </c>
      <c r="AE17" s="313">
        <v>160637.03599999999</v>
      </c>
      <c r="AF17" s="313">
        <v>162415</v>
      </c>
      <c r="AG17" s="313">
        <v>161126.68426080726</v>
      </c>
      <c r="AH17" s="313">
        <v>164058.61619297828</v>
      </c>
      <c r="AI17" s="313"/>
      <c r="AJ17" s="313"/>
      <c r="AK17" s="313"/>
    </row>
    <row r="18" spans="1:37" ht="15" customHeight="1">
      <c r="A18" s="152" t="s">
        <v>32</v>
      </c>
      <c r="B18" s="313">
        <v>7295.94</v>
      </c>
      <c r="C18" s="313">
        <v>7447.8509999999997</v>
      </c>
      <c r="D18" s="313">
        <v>7603.3909999999996</v>
      </c>
      <c r="E18" s="313">
        <v>7772.0429999999997</v>
      </c>
      <c r="F18" s="313">
        <v>7943.5690000000004</v>
      </c>
      <c r="G18" s="313">
        <v>8127.9219999999996</v>
      </c>
      <c r="H18" s="313">
        <v>8300.2350000000006</v>
      </c>
      <c r="I18" s="313">
        <v>8481.4490000000005</v>
      </c>
      <c r="J18" s="313">
        <v>8666.991</v>
      </c>
      <c r="K18" s="313">
        <v>8864.0679999999993</v>
      </c>
      <c r="L18" s="313">
        <v>9063.5380000000005</v>
      </c>
      <c r="M18" s="313">
        <v>9264.26</v>
      </c>
      <c r="N18" s="313">
        <v>9449.2649999999994</v>
      </c>
      <c r="O18" s="313">
        <v>9674.2260000000006</v>
      </c>
      <c r="P18" s="313">
        <v>9857.0869999999995</v>
      </c>
      <c r="Q18" s="313">
        <v>10061.105</v>
      </c>
      <c r="R18" s="313">
        <v>10265.249</v>
      </c>
      <c r="S18" s="313">
        <v>10413.955</v>
      </c>
      <c r="T18" s="313">
        <v>11229.279</v>
      </c>
      <c r="U18" s="313">
        <v>12087.991</v>
      </c>
      <c r="V18" s="313">
        <v>12690.708000000001</v>
      </c>
      <c r="W18" s="313">
        <v>13355.282999999999</v>
      </c>
      <c r="X18" s="313">
        <v>13939.431</v>
      </c>
      <c r="Y18" s="313">
        <v>14437.11</v>
      </c>
      <c r="Z18" s="313">
        <v>15053.371999999999</v>
      </c>
      <c r="AA18" s="313">
        <v>15783.941000000001</v>
      </c>
      <c r="AB18" s="313">
        <v>16360.236000000001</v>
      </c>
      <c r="AC18" s="313">
        <v>16949.574000000001</v>
      </c>
      <c r="AD18" s="313">
        <v>17470.272000000001</v>
      </c>
      <c r="AE18" s="313">
        <v>18045.671999999999</v>
      </c>
      <c r="AF18" s="313">
        <v>18685</v>
      </c>
      <c r="AG18" s="313"/>
      <c r="AH18" s="313"/>
      <c r="AI18" s="313"/>
      <c r="AJ18" s="313"/>
      <c r="AK18" s="313"/>
    </row>
    <row r="19" spans="1:37">
      <c r="A19" s="28" t="s">
        <v>1</v>
      </c>
      <c r="B19" s="313">
        <v>4028.5529999999999</v>
      </c>
      <c r="C19" s="313">
        <v>4155.6840000000002</v>
      </c>
      <c r="D19" s="313">
        <v>4350.067</v>
      </c>
      <c r="E19" s="313">
        <v>4328.2740000000003</v>
      </c>
      <c r="F19" s="313">
        <v>4445.2830000000004</v>
      </c>
      <c r="G19" s="313">
        <v>4584.1469999999999</v>
      </c>
      <c r="H19" s="313">
        <v>4698.7179999999998</v>
      </c>
      <c r="I19" s="313">
        <v>4618.2920000000004</v>
      </c>
      <c r="J19" s="313">
        <v>4794.5910000000003</v>
      </c>
      <c r="K19" s="313">
        <v>4692.2950000000001</v>
      </c>
      <c r="L19" s="313">
        <v>4917.8280000000004</v>
      </c>
      <c r="M19" s="313">
        <v>5103.0230000000001</v>
      </c>
      <c r="N19" s="313">
        <v>5050.3639999999996</v>
      </c>
      <c r="O19" s="313">
        <v>5250.0320000000002</v>
      </c>
      <c r="P19" s="313">
        <v>5257.5709999999999</v>
      </c>
      <c r="Q19" s="313">
        <v>5351.56</v>
      </c>
      <c r="R19" s="313">
        <v>5350.24</v>
      </c>
      <c r="S19" s="313">
        <v>5490.3059999999996</v>
      </c>
      <c r="T19" s="313">
        <v>5640.6090000000004</v>
      </c>
      <c r="U19" s="313">
        <v>5787.6729999999998</v>
      </c>
      <c r="V19" s="313">
        <v>5925.1120000000001</v>
      </c>
      <c r="W19" s="313">
        <v>6069.0219999999999</v>
      </c>
      <c r="X19" s="313">
        <v>6214.7809999999999</v>
      </c>
      <c r="Y19" s="313">
        <v>6355.3940000000002</v>
      </c>
      <c r="Z19" s="313">
        <v>6435.8249999999998</v>
      </c>
      <c r="AA19" s="313">
        <v>6621.2150000000001</v>
      </c>
      <c r="AB19" s="313">
        <v>6791.2110000000002</v>
      </c>
      <c r="AC19" s="313">
        <v>6902.9840000000004</v>
      </c>
      <c r="AD19" s="313">
        <v>7034.0749999999998</v>
      </c>
      <c r="AE19" s="313">
        <v>7241.3249999999998</v>
      </c>
      <c r="AF19" s="313">
        <v>7482</v>
      </c>
      <c r="AG19" s="313"/>
      <c r="AH19" s="313"/>
      <c r="AI19" s="313"/>
      <c r="AJ19" s="313"/>
      <c r="AK19" s="313"/>
    </row>
    <row r="20" spans="1:37">
      <c r="A20" s="28" t="s">
        <v>23</v>
      </c>
      <c r="B20" s="313">
        <v>5792.9880000000003</v>
      </c>
      <c r="C20" s="313">
        <v>5684.89</v>
      </c>
      <c r="D20" s="313">
        <v>5833.66</v>
      </c>
      <c r="E20" s="313">
        <v>5949.08</v>
      </c>
      <c r="F20" s="313">
        <v>6090.53</v>
      </c>
      <c r="G20" s="313">
        <v>6436.2120000000004</v>
      </c>
      <c r="H20" s="313">
        <v>6815.3530000000001</v>
      </c>
      <c r="I20" s="313">
        <v>7638.9269999999997</v>
      </c>
      <c r="J20" s="313">
        <v>7776.5280000000002</v>
      </c>
      <c r="K20" s="313">
        <v>7999.7659999999996</v>
      </c>
      <c r="L20" s="313">
        <v>8549.6509999999998</v>
      </c>
      <c r="M20" s="313">
        <v>8978.4879999999994</v>
      </c>
      <c r="N20" s="313">
        <v>9026.09</v>
      </c>
      <c r="O20" s="313">
        <v>8622.2389999999996</v>
      </c>
      <c r="P20" s="313">
        <v>8462.1820000000007</v>
      </c>
      <c r="Q20" s="313">
        <v>8380.5820000000003</v>
      </c>
      <c r="R20" s="313">
        <v>8255.3140000000003</v>
      </c>
      <c r="S20" s="313">
        <v>8057.9570000000003</v>
      </c>
      <c r="T20" s="313">
        <v>8244.143</v>
      </c>
      <c r="U20" s="313">
        <v>8723.2309999999998</v>
      </c>
      <c r="V20" s="313">
        <v>8618.1360000000004</v>
      </c>
      <c r="W20" s="313">
        <v>8605.3189999999995</v>
      </c>
      <c r="X20" s="313">
        <v>8643.491</v>
      </c>
      <c r="Y20" s="313">
        <v>8596.2459999999992</v>
      </c>
      <c r="Z20" s="313">
        <v>8610.8420000000006</v>
      </c>
      <c r="AA20" s="313">
        <v>8859.6119999999992</v>
      </c>
      <c r="AB20" s="313">
        <v>8678.2610000000004</v>
      </c>
      <c r="AC20" s="313">
        <v>8629.8629999999994</v>
      </c>
      <c r="AD20" s="313">
        <v>8532.7559999999994</v>
      </c>
      <c r="AE20" s="313">
        <v>8530.375</v>
      </c>
      <c r="AF20" s="313">
        <v>8598</v>
      </c>
      <c r="AG20" s="313"/>
      <c r="AH20" s="313"/>
      <c r="AI20" s="313"/>
      <c r="AJ20" s="313"/>
      <c r="AK20" s="313"/>
    </row>
    <row r="22" spans="1:37">
      <c r="A22" s="44" t="s">
        <v>18</v>
      </c>
    </row>
    <row r="23" spans="1:37">
      <c r="A23" s="44"/>
    </row>
    <row r="24" spans="1:37">
      <c r="A24" s="17" t="s">
        <v>223</v>
      </c>
    </row>
    <row r="26" spans="1:37">
      <c r="A26" s="17" t="s">
        <v>222</v>
      </c>
    </row>
    <row r="28" spans="1:37">
      <c r="A28" s="53" t="s">
        <v>102</v>
      </c>
    </row>
    <row r="30" spans="1:37">
      <c r="A30" s="44" t="s">
        <v>128</v>
      </c>
    </row>
    <row r="31" spans="1:37" ht="14.25" customHeight="1"/>
    <row r="32" spans="1:37">
      <c r="A32" s="17" t="s">
        <v>235</v>
      </c>
    </row>
  </sheetData>
  <mergeCells count="2">
    <mergeCell ref="A3:A4"/>
    <mergeCell ref="B3:AK3"/>
  </mergeCells>
  <conditionalFormatting sqref="AJ9:AK9">
    <cfRule type="expression" dxfId="130" priority="4" stopIfTrue="1">
      <formula>ISNA(ACTIVECELL)</formula>
    </cfRule>
  </conditionalFormatting>
  <conditionalFormatting sqref="AJ17:AK17">
    <cfRule type="expression" dxfId="129" priority="3" stopIfTrue="1">
      <formula>ISNA(ACTIVECELL)</formula>
    </cfRule>
  </conditionalFormatting>
  <conditionalFormatting sqref="AK8 AJ14:AK15 AK20">
    <cfRule type="expression" dxfId="128" priority="1" stopIfTrue="1">
      <formula>ISNA(ACTIVECELL)</formula>
    </cfRule>
  </conditionalFormatting>
  <hyperlinks>
    <hyperlink ref="AM4" location="Content!A1" display="Back to content page" xr:uid="{00000000-0004-0000-E600-000000000000}"/>
  </hyperlinks>
  <pageMargins left="0.7" right="0.7" top="0.75" bottom="0.75" header="0.3" footer="0.3"/>
  <pageSetup paperSize="9"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sheetPr codeName="Sheet232"/>
  <dimension ref="A1:BV32"/>
  <sheetViews>
    <sheetView workbookViewId="0">
      <selection activeCell="K28" sqref="K28"/>
    </sheetView>
  </sheetViews>
  <sheetFormatPr defaultColWidth="9.21875" defaultRowHeight="13.8"/>
  <cols>
    <col min="1" max="1" width="33.77734375" style="17" customWidth="1"/>
    <col min="2" max="16" width="7.5546875" style="17" customWidth="1"/>
    <col min="17" max="21" width="8.5546875" style="17" customWidth="1"/>
    <col min="22" max="34" width="8.6640625" style="17" bestFit="1" customWidth="1"/>
    <col min="35" max="37" width="7.6640625" style="17" bestFit="1" customWidth="1"/>
    <col min="38" max="40" width="6.21875" style="17" bestFit="1" customWidth="1"/>
    <col min="41" max="41" width="6.44140625" style="17" bestFit="1" customWidth="1"/>
    <col min="42" max="42" width="6.21875" style="17" bestFit="1" customWidth="1"/>
    <col min="43" max="43" width="6.21875" style="17" customWidth="1"/>
    <col min="44" max="45" width="9.21875" style="17"/>
    <col min="46" max="46" width="12.77734375" style="17" customWidth="1"/>
    <col min="47" max="16384" width="9.21875" style="17"/>
  </cols>
  <sheetData>
    <row r="1" spans="1:58" s="44" customFormat="1">
      <c r="A1" s="18" t="s">
        <v>2647</v>
      </c>
    </row>
    <row r="2" spans="1:58" ht="15.75" customHeight="1">
      <c r="A2" s="13"/>
    </row>
    <row r="3" spans="1:58" ht="15" customHeight="1">
      <c r="A3" s="797" t="s">
        <v>31</v>
      </c>
      <c r="B3" s="798"/>
      <c r="C3" s="799"/>
      <c r="D3" s="799"/>
      <c r="E3" s="799"/>
      <c r="F3" s="799"/>
      <c r="G3" s="799"/>
      <c r="H3" s="799"/>
      <c r="I3" s="799"/>
      <c r="J3" s="799"/>
      <c r="K3" s="799"/>
      <c r="L3" s="799"/>
      <c r="M3" s="799"/>
      <c r="N3" s="799"/>
      <c r="O3" s="799"/>
      <c r="P3" s="799"/>
      <c r="Q3" s="799"/>
      <c r="R3" s="799"/>
      <c r="S3" s="799"/>
      <c r="T3" s="799"/>
      <c r="U3" s="799"/>
      <c r="V3" s="799"/>
      <c r="W3" s="799"/>
      <c r="X3" s="799"/>
      <c r="Y3" s="799"/>
      <c r="Z3" s="799"/>
      <c r="AA3" s="799"/>
      <c r="AB3" s="799"/>
      <c r="AC3" s="799"/>
      <c r="AD3" s="799"/>
      <c r="AE3" s="799"/>
      <c r="AF3" s="799"/>
      <c r="AG3" s="799"/>
      <c r="AH3" s="799"/>
      <c r="AI3" s="799"/>
      <c r="AJ3" s="799"/>
      <c r="AK3" s="799"/>
      <c r="AL3" s="799"/>
      <c r="AM3" s="799"/>
      <c r="AN3" s="799"/>
      <c r="AO3" s="799"/>
      <c r="AP3" s="799"/>
      <c r="AQ3" s="799"/>
      <c r="AS3" s="1" t="s">
        <v>528</v>
      </c>
    </row>
    <row r="4" spans="1:58" s="100" customFormat="1">
      <c r="A4" s="797"/>
      <c r="B4" s="208">
        <v>1980</v>
      </c>
      <c r="C4" s="208">
        <v>1981</v>
      </c>
      <c r="D4" s="208">
        <v>1982</v>
      </c>
      <c r="E4" s="208">
        <v>1983</v>
      </c>
      <c r="F4" s="208">
        <v>1984</v>
      </c>
      <c r="G4" s="208">
        <v>1985</v>
      </c>
      <c r="H4" s="208">
        <v>1986</v>
      </c>
      <c r="I4" s="208">
        <v>1987</v>
      </c>
      <c r="J4" s="208">
        <v>1988</v>
      </c>
      <c r="K4" s="208">
        <v>1989</v>
      </c>
      <c r="L4" s="208">
        <v>1990</v>
      </c>
      <c r="M4" s="208">
        <v>1991</v>
      </c>
      <c r="N4" s="208">
        <v>1992</v>
      </c>
      <c r="O4" s="208">
        <v>1993</v>
      </c>
      <c r="P4" s="208">
        <v>1994</v>
      </c>
      <c r="Q4" s="208">
        <v>1995</v>
      </c>
      <c r="R4" s="208">
        <v>1996</v>
      </c>
      <c r="S4" s="208">
        <v>1997</v>
      </c>
      <c r="T4" s="208">
        <v>1998</v>
      </c>
      <c r="U4" s="208">
        <v>1999</v>
      </c>
      <c r="V4" s="208">
        <v>2000</v>
      </c>
      <c r="W4" s="208">
        <v>2001</v>
      </c>
      <c r="X4" s="208">
        <v>2002</v>
      </c>
      <c r="Y4" s="208">
        <v>2003</v>
      </c>
      <c r="Z4" s="208">
        <v>2004</v>
      </c>
      <c r="AA4" s="208">
        <v>2005</v>
      </c>
      <c r="AB4" s="208">
        <v>2006</v>
      </c>
      <c r="AC4" s="208">
        <v>2007</v>
      </c>
      <c r="AD4" s="208">
        <v>2008</v>
      </c>
      <c r="AE4" s="208">
        <v>2009</v>
      </c>
      <c r="AF4" s="208">
        <v>2010</v>
      </c>
      <c r="AG4" s="208">
        <v>2011</v>
      </c>
      <c r="AH4" s="208">
        <v>2012</v>
      </c>
      <c r="AI4" s="208">
        <v>2013</v>
      </c>
      <c r="AJ4" s="208">
        <v>2014</v>
      </c>
      <c r="AK4" s="208">
        <v>2015</v>
      </c>
      <c r="AL4" s="208">
        <v>2016</v>
      </c>
      <c r="AM4" s="208">
        <v>2017</v>
      </c>
      <c r="AN4" s="208">
        <v>2018</v>
      </c>
      <c r="AO4" s="208">
        <v>2019</v>
      </c>
      <c r="AP4" s="208">
        <v>2020</v>
      </c>
      <c r="AQ4" s="208">
        <v>2021</v>
      </c>
      <c r="AU4" s="44"/>
      <c r="AV4" s="44"/>
    </row>
    <row r="5" spans="1:58">
      <c r="A5" s="92" t="s">
        <v>13</v>
      </c>
      <c r="B5" s="313">
        <v>4563.0569999999998</v>
      </c>
      <c r="C5" s="313">
        <v>4593.1670000000004</v>
      </c>
      <c r="D5" s="313">
        <v>4530.7240000000002</v>
      </c>
      <c r="E5" s="313">
        <v>4656.7219999999998</v>
      </c>
      <c r="F5" s="313">
        <v>4704.76</v>
      </c>
      <c r="G5" s="313">
        <v>4990.2120000000004</v>
      </c>
      <c r="H5" s="313">
        <v>5047.6869999999999</v>
      </c>
      <c r="I5" s="313">
        <v>5169.5829999999996</v>
      </c>
      <c r="J5" s="313">
        <v>5379.4889999999996</v>
      </c>
      <c r="K5" s="313">
        <v>5499.3720000000003</v>
      </c>
      <c r="L5" s="313">
        <v>5883.1559999999999</v>
      </c>
      <c r="M5" s="313">
        <v>6024.0410000000002</v>
      </c>
      <c r="N5" s="313">
        <v>6057.6329999999998</v>
      </c>
      <c r="O5" s="313">
        <v>6273.6679999999997</v>
      </c>
      <c r="P5" s="313">
        <v>6359.4359999999997</v>
      </c>
      <c r="Q5" s="313">
        <v>6398.9170000000004</v>
      </c>
      <c r="R5" s="313">
        <v>6630.11</v>
      </c>
      <c r="S5" s="313">
        <v>6820.9129999999996</v>
      </c>
      <c r="T5" s="313">
        <v>6855.5169999999998</v>
      </c>
      <c r="U5" s="313">
        <v>7247.348</v>
      </c>
      <c r="V5" s="313">
        <v>7499.0029999999997</v>
      </c>
      <c r="W5" s="313">
        <v>7883.3879999999999</v>
      </c>
      <c r="X5" s="313">
        <v>8304.1630000000005</v>
      </c>
      <c r="Y5" s="313">
        <v>9003.6540000000005</v>
      </c>
      <c r="Z5" s="313">
        <v>9675.6669999999995</v>
      </c>
      <c r="AA5" s="313">
        <v>9355.7960000000003</v>
      </c>
      <c r="AB5" s="313">
        <v>10006.357</v>
      </c>
      <c r="AC5" s="313">
        <v>10697.001</v>
      </c>
      <c r="AD5" s="313">
        <v>11584.236999999999</v>
      </c>
      <c r="AE5" s="313">
        <v>12585.724</v>
      </c>
      <c r="AF5" s="313">
        <v>13378.087</v>
      </c>
      <c r="AG5" s="313">
        <v>13576.207</v>
      </c>
      <c r="AH5" s="313">
        <v>13988</v>
      </c>
      <c r="AI5" s="313">
        <v>14521</v>
      </c>
      <c r="AJ5" s="313">
        <v>14955</v>
      </c>
      <c r="AK5" s="313">
        <v>15023</v>
      </c>
      <c r="AL5" s="313"/>
      <c r="AM5" s="313"/>
      <c r="AN5" s="313"/>
      <c r="AO5" s="313"/>
      <c r="AP5" s="313"/>
      <c r="AQ5" s="313"/>
      <c r="AR5" s="105"/>
      <c r="AS5" s="97"/>
    </row>
    <row r="6" spans="1:58">
      <c r="A6" s="92" t="s">
        <v>12</v>
      </c>
      <c r="B6" s="313"/>
      <c r="C6" s="313">
        <v>775.95100000000002</v>
      </c>
      <c r="D6" s="313">
        <v>813.91099999999994</v>
      </c>
      <c r="E6" s="313">
        <v>821.89599999999996</v>
      </c>
      <c r="F6" s="313">
        <v>836.99199999999996</v>
      </c>
      <c r="G6" s="313">
        <v>885.29</v>
      </c>
      <c r="H6" s="313">
        <v>970.27</v>
      </c>
      <c r="I6" s="313">
        <v>965.57100000000003</v>
      </c>
      <c r="J6" s="313">
        <v>1136.4870000000001</v>
      </c>
      <c r="K6" s="313">
        <v>1214.829</v>
      </c>
      <c r="L6" s="313">
        <v>1261.1759999999999</v>
      </c>
      <c r="M6" s="313">
        <v>1282.8599999999999</v>
      </c>
      <c r="N6" s="313">
        <v>1477.7929999999999</v>
      </c>
      <c r="O6" s="313">
        <v>1482.557</v>
      </c>
      <c r="P6" s="313">
        <v>1461.1579999999999</v>
      </c>
      <c r="Q6" s="313">
        <v>1495.3150000000001</v>
      </c>
      <c r="R6" s="313">
        <v>1451.952</v>
      </c>
      <c r="S6" s="313">
        <v>1523.4829999999999</v>
      </c>
      <c r="T6" s="313">
        <v>1726.1389999999999</v>
      </c>
      <c r="U6" s="313">
        <v>1781.6769999999999</v>
      </c>
      <c r="V6" s="313">
        <v>1836.367</v>
      </c>
      <c r="W6" s="313">
        <v>1867.56</v>
      </c>
      <c r="X6" s="313">
        <v>1916.384</v>
      </c>
      <c r="Y6" s="313">
        <v>1906.828</v>
      </c>
      <c r="Z6" s="313">
        <v>1857.183</v>
      </c>
      <c r="AA6" s="313">
        <v>1929.0139999999999</v>
      </c>
      <c r="AB6" s="313">
        <v>1955.521</v>
      </c>
      <c r="AC6" s="313">
        <v>2032.502</v>
      </c>
      <c r="AD6" s="313">
        <v>2151.451</v>
      </c>
      <c r="AE6" s="313">
        <v>2022.923</v>
      </c>
      <c r="AF6" s="313">
        <v>2263.2489999999998</v>
      </c>
      <c r="AG6" s="313">
        <v>2215.1619999999998</v>
      </c>
      <c r="AH6" s="313">
        <v>2164</v>
      </c>
      <c r="AI6" s="313">
        <v>2322</v>
      </c>
      <c r="AJ6" s="313">
        <v>2307</v>
      </c>
      <c r="AK6" s="313">
        <v>2409</v>
      </c>
      <c r="AL6" s="313"/>
      <c r="AM6" s="313"/>
      <c r="AN6" s="313"/>
      <c r="AO6" s="313"/>
      <c r="AP6" s="313"/>
      <c r="AQ6" s="313"/>
      <c r="AR6" s="105"/>
    </row>
    <row r="7" spans="1:58">
      <c r="A7" s="92" t="s">
        <v>483</v>
      </c>
      <c r="B7" s="313"/>
      <c r="C7" s="313"/>
      <c r="D7" s="313"/>
      <c r="E7" s="313"/>
      <c r="F7" s="313"/>
      <c r="G7" s="313"/>
      <c r="H7" s="313"/>
      <c r="I7" s="313"/>
      <c r="J7" s="313"/>
      <c r="K7" s="313"/>
      <c r="L7" s="313"/>
      <c r="M7" s="313"/>
      <c r="N7" s="313"/>
      <c r="O7" s="313"/>
      <c r="P7" s="313"/>
      <c r="Q7" s="313"/>
      <c r="R7" s="313"/>
      <c r="S7" s="313"/>
      <c r="T7" s="313"/>
      <c r="U7" s="313"/>
      <c r="V7" s="313"/>
      <c r="W7" s="313"/>
      <c r="X7" s="313"/>
      <c r="Y7" s="313"/>
      <c r="Z7" s="313"/>
      <c r="AA7" s="313"/>
      <c r="AB7" s="313"/>
      <c r="AC7" s="313"/>
      <c r="AD7" s="313"/>
      <c r="AE7" s="313"/>
      <c r="AF7" s="313"/>
      <c r="AG7" s="313"/>
      <c r="AH7" s="313"/>
      <c r="AI7" s="313"/>
      <c r="AJ7" s="313"/>
      <c r="AK7" s="313"/>
      <c r="AL7" s="313"/>
      <c r="AM7" s="313"/>
      <c r="AN7" s="313"/>
      <c r="AO7" s="313"/>
      <c r="AP7" s="313"/>
      <c r="AQ7" s="313"/>
      <c r="AR7" s="105"/>
      <c r="AS7" s="33"/>
    </row>
    <row r="8" spans="1:58">
      <c r="A8" s="28" t="s">
        <v>89</v>
      </c>
      <c r="B8" s="313">
        <v>8466.0660000000007</v>
      </c>
      <c r="C8" s="313">
        <v>8880.73</v>
      </c>
      <c r="D8" s="313">
        <v>8893.6110000000008</v>
      </c>
      <c r="E8" s="313">
        <v>9472.7829999999994</v>
      </c>
      <c r="F8" s="313">
        <v>9954.482</v>
      </c>
      <c r="G8" s="313">
        <v>9953.0480000000007</v>
      </c>
      <c r="H8" s="313">
        <v>10151.821</v>
      </c>
      <c r="I8" s="313">
        <v>10564.284</v>
      </c>
      <c r="J8" s="313">
        <v>10954.708000000001</v>
      </c>
      <c r="K8" s="313">
        <v>11233.989</v>
      </c>
      <c r="L8" s="313">
        <v>11798.337</v>
      </c>
      <c r="M8" s="313">
        <v>12042.263000000001</v>
      </c>
      <c r="N8" s="313">
        <v>12258.569</v>
      </c>
      <c r="O8" s="313">
        <v>12477.611000000001</v>
      </c>
      <c r="P8" s="313">
        <v>12525.18</v>
      </c>
      <c r="Q8" s="313">
        <v>13079.625</v>
      </c>
      <c r="R8" s="313">
        <v>13487.953</v>
      </c>
      <c r="S8" s="313">
        <v>13723.209000000001</v>
      </c>
      <c r="T8" s="313">
        <v>14054.467000000001</v>
      </c>
      <c r="U8" s="313">
        <v>14321.23</v>
      </c>
      <c r="V8" s="313">
        <v>16678.875</v>
      </c>
      <c r="W8" s="313">
        <v>17242.474999999999</v>
      </c>
      <c r="X8" s="313">
        <v>17841.456999999999</v>
      </c>
      <c r="Y8" s="313">
        <v>18503.282999999999</v>
      </c>
      <c r="Z8" s="313">
        <v>19230.98</v>
      </c>
      <c r="AA8" s="313">
        <v>19970.772000000001</v>
      </c>
      <c r="AB8" s="313">
        <v>20714.66</v>
      </c>
      <c r="AC8" s="313">
        <v>21459.135999999999</v>
      </c>
      <c r="AD8" s="313">
        <v>22246.231</v>
      </c>
      <c r="AE8" s="313">
        <v>22924.723000000002</v>
      </c>
      <c r="AF8" s="313">
        <v>23766.079000000002</v>
      </c>
      <c r="AG8" s="313">
        <v>24496.751</v>
      </c>
      <c r="AH8" s="313"/>
      <c r="AI8" s="313"/>
      <c r="AJ8" s="313"/>
      <c r="AK8" s="313"/>
      <c r="AL8" s="313"/>
      <c r="AM8" s="313"/>
      <c r="AN8" s="313"/>
      <c r="AO8" s="313"/>
      <c r="AP8" s="313"/>
      <c r="AQ8" s="313"/>
      <c r="AR8" s="105"/>
      <c r="AS8" s="105"/>
    </row>
    <row r="9" spans="1:58">
      <c r="A9" s="92" t="s">
        <v>482</v>
      </c>
      <c r="B9" s="313"/>
      <c r="C9" s="313"/>
      <c r="D9" s="313"/>
      <c r="E9" s="313"/>
      <c r="F9" s="313"/>
      <c r="G9" s="313"/>
      <c r="H9" s="313"/>
      <c r="I9" s="313"/>
      <c r="J9" s="313"/>
      <c r="K9" s="313"/>
      <c r="L9" s="313">
        <v>308.79872484697717</v>
      </c>
      <c r="M9" s="313"/>
      <c r="N9" s="313"/>
      <c r="O9" s="313"/>
      <c r="P9" s="313"/>
      <c r="Q9" s="313"/>
      <c r="R9" s="313"/>
      <c r="S9" s="313"/>
      <c r="T9" s="313"/>
      <c r="U9" s="313"/>
      <c r="V9" s="313"/>
      <c r="W9" s="313"/>
      <c r="X9" s="313"/>
      <c r="Y9" s="313"/>
      <c r="Z9" s="313">
        <v>406</v>
      </c>
      <c r="AA9" s="313">
        <v>399</v>
      </c>
      <c r="AB9" s="313">
        <v>406</v>
      </c>
      <c r="AC9" s="313">
        <v>423</v>
      </c>
      <c r="AD9" s="313"/>
      <c r="AE9" s="313"/>
      <c r="AF9" s="313"/>
      <c r="AG9" s="313">
        <v>976.8</v>
      </c>
      <c r="AH9" s="313">
        <v>955.1</v>
      </c>
      <c r="AI9" s="313">
        <v>939.3</v>
      </c>
      <c r="AJ9" s="313">
        <v>1034.5999999999999</v>
      </c>
      <c r="AK9" s="313">
        <v>1074.4000000000001</v>
      </c>
      <c r="AL9" s="313"/>
      <c r="AM9" s="313"/>
      <c r="AN9" s="313"/>
      <c r="AO9" s="313"/>
      <c r="AP9" s="313"/>
      <c r="AQ9" s="313"/>
      <c r="AS9" s="105"/>
      <c r="AT9" s="105"/>
      <c r="AU9" s="105"/>
      <c r="AV9" s="105"/>
      <c r="AW9" s="105"/>
      <c r="AX9" s="105"/>
      <c r="AY9" s="105"/>
      <c r="AZ9" s="105"/>
      <c r="BA9" s="105"/>
      <c r="BB9" s="105"/>
      <c r="BC9" s="105"/>
      <c r="BD9" s="105"/>
      <c r="BE9" s="105"/>
      <c r="BF9" s="105"/>
    </row>
    <row r="10" spans="1:58">
      <c r="A10" s="92" t="s">
        <v>145</v>
      </c>
      <c r="B10" s="313"/>
      <c r="C10" s="313"/>
      <c r="D10" s="313"/>
      <c r="E10" s="313"/>
      <c r="F10" s="313"/>
      <c r="G10" s="313"/>
      <c r="H10" s="313"/>
      <c r="I10" s="313"/>
      <c r="J10" s="313"/>
      <c r="K10" s="313"/>
      <c r="L10" s="313"/>
      <c r="M10" s="313"/>
      <c r="N10" s="313"/>
      <c r="O10" s="313"/>
      <c r="P10" s="313"/>
      <c r="Q10" s="313"/>
      <c r="R10" s="313"/>
      <c r="S10" s="313"/>
      <c r="T10" s="313"/>
      <c r="U10" s="313"/>
      <c r="V10" s="313"/>
      <c r="W10" s="313"/>
      <c r="X10" s="313"/>
      <c r="Y10" s="313"/>
      <c r="Z10" s="313">
        <v>28</v>
      </c>
      <c r="AA10" s="313">
        <v>33</v>
      </c>
      <c r="AB10" s="313">
        <v>19</v>
      </c>
      <c r="AC10" s="313">
        <v>19</v>
      </c>
      <c r="AD10" s="313"/>
      <c r="AE10" s="313"/>
      <c r="AF10" s="313"/>
      <c r="AG10" s="313"/>
      <c r="AH10" s="313"/>
      <c r="AI10" s="313"/>
      <c r="AJ10" s="313"/>
      <c r="AK10" s="313"/>
      <c r="AL10" s="313"/>
      <c r="AM10" s="313"/>
      <c r="AN10" s="313"/>
      <c r="AO10" s="313"/>
      <c r="AP10" s="313"/>
      <c r="AQ10" s="313"/>
      <c r="AR10" s="105"/>
      <c r="AS10" s="105"/>
    </row>
    <row r="11" spans="1:58">
      <c r="A11" s="92" t="s">
        <v>10</v>
      </c>
      <c r="B11" s="313"/>
      <c r="C11" s="313"/>
      <c r="D11" s="313"/>
      <c r="E11" s="313"/>
      <c r="F11" s="313"/>
      <c r="G11" s="313"/>
      <c r="H11" s="313"/>
      <c r="I11" s="313"/>
      <c r="J11" s="313"/>
      <c r="K11" s="313"/>
      <c r="L11" s="313"/>
      <c r="M11" s="313"/>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3"/>
      <c r="AL11" s="313"/>
      <c r="AM11" s="313"/>
      <c r="AN11" s="313"/>
      <c r="AO11" s="313"/>
      <c r="AP11" s="313"/>
      <c r="AQ11" s="313"/>
      <c r="AR11" s="105"/>
      <c r="AS11" s="105"/>
    </row>
    <row r="12" spans="1:58">
      <c r="A12" s="92" t="s">
        <v>9</v>
      </c>
      <c r="B12" s="313"/>
      <c r="C12" s="313"/>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105"/>
      <c r="AS12" s="105"/>
    </row>
    <row r="13" spans="1:58">
      <c r="A13" s="92" t="s">
        <v>165</v>
      </c>
      <c r="B13" s="313"/>
      <c r="C13" s="313"/>
      <c r="D13" s="313"/>
      <c r="E13" s="313"/>
      <c r="F13" s="313"/>
      <c r="G13" s="313"/>
      <c r="H13" s="313"/>
      <c r="I13" s="313"/>
      <c r="J13" s="313"/>
      <c r="K13" s="313"/>
      <c r="L13" s="313">
        <v>698.1</v>
      </c>
      <c r="M13" s="313">
        <v>707.8</v>
      </c>
      <c r="N13" s="313">
        <v>638.79999999999995</v>
      </c>
      <c r="O13" s="313">
        <v>650.5</v>
      </c>
      <c r="P13" s="313">
        <v>644.1</v>
      </c>
      <c r="Q13" s="313">
        <v>684</v>
      </c>
      <c r="R13" s="313">
        <v>693.1</v>
      </c>
      <c r="S13" s="313">
        <v>724.5</v>
      </c>
      <c r="T13" s="313">
        <v>736.6</v>
      </c>
      <c r="U13" s="313">
        <v>698.3</v>
      </c>
      <c r="V13" s="313">
        <v>748.7</v>
      </c>
      <c r="W13" s="313">
        <v>784.4</v>
      </c>
      <c r="X13" s="313">
        <v>765</v>
      </c>
      <c r="Y13" s="313">
        <v>814.9</v>
      </c>
      <c r="Z13" s="313">
        <v>838.1</v>
      </c>
      <c r="AA13" s="313">
        <v>846.1</v>
      </c>
      <c r="AB13" s="313">
        <v>876.3</v>
      </c>
      <c r="AC13" s="313">
        <v>857.5</v>
      </c>
      <c r="AD13" s="313">
        <v>841.6</v>
      </c>
      <c r="AE13" s="313">
        <v>808.6</v>
      </c>
      <c r="AF13" s="313">
        <v>854</v>
      </c>
      <c r="AG13" s="313">
        <v>863</v>
      </c>
      <c r="AH13" s="313">
        <v>854.4</v>
      </c>
      <c r="AI13" s="313">
        <v>870.6</v>
      </c>
      <c r="AJ13" s="313">
        <v>891.9</v>
      </c>
      <c r="AK13" s="313">
        <v>912.9</v>
      </c>
      <c r="AL13" s="313">
        <v>951.1</v>
      </c>
      <c r="AM13" s="313">
        <v>978.8</v>
      </c>
      <c r="AN13" s="313">
        <v>989.3</v>
      </c>
      <c r="AO13" s="313">
        <v>1016</v>
      </c>
      <c r="AP13" s="313">
        <v>813.8</v>
      </c>
      <c r="AQ13" s="313">
        <v>804.8</v>
      </c>
      <c r="AR13" s="105"/>
      <c r="AS13" s="105"/>
    </row>
    <row r="14" spans="1:58">
      <c r="A14" s="92" t="s">
        <v>6</v>
      </c>
      <c r="B14" s="313">
        <v>6720.0609999999997</v>
      </c>
      <c r="C14" s="313">
        <v>6553.5550000000003</v>
      </c>
      <c r="D14" s="313">
        <v>6553.4970000000003</v>
      </c>
      <c r="E14" s="313">
        <v>6483.23</v>
      </c>
      <c r="F14" s="313">
        <v>6395.3029999999999</v>
      </c>
      <c r="G14" s="313">
        <v>6366.768</v>
      </c>
      <c r="H14" s="313">
        <v>6300.3379999999997</v>
      </c>
      <c r="I14" s="313">
        <v>6236.7659999999996</v>
      </c>
      <c r="J14" s="313">
        <v>6162.15</v>
      </c>
      <c r="K14" s="313">
        <v>6097.0839999999998</v>
      </c>
      <c r="L14" s="313">
        <v>5922.03</v>
      </c>
      <c r="M14" s="313">
        <v>5894.4030000000002</v>
      </c>
      <c r="N14" s="313">
        <v>5969.54</v>
      </c>
      <c r="O14" s="313">
        <v>6086.4620000000004</v>
      </c>
      <c r="P14" s="313">
        <v>6150.5519999999997</v>
      </c>
      <c r="Q14" s="313">
        <v>6284.3180000000002</v>
      </c>
      <c r="R14" s="313">
        <v>6401.5540000000001</v>
      </c>
      <c r="S14" s="313">
        <v>6591.9889999999996</v>
      </c>
      <c r="T14" s="313">
        <v>6657.4570000000003</v>
      </c>
      <c r="U14" s="313">
        <v>6788.7420000000002</v>
      </c>
      <c r="V14" s="313">
        <v>7172.6769999999997</v>
      </c>
      <c r="W14" s="313">
        <v>7546.6610000000001</v>
      </c>
      <c r="X14" s="313">
        <v>7645.2129999999997</v>
      </c>
      <c r="Y14" s="313">
        <v>8062.5219999999999</v>
      </c>
      <c r="Z14" s="313">
        <v>8374.6749999999993</v>
      </c>
      <c r="AA14" s="313">
        <v>8489.3989999999994</v>
      </c>
      <c r="AB14" s="313">
        <v>8742.3629999999994</v>
      </c>
      <c r="AC14" s="313">
        <v>9144.0630000000001</v>
      </c>
      <c r="AD14" s="313">
        <v>9264.0059999999994</v>
      </c>
      <c r="AE14" s="313">
        <v>9553.5190000000002</v>
      </c>
      <c r="AF14" s="313">
        <v>9875.4439999999995</v>
      </c>
      <c r="AG14" s="313">
        <v>10202.089</v>
      </c>
      <c r="AH14" s="313"/>
      <c r="AI14" s="313"/>
      <c r="AJ14" s="313"/>
      <c r="AK14" s="313"/>
      <c r="AL14" s="313"/>
      <c r="AM14" s="313"/>
      <c r="AN14" s="313"/>
      <c r="AO14" s="313"/>
      <c r="AP14" s="313"/>
      <c r="AQ14" s="313"/>
      <c r="AR14" s="105"/>
      <c r="AS14" s="105"/>
      <c r="AT14" s="105"/>
      <c r="AU14" s="105"/>
    </row>
    <row r="15" spans="1:58">
      <c r="A15" s="92" t="s">
        <v>5</v>
      </c>
      <c r="B15" s="313"/>
      <c r="C15" s="313"/>
      <c r="D15" s="313"/>
      <c r="E15" s="313"/>
      <c r="F15" s="313"/>
      <c r="G15" s="313"/>
      <c r="H15" s="313"/>
      <c r="I15" s="313"/>
      <c r="J15" s="313"/>
      <c r="K15" s="313"/>
      <c r="L15" s="313"/>
      <c r="M15" s="313">
        <v>624.66700000000003</v>
      </c>
      <c r="N15" s="313">
        <v>671.12300000000005</v>
      </c>
      <c r="O15" s="313">
        <v>735.08600000000001</v>
      </c>
      <c r="P15" s="313">
        <v>799.54200000000003</v>
      </c>
      <c r="Q15" s="313">
        <v>884.97699999999998</v>
      </c>
      <c r="R15" s="313">
        <v>950.11599999999999</v>
      </c>
      <c r="S15" s="313">
        <v>979.56100000000004</v>
      </c>
      <c r="T15" s="313">
        <v>1018.412</v>
      </c>
      <c r="U15" s="313">
        <v>968.81500000000005</v>
      </c>
      <c r="V15" s="313">
        <v>978.15</v>
      </c>
      <c r="W15" s="313">
        <v>1127.1769999999999</v>
      </c>
      <c r="X15" s="313">
        <v>1009.627</v>
      </c>
      <c r="Y15" s="313">
        <v>1076.0889999999999</v>
      </c>
      <c r="Z15" s="313">
        <v>1163.2750000000001</v>
      </c>
      <c r="AA15" s="313">
        <v>1293.5840000000001</v>
      </c>
      <c r="AB15" s="313">
        <v>1293.9860000000001</v>
      </c>
      <c r="AC15" s="313">
        <v>1344.989</v>
      </c>
      <c r="AD15" s="313">
        <v>1454.568</v>
      </c>
      <c r="AE15" s="313">
        <v>1496.5509999999999</v>
      </c>
      <c r="AF15" s="313">
        <v>1551.528</v>
      </c>
      <c r="AG15" s="313">
        <v>1589.15</v>
      </c>
      <c r="AH15" s="313"/>
      <c r="AI15" s="313"/>
      <c r="AJ15" s="313"/>
      <c r="AK15" s="313"/>
      <c r="AL15" s="313"/>
      <c r="AM15" s="313"/>
      <c r="AN15" s="313"/>
      <c r="AO15" s="313"/>
      <c r="AP15" s="313"/>
      <c r="AQ15" s="313"/>
      <c r="AR15" s="105"/>
      <c r="AS15" s="105"/>
      <c r="AT15" s="105"/>
      <c r="AU15" s="105"/>
      <c r="AV15" s="105"/>
      <c r="AW15" s="105"/>
      <c r="AX15" s="105"/>
      <c r="AY15" s="105"/>
      <c r="AZ15" s="105"/>
      <c r="BA15" s="105"/>
      <c r="BB15" s="105"/>
      <c r="BC15" s="105"/>
      <c r="BD15" s="105"/>
      <c r="BE15" s="105"/>
      <c r="BF15" s="105"/>
    </row>
    <row r="16" spans="1:58">
      <c r="A16" s="92" t="s">
        <v>4</v>
      </c>
      <c r="B16" s="313"/>
      <c r="C16" s="313"/>
      <c r="D16" s="313"/>
      <c r="E16" s="313"/>
      <c r="F16" s="313"/>
      <c r="G16" s="313"/>
      <c r="H16" s="313"/>
      <c r="I16" s="313"/>
      <c r="J16" s="313"/>
      <c r="K16" s="313"/>
      <c r="L16" s="313">
        <v>37.590000000000003</v>
      </c>
      <c r="M16" s="313"/>
      <c r="N16" s="313"/>
      <c r="O16" s="313"/>
      <c r="P16" s="313"/>
      <c r="Q16" s="313"/>
      <c r="R16" s="313"/>
      <c r="S16" s="313"/>
      <c r="T16" s="313"/>
      <c r="U16" s="313"/>
      <c r="V16" s="313"/>
      <c r="W16" s="313"/>
      <c r="X16" s="313"/>
      <c r="Y16" s="313"/>
      <c r="Z16" s="313">
        <v>256</v>
      </c>
      <c r="AA16" s="313">
        <v>228</v>
      </c>
      <c r="AB16" s="313">
        <v>243</v>
      </c>
      <c r="AC16" s="313">
        <v>205</v>
      </c>
      <c r="AD16" s="313"/>
      <c r="AE16" s="313"/>
      <c r="AF16" s="313"/>
      <c r="AG16" s="313"/>
      <c r="AH16" s="313"/>
      <c r="AI16" s="313"/>
      <c r="AJ16" s="313"/>
      <c r="AK16" s="313"/>
      <c r="AL16" s="313"/>
      <c r="AM16" s="313"/>
      <c r="AN16" s="313"/>
      <c r="AO16" s="313"/>
      <c r="AP16" s="313"/>
      <c r="AQ16" s="313"/>
      <c r="AR16" s="105"/>
      <c r="AS16" s="105"/>
      <c r="AT16" s="105"/>
      <c r="AU16" s="105"/>
      <c r="AV16" s="105"/>
      <c r="AW16" s="105"/>
      <c r="AX16" s="105"/>
      <c r="AY16" s="105"/>
      <c r="AZ16" s="105"/>
      <c r="BA16" s="105"/>
      <c r="BB16" s="105"/>
      <c r="BC16" s="105"/>
      <c r="BD16" s="105"/>
      <c r="BE16" s="105"/>
      <c r="BF16" s="105"/>
    </row>
    <row r="17" spans="1:74">
      <c r="A17" s="92" t="s">
        <v>3</v>
      </c>
      <c r="B17" s="313">
        <v>65382.38</v>
      </c>
      <c r="C17" s="313">
        <v>71922.266000000003</v>
      </c>
      <c r="D17" s="313">
        <v>78216.096999999994</v>
      </c>
      <c r="E17" s="313">
        <v>79641.89</v>
      </c>
      <c r="F17" s="313">
        <v>86407.123000000007</v>
      </c>
      <c r="G17" s="313">
        <v>86400.074999999997</v>
      </c>
      <c r="H17" s="313">
        <v>89978.793999999994</v>
      </c>
      <c r="I17" s="313">
        <v>93238.41</v>
      </c>
      <c r="J17" s="313">
        <v>97010.948000000004</v>
      </c>
      <c r="K17" s="313">
        <v>92901.589000000007</v>
      </c>
      <c r="L17" s="313">
        <v>90956.063999999998</v>
      </c>
      <c r="M17" s="313">
        <v>94980.766000000003</v>
      </c>
      <c r="N17" s="313">
        <v>88586.054000000004</v>
      </c>
      <c r="O17" s="313">
        <v>94937.948999999993</v>
      </c>
      <c r="P17" s="313">
        <v>98168.399000000005</v>
      </c>
      <c r="Q17" s="313">
        <v>103580.898</v>
      </c>
      <c r="R17" s="313">
        <v>106152.905</v>
      </c>
      <c r="S17" s="313">
        <v>108372.473</v>
      </c>
      <c r="T17" s="313">
        <v>106516.349</v>
      </c>
      <c r="U17" s="313">
        <v>109056.448</v>
      </c>
      <c r="V17" s="313">
        <v>109263.611</v>
      </c>
      <c r="W17" s="313">
        <v>112399.19500000001</v>
      </c>
      <c r="X17" s="313">
        <v>109907.89200000001</v>
      </c>
      <c r="Y17" s="313">
        <v>117373.966</v>
      </c>
      <c r="Z17" s="313">
        <v>128721.939</v>
      </c>
      <c r="AA17" s="313">
        <v>128214.011</v>
      </c>
      <c r="AB17" s="313">
        <v>127255.163</v>
      </c>
      <c r="AC17" s="313">
        <v>136604.24299999999</v>
      </c>
      <c r="AD17" s="313">
        <v>146768.413</v>
      </c>
      <c r="AE17" s="313">
        <v>142761.21900000001</v>
      </c>
      <c r="AF17" s="313">
        <v>142290.50899999999</v>
      </c>
      <c r="AG17" s="313">
        <v>141371.93100000001</v>
      </c>
      <c r="AH17" s="313">
        <v>138092.66897540004</v>
      </c>
      <c r="AI17" s="313"/>
      <c r="AJ17" s="313"/>
      <c r="AK17" s="313"/>
      <c r="AL17" s="313"/>
      <c r="AM17" s="313"/>
      <c r="AN17" s="313"/>
      <c r="AO17" s="313"/>
      <c r="AP17" s="313"/>
      <c r="AQ17" s="313"/>
      <c r="AS17" s="105"/>
      <c r="AT17" s="105"/>
      <c r="AU17" s="105"/>
      <c r="AV17" s="105"/>
      <c r="AW17" s="105"/>
      <c r="AX17" s="105"/>
      <c r="AY17" s="105"/>
      <c r="AZ17" s="105"/>
      <c r="BA17" s="105"/>
      <c r="BB17" s="105"/>
      <c r="BC17" s="105"/>
      <c r="BD17" s="105"/>
      <c r="BE17" s="105"/>
      <c r="BF17" s="105"/>
    </row>
    <row r="18" spans="1:74">
      <c r="A18" s="149" t="s">
        <v>32</v>
      </c>
      <c r="B18" s="313">
        <v>8015.0410000000002</v>
      </c>
      <c r="C18" s="313">
        <v>8129.0990000000002</v>
      </c>
      <c r="D18" s="313">
        <v>8250.4889999999996</v>
      </c>
      <c r="E18" s="313">
        <v>8420.4850000000006</v>
      </c>
      <c r="F18" s="313">
        <v>8585.3220000000001</v>
      </c>
      <c r="G18" s="313">
        <v>8767.56</v>
      </c>
      <c r="H18" s="313">
        <v>8981.2119999999995</v>
      </c>
      <c r="I18" s="313">
        <v>9145.6270000000004</v>
      </c>
      <c r="J18" s="313">
        <v>9310.8019999999997</v>
      </c>
      <c r="K18" s="313">
        <v>9515.1589999999997</v>
      </c>
      <c r="L18" s="313">
        <v>9732.94</v>
      </c>
      <c r="M18" s="313">
        <v>9932.4580000000005</v>
      </c>
      <c r="N18" s="313">
        <v>10060.703</v>
      </c>
      <c r="O18" s="313">
        <v>10333.552</v>
      </c>
      <c r="P18" s="313">
        <v>10519.404</v>
      </c>
      <c r="Q18" s="313">
        <v>11021.752</v>
      </c>
      <c r="R18" s="313">
        <v>11158.082</v>
      </c>
      <c r="S18" s="313">
        <v>11266.306</v>
      </c>
      <c r="T18" s="313">
        <v>11933.156999999999</v>
      </c>
      <c r="U18" s="313">
        <v>12750.209000000001</v>
      </c>
      <c r="V18" s="313">
        <v>13389.944</v>
      </c>
      <c r="W18" s="313">
        <v>14202.898999999999</v>
      </c>
      <c r="X18" s="313">
        <v>14916.290999999999</v>
      </c>
      <c r="Y18" s="313">
        <v>15491.192999999999</v>
      </c>
      <c r="Z18" s="313">
        <v>16197.713</v>
      </c>
      <c r="AA18" s="313">
        <v>17141.262999999999</v>
      </c>
      <c r="AB18" s="313">
        <v>17808.712</v>
      </c>
      <c r="AC18" s="313">
        <v>18305.766</v>
      </c>
      <c r="AD18" s="313">
        <v>18920.626</v>
      </c>
      <c r="AE18" s="313">
        <v>19345.261999999999</v>
      </c>
      <c r="AF18" s="313">
        <v>20043.347000000002</v>
      </c>
      <c r="AG18" s="313">
        <v>20746.966</v>
      </c>
      <c r="AH18" s="313"/>
      <c r="AI18" s="313"/>
      <c r="AJ18" s="313"/>
      <c r="AK18" s="313"/>
      <c r="AL18" s="313"/>
      <c r="AM18" s="313"/>
      <c r="AN18" s="313"/>
      <c r="AO18" s="313"/>
      <c r="AP18" s="313"/>
      <c r="AQ18" s="313"/>
      <c r="AR18" s="105"/>
      <c r="AS18" s="105"/>
      <c r="AT18" s="105"/>
      <c r="AU18" s="105"/>
      <c r="AV18" s="105"/>
      <c r="AW18" s="105"/>
      <c r="AX18" s="105"/>
      <c r="AY18" s="105"/>
      <c r="AZ18" s="105"/>
      <c r="BA18" s="105"/>
      <c r="BB18" s="105"/>
      <c r="BC18" s="105"/>
      <c r="BD18" s="105"/>
      <c r="BE18" s="105"/>
      <c r="BF18" s="105"/>
    </row>
    <row r="19" spans="1:74">
      <c r="A19" s="92" t="s">
        <v>1</v>
      </c>
      <c r="B19" s="313">
        <v>4498.0450000000001</v>
      </c>
      <c r="C19" s="313">
        <v>4565.6869999999999</v>
      </c>
      <c r="D19" s="313">
        <v>4678.0709999999999</v>
      </c>
      <c r="E19" s="313">
        <v>4762.47</v>
      </c>
      <c r="F19" s="313">
        <v>4827.9849999999997</v>
      </c>
      <c r="G19" s="313">
        <v>4926.9639999999999</v>
      </c>
      <c r="H19" s="313">
        <v>5017.2039999999997</v>
      </c>
      <c r="I19" s="313">
        <v>5134.7849999999999</v>
      </c>
      <c r="J19" s="313">
        <v>5421.3850000000002</v>
      </c>
      <c r="K19" s="313">
        <v>5428.32</v>
      </c>
      <c r="L19" s="313">
        <v>5399.19</v>
      </c>
      <c r="M19" s="313">
        <v>5564.8850000000002</v>
      </c>
      <c r="N19" s="313">
        <v>5664.5969999999998</v>
      </c>
      <c r="O19" s="313">
        <v>5682.5630000000001</v>
      </c>
      <c r="P19" s="313">
        <v>5729.5569999999998</v>
      </c>
      <c r="Q19" s="313">
        <v>5827.9960000000001</v>
      </c>
      <c r="R19" s="313">
        <v>5778.3770000000004</v>
      </c>
      <c r="S19" s="313">
        <v>6026.2730000000001</v>
      </c>
      <c r="T19" s="313">
        <v>6085.9350000000004</v>
      </c>
      <c r="U19" s="313">
        <v>6094.5420000000004</v>
      </c>
      <c r="V19" s="313">
        <v>6244.0460000000003</v>
      </c>
      <c r="W19" s="313">
        <v>6430.43</v>
      </c>
      <c r="X19" s="313">
        <v>6633.0690000000004</v>
      </c>
      <c r="Y19" s="313">
        <v>6828.415</v>
      </c>
      <c r="Z19" s="313">
        <v>7005.2060000000001</v>
      </c>
      <c r="AA19" s="313">
        <v>7213.317</v>
      </c>
      <c r="AB19" s="313">
        <v>7396.3249999999998</v>
      </c>
      <c r="AC19" s="313">
        <v>7399.4719999999998</v>
      </c>
      <c r="AD19" s="313">
        <v>7641.3329999999996</v>
      </c>
      <c r="AE19" s="313">
        <v>7842.259</v>
      </c>
      <c r="AF19" s="313">
        <v>8053.5709999999999</v>
      </c>
      <c r="AG19" s="313">
        <v>8461.9950000000008</v>
      </c>
      <c r="AH19" s="313"/>
      <c r="AI19" s="313"/>
      <c r="AJ19" s="313"/>
      <c r="AK19" s="313"/>
      <c r="AL19" s="313"/>
      <c r="AM19" s="313"/>
      <c r="AN19" s="313"/>
      <c r="AO19" s="313"/>
      <c r="AP19" s="313"/>
      <c r="AQ19" s="313"/>
      <c r="AR19" s="105"/>
      <c r="AS19" s="105"/>
      <c r="AT19" s="105"/>
      <c r="AU19" s="105"/>
      <c r="AV19" s="105"/>
      <c r="AW19" s="105"/>
      <c r="AX19" s="105"/>
      <c r="AY19" s="105"/>
      <c r="AZ19" s="105"/>
      <c r="BA19" s="105"/>
      <c r="BB19" s="105"/>
      <c r="BC19" s="105"/>
      <c r="BD19" s="105"/>
      <c r="BE19" s="105"/>
      <c r="BF19" s="105"/>
    </row>
    <row r="20" spans="1:74">
      <c r="A20" s="92" t="s">
        <v>0</v>
      </c>
      <c r="B20" s="313">
        <v>6492.6809999999996</v>
      </c>
      <c r="C20" s="313">
        <v>6584.5209999999997</v>
      </c>
      <c r="D20" s="313">
        <v>6634.8760000000002</v>
      </c>
      <c r="E20" s="313">
        <v>6801.6329999999998</v>
      </c>
      <c r="F20" s="313">
        <v>6919.732</v>
      </c>
      <c r="G20" s="313">
        <v>7405.6139999999996</v>
      </c>
      <c r="H20" s="313">
        <v>7830.8280000000004</v>
      </c>
      <c r="I20" s="313">
        <v>8550.3719999999994</v>
      </c>
      <c r="J20" s="313">
        <v>8657.473</v>
      </c>
      <c r="K20" s="313">
        <v>8851.6790000000001</v>
      </c>
      <c r="L20" s="313">
        <v>9297.2649999999994</v>
      </c>
      <c r="M20" s="313">
        <v>9855.2919999999995</v>
      </c>
      <c r="N20" s="313">
        <v>10176.611999999999</v>
      </c>
      <c r="O20" s="313">
        <v>9735.607</v>
      </c>
      <c r="P20" s="313">
        <v>9666.0720000000001</v>
      </c>
      <c r="Q20" s="313">
        <v>9841.1389999999992</v>
      </c>
      <c r="R20" s="313">
        <v>9799.7540000000008</v>
      </c>
      <c r="S20" s="313">
        <v>9702.2630000000008</v>
      </c>
      <c r="T20" s="313">
        <v>9928.0210000000006</v>
      </c>
      <c r="U20" s="313">
        <v>10584.735000000001</v>
      </c>
      <c r="V20" s="313">
        <v>9864.6759999999995</v>
      </c>
      <c r="W20" s="313">
        <v>9690.3449999999993</v>
      </c>
      <c r="X20" s="313">
        <v>9692.3279999999995</v>
      </c>
      <c r="Y20" s="313">
        <v>9500.2289999999994</v>
      </c>
      <c r="Z20" s="313">
        <v>9269.223</v>
      </c>
      <c r="AA20" s="313">
        <v>9684.9850000000006</v>
      </c>
      <c r="AB20" s="313">
        <v>9714.2240000000002</v>
      </c>
      <c r="AC20" s="313">
        <v>9438.4830000000002</v>
      </c>
      <c r="AD20" s="313">
        <v>8677.5669999999991</v>
      </c>
      <c r="AE20" s="313">
        <v>8746.6659999999993</v>
      </c>
      <c r="AF20" s="313">
        <v>8999.6299999999992</v>
      </c>
      <c r="AG20" s="313">
        <v>9312.0450000000001</v>
      </c>
      <c r="AH20" s="313"/>
      <c r="AI20" s="313"/>
      <c r="AJ20" s="313"/>
      <c r="AK20" s="313"/>
      <c r="AL20" s="313"/>
      <c r="AM20" s="313"/>
      <c r="AN20" s="313"/>
      <c r="AO20" s="313"/>
      <c r="AP20" s="313"/>
      <c r="AQ20" s="313"/>
      <c r="AR20" s="105"/>
      <c r="AS20" s="105"/>
      <c r="AT20" s="105"/>
      <c r="AU20" s="105"/>
      <c r="AV20" s="105"/>
      <c r="AW20" s="105"/>
      <c r="AX20" s="105"/>
      <c r="AY20" s="105"/>
      <c r="AZ20" s="105"/>
      <c r="BA20" s="105"/>
      <c r="BB20" s="105"/>
      <c r="BC20" s="105"/>
      <c r="BD20" s="105"/>
      <c r="BE20" s="105"/>
      <c r="BF20" s="105"/>
    </row>
    <row r="21" spans="1:74">
      <c r="A21" s="106"/>
      <c r="B21" s="105"/>
      <c r="BL21" s="105"/>
      <c r="BM21" s="105"/>
      <c r="BN21" s="105"/>
      <c r="BO21" s="105"/>
      <c r="BP21" s="105"/>
      <c r="BQ21" s="105"/>
      <c r="BR21" s="105"/>
      <c r="BS21" s="105"/>
      <c r="BT21" s="105"/>
      <c r="BU21" s="105"/>
      <c r="BV21" s="105"/>
    </row>
    <row r="22" spans="1:74">
      <c r="A22" s="102" t="s">
        <v>20</v>
      </c>
      <c r="V22" s="242"/>
      <c r="W22" s="242"/>
      <c r="X22" s="242"/>
      <c r="Y22" s="242"/>
      <c r="Z22" s="242"/>
      <c r="AA22" s="242"/>
      <c r="AB22" s="242"/>
      <c r="AC22" s="242"/>
      <c r="AD22" s="242"/>
      <c r="AE22" s="242"/>
      <c r="AF22" s="242"/>
      <c r="AG22" s="242"/>
      <c r="AH22" s="242"/>
      <c r="AI22" s="242"/>
      <c r="AJ22" s="242"/>
      <c r="AK22" s="242"/>
      <c r="AL22" s="442"/>
      <c r="AM22" s="442"/>
      <c r="AN22" s="442"/>
      <c r="AO22" s="442"/>
      <c r="AP22" s="442"/>
      <c r="AQ22" s="456"/>
    </row>
    <row r="23" spans="1:74">
      <c r="A23" s="44"/>
      <c r="AU23" s="104"/>
      <c r="AV23" s="14"/>
      <c r="AW23" s="14"/>
      <c r="AX23" s="14"/>
      <c r="AY23" s="14"/>
      <c r="AZ23" s="14"/>
      <c r="BA23" s="14"/>
      <c r="BB23" s="103"/>
    </row>
    <row r="24" spans="1:74">
      <c r="A24" s="17" t="s">
        <v>224</v>
      </c>
    </row>
    <row r="25" spans="1:74">
      <c r="A25" s="17" t="s">
        <v>15</v>
      </c>
      <c r="AU25" s="14"/>
      <c r="AV25" s="14"/>
      <c r="AW25" s="14"/>
      <c r="AX25" s="14"/>
      <c r="AY25" s="14"/>
      <c r="AZ25" s="14"/>
      <c r="BA25" s="14"/>
      <c r="BB25" s="14"/>
    </row>
    <row r="26" spans="1:74">
      <c r="A26" s="53" t="s">
        <v>102</v>
      </c>
      <c r="AU26" s="14"/>
      <c r="AV26" s="14"/>
      <c r="AW26" s="14"/>
      <c r="AX26" s="14"/>
      <c r="AY26" s="14"/>
      <c r="AZ26" s="14"/>
      <c r="BA26" s="14"/>
      <c r="BB26" s="14"/>
    </row>
    <row r="27" spans="1:74">
      <c r="A27" s="44"/>
      <c r="AU27" s="14"/>
      <c r="AV27" s="14"/>
      <c r="AW27" s="14"/>
      <c r="AX27" s="14"/>
      <c r="AY27" s="14"/>
      <c r="AZ27" s="14"/>
      <c r="BA27" s="14"/>
      <c r="BB27" s="14"/>
    </row>
    <row r="28" spans="1:74">
      <c r="A28" s="17" t="s">
        <v>576</v>
      </c>
    </row>
    <row r="30" spans="1:74" ht="14.25" customHeight="1">
      <c r="A30" s="102" t="s">
        <v>151</v>
      </c>
    </row>
    <row r="31" spans="1:74">
      <c r="A31" s="44"/>
    </row>
    <row r="32" spans="1:74">
      <c r="A32" s="17" t="s">
        <v>150</v>
      </c>
    </row>
  </sheetData>
  <mergeCells count="2">
    <mergeCell ref="A3:A4"/>
    <mergeCell ref="B3:AQ3"/>
  </mergeCells>
  <conditionalFormatting sqref="AK17:AK18">
    <cfRule type="expression" dxfId="127" priority="1" stopIfTrue="1">
      <formula>ISNA(ACTIVECELL)</formula>
    </cfRule>
  </conditionalFormatting>
  <hyperlinks>
    <hyperlink ref="AS3" location="Content!A1" display="Back to content page" xr:uid="{00000000-0004-0000-E700-000000000000}"/>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sheetPr codeName="Sheet233"/>
  <dimension ref="A1:R26"/>
  <sheetViews>
    <sheetView workbookViewId="0">
      <selection activeCell="B4" sqref="B4:P19"/>
    </sheetView>
  </sheetViews>
  <sheetFormatPr defaultColWidth="9.21875" defaultRowHeight="13.8"/>
  <cols>
    <col min="1" max="1" width="33.77734375" style="17" customWidth="1"/>
    <col min="2" max="16" width="9.5546875" style="17" customWidth="1"/>
    <col min="17" max="16384" width="9.21875" style="17"/>
  </cols>
  <sheetData>
    <row r="1" spans="1:18" ht="15" customHeight="1">
      <c r="A1" s="44" t="s">
        <v>2648</v>
      </c>
      <c r="B1" s="90"/>
      <c r="C1" s="90"/>
      <c r="D1" s="90"/>
      <c r="E1" s="90"/>
      <c r="F1" s="90"/>
    </row>
    <row r="2" spans="1:18" ht="15" customHeight="1">
      <c r="A2" s="90"/>
    </row>
    <row r="3" spans="1:18" ht="16.5" customHeight="1">
      <c r="A3" s="215" t="s">
        <v>26</v>
      </c>
      <c r="B3" s="25">
        <v>2000</v>
      </c>
      <c r="C3" s="407">
        <v>2001</v>
      </c>
      <c r="D3" s="25">
        <v>2002</v>
      </c>
      <c r="E3" s="25">
        <v>2003</v>
      </c>
      <c r="F3" s="407">
        <v>2004</v>
      </c>
      <c r="G3" s="25">
        <v>2005</v>
      </c>
      <c r="H3" s="25">
        <v>2006</v>
      </c>
      <c r="I3" s="407">
        <v>2007</v>
      </c>
      <c r="J3" s="25">
        <v>2008</v>
      </c>
      <c r="K3" s="25">
        <v>2009</v>
      </c>
      <c r="L3" s="407">
        <v>2010</v>
      </c>
      <c r="M3" s="25">
        <v>2011</v>
      </c>
      <c r="N3" s="407">
        <v>2012</v>
      </c>
      <c r="O3" s="25">
        <v>2013</v>
      </c>
      <c r="P3" s="25">
        <v>2014</v>
      </c>
      <c r="R3" s="1" t="s">
        <v>528</v>
      </c>
    </row>
    <row r="4" spans="1:18" ht="15" customHeight="1">
      <c r="A4" s="92" t="s">
        <v>13</v>
      </c>
      <c r="B4" s="286">
        <v>-504.15900175724431</v>
      </c>
      <c r="C4" s="286">
        <v>-475.11125528034626</v>
      </c>
      <c r="D4" s="286">
        <v>-550.71418530133383</v>
      </c>
      <c r="E4" s="286">
        <v>-501.43665594339285</v>
      </c>
      <c r="F4" s="286">
        <v>-555.80953540989469</v>
      </c>
      <c r="G4" s="286">
        <v>-735.86429470360099</v>
      </c>
      <c r="H4" s="286">
        <v>-759.62878882364157</v>
      </c>
      <c r="I4" s="286">
        <v>-858.18881530337183</v>
      </c>
      <c r="J4" s="286">
        <v>-885.24594080377085</v>
      </c>
      <c r="K4" s="286">
        <v>-764.5494214828725</v>
      </c>
      <c r="L4" s="286">
        <v>-703.77238144353191</v>
      </c>
      <c r="M4" s="286">
        <v>-619.05389459128128</v>
      </c>
      <c r="N4" s="286">
        <v>-589.50613135700894</v>
      </c>
      <c r="O4" s="286">
        <v>-594.54614286735853</v>
      </c>
      <c r="P4" s="286">
        <v>-540.99747122964868</v>
      </c>
    </row>
    <row r="5" spans="1:18" ht="15" customHeight="1">
      <c r="A5" s="92" t="s">
        <v>12</v>
      </c>
      <c r="B5" s="286">
        <v>40.021132734628225</v>
      </c>
      <c r="C5" s="286">
        <v>41.243475962914836</v>
      </c>
      <c r="D5" s="286">
        <v>42.055286096852292</v>
      </c>
      <c r="E5" s="286">
        <v>46.433404907925421</v>
      </c>
      <c r="F5" s="286">
        <v>46.34491041007999</v>
      </c>
      <c r="G5" s="286">
        <v>45.833076600366162</v>
      </c>
      <c r="H5" s="286">
        <v>47.861148870384255</v>
      </c>
      <c r="I5" s="286">
        <v>52.921943066053721</v>
      </c>
      <c r="J5" s="286">
        <v>52.882335959908808</v>
      </c>
      <c r="K5" s="286">
        <v>53.928145270634253</v>
      </c>
      <c r="L5" s="286">
        <v>50.901387145883625</v>
      </c>
      <c r="M5" s="286">
        <v>53.845796975941298</v>
      </c>
      <c r="N5" s="286">
        <v>42.452979328758843</v>
      </c>
      <c r="O5" s="286">
        <v>44.581633191654291</v>
      </c>
      <c r="P5" s="286">
        <v>44.499964660772868</v>
      </c>
      <c r="R5" s="33"/>
    </row>
    <row r="6" spans="1:18" ht="15" customHeight="1">
      <c r="A6" s="92" t="s">
        <v>483</v>
      </c>
      <c r="B6" s="286"/>
      <c r="C6" s="286"/>
      <c r="D6" s="286"/>
      <c r="E6" s="286"/>
      <c r="F6" s="286"/>
      <c r="G6" s="286"/>
      <c r="H6" s="286"/>
      <c r="I6" s="286"/>
      <c r="J6" s="286"/>
      <c r="K6" s="286"/>
      <c r="L6" s="286"/>
      <c r="M6" s="286"/>
      <c r="N6" s="286"/>
      <c r="O6" s="286"/>
      <c r="P6" s="286"/>
      <c r="R6" s="33"/>
    </row>
    <row r="7" spans="1:18" ht="15" customHeight="1">
      <c r="A7" s="28" t="s">
        <v>89</v>
      </c>
      <c r="B7" s="286">
        <v>-7.2154727970477035</v>
      </c>
      <c r="C7" s="286">
        <v>-7.7524708252688566</v>
      </c>
      <c r="D7" s="286">
        <v>-6.9261403140865649</v>
      </c>
      <c r="E7" s="286">
        <v>-7.1189078438121225</v>
      </c>
      <c r="F7" s="286">
        <v>-7.4097476631535155</v>
      </c>
      <c r="G7" s="286">
        <v>-5.9811940639946197</v>
      </c>
      <c r="H7" s="286">
        <v>-5.2157546036618925</v>
      </c>
      <c r="I7" s="286">
        <v>-4.6053497073149678</v>
      </c>
      <c r="J7" s="286">
        <v>-3.4638908564896771</v>
      </c>
      <c r="K7" s="286">
        <v>-3.4370854509966846</v>
      </c>
      <c r="L7" s="286">
        <v>-2.8703535435953764</v>
      </c>
      <c r="M7" s="286">
        <v>-2.1167562382451521</v>
      </c>
      <c r="N7" s="286">
        <v>-1.5471374201008912</v>
      </c>
      <c r="O7" s="286">
        <v>0.22473173304265592</v>
      </c>
      <c r="P7" s="286">
        <v>1.9592673013969177</v>
      </c>
    </row>
    <row r="8" spans="1:18" ht="15" customHeight="1">
      <c r="A8" s="92" t="s">
        <v>482</v>
      </c>
      <c r="B8" s="286"/>
      <c r="C8" s="286"/>
      <c r="D8" s="286"/>
      <c r="E8" s="286"/>
      <c r="F8" s="286"/>
      <c r="G8" s="286"/>
      <c r="H8" s="286"/>
      <c r="I8" s="286"/>
      <c r="J8" s="286"/>
      <c r="K8" s="286"/>
      <c r="L8" s="286"/>
      <c r="M8" s="286"/>
      <c r="N8" s="286"/>
      <c r="O8" s="286"/>
      <c r="P8" s="286"/>
    </row>
    <row r="9" spans="1:18" ht="15" customHeight="1">
      <c r="A9" s="92" t="s">
        <v>11</v>
      </c>
      <c r="B9" s="286"/>
      <c r="C9" s="286"/>
      <c r="D9" s="286"/>
      <c r="E9" s="286"/>
      <c r="F9" s="286"/>
      <c r="G9" s="286"/>
      <c r="H9" s="286"/>
      <c r="I9" s="286"/>
      <c r="J9" s="286"/>
      <c r="K9" s="286"/>
      <c r="L9" s="286"/>
      <c r="M9" s="286"/>
      <c r="N9" s="286"/>
      <c r="O9" s="286"/>
      <c r="P9" s="286"/>
    </row>
    <row r="10" spans="1:18" ht="15" customHeight="1">
      <c r="A10" s="92" t="s">
        <v>10</v>
      </c>
      <c r="B10" s="286"/>
      <c r="C10" s="286"/>
      <c r="D10" s="286"/>
      <c r="E10" s="286"/>
      <c r="F10" s="286"/>
      <c r="G10" s="286"/>
      <c r="H10" s="286"/>
      <c r="I10" s="286"/>
      <c r="J10" s="286"/>
      <c r="K10" s="286"/>
      <c r="L10" s="286"/>
      <c r="M10" s="286"/>
      <c r="N10" s="286"/>
      <c r="O10" s="286"/>
      <c r="P10" s="286"/>
    </row>
    <row r="11" spans="1:18" ht="15" customHeight="1">
      <c r="A11" s="92" t="s">
        <v>9</v>
      </c>
      <c r="B11" s="286"/>
      <c r="C11" s="286"/>
      <c r="D11" s="286"/>
      <c r="E11" s="286"/>
      <c r="F11" s="286"/>
      <c r="G11" s="286"/>
      <c r="H11" s="286"/>
      <c r="I11" s="286"/>
      <c r="J11" s="286"/>
      <c r="K11" s="286"/>
      <c r="L11" s="286"/>
      <c r="M11" s="286"/>
      <c r="N11" s="286"/>
      <c r="O11" s="286"/>
      <c r="P11" s="286"/>
    </row>
    <row r="12" spans="1:18" ht="15" customHeight="1">
      <c r="A12" s="92" t="s">
        <v>8</v>
      </c>
      <c r="B12" s="286">
        <v>73.86310096486956</v>
      </c>
      <c r="C12" s="286">
        <v>73.527936773677823</v>
      </c>
      <c r="D12" s="286">
        <v>75.420726895909198</v>
      </c>
      <c r="E12" s="286">
        <v>75.841454901498594</v>
      </c>
      <c r="F12" s="286">
        <v>75.463815449711333</v>
      </c>
      <c r="G12" s="286">
        <v>77.398201945782901</v>
      </c>
      <c r="H12" s="286">
        <v>79.503695193068708</v>
      </c>
      <c r="I12" s="286">
        <v>80.325615282381392</v>
      </c>
      <c r="J12" s="286">
        <v>79.388917537672285</v>
      </c>
      <c r="K12" s="286">
        <v>81.046833104879809</v>
      </c>
      <c r="L12" s="286">
        <v>81.656224354463163</v>
      </c>
      <c r="M12" s="286">
        <v>82.439632565824382</v>
      </c>
      <c r="N12" s="286">
        <v>83.153170082758777</v>
      </c>
      <c r="O12" s="286">
        <v>83.781098499143596</v>
      </c>
      <c r="P12" s="286">
        <v>84.542288947717694</v>
      </c>
    </row>
    <row r="13" spans="1:18" ht="15" customHeight="1">
      <c r="A13" s="92" t="s">
        <v>6</v>
      </c>
      <c r="B13" s="286">
        <v>-1.1908524529962825</v>
      </c>
      <c r="C13" s="286">
        <v>-2.4659912509649981E-2</v>
      </c>
      <c r="D13" s="286">
        <v>-1.5426646713440229</v>
      </c>
      <c r="E13" s="286">
        <v>4.1118151367524902</v>
      </c>
      <c r="F13" s="286">
        <v>-8.1607942994802851</v>
      </c>
      <c r="G13" s="286">
        <v>-18.700681077496053</v>
      </c>
      <c r="H13" s="286">
        <v>-22.654326784658057</v>
      </c>
      <c r="I13" s="286">
        <v>-21.289739037659078</v>
      </c>
      <c r="J13" s="286">
        <v>-23.281862179729931</v>
      </c>
      <c r="K13" s="286">
        <v>-22.1747844236349</v>
      </c>
      <c r="L13" s="286">
        <v>-22.551643790175088</v>
      </c>
      <c r="M13" s="286">
        <v>-24.981523840832768</v>
      </c>
      <c r="N13" s="286">
        <v>-50.85034982023172</v>
      </c>
      <c r="O13" s="286">
        <v>-53.478924050030749</v>
      </c>
      <c r="P13" s="286">
        <v>-54.601627539431632</v>
      </c>
    </row>
    <row r="14" spans="1:18" ht="15" customHeight="1">
      <c r="A14" s="92" t="s">
        <v>17</v>
      </c>
      <c r="B14" s="286">
        <v>63.023615468273917</v>
      </c>
      <c r="C14" s="286">
        <v>69.759995897507167</v>
      </c>
      <c r="D14" s="286">
        <v>65.379354339530593</v>
      </c>
      <c r="E14" s="286">
        <v>66.544074782763758</v>
      </c>
      <c r="F14" s="286">
        <v>68.21300728186695</v>
      </c>
      <c r="G14" s="286">
        <v>68.547567032582393</v>
      </c>
      <c r="H14" s="286">
        <v>69.25539316975609</v>
      </c>
      <c r="I14" s="286">
        <v>69.638905799985949</v>
      </c>
      <c r="J14" s="286">
        <v>72.041055956226046</v>
      </c>
      <c r="K14" s="286">
        <v>72.074484060003513</v>
      </c>
      <c r="L14" s="286">
        <v>73.608445235125387</v>
      </c>
      <c r="M14" s="286">
        <v>73.196433821654566</v>
      </c>
      <c r="N14" s="286">
        <v>72.645629298403364</v>
      </c>
      <c r="O14" s="286">
        <v>75.306152647661179</v>
      </c>
      <c r="P14" s="286">
        <v>74.441668794090987</v>
      </c>
    </row>
    <row r="15" spans="1:18" ht="15" customHeight="1">
      <c r="A15" s="92" t="s">
        <v>4</v>
      </c>
      <c r="B15" s="286"/>
      <c r="C15" s="286"/>
      <c r="D15" s="286"/>
      <c r="E15" s="286"/>
      <c r="F15" s="286"/>
      <c r="G15" s="286"/>
      <c r="H15" s="286"/>
      <c r="I15" s="286"/>
      <c r="J15" s="286"/>
      <c r="K15" s="286"/>
      <c r="L15" s="286"/>
      <c r="M15" s="286"/>
      <c r="N15" s="286"/>
      <c r="O15" s="286"/>
      <c r="P15" s="286"/>
    </row>
    <row r="16" spans="1:18" ht="15" customHeight="1">
      <c r="A16" s="92" t="s">
        <v>3</v>
      </c>
      <c r="B16" s="286">
        <v>-33.549844744241391</v>
      </c>
      <c r="C16" s="286">
        <v>-29.243364103716736</v>
      </c>
      <c r="D16" s="286">
        <v>-30.707345607047188</v>
      </c>
      <c r="E16" s="286">
        <v>-30.375217859281051</v>
      </c>
      <c r="F16" s="286">
        <v>-22.692481382868099</v>
      </c>
      <c r="G16" s="286">
        <v>-23.141225584844445</v>
      </c>
      <c r="H16" s="286">
        <v>-23.717888674996075</v>
      </c>
      <c r="I16" s="286">
        <v>-16.556267409544308</v>
      </c>
      <c r="J16" s="286">
        <v>-10.285703674815455</v>
      </c>
      <c r="K16" s="286">
        <v>-11.492119081312538</v>
      </c>
      <c r="L16" s="286">
        <v>-15.650483248250966</v>
      </c>
      <c r="M16" s="286">
        <v>-15.504667324090862</v>
      </c>
      <c r="N16" s="286">
        <v>-19.045953511503864</v>
      </c>
      <c r="O16" s="286">
        <v>-18.588886274417156</v>
      </c>
      <c r="P16" s="286">
        <v>-14.483553291849043</v>
      </c>
    </row>
    <row r="17" spans="1:18" ht="15" customHeight="1">
      <c r="A17" s="149" t="s">
        <v>32</v>
      </c>
      <c r="B17" s="286">
        <v>5.7307521884774042</v>
      </c>
      <c r="C17" s="286">
        <v>6.0195277813104529</v>
      </c>
      <c r="D17" s="286">
        <v>6.6259778546306016</v>
      </c>
      <c r="E17" s="286">
        <v>6.7986658104889646</v>
      </c>
      <c r="F17" s="286">
        <v>8.3621558972110481</v>
      </c>
      <c r="G17" s="286">
        <v>8.0430294979630901</v>
      </c>
      <c r="H17" s="286">
        <v>8.0940559460328458</v>
      </c>
      <c r="I17" s="286">
        <v>7.3851758516163226</v>
      </c>
      <c r="J17" s="286">
        <v>7.370977390741146</v>
      </c>
      <c r="K17" s="286">
        <v>6.5534287669094278</v>
      </c>
      <c r="L17" s="286">
        <v>7.5227633792354975</v>
      </c>
      <c r="M17" s="286">
        <v>9.1243050394261598</v>
      </c>
      <c r="N17" s="286">
        <v>11.215326277013956</v>
      </c>
      <c r="O17" s="286">
        <v>11.287573408441045</v>
      </c>
      <c r="P17" s="286">
        <v>10.728060251595966</v>
      </c>
      <c r="Q17" s="17" t="s">
        <v>15</v>
      </c>
      <c r="R17" s="48"/>
    </row>
    <row r="18" spans="1:18" ht="15" customHeight="1">
      <c r="A18" s="92" t="s">
        <v>1</v>
      </c>
      <c r="B18" s="286">
        <v>3.8370084997874434</v>
      </c>
      <c r="C18" s="286">
        <v>4.3401482203815167</v>
      </c>
      <c r="D18" s="286">
        <v>5.350164236734865</v>
      </c>
      <c r="E18" s="286">
        <v>6.1262776565218626</v>
      </c>
      <c r="F18" s="286">
        <v>7.348479044886493</v>
      </c>
      <c r="G18" s="286">
        <v>7.4569748163983123</v>
      </c>
      <c r="H18" s="286">
        <v>6.9757071800737647</v>
      </c>
      <c r="I18" s="286">
        <v>4.9623106772863901</v>
      </c>
      <c r="J18" s="286">
        <v>5.8898862829685577</v>
      </c>
      <c r="K18" s="286">
        <v>5.0088617422114634</v>
      </c>
      <c r="L18" s="286">
        <v>4.7737864555814458</v>
      </c>
      <c r="M18" s="286">
        <v>6.3894136491496694</v>
      </c>
      <c r="N18" s="286">
        <v>6.7774665799938587</v>
      </c>
      <c r="O18" s="286">
        <v>8.2929429095356131</v>
      </c>
      <c r="P18" s="286"/>
    </row>
    <row r="19" spans="1:18" ht="15" customHeight="1">
      <c r="A19" s="92" t="s">
        <v>23</v>
      </c>
      <c r="B19" s="286">
        <v>12.505896208152405</v>
      </c>
      <c r="C19" s="286">
        <v>11.213288056668294</v>
      </c>
      <c r="D19" s="286">
        <v>10.67489587382571</v>
      </c>
      <c r="E19" s="286">
        <v>9.1091436167677458</v>
      </c>
      <c r="F19" s="286">
        <v>7.2692278267979429</v>
      </c>
      <c r="G19" s="286">
        <v>8.6827585862648924</v>
      </c>
      <c r="H19" s="286">
        <v>8.4289944815934756</v>
      </c>
      <c r="I19" s="286">
        <v>6.6993334687397503</v>
      </c>
      <c r="J19" s="286">
        <v>4.1737635193370366</v>
      </c>
      <c r="K19" s="286">
        <v>3.8221573425057906</v>
      </c>
      <c r="L19" s="286">
        <v>4.5911664374480567</v>
      </c>
      <c r="M19" s="286">
        <v>10.646377707311299</v>
      </c>
      <c r="N19" s="286">
        <v>13.311432116805335</v>
      </c>
      <c r="O19" s="286">
        <v>15.309013006354505</v>
      </c>
      <c r="P19" s="286"/>
    </row>
    <row r="20" spans="1:18" ht="15" customHeight="1"/>
    <row r="21" spans="1:18" ht="15" customHeight="1">
      <c r="A21" s="44" t="s">
        <v>18</v>
      </c>
      <c r="B21" s="408"/>
      <c r="C21" s="408"/>
      <c r="D21" s="408"/>
      <c r="E21" s="408"/>
      <c r="F21" s="408"/>
      <c r="G21" s="408"/>
      <c r="H21" s="408"/>
      <c r="I21" s="408"/>
      <c r="J21" s="408"/>
      <c r="K21" s="408"/>
      <c r="L21" s="408"/>
      <c r="M21" s="408"/>
      <c r="N21" s="408"/>
      <c r="O21" s="408"/>
      <c r="P21" s="408"/>
    </row>
    <row r="22" spans="1:18" ht="15" customHeight="1">
      <c r="A22" s="17" t="s">
        <v>2614</v>
      </c>
      <c r="B22" s="132"/>
      <c r="C22" s="132"/>
      <c r="D22" s="132"/>
      <c r="E22" s="132"/>
      <c r="F22" s="132"/>
      <c r="G22" s="132"/>
      <c r="H22" s="132"/>
      <c r="I22" s="132"/>
      <c r="J22" s="132"/>
      <c r="K22" s="132"/>
      <c r="L22" s="132"/>
      <c r="M22" s="132"/>
      <c r="N22" s="132"/>
      <c r="O22" s="132"/>
      <c r="P22" s="132"/>
    </row>
    <row r="23" spans="1:18" ht="15" customHeight="1"/>
    <row r="24" spans="1:18">
      <c r="A24" s="17" t="s">
        <v>2215</v>
      </c>
    </row>
    <row r="25" spans="1:18">
      <c r="A25" s="242" t="s">
        <v>2615</v>
      </c>
    </row>
    <row r="26" spans="1:18">
      <c r="A26" s="242" t="s">
        <v>2616</v>
      </c>
    </row>
  </sheetData>
  <hyperlinks>
    <hyperlink ref="R3" location="Content!A1" display="Back to content page" xr:uid="{00000000-0004-0000-E800-000000000000}"/>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sheetPr codeName="Sheet234"/>
  <dimension ref="A1:HU30"/>
  <sheetViews>
    <sheetView topLeftCell="W1" workbookViewId="0">
      <selection activeCell="B4" sqref="B4:AQ19"/>
    </sheetView>
  </sheetViews>
  <sheetFormatPr defaultColWidth="9.21875" defaultRowHeight="13.8"/>
  <cols>
    <col min="1" max="1" width="33.77734375" style="17" customWidth="1"/>
    <col min="2" max="34" width="8.21875" style="17" customWidth="1"/>
    <col min="35" max="43" width="9.21875" style="17" customWidth="1"/>
    <col min="44" max="16384" width="9.21875" style="17"/>
  </cols>
  <sheetData>
    <row r="1" spans="1:229" s="44" customFormat="1">
      <c r="A1" s="44" t="s">
        <v>2649</v>
      </c>
    </row>
    <row r="2" spans="1:229">
      <c r="A2" s="13"/>
    </row>
    <row r="3" spans="1:229" s="100" customFormat="1" ht="14.4">
      <c r="A3" s="278" t="s">
        <v>31</v>
      </c>
      <c r="B3" s="3">
        <v>1980</v>
      </c>
      <c r="C3" s="3">
        <v>1981</v>
      </c>
      <c r="D3" s="3">
        <v>1982</v>
      </c>
      <c r="E3" s="3">
        <v>1983</v>
      </c>
      <c r="F3" s="3">
        <v>1984</v>
      </c>
      <c r="G3" s="3">
        <v>1985</v>
      </c>
      <c r="H3" s="3">
        <v>1986</v>
      </c>
      <c r="I3" s="3">
        <v>1987</v>
      </c>
      <c r="J3" s="3">
        <v>1988</v>
      </c>
      <c r="K3" s="3">
        <v>1989</v>
      </c>
      <c r="L3" s="3">
        <v>1990</v>
      </c>
      <c r="M3" s="3">
        <v>1991</v>
      </c>
      <c r="N3" s="3">
        <v>1992</v>
      </c>
      <c r="O3" s="3">
        <v>1993</v>
      </c>
      <c r="P3" s="3">
        <v>1994</v>
      </c>
      <c r="Q3" s="3">
        <v>1995</v>
      </c>
      <c r="R3" s="3">
        <v>1996</v>
      </c>
      <c r="S3" s="3">
        <v>1997</v>
      </c>
      <c r="T3" s="3">
        <v>1998</v>
      </c>
      <c r="U3" s="3">
        <v>1999</v>
      </c>
      <c r="V3" s="3">
        <v>2000</v>
      </c>
      <c r="W3" s="3">
        <v>2001</v>
      </c>
      <c r="X3" s="3">
        <v>2002</v>
      </c>
      <c r="Y3" s="3">
        <v>2003</v>
      </c>
      <c r="Z3" s="3">
        <v>2004</v>
      </c>
      <c r="AA3" s="3">
        <v>2005</v>
      </c>
      <c r="AB3" s="3">
        <v>2006</v>
      </c>
      <c r="AC3" s="3">
        <v>2007</v>
      </c>
      <c r="AD3" s="3">
        <v>2008</v>
      </c>
      <c r="AE3" s="3">
        <v>2009</v>
      </c>
      <c r="AF3" s="3">
        <v>2010</v>
      </c>
      <c r="AG3" s="3">
        <v>2011</v>
      </c>
      <c r="AH3" s="3">
        <v>2012</v>
      </c>
      <c r="AI3" s="134">
        <v>2013</v>
      </c>
      <c r="AJ3" s="134">
        <v>2014</v>
      </c>
      <c r="AK3" s="134">
        <v>2015</v>
      </c>
      <c r="AL3" s="134">
        <v>2016</v>
      </c>
      <c r="AM3" s="134">
        <v>2017</v>
      </c>
      <c r="AN3" s="134">
        <v>2018</v>
      </c>
      <c r="AO3" s="134">
        <v>2019</v>
      </c>
      <c r="AP3" s="134">
        <v>2020</v>
      </c>
      <c r="AQ3" s="134">
        <v>2021</v>
      </c>
      <c r="AS3" s="1" t="s">
        <v>528</v>
      </c>
    </row>
    <row r="4" spans="1:229" s="93" customFormat="1">
      <c r="A4" s="92" t="s">
        <v>13</v>
      </c>
      <c r="B4" s="194">
        <v>547.04452189049891</v>
      </c>
      <c r="C4" s="194">
        <v>531.58714135954051</v>
      </c>
      <c r="D4" s="194">
        <v>506.05815656054284</v>
      </c>
      <c r="E4" s="194">
        <v>501.90448393335538</v>
      </c>
      <c r="F4" s="194">
        <v>489.32703024392924</v>
      </c>
      <c r="G4" s="194">
        <v>500.92506589795846</v>
      </c>
      <c r="H4" s="194">
        <v>489.11145959987266</v>
      </c>
      <c r="I4" s="194">
        <v>483.62461827292418</v>
      </c>
      <c r="J4" s="194">
        <v>486.03760499477272</v>
      </c>
      <c r="K4" s="194">
        <v>480.09390661578601</v>
      </c>
      <c r="L4" s="194">
        <v>496.5365321940501</v>
      </c>
      <c r="M4" s="194">
        <v>491.80257069593426</v>
      </c>
      <c r="N4" s="194">
        <v>478.5857810328709</v>
      </c>
      <c r="O4" s="194">
        <v>479.82002966873375</v>
      </c>
      <c r="P4" s="194">
        <v>470.93841245467092</v>
      </c>
      <c r="Q4" s="194">
        <v>455.6660873755531</v>
      </c>
      <c r="R4" s="194">
        <v>454.05508140494618</v>
      </c>
      <c r="S4" s="194">
        <v>449.25438951578218</v>
      </c>
      <c r="T4" s="194">
        <v>433.88252298236927</v>
      </c>
      <c r="U4" s="194">
        <v>441.16316317186926</v>
      </c>
      <c r="V4" s="194">
        <v>438.54991227153687</v>
      </c>
      <c r="W4" s="194">
        <v>442.97883959479401</v>
      </c>
      <c r="X4" s="194">
        <v>448.26169453802629</v>
      </c>
      <c r="Y4" s="194">
        <v>467.64411090773672</v>
      </c>
      <c r="Z4" s="194">
        <v>464.80802092403849</v>
      </c>
      <c r="AA4" s="194">
        <v>433.57248609161741</v>
      </c>
      <c r="AB4" s="194">
        <v>458.79407371895797</v>
      </c>
      <c r="AC4" s="194">
        <v>471.6942449209198</v>
      </c>
      <c r="AD4" s="194">
        <v>491.97857117440577</v>
      </c>
      <c r="AE4" s="194">
        <v>515.21725660719699</v>
      </c>
      <c r="AF4" s="194">
        <v>520.96233611504454</v>
      </c>
      <c r="AG4" s="194">
        <v>521.78070292056452</v>
      </c>
      <c r="AH4" s="194">
        <v>552.36376562380201</v>
      </c>
      <c r="AI4" s="194">
        <v>533.76088656325828</v>
      </c>
      <c r="AJ4" s="194">
        <v>544.60944348391615</v>
      </c>
      <c r="AK4" s="194"/>
      <c r="AL4" s="194"/>
      <c r="AM4" s="194"/>
      <c r="AN4" s="194"/>
      <c r="AO4" s="194"/>
      <c r="AP4" s="194"/>
      <c r="AQ4" s="194"/>
      <c r="AR4" s="105"/>
      <c r="AS4" s="105"/>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row>
    <row r="5" spans="1:229" s="93" customFormat="1">
      <c r="A5" s="92" t="s">
        <v>12</v>
      </c>
      <c r="B5" s="194"/>
      <c r="C5" s="194">
        <v>811.19547039376107</v>
      </c>
      <c r="D5" s="194">
        <v>821.53461721809742</v>
      </c>
      <c r="E5" s="194">
        <v>801.63614168517176</v>
      </c>
      <c r="F5" s="194">
        <v>790.05447728852607</v>
      </c>
      <c r="G5" s="194">
        <v>804.77007437464056</v>
      </c>
      <c r="H5" s="194">
        <v>848.64818155305193</v>
      </c>
      <c r="I5" s="194">
        <v>811.82418625271009</v>
      </c>
      <c r="J5" s="194">
        <v>919.41906867332239</v>
      </c>
      <c r="K5" s="194">
        <v>947.4625627971111</v>
      </c>
      <c r="L5" s="194">
        <v>946.7941085955689</v>
      </c>
      <c r="M5" s="194">
        <v>935.53370564139448</v>
      </c>
      <c r="N5" s="194">
        <v>1048.6747373199632</v>
      </c>
      <c r="O5" s="194">
        <v>1025.0788000943458</v>
      </c>
      <c r="P5" s="194">
        <v>985.46923736159056</v>
      </c>
      <c r="Q5" s="194">
        <v>985.13041010146526</v>
      </c>
      <c r="R5" s="194">
        <v>938.41063211592291</v>
      </c>
      <c r="S5" s="194">
        <v>961.7787050837951</v>
      </c>
      <c r="T5" s="194">
        <v>1061.2941649051577</v>
      </c>
      <c r="U5" s="194">
        <v>1072.534870145194</v>
      </c>
      <c r="V5" s="194">
        <v>1092.486428496233</v>
      </c>
      <c r="W5" s="194">
        <v>1084.6051231463555</v>
      </c>
      <c r="X5" s="194">
        <v>1082.375309230059</v>
      </c>
      <c r="Y5" s="194">
        <v>1060.3786813438985</v>
      </c>
      <c r="Z5" s="194">
        <v>1024.3784738093257</v>
      </c>
      <c r="AA5" s="194">
        <v>1037.4214110902424</v>
      </c>
      <c r="AB5" s="194">
        <v>1050.642433102694</v>
      </c>
      <c r="AC5" s="194">
        <v>1062.9232966027498</v>
      </c>
      <c r="AD5" s="194">
        <v>1101.2483582476002</v>
      </c>
      <c r="AE5" s="194">
        <v>1007.2961538166211</v>
      </c>
      <c r="AF5" s="194">
        <v>1083.9114772941152</v>
      </c>
      <c r="AG5" s="194">
        <v>1026.7271209870369</v>
      </c>
      <c r="AH5" s="194">
        <v>1150.6390377097705</v>
      </c>
      <c r="AI5" s="194">
        <v>1203.3161846664639</v>
      </c>
      <c r="AJ5" s="194">
        <v>1300.633576540288</v>
      </c>
      <c r="AK5" s="194"/>
      <c r="AL5" s="194"/>
      <c r="AM5" s="194"/>
      <c r="AN5" s="194"/>
      <c r="AO5" s="194"/>
      <c r="AP5" s="194"/>
      <c r="AQ5" s="194"/>
      <c r="AR5" s="105"/>
      <c r="AS5" s="33"/>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row>
    <row r="6" spans="1:229" s="93" customFormat="1">
      <c r="A6" s="92" t="s">
        <v>492</v>
      </c>
      <c r="B6" s="194"/>
      <c r="C6" s="194"/>
      <c r="D6" s="194"/>
      <c r="E6" s="194"/>
      <c r="F6" s="194"/>
      <c r="G6" s="194"/>
      <c r="H6" s="194"/>
      <c r="I6" s="194"/>
      <c r="J6" s="194"/>
      <c r="K6" s="194"/>
      <c r="L6" s="194">
        <v>43.359734136131095</v>
      </c>
      <c r="M6" s="194"/>
      <c r="N6" s="194"/>
      <c r="O6" s="194"/>
      <c r="P6" s="194"/>
      <c r="Q6" s="194"/>
      <c r="R6" s="194"/>
      <c r="S6" s="194"/>
      <c r="T6" s="194"/>
      <c r="U6" s="194"/>
      <c r="V6" s="194"/>
      <c r="W6" s="194"/>
      <c r="X6" s="194"/>
      <c r="Y6" s="194"/>
      <c r="Z6" s="194">
        <v>56.929491150812922</v>
      </c>
      <c r="AA6" s="194">
        <v>60.494584099734311</v>
      </c>
      <c r="AB6" s="194">
        <v>67.046918475736206</v>
      </c>
      <c r="AC6" s="194">
        <v>63.900352854631372</v>
      </c>
      <c r="AD6" s="194"/>
      <c r="AE6" s="194"/>
      <c r="AF6" s="194"/>
      <c r="AG6" s="194"/>
      <c r="AH6" s="194"/>
      <c r="AI6" s="194"/>
      <c r="AJ6" s="194"/>
      <c r="AK6" s="194"/>
      <c r="AL6" s="194"/>
      <c r="AM6" s="194"/>
      <c r="AN6" s="194"/>
      <c r="AO6" s="194"/>
      <c r="AP6" s="194"/>
      <c r="AQ6" s="194"/>
      <c r="AR6" s="105"/>
      <c r="AS6" s="33"/>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row>
    <row r="7" spans="1:229" s="93" customFormat="1">
      <c r="A7" s="28" t="s">
        <v>89</v>
      </c>
      <c r="B7" s="194">
        <v>321.18428288276772</v>
      </c>
      <c r="C7" s="194">
        <v>328.42536790140389</v>
      </c>
      <c r="D7" s="194">
        <v>320.86867213187094</v>
      </c>
      <c r="E7" s="194">
        <v>333.50339239127305</v>
      </c>
      <c r="F7" s="194">
        <v>341.84743140743075</v>
      </c>
      <c r="G7" s="194">
        <v>333.08704710938531</v>
      </c>
      <c r="H7" s="194">
        <v>330.85196502384622</v>
      </c>
      <c r="I7" s="194">
        <v>335.06878906718072</v>
      </c>
      <c r="J7" s="194">
        <v>337.65198288830919</v>
      </c>
      <c r="K7" s="194">
        <v>335.69601724703477</v>
      </c>
      <c r="L7" s="194">
        <v>340.87395007220465</v>
      </c>
      <c r="M7" s="194">
        <v>328.96655475177846</v>
      </c>
      <c r="N7" s="194">
        <v>322.18998076199716</v>
      </c>
      <c r="O7" s="194">
        <v>316.09130655053536</v>
      </c>
      <c r="P7" s="194">
        <v>305.90667178794473</v>
      </c>
      <c r="Q7" s="194">
        <v>308.72799725824166</v>
      </c>
      <c r="R7" s="194">
        <v>310.40301736976045</v>
      </c>
      <c r="S7" s="194">
        <v>308.14806269468647</v>
      </c>
      <c r="T7" s="194">
        <v>308.49339736429687</v>
      </c>
      <c r="U7" s="194">
        <v>302.5419311551284</v>
      </c>
      <c r="V7" s="194">
        <v>295.22420048643659</v>
      </c>
      <c r="W7" s="194">
        <v>296.80312024311951</v>
      </c>
      <c r="X7" s="194">
        <v>298.22865366249016</v>
      </c>
      <c r="Y7" s="194">
        <v>300.00301600858859</v>
      </c>
      <c r="Z7" s="194">
        <v>302.30305077728337</v>
      </c>
      <c r="AA7" s="194">
        <v>304.15606615819758</v>
      </c>
      <c r="AB7" s="194">
        <v>305.67690513737432</v>
      </c>
      <c r="AC7" s="194">
        <v>306.63670539721471</v>
      </c>
      <c r="AD7" s="194">
        <v>307.65498017379065</v>
      </c>
      <c r="AE7" s="194">
        <v>306.54896320127222</v>
      </c>
      <c r="AF7" s="194">
        <v>307.41995834728141</v>
      </c>
      <c r="AG7" s="194">
        <v>315.76656908468379</v>
      </c>
      <c r="AH7" s="194">
        <v>378.91705579723572</v>
      </c>
      <c r="AI7" s="194">
        <v>385.16922172630586</v>
      </c>
      <c r="AJ7" s="194">
        <v>389.3319336192273</v>
      </c>
      <c r="AK7" s="194"/>
      <c r="AL7" s="194"/>
      <c r="AM7" s="194"/>
      <c r="AN7" s="194"/>
      <c r="AO7" s="194"/>
      <c r="AP7" s="194"/>
      <c r="AQ7" s="194"/>
      <c r="AR7" s="105"/>
      <c r="AS7" s="105"/>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row>
    <row r="8" spans="1:229" s="93" customFormat="1">
      <c r="A8" s="92" t="s">
        <v>482</v>
      </c>
      <c r="B8" s="194"/>
      <c r="C8" s="194"/>
      <c r="D8" s="194"/>
      <c r="E8" s="194"/>
      <c r="F8" s="194"/>
      <c r="G8" s="194"/>
      <c r="H8" s="194"/>
      <c r="I8" s="194"/>
      <c r="J8" s="194"/>
      <c r="K8" s="194"/>
      <c r="L8" s="194">
        <v>375.47432993359519</v>
      </c>
      <c r="M8" s="194"/>
      <c r="N8" s="194"/>
      <c r="O8" s="194"/>
      <c r="P8" s="194"/>
      <c r="Q8" s="194"/>
      <c r="R8" s="194"/>
      <c r="S8" s="194"/>
      <c r="T8" s="194"/>
      <c r="U8" s="194"/>
      <c r="V8" s="194"/>
      <c r="W8" s="194"/>
      <c r="X8" s="194"/>
      <c r="Y8" s="194"/>
      <c r="Z8" s="194">
        <v>395.60084070050584</v>
      </c>
      <c r="AA8" s="194">
        <v>387.16250636780438</v>
      </c>
      <c r="AB8" s="194">
        <v>391.85595915432464</v>
      </c>
      <c r="AC8" s="194">
        <v>405.69663290976558</v>
      </c>
      <c r="AD8" s="194"/>
      <c r="AE8" s="194"/>
      <c r="AF8" s="194"/>
      <c r="AG8" s="194"/>
      <c r="AH8" s="194"/>
      <c r="AI8" s="194"/>
      <c r="AJ8" s="194"/>
      <c r="AK8" s="194"/>
      <c r="AL8" s="194"/>
      <c r="AM8" s="194"/>
      <c r="AN8" s="194"/>
      <c r="AO8" s="194"/>
      <c r="AP8" s="194"/>
      <c r="AQ8" s="194"/>
      <c r="AR8" s="17"/>
      <c r="AS8" s="105"/>
      <c r="AT8" s="105"/>
      <c r="AU8" s="105"/>
      <c r="AV8" s="105"/>
      <c r="AW8" s="105"/>
      <c r="AX8" s="105"/>
      <c r="AY8" s="105"/>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row>
    <row r="9" spans="1:229" s="93" customFormat="1">
      <c r="A9" s="92" t="s">
        <v>145</v>
      </c>
      <c r="B9" s="194"/>
      <c r="C9" s="194"/>
      <c r="D9" s="194"/>
      <c r="E9" s="194"/>
      <c r="F9" s="194"/>
      <c r="G9" s="194"/>
      <c r="H9" s="194"/>
      <c r="I9" s="194"/>
      <c r="J9" s="194"/>
      <c r="K9" s="194"/>
      <c r="L9" s="194"/>
      <c r="M9" s="194"/>
      <c r="N9" s="194"/>
      <c r="O9" s="194"/>
      <c r="P9" s="194"/>
      <c r="Q9" s="194"/>
      <c r="R9" s="194"/>
      <c r="S9" s="194"/>
      <c r="T9" s="194"/>
      <c r="U9" s="194"/>
      <c r="V9" s="194"/>
      <c r="W9" s="194"/>
      <c r="X9" s="194"/>
      <c r="Y9" s="194"/>
      <c r="Z9" s="194">
        <v>13.958452665640721</v>
      </c>
      <c r="AA9" s="194">
        <v>16.532113630727689</v>
      </c>
      <c r="AB9" s="194">
        <v>9.5480601608194853</v>
      </c>
      <c r="AC9" s="194">
        <v>9.5625101287113861</v>
      </c>
      <c r="AD9" s="194"/>
      <c r="AE9" s="194"/>
      <c r="AF9" s="194"/>
      <c r="AG9" s="194"/>
      <c r="AH9" s="194"/>
      <c r="AI9" s="194"/>
      <c r="AJ9" s="194"/>
      <c r="AK9" s="194"/>
      <c r="AL9" s="194"/>
      <c r="AM9" s="194"/>
      <c r="AN9" s="194"/>
      <c r="AO9" s="194"/>
      <c r="AP9" s="194"/>
      <c r="AQ9" s="194"/>
      <c r="AR9" s="105"/>
      <c r="AS9" s="105"/>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row>
    <row r="10" spans="1:229" s="93" customFormat="1">
      <c r="A10" s="92" t="s">
        <v>10</v>
      </c>
      <c r="B10" s="194"/>
      <c r="C10" s="194"/>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05"/>
      <c r="AS10" s="105"/>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row>
    <row r="11" spans="1:229" s="93" customFormat="1">
      <c r="A11" s="92" t="s">
        <v>9</v>
      </c>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05"/>
      <c r="AS11" s="105"/>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row>
    <row r="12" spans="1:229" s="93" customFormat="1">
      <c r="A12" s="92" t="s">
        <v>132</v>
      </c>
      <c r="B12" s="194">
        <v>446.29668160395175</v>
      </c>
      <c r="C12" s="194">
        <v>435.02144907196811</v>
      </c>
      <c r="D12" s="194">
        <v>414.60180691390912</v>
      </c>
      <c r="E12" s="194">
        <v>426.4139340375425</v>
      </c>
      <c r="F12" s="194">
        <v>431.88888592510921</v>
      </c>
      <c r="G12" s="194">
        <v>433.20026496088298</v>
      </c>
      <c r="H12" s="194">
        <v>490.73767941187907</v>
      </c>
      <c r="I12" s="194">
        <v>512.01159753764659</v>
      </c>
      <c r="J12" s="194">
        <v>513.96755681104719</v>
      </c>
      <c r="K12" s="194">
        <v>561.16184388257909</v>
      </c>
      <c r="L12" s="194">
        <v>629.38206890038009</v>
      </c>
      <c r="M12" s="194">
        <v>634.42172319778444</v>
      </c>
      <c r="N12" s="194">
        <v>657.78682288847426</v>
      </c>
      <c r="O12" s="194">
        <v>678.84148886341393</v>
      </c>
      <c r="P12" s="194">
        <v>657.62378622019571</v>
      </c>
      <c r="Q12" s="194">
        <v>697.00398322608339</v>
      </c>
      <c r="R12" s="194">
        <v>702.23439941587094</v>
      </c>
      <c r="S12" s="194">
        <v>712.57197696737046</v>
      </c>
      <c r="T12" s="194">
        <v>750.44315812967875</v>
      </c>
      <c r="U12" s="194">
        <v>775.37444682782723</v>
      </c>
      <c r="V12" s="194">
        <v>748.7</v>
      </c>
      <c r="W12" s="194">
        <v>784.4</v>
      </c>
      <c r="X12" s="194">
        <v>765</v>
      </c>
      <c r="Y12" s="194">
        <v>814.9</v>
      </c>
      <c r="Z12" s="194">
        <v>838.1</v>
      </c>
      <c r="AA12" s="194">
        <v>846.1</v>
      </c>
      <c r="AB12" s="194">
        <v>876.3</v>
      </c>
      <c r="AC12" s="194">
        <v>857.5</v>
      </c>
      <c r="AD12" s="194">
        <v>841.6</v>
      </c>
      <c r="AE12" s="194">
        <v>808.6</v>
      </c>
      <c r="AF12" s="194">
        <v>854</v>
      </c>
      <c r="AG12" s="194">
        <v>863</v>
      </c>
      <c r="AH12" s="194">
        <v>854.4</v>
      </c>
      <c r="AI12" s="194">
        <v>870.6</v>
      </c>
      <c r="AJ12" s="194">
        <v>891.9</v>
      </c>
      <c r="AK12" s="194">
        <v>912.9</v>
      </c>
      <c r="AL12" s="194">
        <v>951.1</v>
      </c>
      <c r="AM12" s="194">
        <v>978.8</v>
      </c>
      <c r="AN12" s="194">
        <v>989.3</v>
      </c>
      <c r="AO12" s="194">
        <v>1016</v>
      </c>
      <c r="AP12" s="194">
        <v>814</v>
      </c>
      <c r="AQ12" s="194">
        <v>804.8</v>
      </c>
      <c r="AR12" s="105"/>
      <c r="AS12" s="105"/>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row>
    <row r="13" spans="1:229" s="93" customFormat="1">
      <c r="A13" s="92" t="s">
        <v>6</v>
      </c>
      <c r="B13" s="194">
        <v>577.81159970332396</v>
      </c>
      <c r="C13" s="194">
        <v>550.11401328874933</v>
      </c>
      <c r="D13" s="194">
        <v>537.62062219637926</v>
      </c>
      <c r="E13" s="194">
        <v>521.16947793179179</v>
      </c>
      <c r="F13" s="194">
        <v>506.11287325539797</v>
      </c>
      <c r="G13" s="194">
        <v>498.79159865516436</v>
      </c>
      <c r="H13" s="194">
        <v>491.88472776733937</v>
      </c>
      <c r="I13" s="194">
        <v>487.76738762022285</v>
      </c>
      <c r="J13" s="194">
        <v>483.00270818246395</v>
      </c>
      <c r="K13" s="194">
        <v>476.11336917604706</v>
      </c>
      <c r="L13" s="194">
        <v>455.9865135857421</v>
      </c>
      <c r="M13" s="194">
        <v>442.25616555906356</v>
      </c>
      <c r="N13" s="194">
        <v>432.38739912989996</v>
      </c>
      <c r="O13" s="194">
        <v>423.52537584502068</v>
      </c>
      <c r="P13" s="194">
        <v>411.46182946939564</v>
      </c>
      <c r="Q13" s="194">
        <v>405.87777380718569</v>
      </c>
      <c r="R13" s="194">
        <v>401.08869144939257</v>
      </c>
      <c r="S13" s="194">
        <v>402.01979914223023</v>
      </c>
      <c r="T13" s="194">
        <v>395.94851797430539</v>
      </c>
      <c r="U13" s="194">
        <v>393.68317743915395</v>
      </c>
      <c r="V13" s="194">
        <v>404.96315335571933</v>
      </c>
      <c r="W13" s="194">
        <v>414.15371758485571</v>
      </c>
      <c r="X13" s="194">
        <v>407.43727918993602</v>
      </c>
      <c r="Y13" s="194">
        <v>417.07524410021841</v>
      </c>
      <c r="Z13" s="194">
        <v>420.61497149074086</v>
      </c>
      <c r="AA13" s="194">
        <v>414.20831644418365</v>
      </c>
      <c r="AB13" s="194">
        <v>414.71689803486777</v>
      </c>
      <c r="AC13" s="194">
        <v>420.69371100937514</v>
      </c>
      <c r="AD13" s="194">
        <v>417.23861221885073</v>
      </c>
      <c r="AE13" s="194">
        <v>420.96539472554326</v>
      </c>
      <c r="AF13" s="194">
        <v>423.26768973778923</v>
      </c>
      <c r="AG13" s="194">
        <v>428.34724547803614</v>
      </c>
      <c r="AH13" s="194">
        <v>424.50870025117575</v>
      </c>
      <c r="AI13" s="194">
        <v>427.66785578139485</v>
      </c>
      <c r="AJ13" s="194">
        <v>442.66472678887834</v>
      </c>
      <c r="AK13" s="194"/>
      <c r="AL13" s="194"/>
      <c r="AM13" s="194"/>
      <c r="AN13" s="194"/>
      <c r="AO13" s="194"/>
      <c r="AP13" s="194"/>
      <c r="AQ13" s="194"/>
      <c r="AR13" s="105"/>
      <c r="AS13" s="105"/>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row>
    <row r="14" spans="1:229" s="93" customFormat="1">
      <c r="A14" s="92" t="s">
        <v>5</v>
      </c>
      <c r="B14" s="194"/>
      <c r="C14" s="194"/>
      <c r="D14" s="194"/>
      <c r="E14" s="194"/>
      <c r="F14" s="194"/>
      <c r="G14" s="194"/>
      <c r="H14" s="194"/>
      <c r="I14" s="194"/>
      <c r="J14" s="194"/>
      <c r="K14" s="194"/>
      <c r="L14" s="194"/>
      <c r="M14" s="194">
        <v>470.46089844276514</v>
      </c>
      <c r="N14" s="194">
        <v>487.31237858045517</v>
      </c>
      <c r="O14" s="194">
        <v>511.73495175223684</v>
      </c>
      <c r="P14" s="194">
        <v>538.74544077053645</v>
      </c>
      <c r="Q14" s="194">
        <v>576.91603608650837</v>
      </c>
      <c r="R14" s="194">
        <v>606.53741963642665</v>
      </c>
      <c r="S14" s="194">
        <v>607.3718411169657</v>
      </c>
      <c r="T14" s="194">
        <v>621.44562797587241</v>
      </c>
      <c r="U14" s="194">
        <v>608.00369190089236</v>
      </c>
      <c r="V14" s="194">
        <v>568.21724043970096</v>
      </c>
      <c r="W14" s="194">
        <v>662.96149461497077</v>
      </c>
      <c r="X14" s="194">
        <v>604.50743416621708</v>
      </c>
      <c r="Y14" s="194">
        <v>620.7567080851444</v>
      </c>
      <c r="Z14" s="194">
        <v>641.09360986341414</v>
      </c>
      <c r="AA14" s="194">
        <v>683.90499794667119</v>
      </c>
      <c r="AB14" s="194">
        <v>673.64879740356457</v>
      </c>
      <c r="AC14" s="194">
        <v>681.09299900922804</v>
      </c>
      <c r="AD14" s="194">
        <v>712.28825545101222</v>
      </c>
      <c r="AE14" s="194">
        <v>712.00635836233721</v>
      </c>
      <c r="AF14" s="194">
        <v>726.08131571582499</v>
      </c>
      <c r="AG14" s="194">
        <v>736.48095375430398</v>
      </c>
      <c r="AH14" s="194">
        <v>749.94407176674451</v>
      </c>
      <c r="AI14" s="194">
        <v>777.61017879513201</v>
      </c>
      <c r="AJ14" s="194">
        <v>794.30032030952395</v>
      </c>
      <c r="AK14" s="194"/>
      <c r="AL14" s="194"/>
      <c r="AM14" s="194"/>
      <c r="AN14" s="194"/>
      <c r="AO14" s="194"/>
      <c r="AP14" s="194"/>
      <c r="AQ14" s="194"/>
      <c r="AR14" s="105"/>
      <c r="AS14" s="105"/>
      <c r="AT14" s="105"/>
      <c r="AU14" s="105"/>
      <c r="AV14" s="105"/>
      <c r="AW14" s="105"/>
      <c r="AX14" s="105"/>
      <c r="AY14" s="105"/>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row>
    <row r="15" spans="1:229" s="93" customFormat="1">
      <c r="A15" s="92" t="s">
        <v>4</v>
      </c>
      <c r="B15" s="194"/>
      <c r="C15" s="194"/>
      <c r="D15" s="194"/>
      <c r="E15" s="194"/>
      <c r="F15" s="194"/>
      <c r="G15" s="194"/>
      <c r="H15" s="194"/>
      <c r="I15" s="194"/>
      <c r="J15" s="194"/>
      <c r="K15" s="194"/>
      <c r="L15" s="194">
        <v>540.80883939747082</v>
      </c>
      <c r="M15" s="194"/>
      <c r="N15" s="194"/>
      <c r="O15" s="194"/>
      <c r="P15" s="194"/>
      <c r="Q15" s="194"/>
      <c r="R15" s="194"/>
      <c r="S15" s="194"/>
      <c r="T15" s="194"/>
      <c r="U15" s="194"/>
      <c r="V15" s="194"/>
      <c r="W15" s="194"/>
      <c r="X15" s="194"/>
      <c r="Y15" s="194"/>
      <c r="Z15" s="194">
        <v>3103.97090027281</v>
      </c>
      <c r="AA15" s="194">
        <v>2751.6956721137367</v>
      </c>
      <c r="AB15" s="194">
        <v>2872.3404255319151</v>
      </c>
      <c r="AC15" s="194">
        <v>2410.8287370785461</v>
      </c>
      <c r="AD15" s="194"/>
      <c r="AE15" s="194"/>
      <c r="AF15" s="194"/>
      <c r="AG15" s="194"/>
      <c r="AH15" s="194"/>
      <c r="AI15" s="194"/>
      <c r="AJ15" s="194"/>
      <c r="AK15" s="194"/>
      <c r="AL15" s="194"/>
      <c r="AM15" s="194"/>
      <c r="AN15" s="194"/>
      <c r="AO15" s="194"/>
      <c r="AP15" s="194"/>
      <c r="AQ15" s="194"/>
      <c r="AR15" s="105"/>
      <c r="AS15" s="105"/>
      <c r="AT15" s="105"/>
      <c r="AU15" s="105"/>
      <c r="AV15" s="105"/>
      <c r="AW15" s="105"/>
      <c r="AX15" s="105"/>
      <c r="AY15" s="105"/>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row>
    <row r="16" spans="1:229" s="93" customFormat="1">
      <c r="A16" s="92" t="s">
        <v>3</v>
      </c>
      <c r="B16" s="194">
        <v>2289.557877534543</v>
      </c>
      <c r="C16" s="194">
        <v>2451.9153536304302</v>
      </c>
      <c r="D16" s="194">
        <v>2594.1935257479422</v>
      </c>
      <c r="E16" s="194">
        <v>2569.6102977108749</v>
      </c>
      <c r="F16" s="194">
        <v>2713.6562096086418</v>
      </c>
      <c r="G16" s="194">
        <v>2643.9120794729902</v>
      </c>
      <c r="H16" s="194">
        <v>2686.2584247483483</v>
      </c>
      <c r="I16" s="194">
        <v>2718.5011414896389</v>
      </c>
      <c r="J16" s="194">
        <v>2763.7734126798155</v>
      </c>
      <c r="K16" s="194">
        <v>2585.6232731727446</v>
      </c>
      <c r="L16" s="194">
        <v>2471.5981222758696</v>
      </c>
      <c r="M16" s="194">
        <v>2518.117841662197</v>
      </c>
      <c r="N16" s="194">
        <v>2290.6664874528383</v>
      </c>
      <c r="O16" s="194">
        <v>2395.3811945242428</v>
      </c>
      <c r="P16" s="194">
        <v>2420.0831124871843</v>
      </c>
      <c r="Q16" s="194">
        <v>2498.8936247605056</v>
      </c>
      <c r="R16" s="194">
        <v>2504.9031146440234</v>
      </c>
      <c r="S16" s="194">
        <v>2527.940173989361</v>
      </c>
      <c r="T16" s="194">
        <v>2471.4770360205043</v>
      </c>
      <c r="U16" s="194">
        <v>2464.3233604995348</v>
      </c>
      <c r="V16" s="194">
        <v>2424.8812920505875</v>
      </c>
      <c r="W16" s="194">
        <v>2461.0264773825052</v>
      </c>
      <c r="X16" s="194">
        <v>2384.1370808850525</v>
      </c>
      <c r="Y16" s="194">
        <v>2518.3327934768067</v>
      </c>
      <c r="Z16" s="194">
        <v>2716.2934609331342</v>
      </c>
      <c r="AA16" s="194">
        <v>2678.554224315717</v>
      </c>
      <c r="AB16" s="194">
        <v>2625.7947912148506</v>
      </c>
      <c r="AC16" s="194">
        <v>2775.6152584277374</v>
      </c>
      <c r="AD16" s="194">
        <v>2950.1536095039341</v>
      </c>
      <c r="AE16" s="194">
        <v>2852.0954478823855</v>
      </c>
      <c r="AF16" s="194">
        <v>2768.094506650501</v>
      </c>
      <c r="AG16" s="194">
        <v>2716.6811729898218</v>
      </c>
      <c r="AH16" s="194">
        <v>2636.6847256353312</v>
      </c>
      <c r="AI16" s="194">
        <v>2602.8455984558682</v>
      </c>
      <c r="AJ16" s="194">
        <v>2695.5057756478677</v>
      </c>
      <c r="AK16" s="194"/>
      <c r="AL16" s="194"/>
      <c r="AM16" s="194"/>
      <c r="AN16" s="194"/>
      <c r="AO16" s="194"/>
      <c r="AP16" s="194"/>
      <c r="AQ16" s="194"/>
      <c r="AR16" s="17"/>
      <c r="AS16" s="105"/>
      <c r="AT16" s="105"/>
      <c r="AU16" s="105"/>
      <c r="AV16" s="105"/>
      <c r="AW16" s="105"/>
      <c r="AX16" s="105"/>
      <c r="AY16" s="105"/>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row>
    <row r="17" spans="1:229" s="93" customFormat="1">
      <c r="A17" s="149" t="s">
        <v>32</v>
      </c>
      <c r="B17" s="194">
        <v>432.36154325785537</v>
      </c>
      <c r="C17" s="194">
        <v>425.15688377868094</v>
      </c>
      <c r="D17" s="194">
        <v>418.3211170818783</v>
      </c>
      <c r="E17" s="194">
        <v>413.9032812227353</v>
      </c>
      <c r="F17" s="194">
        <v>409.18911769857408</v>
      </c>
      <c r="G17" s="194">
        <v>405.2802284055611</v>
      </c>
      <c r="H17" s="194">
        <v>402.82065861922626</v>
      </c>
      <c r="I17" s="194">
        <v>398.14266624550174</v>
      </c>
      <c r="J17" s="194">
        <v>393.35443865517556</v>
      </c>
      <c r="K17" s="194">
        <v>389.78673543356837</v>
      </c>
      <c r="L17" s="194">
        <v>386.17825341590697</v>
      </c>
      <c r="M17" s="194">
        <v>381.19685968298637</v>
      </c>
      <c r="N17" s="194">
        <v>373.16367622158117</v>
      </c>
      <c r="O17" s="194">
        <v>370.55672558640151</v>
      </c>
      <c r="P17" s="194">
        <v>365.35863719937686</v>
      </c>
      <c r="Q17" s="194">
        <v>371.74756033297166</v>
      </c>
      <c r="R17" s="194">
        <v>366.51400319196983</v>
      </c>
      <c r="S17" s="194">
        <v>361.16590553611752</v>
      </c>
      <c r="T17" s="194">
        <v>375.78240407645598</v>
      </c>
      <c r="U17" s="194">
        <v>390.21805114949285</v>
      </c>
      <c r="V17" s="194">
        <v>401.86017107226246</v>
      </c>
      <c r="W17" s="194">
        <v>413.43937734386026</v>
      </c>
      <c r="X17" s="194">
        <v>422.75420343519801</v>
      </c>
      <c r="Y17" s="194">
        <v>427.32191825267904</v>
      </c>
      <c r="Z17" s="194">
        <v>440.52054793494426</v>
      </c>
      <c r="AA17" s="194">
        <v>448.45019897492148</v>
      </c>
      <c r="AB17" s="194">
        <v>451.69035537127849</v>
      </c>
      <c r="AC17" s="194">
        <v>454.64408121880513</v>
      </c>
      <c r="AD17" s="194">
        <v>456.8235194274643</v>
      </c>
      <c r="AE17" s="194">
        <v>456.35651624199664</v>
      </c>
      <c r="AF17" s="194">
        <v>465.9294214934327</v>
      </c>
      <c r="AG17" s="194">
        <v>478.23347094771759</v>
      </c>
      <c r="AH17" s="194">
        <v>492.66127010345963</v>
      </c>
      <c r="AI17" s="194">
        <v>495.42069600619027</v>
      </c>
      <c r="AJ17" s="194">
        <v>497.06935848581213</v>
      </c>
      <c r="AK17" s="194"/>
      <c r="AL17" s="194"/>
      <c r="AM17" s="194"/>
      <c r="AN17" s="194"/>
      <c r="AO17" s="194"/>
      <c r="AP17" s="194"/>
      <c r="AQ17" s="194"/>
      <c r="AR17" s="17"/>
      <c r="AS17" s="105"/>
      <c r="AT17" s="105"/>
      <c r="AU17" s="105"/>
      <c r="AV17" s="105"/>
      <c r="AW17" s="105"/>
      <c r="AX17" s="105"/>
      <c r="AY17" s="105"/>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row>
    <row r="18" spans="1:229" s="93" customFormat="1">
      <c r="A18" s="92" t="s">
        <v>1</v>
      </c>
      <c r="B18" s="194">
        <v>790.147096167379</v>
      </c>
      <c r="C18" s="194">
        <v>775.11679320192468</v>
      </c>
      <c r="D18" s="194">
        <v>767.08051189707294</v>
      </c>
      <c r="E18" s="194">
        <v>754.32862581953123</v>
      </c>
      <c r="F18" s="194">
        <v>738.91147820048127</v>
      </c>
      <c r="G18" s="194">
        <v>728.47366544814588</v>
      </c>
      <c r="H18" s="194">
        <v>716.97706648906217</v>
      </c>
      <c r="I18" s="194">
        <v>709.29852627923992</v>
      </c>
      <c r="J18" s="194">
        <v>724.04665798925282</v>
      </c>
      <c r="K18" s="194">
        <v>702.50488510586501</v>
      </c>
      <c r="L18" s="194">
        <v>678.04110790186564</v>
      </c>
      <c r="M18" s="194">
        <v>679.00624519350981</v>
      </c>
      <c r="N18" s="194">
        <v>672.57381250276592</v>
      </c>
      <c r="O18" s="194">
        <v>657.31779784956564</v>
      </c>
      <c r="P18" s="194">
        <v>645.96637220123012</v>
      </c>
      <c r="Q18" s="194">
        <v>640.67793181810191</v>
      </c>
      <c r="R18" s="194">
        <v>618.6871369010272</v>
      </c>
      <c r="S18" s="194">
        <v>627.89309005054383</v>
      </c>
      <c r="T18" s="194">
        <v>616.82978133829783</v>
      </c>
      <c r="U18" s="194">
        <v>601.19466727886152</v>
      </c>
      <c r="V18" s="194">
        <v>600.03415917638563</v>
      </c>
      <c r="W18" s="194">
        <v>603.07867503750629</v>
      </c>
      <c r="X18" s="194">
        <v>607.72820703146931</v>
      </c>
      <c r="Y18" s="194">
        <v>612.03057012954025</v>
      </c>
      <c r="Z18" s="194">
        <v>613.652437124485</v>
      </c>
      <c r="AA18" s="194">
        <v>617.71114022282268</v>
      </c>
      <c r="AB18" s="194">
        <v>615.1069066476922</v>
      </c>
      <c r="AC18" s="194">
        <v>599.10486782407804</v>
      </c>
      <c r="AD18" s="194">
        <v>603.23176244817398</v>
      </c>
      <c r="AE18" s="194">
        <v>600.80686230991694</v>
      </c>
      <c r="AF18" s="194">
        <v>604.4056638012122</v>
      </c>
      <c r="AG18" s="194">
        <v>619.40053763766741</v>
      </c>
      <c r="AH18" s="194">
        <v>630.33001805442984</v>
      </c>
      <c r="AI18" s="194">
        <v>644.97699435053687</v>
      </c>
      <c r="AJ18" s="194"/>
      <c r="AK18" s="194"/>
      <c r="AL18" s="194"/>
      <c r="AM18" s="194"/>
      <c r="AN18" s="194"/>
      <c r="AO18" s="194"/>
      <c r="AP18" s="194"/>
      <c r="AQ18" s="194"/>
      <c r="AR18" s="17"/>
      <c r="AS18" s="17"/>
      <c r="AT18" s="105"/>
      <c r="AU18" s="105"/>
      <c r="AV18" s="105"/>
      <c r="AW18" s="105"/>
      <c r="AX18" s="105"/>
      <c r="AY18" s="105"/>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row>
    <row r="19" spans="1:229" s="93" customFormat="1">
      <c r="A19" s="92" t="s">
        <v>0</v>
      </c>
      <c r="B19" s="194">
        <v>876.3500134302833</v>
      </c>
      <c r="C19" s="194">
        <v>857.85299407914601</v>
      </c>
      <c r="D19" s="194">
        <v>833.71157865452392</v>
      </c>
      <c r="E19" s="194">
        <v>823.96635826226509</v>
      </c>
      <c r="F19" s="194">
        <v>808.16662985784478</v>
      </c>
      <c r="G19" s="194">
        <v>834.2014279037686</v>
      </c>
      <c r="H19" s="194">
        <v>851.16307886284471</v>
      </c>
      <c r="I19" s="194">
        <v>897.4693724348449</v>
      </c>
      <c r="J19" s="194">
        <v>879.00899663310338</v>
      </c>
      <c r="K19" s="194">
        <v>871.7557632315303</v>
      </c>
      <c r="L19" s="194">
        <v>891.19061570534666</v>
      </c>
      <c r="M19" s="194">
        <v>922.69306417521636</v>
      </c>
      <c r="N19" s="194">
        <v>933.59256277068118</v>
      </c>
      <c r="O19" s="194">
        <v>877.67875937265467</v>
      </c>
      <c r="P19" s="194">
        <v>858.30979051927272</v>
      </c>
      <c r="Q19" s="194">
        <v>862.4467288263379</v>
      </c>
      <c r="R19" s="194">
        <v>849.10938752982247</v>
      </c>
      <c r="S19" s="194">
        <v>832.57972408393402</v>
      </c>
      <c r="T19" s="194">
        <v>845.14805765756751</v>
      </c>
      <c r="U19" s="194">
        <v>895.54131442826792</v>
      </c>
      <c r="V19" s="194">
        <v>842.36553992170332</v>
      </c>
      <c r="W19" s="194">
        <v>837.10782356050095</v>
      </c>
      <c r="X19" s="194">
        <v>820.3222055875658</v>
      </c>
      <c r="Y19" s="194">
        <v>782.68582805905987</v>
      </c>
      <c r="Z19" s="194">
        <v>762.31920519211826</v>
      </c>
      <c r="AA19" s="194">
        <v>796.25844715653625</v>
      </c>
      <c r="AB19" s="194">
        <v>809.98562296429532</v>
      </c>
      <c r="AC19" s="194">
        <v>787.37132748908277</v>
      </c>
      <c r="AD19" s="194">
        <v>724.2923876169034</v>
      </c>
      <c r="AE19" s="194">
        <v>729.37928136458288</v>
      </c>
      <c r="AF19" s="194">
        <v>744.93224299654241</v>
      </c>
      <c r="AG19" s="194">
        <v>795.05407147005701</v>
      </c>
      <c r="AH19" s="194">
        <v>824.24179854914348</v>
      </c>
      <c r="AI19" s="194">
        <v>845.35943476656621</v>
      </c>
      <c r="AJ19" s="194"/>
      <c r="AK19" s="194"/>
      <c r="AL19" s="194"/>
      <c r="AM19" s="194"/>
      <c r="AN19" s="194"/>
      <c r="AO19" s="194"/>
      <c r="AP19" s="194"/>
      <c r="AQ19" s="194"/>
      <c r="AR19" s="105"/>
      <c r="AS19" s="105"/>
      <c r="AT19" s="105"/>
      <c r="AU19" s="105"/>
      <c r="AV19" s="105"/>
      <c r="AW19" s="105"/>
      <c r="AX19" s="105"/>
      <c r="AY19" s="105"/>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row>
    <row r="20" spans="1:229" s="93" customFormat="1">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row>
    <row r="21" spans="1:229">
      <c r="A21" s="102" t="s">
        <v>20</v>
      </c>
    </row>
    <row r="23" spans="1:229">
      <c r="A23" s="17" t="s">
        <v>3060</v>
      </c>
    </row>
    <row r="24" spans="1:229">
      <c r="A24" s="17" t="s">
        <v>15</v>
      </c>
    </row>
    <row r="25" spans="1:229">
      <c r="A25" s="53" t="s">
        <v>102</v>
      </c>
    </row>
    <row r="26" spans="1:229">
      <c r="C26" s="47"/>
    </row>
    <row r="27" spans="1:229" ht="13.8" customHeight="1">
      <c r="A27" s="44" t="s">
        <v>151</v>
      </c>
    </row>
    <row r="28" spans="1:229">
      <c r="AD28" s="74" t="s">
        <v>15</v>
      </c>
    </row>
    <row r="29" spans="1:229">
      <c r="A29" s="17" t="s">
        <v>150</v>
      </c>
    </row>
    <row r="30" spans="1:229">
      <c r="C30" s="47"/>
    </row>
  </sheetData>
  <hyperlinks>
    <hyperlink ref="AS3" location="Content!A1" display="Back to content page" xr:uid="{00000000-0004-0000-E9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A22"/>
  <sheetViews>
    <sheetView workbookViewId="0">
      <selection sqref="A1:XFD1048576"/>
    </sheetView>
  </sheetViews>
  <sheetFormatPr defaultRowHeight="14.4"/>
  <cols>
    <col min="1" max="1" width="30.21875" customWidth="1"/>
    <col min="2" max="15" width="8.77734375" bestFit="1" customWidth="1"/>
    <col min="16" max="17" width="9.21875" bestFit="1" customWidth="1"/>
    <col min="18" max="24" width="8.77734375" bestFit="1" customWidth="1"/>
    <col min="25" max="25" width="8.77734375" customWidth="1"/>
  </cols>
  <sheetData>
    <row r="1" spans="1:27">
      <c r="A1" s="44" t="s">
        <v>2907</v>
      </c>
    </row>
    <row r="3" spans="1:27">
      <c r="A3" s="370" t="s">
        <v>1148</v>
      </c>
      <c r="B3" s="371">
        <v>2000</v>
      </c>
      <c r="C3" s="371">
        <v>2001</v>
      </c>
      <c r="D3" s="371">
        <v>2002</v>
      </c>
      <c r="E3" s="371">
        <v>2003</v>
      </c>
      <c r="F3" s="371">
        <v>2004</v>
      </c>
      <c r="G3" s="371">
        <v>2005</v>
      </c>
      <c r="H3" s="371">
        <v>2006</v>
      </c>
      <c r="I3" s="371">
        <v>2007</v>
      </c>
      <c r="J3" s="371">
        <v>2008</v>
      </c>
      <c r="K3" s="371">
        <v>2009</v>
      </c>
      <c r="L3" s="371">
        <v>2010</v>
      </c>
      <c r="M3" s="371">
        <v>2011</v>
      </c>
      <c r="N3" s="371">
        <v>2012</v>
      </c>
      <c r="O3" s="371">
        <v>2013</v>
      </c>
      <c r="P3" s="371">
        <v>2014</v>
      </c>
      <c r="Q3" s="371">
        <v>2015</v>
      </c>
      <c r="R3" s="371">
        <v>2016</v>
      </c>
      <c r="S3" s="371">
        <v>2017</v>
      </c>
      <c r="T3" s="371">
        <v>2018</v>
      </c>
      <c r="U3" s="371">
        <v>2019</v>
      </c>
      <c r="V3" s="371">
        <v>2020</v>
      </c>
      <c r="W3" s="371">
        <v>2021</v>
      </c>
      <c r="X3" s="371">
        <v>2022</v>
      </c>
      <c r="Y3" s="371">
        <v>2023</v>
      </c>
      <c r="AA3" s="494" t="s">
        <v>528</v>
      </c>
    </row>
    <row r="4" spans="1:27">
      <c r="A4" s="372" t="s">
        <v>13</v>
      </c>
      <c r="B4" s="623">
        <v>4334.0511999999981</v>
      </c>
      <c r="C4" s="623">
        <v>2782.8810009999993</v>
      </c>
      <c r="D4" s="623">
        <v>3890.8370028906011</v>
      </c>
      <c r="E4" s="623">
        <v>3041.5155948399997</v>
      </c>
      <c r="F4" s="623">
        <v>8110.5313071222781</v>
      </c>
      <c r="G4" s="623">
        <v>15701.453009307137</v>
      </c>
      <c r="H4" s="623">
        <v>21147.531066226751</v>
      </c>
      <c r="I4" s="623">
        <v>29464.874963905117</v>
      </c>
      <c r="J4" s="623">
        <v>41963.521539300331</v>
      </c>
      <c r="K4" s="623">
        <v>23034.576987278127</v>
      </c>
      <c r="L4" s="623">
        <v>40310.613269000198</v>
      </c>
      <c r="M4" s="623">
        <v>47820.919374745019</v>
      </c>
      <c r="N4" s="623">
        <v>46984.412061389943</v>
      </c>
      <c r="O4" s="623">
        <v>40533.85835362909</v>
      </c>
      <c r="P4" s="623">
        <v>29927.733431712844</v>
      </c>
      <c r="Q4" s="623">
        <v>18014.282264213194</v>
      </c>
      <c r="R4" s="623">
        <v>18088.634372268622</v>
      </c>
      <c r="S4" s="623">
        <v>25505.133727448803</v>
      </c>
      <c r="T4" s="623">
        <v>25060.430286361254</v>
      </c>
      <c r="U4" s="623">
        <v>20959.775385083751</v>
      </c>
      <c r="V4" s="623">
        <v>12655.572967428416</v>
      </c>
      <c r="W4" s="623">
        <v>23341.726970905005</v>
      </c>
      <c r="X4" s="623">
        <v>33512.636279904982</v>
      </c>
      <c r="Y4" s="623">
        <v>22982.98282549181</v>
      </c>
    </row>
    <row r="5" spans="1:27">
      <c r="A5" s="372" t="s">
        <v>12</v>
      </c>
      <c r="B5" s="623">
        <v>859.73851891028244</v>
      </c>
      <c r="C5" s="623">
        <v>534.00616595677275</v>
      </c>
      <c r="D5" s="623">
        <v>-47.195224827942184</v>
      </c>
      <c r="E5" s="623">
        <v>-67.140611723160418</v>
      </c>
      <c r="F5" s="623">
        <v>-7.4851951764967453</v>
      </c>
      <c r="G5" s="623">
        <v>1442.4561685324793</v>
      </c>
      <c r="H5" s="623">
        <v>1283.1611985976942</v>
      </c>
      <c r="I5" s="623">
        <v>1092.4752814082317</v>
      </c>
      <c r="J5" s="623">
        <v>-399.81554536053682</v>
      </c>
      <c r="K5" s="623">
        <v>-1373.0867237543739</v>
      </c>
      <c r="L5" s="623">
        <v>-1015.8307764934179</v>
      </c>
      <c r="M5" s="623">
        <v>-1471.2637138770606</v>
      </c>
      <c r="N5" s="623">
        <v>-2126.9605353435354</v>
      </c>
      <c r="O5" s="623">
        <v>-454.26462709352018</v>
      </c>
      <c r="P5" s="623">
        <v>427.1717339969</v>
      </c>
      <c r="Q5" s="623">
        <v>-959.06194443032018</v>
      </c>
      <c r="R5" s="623">
        <v>1249.8304325744311</v>
      </c>
      <c r="S5" s="623">
        <v>626.10100829872681</v>
      </c>
      <c r="T5" s="623">
        <v>235.33245476569482</v>
      </c>
      <c r="U5" s="623">
        <v>-1314.7006940850724</v>
      </c>
      <c r="V5" s="623">
        <v>-2222.9765369852266</v>
      </c>
      <c r="W5" s="623">
        <v>-978.06687989129205</v>
      </c>
      <c r="X5" s="623">
        <v>199.53157019925311</v>
      </c>
      <c r="Y5" s="623">
        <v>-770.11704877198736</v>
      </c>
    </row>
    <row r="6" spans="1:27">
      <c r="A6" s="372" t="s">
        <v>483</v>
      </c>
      <c r="B6" s="623">
        <v>0</v>
      </c>
      <c r="C6" s="623">
        <v>0</v>
      </c>
      <c r="D6" s="623">
        <v>0</v>
      </c>
      <c r="E6" s="623">
        <v>0</v>
      </c>
      <c r="F6" s="623">
        <v>0</v>
      </c>
      <c r="G6" s="623">
        <v>0</v>
      </c>
      <c r="H6" s="623">
        <v>0</v>
      </c>
      <c r="I6" s="623">
        <v>0</v>
      </c>
      <c r="J6" s="623">
        <v>0</v>
      </c>
      <c r="K6" s="623">
        <v>-166.56064070299999</v>
      </c>
      <c r="L6" s="623">
        <v>-167.228675826</v>
      </c>
      <c r="M6" s="623">
        <v>-187.10996011199998</v>
      </c>
      <c r="N6" s="623">
        <v>-186.620076998</v>
      </c>
      <c r="O6" s="623">
        <v>-194.39476289199999</v>
      </c>
      <c r="P6" s="623">
        <v>-189.74950887399999</v>
      </c>
      <c r="Q6" s="623">
        <v>-158.669481109</v>
      </c>
      <c r="R6" s="623">
        <v>-166.02192143599999</v>
      </c>
      <c r="S6" s="623">
        <v>-170.133350646</v>
      </c>
      <c r="T6" s="623">
        <v>-183.52502571700001</v>
      </c>
      <c r="U6" s="623">
        <v>-148.29774923694958</v>
      </c>
      <c r="V6" s="623">
        <v>-205.89861517498233</v>
      </c>
      <c r="W6" s="623">
        <v>-310.27645836122383</v>
      </c>
      <c r="X6" s="623">
        <v>-203.62623982723116</v>
      </c>
      <c r="Y6" s="623">
        <v>-210.3248176634774</v>
      </c>
    </row>
    <row r="7" spans="1:27">
      <c r="A7" s="372" t="s">
        <v>89</v>
      </c>
      <c r="B7" s="623">
        <v>970.63569692800991</v>
      </c>
      <c r="C7" s="623">
        <v>896.99911690557462</v>
      </c>
      <c r="D7" s="623">
        <v>1180.4250727695298</v>
      </c>
      <c r="E7" s="623">
        <v>250.04554564358932</v>
      </c>
      <c r="F7" s="623">
        <v>-82.824028222486277</v>
      </c>
      <c r="G7" s="623">
        <v>-352.44162495114142</v>
      </c>
      <c r="H7" s="623">
        <v>-1966.8335243556494</v>
      </c>
      <c r="I7" s="623">
        <v>-973.94996035360828</v>
      </c>
      <c r="J7" s="623">
        <v>-1121.1989286325534</v>
      </c>
      <c r="K7" s="623">
        <v>-1831.7669665611129</v>
      </c>
      <c r="L7" s="623">
        <v>2574</v>
      </c>
      <c r="M7" s="623">
        <v>-313.49506204985482</v>
      </c>
      <c r="N7" s="623">
        <v>-4165</v>
      </c>
      <c r="O7" s="623">
        <v>-4578</v>
      </c>
      <c r="P7" s="623">
        <v>-1132.2093849049998</v>
      </c>
      <c r="Q7" s="623">
        <v>396.01193615800003</v>
      </c>
      <c r="R7" s="623">
        <v>1651.8396111129996</v>
      </c>
      <c r="S7" s="623">
        <v>6317.0553141229993</v>
      </c>
      <c r="T7" s="623">
        <v>12867.003177577</v>
      </c>
      <c r="U7" s="623">
        <v>4512.4988942489999</v>
      </c>
      <c r="V7" s="623">
        <v>7149.2587680240003</v>
      </c>
      <c r="W7" s="623">
        <v>14198.123487722001</v>
      </c>
      <c r="X7" s="623">
        <v>4277.3959543259989</v>
      </c>
      <c r="Y7" s="623">
        <v>7106.6577579730001</v>
      </c>
    </row>
    <row r="8" spans="1:27">
      <c r="A8" s="372" t="s">
        <v>482</v>
      </c>
      <c r="B8" s="623">
        <v>-337.38342753623192</v>
      </c>
      <c r="C8" s="623">
        <v>-173.65894093023257</v>
      </c>
      <c r="D8" s="623">
        <v>21.232666455238132</v>
      </c>
      <c r="E8" s="623">
        <v>192.16044126710517</v>
      </c>
      <c r="F8" s="623">
        <v>-208.4814209000001</v>
      </c>
      <c r="G8" s="623">
        <v>-404.70108290843768</v>
      </c>
      <c r="H8" s="623">
        <v>234.29322845441175</v>
      </c>
      <c r="I8" s="623">
        <v>115.17938771205672</v>
      </c>
      <c r="J8" s="623">
        <v>22.519875410843497</v>
      </c>
      <c r="K8" s="623">
        <v>-164.35152251000818</v>
      </c>
      <c r="L8" s="623">
        <v>-524.86207693999677</v>
      </c>
      <c r="M8" s="623">
        <v>-618.89710114999571</v>
      </c>
      <c r="N8" s="623">
        <v>149.32104689996322</v>
      </c>
      <c r="O8" s="623">
        <v>117.87333255998692</v>
      </c>
      <c r="P8" s="623">
        <v>270.13383756999042</v>
      </c>
      <c r="Q8" s="623">
        <v>303.77797641000029</v>
      </c>
      <c r="R8" s="623">
        <v>175.36263667000162</v>
      </c>
      <c r="S8" s="623">
        <v>-25.021255760003442</v>
      </c>
      <c r="T8" s="623">
        <v>-283.07147755001279</v>
      </c>
      <c r="U8" s="623">
        <v>-111.04345198997953</v>
      </c>
      <c r="V8" s="623">
        <v>-84.520372060008413</v>
      </c>
      <c r="W8" s="623">
        <v>-306.04475623001827</v>
      </c>
      <c r="X8" s="623">
        <v>-133.19441077736496</v>
      </c>
      <c r="Y8" s="623">
        <v>57.060379285719364</v>
      </c>
    </row>
    <row r="9" spans="1:27">
      <c r="A9" s="372" t="s">
        <v>11</v>
      </c>
      <c r="B9" s="623">
        <v>-27.336222628651058</v>
      </c>
      <c r="C9" s="623">
        <v>-267.170848139535</v>
      </c>
      <c r="D9" s="623">
        <v>-440.61384733333335</v>
      </c>
      <c r="E9" s="623">
        <v>-641.98719078947397</v>
      </c>
      <c r="F9" s="623">
        <v>-429.1655471874999</v>
      </c>
      <c r="G9" s="623">
        <v>-317.72239750000006</v>
      </c>
      <c r="H9" s="623">
        <v>-87.853972941176494</v>
      </c>
      <c r="I9" s="623">
        <v>-381.05147418439719</v>
      </c>
      <c r="J9" s="623">
        <v>-90.833723493975867</v>
      </c>
      <c r="K9" s="623">
        <v>-273.79188595238099</v>
      </c>
      <c r="L9" s="623">
        <v>-770.53187640771534</v>
      </c>
      <c r="M9" s="623">
        <v>-693.11732321077034</v>
      </c>
      <c r="N9" s="623">
        <v>-938.15027507689263</v>
      </c>
      <c r="O9" s="623">
        <v>-1504.1288850276337</v>
      </c>
      <c r="P9" s="623">
        <v>-778.79212288140275</v>
      </c>
      <c r="Q9" s="623">
        <v>-1033.5029292004888</v>
      </c>
      <c r="R9" s="623">
        <v>-826.18939209291864</v>
      </c>
      <c r="S9" s="623">
        <v>-1372.9818783333708</v>
      </c>
      <c r="T9" s="623">
        <v>-750.82310887142489</v>
      </c>
      <c r="U9" s="623">
        <v>-817.0858951312498</v>
      </c>
      <c r="V9" s="623">
        <v>-534.01469004545459</v>
      </c>
      <c r="W9" s="623">
        <v>-827.5887963768115</v>
      </c>
      <c r="X9" s="623">
        <v>-935.10864672412367</v>
      </c>
      <c r="Y9" s="623">
        <v>-888.3323943346353</v>
      </c>
    </row>
    <row r="10" spans="1:27">
      <c r="A10" s="372" t="s">
        <v>10</v>
      </c>
      <c r="B10" s="623">
        <v>-128.19388953113116</v>
      </c>
      <c r="C10" s="623">
        <v>21.291218267242016</v>
      </c>
      <c r="D10" s="623">
        <v>6.9664208427917629</v>
      </c>
      <c r="E10" s="623">
        <v>-341.18727659465139</v>
      </c>
      <c r="F10" s="623">
        <v>-621.2240522843565</v>
      </c>
      <c r="G10" s="623">
        <v>-865.08532657173077</v>
      </c>
      <c r="H10" s="623">
        <v>-759.30081291707347</v>
      </c>
      <c r="I10" s="623">
        <v>-1213.5678626234876</v>
      </c>
      <c r="J10" s="623">
        <v>-2198.6390013252594</v>
      </c>
      <c r="K10" s="623">
        <v>-2120.6955668549872</v>
      </c>
      <c r="L10" s="623">
        <v>-1491.0573648124005</v>
      </c>
      <c r="M10" s="623">
        <v>-1481.1768547745298</v>
      </c>
      <c r="N10" s="623">
        <v>-1289.262175525216</v>
      </c>
      <c r="O10" s="623">
        <v>-1072.9647799206691</v>
      </c>
      <c r="P10" s="623">
        <v>-1104.9621376309142</v>
      </c>
      <c r="Q10" s="623">
        <v>-793.44524082717317</v>
      </c>
      <c r="R10" s="623">
        <v>-711.61744272592341</v>
      </c>
      <c r="S10" s="623">
        <v>-786.74676209034988</v>
      </c>
      <c r="T10" s="623">
        <v>-927.21679650020405</v>
      </c>
      <c r="U10" s="623">
        <v>-1240.6100269797826</v>
      </c>
      <c r="V10" s="623">
        <v>-1221.5445096540989</v>
      </c>
      <c r="W10" s="623">
        <v>-1681.7594984468265</v>
      </c>
      <c r="X10" s="623">
        <v>-1954.4848990811524</v>
      </c>
      <c r="Y10" s="623">
        <v>-1521.0131831126969</v>
      </c>
    </row>
    <row r="11" spans="1:27">
      <c r="A11" s="372" t="s">
        <v>9</v>
      </c>
      <c r="B11" s="623">
        <v>-121.71818446000003</v>
      </c>
      <c r="C11" s="623">
        <v>-114.21326325800004</v>
      </c>
      <c r="D11" s="623">
        <v>-286.82363836199994</v>
      </c>
      <c r="E11" s="623">
        <v>-260.89596971799995</v>
      </c>
      <c r="F11" s="623">
        <v>-443.42057832800009</v>
      </c>
      <c r="G11" s="623">
        <v>-680.09889987700001</v>
      </c>
      <c r="H11" s="623">
        <v>-598.08154337699978</v>
      </c>
      <c r="I11" s="623">
        <v>-514.8420857079999</v>
      </c>
      <c r="J11" s="623">
        <v>-1153.1815849260001</v>
      </c>
      <c r="K11" s="623">
        <v>-917.15285539800016</v>
      </c>
      <c r="L11" s="623">
        <v>-1042.114339128</v>
      </c>
      <c r="M11" s="623">
        <v>-1007.0830454940003</v>
      </c>
      <c r="N11" s="623">
        <v>-1411.6426167099999</v>
      </c>
      <c r="O11" s="623">
        <v>-1617.3061248829999</v>
      </c>
      <c r="P11" s="623">
        <v>-1355.4875824399999</v>
      </c>
      <c r="Q11" s="623">
        <v>-1219.397517056</v>
      </c>
      <c r="R11" s="623">
        <v>-1280.109578913</v>
      </c>
      <c r="S11" s="623">
        <v>-1679.6513762760001</v>
      </c>
      <c r="T11" s="623">
        <v>-2134.0499070599999</v>
      </c>
      <c r="U11" s="623">
        <v>-2039.9920468099999</v>
      </c>
      <c r="V11" s="623">
        <v>-2071.248702851</v>
      </c>
      <c r="W11" s="623">
        <v>-2246.1094984799997</v>
      </c>
      <c r="X11" s="623">
        <v>-2097.99906852</v>
      </c>
      <c r="Y11" s="623">
        <v>-2176.3107042890001</v>
      </c>
    </row>
    <row r="12" spans="1:27">
      <c r="A12" s="372" t="s">
        <v>8</v>
      </c>
      <c r="B12" s="623">
        <v>-534.88194973343502</v>
      </c>
      <c r="C12" s="623">
        <v>-358.75472996216035</v>
      </c>
      <c r="D12" s="623">
        <v>-357.64352469959931</v>
      </c>
      <c r="E12" s="623">
        <v>-455.25017618040897</v>
      </c>
      <c r="F12" s="623">
        <v>-774.12612612612611</v>
      </c>
      <c r="G12" s="623">
        <v>-1028.4981183715363</v>
      </c>
      <c r="H12" s="623">
        <v>-1331.1396468699841</v>
      </c>
      <c r="I12" s="623">
        <v>-1636.2448198916163</v>
      </c>
      <c r="J12" s="623">
        <v>-2263.5754583921016</v>
      </c>
      <c r="K12" s="623">
        <v>-1777.1759549154663</v>
      </c>
      <c r="L12" s="623">
        <v>-2114.9886694723209</v>
      </c>
      <c r="M12" s="623">
        <v>-2581.8782608695651</v>
      </c>
      <c r="N12" s="623">
        <v>-2717.6077514199796</v>
      </c>
      <c r="O12" s="623">
        <v>-2529.2237442922378</v>
      </c>
      <c r="P12" s="623">
        <v>-2523.2527759634222</v>
      </c>
      <c r="Q12" s="623">
        <v>-2127.9299999999998</v>
      </c>
      <c r="R12" s="623">
        <v>-2258.4900000000002</v>
      </c>
      <c r="S12" s="623">
        <v>-2880.6</v>
      </c>
      <c r="T12" s="623">
        <v>-3282.5499999999997</v>
      </c>
      <c r="U12" s="623">
        <v>-3368.1800000000003</v>
      </c>
      <c r="V12" s="623">
        <v>-2440.5500000000002</v>
      </c>
      <c r="W12" s="623">
        <v>-3208.8</v>
      </c>
      <c r="X12" s="623">
        <v>-4259</v>
      </c>
      <c r="Y12" s="623">
        <v>-4001.2</v>
      </c>
    </row>
    <row r="13" spans="1:27">
      <c r="A13" s="372" t="s">
        <v>6</v>
      </c>
      <c r="B13" s="623">
        <v>-798.31610206400615</v>
      </c>
      <c r="C13" s="623">
        <v>-360.27318041605258</v>
      </c>
      <c r="D13" s="623">
        <v>-733.15124414653133</v>
      </c>
      <c r="E13" s="623">
        <v>-709.08491758211335</v>
      </c>
      <c r="F13" s="623">
        <v>-530.81266073804068</v>
      </c>
      <c r="G13" s="623">
        <v>-663.08081486772494</v>
      </c>
      <c r="H13" s="623">
        <v>-488.19492274914182</v>
      </c>
      <c r="I13" s="623">
        <v>-637.62764011866511</v>
      </c>
      <c r="J13" s="623">
        <v>-1354.5073155100595</v>
      </c>
      <c r="K13" s="623">
        <v>-1617.0233364599221</v>
      </c>
      <c r="L13" s="623">
        <v>-1530.4191772283129</v>
      </c>
      <c r="M13" s="623">
        <v>-2707.9560605904298</v>
      </c>
      <c r="N13" s="623">
        <v>-4832.4318808150838</v>
      </c>
      <c r="O13" s="623">
        <v>-6075.4153843198947</v>
      </c>
      <c r="P13" s="623">
        <v>-4860.0039999999999</v>
      </c>
      <c r="Q13" s="623">
        <v>-4920.9501355016564</v>
      </c>
      <c r="R13" s="623">
        <v>-1877.9509088949985</v>
      </c>
      <c r="S13" s="623">
        <v>-986.51994271887179</v>
      </c>
      <c r="T13" s="623">
        <v>-1693.1352359892153</v>
      </c>
      <c r="U13" s="623">
        <v>-2912.1799141996826</v>
      </c>
      <c r="V13" s="623">
        <v>-2794.1553300223195</v>
      </c>
      <c r="W13" s="623">
        <v>-3053.6011609256984</v>
      </c>
      <c r="X13" s="623">
        <v>-6372.111199634006</v>
      </c>
      <c r="Y13" s="623">
        <v>-1821.1513238105454</v>
      </c>
    </row>
    <row r="14" spans="1:27">
      <c r="A14" s="372" t="s">
        <v>5</v>
      </c>
      <c r="B14" s="623">
        <v>-106.72966600236032</v>
      </c>
      <c r="C14" s="623">
        <v>-208.57685515755475</v>
      </c>
      <c r="D14" s="623">
        <v>-136.93326132444577</v>
      </c>
      <c r="E14" s="623">
        <v>-455.4032974230156</v>
      </c>
      <c r="F14" s="623">
        <v>16.964257904999613</v>
      </c>
      <c r="G14" s="623">
        <v>127.30261979499983</v>
      </c>
      <c r="H14" s="623">
        <v>410.48233313799983</v>
      </c>
      <c r="I14" s="623">
        <v>-59.154900602000453</v>
      </c>
      <c r="J14" s="623">
        <v>120.9768395760002</v>
      </c>
      <c r="K14" s="623">
        <v>-675.68593993100058</v>
      </c>
      <c r="L14" s="623">
        <v>-538.52244684900052</v>
      </c>
      <c r="M14" s="623">
        <v>-689.10364861400012</v>
      </c>
      <c r="N14" s="623">
        <v>-1444.1702824450012</v>
      </c>
      <c r="O14" s="623">
        <v>-1760.0831816930013</v>
      </c>
      <c r="P14" s="623">
        <v>-2637.4188241689999</v>
      </c>
      <c r="Q14" s="623">
        <v>-3226.9782481170005</v>
      </c>
      <c r="R14" s="623">
        <v>-2394.3148680550003</v>
      </c>
      <c r="S14" s="623">
        <v>-2365.7631293209997</v>
      </c>
      <c r="T14" s="623">
        <v>-2273.081519974</v>
      </c>
      <c r="U14" s="623">
        <v>-1505.6476974780007</v>
      </c>
      <c r="V14" s="623">
        <v>-1270.6068546650004</v>
      </c>
      <c r="W14" s="623">
        <v>-2272.8733303900008</v>
      </c>
      <c r="X14" s="623">
        <v>-2308.2983298769996</v>
      </c>
      <c r="Y14" s="623">
        <v>-1816.1101100470005</v>
      </c>
    </row>
    <row r="15" spans="1:27">
      <c r="A15" s="372" t="s">
        <v>4</v>
      </c>
      <c r="B15" s="623">
        <v>-72.169961999580153</v>
      </c>
      <c r="C15" s="623">
        <v>-277.5906254066374</v>
      </c>
      <c r="D15" s="623">
        <v>-208.27585511752963</v>
      </c>
      <c r="E15" s="623">
        <v>-162.87405420283403</v>
      </c>
      <c r="F15" s="623">
        <v>-247.47217037795684</v>
      </c>
      <c r="G15" s="623">
        <v>-392.8770235269721</v>
      </c>
      <c r="H15" s="623">
        <v>-447.22804620868595</v>
      </c>
      <c r="I15" s="623">
        <v>-572.45695459030526</v>
      </c>
      <c r="J15" s="623">
        <v>-545.26277090600684</v>
      </c>
      <c r="K15" s="623">
        <v>-445.27525127676427</v>
      </c>
      <c r="L15" s="623">
        <v>-654.35033067926349</v>
      </c>
      <c r="M15" s="623">
        <v>-609.2777338114513</v>
      </c>
      <c r="N15" s="623">
        <v>-606.76634330362447</v>
      </c>
      <c r="O15" s="623">
        <v>-573.81631035627856</v>
      </c>
      <c r="P15" s="623">
        <v>-685.41646607976338</v>
      </c>
      <c r="Q15" s="623">
        <v>-621.26771831820975</v>
      </c>
      <c r="R15" s="623">
        <v>-626.26225729493899</v>
      </c>
      <c r="S15" s="623">
        <v>-814.02464738197864</v>
      </c>
      <c r="T15" s="623">
        <v>-596.4620328832109</v>
      </c>
      <c r="U15" s="623">
        <v>-703.94562011040932</v>
      </c>
      <c r="V15" s="623">
        <v>-582.70889056207295</v>
      </c>
      <c r="W15" s="623">
        <v>-699.46336649545992</v>
      </c>
      <c r="X15" s="623">
        <v>-867.29336970735585</v>
      </c>
      <c r="Y15" s="623">
        <v>-948.68609833324638</v>
      </c>
    </row>
    <row r="16" spans="1:27">
      <c r="A16" s="372" t="s">
        <v>3</v>
      </c>
      <c r="B16" s="623">
        <v>3282.7446198434081</v>
      </c>
      <c r="C16" s="623">
        <v>4074.0541331613022</v>
      </c>
      <c r="D16" s="623">
        <v>6193.4945108163411</v>
      </c>
      <c r="E16" s="623">
        <v>6014.1722947374001</v>
      </c>
      <c r="F16" s="623">
        <v>3721.9406828012798</v>
      </c>
      <c r="G16" s="623">
        <v>1590.5425939199631</v>
      </c>
      <c r="H16" s="623">
        <v>-4276.7642918784841</v>
      </c>
      <c r="I16" s="623">
        <v>-2948.7982642038987</v>
      </c>
      <c r="J16" s="623">
        <v>-4434.3392408836953</v>
      </c>
      <c r="K16" s="623">
        <v>-6516.5018420803099</v>
      </c>
      <c r="L16" s="623">
        <v>6246.3276076862239</v>
      </c>
      <c r="M16" s="623">
        <v>3376.9761499221058</v>
      </c>
      <c r="N16" s="623">
        <v>-8867.2065664306865</v>
      </c>
      <c r="O16" s="623">
        <v>-11862.977355054463</v>
      </c>
      <c r="P16" s="623">
        <v>-6775.4534904470347</v>
      </c>
      <c r="Q16" s="623">
        <v>-4727.7123426061589</v>
      </c>
      <c r="R16" s="623">
        <v>1135.3309141637728</v>
      </c>
      <c r="S16" s="623">
        <v>5754.5922545023204</v>
      </c>
      <c r="T16" s="623">
        <v>1190.5954087981518</v>
      </c>
      <c r="U16" s="623">
        <v>1539.5564395501133</v>
      </c>
      <c r="V16" s="623">
        <v>16407.815627206044</v>
      </c>
      <c r="W16" s="623">
        <v>30270.536782399795</v>
      </c>
      <c r="X16" s="623">
        <v>14381.929947248733</v>
      </c>
      <c r="Y16" s="623">
        <v>7053.1394165642268</v>
      </c>
    </row>
    <row r="17" spans="1:25">
      <c r="A17" s="372" t="s">
        <v>431</v>
      </c>
      <c r="B17" s="623">
        <v>-691.52105366155263</v>
      </c>
      <c r="C17" s="623">
        <v>-798.66725767794287</v>
      </c>
      <c r="D17" s="623">
        <v>-618.7993460471879</v>
      </c>
      <c r="E17" s="623">
        <v>-825.03081039562994</v>
      </c>
      <c r="F17" s="623">
        <v>-974.41036332197314</v>
      </c>
      <c r="G17" s="623">
        <v>-1479.71424969592</v>
      </c>
      <c r="H17" s="623">
        <v>-2457.5513188005916</v>
      </c>
      <c r="I17" s="623">
        <v>-2412.1821723094645</v>
      </c>
      <c r="J17" s="623">
        <v>-4127.9471251581863</v>
      </c>
      <c r="K17" s="623">
        <v>-3969.004713347636</v>
      </c>
      <c r="L17" s="623">
        <v>-3907.5050161820704</v>
      </c>
      <c r="M17" s="623">
        <v>-3776.8219153562559</v>
      </c>
      <c r="N17" s="623">
        <v>508</v>
      </c>
      <c r="O17" s="623">
        <v>-7309.92866082603</v>
      </c>
      <c r="P17" s="623">
        <v>-8191.9882190273001</v>
      </c>
      <c r="Q17" s="623">
        <v>-6456.5949988073198</v>
      </c>
      <c r="R17" s="623">
        <v>-5025.46924268159</v>
      </c>
      <c r="S17" s="623">
        <v>-3723.8158209162002</v>
      </c>
      <c r="T17" s="623">
        <v>-4717.1811986362991</v>
      </c>
      <c r="U17" s="623">
        <v>-3936.8289729999997</v>
      </c>
      <c r="V17" s="623">
        <v>-2450</v>
      </c>
      <c r="W17" s="623">
        <v>-4482</v>
      </c>
      <c r="X17" s="623">
        <v>-8829</v>
      </c>
      <c r="Y17" s="623">
        <v>-7843.8</v>
      </c>
    </row>
    <row r="18" spans="1:25">
      <c r="A18" s="372" t="s">
        <v>1</v>
      </c>
      <c r="B18" s="623">
        <v>-1.9010759999999891</v>
      </c>
      <c r="C18" s="623">
        <v>-101.16749199999992</v>
      </c>
      <c r="D18" s="623">
        <v>-164.33673500000009</v>
      </c>
      <c r="E18" s="623">
        <v>-606.98371000000009</v>
      </c>
      <c r="F18" s="623">
        <v>-587.3429000000001</v>
      </c>
      <c r="G18" s="623">
        <v>-402.11942799999997</v>
      </c>
      <c r="H18" s="623">
        <v>660.68132800000012</v>
      </c>
      <c r="I18" s="623">
        <v>620.36154899999974</v>
      </c>
      <c r="J18" s="623">
        <v>-139.41434099999969</v>
      </c>
      <c r="K18" s="623">
        <v>60.276644999999917</v>
      </c>
      <c r="L18" s="623">
        <v>1220.7532439999995</v>
      </c>
      <c r="M18" s="623">
        <v>1519.9709111900011</v>
      </c>
      <c r="N18" s="623">
        <v>857.11816306600122</v>
      </c>
      <c r="O18" s="623">
        <v>34.199322064043372</v>
      </c>
      <c r="P18" s="623">
        <v>-108.17290069999945</v>
      </c>
      <c r="Q18" s="623">
        <v>-1328.7837490189995</v>
      </c>
      <c r="R18" s="623">
        <v>-917.34630908999952</v>
      </c>
      <c r="S18" s="623">
        <v>11.980519339999773</v>
      </c>
      <c r="T18" s="623">
        <v>-432.0533607870002</v>
      </c>
      <c r="U18" s="623">
        <v>-133.66523516100006</v>
      </c>
      <c r="V18" s="623">
        <v>2497.8012430380004</v>
      </c>
      <c r="W18" s="623">
        <v>4044.5671106929994</v>
      </c>
      <c r="X18" s="623">
        <v>2607.5357498789999</v>
      </c>
      <c r="Y18" s="623">
        <v>239.06645463200039</v>
      </c>
    </row>
    <row r="19" spans="1:25">
      <c r="A19" s="372" t="s">
        <v>0</v>
      </c>
      <c r="B19" s="623">
        <v>-411.41014461724717</v>
      </c>
      <c r="C19" s="623">
        <v>-296.49231833953809</v>
      </c>
      <c r="D19" s="623">
        <v>-85.960924242728197</v>
      </c>
      <c r="E19" s="623">
        <v>561.17083782433224</v>
      </c>
      <c r="F19" s="623">
        <v>187.94841002685462</v>
      </c>
      <c r="G19" s="623">
        <v>-467.15382861200032</v>
      </c>
      <c r="H19" s="623">
        <v>3653.7128957409991</v>
      </c>
      <c r="I19" s="623">
        <v>-277.3279238959999</v>
      </c>
      <c r="J19" s="623">
        <v>-749.92195687799995</v>
      </c>
      <c r="K19" s="623">
        <v>-3924.2749609559996</v>
      </c>
      <c r="L19" s="623">
        <v>-2696.7480394870004</v>
      </c>
      <c r="M19" s="623">
        <v>-4862.7982172730008</v>
      </c>
      <c r="N19" s="623">
        <v>-2957.3478287220005</v>
      </c>
      <c r="O19" s="623">
        <v>-3309.2326374500003</v>
      </c>
      <c r="P19" s="623">
        <v>-2198.1746077079997</v>
      </c>
      <c r="Q19" s="623">
        <v>-2641.2627116400004</v>
      </c>
      <c r="R19" s="623">
        <v>-1998.0311341670003</v>
      </c>
      <c r="S19" s="623">
        <v>-1635.3433452930003</v>
      </c>
      <c r="T19" s="623">
        <v>-2410.7077187509999</v>
      </c>
      <c r="U19" s="623">
        <v>-614.1107807340004</v>
      </c>
      <c r="V19" s="623">
        <v>-1237.9164018610008</v>
      </c>
      <c r="W19" s="623">
        <v>-1505.0553358160005</v>
      </c>
      <c r="X19" s="623">
        <v>-2083.4742294850003</v>
      </c>
      <c r="Y19" s="623">
        <v>-1986.3929707769985</v>
      </c>
    </row>
    <row r="20" spans="1:25">
      <c r="A20" s="372" t="s">
        <v>2214</v>
      </c>
      <c r="B20" s="624">
        <v>6215.6083574475197</v>
      </c>
      <c r="C20" s="624">
        <v>5352.6661240032408</v>
      </c>
      <c r="D20" s="624">
        <v>8213.2220726732121</v>
      </c>
      <c r="E20" s="624">
        <v>5533.2266997031475</v>
      </c>
      <c r="F20" s="624">
        <v>7130.6196151924669</v>
      </c>
      <c r="G20" s="624">
        <v>11808.261596672121</v>
      </c>
      <c r="H20" s="624">
        <v>14976.913970060094</v>
      </c>
      <c r="I20" s="624">
        <v>19665.687123543961</v>
      </c>
      <c r="J20" s="624">
        <v>23528.381261820818</v>
      </c>
      <c r="K20" s="624">
        <v>-2677.4945284228306</v>
      </c>
      <c r="L20" s="624">
        <v>33897.535331180901</v>
      </c>
      <c r="M20" s="624">
        <v>31717.887538674171</v>
      </c>
      <c r="N20" s="624">
        <v>16955.684938565886</v>
      </c>
      <c r="O20" s="624">
        <v>-2155.8054455555684</v>
      </c>
      <c r="P20" s="624">
        <v>-1916.0430175461224</v>
      </c>
      <c r="Q20" s="624">
        <v>-11501.484839851124</v>
      </c>
      <c r="R20" s="624">
        <v>4219.194911438477</v>
      </c>
      <c r="S20" s="624">
        <v>21774.261314976116</v>
      </c>
      <c r="T20" s="624">
        <v>19669.503944782686</v>
      </c>
      <c r="U20" s="624">
        <v>8165.5426339667465</v>
      </c>
      <c r="V20" s="624">
        <v>21594.307701815298</v>
      </c>
      <c r="W20" s="624">
        <v>50283.315270306455</v>
      </c>
      <c r="X20" s="624">
        <v>24935.439107924758</v>
      </c>
      <c r="Y20" s="624">
        <v>13455.468182807235</v>
      </c>
    </row>
    <row r="22" spans="1:25">
      <c r="A22" s="242" t="s">
        <v>2950</v>
      </c>
    </row>
  </sheetData>
  <hyperlinks>
    <hyperlink ref="AA3" location="Content!A1" display="Back to content page" xr:uid="{00000000-0004-0000-0B00-000000000000}"/>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sheetPr codeName="Sheet235"/>
  <dimension ref="A1:AC30"/>
  <sheetViews>
    <sheetView topLeftCell="B1" workbookViewId="0">
      <selection activeCell="AA4" sqref="AA1:AA1048576"/>
    </sheetView>
  </sheetViews>
  <sheetFormatPr defaultColWidth="9.21875" defaultRowHeight="13.8"/>
  <cols>
    <col min="1" max="1" width="33.77734375" style="17" customWidth="1"/>
    <col min="2" max="28" width="7" style="17" customWidth="1"/>
    <col min="29" max="16384" width="9.21875" style="17"/>
  </cols>
  <sheetData>
    <row r="1" spans="1:29">
      <c r="A1" s="44" t="s">
        <v>2891</v>
      </c>
    </row>
    <row r="2" spans="1:29">
      <c r="A2" s="44"/>
    </row>
    <row r="3" spans="1:29" s="101" customFormat="1" ht="15.75" customHeight="1">
      <c r="A3" s="800" t="s">
        <v>31</v>
      </c>
      <c r="B3" s="801" t="s">
        <v>506</v>
      </c>
      <c r="C3" s="802"/>
      <c r="D3" s="802"/>
      <c r="E3" s="802"/>
      <c r="F3" s="802"/>
      <c r="G3" s="802"/>
      <c r="H3" s="802"/>
      <c r="I3" s="802"/>
      <c r="J3" s="802"/>
      <c r="K3" s="802"/>
      <c r="L3" s="802"/>
      <c r="M3" s="802"/>
      <c r="N3" s="802"/>
      <c r="O3" s="802"/>
      <c r="P3" s="802"/>
      <c r="Q3" s="802"/>
      <c r="R3" s="802"/>
      <c r="S3" s="802"/>
      <c r="T3" s="802"/>
      <c r="U3" s="802"/>
      <c r="V3" s="802"/>
      <c r="W3" s="802"/>
      <c r="X3" s="802"/>
      <c r="Y3" s="802"/>
      <c r="Z3" s="802"/>
      <c r="AA3" s="273"/>
      <c r="AB3" s="273"/>
    </row>
    <row r="4" spans="1:29" s="101" customFormat="1" ht="15.6">
      <c r="A4" s="800"/>
      <c r="B4" s="151">
        <v>1990</v>
      </c>
      <c r="C4" s="151">
        <v>1991</v>
      </c>
      <c r="D4" s="151">
        <v>1992</v>
      </c>
      <c r="E4" s="151">
        <v>1993</v>
      </c>
      <c r="F4" s="151">
        <v>1994</v>
      </c>
      <c r="G4" s="151">
        <v>1995</v>
      </c>
      <c r="H4" s="151">
        <v>1996</v>
      </c>
      <c r="I4" s="151">
        <v>1997</v>
      </c>
      <c r="J4" s="151">
        <v>1998</v>
      </c>
      <c r="K4" s="151">
        <v>1999</v>
      </c>
      <c r="L4" s="151">
        <v>2000</v>
      </c>
      <c r="M4" s="151">
        <v>2001</v>
      </c>
      <c r="N4" s="151">
        <v>2002</v>
      </c>
      <c r="O4" s="151">
        <v>2003</v>
      </c>
      <c r="P4" s="151">
        <v>2004</v>
      </c>
      <c r="Q4" s="151">
        <v>2005</v>
      </c>
      <c r="R4" s="151">
        <v>2006</v>
      </c>
      <c r="S4" s="151">
        <v>2007</v>
      </c>
      <c r="T4" s="151">
        <v>2008</v>
      </c>
      <c r="U4" s="151">
        <v>2009</v>
      </c>
      <c r="V4" s="151">
        <v>2010</v>
      </c>
      <c r="W4" s="151">
        <v>2011</v>
      </c>
      <c r="X4" s="151">
        <v>2012</v>
      </c>
      <c r="Y4" s="151">
        <v>2013</v>
      </c>
      <c r="Z4" s="151">
        <v>2014</v>
      </c>
      <c r="AA4" s="273"/>
      <c r="AB4" s="1" t="s">
        <v>528</v>
      </c>
    </row>
    <row r="5" spans="1:29" s="101" customFormat="1" ht="15">
      <c r="A5" s="150" t="s">
        <v>13</v>
      </c>
      <c r="B5" s="192">
        <v>11.647540870278013</v>
      </c>
      <c r="C5" s="192">
        <v>11.487906868097054</v>
      </c>
      <c r="D5" s="192">
        <v>10.757224851530465</v>
      </c>
      <c r="E5" s="192">
        <v>7.8956886361560983</v>
      </c>
      <c r="F5" s="192">
        <v>7.8935273291108583</v>
      </c>
      <c r="G5" s="192">
        <v>9.0848120679684978</v>
      </c>
      <c r="H5" s="192">
        <v>10.024445419532352</v>
      </c>
      <c r="I5" s="192">
        <v>10.524453481842048</v>
      </c>
      <c r="J5" s="192">
        <v>11.046041056864389</v>
      </c>
      <c r="K5" s="192">
        <v>10.745841066256208</v>
      </c>
      <c r="L5" s="192">
        <v>10.780908128468955</v>
      </c>
      <c r="M5" s="192">
        <v>10.760867810886626</v>
      </c>
      <c r="N5" s="192">
        <v>11.691472853450833</v>
      </c>
      <c r="O5" s="192">
        <v>11.158501925743327</v>
      </c>
      <c r="P5" s="192">
        <v>12.033449020676187</v>
      </c>
      <c r="Q5" s="192">
        <v>14.323377029312072</v>
      </c>
      <c r="R5" s="192">
        <v>14.562308910232421</v>
      </c>
      <c r="S5" s="192">
        <v>15.564881865960709</v>
      </c>
      <c r="T5" s="192">
        <v>15.985197403726367</v>
      </c>
      <c r="U5" s="192">
        <v>14.835480931479944</v>
      </c>
      <c r="V5" s="192">
        <v>14.765816553261118</v>
      </c>
      <c r="W5" s="192">
        <v>14.710099552485936</v>
      </c>
      <c r="X5" s="192">
        <v>14.549637217806691</v>
      </c>
      <c r="Y5" s="192">
        <v>15.25125983976662</v>
      </c>
      <c r="Z5" s="192">
        <v>15.129797638765776</v>
      </c>
      <c r="AA5" s="272"/>
      <c r="AB5" s="272"/>
      <c r="AC5" s="33"/>
    </row>
    <row r="6" spans="1:29" s="101" customFormat="1" ht="15">
      <c r="A6" s="150" t="s">
        <v>12</v>
      </c>
      <c r="B6" s="192">
        <v>9.5841383228457246</v>
      </c>
      <c r="C6" s="192">
        <v>10.112030155722147</v>
      </c>
      <c r="D6" s="192">
        <v>9.0307713972551742</v>
      </c>
      <c r="E6" s="192">
        <v>9.1762992937994223</v>
      </c>
      <c r="F6" s="192">
        <v>9.6503430118430433</v>
      </c>
      <c r="G6" s="192">
        <v>10.085419638484279</v>
      </c>
      <c r="H6" s="192">
        <v>10.940038373631904</v>
      </c>
      <c r="I6" s="192">
        <v>11.294979550574785</v>
      </c>
      <c r="J6" s="192">
        <v>10.050302021801492</v>
      </c>
      <c r="K6" s="192">
        <v>10.673157486802323</v>
      </c>
      <c r="L6" s="192">
        <v>10.471442117427156</v>
      </c>
      <c r="M6" s="192">
        <v>10.376074028728937</v>
      </c>
      <c r="N6" s="192">
        <v>10.834674070431062</v>
      </c>
      <c r="O6" s="192">
        <v>11.372549261812154</v>
      </c>
      <c r="P6" s="192">
        <v>11.87746071476904</v>
      </c>
      <c r="Q6" s="192">
        <v>12.033904738587424</v>
      </c>
      <c r="R6" s="192">
        <v>12.617969626667611</v>
      </c>
      <c r="S6" s="192">
        <v>13.21971331364737</v>
      </c>
      <c r="T6" s="192">
        <v>13.272212614189204</v>
      </c>
      <c r="U6" s="192">
        <v>13.140084257362714</v>
      </c>
      <c r="V6" s="192">
        <v>13.032782257591013</v>
      </c>
      <c r="W6" s="192">
        <v>14.385944170156728</v>
      </c>
      <c r="X6" s="192">
        <v>13.250011942955787</v>
      </c>
      <c r="Y6" s="192">
        <v>13.94986345123724</v>
      </c>
      <c r="Z6" s="192">
        <v>13.273835240502358</v>
      </c>
      <c r="AA6" s="272"/>
      <c r="AB6" s="272"/>
    </row>
    <row r="7" spans="1:29" s="101" customFormat="1" ht="15">
      <c r="A7" s="150" t="s">
        <v>483</v>
      </c>
      <c r="B7" s="192">
        <v>70.60308314198376</v>
      </c>
      <c r="C7" s="192"/>
      <c r="D7" s="192"/>
      <c r="E7" s="192"/>
      <c r="F7" s="192"/>
      <c r="G7" s="192"/>
      <c r="H7" s="192"/>
      <c r="I7" s="192"/>
      <c r="J7" s="192"/>
      <c r="K7" s="192"/>
      <c r="L7" s="192"/>
      <c r="M7" s="192"/>
      <c r="N7" s="192"/>
      <c r="O7" s="192"/>
      <c r="P7" s="192">
        <v>49.253977443549367</v>
      </c>
      <c r="Q7" s="192">
        <v>46.544697553115533</v>
      </c>
      <c r="R7" s="192">
        <v>42.089010810215392</v>
      </c>
      <c r="S7" s="192">
        <v>43.460514884879224</v>
      </c>
      <c r="T7" s="192"/>
      <c r="U7" s="192"/>
      <c r="V7" s="192"/>
      <c r="W7" s="192"/>
      <c r="X7" s="192"/>
      <c r="Y7" s="192"/>
      <c r="Z7" s="192"/>
      <c r="AA7" s="272"/>
      <c r="AB7" s="272"/>
    </row>
    <row r="8" spans="1:29" s="101" customFormat="1" ht="15">
      <c r="A8" s="150" t="s">
        <v>89</v>
      </c>
      <c r="B8" s="192">
        <v>5.3384053386532688</v>
      </c>
      <c r="C8" s="192">
        <v>4.8829483448963744</v>
      </c>
      <c r="D8" s="192">
        <v>4.2917597356772497</v>
      </c>
      <c r="E8" s="192">
        <v>3.6408348022619115</v>
      </c>
      <c r="F8" s="192">
        <v>3.486253391154476</v>
      </c>
      <c r="G8" s="192">
        <v>3.3678606233340069</v>
      </c>
      <c r="H8" s="192">
        <v>3.223838423701944</v>
      </c>
      <c r="I8" s="192">
        <v>2.9901938209177521</v>
      </c>
      <c r="J8" s="192">
        <v>2.8713285353240314</v>
      </c>
      <c r="K8" s="192">
        <v>2.7375023770266216</v>
      </c>
      <c r="L8" s="192">
        <v>2.5457186624491053</v>
      </c>
      <c r="M8" s="192">
        <v>2.4112884246040664</v>
      </c>
      <c r="N8" s="192">
        <v>2.3990129388107237</v>
      </c>
      <c r="O8" s="192">
        <v>2.4417642142777241</v>
      </c>
      <c r="P8" s="192">
        <v>2.5063792684051882</v>
      </c>
      <c r="Q8" s="192">
        <v>2.561080084578037</v>
      </c>
      <c r="R8" s="192">
        <v>2.5989188082939836</v>
      </c>
      <c r="S8" s="192">
        <v>2.6646177189568396</v>
      </c>
      <c r="T8" s="192">
        <v>2.7297318116731328</v>
      </c>
      <c r="U8" s="192">
        <v>2.7258670660090338</v>
      </c>
      <c r="V8" s="192">
        <v>2.8159656415120931</v>
      </c>
      <c r="W8" s="192">
        <v>2.8338229316496788</v>
      </c>
      <c r="X8" s="192">
        <v>2.4458857208788438</v>
      </c>
      <c r="Y8" s="192">
        <v>2.5247498488343543</v>
      </c>
      <c r="Z8" s="192">
        <v>2.6450201580053454</v>
      </c>
      <c r="AA8" s="272"/>
      <c r="AB8" s="272"/>
    </row>
    <row r="9" spans="1:29" s="101" customFormat="1" ht="15">
      <c r="A9" s="150" t="s">
        <v>482</v>
      </c>
      <c r="B9" s="192">
        <v>13.577022989106739</v>
      </c>
      <c r="C9" s="192"/>
      <c r="D9" s="192"/>
      <c r="E9" s="192"/>
      <c r="F9" s="192"/>
      <c r="G9" s="192"/>
      <c r="H9" s="192"/>
      <c r="I9" s="192"/>
      <c r="J9" s="192"/>
      <c r="K9" s="192"/>
      <c r="L9" s="192"/>
      <c r="M9" s="192"/>
      <c r="N9" s="192"/>
      <c r="O9" s="192"/>
      <c r="P9" s="192">
        <v>15.687761904460578</v>
      </c>
      <c r="Q9" s="192">
        <v>16.92056964620355</v>
      </c>
      <c r="R9" s="192">
        <v>17.625263264327945</v>
      </c>
      <c r="S9" s="192">
        <v>17.667248259868213</v>
      </c>
      <c r="T9" s="192"/>
      <c r="U9" s="192"/>
      <c r="V9" s="192"/>
      <c r="W9" s="192"/>
      <c r="X9" s="192"/>
      <c r="Y9" s="192"/>
      <c r="Z9" s="192"/>
      <c r="AA9" s="272"/>
      <c r="AB9" s="272"/>
    </row>
    <row r="10" spans="1:29" s="101" customFormat="1" ht="15">
      <c r="A10" s="150" t="s">
        <v>11</v>
      </c>
      <c r="B10" s="192"/>
      <c r="C10" s="192"/>
      <c r="D10" s="192"/>
      <c r="E10" s="192"/>
      <c r="F10" s="192"/>
      <c r="G10" s="192"/>
      <c r="H10" s="192"/>
      <c r="I10" s="192"/>
      <c r="J10" s="192"/>
      <c r="K10" s="192"/>
      <c r="L10" s="192"/>
      <c r="M10" s="192"/>
      <c r="N10" s="192"/>
      <c r="O10" s="192"/>
      <c r="P10" s="192">
        <v>135.71134255333374</v>
      </c>
      <c r="Q10" s="192">
        <v>119.14022392146607</v>
      </c>
      <c r="R10" s="192">
        <v>215.68099775209905</v>
      </c>
      <c r="S10" s="192">
        <v>224.71353335383748</v>
      </c>
      <c r="T10" s="192"/>
      <c r="U10" s="192"/>
      <c r="V10" s="192"/>
      <c r="W10" s="192"/>
      <c r="X10" s="192"/>
      <c r="Y10" s="192"/>
      <c r="Z10" s="192"/>
      <c r="AA10" s="272"/>
      <c r="AB10" s="272"/>
    </row>
    <row r="11" spans="1:29" s="101" customFormat="1" ht="15">
      <c r="A11" s="150" t="s">
        <v>10</v>
      </c>
      <c r="B11" s="192"/>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272"/>
      <c r="AB11" s="272"/>
    </row>
    <row r="12" spans="1:29" s="101" customFormat="1" ht="15">
      <c r="A12" s="150" t="s">
        <v>9</v>
      </c>
      <c r="B12" s="192"/>
      <c r="C12" s="192"/>
      <c r="D12" s="192"/>
      <c r="E12" s="192"/>
      <c r="F12" s="192"/>
      <c r="G12" s="192"/>
      <c r="H12" s="192"/>
      <c r="I12" s="192"/>
      <c r="J12" s="192"/>
      <c r="K12" s="192"/>
      <c r="L12" s="192"/>
      <c r="M12" s="192"/>
      <c r="N12" s="192"/>
      <c r="O12" s="192"/>
      <c r="P12" s="192"/>
      <c r="Q12" s="192"/>
      <c r="R12" s="192"/>
      <c r="S12" s="192"/>
      <c r="T12" s="192"/>
      <c r="U12" s="192"/>
      <c r="V12" s="192"/>
      <c r="W12" s="192"/>
      <c r="X12" s="192"/>
      <c r="Y12" s="192"/>
      <c r="Z12" s="192"/>
      <c r="AA12" s="272"/>
      <c r="AB12" s="272"/>
    </row>
    <row r="13" spans="1:29" s="101" customFormat="1" ht="15">
      <c r="A13" s="150" t="s">
        <v>8</v>
      </c>
      <c r="B13" s="192">
        <v>12.694244546788527</v>
      </c>
      <c r="C13" s="192">
        <v>13.010771714527325</v>
      </c>
      <c r="D13" s="192">
        <v>13.191164042342661</v>
      </c>
      <c r="E13" s="192">
        <v>13.273326143094156</v>
      </c>
      <c r="F13" s="192">
        <v>14.06992280708254</v>
      </c>
      <c r="G13" s="192">
        <v>13.725638807047032</v>
      </c>
      <c r="H13" s="192">
        <v>14.238290124588625</v>
      </c>
      <c r="I13" s="192">
        <v>14.645255079674914</v>
      </c>
      <c r="J13" s="192">
        <v>14.596277900758091</v>
      </c>
      <c r="K13" s="192">
        <v>14.312684985011341</v>
      </c>
      <c r="L13" s="192">
        <v>13.968851204259133</v>
      </c>
      <c r="M13" s="192">
        <v>13.748787993612684</v>
      </c>
      <c r="N13" s="192">
        <v>14.08974576121731</v>
      </c>
      <c r="O13" s="192">
        <v>14.232401942497054</v>
      </c>
      <c r="P13" s="192">
        <v>14.583631041639528</v>
      </c>
      <c r="Q13" s="192">
        <v>14.350739688879058</v>
      </c>
      <c r="R13" s="192">
        <v>14.074447469268991</v>
      </c>
      <c r="S13" s="192">
        <v>14.797085288737451</v>
      </c>
      <c r="T13" s="192">
        <v>15.241430551787522</v>
      </c>
      <c r="U13" s="192">
        <v>16.139987680646851</v>
      </c>
      <c r="V13" s="192">
        <v>15.945490957502285</v>
      </c>
      <c r="W13" s="192">
        <v>16.568216632333954</v>
      </c>
      <c r="X13" s="192">
        <v>16.871440630620636</v>
      </c>
      <c r="Y13" s="192">
        <v>16.971713805666539</v>
      </c>
      <c r="Z13" s="192">
        <v>17.311355902169652</v>
      </c>
      <c r="AA13" s="272"/>
      <c r="AB13" s="272"/>
    </row>
    <row r="14" spans="1:29" s="101" customFormat="1" ht="15">
      <c r="A14" s="150" t="s">
        <v>6</v>
      </c>
      <c r="B14" s="192">
        <v>1.0336382513231224</v>
      </c>
      <c r="C14" s="192">
        <v>1.0896328712416063</v>
      </c>
      <c r="D14" s="192">
        <v>1.0100210411536763</v>
      </c>
      <c r="E14" s="192">
        <v>1.0956093410813401</v>
      </c>
      <c r="F14" s="192">
        <v>1.1550274879371099</v>
      </c>
      <c r="G14" s="192">
        <v>1.1559871819807932</v>
      </c>
      <c r="H14" s="192">
        <v>1.2619448797271</v>
      </c>
      <c r="I14" s="192">
        <v>1.363982063596507</v>
      </c>
      <c r="J14" s="192">
        <v>1.484697363309579</v>
      </c>
      <c r="K14" s="192">
        <v>1.6263141344469854</v>
      </c>
      <c r="L14" s="192">
        <v>1.557429628870646</v>
      </c>
      <c r="M14" s="192">
        <v>1.6591651760290205</v>
      </c>
      <c r="N14" s="192">
        <v>1.7899441561336857</v>
      </c>
      <c r="O14" s="192">
        <v>1.8140474482514284</v>
      </c>
      <c r="P14" s="192">
        <v>1.8846862996919433</v>
      </c>
      <c r="Q14" s="192">
        <v>1.9829293174388196</v>
      </c>
      <c r="R14" s="192">
        <v>2.1120832116951105</v>
      </c>
      <c r="S14" s="192">
        <v>2.1816233911639218</v>
      </c>
      <c r="T14" s="192">
        <v>2.2967275703355061</v>
      </c>
      <c r="U14" s="192">
        <v>2.354879634166652</v>
      </c>
      <c r="V14" s="192">
        <v>2.4268539778354015</v>
      </c>
      <c r="W14" s="192">
        <v>2.5060932343250966</v>
      </c>
      <c r="X14" s="192">
        <v>2.6386466997484939</v>
      </c>
      <c r="Y14" s="192">
        <v>2.7250310953232937</v>
      </c>
      <c r="Z14" s="192">
        <v>2.7494597914182539</v>
      </c>
      <c r="AA14" s="272"/>
      <c r="AB14" s="272"/>
    </row>
    <row r="15" spans="1:29" s="101" customFormat="1" ht="15">
      <c r="A15" s="150" t="s">
        <v>17</v>
      </c>
      <c r="B15" s="192"/>
      <c r="C15" s="192">
        <v>13.267841931293521</v>
      </c>
      <c r="D15" s="192">
        <v>13.362883314050933</v>
      </c>
      <c r="E15" s="192">
        <v>12.21691979434895</v>
      </c>
      <c r="F15" s="192">
        <v>11.532777000661392</v>
      </c>
      <c r="G15" s="192">
        <v>10.941913069612923</v>
      </c>
      <c r="H15" s="192">
        <v>10.51039787890647</v>
      </c>
      <c r="I15" s="192">
        <v>10.715672698816856</v>
      </c>
      <c r="J15" s="192">
        <v>10.60778351367968</v>
      </c>
      <c r="K15" s="192">
        <v>11.002846419366319</v>
      </c>
      <c r="L15" s="192">
        <v>11.975818856880512</v>
      </c>
      <c r="M15" s="192">
        <v>10.21963065590413</v>
      </c>
      <c r="N15" s="192">
        <v>11.567873148092525</v>
      </c>
      <c r="O15" s="192">
        <v>11.570245232507084</v>
      </c>
      <c r="P15" s="192">
        <v>12.389075686303126</v>
      </c>
      <c r="Q15" s="192">
        <v>11.719425770988488</v>
      </c>
      <c r="R15" s="192">
        <v>12.526136692149585</v>
      </c>
      <c r="S15" s="192">
        <v>12.82602192141225</v>
      </c>
      <c r="T15" s="192">
        <v>12.362144980117103</v>
      </c>
      <c r="U15" s="192">
        <v>12.179194757544151</v>
      </c>
      <c r="V15" s="192">
        <v>12.438221998158919</v>
      </c>
      <c r="W15" s="192">
        <v>12.660923310085014</v>
      </c>
      <c r="X15" s="192">
        <v>12.836342803355047</v>
      </c>
      <c r="Y15" s="192">
        <v>12.848013186264941</v>
      </c>
      <c r="Z15" s="192">
        <v>13.110046603370359</v>
      </c>
      <c r="AA15" s="272"/>
      <c r="AB15" s="272"/>
    </row>
    <row r="16" spans="1:29" s="101" customFormat="1" ht="15">
      <c r="A16" s="150" t="s">
        <v>4</v>
      </c>
      <c r="B16" s="192">
        <v>26.968529540692387</v>
      </c>
      <c r="C16" s="192"/>
      <c r="D16" s="192"/>
      <c r="E16" s="192"/>
      <c r="F16" s="192"/>
      <c r="G16" s="192"/>
      <c r="H16" s="192"/>
      <c r="I16" s="192"/>
      <c r="J16" s="192"/>
      <c r="K16" s="192"/>
      <c r="L16" s="192"/>
      <c r="M16" s="192"/>
      <c r="N16" s="192"/>
      <c r="O16" s="192"/>
      <c r="P16" s="192">
        <v>5.4259025071650262</v>
      </c>
      <c r="Q16" s="192">
        <v>6.6408941387133567</v>
      </c>
      <c r="R16" s="192">
        <v>6.8170546933903742</v>
      </c>
      <c r="S16" s="192">
        <v>8.9228292457240705</v>
      </c>
      <c r="T16" s="192"/>
      <c r="U16" s="192"/>
      <c r="V16" s="192"/>
      <c r="W16" s="192"/>
      <c r="X16" s="192"/>
      <c r="Y16" s="192"/>
      <c r="Z16" s="192"/>
      <c r="AA16" s="272"/>
      <c r="AB16" s="272"/>
    </row>
    <row r="17" spans="1:28" s="101" customFormat="1" ht="15">
      <c r="A17" s="150" t="s">
        <v>3</v>
      </c>
      <c r="B17" s="192">
        <v>4.1659041375365824</v>
      </c>
      <c r="C17" s="192">
        <v>3.9487580382684944</v>
      </c>
      <c r="D17" s="192">
        <v>4.1433260114229702</v>
      </c>
      <c r="E17" s="192">
        <v>3.9138029451334817</v>
      </c>
      <c r="F17" s="192">
        <v>3.9061309116490093</v>
      </c>
      <c r="G17" s="192">
        <v>3.8181594421192586</v>
      </c>
      <c r="H17" s="192">
        <v>3.8970525037242791</v>
      </c>
      <c r="I17" s="192">
        <v>3.8931423738526898</v>
      </c>
      <c r="J17" s="192">
        <v>3.9383401142900198</v>
      </c>
      <c r="K17" s="192">
        <v>3.9847000818752525</v>
      </c>
      <c r="L17" s="192">
        <v>4.1605551084308345</v>
      </c>
      <c r="M17" s="192">
        <v>4.1543735618572857</v>
      </c>
      <c r="N17" s="192">
        <v>4.3911858773029468</v>
      </c>
      <c r="O17" s="192">
        <v>4.2277301641200742</v>
      </c>
      <c r="P17" s="192">
        <v>4.0485356494422096</v>
      </c>
      <c r="Q17" s="192">
        <v>4.2690624420777139</v>
      </c>
      <c r="R17" s="192">
        <v>4.541129205071945</v>
      </c>
      <c r="S17" s="192">
        <v>4.4682163433011635</v>
      </c>
      <c r="T17" s="192">
        <v>4.280523155372709</v>
      </c>
      <c r="U17" s="192">
        <v>4.2993452559680287</v>
      </c>
      <c r="V17" s="192">
        <v>4.4985232618208055</v>
      </c>
      <c r="W17" s="192">
        <v>4.6625670108666766</v>
      </c>
      <c r="X17" s="192">
        <v>4.8333190859721968</v>
      </c>
      <c r="Y17" s="192">
        <v>4.9379733347690786</v>
      </c>
      <c r="Z17" s="192">
        <v>4.7799877538837592</v>
      </c>
      <c r="AA17" s="272"/>
      <c r="AB17" s="272"/>
    </row>
    <row r="18" spans="1:28" s="101" customFormat="1" ht="15">
      <c r="A18" s="150" t="s">
        <v>32</v>
      </c>
      <c r="B18" s="192">
        <v>3.5051688367106757</v>
      </c>
      <c r="C18" s="192">
        <v>3.5059283663964198</v>
      </c>
      <c r="D18" s="192">
        <v>3.4814633690998709</v>
      </c>
      <c r="E18" s="192">
        <v>3.4304114029045545</v>
      </c>
      <c r="F18" s="192">
        <v>3.4226330040552293</v>
      </c>
      <c r="G18" s="192">
        <v>3.3832562294270807</v>
      </c>
      <c r="H18" s="192">
        <v>3.4937822383278268</v>
      </c>
      <c r="I18" s="192">
        <v>3.5824500248275908</v>
      </c>
      <c r="J18" s="192">
        <v>3.4889914832569238</v>
      </c>
      <c r="K18" s="192">
        <v>3.4416212241914268</v>
      </c>
      <c r="L18" s="192">
        <v>3.4078133569020754</v>
      </c>
      <c r="M18" s="192">
        <v>3.4228604379753422</v>
      </c>
      <c r="N18" s="192">
        <v>3.4886082839765655</v>
      </c>
      <c r="O18" s="192">
        <v>3.5799979138271785</v>
      </c>
      <c r="P18" s="192">
        <v>3.6292546012808025</v>
      </c>
      <c r="Q18" s="192">
        <v>3.7249354951508566</v>
      </c>
      <c r="R18" s="192">
        <v>3.8303750187895242</v>
      </c>
      <c r="S18" s="192">
        <v>3.9499321423987195</v>
      </c>
      <c r="T18" s="192">
        <v>4.0382348012620284</v>
      </c>
      <c r="U18" s="192">
        <v>4.1348484569721986</v>
      </c>
      <c r="V18" s="192">
        <v>4.1829242754605414</v>
      </c>
      <c r="W18" s="192">
        <v>4.2604822026614109</v>
      </c>
      <c r="X18" s="192">
        <v>4.1951171291939611</v>
      </c>
      <c r="Y18" s="192">
        <v>4.3232633275944199</v>
      </c>
      <c r="Z18" s="192">
        <v>4.4630187608920791</v>
      </c>
      <c r="AA18" s="272"/>
      <c r="AB18" s="272"/>
    </row>
    <row r="19" spans="1:28" s="101" customFormat="1" ht="15">
      <c r="A19" s="150" t="s">
        <v>1</v>
      </c>
      <c r="B19" s="192">
        <v>3.2301606764478898</v>
      </c>
      <c r="C19" s="192">
        <v>3.1423679895645154</v>
      </c>
      <c r="D19" s="192">
        <v>3.0420058894589115</v>
      </c>
      <c r="E19" s="192">
        <v>3.2454067241775379</v>
      </c>
      <c r="F19" s="192">
        <v>2.9450339048221683</v>
      </c>
      <c r="G19" s="192">
        <v>2.9791861094053127</v>
      </c>
      <c r="H19" s="192">
        <v>3.1916213411591321</v>
      </c>
      <c r="I19" s="192">
        <v>3.1770524732665906</v>
      </c>
      <c r="J19" s="192">
        <v>3.1337717884648475</v>
      </c>
      <c r="K19" s="192">
        <v>3.2738401178960395</v>
      </c>
      <c r="L19" s="192">
        <v>3.3179094237333611</v>
      </c>
      <c r="M19" s="192">
        <v>3.3868508079833095</v>
      </c>
      <c r="N19" s="192">
        <v>3.4229046246605472</v>
      </c>
      <c r="O19" s="192">
        <v>3.5428511290190641</v>
      </c>
      <c r="P19" s="192">
        <v>3.6857455389605538</v>
      </c>
      <c r="Q19" s="192">
        <v>3.825254350169307</v>
      </c>
      <c r="R19" s="192">
        <v>4.0370347587657163</v>
      </c>
      <c r="S19" s="192">
        <v>4.3727258954231463</v>
      </c>
      <c r="T19" s="192">
        <v>4.5545322296859787</v>
      </c>
      <c r="U19" s="192">
        <v>4.855995729002518</v>
      </c>
      <c r="V19" s="192">
        <v>5.1712434808200278</v>
      </c>
      <c r="W19" s="192">
        <v>5.1683649497321316</v>
      </c>
      <c r="X19" s="192">
        <v>5.2976533031983024</v>
      </c>
      <c r="Y19" s="192">
        <v>5.2710442762316472</v>
      </c>
      <c r="Z19" s="192"/>
      <c r="AA19" s="272"/>
      <c r="AB19" s="272"/>
    </row>
    <row r="20" spans="1:28" s="101" customFormat="1" ht="15">
      <c r="A20" s="150" t="s">
        <v>23</v>
      </c>
      <c r="B20" s="192">
        <v>4.0338501926061685</v>
      </c>
      <c r="C20" s="192">
        <v>4.0159542092344864</v>
      </c>
      <c r="D20" s="192">
        <v>3.5385153673807928</v>
      </c>
      <c r="E20" s="192">
        <v>3.7375939781001208</v>
      </c>
      <c r="F20" s="192">
        <v>4.1122593004805141</v>
      </c>
      <c r="G20" s="192">
        <v>4.0454878973551871</v>
      </c>
      <c r="H20" s="192">
        <v>4.4834830490238105</v>
      </c>
      <c r="I20" s="192">
        <v>4.6499259435857132</v>
      </c>
      <c r="J20" s="192">
        <v>4.6752985412838646</v>
      </c>
      <c r="K20" s="192">
        <v>4.3481305651249569</v>
      </c>
      <c r="L20" s="192">
        <v>4.4590374425492199</v>
      </c>
      <c r="M20" s="192">
        <v>4.5354457337873892</v>
      </c>
      <c r="N20" s="192">
        <v>4.2058949609821683</v>
      </c>
      <c r="O20" s="192">
        <v>3.650445981378684</v>
      </c>
      <c r="P20" s="192">
        <v>3.5192383743873754</v>
      </c>
      <c r="Q20" s="192">
        <v>3.1618788046872526</v>
      </c>
      <c r="R20" s="192">
        <v>2.9812473831583586</v>
      </c>
      <c r="S20" s="192">
        <v>2.9306180498336563</v>
      </c>
      <c r="T20" s="192">
        <v>2.5967463079135422</v>
      </c>
      <c r="U20" s="192">
        <v>2.8545852489132395</v>
      </c>
      <c r="V20" s="192">
        <v>3.2999251259327478</v>
      </c>
      <c r="W20" s="192">
        <v>3.4769193887894354</v>
      </c>
      <c r="X20" s="192">
        <v>3.8468402444625558</v>
      </c>
      <c r="Y20" s="192">
        <v>3.7579628257004969</v>
      </c>
      <c r="Z20" s="192"/>
      <c r="AA20" s="272"/>
      <c r="AB20" s="272"/>
    </row>
    <row r="22" spans="1:28">
      <c r="A22" s="44" t="s">
        <v>20</v>
      </c>
    </row>
    <row r="24" spans="1:28">
      <c r="A24" s="17" t="s">
        <v>556</v>
      </c>
      <c r="I24" s="74"/>
    </row>
    <row r="26" spans="1:28" ht="14.25" customHeight="1">
      <c r="A26" s="53" t="s">
        <v>102</v>
      </c>
      <c r="M26" s="11"/>
      <c r="N26" s="11"/>
      <c r="O26" s="11"/>
    </row>
    <row r="28" spans="1:28" ht="15" customHeight="1">
      <c r="A28" s="44" t="s">
        <v>128</v>
      </c>
      <c r="M28" s="11"/>
      <c r="N28" s="11"/>
      <c r="O28" s="11"/>
    </row>
    <row r="29" spans="1:28" ht="14.25" customHeight="1">
      <c r="M29" s="11"/>
      <c r="N29" s="11"/>
      <c r="O29" s="11"/>
    </row>
    <row r="30" spans="1:28" ht="14.25" customHeight="1">
      <c r="A30" s="17" t="s">
        <v>143</v>
      </c>
      <c r="M30" s="11"/>
      <c r="N30" s="11"/>
      <c r="O30" s="11"/>
    </row>
  </sheetData>
  <mergeCells count="2">
    <mergeCell ref="A3:A4"/>
    <mergeCell ref="B3:Z3"/>
  </mergeCells>
  <hyperlinks>
    <hyperlink ref="AB4" location="Content!A1" display="Back to content page" xr:uid="{00000000-0004-0000-EA00-000000000000}"/>
  </hyperlinks>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sheetPr codeName="Sheet236"/>
  <dimension ref="A1:AL47"/>
  <sheetViews>
    <sheetView topLeftCell="L1" workbookViewId="0">
      <selection activeCell="AB25" sqref="AB25"/>
    </sheetView>
  </sheetViews>
  <sheetFormatPr defaultColWidth="9.21875" defaultRowHeight="13.8"/>
  <cols>
    <col min="1" max="1" width="33.77734375" style="17" customWidth="1"/>
    <col min="2" max="15" width="7.44140625" style="17" customWidth="1"/>
    <col min="16" max="20" width="6.44140625" style="17" customWidth="1"/>
    <col min="21" max="27" width="7.44140625" style="17" customWidth="1"/>
    <col min="28" max="29" width="6.44140625" style="17" customWidth="1"/>
    <col min="30" max="32" width="6.21875" style="17" customWidth="1"/>
    <col min="33" max="33" width="9.21875" style="17"/>
    <col min="34" max="34" width="9.5546875" style="17" bestFit="1" customWidth="1"/>
    <col min="35" max="16384" width="9.21875" style="17"/>
  </cols>
  <sheetData>
    <row r="1" spans="1:38" s="44" customFormat="1">
      <c r="A1" s="44" t="s">
        <v>2651</v>
      </c>
    </row>
    <row r="2" spans="1:38">
      <c r="C2" s="17" t="s">
        <v>142</v>
      </c>
      <c r="D2" s="17" t="s">
        <v>142</v>
      </c>
      <c r="E2" s="17" t="s">
        <v>142</v>
      </c>
      <c r="F2" s="17" t="s">
        <v>142</v>
      </c>
      <c r="G2" s="17" t="s">
        <v>142</v>
      </c>
      <c r="H2" s="17" t="s">
        <v>142</v>
      </c>
      <c r="I2" s="17" t="s">
        <v>142</v>
      </c>
      <c r="J2" s="17" t="s">
        <v>142</v>
      </c>
      <c r="K2" s="17" t="s">
        <v>142</v>
      </c>
      <c r="L2" s="17" t="s">
        <v>142</v>
      </c>
      <c r="M2" s="17" t="s">
        <v>142</v>
      </c>
      <c r="N2" s="17" t="s">
        <v>142</v>
      </c>
      <c r="O2" s="17" t="s">
        <v>142</v>
      </c>
      <c r="P2" s="17" t="s">
        <v>142</v>
      </c>
      <c r="Q2" s="17" t="s">
        <v>142</v>
      </c>
      <c r="R2" s="17" t="s">
        <v>142</v>
      </c>
      <c r="S2" s="17" t="s">
        <v>142</v>
      </c>
      <c r="T2" s="17" t="s">
        <v>142</v>
      </c>
      <c r="U2" s="17" t="s">
        <v>142</v>
      </c>
      <c r="V2" s="17" t="s">
        <v>142</v>
      </c>
      <c r="W2" s="17" t="s">
        <v>142</v>
      </c>
      <c r="X2" s="17" t="s">
        <v>142</v>
      </c>
      <c r="Y2" s="17" t="s">
        <v>142</v>
      </c>
      <c r="Z2" s="17" t="s">
        <v>142</v>
      </c>
      <c r="AA2" s="17" t="s">
        <v>142</v>
      </c>
      <c r="AG2" s="17" t="s">
        <v>142</v>
      </c>
      <c r="AH2" s="17" t="s">
        <v>142</v>
      </c>
      <c r="AI2" s="17" t="s">
        <v>142</v>
      </c>
      <c r="AJ2" s="17" t="s">
        <v>142</v>
      </c>
      <c r="AK2" s="17" t="s">
        <v>142</v>
      </c>
      <c r="AL2" s="17" t="s">
        <v>142</v>
      </c>
    </row>
    <row r="3" spans="1:38" ht="14.4">
      <c r="A3" s="270" t="s">
        <v>31</v>
      </c>
      <c r="B3" s="173">
        <v>1990</v>
      </c>
      <c r="C3" s="173">
        <v>1991</v>
      </c>
      <c r="D3" s="173">
        <v>1992</v>
      </c>
      <c r="E3" s="173">
        <v>1993</v>
      </c>
      <c r="F3" s="173">
        <v>1994</v>
      </c>
      <c r="G3" s="173">
        <v>1995</v>
      </c>
      <c r="H3" s="173">
        <v>1996</v>
      </c>
      <c r="I3" s="173">
        <v>1997</v>
      </c>
      <c r="J3" s="173">
        <v>1998</v>
      </c>
      <c r="K3" s="173">
        <v>1999</v>
      </c>
      <c r="L3" s="173">
        <v>2000</v>
      </c>
      <c r="M3" s="173">
        <v>2001</v>
      </c>
      <c r="N3" s="173">
        <v>2002</v>
      </c>
      <c r="O3" s="173">
        <v>2003</v>
      </c>
      <c r="P3" s="173">
        <v>2004</v>
      </c>
      <c r="Q3" s="173">
        <v>2005</v>
      </c>
      <c r="R3" s="173">
        <v>2006</v>
      </c>
      <c r="S3" s="173">
        <v>2007</v>
      </c>
      <c r="T3" s="173">
        <v>2008</v>
      </c>
      <c r="U3" s="173">
        <v>2009</v>
      </c>
      <c r="V3" s="173">
        <v>2010</v>
      </c>
      <c r="W3" s="173">
        <v>2011</v>
      </c>
      <c r="X3" s="173">
        <v>2012</v>
      </c>
      <c r="Y3" s="173">
        <v>2013</v>
      </c>
      <c r="Z3" s="173">
        <v>2014</v>
      </c>
      <c r="AA3" s="173">
        <v>2015</v>
      </c>
      <c r="AB3" s="271"/>
      <c r="AC3" s="1" t="s">
        <v>528</v>
      </c>
      <c r="AD3" s="271"/>
      <c r="AE3" s="271"/>
      <c r="AF3" s="271"/>
    </row>
    <row r="4" spans="1:38" ht="14.4">
      <c r="A4" s="92" t="s">
        <v>13</v>
      </c>
      <c r="B4" s="193">
        <v>85.855032503194067</v>
      </c>
      <c r="C4" s="193">
        <v>87.04805944911422</v>
      </c>
      <c r="D4" s="193">
        <v>92.960778806973323</v>
      </c>
      <c r="E4" s="193">
        <v>126.651397500755</v>
      </c>
      <c r="F4" s="193">
        <v>126.6860756042561</v>
      </c>
      <c r="G4" s="193">
        <v>110.07382348896682</v>
      </c>
      <c r="H4" s="193">
        <v>99.756141925969089</v>
      </c>
      <c r="I4" s="193">
        <v>95.016810300440838</v>
      </c>
      <c r="J4" s="193">
        <v>90.53017228996859</v>
      </c>
      <c r="K4" s="193">
        <v>93.059258352533448</v>
      </c>
      <c r="L4" s="193">
        <v>92.756564482663336</v>
      </c>
      <c r="M4" s="193">
        <v>92.92930807943884</v>
      </c>
      <c r="N4" s="193">
        <v>85.53242286362935</v>
      </c>
      <c r="O4" s="193">
        <v>89.617764701275945</v>
      </c>
      <c r="P4" s="193">
        <v>83.101694142865767</v>
      </c>
      <c r="Q4" s="193">
        <v>69.81593781644861</v>
      </c>
      <c r="R4" s="193">
        <v>68.670428993395078</v>
      </c>
      <c r="S4" s="193">
        <v>64.247194974664666</v>
      </c>
      <c r="T4" s="193">
        <v>62.557876186557841</v>
      </c>
      <c r="U4" s="193">
        <v>67.405971172667805</v>
      </c>
      <c r="V4" s="193">
        <v>67.723989147023772</v>
      </c>
      <c r="W4" s="193">
        <v>67.98050525980328</v>
      </c>
      <c r="X4" s="193">
        <v>68.730236021015145</v>
      </c>
      <c r="Y4" s="193">
        <v>65.568353729871419</v>
      </c>
      <c r="Z4" s="193">
        <v>66.094737277766768</v>
      </c>
      <c r="AA4" s="193"/>
      <c r="AB4"/>
      <c r="AC4"/>
      <c r="AD4" s="190"/>
      <c r="AE4" s="190"/>
      <c r="AF4" s="190"/>
    </row>
    <row r="5" spans="1:38" ht="14.4">
      <c r="A5" s="92" t="s">
        <v>12</v>
      </c>
      <c r="B5" s="193">
        <v>104.33906171995645</v>
      </c>
      <c r="C5" s="193">
        <v>98.892110150020159</v>
      </c>
      <c r="D5" s="193">
        <v>110.73251176571046</v>
      </c>
      <c r="E5" s="193">
        <v>108.97639320414459</v>
      </c>
      <c r="F5" s="193">
        <v>103.6232596885712</v>
      </c>
      <c r="G5" s="193">
        <v>99.153038331113848</v>
      </c>
      <c r="H5" s="193">
        <v>91.407357620448394</v>
      </c>
      <c r="I5" s="193">
        <v>88.534910180436</v>
      </c>
      <c r="J5" s="193">
        <v>99.499497411198433</v>
      </c>
      <c r="K5" s="193">
        <v>93.692986469704948</v>
      </c>
      <c r="L5" s="193">
        <v>95.497830077840419</v>
      </c>
      <c r="M5" s="193">
        <v>96.375565289071034</v>
      </c>
      <c r="N5" s="193">
        <v>92.296269689284216</v>
      </c>
      <c r="O5" s="193">
        <v>87.931032610067192</v>
      </c>
      <c r="P5" s="193">
        <v>84.193079986915819</v>
      </c>
      <c r="Q5" s="193">
        <v>83.098547123565069</v>
      </c>
      <c r="R5" s="193">
        <v>79.25205318980457</v>
      </c>
      <c r="S5" s="193">
        <v>75.64460561846299</v>
      </c>
      <c r="T5" s="193">
        <v>75.34538731928609</v>
      </c>
      <c r="U5" s="193">
        <v>76.103012767187948</v>
      </c>
      <c r="V5" s="193">
        <v>76.729586993409995</v>
      </c>
      <c r="W5" s="193">
        <v>69.512295346903571</v>
      </c>
      <c r="X5" s="193">
        <v>75.471630086464799</v>
      </c>
      <c r="Y5" s="193">
        <v>71.685289500902456</v>
      </c>
      <c r="Z5" s="193">
        <v>75.336176913565055</v>
      </c>
      <c r="AA5" s="193"/>
      <c r="AB5"/>
      <c r="AC5"/>
      <c r="AD5" s="29"/>
      <c r="AE5" s="29"/>
      <c r="AF5" s="29"/>
      <c r="AG5" s="33"/>
    </row>
    <row r="6" spans="1:38" ht="14.4">
      <c r="A6" s="92" t="s">
        <v>483</v>
      </c>
      <c r="B6" s="193">
        <v>14.163687412757689</v>
      </c>
      <c r="C6" s="193"/>
      <c r="D6" s="193"/>
      <c r="E6" s="193"/>
      <c r="F6" s="193"/>
      <c r="G6" s="193"/>
      <c r="H6" s="193"/>
      <c r="I6" s="193"/>
      <c r="J6" s="193"/>
      <c r="K6" s="193"/>
      <c r="L6" s="193"/>
      <c r="M6" s="193"/>
      <c r="N6" s="193"/>
      <c r="O6" s="193"/>
      <c r="P6" s="193">
        <v>20.302928857798605</v>
      </c>
      <c r="Q6" s="193">
        <v>21.484724416972035</v>
      </c>
      <c r="R6" s="193">
        <v>23.759170879760635</v>
      </c>
      <c r="S6" s="193">
        <v>23.009391459094747</v>
      </c>
      <c r="T6" s="193"/>
      <c r="U6" s="193"/>
      <c r="V6" s="193"/>
      <c r="W6" s="193"/>
      <c r="X6" s="193"/>
      <c r="Y6" s="193"/>
      <c r="Z6" s="193"/>
      <c r="AA6" s="193"/>
      <c r="AB6"/>
      <c r="AC6"/>
      <c r="AD6" s="29"/>
      <c r="AE6" s="29"/>
      <c r="AF6" s="29"/>
      <c r="AG6" s="33"/>
    </row>
    <row r="7" spans="1:38" ht="14.4">
      <c r="A7" s="28" t="s">
        <v>89</v>
      </c>
      <c r="B7" s="193">
        <v>187.32185672740096</v>
      </c>
      <c r="C7" s="193">
        <v>204.7943024105904</v>
      </c>
      <c r="D7" s="193">
        <v>233.00465580284811</v>
      </c>
      <c r="E7" s="193">
        <v>274.66228332544455</v>
      </c>
      <c r="F7" s="193">
        <v>286.84088269007009</v>
      </c>
      <c r="G7" s="193">
        <v>296.9244015240904</v>
      </c>
      <c r="H7" s="193">
        <v>310.18924293721176</v>
      </c>
      <c r="I7" s="193">
        <v>334.42648199074915</v>
      </c>
      <c r="J7" s="193">
        <v>348.27083968193472</v>
      </c>
      <c r="K7" s="193">
        <v>365.29648645863995</v>
      </c>
      <c r="L7" s="193">
        <v>392.8163841317608</v>
      </c>
      <c r="M7" s="193">
        <v>414.71604549513813</v>
      </c>
      <c r="N7" s="193">
        <v>416.83810196360827</v>
      </c>
      <c r="O7" s="193">
        <v>409.53995236423793</v>
      </c>
      <c r="P7" s="193">
        <v>398.98191491038824</v>
      </c>
      <c r="Q7" s="193">
        <v>390.4602616769634</v>
      </c>
      <c r="R7" s="193">
        <v>384.77539075429337</v>
      </c>
      <c r="S7" s="193">
        <v>375.28835483068315</v>
      </c>
      <c r="T7" s="193">
        <v>366.3363542615092</v>
      </c>
      <c r="U7" s="193">
        <v>366.85574746831253</v>
      </c>
      <c r="V7" s="193">
        <v>355.11796921748964</v>
      </c>
      <c r="W7" s="193">
        <v>352.88019898189651</v>
      </c>
      <c r="X7" s="193">
        <v>408.8498458712474</v>
      </c>
      <c r="Y7" s="193">
        <v>396.07884339974811</v>
      </c>
      <c r="Z7" s="193">
        <v>378.06895231910704</v>
      </c>
      <c r="AA7" s="193"/>
      <c r="AB7"/>
      <c r="AC7"/>
      <c r="AD7" s="29"/>
      <c r="AE7" s="29"/>
      <c r="AF7" s="29"/>
    </row>
    <row r="8" spans="1:38" ht="14.4">
      <c r="A8" s="92" t="s">
        <v>482</v>
      </c>
      <c r="B8" s="193">
        <v>73.653848918303424</v>
      </c>
      <c r="C8" s="193"/>
      <c r="D8" s="193"/>
      <c r="E8" s="193"/>
      <c r="F8" s="193"/>
      <c r="G8" s="193"/>
      <c r="H8" s="193"/>
      <c r="I8" s="193"/>
      <c r="J8" s="193"/>
      <c r="K8" s="193"/>
      <c r="L8" s="193"/>
      <c r="M8" s="193"/>
      <c r="N8" s="193"/>
      <c r="O8" s="193"/>
      <c r="P8" s="193">
        <v>63.743955708281447</v>
      </c>
      <c r="Q8" s="193">
        <v>59.099665135941137</v>
      </c>
      <c r="R8" s="193">
        <v>56.73674117673557</v>
      </c>
      <c r="S8" s="193">
        <v>56.601910229083934</v>
      </c>
      <c r="T8" s="193"/>
      <c r="U8" s="193"/>
      <c r="V8" s="193"/>
      <c r="W8" s="193"/>
      <c r="X8" s="193"/>
      <c r="Y8" s="193"/>
      <c r="Z8" s="193"/>
      <c r="AA8" s="193"/>
      <c r="AB8"/>
      <c r="AC8"/>
      <c r="AD8" s="29"/>
      <c r="AE8" s="29"/>
      <c r="AF8" s="29"/>
    </row>
    <row r="9" spans="1:38" ht="14.4">
      <c r="A9" s="92" t="s">
        <v>11</v>
      </c>
      <c r="B9" s="193"/>
      <c r="C9" s="193"/>
      <c r="D9" s="193"/>
      <c r="E9" s="193"/>
      <c r="F9" s="193"/>
      <c r="G9" s="193"/>
      <c r="H9" s="193"/>
      <c r="I9" s="193"/>
      <c r="J9" s="193"/>
      <c r="K9" s="193"/>
      <c r="L9" s="193"/>
      <c r="M9" s="193"/>
      <c r="N9" s="193"/>
      <c r="O9" s="193"/>
      <c r="P9" s="193">
        <v>7.3685808509852899</v>
      </c>
      <c r="Q9" s="193">
        <v>8.3934708789801533</v>
      </c>
      <c r="R9" s="193">
        <v>4.6364770676246003</v>
      </c>
      <c r="S9" s="193">
        <v>4.4501102584924617</v>
      </c>
      <c r="T9" s="193"/>
      <c r="U9" s="193"/>
      <c r="V9" s="193"/>
      <c r="W9" s="193"/>
      <c r="X9" s="193"/>
      <c r="Y9" s="193"/>
      <c r="Z9" s="193"/>
      <c r="AA9" s="193"/>
      <c r="AB9"/>
      <c r="AC9"/>
      <c r="AD9" s="29"/>
      <c r="AE9" s="29"/>
      <c r="AF9" s="29"/>
    </row>
    <row r="10" spans="1:38" ht="14.4">
      <c r="A10" s="92" t="s">
        <v>10</v>
      </c>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c r="AC10"/>
      <c r="AD10" s="29"/>
      <c r="AE10" s="29"/>
      <c r="AF10" s="29"/>
    </row>
    <row r="11" spans="1:38" ht="14.4">
      <c r="A11" s="92" t="s">
        <v>9</v>
      </c>
      <c r="B11" s="193"/>
      <c r="C11" s="193"/>
      <c r="D11" s="193"/>
      <c r="E11" s="193"/>
      <c r="F11" s="193"/>
      <c r="G11" s="193"/>
      <c r="H11" s="193"/>
      <c r="I11" s="193"/>
      <c r="J11" s="193"/>
      <c r="K11" s="193"/>
      <c r="L11" s="193"/>
      <c r="M11" s="193"/>
      <c r="N11" s="193"/>
      <c r="O11" s="193"/>
      <c r="P11" s="193"/>
      <c r="Q11" s="193"/>
      <c r="R11" s="193"/>
      <c r="S11" s="193"/>
      <c r="T11" s="193"/>
      <c r="U11" s="193"/>
      <c r="V11" s="193"/>
      <c r="W11" s="193"/>
      <c r="X11" s="193"/>
      <c r="Y11" s="193"/>
      <c r="Z11" s="193"/>
      <c r="AA11" s="193"/>
      <c r="AB11"/>
      <c r="AC11"/>
      <c r="AD11" s="29"/>
      <c r="AE11" s="29"/>
      <c r="AF11" s="29"/>
    </row>
    <row r="12" spans="1:38" ht="14.4">
      <c r="A12" s="92" t="s">
        <v>8</v>
      </c>
      <c r="B12" s="193">
        <v>78.775857540335991</v>
      </c>
      <c r="C12" s="193">
        <v>76.859391736420889</v>
      </c>
      <c r="D12" s="193">
        <v>75.808321145129725</v>
      </c>
      <c r="E12" s="193">
        <v>75.339066426863909</v>
      </c>
      <c r="F12" s="193">
        <v>71.073595336046807</v>
      </c>
      <c r="G12" s="193">
        <v>72.856354014399599</v>
      </c>
      <c r="H12" s="193">
        <v>70.233152383449692</v>
      </c>
      <c r="I12" s="193">
        <v>68.281501043148609</v>
      </c>
      <c r="J12" s="193">
        <v>68.510616665366641</v>
      </c>
      <c r="K12" s="193">
        <v>69.868092607867013</v>
      </c>
      <c r="L12" s="193">
        <v>71.587848233009865</v>
      </c>
      <c r="M12" s="193">
        <v>72.733683904688405</v>
      </c>
      <c r="N12" s="193">
        <v>70.973601436624008</v>
      </c>
      <c r="O12" s="193">
        <v>70.262209010136459</v>
      </c>
      <c r="P12" s="193">
        <v>68.570028763397573</v>
      </c>
      <c r="Q12" s="193">
        <v>69.682819260873259</v>
      </c>
      <c r="R12" s="193">
        <v>71.050746552108791</v>
      </c>
      <c r="S12" s="193">
        <v>67.580876942105135</v>
      </c>
      <c r="T12" s="193">
        <v>65.610639145858897</v>
      </c>
      <c r="U12" s="193">
        <v>61.957915940610093</v>
      </c>
      <c r="V12" s="193">
        <v>62.713653826350466</v>
      </c>
      <c r="W12" s="193">
        <v>60.356526124147543</v>
      </c>
      <c r="X12" s="193">
        <v>59.271761190627736</v>
      </c>
      <c r="Y12" s="193">
        <v>58.92156864359324</v>
      </c>
      <c r="Z12" s="193">
        <v>57.765550292607003</v>
      </c>
      <c r="AA12" s="193"/>
      <c r="AB12"/>
      <c r="AC12"/>
      <c r="AD12" s="29"/>
      <c r="AE12" s="29"/>
      <c r="AF12" s="29"/>
    </row>
    <row r="13" spans="1:38" ht="14.4">
      <c r="A13" s="92" t="s">
        <v>6</v>
      </c>
      <c r="B13" s="193">
        <v>967.45645656972988</v>
      </c>
      <c r="C13" s="193">
        <v>917.74030170412163</v>
      </c>
      <c r="D13" s="193">
        <v>990.07838377086705</v>
      </c>
      <c r="E13" s="193">
        <v>912.7340946299563</v>
      </c>
      <c r="F13" s="193">
        <v>865.78026102738886</v>
      </c>
      <c r="G13" s="193">
        <v>865.06149513396156</v>
      </c>
      <c r="H13" s="193">
        <v>792.42763773981426</v>
      </c>
      <c r="I13" s="193">
        <v>733.14747069564089</v>
      </c>
      <c r="J13" s="193">
        <v>673.5379375705719</v>
      </c>
      <c r="K13" s="193">
        <v>614.88735713413803</v>
      </c>
      <c r="L13" s="193">
        <v>642.08358532715192</v>
      </c>
      <c r="M13" s="193">
        <v>602.71274641465163</v>
      </c>
      <c r="N13" s="193">
        <v>558.67664729832666</v>
      </c>
      <c r="O13" s="193">
        <v>551.25349723564625</v>
      </c>
      <c r="P13" s="193">
        <v>530.59227955519827</v>
      </c>
      <c r="Q13" s="193">
        <v>504.30441025079733</v>
      </c>
      <c r="R13" s="193">
        <v>473.46619416449153</v>
      </c>
      <c r="S13" s="193">
        <v>458.37425655144273</v>
      </c>
      <c r="T13" s="193">
        <v>435.40209684247395</v>
      </c>
      <c r="U13" s="193">
        <v>424.65015429711394</v>
      </c>
      <c r="V13" s="193">
        <v>412.05610602576752</v>
      </c>
      <c r="W13" s="193">
        <v>399.0274528909556</v>
      </c>
      <c r="X13" s="193">
        <v>378.98215024213602</v>
      </c>
      <c r="Y13" s="193">
        <v>366.96828954216443</v>
      </c>
      <c r="Z13" s="193">
        <v>363.70781021102692</v>
      </c>
      <c r="AA13" s="193"/>
      <c r="AB13"/>
      <c r="AC13"/>
      <c r="AD13" s="29"/>
      <c r="AE13" s="29"/>
      <c r="AF13" s="29"/>
    </row>
    <row r="14" spans="1:38" ht="14.4">
      <c r="A14" s="92" t="s">
        <v>17</v>
      </c>
      <c r="B14" s="193"/>
      <c r="C14" s="193">
        <v>75.370207542298246</v>
      </c>
      <c r="D14" s="193">
        <v>74.834148925667137</v>
      </c>
      <c r="E14" s="193">
        <v>81.853692815644038</v>
      </c>
      <c r="F14" s="193">
        <v>86.709384907264834</v>
      </c>
      <c r="G14" s="193">
        <v>91.391696647373905</v>
      </c>
      <c r="H14" s="193">
        <v>95.143876713451561</v>
      </c>
      <c r="I14" s="193">
        <v>93.321252720831268</v>
      </c>
      <c r="J14" s="193">
        <v>94.270400476255119</v>
      </c>
      <c r="K14" s="193">
        <v>90.885572867751847</v>
      </c>
      <c r="L14" s="193">
        <v>83.501597005658311</v>
      </c>
      <c r="M14" s="193">
        <v>97.850894388465562</v>
      </c>
      <c r="N14" s="193">
        <v>86.446314477860113</v>
      </c>
      <c r="O14" s="193">
        <v>86.428591607588274</v>
      </c>
      <c r="P14" s="193">
        <v>80.716271763967086</v>
      </c>
      <c r="Q14" s="193">
        <v>85.328412802912766</v>
      </c>
      <c r="R14" s="193">
        <v>79.833074201299638</v>
      </c>
      <c r="S14" s="193">
        <v>77.966497026686184</v>
      </c>
      <c r="T14" s="193">
        <v>80.892110682116211</v>
      </c>
      <c r="U14" s="193">
        <v>82.107234501736727</v>
      </c>
      <c r="V14" s="193">
        <v>80.397342976192107</v>
      </c>
      <c r="W14" s="193">
        <v>78.9831812031792</v>
      </c>
      <c r="X14" s="193">
        <v>77.90380915494319</v>
      </c>
      <c r="Y14" s="193">
        <v>77.833045896079994</v>
      </c>
      <c r="Z14" s="193">
        <v>76.277379497866761</v>
      </c>
      <c r="AA14" s="193"/>
      <c r="AB14"/>
      <c r="AC14"/>
      <c r="AD14" s="29"/>
      <c r="AE14" s="29"/>
      <c r="AF14" s="29"/>
    </row>
    <row r="15" spans="1:38" ht="14.4">
      <c r="A15" s="92" t="s">
        <v>4</v>
      </c>
      <c r="B15" s="193">
        <v>37.080256767100181</v>
      </c>
      <c r="C15" s="193"/>
      <c r="D15" s="193"/>
      <c r="E15" s="193"/>
      <c r="F15" s="193"/>
      <c r="G15" s="193"/>
      <c r="H15" s="193"/>
      <c r="I15" s="193"/>
      <c r="J15" s="193"/>
      <c r="K15" s="193"/>
      <c r="L15" s="193"/>
      <c r="M15" s="193"/>
      <c r="N15" s="193"/>
      <c r="O15" s="193"/>
      <c r="P15" s="193">
        <v>184.30113675641567</v>
      </c>
      <c r="Q15" s="193">
        <v>150.5821323322202</v>
      </c>
      <c r="R15" s="193">
        <v>146.69091638205163</v>
      </c>
      <c r="S15" s="193">
        <v>112.07207629566734</v>
      </c>
      <c r="T15" s="193"/>
      <c r="U15" s="193"/>
      <c r="V15" s="193"/>
      <c r="W15" s="193"/>
      <c r="X15" s="193"/>
      <c r="Y15" s="193"/>
      <c r="Z15" s="193"/>
      <c r="AA15" s="193"/>
      <c r="AB15"/>
      <c r="AC15"/>
      <c r="AD15" s="29"/>
      <c r="AE15" s="29"/>
      <c r="AF15" s="29"/>
    </row>
    <row r="16" spans="1:38" ht="14.4">
      <c r="A16" s="92" t="s">
        <v>3</v>
      </c>
      <c r="B16" s="193">
        <v>240.04392971733827</v>
      </c>
      <c r="C16" s="193">
        <v>253.24418217290761</v>
      </c>
      <c r="D16" s="193">
        <v>241.35199529147437</v>
      </c>
      <c r="E16" s="193">
        <v>255.505965430228</v>
      </c>
      <c r="F16" s="193">
        <v>256.00780481211285</v>
      </c>
      <c r="G16" s="193">
        <v>261.90629677972612</v>
      </c>
      <c r="H16" s="193">
        <v>256.60418971628798</v>
      </c>
      <c r="I16" s="193">
        <v>256.86191358329148</v>
      </c>
      <c r="J16" s="193">
        <v>253.91407826143885</v>
      </c>
      <c r="K16" s="193">
        <v>250.9599165439289</v>
      </c>
      <c r="L16" s="193">
        <v>240.35254285506934</v>
      </c>
      <c r="M16" s="193">
        <v>240.71017810755862</v>
      </c>
      <c r="N16" s="193">
        <v>227.72891604720616</v>
      </c>
      <c r="O16" s="193">
        <v>236.53354428501754</v>
      </c>
      <c r="P16" s="193">
        <v>247.00288859696121</v>
      </c>
      <c r="Q16" s="193">
        <v>234.24346998150466</v>
      </c>
      <c r="R16" s="193">
        <v>220.2095458731078</v>
      </c>
      <c r="S16" s="193">
        <v>223.80295025311824</v>
      </c>
      <c r="T16" s="193">
        <v>233.61630429328426</v>
      </c>
      <c r="U16" s="193">
        <v>232.59355563777413</v>
      </c>
      <c r="V16" s="193">
        <v>222.29517150373565</v>
      </c>
      <c r="W16" s="193">
        <v>214.47412930889334</v>
      </c>
      <c r="X16" s="193">
        <v>206.8971616010854</v>
      </c>
      <c r="Y16" s="193">
        <v>202.5122316799154</v>
      </c>
      <c r="Z16" s="193">
        <v>209.20555689447028</v>
      </c>
      <c r="AA16" s="193"/>
      <c r="AB16"/>
      <c r="AC16"/>
      <c r="AD16" s="29"/>
      <c r="AE16" s="29"/>
      <c r="AF16" s="29"/>
    </row>
    <row r="17" spans="1:32" ht="14.4">
      <c r="A17" s="149" t="s">
        <v>32</v>
      </c>
      <c r="B17" s="193">
        <v>285.29296207552193</v>
      </c>
      <c r="C17" s="193">
        <v>285.23115577168892</v>
      </c>
      <c r="D17" s="193">
        <v>287.23553689394384</v>
      </c>
      <c r="E17" s="193">
        <v>291.51022502819711</v>
      </c>
      <c r="F17" s="193">
        <v>292.17272164885117</v>
      </c>
      <c r="G17" s="193">
        <v>295.57323837968363</v>
      </c>
      <c r="H17" s="193">
        <v>286.22276140444689</v>
      </c>
      <c r="I17" s="193">
        <v>279.13857641269573</v>
      </c>
      <c r="J17" s="193">
        <v>286.61577558983151</v>
      </c>
      <c r="K17" s="193">
        <v>290.56073718133803</v>
      </c>
      <c r="L17" s="193">
        <v>293.44330081183358</v>
      </c>
      <c r="M17" s="193">
        <v>292.15330806520126</v>
      </c>
      <c r="N17" s="193">
        <v>286.6472583330933</v>
      </c>
      <c r="O17" s="193">
        <v>279.32977171234023</v>
      </c>
      <c r="P17" s="193">
        <v>275.53867387729957</v>
      </c>
      <c r="Q17" s="193">
        <v>268.46102470816095</v>
      </c>
      <c r="R17" s="193">
        <v>261.07104267717892</v>
      </c>
      <c r="S17" s="193">
        <v>253.16890618599811</v>
      </c>
      <c r="T17" s="193">
        <v>247.63295083472622</v>
      </c>
      <c r="U17" s="193">
        <v>241.84683197126506</v>
      </c>
      <c r="V17" s="193">
        <v>239.067201351595</v>
      </c>
      <c r="W17" s="193">
        <v>234.71521589160176</v>
      </c>
      <c r="X17" s="193">
        <v>238.37236701711294</v>
      </c>
      <c r="Y17" s="193">
        <v>231.30675238244783</v>
      </c>
      <c r="Z17" s="193">
        <v>224.0635886997969</v>
      </c>
      <c r="AA17" s="193"/>
      <c r="AB17"/>
      <c r="AC17"/>
      <c r="AD17" s="29"/>
      <c r="AE17" s="29"/>
      <c r="AF17" s="29"/>
    </row>
    <row r="18" spans="1:32" ht="14.4">
      <c r="A18" s="92" t="s">
        <v>1</v>
      </c>
      <c r="B18" s="193">
        <v>309.58212304772093</v>
      </c>
      <c r="C18" s="193">
        <v>318.23134760820454</v>
      </c>
      <c r="D18" s="193">
        <v>328.73046152381784</v>
      </c>
      <c r="E18" s="193">
        <v>308.12778951563411</v>
      </c>
      <c r="F18" s="193">
        <v>339.55466467214865</v>
      </c>
      <c r="G18" s="193">
        <v>335.66214505464853</v>
      </c>
      <c r="H18" s="193">
        <v>313.32037641934681</v>
      </c>
      <c r="I18" s="193">
        <v>314.75715570156046</v>
      </c>
      <c r="J18" s="193">
        <v>319.104283113696</v>
      </c>
      <c r="K18" s="193">
        <v>305.45169097709584</v>
      </c>
      <c r="L18" s="193">
        <v>301.39460494216416</v>
      </c>
      <c r="M18" s="193">
        <v>295.2595365709206</v>
      </c>
      <c r="N18" s="193">
        <v>292.14953662320374</v>
      </c>
      <c r="O18" s="193">
        <v>282.2585436371067</v>
      </c>
      <c r="P18" s="193">
        <v>271.31552882026091</v>
      </c>
      <c r="Q18" s="193">
        <v>261.42052487457198</v>
      </c>
      <c r="R18" s="193">
        <v>247.70656180967339</v>
      </c>
      <c r="S18" s="193">
        <v>228.69030072218388</v>
      </c>
      <c r="T18" s="193">
        <v>219.56151577589051</v>
      </c>
      <c r="U18" s="193">
        <v>205.93098837123824</v>
      </c>
      <c r="V18" s="193">
        <v>193.37708690549329</v>
      </c>
      <c r="W18" s="193">
        <v>193.48478865677404</v>
      </c>
      <c r="X18" s="193">
        <v>188.76282436154881</v>
      </c>
      <c r="Y18" s="193">
        <v>189.71572758537243</v>
      </c>
      <c r="Z18" s="193"/>
      <c r="AA18" s="193"/>
      <c r="AB18"/>
      <c r="AC18"/>
      <c r="AD18" s="29"/>
      <c r="AE18" s="29"/>
      <c r="AF18" s="29"/>
    </row>
    <row r="19" spans="1:32" ht="14.4">
      <c r="A19" s="92" t="s">
        <v>23</v>
      </c>
      <c r="B19" s="193">
        <v>247.90211640306984</v>
      </c>
      <c r="C19" s="193">
        <v>249.00682326022286</v>
      </c>
      <c r="D19" s="193">
        <v>282.60439652695351</v>
      </c>
      <c r="E19" s="193">
        <v>267.55180093379647</v>
      </c>
      <c r="F19" s="193">
        <v>243.17532697491885</v>
      </c>
      <c r="G19" s="193">
        <v>247.18897333836262</v>
      </c>
      <c r="H19" s="193">
        <v>223.04087894739118</v>
      </c>
      <c r="I19" s="193">
        <v>215.05718846542888</v>
      </c>
      <c r="J19" s="193">
        <v>213.89008448760882</v>
      </c>
      <c r="K19" s="193">
        <v>229.98389423277632</v>
      </c>
      <c r="L19" s="193">
        <v>224.26364722972647</v>
      </c>
      <c r="M19" s="193">
        <v>220.48549551599098</v>
      </c>
      <c r="N19" s="193">
        <v>237.76152502070047</v>
      </c>
      <c r="O19" s="193">
        <v>273.93913102703266</v>
      </c>
      <c r="P19" s="193">
        <v>284.15239140317647</v>
      </c>
      <c r="Q19" s="193">
        <v>316.26765659631656</v>
      </c>
      <c r="R19" s="193">
        <v>335.43006382133632</v>
      </c>
      <c r="S19" s="193">
        <v>341.22495084501395</v>
      </c>
      <c r="T19" s="193">
        <v>385.09730309522968</v>
      </c>
      <c r="U19" s="193">
        <v>350.31358772021503</v>
      </c>
      <c r="V19" s="193">
        <v>303.03717867457453</v>
      </c>
      <c r="W19" s="193">
        <v>287.61092455127977</v>
      </c>
      <c r="X19" s="193">
        <v>259.95360775365668</v>
      </c>
      <c r="Y19" s="193">
        <v>266.10162111265606</v>
      </c>
      <c r="Z19" s="193"/>
      <c r="AA19" s="193"/>
      <c r="AB19"/>
      <c r="AC19"/>
      <c r="AD19" s="29"/>
      <c r="AE19" s="29"/>
      <c r="AF19" s="29"/>
    </row>
    <row r="21" spans="1:32">
      <c r="A21" s="44" t="s">
        <v>20</v>
      </c>
      <c r="L21" s="242"/>
      <c r="M21" s="242"/>
      <c r="N21" s="242"/>
      <c r="O21" s="242"/>
      <c r="P21" s="242"/>
      <c r="Q21" s="242"/>
      <c r="R21" s="242"/>
      <c r="S21" s="242"/>
      <c r="T21" s="242"/>
      <c r="U21" s="242"/>
      <c r="V21" s="242"/>
      <c r="W21" s="242"/>
      <c r="X21" s="242"/>
      <c r="Y21" s="242"/>
      <c r="Z21" s="242"/>
      <c r="AA21" s="242"/>
    </row>
    <row r="23" spans="1:32">
      <c r="A23" s="17" t="s">
        <v>505</v>
      </c>
    </row>
    <row r="25" spans="1:32">
      <c r="A25" s="53" t="s">
        <v>102</v>
      </c>
    </row>
    <row r="27" spans="1:32" ht="15" customHeight="1">
      <c r="A27" s="44" t="s">
        <v>141</v>
      </c>
    </row>
    <row r="29" spans="1:32">
      <c r="A29" s="17" t="s">
        <v>504</v>
      </c>
    </row>
    <row r="31" spans="1:32">
      <c r="A31" s="40" t="s">
        <v>140</v>
      </c>
    </row>
    <row r="33" spans="1:1">
      <c r="A33" s="17" t="s">
        <v>139</v>
      </c>
    </row>
    <row r="34" spans="1:1">
      <c r="A34" s="17" t="s">
        <v>15</v>
      </c>
    </row>
    <row r="35" spans="1:1">
      <c r="A35" s="17" t="s">
        <v>138</v>
      </c>
    </row>
    <row r="36" spans="1:1">
      <c r="A36" s="17" t="s">
        <v>15</v>
      </c>
    </row>
    <row r="37" spans="1:1">
      <c r="A37" s="17" t="s">
        <v>137</v>
      </c>
    </row>
    <row r="38" spans="1:1">
      <c r="A38" s="17" t="s">
        <v>15</v>
      </c>
    </row>
    <row r="39" spans="1:1">
      <c r="A39" s="17" t="s">
        <v>417</v>
      </c>
    </row>
    <row r="41" spans="1:1">
      <c r="A41" s="40" t="s">
        <v>136</v>
      </c>
    </row>
    <row r="42" spans="1:1">
      <c r="A42" s="17" t="s">
        <v>15</v>
      </c>
    </row>
    <row r="43" spans="1:1">
      <c r="A43" s="17" t="s">
        <v>415</v>
      </c>
    </row>
    <row r="44" spans="1:1">
      <c r="A44" s="17" t="s">
        <v>15</v>
      </c>
    </row>
    <row r="45" spans="1:1">
      <c r="A45" s="17" t="s">
        <v>416</v>
      </c>
    </row>
    <row r="47" spans="1:1">
      <c r="A47" s="17" t="s">
        <v>418</v>
      </c>
    </row>
  </sheetData>
  <conditionalFormatting sqref="AD4:AF4 AD7:AF8 AD10:AF10 AD13:AF16">
    <cfRule type="expression" dxfId="126" priority="51" stopIfTrue="1">
      <formula>ISNA(ACTIVECELL)</formula>
    </cfRule>
  </conditionalFormatting>
  <hyperlinks>
    <hyperlink ref="AC3" location="Content!A1" display="Back to content page" xr:uid="{00000000-0004-0000-EB00-000000000000}"/>
  </hyperlinks>
  <pageMargins left="0.7" right="0.7" top="0.75" bottom="0.75" header="0.3" footer="0.3"/>
  <pageSetup orientation="portrait" horizontalDpi="1200" verticalDpi="12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sheetPr codeName="Sheet237"/>
  <dimension ref="A1:H29"/>
  <sheetViews>
    <sheetView workbookViewId="0">
      <selection activeCell="B4" sqref="B4:E19"/>
    </sheetView>
  </sheetViews>
  <sheetFormatPr defaultRowHeight="14.4"/>
  <cols>
    <col min="1" max="1" width="33.77734375" style="17" customWidth="1"/>
    <col min="2" max="8" width="11.5546875" style="17" customWidth="1"/>
    <col min="9" max="38" width="11.5546875" customWidth="1"/>
  </cols>
  <sheetData>
    <row r="1" spans="1:8">
      <c r="A1" s="44" t="s">
        <v>3063</v>
      </c>
      <c r="B1" s="44"/>
      <c r="C1" s="44"/>
      <c r="D1" s="44"/>
      <c r="E1" s="44"/>
      <c r="F1" s="44"/>
      <c r="G1" s="44"/>
      <c r="H1" s="44"/>
    </row>
    <row r="2" spans="1:8">
      <c r="A2" s="13"/>
    </row>
    <row r="3" spans="1:8">
      <c r="A3" s="278" t="s">
        <v>31</v>
      </c>
      <c r="B3" s="134">
        <v>2018</v>
      </c>
      <c r="C3" s="134">
        <v>2019</v>
      </c>
      <c r="D3" s="134">
        <v>2020</v>
      </c>
      <c r="E3" s="134">
        <v>2021</v>
      </c>
      <c r="F3" s="33"/>
      <c r="G3" s="1" t="s">
        <v>528</v>
      </c>
      <c r="H3" s="100"/>
    </row>
    <row r="4" spans="1:8">
      <c r="A4" s="92" t="s">
        <v>13</v>
      </c>
      <c r="B4" s="193">
        <v>328.6</v>
      </c>
      <c r="C4" s="193">
        <v>418.9</v>
      </c>
      <c r="D4" s="193">
        <v>422.8</v>
      </c>
      <c r="E4" s="193">
        <v>364.8</v>
      </c>
      <c r="F4" s="105"/>
      <c r="G4" s="105"/>
    </row>
    <row r="5" spans="1:8">
      <c r="A5" s="92" t="s">
        <v>12</v>
      </c>
      <c r="B5" s="193">
        <v>1423.6</v>
      </c>
      <c r="C5" s="193">
        <v>1392.5</v>
      </c>
      <c r="D5" s="193">
        <v>1291.2</v>
      </c>
      <c r="E5" s="193">
        <v>1235.5</v>
      </c>
      <c r="F5" s="105"/>
      <c r="G5" s="33"/>
    </row>
    <row r="6" spans="1:8">
      <c r="A6" s="92" t="s">
        <v>492</v>
      </c>
      <c r="B6" s="193">
        <v>71.3</v>
      </c>
      <c r="C6" s="193">
        <v>76.8</v>
      </c>
      <c r="D6" s="193">
        <v>120.9</v>
      </c>
      <c r="E6" s="193">
        <v>124</v>
      </c>
      <c r="F6" s="105"/>
      <c r="G6" s="33"/>
    </row>
    <row r="7" spans="1:8">
      <c r="A7" s="28" t="s">
        <v>89</v>
      </c>
      <c r="B7" s="193">
        <v>118.5</v>
      </c>
      <c r="C7" s="193">
        <v>95.4</v>
      </c>
      <c r="D7" s="193">
        <v>104.8</v>
      </c>
      <c r="E7" s="193">
        <v>126.9</v>
      </c>
      <c r="F7" s="105"/>
      <c r="G7" s="105"/>
    </row>
    <row r="8" spans="1:8">
      <c r="A8" s="92" t="s">
        <v>482</v>
      </c>
      <c r="B8" s="193">
        <v>1164.3</v>
      </c>
      <c r="C8" s="193">
        <v>1170</v>
      </c>
      <c r="D8" s="193">
        <v>1147.5999999999999</v>
      </c>
      <c r="E8" s="193">
        <v>1123.2</v>
      </c>
      <c r="G8" s="105"/>
    </row>
    <row r="9" spans="1:8">
      <c r="A9" s="92" t="s">
        <v>145</v>
      </c>
      <c r="B9" s="193">
        <v>382.8</v>
      </c>
      <c r="C9" s="193">
        <v>372.3</v>
      </c>
      <c r="D9" s="193">
        <v>298.60000000000002</v>
      </c>
      <c r="E9" s="193">
        <v>302.10000000000002</v>
      </c>
      <c r="F9" s="105"/>
      <c r="G9" s="105"/>
    </row>
    <row r="10" spans="1:8">
      <c r="A10" s="92" t="s">
        <v>10</v>
      </c>
      <c r="B10" s="193">
        <v>73</v>
      </c>
      <c r="C10" s="193">
        <v>74.099999999999994</v>
      </c>
      <c r="D10" s="193">
        <v>70.8</v>
      </c>
      <c r="E10" s="193">
        <v>72.599999999999994</v>
      </c>
      <c r="F10" s="105"/>
      <c r="G10" s="105"/>
    </row>
    <row r="11" spans="1:8">
      <c r="A11" s="92" t="s">
        <v>9</v>
      </c>
      <c r="B11" s="193">
        <v>83.4</v>
      </c>
      <c r="C11" s="193">
        <v>87.7</v>
      </c>
      <c r="D11" s="193">
        <v>81.900000000000006</v>
      </c>
      <c r="E11" s="193">
        <v>83</v>
      </c>
      <c r="F11" s="105"/>
      <c r="G11" s="105"/>
    </row>
    <row r="12" spans="1:8">
      <c r="A12" s="92" t="s">
        <v>8</v>
      </c>
      <c r="B12" s="193">
        <v>2091.3000000000002</v>
      </c>
      <c r="C12" s="193">
        <v>2169.1</v>
      </c>
      <c r="D12" s="193">
        <v>2067.1</v>
      </c>
      <c r="E12" s="193">
        <v>2115.6999999999998</v>
      </c>
      <c r="F12" s="105"/>
      <c r="G12" s="105"/>
    </row>
    <row r="13" spans="1:8">
      <c r="A13" s="92" t="s">
        <v>6</v>
      </c>
      <c r="B13" s="193">
        <v>431.3</v>
      </c>
      <c r="C13" s="193">
        <v>422.7</v>
      </c>
      <c r="D13" s="193">
        <v>395.8</v>
      </c>
      <c r="E13" s="193">
        <v>390.7</v>
      </c>
      <c r="F13" s="105"/>
      <c r="G13" s="105"/>
    </row>
    <row r="14" spans="1:8">
      <c r="A14" s="92" t="s">
        <v>5</v>
      </c>
      <c r="B14" s="193">
        <v>1703.6</v>
      </c>
      <c r="C14" s="193">
        <v>1619.5</v>
      </c>
      <c r="D14" s="193">
        <v>1510.2</v>
      </c>
      <c r="E14" s="193">
        <v>1391.6</v>
      </c>
      <c r="F14" s="105"/>
      <c r="G14" s="105"/>
    </row>
    <row r="15" spans="1:8">
      <c r="A15" s="92" t="s">
        <v>4</v>
      </c>
      <c r="B15" s="193">
        <v>4899.3999999999996</v>
      </c>
      <c r="C15" s="193">
        <v>4968.2</v>
      </c>
      <c r="D15" s="193">
        <v>4564.6000000000004</v>
      </c>
      <c r="E15" s="193">
        <v>4533.6000000000004</v>
      </c>
      <c r="F15" s="105"/>
      <c r="G15" s="105"/>
    </row>
    <row r="16" spans="1:8">
      <c r="A16" s="92" t="s">
        <v>3</v>
      </c>
      <c r="B16" s="193">
        <v>3554.5</v>
      </c>
      <c r="C16" s="193">
        <v>3195.7</v>
      </c>
      <c r="D16" s="193">
        <v>3216.7</v>
      </c>
      <c r="E16" s="193">
        <v>3256.4</v>
      </c>
      <c r="G16" s="105"/>
    </row>
    <row r="17" spans="1:7">
      <c r="A17" s="149" t="s">
        <v>32</v>
      </c>
      <c r="B17" s="193">
        <v>113.2</v>
      </c>
      <c r="C17" s="193">
        <v>115.1</v>
      </c>
      <c r="D17" s="193">
        <v>109.2</v>
      </c>
      <c r="E17" s="193">
        <v>113</v>
      </c>
      <c r="G17" s="105"/>
    </row>
    <row r="18" spans="1:7">
      <c r="A18" s="92" t="s">
        <v>1</v>
      </c>
      <c r="B18" s="193">
        <v>743.3</v>
      </c>
      <c r="C18" s="193">
        <v>690.9</v>
      </c>
      <c r="D18" s="193">
        <v>607.79999999999995</v>
      </c>
      <c r="E18" s="193">
        <v>658.9</v>
      </c>
    </row>
    <row r="19" spans="1:7">
      <c r="A19" s="92" t="s">
        <v>0</v>
      </c>
      <c r="B19" s="193">
        <v>589.1</v>
      </c>
      <c r="C19" s="193">
        <v>495.4</v>
      </c>
      <c r="D19" s="193">
        <v>468</v>
      </c>
      <c r="E19" s="193">
        <v>540.5</v>
      </c>
      <c r="F19" s="105"/>
      <c r="G19" s="105"/>
    </row>
    <row r="21" spans="1:7">
      <c r="A21" s="102" t="s">
        <v>20</v>
      </c>
    </row>
    <row r="23" spans="1:7">
      <c r="A23" s="17" t="s">
        <v>749</v>
      </c>
    </row>
    <row r="24" spans="1:7">
      <c r="A24" s="17" t="s">
        <v>15</v>
      </c>
    </row>
    <row r="25" spans="1:7">
      <c r="A25" s="17" t="s">
        <v>750</v>
      </c>
    </row>
    <row r="27" spans="1:7">
      <c r="A27" s="13" t="s">
        <v>2849</v>
      </c>
    </row>
    <row r="29" spans="1:7">
      <c r="A29" s="13" t="s">
        <v>3064</v>
      </c>
    </row>
  </sheetData>
  <hyperlinks>
    <hyperlink ref="G3" location="Content!A1" display="Back to content page" xr:uid="{00000000-0004-0000-EC00-000000000000}"/>
  </hyperlinks>
  <pageMargins left="0.7" right="0.7" top="0.75" bottom="0.75" header="0.3" footer="0.3"/>
  <pageSetup paperSize="9" orientation="portrait" horizontalDpi="4294967293"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sheetPr codeName="Sheet238"/>
  <dimension ref="A1:AK44"/>
  <sheetViews>
    <sheetView topLeftCell="Q1" zoomScale="95" zoomScaleNormal="95" workbookViewId="0">
      <selection activeCell="AG29" sqref="AG29"/>
    </sheetView>
  </sheetViews>
  <sheetFormatPr defaultColWidth="9.21875" defaultRowHeight="13.8"/>
  <cols>
    <col min="1" max="1" width="33.77734375" style="17" customWidth="1"/>
    <col min="2" max="24" width="11.21875" style="17" customWidth="1"/>
    <col min="25" max="34" width="10" style="17" customWidth="1"/>
    <col min="35" max="16384" width="9.21875" style="17"/>
  </cols>
  <sheetData>
    <row r="1" spans="1:37" s="18" customFormat="1">
      <c r="A1" s="18" t="s">
        <v>3071</v>
      </c>
      <c r="AC1" s="366"/>
      <c r="AD1" s="366"/>
      <c r="AE1" s="366"/>
    </row>
    <row r="2" spans="1:37" s="18" customFormat="1"/>
    <row r="3" spans="1:37" ht="15" customHeight="1">
      <c r="A3" s="794" t="s">
        <v>31</v>
      </c>
      <c r="B3" s="803" t="s">
        <v>134</v>
      </c>
      <c r="C3" s="804"/>
      <c r="D3" s="804"/>
      <c r="E3" s="804"/>
      <c r="F3" s="804"/>
      <c r="G3" s="804"/>
      <c r="H3" s="804"/>
      <c r="I3" s="804"/>
      <c r="J3" s="804"/>
      <c r="K3" s="804"/>
      <c r="L3" s="804"/>
      <c r="M3" s="804"/>
      <c r="N3" s="804"/>
      <c r="O3" s="804"/>
      <c r="P3" s="804"/>
      <c r="Q3" s="804"/>
      <c r="R3" s="804"/>
      <c r="S3" s="804"/>
      <c r="T3" s="804"/>
      <c r="U3" s="804"/>
      <c r="V3" s="804"/>
      <c r="W3" s="804"/>
      <c r="X3" s="804"/>
      <c r="Y3" s="804"/>
      <c r="Z3" s="804"/>
      <c r="AA3" s="804"/>
      <c r="AB3" s="804"/>
      <c r="AC3" s="804"/>
      <c r="AD3" s="804"/>
      <c r="AE3" s="804"/>
      <c r="AF3" s="804"/>
      <c r="AG3" s="804"/>
      <c r="AH3" s="319"/>
      <c r="AJ3" s="33"/>
      <c r="AK3" s="33"/>
    </row>
    <row r="4" spans="1:37" ht="14.4">
      <c r="A4" s="794"/>
      <c r="B4" s="207">
        <v>1990</v>
      </c>
      <c r="C4" s="207">
        <v>1991</v>
      </c>
      <c r="D4" s="207">
        <v>1992</v>
      </c>
      <c r="E4" s="207">
        <v>1993</v>
      </c>
      <c r="F4" s="207">
        <v>1994</v>
      </c>
      <c r="G4" s="207">
        <v>1995</v>
      </c>
      <c r="H4" s="207">
        <v>1996</v>
      </c>
      <c r="I4" s="207">
        <v>1997</v>
      </c>
      <c r="J4" s="207">
        <v>1998</v>
      </c>
      <c r="K4" s="207">
        <v>1999</v>
      </c>
      <c r="L4" s="207">
        <v>2000</v>
      </c>
      <c r="M4" s="207">
        <v>2001</v>
      </c>
      <c r="N4" s="207">
        <v>2002</v>
      </c>
      <c r="O4" s="207">
        <v>2003</v>
      </c>
      <c r="P4" s="207">
        <v>2004</v>
      </c>
      <c r="Q4" s="207">
        <v>2005</v>
      </c>
      <c r="R4" s="207">
        <v>2006</v>
      </c>
      <c r="S4" s="207">
        <v>2007</v>
      </c>
      <c r="T4" s="207">
        <v>2008</v>
      </c>
      <c r="U4" s="207">
        <v>2009</v>
      </c>
      <c r="V4" s="207">
        <v>2010</v>
      </c>
      <c r="W4" s="207">
        <v>2011</v>
      </c>
      <c r="X4" s="207">
        <v>2012</v>
      </c>
      <c r="Y4" s="207">
        <v>2013</v>
      </c>
      <c r="Z4" s="207">
        <v>2014</v>
      </c>
      <c r="AA4" s="207">
        <v>2015</v>
      </c>
      <c r="AB4" s="207">
        <v>2016</v>
      </c>
      <c r="AC4" s="207">
        <v>2017</v>
      </c>
      <c r="AD4" s="207">
        <v>2018</v>
      </c>
      <c r="AE4" s="207">
        <v>2019</v>
      </c>
      <c r="AF4" s="207">
        <v>2020</v>
      </c>
      <c r="AG4" s="207">
        <v>2021</v>
      </c>
      <c r="AH4" s="207">
        <v>2022</v>
      </c>
      <c r="AJ4" s="1" t="s">
        <v>528</v>
      </c>
    </row>
    <row r="5" spans="1:37" s="13" customFormat="1">
      <c r="A5" s="28" t="s">
        <v>13</v>
      </c>
      <c r="B5" s="313">
        <v>841</v>
      </c>
      <c r="C5" s="313">
        <v>934</v>
      </c>
      <c r="D5" s="313">
        <v>947</v>
      </c>
      <c r="E5" s="313">
        <v>950</v>
      </c>
      <c r="F5" s="313">
        <v>955</v>
      </c>
      <c r="G5" s="313">
        <v>960</v>
      </c>
      <c r="H5" s="313">
        <v>1028</v>
      </c>
      <c r="I5" s="313">
        <v>1146</v>
      </c>
      <c r="J5" s="313">
        <v>1318</v>
      </c>
      <c r="K5" s="313">
        <v>1335</v>
      </c>
      <c r="L5" s="313">
        <v>1445</v>
      </c>
      <c r="M5" s="313">
        <v>1638</v>
      </c>
      <c r="N5" s="313">
        <v>1765</v>
      </c>
      <c r="O5" s="313">
        <v>1995</v>
      </c>
      <c r="P5" s="313">
        <v>2240</v>
      </c>
      <c r="Q5" s="313">
        <v>2632</v>
      </c>
      <c r="R5" s="313">
        <v>3306</v>
      </c>
      <c r="S5" s="313">
        <v>3217</v>
      </c>
      <c r="T5" s="313">
        <v>4156</v>
      </c>
      <c r="U5" s="313">
        <v>4735</v>
      </c>
      <c r="V5" s="313">
        <v>5256</v>
      </c>
      <c r="W5" s="313">
        <v>5607</v>
      </c>
      <c r="X5" s="313">
        <v>6189</v>
      </c>
      <c r="Y5" s="313">
        <v>8266</v>
      </c>
      <c r="Z5" s="313">
        <v>9010</v>
      </c>
      <c r="AA5" s="313">
        <v>9660.7000000000007</v>
      </c>
      <c r="AB5" s="313">
        <v>10379</v>
      </c>
      <c r="AC5" s="313">
        <v>10737</v>
      </c>
      <c r="AD5" s="313">
        <v>12869</v>
      </c>
      <c r="AE5" s="313">
        <v>15474</v>
      </c>
      <c r="AF5" s="313">
        <v>16400</v>
      </c>
      <c r="AG5" s="313">
        <v>18926.320999999996</v>
      </c>
      <c r="AH5" s="313">
        <v>18882.259999999998</v>
      </c>
      <c r="AI5" s="47"/>
    </row>
    <row r="6" spans="1:37" s="13" customFormat="1">
      <c r="A6" s="28" t="s">
        <v>12</v>
      </c>
      <c r="B6" s="313">
        <v>906</v>
      </c>
      <c r="C6" s="313">
        <v>935</v>
      </c>
      <c r="D6" s="313">
        <v>1157</v>
      </c>
      <c r="E6" s="313">
        <v>1093</v>
      </c>
      <c r="F6" s="313">
        <v>1111</v>
      </c>
      <c r="G6" s="313">
        <v>1114</v>
      </c>
      <c r="H6" s="313">
        <v>807</v>
      </c>
      <c r="I6" s="313">
        <v>925</v>
      </c>
      <c r="J6" s="313">
        <v>1092</v>
      </c>
      <c r="K6" s="313">
        <v>1110</v>
      </c>
      <c r="L6" s="313">
        <v>1027</v>
      </c>
      <c r="M6" s="313">
        <v>1034.5999999999999</v>
      </c>
      <c r="N6" s="313">
        <v>1044.3</v>
      </c>
      <c r="O6" s="313">
        <v>935.6</v>
      </c>
      <c r="P6" s="313">
        <v>823.1</v>
      </c>
      <c r="Q6" s="313">
        <v>867</v>
      </c>
      <c r="R6" s="313">
        <v>794</v>
      </c>
      <c r="S6" s="313">
        <v>625</v>
      </c>
      <c r="T6" s="313">
        <v>587</v>
      </c>
      <c r="U6" s="313">
        <v>444</v>
      </c>
      <c r="V6" s="313">
        <v>457</v>
      </c>
      <c r="W6" s="313">
        <v>303</v>
      </c>
      <c r="X6" s="313">
        <v>703</v>
      </c>
      <c r="Y6" s="313">
        <v>1681</v>
      </c>
      <c r="Z6" s="313">
        <v>2361</v>
      </c>
      <c r="AA6" s="313">
        <v>2489.5</v>
      </c>
      <c r="AB6" s="313">
        <v>2688</v>
      </c>
      <c r="AC6" s="313">
        <v>3022</v>
      </c>
      <c r="AD6" s="313">
        <v>3105</v>
      </c>
      <c r="AE6" s="313">
        <v>2508</v>
      </c>
      <c r="AF6" s="313">
        <v>2182</v>
      </c>
      <c r="AG6" s="313">
        <v>2507.683</v>
      </c>
      <c r="AH6" s="313">
        <v>2645.663</v>
      </c>
    </row>
    <row r="7" spans="1:37" s="13" customFormat="1">
      <c r="A7" s="28" t="s">
        <v>483</v>
      </c>
      <c r="B7" s="313"/>
      <c r="C7" s="313"/>
      <c r="D7" s="313"/>
      <c r="E7" s="313"/>
      <c r="F7" s="313"/>
      <c r="G7" s="313"/>
      <c r="H7" s="313"/>
      <c r="I7" s="313"/>
      <c r="J7" s="313"/>
      <c r="K7" s="313"/>
      <c r="L7" s="313">
        <v>25.545000000000002</v>
      </c>
      <c r="M7" s="313">
        <v>27.306999999999999</v>
      </c>
      <c r="N7" s="313">
        <v>29.068000000000001</v>
      </c>
      <c r="O7" s="313">
        <v>30.83</v>
      </c>
      <c r="P7" s="313">
        <v>38.67</v>
      </c>
      <c r="Q7" s="313">
        <v>41.841000000000001</v>
      </c>
      <c r="R7" s="313">
        <v>44.131</v>
      </c>
      <c r="S7" s="313">
        <v>41.223999999999997</v>
      </c>
      <c r="T7" s="313">
        <v>37.877000000000002</v>
      </c>
      <c r="U7" s="313">
        <v>40.872</v>
      </c>
      <c r="V7" s="313">
        <v>56.023000000000003</v>
      </c>
      <c r="W7" s="313">
        <v>50.561</v>
      </c>
      <c r="X7" s="313">
        <v>51.442</v>
      </c>
      <c r="Y7" s="313">
        <v>49.415999999999997</v>
      </c>
      <c r="Z7" s="313">
        <v>46.244999999999997</v>
      </c>
      <c r="AA7" s="313">
        <v>46.597999999999999</v>
      </c>
      <c r="AB7" s="313">
        <v>58</v>
      </c>
      <c r="AC7" s="313">
        <v>91</v>
      </c>
      <c r="AD7" s="313">
        <v>98</v>
      </c>
      <c r="AE7" s="313">
        <v>108</v>
      </c>
      <c r="AF7" s="313">
        <v>130</v>
      </c>
      <c r="AG7" s="313">
        <v>50.637</v>
      </c>
      <c r="AH7" s="313">
        <v>50.168999999999997</v>
      </c>
    </row>
    <row r="8" spans="1:37" s="13" customFormat="1">
      <c r="A8" s="28" t="s">
        <v>89</v>
      </c>
      <c r="B8" s="313">
        <v>5650</v>
      </c>
      <c r="C8" s="313">
        <v>5281</v>
      </c>
      <c r="D8" s="313">
        <v>6073</v>
      </c>
      <c r="E8" s="313">
        <v>5545</v>
      </c>
      <c r="F8" s="313">
        <v>5312</v>
      </c>
      <c r="G8" s="313">
        <v>5378</v>
      </c>
      <c r="H8" s="313">
        <v>5415</v>
      </c>
      <c r="I8" s="313">
        <v>5423</v>
      </c>
      <c r="J8" s="313">
        <v>4728</v>
      </c>
      <c r="K8" s="313">
        <v>5320</v>
      </c>
      <c r="L8" s="313">
        <v>5999</v>
      </c>
      <c r="M8" s="313">
        <v>5979</v>
      </c>
      <c r="N8" s="313">
        <v>6118</v>
      </c>
      <c r="O8" s="313">
        <v>6167</v>
      </c>
      <c r="P8" s="313">
        <v>7086</v>
      </c>
      <c r="Q8" s="313">
        <v>7400</v>
      </c>
      <c r="R8" s="313">
        <v>7629</v>
      </c>
      <c r="S8" s="313">
        <v>7543</v>
      </c>
      <c r="T8" s="313">
        <v>7495</v>
      </c>
      <c r="U8" s="313">
        <v>7665</v>
      </c>
      <c r="V8" s="313">
        <v>7454</v>
      </c>
      <c r="W8" s="313">
        <v>7010</v>
      </c>
      <c r="X8" s="313">
        <v>7547</v>
      </c>
      <c r="Y8" s="313">
        <v>8349</v>
      </c>
      <c r="Z8" s="313">
        <v>8728</v>
      </c>
      <c r="AA8" s="313">
        <v>8306</v>
      </c>
      <c r="AB8" s="313">
        <v>9135</v>
      </c>
      <c r="AC8" s="313">
        <v>9510</v>
      </c>
      <c r="AD8" s="313">
        <v>12067</v>
      </c>
      <c r="AE8" s="313">
        <v>12060</v>
      </c>
      <c r="AF8" s="313">
        <v>12929</v>
      </c>
      <c r="AG8" s="313">
        <v>14307.494999999999</v>
      </c>
      <c r="AH8" s="313">
        <v>15430.019</v>
      </c>
    </row>
    <row r="9" spans="1:37" s="13" customFormat="1">
      <c r="A9" s="28" t="s">
        <v>482</v>
      </c>
      <c r="B9" s="313">
        <v>364</v>
      </c>
      <c r="C9" s="313">
        <v>419</v>
      </c>
      <c r="D9" s="313">
        <v>419</v>
      </c>
      <c r="E9" s="313">
        <v>419</v>
      </c>
      <c r="F9" s="313">
        <v>419</v>
      </c>
      <c r="G9" s="313">
        <v>425</v>
      </c>
      <c r="H9" s="313">
        <v>425</v>
      </c>
      <c r="I9" s="313">
        <v>450</v>
      </c>
      <c r="J9" s="313">
        <v>451.5</v>
      </c>
      <c r="K9" s="313">
        <v>454.5</v>
      </c>
      <c r="L9" s="313">
        <v>469.7</v>
      </c>
      <c r="M9" s="313">
        <v>506.29999999999995</v>
      </c>
      <c r="N9" s="313">
        <v>472.7</v>
      </c>
      <c r="O9" s="313">
        <v>394.4</v>
      </c>
      <c r="P9" s="313">
        <v>354.5</v>
      </c>
      <c r="Q9" s="313">
        <v>408</v>
      </c>
      <c r="R9" s="313">
        <v>437.28</v>
      </c>
      <c r="S9" s="313">
        <v>454.08000000000004</v>
      </c>
      <c r="T9" s="313">
        <v>440.72</v>
      </c>
      <c r="U9" s="313">
        <v>1044.4000000000001</v>
      </c>
      <c r="V9" s="313">
        <v>1000.4</v>
      </c>
      <c r="W9" s="313">
        <v>946.8</v>
      </c>
      <c r="X9" s="313">
        <v>951.8</v>
      </c>
      <c r="Y9" s="313">
        <v>998.3</v>
      </c>
      <c r="Z9" s="313">
        <v>1034.5999999999999</v>
      </c>
      <c r="AA9" s="313">
        <v>486</v>
      </c>
      <c r="AB9" s="313">
        <v>408</v>
      </c>
      <c r="AC9" s="313">
        <v>415</v>
      </c>
      <c r="AD9" s="313">
        <v>520</v>
      </c>
      <c r="AE9" s="313">
        <v>585</v>
      </c>
      <c r="AF9" s="313">
        <v>541</v>
      </c>
      <c r="AG9" s="313">
        <v>468.69400000000002</v>
      </c>
      <c r="AH9" s="313">
        <v>490.67899999999997</v>
      </c>
    </row>
    <row r="10" spans="1:37" s="13" customFormat="1">
      <c r="A10" s="28" t="s">
        <v>11</v>
      </c>
      <c r="B10" s="313"/>
      <c r="C10" s="313"/>
      <c r="D10" s="313"/>
      <c r="E10" s="313"/>
      <c r="F10" s="313"/>
      <c r="G10" s="313"/>
      <c r="H10" s="313"/>
      <c r="I10" s="313"/>
      <c r="J10" s="313"/>
      <c r="K10" s="313">
        <v>200</v>
      </c>
      <c r="L10" s="313">
        <v>290</v>
      </c>
      <c r="M10" s="313">
        <v>290</v>
      </c>
      <c r="N10" s="313">
        <v>310</v>
      </c>
      <c r="O10" s="313">
        <v>330</v>
      </c>
      <c r="P10" s="313">
        <v>300</v>
      </c>
      <c r="Q10" s="313">
        <v>350</v>
      </c>
      <c r="R10" s="313">
        <v>200</v>
      </c>
      <c r="S10" s="313">
        <v>200</v>
      </c>
      <c r="T10" s="313">
        <v>200</v>
      </c>
      <c r="U10" s="313">
        <v>505.3</v>
      </c>
      <c r="V10" s="313">
        <v>503.6</v>
      </c>
      <c r="W10" s="313">
        <v>489.5</v>
      </c>
      <c r="X10" s="313">
        <v>485.4</v>
      </c>
      <c r="Y10" s="313">
        <v>515.25300000000004</v>
      </c>
      <c r="Z10" s="313">
        <v>520.13900000000001</v>
      </c>
      <c r="AA10" s="313">
        <v>532.20000000000005</v>
      </c>
      <c r="AB10" s="313">
        <v>508</v>
      </c>
      <c r="AC10" s="313">
        <v>502</v>
      </c>
      <c r="AD10" s="313">
        <v>517</v>
      </c>
      <c r="AE10" s="313">
        <v>393</v>
      </c>
      <c r="AF10" s="313">
        <v>427</v>
      </c>
      <c r="AG10" s="313">
        <v>534.9079999999999</v>
      </c>
      <c r="AH10" s="313">
        <v>482.34499999999997</v>
      </c>
    </row>
    <row r="11" spans="1:37" s="13" customFormat="1">
      <c r="A11" s="28" t="s">
        <v>133</v>
      </c>
      <c r="B11" s="313">
        <v>592.09359999999992</v>
      </c>
      <c r="C11" s="313">
        <v>586.91750999999999</v>
      </c>
      <c r="D11" s="313">
        <v>620.33300000000008</v>
      </c>
      <c r="E11" s="313">
        <v>645.48320000000001</v>
      </c>
      <c r="F11" s="313">
        <v>660.07270000000005</v>
      </c>
      <c r="G11" s="313">
        <v>662.02260000000001</v>
      </c>
      <c r="H11" s="313">
        <v>681.21429999999998</v>
      </c>
      <c r="I11" s="313">
        <v>734.31053199999997</v>
      </c>
      <c r="J11" s="313">
        <v>784.42010000000005</v>
      </c>
      <c r="K11" s="313">
        <v>833.29449999999997</v>
      </c>
      <c r="L11" s="313">
        <v>882.84670000000006</v>
      </c>
      <c r="M11" s="313">
        <v>945.93880000000001</v>
      </c>
      <c r="N11" s="313">
        <v>888.00109999999995</v>
      </c>
      <c r="O11" s="313">
        <v>1023.504</v>
      </c>
      <c r="P11" s="313">
        <v>1134.7530000000002</v>
      </c>
      <c r="Q11" s="313">
        <v>1148.6963000000001</v>
      </c>
      <c r="R11" s="313">
        <v>1173.6578</v>
      </c>
      <c r="S11" s="313">
        <v>1221.8943999999999</v>
      </c>
      <c r="T11" s="313">
        <v>1274.3200999999999</v>
      </c>
      <c r="U11" s="313">
        <v>1273.808</v>
      </c>
      <c r="V11" s="313">
        <v>1359.8009999999999</v>
      </c>
      <c r="W11" s="313">
        <v>1267.7</v>
      </c>
      <c r="X11" s="313">
        <v>1350.2</v>
      </c>
      <c r="Y11" s="313">
        <v>1423.4</v>
      </c>
      <c r="Z11" s="313">
        <v>1487.5</v>
      </c>
      <c r="AA11" s="313">
        <v>1542.2</v>
      </c>
      <c r="AB11" s="313">
        <v>1886</v>
      </c>
      <c r="AC11" s="313">
        <v>1983</v>
      </c>
      <c r="AD11" s="313">
        <v>2099</v>
      </c>
      <c r="AE11" s="313">
        <v>2178</v>
      </c>
      <c r="AF11" s="313">
        <v>2167</v>
      </c>
      <c r="AG11" s="313">
        <v>1984.4840000000002</v>
      </c>
      <c r="AH11" s="313">
        <v>2051.1999999999998</v>
      </c>
    </row>
    <row r="12" spans="1:37" s="13" customFormat="1">
      <c r="A12" s="28" t="s">
        <v>9</v>
      </c>
      <c r="B12" s="313">
        <v>718</v>
      </c>
      <c r="C12" s="313">
        <v>766</v>
      </c>
      <c r="D12" s="313">
        <v>793</v>
      </c>
      <c r="E12" s="313">
        <v>921</v>
      </c>
      <c r="F12" s="313">
        <v>953</v>
      </c>
      <c r="G12" s="313">
        <v>940</v>
      </c>
      <c r="H12" s="313">
        <v>987</v>
      </c>
      <c r="I12" s="313">
        <v>1086</v>
      </c>
      <c r="J12" s="313">
        <v>1149</v>
      </c>
      <c r="K12" s="313">
        <v>1184</v>
      </c>
      <c r="L12" s="313">
        <v>1226</v>
      </c>
      <c r="M12" s="313">
        <v>1230.2</v>
      </c>
      <c r="N12" s="313">
        <v>1284.9000000000001</v>
      </c>
      <c r="O12" s="313">
        <v>1321.3999999999999</v>
      </c>
      <c r="P12" s="313">
        <v>1451.6</v>
      </c>
      <c r="Q12" s="313">
        <v>1537.1000000000001</v>
      </c>
      <c r="R12" s="313">
        <v>1579.7</v>
      </c>
      <c r="S12" s="313">
        <v>1453</v>
      </c>
      <c r="T12" s="313">
        <v>1543</v>
      </c>
      <c r="U12" s="313">
        <v>1661.32</v>
      </c>
      <c r="V12" s="313">
        <v>1822.2</v>
      </c>
      <c r="W12" s="313">
        <v>1887.7</v>
      </c>
      <c r="X12" s="313">
        <v>1911.5</v>
      </c>
      <c r="Y12" s="313">
        <v>1835.4</v>
      </c>
      <c r="Z12" s="313">
        <v>2057</v>
      </c>
      <c r="AA12" s="313">
        <v>2125</v>
      </c>
      <c r="AB12" s="313">
        <v>2233</v>
      </c>
      <c r="AC12" s="313">
        <v>1917</v>
      </c>
      <c r="AD12" s="313">
        <v>1803</v>
      </c>
      <c r="AE12" s="313">
        <v>1937</v>
      </c>
      <c r="AF12" s="313">
        <v>1882</v>
      </c>
      <c r="AG12" s="313">
        <v>2220.8980000000001</v>
      </c>
      <c r="AH12" s="313">
        <v>2222.5410000000002</v>
      </c>
    </row>
    <row r="13" spans="1:37" s="13" customFormat="1">
      <c r="A13" s="28" t="s">
        <v>165</v>
      </c>
      <c r="B13" s="313">
        <v>764.7</v>
      </c>
      <c r="C13" s="313">
        <v>839.5</v>
      </c>
      <c r="D13" s="313">
        <v>929.7</v>
      </c>
      <c r="E13" s="313">
        <v>988.4</v>
      </c>
      <c r="F13" s="313">
        <v>1048</v>
      </c>
      <c r="G13" s="313">
        <v>1165.0999999999999</v>
      </c>
      <c r="H13" s="313">
        <v>1272.3</v>
      </c>
      <c r="I13" s="313">
        <v>1398.6</v>
      </c>
      <c r="J13" s="313">
        <v>1538.8</v>
      </c>
      <c r="K13" s="313">
        <v>1585</v>
      </c>
      <c r="L13" s="313">
        <v>1777.5</v>
      </c>
      <c r="M13" s="313">
        <v>1910.8</v>
      </c>
      <c r="N13" s="313">
        <v>1948.8</v>
      </c>
      <c r="O13" s="313">
        <v>2081.5</v>
      </c>
      <c r="P13" s="313">
        <v>2165.1999999999998</v>
      </c>
      <c r="Q13" s="313">
        <v>2272.1</v>
      </c>
      <c r="R13" s="313">
        <v>2350.1999999999998</v>
      </c>
      <c r="S13" s="313">
        <v>2464.6</v>
      </c>
      <c r="T13" s="313">
        <v>2557.1999999999998</v>
      </c>
      <c r="U13" s="313">
        <v>2577.4</v>
      </c>
      <c r="V13" s="313">
        <v>2688.7</v>
      </c>
      <c r="W13" s="313">
        <v>2738.6</v>
      </c>
      <c r="X13" s="313">
        <v>2797.1</v>
      </c>
      <c r="Y13" s="313">
        <v>2885.3</v>
      </c>
      <c r="Z13" s="313">
        <v>2936.9</v>
      </c>
      <c r="AA13" s="313">
        <v>2995.6</v>
      </c>
      <c r="AB13" s="313">
        <v>3042.2</v>
      </c>
      <c r="AC13" s="313">
        <v>3119.7</v>
      </c>
      <c r="AD13" s="313">
        <v>3131.6</v>
      </c>
      <c r="AE13" s="313">
        <v>3236.6</v>
      </c>
      <c r="AF13" s="313">
        <v>2882.4</v>
      </c>
      <c r="AG13" s="313">
        <v>2992.1</v>
      </c>
      <c r="AH13" s="313">
        <v>3122.6660000000002</v>
      </c>
    </row>
    <row r="14" spans="1:37" s="13" customFormat="1">
      <c r="A14" s="28" t="s">
        <v>6</v>
      </c>
      <c r="B14" s="313">
        <v>485</v>
      </c>
      <c r="C14" s="313">
        <v>490</v>
      </c>
      <c r="D14" s="313">
        <v>490</v>
      </c>
      <c r="E14" s="313">
        <v>490</v>
      </c>
      <c r="F14" s="313">
        <v>806</v>
      </c>
      <c r="G14" s="313">
        <v>408</v>
      </c>
      <c r="H14" s="313">
        <v>425</v>
      </c>
      <c r="I14" s="313">
        <v>1005</v>
      </c>
      <c r="J14" s="313">
        <v>6864</v>
      </c>
      <c r="K14" s="313">
        <v>7707</v>
      </c>
      <c r="L14" s="313">
        <v>9693.848</v>
      </c>
      <c r="M14" s="313">
        <v>11164.508</v>
      </c>
      <c r="N14" s="313">
        <v>11952.218000000001</v>
      </c>
      <c r="O14" s="313">
        <v>10903.213</v>
      </c>
      <c r="P14" s="313">
        <v>11705.668</v>
      </c>
      <c r="Q14" s="313">
        <v>13198.093150899998</v>
      </c>
      <c r="R14" s="313">
        <v>14490.7</v>
      </c>
      <c r="S14" s="313">
        <v>16070.311019000001</v>
      </c>
      <c r="T14" s="313">
        <v>16219.584495999999</v>
      </c>
      <c r="U14" s="313">
        <v>16963.400000000001</v>
      </c>
      <c r="V14" s="313">
        <v>16187.331471</v>
      </c>
      <c r="W14" s="313">
        <v>16310.892661</v>
      </c>
      <c r="X14" s="313">
        <v>14901.032621257387</v>
      </c>
      <c r="Y14" s="313">
        <v>14336.905401324639</v>
      </c>
      <c r="Z14" s="313">
        <v>17501</v>
      </c>
      <c r="AA14" s="313">
        <v>19402.599999999999</v>
      </c>
      <c r="AB14" s="313">
        <v>18697</v>
      </c>
      <c r="AC14" s="313">
        <v>17452</v>
      </c>
      <c r="AD14" s="313">
        <v>16988</v>
      </c>
      <c r="AE14" s="313">
        <v>18824</v>
      </c>
      <c r="AF14" s="313">
        <v>18886</v>
      </c>
      <c r="AG14" s="313">
        <v>18797.803</v>
      </c>
      <c r="AH14" s="313">
        <v>19413.451000000001</v>
      </c>
    </row>
    <row r="15" spans="1:37" s="13" customFormat="1">
      <c r="A15" s="28" t="s">
        <v>17</v>
      </c>
      <c r="B15" s="313"/>
      <c r="C15" s="313"/>
      <c r="D15" s="313"/>
      <c r="E15" s="313"/>
      <c r="F15" s="313"/>
      <c r="G15" s="313">
        <v>1171</v>
      </c>
      <c r="H15" s="313">
        <v>893</v>
      </c>
      <c r="I15" s="313">
        <v>642</v>
      </c>
      <c r="J15" s="313">
        <v>1019</v>
      </c>
      <c r="K15" s="313">
        <v>1209</v>
      </c>
      <c r="L15" s="313">
        <v>1414</v>
      </c>
      <c r="M15" s="313">
        <v>1394</v>
      </c>
      <c r="N15" s="313">
        <v>1377</v>
      </c>
      <c r="O15" s="313">
        <v>1567</v>
      </c>
      <c r="P15" s="313">
        <v>1588</v>
      </c>
      <c r="Q15" s="313">
        <v>1585</v>
      </c>
      <c r="R15" s="313">
        <v>1491</v>
      </c>
      <c r="S15" s="313">
        <v>1694</v>
      </c>
      <c r="T15" s="313">
        <v>2097</v>
      </c>
      <c r="U15" s="313">
        <v>1742</v>
      </c>
      <c r="V15" s="313">
        <v>1488</v>
      </c>
      <c r="W15" s="313">
        <v>1607</v>
      </c>
      <c r="X15" s="313">
        <v>1538</v>
      </c>
      <c r="Y15" s="313">
        <v>1712</v>
      </c>
      <c r="Z15" s="313">
        <v>1528</v>
      </c>
      <c r="AA15" s="313">
        <v>1575</v>
      </c>
      <c r="AB15" s="313">
        <v>1479</v>
      </c>
      <c r="AC15" s="313">
        <v>1773</v>
      </c>
      <c r="AD15" s="313">
        <v>1416</v>
      </c>
      <c r="AE15" s="313">
        <v>1372</v>
      </c>
      <c r="AF15" s="313">
        <v>1957</v>
      </c>
      <c r="AG15" s="313">
        <v>1451.44</v>
      </c>
      <c r="AH15" s="313">
        <v>1656.308</v>
      </c>
    </row>
    <row r="16" spans="1:37" s="13" customFormat="1">
      <c r="A16" s="28" t="s">
        <v>4</v>
      </c>
      <c r="B16" s="313">
        <v>101</v>
      </c>
      <c r="C16" s="313">
        <v>106</v>
      </c>
      <c r="D16" s="313">
        <v>110</v>
      </c>
      <c r="E16" s="313">
        <v>117</v>
      </c>
      <c r="F16" s="313">
        <v>126</v>
      </c>
      <c r="G16" s="313">
        <v>129</v>
      </c>
      <c r="H16" s="313">
        <v>133</v>
      </c>
      <c r="I16" s="313">
        <v>149</v>
      </c>
      <c r="J16" s="313">
        <v>159</v>
      </c>
      <c r="K16" s="313">
        <v>172.4</v>
      </c>
      <c r="L16" s="313">
        <v>187.5</v>
      </c>
      <c r="M16" s="313">
        <v>191.9</v>
      </c>
      <c r="N16" s="313">
        <v>218.8</v>
      </c>
      <c r="O16" s="313">
        <v>223.8</v>
      </c>
      <c r="P16" s="313">
        <v>226</v>
      </c>
      <c r="Q16" s="313">
        <v>231</v>
      </c>
      <c r="R16" s="313">
        <v>252</v>
      </c>
      <c r="S16" s="313">
        <v>270.60000000000002</v>
      </c>
      <c r="T16" s="313">
        <v>267.7</v>
      </c>
      <c r="U16" s="313">
        <v>275.7</v>
      </c>
      <c r="V16" s="313">
        <v>301.01799999999997</v>
      </c>
      <c r="W16" s="313">
        <v>323.8</v>
      </c>
      <c r="X16" s="313">
        <v>336.5</v>
      </c>
      <c r="Y16" s="313">
        <v>347</v>
      </c>
      <c r="Z16" s="313">
        <v>355</v>
      </c>
      <c r="AA16" s="313">
        <v>369</v>
      </c>
      <c r="AB16" s="313">
        <v>496</v>
      </c>
      <c r="AC16" s="313">
        <v>513</v>
      </c>
      <c r="AD16" s="313">
        <v>518</v>
      </c>
      <c r="AE16" s="313">
        <v>540</v>
      </c>
      <c r="AF16" s="313">
        <v>535</v>
      </c>
      <c r="AG16" s="313">
        <v>448.58300000000003</v>
      </c>
      <c r="AH16" s="313">
        <v>460.61500000000001</v>
      </c>
    </row>
    <row r="17" spans="1:37" s="13" customFormat="1">
      <c r="A17" s="28" t="s">
        <v>3</v>
      </c>
      <c r="B17" s="313">
        <v>165385</v>
      </c>
      <c r="C17" s="313">
        <v>168316</v>
      </c>
      <c r="D17" s="313">
        <v>167956</v>
      </c>
      <c r="E17" s="313">
        <v>174581</v>
      </c>
      <c r="F17" s="313">
        <v>182452</v>
      </c>
      <c r="G17" s="313">
        <v>187825</v>
      </c>
      <c r="H17" s="313">
        <v>200266</v>
      </c>
      <c r="I17" s="313">
        <v>210052</v>
      </c>
      <c r="J17" s="313">
        <v>205375</v>
      </c>
      <c r="K17" s="313">
        <v>203012</v>
      </c>
      <c r="L17" s="313">
        <v>210670</v>
      </c>
      <c r="M17" s="313">
        <v>210100</v>
      </c>
      <c r="N17" s="313">
        <v>220575</v>
      </c>
      <c r="O17" s="313">
        <v>234229</v>
      </c>
      <c r="P17" s="313">
        <v>244605</v>
      </c>
      <c r="Q17" s="313">
        <v>244922</v>
      </c>
      <c r="R17" s="313">
        <v>253798</v>
      </c>
      <c r="S17" s="313">
        <v>263479</v>
      </c>
      <c r="T17" s="313">
        <v>258291</v>
      </c>
      <c r="U17" s="313">
        <v>249557</v>
      </c>
      <c r="V17" s="313">
        <v>259601</v>
      </c>
      <c r="W17" s="313">
        <v>262538</v>
      </c>
      <c r="X17" s="313">
        <v>257919</v>
      </c>
      <c r="Y17" s="313">
        <v>256137</v>
      </c>
      <c r="Z17" s="313">
        <v>254765</v>
      </c>
      <c r="AA17" s="313">
        <v>250390</v>
      </c>
      <c r="AB17" s="313">
        <v>255112</v>
      </c>
      <c r="AC17" s="313">
        <v>257769</v>
      </c>
      <c r="AD17" s="313">
        <v>256064</v>
      </c>
      <c r="AE17" s="313">
        <v>252639</v>
      </c>
      <c r="AF17" s="313">
        <v>239520</v>
      </c>
      <c r="AG17" s="313">
        <v>213722.91</v>
      </c>
      <c r="AH17" s="313">
        <v>226896.57399999999</v>
      </c>
    </row>
    <row r="18" spans="1:37" s="13" customFormat="1">
      <c r="A18" s="152" t="s">
        <v>32</v>
      </c>
      <c r="B18" s="313">
        <v>1629</v>
      </c>
      <c r="C18" s="313">
        <v>1833</v>
      </c>
      <c r="D18" s="313">
        <v>1852</v>
      </c>
      <c r="E18" s="313">
        <v>1967</v>
      </c>
      <c r="F18" s="313">
        <v>1715</v>
      </c>
      <c r="G18" s="313">
        <v>1817</v>
      </c>
      <c r="H18" s="313">
        <v>2053</v>
      </c>
      <c r="I18" s="313">
        <v>1775</v>
      </c>
      <c r="J18" s="313">
        <v>2245</v>
      </c>
      <c r="K18" s="313">
        <v>2381</v>
      </c>
      <c r="L18" s="313">
        <v>2516</v>
      </c>
      <c r="M18" s="313">
        <v>2773</v>
      </c>
      <c r="N18" s="313">
        <v>2883</v>
      </c>
      <c r="O18" s="313">
        <v>3169</v>
      </c>
      <c r="P18" s="313">
        <v>3350</v>
      </c>
      <c r="Q18" s="313">
        <v>3621</v>
      </c>
      <c r="R18" s="313">
        <v>3532</v>
      </c>
      <c r="S18" s="313">
        <v>4152</v>
      </c>
      <c r="T18" s="313">
        <v>4370</v>
      </c>
      <c r="U18" s="313">
        <v>4738</v>
      </c>
      <c r="V18" s="313">
        <v>5274</v>
      </c>
      <c r="W18" s="313">
        <v>5227</v>
      </c>
      <c r="X18" s="313">
        <v>5630</v>
      </c>
      <c r="Y18" s="313">
        <v>5940</v>
      </c>
      <c r="Z18" s="313">
        <v>6184</v>
      </c>
      <c r="AA18" s="313">
        <v>6314.6577941380001</v>
      </c>
      <c r="AB18" s="313">
        <v>6997.9434130689997</v>
      </c>
      <c r="AC18" s="313">
        <v>7008.4562210000004</v>
      </c>
      <c r="AD18" s="313">
        <v>7258.7300267500004</v>
      </c>
      <c r="AE18" s="313">
        <v>8091.5911494479997</v>
      </c>
      <c r="AF18" s="313">
        <v>7748.5480851800003</v>
      </c>
      <c r="AG18" s="313">
        <v>8420.1444919999994</v>
      </c>
      <c r="AH18" s="313">
        <v>10123.567999999999</v>
      </c>
      <c r="AI18" s="91" t="s">
        <v>15</v>
      </c>
      <c r="AJ18" s="18" t="s">
        <v>15</v>
      </c>
      <c r="AK18" s="18"/>
    </row>
    <row r="19" spans="1:37" s="13" customFormat="1">
      <c r="A19" s="28" t="s">
        <v>1</v>
      </c>
      <c r="B19" s="313">
        <v>7771</v>
      </c>
      <c r="C19" s="313">
        <v>7775</v>
      </c>
      <c r="D19" s="313">
        <v>7780</v>
      </c>
      <c r="E19" s="313">
        <v>7785</v>
      </c>
      <c r="F19" s="313">
        <v>7785</v>
      </c>
      <c r="G19" s="313">
        <v>7924</v>
      </c>
      <c r="H19" s="313">
        <v>7171</v>
      </c>
      <c r="I19" s="313">
        <v>7941</v>
      </c>
      <c r="J19" s="313">
        <v>7603</v>
      </c>
      <c r="K19" s="313">
        <v>7764</v>
      </c>
      <c r="L19" s="313">
        <v>7798</v>
      </c>
      <c r="M19" s="313">
        <v>7943</v>
      </c>
      <c r="N19" s="313">
        <v>8152</v>
      </c>
      <c r="O19" s="313">
        <v>8308</v>
      </c>
      <c r="P19" s="313">
        <v>8507</v>
      </c>
      <c r="Q19" s="313">
        <v>8936</v>
      </c>
      <c r="R19" s="313">
        <v>9681.3189999999995</v>
      </c>
      <c r="S19" s="313">
        <v>9744.4580000000005</v>
      </c>
      <c r="T19" s="313">
        <v>9534</v>
      </c>
      <c r="U19" s="313">
        <v>10316.950000000001</v>
      </c>
      <c r="V19" s="313">
        <v>11236.078</v>
      </c>
      <c r="W19" s="313">
        <v>12328.558000000001</v>
      </c>
      <c r="X19" s="313">
        <v>12952.178</v>
      </c>
      <c r="Y19" s="313">
        <v>13781.8156</v>
      </c>
      <c r="Z19" s="313">
        <v>14050.395</v>
      </c>
      <c r="AA19" s="313">
        <f>13842426.069/1000</f>
        <v>13842.426069000001</v>
      </c>
      <c r="AB19" s="313">
        <v>11695</v>
      </c>
      <c r="AC19" s="313">
        <v>14536</v>
      </c>
      <c r="AD19" s="313">
        <v>16282</v>
      </c>
      <c r="AE19" s="313">
        <v>15115</v>
      </c>
      <c r="AF19" s="313">
        <v>15237</v>
      </c>
      <c r="AG19" s="313">
        <v>17802.29</v>
      </c>
      <c r="AH19" s="313">
        <v>19534.857000000004</v>
      </c>
    </row>
    <row r="20" spans="1:37" s="13" customFormat="1">
      <c r="A20" s="28" t="s">
        <v>23</v>
      </c>
      <c r="B20" s="313">
        <v>9559</v>
      </c>
      <c r="C20" s="313">
        <v>8832</v>
      </c>
      <c r="D20" s="313">
        <v>8617</v>
      </c>
      <c r="E20" s="313">
        <v>7668</v>
      </c>
      <c r="F20" s="313">
        <v>8272</v>
      </c>
      <c r="G20" s="313">
        <v>8017</v>
      </c>
      <c r="H20" s="313">
        <v>7819</v>
      </c>
      <c r="I20" s="313">
        <v>7350</v>
      </c>
      <c r="J20" s="313">
        <v>6583</v>
      </c>
      <c r="K20" s="313">
        <v>7091</v>
      </c>
      <c r="L20" s="313">
        <v>7478.7829999999994</v>
      </c>
      <c r="M20" s="313">
        <v>7925.8249999999998</v>
      </c>
      <c r="N20" s="313">
        <v>8587.1</v>
      </c>
      <c r="O20" s="313">
        <v>8798.5499999999993</v>
      </c>
      <c r="P20" s="313">
        <v>9718.9520000000011</v>
      </c>
      <c r="Q20" s="313">
        <v>9374.0149999999994</v>
      </c>
      <c r="R20" s="313">
        <v>7741.2647500000003</v>
      </c>
      <c r="S20" s="313">
        <v>7363.7200000000012</v>
      </c>
      <c r="T20" s="313">
        <v>7470.753999999999</v>
      </c>
      <c r="U20" s="313">
        <v>6646.3509999999997</v>
      </c>
      <c r="V20" s="313">
        <v>8472.85</v>
      </c>
      <c r="W20" s="313">
        <v>9019.2000000000007</v>
      </c>
      <c r="X20" s="313">
        <v>8962.7000000000007</v>
      </c>
      <c r="Y20" s="313">
        <v>9314.7999999999993</v>
      </c>
      <c r="Z20" s="313">
        <v>9628</v>
      </c>
      <c r="AA20" s="313">
        <v>9516</v>
      </c>
      <c r="AB20" s="313">
        <v>7090</v>
      </c>
      <c r="AC20" s="313">
        <v>7544</v>
      </c>
      <c r="AD20" s="313">
        <v>9418</v>
      </c>
      <c r="AE20" s="313">
        <v>8451</v>
      </c>
      <c r="AF20" s="313">
        <v>6712</v>
      </c>
      <c r="AG20" s="313">
        <v>8692.3410000000003</v>
      </c>
      <c r="AH20" s="313">
        <v>12281.505999999999</v>
      </c>
    </row>
    <row r="21" spans="1:37">
      <c r="B21" s="99"/>
      <c r="C21" s="99"/>
      <c r="D21" s="99"/>
      <c r="E21" s="99"/>
      <c r="F21" s="99"/>
      <c r="G21" s="99"/>
      <c r="H21" s="99"/>
      <c r="I21" s="99"/>
      <c r="J21" s="99"/>
      <c r="K21" s="99"/>
      <c r="L21" s="99"/>
      <c r="M21" s="99"/>
      <c r="N21" s="99"/>
      <c r="O21" s="99"/>
      <c r="P21" s="99"/>
      <c r="Q21" s="99"/>
      <c r="R21" s="99"/>
      <c r="S21" s="99"/>
      <c r="T21" s="99"/>
      <c r="U21" s="99"/>
      <c r="V21" s="99"/>
      <c r="W21" s="98"/>
      <c r="X21" s="98"/>
      <c r="Y21" s="98"/>
      <c r="Z21" s="98"/>
      <c r="AA21" s="98"/>
      <c r="AB21" s="98"/>
      <c r="AC21" s="98"/>
      <c r="AD21" s="98"/>
      <c r="AE21" s="98"/>
      <c r="AF21" s="98"/>
      <c r="AG21" s="98"/>
      <c r="AH21" s="98"/>
    </row>
    <row r="22" spans="1:37" s="13" customFormat="1" ht="15" customHeight="1">
      <c r="A22" s="18" t="s">
        <v>20</v>
      </c>
      <c r="Z22"/>
      <c r="AA22"/>
      <c r="AB22"/>
      <c r="AC22"/>
      <c r="AD22"/>
      <c r="AE22"/>
      <c r="AF22"/>
      <c r="AG22"/>
      <c r="AH22"/>
    </row>
    <row r="23" spans="1:37" s="13" customFormat="1" ht="15" customHeight="1"/>
    <row r="24" spans="1:37" s="13" customFormat="1" ht="15" customHeight="1">
      <c r="A24" s="13" t="s">
        <v>222</v>
      </c>
    </row>
    <row r="25" spans="1:37" s="13" customFormat="1" ht="15" customHeight="1"/>
    <row r="26" spans="1:37">
      <c r="A26" s="53" t="s">
        <v>555</v>
      </c>
    </row>
    <row r="27" spans="1:37">
      <c r="A27" s="53"/>
    </row>
    <row r="28" spans="1:37">
      <c r="A28" s="53" t="s">
        <v>2755</v>
      </c>
    </row>
    <row r="29" spans="1:37">
      <c r="A29" s="53"/>
    </row>
    <row r="30" spans="1:37">
      <c r="A30" s="13" t="s">
        <v>2851</v>
      </c>
    </row>
    <row r="31" spans="1:37">
      <c r="A31" s="53"/>
    </row>
    <row r="32" spans="1:37">
      <c r="A32" s="17" t="s">
        <v>3072</v>
      </c>
    </row>
    <row r="33" spans="1:2">
      <c r="A33" s="53"/>
    </row>
    <row r="34" spans="1:2">
      <c r="A34" s="53" t="s">
        <v>102</v>
      </c>
    </row>
    <row r="36" spans="1:2" s="13" customFormat="1">
      <c r="A36" s="18" t="s">
        <v>36</v>
      </c>
    </row>
    <row r="37" spans="1:2" s="13" customFormat="1">
      <c r="A37" s="18"/>
    </row>
    <row r="38" spans="1:2" s="13" customFormat="1">
      <c r="A38" s="13" t="s">
        <v>131</v>
      </c>
    </row>
    <row r="39" spans="1:2" s="13" customFormat="1"/>
    <row r="40" spans="1:2" s="13" customFormat="1">
      <c r="A40" s="13" t="s">
        <v>130</v>
      </c>
      <c r="B40" s="75"/>
    </row>
    <row r="41" spans="1:2" s="13" customFormat="1">
      <c r="B41" s="75"/>
    </row>
    <row r="42" spans="1:2" s="13" customFormat="1">
      <c r="A42" s="13" t="s">
        <v>236</v>
      </c>
      <c r="B42" s="17"/>
    </row>
    <row r="43" spans="1:2">
      <c r="A43" s="13"/>
    </row>
    <row r="44" spans="1:2">
      <c r="A44" s="13" t="s">
        <v>237</v>
      </c>
    </row>
  </sheetData>
  <mergeCells count="2">
    <mergeCell ref="A3:A4"/>
    <mergeCell ref="B3:AG3"/>
  </mergeCells>
  <conditionalFormatting sqref="Z12">
    <cfRule type="expression" dxfId="125" priority="4" stopIfTrue="1">
      <formula>ISNA(ACTIVECELL)</formula>
    </cfRule>
  </conditionalFormatting>
  <conditionalFormatting sqref="Z17">
    <cfRule type="expression" dxfId="124" priority="5" stopIfTrue="1">
      <formula>ISNA(ACTIVECELL)</formula>
    </cfRule>
  </conditionalFormatting>
  <hyperlinks>
    <hyperlink ref="AJ4" location="Content!A1" display="Back to content page" xr:uid="{00000000-0004-0000-ED00-000000000000}"/>
  </hyperlinks>
  <pageMargins left="0.7" right="0.7" top="0.75" bottom="0.75" header="0.3" footer="0.3"/>
  <pageSetup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sheetPr codeName="Sheet239"/>
  <dimension ref="A1:K87"/>
  <sheetViews>
    <sheetView workbookViewId="0">
      <selection activeCell="H73" sqref="H73"/>
    </sheetView>
  </sheetViews>
  <sheetFormatPr defaultRowHeight="14.4"/>
  <cols>
    <col min="1" max="1" width="13.109375" customWidth="1"/>
    <col min="2" max="9" width="11.33203125" customWidth="1"/>
  </cols>
  <sheetData>
    <row r="1" spans="1:11">
      <c r="A1" s="18" t="s">
        <v>3073</v>
      </c>
    </row>
    <row r="3" spans="1:11">
      <c r="A3" s="76" t="s">
        <v>14</v>
      </c>
      <c r="B3" s="76" t="s">
        <v>35</v>
      </c>
      <c r="C3" s="76" t="s">
        <v>27</v>
      </c>
      <c r="D3" s="76" t="s">
        <v>2618</v>
      </c>
      <c r="E3" s="76" t="s">
        <v>2619</v>
      </c>
      <c r="F3" s="76" t="s">
        <v>2620</v>
      </c>
      <c r="G3" s="76" t="s">
        <v>2621</v>
      </c>
      <c r="H3" s="76" t="s">
        <v>2622</v>
      </c>
      <c r="I3" s="76" t="s">
        <v>158</v>
      </c>
      <c r="K3" s="1" t="s">
        <v>528</v>
      </c>
    </row>
    <row r="4" spans="1:11">
      <c r="A4" s="807" t="s">
        <v>13</v>
      </c>
      <c r="B4" s="448" t="s">
        <v>606</v>
      </c>
      <c r="C4" s="563">
        <v>10379</v>
      </c>
      <c r="D4" s="563">
        <v>4546</v>
      </c>
      <c r="E4" s="563">
        <v>5815</v>
      </c>
      <c r="F4" s="563"/>
      <c r="G4" s="563"/>
      <c r="H4" s="563">
        <v>18</v>
      </c>
      <c r="I4" s="563"/>
    </row>
    <row r="5" spans="1:11">
      <c r="A5" s="808"/>
      <c r="B5" s="448" t="s">
        <v>607</v>
      </c>
      <c r="C5" s="563">
        <v>10737</v>
      </c>
      <c r="D5" s="563">
        <v>3066</v>
      </c>
      <c r="E5" s="563">
        <v>7653</v>
      </c>
      <c r="F5" s="563"/>
      <c r="G5" s="563"/>
      <c r="H5" s="563">
        <v>18</v>
      </c>
      <c r="I5" s="563"/>
    </row>
    <row r="6" spans="1:11">
      <c r="A6" s="808"/>
      <c r="B6" s="448" t="s">
        <v>608</v>
      </c>
      <c r="C6" s="563">
        <v>12869</v>
      </c>
      <c r="D6" s="563">
        <v>3058</v>
      </c>
      <c r="E6" s="563">
        <v>9793</v>
      </c>
      <c r="F6" s="563"/>
      <c r="G6" s="563"/>
      <c r="H6" s="563">
        <v>18</v>
      </c>
      <c r="I6" s="563"/>
    </row>
    <row r="7" spans="1:11">
      <c r="A7" s="808"/>
      <c r="B7" s="448" t="s">
        <v>1151</v>
      </c>
      <c r="C7" s="563">
        <v>15474</v>
      </c>
      <c r="D7" s="563">
        <v>4582</v>
      </c>
      <c r="E7" s="563">
        <v>10874</v>
      </c>
      <c r="F7" s="563"/>
      <c r="G7" s="563"/>
      <c r="H7" s="563">
        <v>18</v>
      </c>
      <c r="I7" s="563"/>
    </row>
    <row r="8" spans="1:11">
      <c r="A8" s="809"/>
      <c r="B8" s="505" t="s">
        <v>1152</v>
      </c>
      <c r="C8" s="564">
        <v>16400</v>
      </c>
      <c r="D8" s="564">
        <v>4428</v>
      </c>
      <c r="E8" s="564">
        <v>11954</v>
      </c>
      <c r="F8" s="564"/>
      <c r="G8" s="564"/>
      <c r="H8" s="564">
        <v>18</v>
      </c>
      <c r="I8" s="564"/>
    </row>
    <row r="9" spans="1:11">
      <c r="A9" s="807" t="s">
        <v>12</v>
      </c>
      <c r="B9" s="448" t="s">
        <v>606</v>
      </c>
      <c r="C9" s="563">
        <v>2688</v>
      </c>
      <c r="D9" s="563">
        <v>2686</v>
      </c>
      <c r="E9" s="563"/>
      <c r="F9" s="563"/>
      <c r="G9" s="563"/>
      <c r="H9" s="563">
        <v>2</v>
      </c>
      <c r="I9" s="563"/>
    </row>
    <row r="10" spans="1:11">
      <c r="A10" s="808"/>
      <c r="B10" s="448" t="s">
        <v>607</v>
      </c>
      <c r="C10" s="563">
        <v>3022</v>
      </c>
      <c r="D10" s="563">
        <v>3020</v>
      </c>
      <c r="E10" s="563"/>
      <c r="F10" s="563"/>
      <c r="G10" s="563"/>
      <c r="H10" s="563">
        <v>2</v>
      </c>
      <c r="I10" s="563"/>
    </row>
    <row r="11" spans="1:11">
      <c r="A11" s="808"/>
      <c r="B11" s="448" t="s">
        <v>608</v>
      </c>
      <c r="C11" s="563">
        <v>3105</v>
      </c>
      <c r="D11" s="563">
        <v>3100</v>
      </c>
      <c r="E11" s="563"/>
      <c r="F11" s="563"/>
      <c r="G11" s="563"/>
      <c r="H11" s="563">
        <v>5</v>
      </c>
      <c r="I11" s="563"/>
    </row>
    <row r="12" spans="1:11">
      <c r="A12" s="808"/>
      <c r="B12" s="448" t="s">
        <v>1151</v>
      </c>
      <c r="C12" s="563">
        <v>2508</v>
      </c>
      <c r="D12" s="563">
        <v>2504</v>
      </c>
      <c r="E12" s="563"/>
      <c r="F12" s="563"/>
      <c r="G12" s="563"/>
      <c r="H12" s="563">
        <v>5</v>
      </c>
      <c r="I12" s="563"/>
    </row>
    <row r="13" spans="1:11">
      <c r="A13" s="809"/>
      <c r="B13" s="505" t="s">
        <v>1152</v>
      </c>
      <c r="C13" s="564">
        <v>2182</v>
      </c>
      <c r="D13" s="564">
        <v>2176</v>
      </c>
      <c r="E13" s="564"/>
      <c r="F13" s="564"/>
      <c r="G13" s="564"/>
      <c r="H13" s="564">
        <v>6</v>
      </c>
      <c r="I13" s="564"/>
    </row>
    <row r="14" spans="1:11">
      <c r="A14" s="807" t="s">
        <v>483</v>
      </c>
      <c r="B14" s="448" t="s">
        <v>606</v>
      </c>
      <c r="C14" s="563">
        <v>58</v>
      </c>
      <c r="D14" s="563">
        <v>58</v>
      </c>
      <c r="E14" s="563"/>
      <c r="F14" s="563"/>
      <c r="G14" s="563"/>
      <c r="H14" s="563"/>
      <c r="I14" s="563"/>
    </row>
    <row r="15" spans="1:11">
      <c r="A15" s="808"/>
      <c r="B15" s="448" t="s">
        <v>607</v>
      </c>
      <c r="C15" s="563">
        <v>91</v>
      </c>
      <c r="D15" s="563">
        <v>91</v>
      </c>
      <c r="E15" s="563"/>
      <c r="F15" s="563"/>
      <c r="G15" s="563"/>
      <c r="H15" s="563"/>
      <c r="I15" s="563"/>
    </row>
    <row r="16" spans="1:11">
      <c r="A16" s="808"/>
      <c r="B16" s="448" t="s">
        <v>608</v>
      </c>
      <c r="C16" s="563">
        <v>98</v>
      </c>
      <c r="D16" s="563">
        <v>98</v>
      </c>
      <c r="E16" s="563"/>
      <c r="F16" s="563"/>
      <c r="G16" s="563"/>
      <c r="H16" s="563"/>
      <c r="I16" s="563"/>
    </row>
    <row r="17" spans="1:9">
      <c r="A17" s="808"/>
      <c r="B17" s="448" t="s">
        <v>1151</v>
      </c>
      <c r="C17" s="563">
        <v>108</v>
      </c>
      <c r="D17" s="563">
        <v>108</v>
      </c>
      <c r="E17" s="563"/>
      <c r="F17" s="563"/>
      <c r="G17" s="563"/>
      <c r="H17" s="563"/>
      <c r="I17" s="563"/>
    </row>
    <row r="18" spans="1:9">
      <c r="A18" s="809"/>
      <c r="B18" s="505" t="s">
        <v>1152</v>
      </c>
      <c r="C18" s="564">
        <v>130</v>
      </c>
      <c r="D18" s="564">
        <v>130</v>
      </c>
      <c r="E18" s="564"/>
      <c r="F18" s="564"/>
      <c r="G18" s="564"/>
      <c r="H18" s="564"/>
      <c r="I18" s="564"/>
    </row>
    <row r="19" spans="1:9" ht="14.4" customHeight="1">
      <c r="A19" s="807" t="s">
        <v>2577</v>
      </c>
      <c r="B19" s="448" t="s">
        <v>606</v>
      </c>
      <c r="C19" s="563">
        <v>9135</v>
      </c>
      <c r="D19" s="563">
        <v>36</v>
      </c>
      <c r="E19" s="563">
        <v>9099</v>
      </c>
      <c r="F19" s="563"/>
      <c r="G19" s="563"/>
      <c r="H19" s="563"/>
      <c r="I19" s="563"/>
    </row>
    <row r="20" spans="1:9">
      <c r="A20" s="808"/>
      <c r="B20" s="448" t="s">
        <v>607</v>
      </c>
      <c r="C20" s="563">
        <v>9988</v>
      </c>
      <c r="D20" s="563">
        <v>506</v>
      </c>
      <c r="E20" s="563">
        <v>9482</v>
      </c>
      <c r="F20" s="563"/>
      <c r="G20" s="563"/>
      <c r="H20" s="563"/>
      <c r="I20" s="563"/>
    </row>
    <row r="21" spans="1:9">
      <c r="A21" s="808"/>
      <c r="B21" s="448" t="s">
        <v>608</v>
      </c>
      <c r="C21" s="563">
        <v>12067</v>
      </c>
      <c r="D21" s="563">
        <v>976</v>
      </c>
      <c r="E21" s="563">
        <v>11064</v>
      </c>
      <c r="F21" s="563"/>
      <c r="G21" s="563"/>
      <c r="H21" s="563">
        <v>27</v>
      </c>
      <c r="I21" s="563"/>
    </row>
    <row r="22" spans="1:9">
      <c r="A22" s="808"/>
      <c r="B22" s="448" t="s">
        <v>1151</v>
      </c>
      <c r="C22" s="563">
        <v>12060</v>
      </c>
      <c r="D22" s="563">
        <v>985</v>
      </c>
      <c r="E22" s="563">
        <v>11045</v>
      </c>
      <c r="F22" s="563"/>
      <c r="G22" s="563"/>
      <c r="H22" s="563">
        <v>29</v>
      </c>
      <c r="I22" s="563"/>
    </row>
    <row r="23" spans="1:9">
      <c r="A23" s="809"/>
      <c r="B23" s="505" t="s">
        <v>1152</v>
      </c>
      <c r="C23" s="564">
        <v>12929</v>
      </c>
      <c r="D23" s="563">
        <v>985</v>
      </c>
      <c r="E23" s="564">
        <v>11914</v>
      </c>
      <c r="F23" s="564"/>
      <c r="G23" s="564"/>
      <c r="H23" s="564"/>
      <c r="I23" s="564"/>
    </row>
    <row r="24" spans="1:9">
      <c r="A24" s="807" t="s">
        <v>482</v>
      </c>
      <c r="B24" s="448" t="s">
        <v>606</v>
      </c>
      <c r="C24" s="563">
        <v>408</v>
      </c>
      <c r="D24" s="563">
        <v>284</v>
      </c>
      <c r="E24" s="563">
        <v>123</v>
      </c>
      <c r="F24" s="563"/>
      <c r="G24" s="563"/>
      <c r="H24" s="563"/>
      <c r="I24" s="563"/>
    </row>
    <row r="25" spans="1:9">
      <c r="A25" s="808"/>
      <c r="B25" s="448" t="s">
        <v>607</v>
      </c>
      <c r="C25" s="563">
        <v>415</v>
      </c>
      <c r="D25" s="563">
        <v>297</v>
      </c>
      <c r="E25" s="563">
        <v>118</v>
      </c>
      <c r="F25" s="563"/>
      <c r="G25" s="563"/>
      <c r="H25" s="563">
        <v>0</v>
      </c>
      <c r="I25" s="563"/>
    </row>
    <row r="26" spans="1:9">
      <c r="A26" s="808"/>
      <c r="B26" s="448" t="s">
        <v>608</v>
      </c>
      <c r="C26" s="563">
        <v>520</v>
      </c>
      <c r="D26" s="563">
        <v>311</v>
      </c>
      <c r="E26" s="563">
        <v>209</v>
      </c>
      <c r="F26" s="563"/>
      <c r="G26" s="563"/>
      <c r="H26" s="563">
        <v>0</v>
      </c>
      <c r="I26" s="563"/>
    </row>
    <row r="27" spans="1:9">
      <c r="A27" s="808"/>
      <c r="B27" s="448" t="s">
        <v>1151</v>
      </c>
      <c r="C27" s="563">
        <v>585</v>
      </c>
      <c r="D27" s="563">
        <v>313</v>
      </c>
      <c r="E27" s="563">
        <v>270</v>
      </c>
      <c r="F27" s="563"/>
      <c r="G27" s="563"/>
      <c r="H27" s="563">
        <v>2</v>
      </c>
      <c r="I27" s="563"/>
    </row>
    <row r="28" spans="1:9">
      <c r="A28" s="809"/>
      <c r="B28" s="505" t="s">
        <v>1152</v>
      </c>
      <c r="C28" s="564">
        <v>541</v>
      </c>
      <c r="D28" s="564">
        <v>310</v>
      </c>
      <c r="E28" s="564">
        <v>229</v>
      </c>
      <c r="F28" s="564"/>
      <c r="G28" s="564"/>
      <c r="H28" s="564"/>
      <c r="I28" s="564"/>
    </row>
    <row r="29" spans="1:9">
      <c r="A29" s="807" t="s">
        <v>11</v>
      </c>
      <c r="B29" s="448" t="s">
        <v>606</v>
      </c>
      <c r="C29" s="563">
        <v>508</v>
      </c>
      <c r="D29" s="563">
        <v>0</v>
      </c>
      <c r="E29" s="563">
        <v>508</v>
      </c>
      <c r="F29" s="563"/>
      <c r="G29" s="563"/>
      <c r="H29" s="563"/>
      <c r="I29" s="563"/>
    </row>
    <row r="30" spans="1:9">
      <c r="A30" s="808"/>
      <c r="B30" s="448" t="s">
        <v>607</v>
      </c>
      <c r="C30" s="563">
        <v>502</v>
      </c>
      <c r="D30" s="563">
        <v>1</v>
      </c>
      <c r="E30" s="563">
        <v>501</v>
      </c>
      <c r="F30" s="563"/>
      <c r="G30" s="563"/>
      <c r="H30" s="563"/>
      <c r="I30" s="563"/>
    </row>
    <row r="31" spans="1:9">
      <c r="A31" s="808"/>
      <c r="B31" s="448" t="s">
        <v>608</v>
      </c>
      <c r="C31" s="563">
        <v>517</v>
      </c>
      <c r="D31" s="563">
        <v>1</v>
      </c>
      <c r="E31" s="563">
        <v>517</v>
      </c>
      <c r="F31" s="563"/>
      <c r="G31" s="563"/>
      <c r="H31" s="563"/>
      <c r="I31" s="563"/>
    </row>
    <row r="32" spans="1:9">
      <c r="A32" s="808"/>
      <c r="B32" s="448" t="s">
        <v>1151</v>
      </c>
      <c r="C32" s="563">
        <v>393</v>
      </c>
      <c r="D32" s="563">
        <v>1</v>
      </c>
      <c r="E32" s="563">
        <v>392</v>
      </c>
      <c r="F32" s="563"/>
      <c r="G32" s="563"/>
      <c r="H32" s="563"/>
      <c r="I32" s="563"/>
    </row>
    <row r="33" spans="1:9">
      <c r="A33" s="809"/>
      <c r="B33" s="505" t="s">
        <v>1152</v>
      </c>
      <c r="C33" s="564">
        <v>427</v>
      </c>
      <c r="D33" s="564">
        <v>1</v>
      </c>
      <c r="E33" s="564">
        <v>426</v>
      </c>
      <c r="F33" s="564"/>
      <c r="G33" s="564"/>
      <c r="H33" s="564"/>
      <c r="I33" s="564"/>
    </row>
    <row r="34" spans="1:9" ht="14.4" customHeight="1">
      <c r="A34" s="807" t="s">
        <v>10</v>
      </c>
      <c r="B34" s="448" t="s">
        <v>606</v>
      </c>
      <c r="C34" s="563">
        <v>1886</v>
      </c>
      <c r="D34" s="563">
        <v>980</v>
      </c>
      <c r="E34" s="563">
        <v>887</v>
      </c>
      <c r="F34" s="563"/>
      <c r="G34" s="563">
        <v>0</v>
      </c>
      <c r="H34" s="563">
        <v>19</v>
      </c>
      <c r="I34" s="563"/>
    </row>
    <row r="35" spans="1:9">
      <c r="A35" s="808"/>
      <c r="B35" s="448" t="s">
        <v>607</v>
      </c>
      <c r="C35" s="563">
        <v>1983</v>
      </c>
      <c r="D35" s="563">
        <v>1177</v>
      </c>
      <c r="E35" s="563">
        <v>783</v>
      </c>
      <c r="F35" s="563"/>
      <c r="G35" s="563">
        <v>0</v>
      </c>
      <c r="H35" s="563">
        <v>23</v>
      </c>
      <c r="I35" s="563"/>
    </row>
    <row r="36" spans="1:9">
      <c r="A36" s="808"/>
      <c r="B36" s="448" t="s">
        <v>608</v>
      </c>
      <c r="C36" s="563">
        <v>2099</v>
      </c>
      <c r="D36" s="563">
        <v>1107</v>
      </c>
      <c r="E36" s="563">
        <v>968</v>
      </c>
      <c r="F36" s="563"/>
      <c r="G36" s="563">
        <v>0</v>
      </c>
      <c r="H36" s="563">
        <v>23</v>
      </c>
      <c r="I36" s="563"/>
    </row>
    <row r="37" spans="1:9">
      <c r="A37" s="808"/>
      <c r="B37" s="448" t="s">
        <v>1151</v>
      </c>
      <c r="C37" s="563">
        <v>2178</v>
      </c>
      <c r="D37" s="563">
        <v>1259</v>
      </c>
      <c r="E37" s="563">
        <v>886</v>
      </c>
      <c r="F37" s="563"/>
      <c r="G37" s="563">
        <v>0</v>
      </c>
      <c r="H37" s="563">
        <v>32</v>
      </c>
      <c r="I37" s="563"/>
    </row>
    <row r="38" spans="1:9">
      <c r="A38" s="809"/>
      <c r="B38" s="505" t="s">
        <v>1152</v>
      </c>
      <c r="C38" s="564">
        <v>2167</v>
      </c>
      <c r="D38" s="564">
        <v>1317</v>
      </c>
      <c r="E38" s="564">
        <v>818</v>
      </c>
      <c r="F38" s="564"/>
      <c r="G38" s="564">
        <v>0</v>
      </c>
      <c r="H38" s="564">
        <v>32</v>
      </c>
      <c r="I38" s="564"/>
    </row>
    <row r="39" spans="1:9">
      <c r="A39" s="807" t="s">
        <v>9</v>
      </c>
      <c r="B39" s="448" t="s">
        <v>606</v>
      </c>
      <c r="C39" s="563">
        <v>2233</v>
      </c>
      <c r="D39" s="563">
        <v>183</v>
      </c>
      <c r="E39" s="563">
        <v>2025</v>
      </c>
      <c r="F39" s="563"/>
      <c r="G39" s="563"/>
      <c r="H39" s="563">
        <v>25</v>
      </c>
      <c r="I39" s="563"/>
    </row>
    <row r="40" spans="1:9">
      <c r="A40" s="808"/>
      <c r="B40" s="448" t="s">
        <v>607</v>
      </c>
      <c r="C40" s="563">
        <v>1917</v>
      </c>
      <c r="D40" s="563">
        <v>54</v>
      </c>
      <c r="E40" s="563">
        <v>1824</v>
      </c>
      <c r="F40" s="563"/>
      <c r="G40" s="563"/>
      <c r="H40" s="563">
        <v>39</v>
      </c>
      <c r="I40" s="563"/>
    </row>
    <row r="41" spans="1:9">
      <c r="A41" s="808"/>
      <c r="B41" s="448" t="s">
        <v>608</v>
      </c>
      <c r="C41" s="563">
        <v>1803</v>
      </c>
      <c r="D41" s="563">
        <v>385</v>
      </c>
      <c r="E41" s="563">
        <v>1365</v>
      </c>
      <c r="F41" s="563"/>
      <c r="G41" s="563"/>
      <c r="H41" s="563">
        <v>53</v>
      </c>
      <c r="I41" s="563"/>
    </row>
    <row r="42" spans="1:9">
      <c r="A42" s="808"/>
      <c r="B42" s="448" t="s">
        <v>1151</v>
      </c>
      <c r="C42" s="563">
        <v>1937</v>
      </c>
      <c r="D42" s="563">
        <v>125</v>
      </c>
      <c r="E42" s="563">
        <v>1647</v>
      </c>
      <c r="F42" s="563"/>
      <c r="G42" s="563"/>
      <c r="H42" s="563">
        <v>165</v>
      </c>
      <c r="I42" s="563"/>
    </row>
    <row r="43" spans="1:9">
      <c r="A43" s="809"/>
      <c r="B43" s="505" t="s">
        <v>1152</v>
      </c>
      <c r="C43" s="564">
        <v>1882</v>
      </c>
      <c r="D43" s="564">
        <v>68</v>
      </c>
      <c r="E43" s="563">
        <v>1647</v>
      </c>
      <c r="F43" s="564"/>
      <c r="G43" s="564"/>
      <c r="H43" s="564">
        <v>168</v>
      </c>
      <c r="I43" s="564"/>
    </row>
    <row r="44" spans="1:9">
      <c r="A44" s="807" t="s">
        <v>8</v>
      </c>
      <c r="B44" s="448" t="s">
        <v>606</v>
      </c>
      <c r="C44" s="563">
        <v>3042</v>
      </c>
      <c r="D44" s="563">
        <v>2894</v>
      </c>
      <c r="E44" s="563">
        <v>100</v>
      </c>
      <c r="F44" s="563"/>
      <c r="G44" s="563">
        <v>18</v>
      </c>
      <c r="H44" s="563">
        <v>30</v>
      </c>
      <c r="I44" s="563"/>
    </row>
    <row r="45" spans="1:9">
      <c r="A45" s="808"/>
      <c r="B45" s="448" t="s">
        <v>607</v>
      </c>
      <c r="C45" s="563">
        <v>3120</v>
      </c>
      <c r="D45" s="563">
        <v>2976</v>
      </c>
      <c r="E45" s="563">
        <v>90</v>
      </c>
      <c r="F45" s="563"/>
      <c r="G45" s="563">
        <v>15</v>
      </c>
      <c r="H45" s="563">
        <v>39</v>
      </c>
      <c r="I45" s="563"/>
    </row>
    <row r="46" spans="1:9">
      <c r="A46" s="808"/>
      <c r="B46" s="448" t="s">
        <v>608</v>
      </c>
      <c r="C46" s="563">
        <v>3132</v>
      </c>
      <c r="D46" s="563">
        <v>2943</v>
      </c>
      <c r="E46" s="563">
        <v>125</v>
      </c>
      <c r="F46" s="563"/>
      <c r="G46" s="563">
        <v>15</v>
      </c>
      <c r="H46" s="563">
        <v>49</v>
      </c>
      <c r="I46" s="563"/>
    </row>
    <row r="47" spans="1:9">
      <c r="A47" s="808"/>
      <c r="B47" s="448" t="s">
        <v>1151</v>
      </c>
      <c r="C47" s="563">
        <v>3237</v>
      </c>
      <c r="D47" s="563">
        <v>2994</v>
      </c>
      <c r="E47" s="563">
        <v>99</v>
      </c>
      <c r="F47" s="563"/>
      <c r="G47" s="563">
        <v>15</v>
      </c>
      <c r="H47" s="563">
        <v>128</v>
      </c>
      <c r="I47" s="563"/>
    </row>
    <row r="48" spans="1:9">
      <c r="A48" s="809"/>
      <c r="B48" s="505" t="s">
        <v>1152</v>
      </c>
      <c r="C48" s="564">
        <v>2882</v>
      </c>
      <c r="D48" s="564">
        <v>2603</v>
      </c>
      <c r="E48" s="564">
        <v>116</v>
      </c>
      <c r="F48" s="564"/>
      <c r="G48" s="564">
        <v>18</v>
      </c>
      <c r="H48" s="564">
        <v>146</v>
      </c>
      <c r="I48" s="564"/>
    </row>
    <row r="49" spans="1:9" ht="14.4" customHeight="1">
      <c r="A49" s="807" t="s">
        <v>6</v>
      </c>
      <c r="B49" s="448" t="s">
        <v>606</v>
      </c>
      <c r="C49" s="563">
        <v>18697</v>
      </c>
      <c r="D49" s="563">
        <v>3103</v>
      </c>
      <c r="E49" s="563">
        <v>15592</v>
      </c>
      <c r="F49" s="563"/>
      <c r="G49" s="563"/>
      <c r="H49" s="563">
        <v>2</v>
      </c>
      <c r="I49" s="563"/>
    </row>
    <row r="50" spans="1:9">
      <c r="A50" s="808"/>
      <c r="B50" s="448" t="s">
        <v>607</v>
      </c>
      <c r="C50" s="563">
        <v>17452</v>
      </c>
      <c r="D50" s="563">
        <v>3393</v>
      </c>
      <c r="E50" s="563">
        <v>14058</v>
      </c>
      <c r="F50" s="563"/>
      <c r="G50" s="563"/>
      <c r="H50" s="563">
        <v>2</v>
      </c>
      <c r="I50" s="563"/>
    </row>
    <row r="51" spans="1:9">
      <c r="A51" s="808"/>
      <c r="B51" s="448" t="s">
        <v>608</v>
      </c>
      <c r="C51" s="563">
        <v>16988</v>
      </c>
      <c r="D51" s="563">
        <v>3088</v>
      </c>
      <c r="E51" s="563">
        <v>13899</v>
      </c>
      <c r="F51" s="563"/>
      <c r="G51" s="563"/>
      <c r="H51" s="563">
        <v>1</v>
      </c>
      <c r="I51" s="563"/>
    </row>
    <row r="52" spans="1:9">
      <c r="A52" s="808"/>
      <c r="B52" s="448" t="s">
        <v>1151</v>
      </c>
      <c r="C52" s="563">
        <v>18824</v>
      </c>
      <c r="D52" s="563">
        <v>3864</v>
      </c>
      <c r="E52" s="563">
        <v>14930</v>
      </c>
      <c r="F52" s="563"/>
      <c r="G52" s="563"/>
      <c r="H52" s="563">
        <v>31</v>
      </c>
      <c r="I52" s="563"/>
    </row>
    <row r="53" spans="1:9">
      <c r="A53" s="809"/>
      <c r="B53" s="505" t="s">
        <v>1152</v>
      </c>
      <c r="C53" s="564">
        <v>18886</v>
      </c>
      <c r="D53" s="564">
        <v>3113</v>
      </c>
      <c r="E53" s="564">
        <v>15703</v>
      </c>
      <c r="F53" s="564"/>
      <c r="G53" s="564"/>
      <c r="H53" s="564">
        <v>70</v>
      </c>
      <c r="I53" s="564"/>
    </row>
    <row r="54" spans="1:9">
      <c r="A54" s="807" t="s">
        <v>17</v>
      </c>
      <c r="B54" s="448" t="s">
        <v>606</v>
      </c>
      <c r="C54" s="563">
        <v>1479</v>
      </c>
      <c r="D54" s="563">
        <v>62</v>
      </c>
      <c r="E54" s="563">
        <v>1359</v>
      </c>
      <c r="F54" s="563"/>
      <c r="G54" s="563">
        <v>1</v>
      </c>
      <c r="H54" s="563">
        <v>57</v>
      </c>
      <c r="I54" s="563"/>
    </row>
    <row r="55" spans="1:9">
      <c r="A55" s="808"/>
      <c r="B55" s="448" t="s">
        <v>607</v>
      </c>
      <c r="C55" s="563">
        <v>1773</v>
      </c>
      <c r="D55" s="563">
        <v>66</v>
      </c>
      <c r="E55" s="563">
        <v>1593</v>
      </c>
      <c r="F55" s="563"/>
      <c r="G55" s="563">
        <v>5</v>
      </c>
      <c r="H55" s="563">
        <v>30</v>
      </c>
      <c r="I55" s="563"/>
    </row>
    <row r="56" spans="1:9">
      <c r="A56" s="808"/>
      <c r="B56" s="448" t="s">
        <v>608</v>
      </c>
      <c r="C56" s="563">
        <v>1416</v>
      </c>
      <c r="D56" s="563">
        <v>21</v>
      </c>
      <c r="E56" s="563">
        <v>1144</v>
      </c>
      <c r="F56" s="563"/>
      <c r="G56" s="563">
        <v>18</v>
      </c>
      <c r="H56" s="563">
        <v>124</v>
      </c>
      <c r="I56" s="563"/>
    </row>
    <row r="57" spans="1:9">
      <c r="A57" s="808"/>
      <c r="B57" s="448" t="s">
        <v>1151</v>
      </c>
      <c r="C57" s="563">
        <v>1372</v>
      </c>
      <c r="D57" s="563">
        <v>52</v>
      </c>
      <c r="E57" s="563">
        <v>954</v>
      </c>
      <c r="F57" s="563"/>
      <c r="G57" s="563">
        <v>5</v>
      </c>
      <c r="H57" s="563">
        <v>41</v>
      </c>
      <c r="I57" s="563"/>
    </row>
    <row r="58" spans="1:9">
      <c r="A58" s="809"/>
      <c r="B58" s="505" t="s">
        <v>1152</v>
      </c>
      <c r="C58" s="564">
        <v>1957</v>
      </c>
      <c r="D58" s="564">
        <v>65</v>
      </c>
      <c r="E58" s="564"/>
      <c r="F58" s="564"/>
      <c r="G58" s="564"/>
      <c r="H58" s="564"/>
      <c r="I58" s="564"/>
    </row>
    <row r="59" spans="1:9">
      <c r="A59" s="807" t="s">
        <v>4</v>
      </c>
      <c r="B59" s="448" t="s">
        <v>606</v>
      </c>
      <c r="C59" s="563">
        <v>496</v>
      </c>
      <c r="D59" s="563">
        <v>487</v>
      </c>
      <c r="E59" s="563"/>
      <c r="F59" s="563"/>
      <c r="G59" s="563">
        <v>7</v>
      </c>
      <c r="H59" s="563">
        <v>2</v>
      </c>
      <c r="I59" s="563"/>
    </row>
    <row r="60" spans="1:9">
      <c r="A60" s="808"/>
      <c r="B60" s="448" t="s">
        <v>607</v>
      </c>
      <c r="C60" s="563">
        <v>513</v>
      </c>
      <c r="D60" s="563">
        <v>503</v>
      </c>
      <c r="E60" s="563"/>
      <c r="F60" s="563"/>
      <c r="G60" s="563">
        <v>7</v>
      </c>
      <c r="H60" s="563">
        <v>3</v>
      </c>
      <c r="I60" s="563"/>
    </row>
    <row r="61" spans="1:9">
      <c r="A61" s="808"/>
      <c r="B61" s="448" t="s">
        <v>608</v>
      </c>
      <c r="C61" s="563">
        <v>518</v>
      </c>
      <c r="D61" s="563">
        <v>507</v>
      </c>
      <c r="E61" s="563"/>
      <c r="F61" s="563"/>
      <c r="G61" s="563">
        <v>7</v>
      </c>
      <c r="H61" s="563">
        <v>4</v>
      </c>
      <c r="I61" s="563"/>
    </row>
    <row r="62" spans="1:9">
      <c r="A62" s="808"/>
      <c r="B62" s="448" t="s">
        <v>1151</v>
      </c>
      <c r="C62" s="563">
        <v>540</v>
      </c>
      <c r="D62" s="563">
        <v>527</v>
      </c>
      <c r="E62" s="563"/>
      <c r="F62" s="563"/>
      <c r="G62" s="563">
        <v>8</v>
      </c>
      <c r="H62" s="563">
        <v>5</v>
      </c>
      <c r="I62" s="563"/>
    </row>
    <row r="63" spans="1:9">
      <c r="A63" s="809"/>
      <c r="B63" s="505" t="s">
        <v>1152</v>
      </c>
      <c r="C63" s="564">
        <v>535</v>
      </c>
      <c r="D63" s="564">
        <v>523</v>
      </c>
      <c r="E63" s="564"/>
      <c r="F63" s="564"/>
      <c r="G63" s="564">
        <v>6</v>
      </c>
      <c r="H63" s="564">
        <v>6</v>
      </c>
      <c r="I63" s="564"/>
    </row>
    <row r="64" spans="1:9" ht="14.4" customHeight="1">
      <c r="A64" s="807" t="s">
        <v>3</v>
      </c>
      <c r="B64" s="448" t="s">
        <v>606</v>
      </c>
      <c r="C64" s="563">
        <v>255112</v>
      </c>
      <c r="D64" s="563">
        <v>228523</v>
      </c>
      <c r="E64" s="563">
        <v>3947</v>
      </c>
      <c r="F64" s="563">
        <v>15913</v>
      </c>
      <c r="G64" s="563">
        <v>3722</v>
      </c>
      <c r="H64" s="563">
        <v>3007</v>
      </c>
      <c r="I64" s="563"/>
    </row>
    <row r="65" spans="1:9">
      <c r="A65" s="808"/>
      <c r="B65" s="448" t="s">
        <v>607</v>
      </c>
      <c r="C65" s="563">
        <v>257769</v>
      </c>
      <c r="D65" s="563">
        <v>227635</v>
      </c>
      <c r="E65" s="563">
        <v>5323</v>
      </c>
      <c r="F65" s="563">
        <v>15743</v>
      </c>
      <c r="G65" s="563">
        <v>5132</v>
      </c>
      <c r="H65" s="563">
        <v>3936</v>
      </c>
      <c r="I65" s="563"/>
    </row>
    <row r="66" spans="1:9">
      <c r="A66" s="808"/>
      <c r="B66" s="448" t="s">
        <v>608</v>
      </c>
      <c r="C66" s="563">
        <v>256064</v>
      </c>
      <c r="D66" s="563">
        <v>228082</v>
      </c>
      <c r="E66" s="563">
        <v>5694</v>
      </c>
      <c r="F66" s="563">
        <v>11580</v>
      </c>
      <c r="G66" s="563">
        <v>6467</v>
      </c>
      <c r="H66" s="563">
        <v>4241</v>
      </c>
      <c r="I66" s="563"/>
    </row>
    <row r="67" spans="1:9">
      <c r="A67" s="808"/>
      <c r="B67" s="448" t="s">
        <v>1151</v>
      </c>
      <c r="C67" s="563">
        <v>252639</v>
      </c>
      <c r="D67" s="563">
        <v>222163</v>
      </c>
      <c r="E67" s="563">
        <v>5791</v>
      </c>
      <c r="F67" s="563">
        <v>13252</v>
      </c>
      <c r="G67" s="563">
        <v>6624</v>
      </c>
      <c r="H67" s="563">
        <v>4809</v>
      </c>
      <c r="I67" s="563"/>
    </row>
    <row r="68" spans="1:9">
      <c r="A68" s="809"/>
      <c r="B68" s="505" t="s">
        <v>1152</v>
      </c>
      <c r="C68" s="564">
        <v>239520</v>
      </c>
      <c r="D68" s="564">
        <v>212410</v>
      </c>
      <c r="E68" s="564">
        <v>6239</v>
      </c>
      <c r="F68" s="564">
        <v>9903</v>
      </c>
      <c r="G68" s="564">
        <v>5937</v>
      </c>
      <c r="H68" s="564">
        <v>5031</v>
      </c>
      <c r="I68" s="564"/>
    </row>
    <row r="69" spans="1:9" ht="14.4" customHeight="1">
      <c r="A69" s="807" t="s">
        <v>2623</v>
      </c>
      <c r="B69" s="448" t="s">
        <v>606</v>
      </c>
      <c r="C69" s="563">
        <v>7216</v>
      </c>
      <c r="D69" s="563">
        <v>4817</v>
      </c>
      <c r="E69" s="563">
        <v>2366</v>
      </c>
      <c r="F69" s="563"/>
      <c r="G69" s="563"/>
      <c r="H69" s="563">
        <v>33</v>
      </c>
      <c r="I69" s="563"/>
    </row>
    <row r="70" spans="1:9">
      <c r="A70" s="808"/>
      <c r="B70" s="448" t="s">
        <v>607</v>
      </c>
      <c r="C70" s="563">
        <v>7250</v>
      </c>
      <c r="D70" s="563">
        <v>4861</v>
      </c>
      <c r="E70" s="563">
        <v>2350</v>
      </c>
      <c r="F70" s="563"/>
      <c r="G70" s="563"/>
      <c r="H70" s="563">
        <v>39</v>
      </c>
      <c r="I70" s="563"/>
    </row>
    <row r="71" spans="1:9">
      <c r="A71" s="808"/>
      <c r="B71" s="448" t="s">
        <v>608</v>
      </c>
      <c r="C71" s="563">
        <v>7396</v>
      </c>
      <c r="D71" s="563">
        <v>4908</v>
      </c>
      <c r="E71" s="563">
        <v>2400</v>
      </c>
      <c r="F71" s="563"/>
      <c r="G71" s="563"/>
      <c r="H71" s="563">
        <v>88</v>
      </c>
      <c r="I71" s="563"/>
    </row>
    <row r="72" spans="1:9">
      <c r="A72" s="808"/>
      <c r="B72" s="448" t="s">
        <v>1151</v>
      </c>
      <c r="C72" s="563">
        <v>7865</v>
      </c>
      <c r="D72" s="563">
        <v>5298</v>
      </c>
      <c r="E72" s="563">
        <v>2477</v>
      </c>
      <c r="F72" s="563"/>
      <c r="G72" s="563"/>
      <c r="H72" s="563">
        <v>89</v>
      </c>
      <c r="I72" s="563"/>
    </row>
    <row r="73" spans="1:9">
      <c r="A73" s="809"/>
      <c r="B73" s="505" t="s">
        <v>1152</v>
      </c>
      <c r="C73" s="313">
        <v>8420.1444919999994</v>
      </c>
      <c r="D73" s="564"/>
      <c r="E73" s="564"/>
      <c r="F73" s="564"/>
      <c r="G73" s="564"/>
      <c r="H73" s="564"/>
      <c r="I73" s="564"/>
    </row>
    <row r="74" spans="1:9">
      <c r="A74" s="807" t="s">
        <v>1</v>
      </c>
      <c r="B74" s="448" t="s">
        <v>606</v>
      </c>
      <c r="C74" s="563">
        <v>11695</v>
      </c>
      <c r="D74" s="563">
        <v>670</v>
      </c>
      <c r="E74" s="563">
        <v>11025</v>
      </c>
      <c r="F74" s="563"/>
      <c r="G74" s="563"/>
      <c r="H74" s="563"/>
      <c r="I74" s="563"/>
    </row>
    <row r="75" spans="1:9">
      <c r="A75" s="808"/>
      <c r="B75" s="448" t="s">
        <v>607</v>
      </c>
      <c r="C75" s="563">
        <v>14536</v>
      </c>
      <c r="D75" s="563">
        <v>2065</v>
      </c>
      <c r="E75" s="563">
        <v>12471</v>
      </c>
      <c r="F75" s="563"/>
      <c r="G75" s="563"/>
      <c r="H75" s="563">
        <v>0</v>
      </c>
      <c r="I75" s="563"/>
    </row>
    <row r="76" spans="1:9">
      <c r="A76" s="808"/>
      <c r="B76" s="448" t="s">
        <v>608</v>
      </c>
      <c r="C76" s="563">
        <v>16282</v>
      </c>
      <c r="D76" s="563">
        <v>2574</v>
      </c>
      <c r="E76" s="563">
        <v>13706</v>
      </c>
      <c r="F76" s="563"/>
      <c r="G76" s="563"/>
      <c r="H76" s="563">
        <v>1</v>
      </c>
      <c r="I76" s="563"/>
    </row>
    <row r="77" spans="1:9">
      <c r="A77" s="808"/>
      <c r="B77" s="448" t="s">
        <v>1151</v>
      </c>
      <c r="C77" s="563">
        <v>15115</v>
      </c>
      <c r="D77" s="563">
        <v>2669</v>
      </c>
      <c r="E77" s="563">
        <v>12329</v>
      </c>
      <c r="F77" s="563"/>
      <c r="G77" s="563"/>
      <c r="H77" s="564">
        <v>118</v>
      </c>
      <c r="I77" s="563"/>
    </row>
    <row r="78" spans="1:9">
      <c r="A78" s="809"/>
      <c r="B78" s="505" t="s">
        <v>1152</v>
      </c>
      <c r="C78" s="564">
        <v>15237</v>
      </c>
      <c r="D78" s="564">
        <v>2294</v>
      </c>
      <c r="E78" s="564">
        <v>12793</v>
      </c>
      <c r="F78" s="564"/>
      <c r="G78" s="564"/>
      <c r="H78" s="563">
        <v>150</v>
      </c>
      <c r="I78" s="564"/>
    </row>
    <row r="79" spans="1:9">
      <c r="A79" s="805" t="s">
        <v>23</v>
      </c>
      <c r="B79" s="448" t="s">
        <v>606</v>
      </c>
      <c r="C79" s="563">
        <v>7090</v>
      </c>
      <c r="D79" s="563">
        <v>4175</v>
      </c>
      <c r="E79" s="563">
        <v>2915</v>
      </c>
      <c r="F79" s="563"/>
      <c r="G79" s="563"/>
      <c r="H79" s="564"/>
      <c r="I79" s="563"/>
    </row>
    <row r="80" spans="1:9">
      <c r="A80" s="806"/>
      <c r="B80" s="448" t="s">
        <v>607</v>
      </c>
      <c r="C80" s="563">
        <v>7544</v>
      </c>
      <c r="D80" s="563">
        <v>3575</v>
      </c>
      <c r="E80" s="563">
        <v>3969</v>
      </c>
      <c r="F80" s="563"/>
      <c r="G80" s="563"/>
      <c r="H80" s="563"/>
      <c r="I80" s="563"/>
    </row>
    <row r="81" spans="1:9">
      <c r="A81" s="806"/>
      <c r="B81" s="448" t="s">
        <v>608</v>
      </c>
      <c r="C81" s="563">
        <v>9418</v>
      </c>
      <c r="D81" s="563">
        <v>4369</v>
      </c>
      <c r="E81" s="563">
        <v>5049</v>
      </c>
      <c r="F81" s="563"/>
      <c r="G81" s="563"/>
      <c r="H81" s="563"/>
      <c r="I81" s="563"/>
    </row>
    <row r="82" spans="1:9">
      <c r="A82" s="806"/>
      <c r="B82" s="448" t="s">
        <v>1151</v>
      </c>
      <c r="C82" s="563">
        <v>8451</v>
      </c>
      <c r="D82" s="563">
        <v>4285</v>
      </c>
      <c r="E82" s="563">
        <v>4166</v>
      </c>
      <c r="F82" s="563"/>
      <c r="G82" s="563"/>
      <c r="H82" s="563"/>
      <c r="I82" s="563"/>
    </row>
    <row r="83" spans="1:9">
      <c r="A83" s="806"/>
      <c r="B83" s="505" t="s">
        <v>1152</v>
      </c>
      <c r="C83" s="563">
        <v>6712</v>
      </c>
      <c r="D83" s="563">
        <v>2882</v>
      </c>
      <c r="E83" s="563">
        <v>3805</v>
      </c>
      <c r="F83" s="563"/>
      <c r="G83" s="563"/>
      <c r="H83" s="563">
        <v>24</v>
      </c>
      <c r="I83" s="563"/>
    </row>
    <row r="85" spans="1:9">
      <c r="A85" s="44" t="s">
        <v>18</v>
      </c>
    </row>
    <row r="87" spans="1:9">
      <c r="A87" t="s">
        <v>2852</v>
      </c>
    </row>
  </sheetData>
  <mergeCells count="16">
    <mergeCell ref="A79:A83"/>
    <mergeCell ref="A74:A78"/>
    <mergeCell ref="A69:A73"/>
    <mergeCell ref="A64:A68"/>
    <mergeCell ref="A4:A8"/>
    <mergeCell ref="A9:A13"/>
    <mergeCell ref="A14:A18"/>
    <mergeCell ref="A19:A23"/>
    <mergeCell ref="A24:A28"/>
    <mergeCell ref="A29:A33"/>
    <mergeCell ref="A34:A38"/>
    <mergeCell ref="A39:A43"/>
    <mergeCell ref="A44:A48"/>
    <mergeCell ref="A49:A53"/>
    <mergeCell ref="A54:A58"/>
    <mergeCell ref="A59:A63"/>
  </mergeCells>
  <hyperlinks>
    <hyperlink ref="K3" location="Content!A1" display="Back to content page" xr:uid="{00000000-0004-0000-EE00-000000000000}"/>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sheetPr codeName="Sheet240"/>
  <dimension ref="A1:AK61"/>
  <sheetViews>
    <sheetView topLeftCell="Q1" zoomScale="96" zoomScaleNormal="96" workbookViewId="0">
      <selection activeCell="AL1" sqref="AL1:AL1048576"/>
    </sheetView>
  </sheetViews>
  <sheetFormatPr defaultColWidth="9.21875" defaultRowHeight="14.4"/>
  <cols>
    <col min="1" max="1" width="33.77734375" customWidth="1"/>
    <col min="2" max="30" width="9.5546875" customWidth="1"/>
    <col min="31" max="31" width="10.44140625" customWidth="1"/>
    <col min="32" max="32" width="10.5546875" customWidth="1"/>
    <col min="33" max="35" width="8.77734375" bestFit="1" customWidth="1"/>
  </cols>
  <sheetData>
    <row r="1" spans="1:37" s="44" customFormat="1" ht="13.8">
      <c r="A1" s="18" t="s">
        <v>2985</v>
      </c>
    </row>
    <row r="2" spans="1:37" s="17" customFormat="1" ht="13.8"/>
    <row r="3" spans="1:37" s="17" customFormat="1">
      <c r="A3" s="278" t="s">
        <v>31</v>
      </c>
      <c r="B3" s="3">
        <v>1990</v>
      </c>
      <c r="C3" s="3">
        <v>1991</v>
      </c>
      <c r="D3" s="3">
        <v>1992</v>
      </c>
      <c r="E3" s="3">
        <v>1993</v>
      </c>
      <c r="F3" s="3">
        <v>1994</v>
      </c>
      <c r="G3" s="3">
        <v>1995</v>
      </c>
      <c r="H3" s="3">
        <v>1996</v>
      </c>
      <c r="I3" s="3">
        <v>1997</v>
      </c>
      <c r="J3" s="3">
        <v>1998</v>
      </c>
      <c r="K3" s="3">
        <v>1999</v>
      </c>
      <c r="L3" s="3">
        <v>2000</v>
      </c>
      <c r="M3" s="3">
        <v>2001</v>
      </c>
      <c r="N3" s="3">
        <v>2002</v>
      </c>
      <c r="O3" s="3">
        <v>2003</v>
      </c>
      <c r="P3" s="3">
        <v>2004</v>
      </c>
      <c r="Q3" s="3">
        <v>2005</v>
      </c>
      <c r="R3" s="3">
        <v>2006</v>
      </c>
      <c r="S3" s="3">
        <v>2007</v>
      </c>
      <c r="T3" s="3">
        <v>2008</v>
      </c>
      <c r="U3" s="3">
        <v>2009</v>
      </c>
      <c r="V3" s="3">
        <v>2010</v>
      </c>
      <c r="W3" s="3">
        <v>2011</v>
      </c>
      <c r="X3" s="3">
        <v>2012</v>
      </c>
      <c r="Y3" s="174">
        <v>2013</v>
      </c>
      <c r="Z3" s="174">
        <v>2014</v>
      </c>
      <c r="AA3" s="174">
        <v>2015</v>
      </c>
      <c r="AB3" s="174">
        <v>2016</v>
      </c>
      <c r="AC3" s="174">
        <v>2017</v>
      </c>
      <c r="AD3" s="174">
        <v>2018</v>
      </c>
      <c r="AE3" s="174">
        <v>2019</v>
      </c>
      <c r="AF3" s="174">
        <v>2020</v>
      </c>
      <c r="AG3" s="174">
        <v>2021</v>
      </c>
      <c r="AH3" s="174">
        <v>2022</v>
      </c>
      <c r="AI3" s="174">
        <v>2023</v>
      </c>
      <c r="AK3" s="1" t="s">
        <v>528</v>
      </c>
    </row>
    <row r="4" spans="1:37" s="17" customFormat="1" ht="13.8">
      <c r="A4" s="92" t="s">
        <v>13</v>
      </c>
      <c r="B4" s="313">
        <v>462</v>
      </c>
      <c r="C4" s="313">
        <v>462</v>
      </c>
      <c r="D4" s="313">
        <v>462</v>
      </c>
      <c r="E4" s="313">
        <v>462</v>
      </c>
      <c r="F4" s="313">
        <v>462</v>
      </c>
      <c r="G4" s="313">
        <v>462</v>
      </c>
      <c r="H4" s="313">
        <v>462</v>
      </c>
      <c r="I4" s="313">
        <v>460</v>
      </c>
      <c r="J4" s="313">
        <v>460</v>
      </c>
      <c r="K4" s="313">
        <v>500</v>
      </c>
      <c r="L4" s="313">
        <v>500</v>
      </c>
      <c r="M4" s="313">
        <v>500</v>
      </c>
      <c r="N4" s="313">
        <v>500</v>
      </c>
      <c r="O4" s="313">
        <v>500</v>
      </c>
      <c r="P4" s="313">
        <v>624</v>
      </c>
      <c r="Q4" s="313">
        <v>830.6</v>
      </c>
      <c r="R4" s="313">
        <v>843.2</v>
      </c>
      <c r="S4" s="313">
        <v>1155</v>
      </c>
      <c r="T4" s="313">
        <v>1155</v>
      </c>
      <c r="U4" s="313">
        <v>1155</v>
      </c>
      <c r="V4" s="313">
        <v>1155</v>
      </c>
      <c r="W4" s="313">
        <v>1538</v>
      </c>
      <c r="X4" s="313">
        <v>1540</v>
      </c>
      <c r="Y4" s="313">
        <v>1541</v>
      </c>
      <c r="Z4" s="313">
        <v>2082</v>
      </c>
      <c r="AA4" s="313">
        <v>2546</v>
      </c>
      <c r="AB4" s="313">
        <v>2886</v>
      </c>
      <c r="AC4" s="313">
        <v>4422</v>
      </c>
      <c r="AD4" s="313">
        <v>5010</v>
      </c>
      <c r="AE4" s="313">
        <v>6156</v>
      </c>
      <c r="AF4" s="313">
        <v>7252</v>
      </c>
      <c r="AG4" s="313">
        <v>6138.7759999999989</v>
      </c>
      <c r="AH4" s="313">
        <v>6422.7949999999992</v>
      </c>
      <c r="AI4" s="313">
        <v>6447.7949999999992</v>
      </c>
    </row>
    <row r="5" spans="1:37" s="17" customFormat="1" ht="13.8">
      <c r="A5" s="92" t="s">
        <v>12</v>
      </c>
      <c r="B5" s="313">
        <v>217</v>
      </c>
      <c r="C5" s="313">
        <v>217</v>
      </c>
      <c r="D5" s="313">
        <v>217</v>
      </c>
      <c r="E5" s="313">
        <v>217</v>
      </c>
      <c r="F5" s="313">
        <v>217</v>
      </c>
      <c r="G5" s="313">
        <v>217</v>
      </c>
      <c r="H5" s="313">
        <v>217</v>
      </c>
      <c r="I5" s="313">
        <v>217</v>
      </c>
      <c r="J5" s="313">
        <v>217</v>
      </c>
      <c r="K5" s="313">
        <v>217</v>
      </c>
      <c r="L5" s="313">
        <v>217</v>
      </c>
      <c r="M5" s="313">
        <v>217</v>
      </c>
      <c r="N5" s="313">
        <v>152</v>
      </c>
      <c r="O5" s="313">
        <v>152</v>
      </c>
      <c r="P5" s="313">
        <v>152</v>
      </c>
      <c r="Q5" s="313">
        <v>152</v>
      </c>
      <c r="R5" s="313">
        <v>152</v>
      </c>
      <c r="S5" s="313">
        <v>152</v>
      </c>
      <c r="T5" s="313">
        <v>152</v>
      </c>
      <c r="U5" s="313">
        <v>152</v>
      </c>
      <c r="V5" s="313">
        <v>152</v>
      </c>
      <c r="W5" s="313">
        <v>132</v>
      </c>
      <c r="X5" s="313">
        <v>132</v>
      </c>
      <c r="Y5" s="313">
        <v>132</v>
      </c>
      <c r="Z5" s="313">
        <v>132</v>
      </c>
      <c r="AA5" s="313">
        <v>145</v>
      </c>
      <c r="AB5" s="313">
        <v>621.29999999999995</v>
      </c>
      <c r="AC5" s="313">
        <v>755</v>
      </c>
      <c r="AD5" s="313">
        <v>799</v>
      </c>
      <c r="AE5" s="313">
        <v>766</v>
      </c>
      <c r="AF5" s="313">
        <v>738</v>
      </c>
      <c r="AG5" s="313">
        <v>923.30100000000004</v>
      </c>
      <c r="AH5" s="313">
        <v>923.28899999999999</v>
      </c>
      <c r="AI5" s="313">
        <v>923.28899999999999</v>
      </c>
      <c r="AK5" s="33"/>
    </row>
    <row r="6" spans="1:37" s="17" customFormat="1" ht="13.8">
      <c r="A6" s="92" t="s">
        <v>483</v>
      </c>
      <c r="B6" s="313">
        <v>4</v>
      </c>
      <c r="C6" s="313">
        <v>4</v>
      </c>
      <c r="D6" s="313">
        <v>4</v>
      </c>
      <c r="E6" s="313">
        <v>4</v>
      </c>
      <c r="F6" s="313">
        <v>4</v>
      </c>
      <c r="G6" s="313">
        <v>4</v>
      </c>
      <c r="H6" s="313">
        <v>4</v>
      </c>
      <c r="I6" s="313">
        <v>6</v>
      </c>
      <c r="J6" s="313">
        <v>6</v>
      </c>
      <c r="K6" s="313">
        <v>6</v>
      </c>
      <c r="L6" s="313">
        <v>6</v>
      </c>
      <c r="M6" s="313">
        <v>8</v>
      </c>
      <c r="N6" s="313">
        <v>10</v>
      </c>
      <c r="O6" s="313">
        <v>14</v>
      </c>
      <c r="P6" s="313">
        <v>18</v>
      </c>
      <c r="Q6" s="313">
        <v>21</v>
      </c>
      <c r="R6" s="313">
        <v>21</v>
      </c>
      <c r="S6" s="313">
        <v>21</v>
      </c>
      <c r="T6" s="313">
        <v>23</v>
      </c>
      <c r="U6" s="313">
        <v>23</v>
      </c>
      <c r="V6" s="313">
        <v>23</v>
      </c>
      <c r="W6" s="313">
        <v>23</v>
      </c>
      <c r="X6" s="313">
        <v>23</v>
      </c>
      <c r="Y6" s="313">
        <v>24</v>
      </c>
      <c r="Z6" s="313">
        <v>26</v>
      </c>
      <c r="AA6" s="313">
        <v>27</v>
      </c>
      <c r="AB6" s="313">
        <v>27</v>
      </c>
      <c r="AC6" s="313">
        <v>35</v>
      </c>
      <c r="AD6" s="313">
        <v>35</v>
      </c>
      <c r="AE6" s="313">
        <v>35</v>
      </c>
      <c r="AF6" s="313">
        <v>35</v>
      </c>
      <c r="AG6" s="313">
        <v>23.41</v>
      </c>
      <c r="AH6" s="313">
        <v>27.082000000000001</v>
      </c>
      <c r="AI6" s="313">
        <v>27.082000000000001</v>
      </c>
      <c r="AK6" s="33"/>
    </row>
    <row r="7" spans="1:37" s="17" customFormat="1" ht="13.8">
      <c r="A7" s="28" t="s">
        <v>89</v>
      </c>
      <c r="B7" s="313">
        <v>2831</v>
      </c>
      <c r="C7" s="313">
        <v>2831</v>
      </c>
      <c r="D7" s="313">
        <v>3134</v>
      </c>
      <c r="E7" s="313">
        <v>3194</v>
      </c>
      <c r="F7" s="313">
        <v>3194</v>
      </c>
      <c r="G7" s="313">
        <v>3197</v>
      </c>
      <c r="H7" s="313">
        <v>3197</v>
      </c>
      <c r="I7" s="313">
        <v>3197</v>
      </c>
      <c r="J7" s="313">
        <v>2548</v>
      </c>
      <c r="K7" s="313">
        <v>2548</v>
      </c>
      <c r="L7" s="313">
        <v>2473</v>
      </c>
      <c r="M7" s="313">
        <v>2473</v>
      </c>
      <c r="N7" s="313">
        <v>2548</v>
      </c>
      <c r="O7" s="313">
        <v>2568</v>
      </c>
      <c r="P7" s="313">
        <v>2443</v>
      </c>
      <c r="Q7" s="313">
        <v>2443</v>
      </c>
      <c r="R7" s="313">
        <v>2444</v>
      </c>
      <c r="S7" s="313">
        <v>2444</v>
      </c>
      <c r="T7" s="313">
        <v>2476</v>
      </c>
      <c r="U7" s="313">
        <v>2476</v>
      </c>
      <c r="V7" s="313">
        <v>2476</v>
      </c>
      <c r="W7" s="313">
        <v>2486</v>
      </c>
      <c r="X7" s="313">
        <v>2496</v>
      </c>
      <c r="Y7" s="313">
        <v>2508</v>
      </c>
      <c r="Z7" s="313">
        <v>2522</v>
      </c>
      <c r="AA7" s="313">
        <v>2549</v>
      </c>
      <c r="AB7" s="313">
        <v>2677</v>
      </c>
      <c r="AC7" s="313">
        <v>3120</v>
      </c>
      <c r="AD7" s="313">
        <v>3178.9</v>
      </c>
      <c r="AE7" s="313">
        <v>3197</v>
      </c>
      <c r="AF7" s="313">
        <v>3197</v>
      </c>
      <c r="AG7" s="313">
        <v>2660.2130000000002</v>
      </c>
      <c r="AH7" s="313">
        <v>3033.3509999999997</v>
      </c>
      <c r="AI7" s="313">
        <v>3273.3509999999997</v>
      </c>
      <c r="AJ7" s="47"/>
    </row>
    <row r="8" spans="1:37" s="17" customFormat="1" ht="13.8">
      <c r="A8" s="92" t="s">
        <v>482</v>
      </c>
      <c r="B8" s="313">
        <v>122</v>
      </c>
      <c r="C8" s="313">
        <v>122</v>
      </c>
      <c r="D8" s="313">
        <v>122</v>
      </c>
      <c r="E8" s="313">
        <v>130</v>
      </c>
      <c r="F8" s="313">
        <v>130</v>
      </c>
      <c r="G8" s="313">
        <v>142</v>
      </c>
      <c r="H8" s="313">
        <v>142</v>
      </c>
      <c r="I8" s="313">
        <v>142</v>
      </c>
      <c r="J8" s="313">
        <v>131.5</v>
      </c>
      <c r="K8" s="313">
        <v>131.5</v>
      </c>
      <c r="L8" s="313">
        <v>107.5</v>
      </c>
      <c r="M8" s="313">
        <v>142</v>
      </c>
      <c r="N8" s="313">
        <v>142</v>
      </c>
      <c r="O8" s="313">
        <v>150.80000000000001</v>
      </c>
      <c r="P8" s="313">
        <v>150.80000000000001</v>
      </c>
      <c r="Q8" s="313">
        <v>150.80000000000001</v>
      </c>
      <c r="R8" s="313">
        <v>152.80000000000001</v>
      </c>
      <c r="S8" s="313">
        <v>133.6</v>
      </c>
      <c r="T8" s="313">
        <v>152.6</v>
      </c>
      <c r="U8" s="313">
        <v>152.1</v>
      </c>
      <c r="V8" s="313">
        <v>152.6</v>
      </c>
      <c r="W8" s="313">
        <v>158.6</v>
      </c>
      <c r="X8" s="313">
        <v>163.6</v>
      </c>
      <c r="Y8" s="313">
        <v>163.6</v>
      </c>
      <c r="Z8" s="313">
        <v>188</v>
      </c>
      <c r="AA8" s="313">
        <v>188</v>
      </c>
      <c r="AB8" s="313">
        <v>188</v>
      </c>
      <c r="AC8" s="313">
        <v>185</v>
      </c>
      <c r="AD8" s="313">
        <v>189</v>
      </c>
      <c r="AE8" s="313">
        <v>181</v>
      </c>
      <c r="AF8" s="313">
        <v>179</v>
      </c>
      <c r="AG8" s="313">
        <v>188.27700000000002</v>
      </c>
      <c r="AH8" s="313">
        <v>188.26399999999998</v>
      </c>
      <c r="AI8" s="313">
        <v>188.26399999999998</v>
      </c>
    </row>
    <row r="9" spans="1:37" s="17" customFormat="1" ht="13.8">
      <c r="A9" s="92" t="s">
        <v>11</v>
      </c>
      <c r="B9" s="313"/>
      <c r="C9" s="313"/>
      <c r="D9" s="313"/>
      <c r="E9" s="313"/>
      <c r="F9" s="313"/>
      <c r="G9" s="313"/>
      <c r="H9" s="313"/>
      <c r="I9" s="313"/>
      <c r="J9" s="313">
        <v>76</v>
      </c>
      <c r="K9" s="313">
        <v>76</v>
      </c>
      <c r="L9" s="684">
        <v>76</v>
      </c>
      <c r="M9" s="684">
        <v>76</v>
      </c>
      <c r="N9" s="684">
        <v>76</v>
      </c>
      <c r="O9" s="684">
        <v>76</v>
      </c>
      <c r="P9" s="684">
        <v>76</v>
      </c>
      <c r="Q9" s="684">
        <v>76</v>
      </c>
      <c r="R9" s="684">
        <v>76</v>
      </c>
      <c r="S9" s="684">
        <v>76</v>
      </c>
      <c r="T9" s="684">
        <v>76</v>
      </c>
      <c r="U9" s="684">
        <v>76</v>
      </c>
      <c r="V9" s="684">
        <v>76</v>
      </c>
      <c r="W9" s="684">
        <v>76</v>
      </c>
      <c r="X9" s="684">
        <v>76</v>
      </c>
      <c r="Y9" s="684">
        <v>76</v>
      </c>
      <c r="Z9" s="684">
        <v>76</v>
      </c>
      <c r="AA9" s="684">
        <v>74</v>
      </c>
      <c r="AB9" s="684">
        <v>80.78</v>
      </c>
      <c r="AC9" s="684">
        <v>74.98</v>
      </c>
      <c r="AD9" s="684">
        <v>74.959999999999994</v>
      </c>
      <c r="AE9" s="684">
        <v>74.959999999999994</v>
      </c>
      <c r="AF9" s="684">
        <f>74.28+1.134</f>
        <v>75.414000000000001</v>
      </c>
      <c r="AG9" s="684">
        <f>74.28+1.196</f>
        <v>75.475999999999999</v>
      </c>
      <c r="AH9" s="684">
        <f>74.28+1.389</f>
        <v>75.668999999999997</v>
      </c>
      <c r="AI9" s="684">
        <f>102.28+1.52</f>
        <v>103.8</v>
      </c>
    </row>
    <row r="10" spans="1:37" s="17" customFormat="1" ht="13.8">
      <c r="A10" s="92" t="s">
        <v>133</v>
      </c>
      <c r="B10" s="313">
        <v>220</v>
      </c>
      <c r="C10" s="313">
        <v>220</v>
      </c>
      <c r="D10" s="313">
        <v>220</v>
      </c>
      <c r="E10" s="313">
        <v>220</v>
      </c>
      <c r="F10" s="313">
        <v>220</v>
      </c>
      <c r="G10" s="313">
        <v>220</v>
      </c>
      <c r="H10" s="313">
        <v>220</v>
      </c>
      <c r="I10" s="313">
        <v>220</v>
      </c>
      <c r="J10" s="313">
        <v>220</v>
      </c>
      <c r="K10" s="313">
        <v>228</v>
      </c>
      <c r="L10" s="313">
        <v>228</v>
      </c>
      <c r="M10" s="313">
        <v>228</v>
      </c>
      <c r="N10" s="313">
        <v>228</v>
      </c>
      <c r="O10" s="313">
        <v>248</v>
      </c>
      <c r="P10" s="313">
        <v>273</v>
      </c>
      <c r="Q10" s="313">
        <v>303</v>
      </c>
      <c r="R10" s="313">
        <v>340.00700000000001</v>
      </c>
      <c r="S10" s="313">
        <v>348.12700000000001</v>
      </c>
      <c r="T10" s="313">
        <v>430.63200000000001</v>
      </c>
      <c r="U10" s="313">
        <v>430.63200000000001</v>
      </c>
      <c r="V10" s="313">
        <v>507.21800000000002</v>
      </c>
      <c r="W10" s="313">
        <v>422.4</v>
      </c>
      <c r="X10" s="313">
        <v>516</v>
      </c>
      <c r="Y10" s="313">
        <v>505.9</v>
      </c>
      <c r="Z10" s="313">
        <v>549</v>
      </c>
      <c r="AA10" s="313">
        <v>552</v>
      </c>
      <c r="AB10" s="313">
        <v>536</v>
      </c>
      <c r="AC10" s="313">
        <v>721</v>
      </c>
      <c r="AD10" s="313">
        <v>706</v>
      </c>
      <c r="AE10" s="313">
        <v>592</v>
      </c>
      <c r="AF10" s="313">
        <v>649</v>
      </c>
      <c r="AG10" s="313">
        <v>810.57500000000005</v>
      </c>
      <c r="AH10" s="313">
        <v>864.976</v>
      </c>
      <c r="AI10" s="313">
        <v>865.53599999999994</v>
      </c>
    </row>
    <row r="11" spans="1:37" s="17" customFormat="1" ht="13.8">
      <c r="A11" s="92" t="s">
        <v>9</v>
      </c>
      <c r="B11" s="313">
        <v>185</v>
      </c>
      <c r="C11" s="313">
        <v>180.5</v>
      </c>
      <c r="D11" s="313">
        <v>185.8</v>
      </c>
      <c r="E11" s="313">
        <v>215.8</v>
      </c>
      <c r="F11" s="313">
        <v>231.7</v>
      </c>
      <c r="G11" s="313">
        <v>251.2</v>
      </c>
      <c r="H11" s="313">
        <v>325.7</v>
      </c>
      <c r="I11" s="313">
        <v>336.2</v>
      </c>
      <c r="J11" s="313">
        <v>375.1</v>
      </c>
      <c r="K11" s="313">
        <v>395.1</v>
      </c>
      <c r="L11" s="313">
        <v>460</v>
      </c>
      <c r="M11" s="313">
        <v>459.9</v>
      </c>
      <c r="N11" s="313">
        <v>528.9</v>
      </c>
      <c r="O11" s="313">
        <v>463.3</v>
      </c>
      <c r="P11" s="313">
        <v>476</v>
      </c>
      <c r="Q11" s="313">
        <v>476</v>
      </c>
      <c r="R11" s="313">
        <v>476</v>
      </c>
      <c r="S11" s="313">
        <v>285</v>
      </c>
      <c r="T11" s="313">
        <v>285</v>
      </c>
      <c r="U11" s="313">
        <v>285</v>
      </c>
      <c r="V11" s="313">
        <v>286</v>
      </c>
      <c r="W11" s="313">
        <v>287</v>
      </c>
      <c r="X11" s="313">
        <v>287</v>
      </c>
      <c r="Y11" s="313">
        <v>351</v>
      </c>
      <c r="Z11" s="313">
        <v>575</v>
      </c>
      <c r="AA11" s="313">
        <v>579</v>
      </c>
      <c r="AB11" s="313">
        <v>579</v>
      </c>
      <c r="AC11" s="313">
        <v>586</v>
      </c>
      <c r="AD11" s="313">
        <v>590</v>
      </c>
      <c r="AE11" s="313">
        <v>590</v>
      </c>
      <c r="AF11" s="313">
        <v>609</v>
      </c>
      <c r="AG11" s="313">
        <v>609.52099999999996</v>
      </c>
      <c r="AH11" s="313">
        <v>651.54699999999991</v>
      </c>
      <c r="AI11" s="313">
        <v>651.54699999999991</v>
      </c>
    </row>
    <row r="12" spans="1:37" s="17" customFormat="1" ht="13.8">
      <c r="A12" s="92" t="s">
        <v>238</v>
      </c>
      <c r="B12" s="313">
        <v>313</v>
      </c>
      <c r="C12" s="313">
        <v>320</v>
      </c>
      <c r="D12" s="313">
        <v>331</v>
      </c>
      <c r="E12" s="313">
        <v>338</v>
      </c>
      <c r="F12" s="313">
        <v>349</v>
      </c>
      <c r="G12" s="313">
        <v>369</v>
      </c>
      <c r="H12" s="313">
        <v>369</v>
      </c>
      <c r="I12" s="313">
        <v>406</v>
      </c>
      <c r="J12" s="313">
        <v>480</v>
      </c>
      <c r="K12" s="313">
        <v>509</v>
      </c>
      <c r="L12" s="313">
        <v>620.96</v>
      </c>
      <c r="M12" s="313">
        <v>660.81</v>
      </c>
      <c r="N12" s="313">
        <v>656.86</v>
      </c>
      <c r="O12" s="313">
        <v>650.79999999999995</v>
      </c>
      <c r="P12" s="313">
        <v>654.5</v>
      </c>
      <c r="Q12" s="313">
        <v>688.8</v>
      </c>
      <c r="R12" s="313">
        <v>710.7</v>
      </c>
      <c r="S12" s="313">
        <v>753.3</v>
      </c>
      <c r="T12" s="313">
        <v>725.5</v>
      </c>
      <c r="U12" s="313">
        <v>739.6</v>
      </c>
      <c r="V12" s="313">
        <v>740.2</v>
      </c>
      <c r="W12" s="313">
        <v>737.5</v>
      </c>
      <c r="X12" s="313">
        <v>781.3</v>
      </c>
      <c r="Y12" s="313">
        <v>778.28</v>
      </c>
      <c r="Z12" s="313">
        <v>782.13</v>
      </c>
      <c r="AA12" s="313">
        <v>792.85</v>
      </c>
      <c r="AB12" s="313">
        <v>810.82</v>
      </c>
      <c r="AC12" s="313">
        <v>834.88</v>
      </c>
      <c r="AD12" s="313">
        <v>873.1</v>
      </c>
      <c r="AE12" s="313">
        <v>844.28</v>
      </c>
      <c r="AF12" s="313">
        <v>861.61</v>
      </c>
      <c r="AG12" s="313">
        <v>863.25329000000011</v>
      </c>
      <c r="AH12" s="684">
        <v>867.00299999999993</v>
      </c>
      <c r="AI12" s="684">
        <v>881.505</v>
      </c>
    </row>
    <row r="13" spans="1:37" s="17" customFormat="1" ht="13.8">
      <c r="A13" s="92" t="s">
        <v>6</v>
      </c>
      <c r="B13" s="313">
        <v>2358</v>
      </c>
      <c r="C13" s="313">
        <v>2358</v>
      </c>
      <c r="D13" s="313">
        <v>2358</v>
      </c>
      <c r="E13" s="313">
        <v>2358</v>
      </c>
      <c r="F13" s="313">
        <v>2358</v>
      </c>
      <c r="G13" s="313">
        <v>2175</v>
      </c>
      <c r="H13" s="313">
        <v>2364</v>
      </c>
      <c r="I13" s="313">
        <v>2365</v>
      </c>
      <c r="J13" s="313">
        <v>2365</v>
      </c>
      <c r="K13" s="313">
        <v>2367</v>
      </c>
      <c r="L13" s="313">
        <v>2368</v>
      </c>
      <c r="M13" s="313">
        <v>2369</v>
      </c>
      <c r="N13" s="313">
        <v>2369</v>
      </c>
      <c r="O13" s="313">
        <v>2369</v>
      </c>
      <c r="P13" s="313">
        <v>2369</v>
      </c>
      <c r="Q13" s="313">
        <v>2369</v>
      </c>
      <c r="R13" s="313">
        <v>2369</v>
      </c>
      <c r="S13" s="313">
        <v>2499</v>
      </c>
      <c r="T13" s="313">
        <v>2428</v>
      </c>
      <c r="U13" s="313">
        <v>2428</v>
      </c>
      <c r="V13" s="313">
        <v>2428</v>
      </c>
      <c r="W13" s="313">
        <v>2479</v>
      </c>
      <c r="X13" s="313">
        <v>2486</v>
      </c>
      <c r="Y13" s="313">
        <v>2646</v>
      </c>
      <c r="Z13" s="313">
        <v>2682.36</v>
      </c>
      <c r="AA13" s="313">
        <v>2507.8000000000002</v>
      </c>
      <c r="AB13" s="313">
        <v>2491.1</v>
      </c>
      <c r="AC13" s="313">
        <v>2618</v>
      </c>
      <c r="AD13" s="313">
        <v>2683</v>
      </c>
      <c r="AE13" s="313">
        <v>2753</v>
      </c>
      <c r="AF13" s="313">
        <v>2753</v>
      </c>
      <c r="AG13" s="313">
        <v>2972.7729999999997</v>
      </c>
      <c r="AH13" s="313">
        <v>3028.7429999999999</v>
      </c>
      <c r="AI13" s="313">
        <v>3030.3429999999998</v>
      </c>
    </row>
    <row r="14" spans="1:37" s="17" customFormat="1" ht="13.8">
      <c r="A14" s="92" t="s">
        <v>17</v>
      </c>
      <c r="B14" s="313"/>
      <c r="C14" s="313"/>
      <c r="D14" s="313"/>
      <c r="E14" s="313"/>
      <c r="F14" s="313"/>
      <c r="G14" s="313">
        <v>365</v>
      </c>
      <c r="H14" s="313">
        <v>365</v>
      </c>
      <c r="I14" s="313">
        <v>365</v>
      </c>
      <c r="J14" s="313">
        <v>365</v>
      </c>
      <c r="K14" s="313">
        <v>380</v>
      </c>
      <c r="L14" s="313">
        <v>380</v>
      </c>
      <c r="M14" s="313">
        <v>380</v>
      </c>
      <c r="N14" s="313">
        <v>380</v>
      </c>
      <c r="O14" s="313">
        <v>393</v>
      </c>
      <c r="P14" s="313">
        <v>393</v>
      </c>
      <c r="Q14" s="313">
        <v>393</v>
      </c>
      <c r="R14" s="313">
        <v>393</v>
      </c>
      <c r="S14" s="313">
        <v>395</v>
      </c>
      <c r="T14" s="313">
        <v>467</v>
      </c>
      <c r="U14" s="313">
        <v>467</v>
      </c>
      <c r="V14" s="313">
        <v>467</v>
      </c>
      <c r="W14" s="313">
        <v>400.57</v>
      </c>
      <c r="X14" s="313">
        <v>519.32000000000005</v>
      </c>
      <c r="Y14" s="313">
        <v>501.82</v>
      </c>
      <c r="Z14" s="313">
        <v>503.72</v>
      </c>
      <c r="AA14" s="313">
        <v>513.22</v>
      </c>
      <c r="AB14" s="313">
        <v>528.72</v>
      </c>
      <c r="AC14" s="313">
        <v>564.53</v>
      </c>
      <c r="AD14" s="313">
        <v>582.23</v>
      </c>
      <c r="AE14" s="313">
        <v>600</v>
      </c>
      <c r="AF14" s="313">
        <v>610</v>
      </c>
      <c r="AG14" s="313">
        <v>684.3130000000001</v>
      </c>
      <c r="AH14" s="313">
        <v>709.32700000000011</v>
      </c>
      <c r="AI14" s="313">
        <v>709.32700000000011</v>
      </c>
    </row>
    <row r="15" spans="1:37" s="17" customFormat="1" ht="13.8">
      <c r="A15" s="92" t="s">
        <v>4</v>
      </c>
      <c r="B15" s="313">
        <v>29</v>
      </c>
      <c r="C15" s="313">
        <v>29</v>
      </c>
      <c r="D15" s="313">
        <v>28</v>
      </c>
      <c r="E15" s="313">
        <v>29</v>
      </c>
      <c r="F15" s="313">
        <v>33</v>
      </c>
      <c r="G15" s="313">
        <v>33</v>
      </c>
      <c r="H15" s="313">
        <v>35</v>
      </c>
      <c r="I15" s="313">
        <v>41</v>
      </c>
      <c r="J15" s="313">
        <v>50</v>
      </c>
      <c r="K15" s="313">
        <v>88</v>
      </c>
      <c r="L15" s="313">
        <v>93</v>
      </c>
      <c r="M15" s="313">
        <v>93</v>
      </c>
      <c r="N15" s="313">
        <v>93</v>
      </c>
      <c r="O15" s="313">
        <v>95</v>
      </c>
      <c r="P15" s="313">
        <v>95</v>
      </c>
      <c r="Q15" s="313">
        <v>95</v>
      </c>
      <c r="R15" s="313">
        <v>95</v>
      </c>
      <c r="S15" s="313">
        <v>95</v>
      </c>
      <c r="T15" s="313">
        <v>95</v>
      </c>
      <c r="U15" s="313">
        <v>89.287999999999997</v>
      </c>
      <c r="V15" s="313">
        <v>89.287999999999997</v>
      </c>
      <c r="W15" s="313">
        <v>104.4</v>
      </c>
      <c r="X15" s="313">
        <v>104.8</v>
      </c>
      <c r="Y15" s="313">
        <v>111.6</v>
      </c>
      <c r="Z15" s="313">
        <v>113.8</v>
      </c>
      <c r="AA15" s="313">
        <v>116.4</v>
      </c>
      <c r="AB15" s="313">
        <v>136.5</v>
      </c>
      <c r="AC15" s="313">
        <v>154</v>
      </c>
      <c r="AD15" s="313">
        <v>156</v>
      </c>
      <c r="AE15" s="313">
        <v>157</v>
      </c>
      <c r="AF15" s="313">
        <v>143</v>
      </c>
      <c r="AG15" s="313">
        <v>128.58699999999999</v>
      </c>
      <c r="AH15" s="313">
        <v>129.12899999999999</v>
      </c>
      <c r="AI15" s="313">
        <v>129.12899999999999</v>
      </c>
    </row>
    <row r="16" spans="1:37" s="17" customFormat="1" ht="13.8">
      <c r="A16" s="92" t="s">
        <v>3</v>
      </c>
      <c r="B16" s="313">
        <v>26392</v>
      </c>
      <c r="C16" s="313">
        <v>26392</v>
      </c>
      <c r="D16" s="313">
        <v>26392</v>
      </c>
      <c r="E16" s="313">
        <v>26382</v>
      </c>
      <c r="F16" s="313">
        <v>35528</v>
      </c>
      <c r="G16" s="313">
        <v>35528</v>
      </c>
      <c r="H16" s="313">
        <v>36563</v>
      </c>
      <c r="I16" s="313">
        <v>37175</v>
      </c>
      <c r="J16" s="313">
        <v>37848</v>
      </c>
      <c r="K16" s="313">
        <v>38517</v>
      </c>
      <c r="L16" s="313">
        <v>39186</v>
      </c>
      <c r="M16" s="313">
        <v>39221</v>
      </c>
      <c r="N16" s="313">
        <v>39237</v>
      </c>
      <c r="O16" s="313">
        <v>40037</v>
      </c>
      <c r="P16" s="313">
        <v>41904</v>
      </c>
      <c r="Q16" s="313">
        <v>42011</v>
      </c>
      <c r="R16" s="313">
        <v>42511</v>
      </c>
      <c r="S16" s="313">
        <v>42727</v>
      </c>
      <c r="T16" s="313">
        <v>43061</v>
      </c>
      <c r="U16" s="313">
        <v>43061</v>
      </c>
      <c r="V16" s="313">
        <v>43061</v>
      </c>
      <c r="W16" s="313">
        <v>41194</v>
      </c>
      <c r="X16" s="313">
        <v>41729</v>
      </c>
      <c r="Y16" s="313">
        <v>41990</v>
      </c>
      <c r="Z16" s="313">
        <v>47643</v>
      </c>
      <c r="AA16" s="313">
        <v>47109</v>
      </c>
      <c r="AB16" s="313">
        <v>49930</v>
      </c>
      <c r="AC16" s="313">
        <v>53028</v>
      </c>
      <c r="AD16" s="313">
        <v>53487</v>
      </c>
      <c r="AE16" s="313">
        <v>58683</v>
      </c>
      <c r="AF16" s="313">
        <v>58882</v>
      </c>
      <c r="AG16" s="313">
        <v>61951.64</v>
      </c>
      <c r="AH16" s="313">
        <v>62635.569000000003</v>
      </c>
      <c r="AI16" s="313">
        <v>62332.965000000004</v>
      </c>
    </row>
    <row r="17" spans="1:35" s="17" customFormat="1" ht="13.8">
      <c r="A17" s="149" t="s">
        <v>32</v>
      </c>
      <c r="B17" s="313">
        <v>506</v>
      </c>
      <c r="C17" s="313">
        <v>506</v>
      </c>
      <c r="D17" s="313">
        <v>506</v>
      </c>
      <c r="E17" s="313">
        <v>506</v>
      </c>
      <c r="F17" s="313">
        <v>543</v>
      </c>
      <c r="G17" s="313">
        <v>543</v>
      </c>
      <c r="H17" s="313">
        <v>543</v>
      </c>
      <c r="I17" s="313">
        <v>543</v>
      </c>
      <c r="J17" s="313">
        <v>424</v>
      </c>
      <c r="K17" s="313">
        <v>424</v>
      </c>
      <c r="L17" s="684">
        <v>424</v>
      </c>
      <c r="M17" s="684">
        <v>424</v>
      </c>
      <c r="N17" s="684">
        <v>409</v>
      </c>
      <c r="O17" s="684">
        <v>591</v>
      </c>
      <c r="P17" s="684">
        <v>881</v>
      </c>
      <c r="Q17" s="684">
        <v>919</v>
      </c>
      <c r="R17" s="684">
        <v>957</v>
      </c>
      <c r="S17" s="684">
        <v>957</v>
      </c>
      <c r="T17" s="684">
        <v>957</v>
      </c>
      <c r="U17" s="684">
        <v>811.2</v>
      </c>
      <c r="V17" s="684">
        <v>809</v>
      </c>
      <c r="W17" s="684">
        <v>1113</v>
      </c>
      <c r="X17" s="684">
        <v>1114</v>
      </c>
      <c r="Y17" s="684">
        <v>1115</v>
      </c>
      <c r="Z17" s="684">
        <v>1119.2</v>
      </c>
      <c r="AA17" s="684">
        <v>1379.9</v>
      </c>
      <c r="AB17" s="684">
        <v>1393.91</v>
      </c>
      <c r="AC17" s="684">
        <v>1412.3</v>
      </c>
      <c r="AD17" s="684">
        <v>1601.8</v>
      </c>
      <c r="AE17" s="684">
        <v>1601.8400000000001</v>
      </c>
      <c r="AF17" s="684">
        <v>1601.8400000000001</v>
      </c>
      <c r="AG17" s="684">
        <v>1735.67</v>
      </c>
      <c r="AH17" s="684">
        <v>1854.74</v>
      </c>
      <c r="AI17" s="684">
        <v>1887.5</v>
      </c>
    </row>
    <row r="18" spans="1:35" s="17" customFormat="1" ht="13.8">
      <c r="A18" s="92" t="s">
        <v>1</v>
      </c>
      <c r="B18" s="313">
        <v>1653</v>
      </c>
      <c r="C18" s="313">
        <v>1653</v>
      </c>
      <c r="D18" s="313">
        <v>1653</v>
      </c>
      <c r="E18" s="313">
        <v>1653</v>
      </c>
      <c r="F18" s="313">
        <v>1653</v>
      </c>
      <c r="G18" s="313">
        <v>1668</v>
      </c>
      <c r="H18" s="313">
        <v>1673</v>
      </c>
      <c r="I18" s="313">
        <v>1673</v>
      </c>
      <c r="J18" s="313">
        <v>1673</v>
      </c>
      <c r="K18" s="313">
        <v>1678</v>
      </c>
      <c r="L18" s="313">
        <v>1678</v>
      </c>
      <c r="M18" s="313">
        <v>1678</v>
      </c>
      <c r="N18" s="313">
        <v>1770</v>
      </c>
      <c r="O18" s="313">
        <v>1770</v>
      </c>
      <c r="P18" s="313">
        <v>1770</v>
      </c>
      <c r="Q18" s="313">
        <v>1770</v>
      </c>
      <c r="R18" s="313">
        <v>1770</v>
      </c>
      <c r="S18" s="313">
        <v>1770</v>
      </c>
      <c r="T18" s="313">
        <v>1770</v>
      </c>
      <c r="U18" s="313">
        <v>1770</v>
      </c>
      <c r="V18" s="313">
        <v>1770</v>
      </c>
      <c r="W18" s="313">
        <v>1788</v>
      </c>
      <c r="X18" s="313">
        <v>1788</v>
      </c>
      <c r="Y18" s="313">
        <v>1788</v>
      </c>
      <c r="Z18" s="313">
        <v>2337</v>
      </c>
      <c r="AA18" s="313">
        <v>2410.66</v>
      </c>
      <c r="AB18" s="313">
        <v>2826.91</v>
      </c>
      <c r="AC18" s="313">
        <v>2896.91</v>
      </c>
      <c r="AD18" s="313">
        <v>2892.94</v>
      </c>
      <c r="AE18" s="313">
        <v>2981.3069999999998</v>
      </c>
      <c r="AF18" s="313">
        <v>2981.23</v>
      </c>
      <c r="AG18" s="313">
        <v>3316.43</v>
      </c>
      <c r="AH18" s="313">
        <v>3777.4</v>
      </c>
      <c r="AI18" s="313">
        <v>3865.7510000000007</v>
      </c>
    </row>
    <row r="19" spans="1:35" s="17" customFormat="1" ht="13.8">
      <c r="A19" s="92" t="s">
        <v>23</v>
      </c>
      <c r="B19" s="313">
        <v>2038</v>
      </c>
      <c r="C19" s="313">
        <v>2038</v>
      </c>
      <c r="D19" s="313">
        <v>2038</v>
      </c>
      <c r="E19" s="313">
        <v>2078</v>
      </c>
      <c r="F19" s="313">
        <v>1948</v>
      </c>
      <c r="G19" s="313">
        <v>1948</v>
      </c>
      <c r="H19" s="313">
        <v>1981</v>
      </c>
      <c r="I19" s="313">
        <v>1981</v>
      </c>
      <c r="J19" s="313">
        <v>1995</v>
      </c>
      <c r="K19" s="313">
        <v>1995</v>
      </c>
      <c r="L19" s="313">
        <v>2079</v>
      </c>
      <c r="M19" s="313">
        <v>2079</v>
      </c>
      <c r="N19" s="313">
        <v>2079</v>
      </c>
      <c r="O19" s="313">
        <v>2079</v>
      </c>
      <c r="P19" s="313">
        <v>2079</v>
      </c>
      <c r="Q19" s="313">
        <v>2005</v>
      </c>
      <c r="R19" s="313">
        <v>2005</v>
      </c>
      <c r="S19" s="313">
        <v>2005</v>
      </c>
      <c r="T19" s="313">
        <v>2035</v>
      </c>
      <c r="U19" s="313">
        <v>2035</v>
      </c>
      <c r="V19" s="313">
        <v>2035</v>
      </c>
      <c r="W19" s="313">
        <v>2035</v>
      </c>
      <c r="X19" s="313">
        <v>2035</v>
      </c>
      <c r="Y19" s="313">
        <v>2035</v>
      </c>
      <c r="Z19" s="313">
        <f>Y19</f>
        <v>2035</v>
      </c>
      <c r="AA19" s="313">
        <v>2035</v>
      </c>
      <c r="AB19" s="313">
        <v>2015</v>
      </c>
      <c r="AC19" s="313">
        <v>2021</v>
      </c>
      <c r="AD19" s="313">
        <v>2326</v>
      </c>
      <c r="AE19" s="313">
        <v>2363</v>
      </c>
      <c r="AF19" s="313">
        <v>2364</v>
      </c>
      <c r="AG19" s="313">
        <v>2413.8490000000002</v>
      </c>
      <c r="AH19" s="313">
        <v>2476.7139999999999</v>
      </c>
      <c r="AI19" s="313">
        <v>3076.7139999999999</v>
      </c>
    </row>
    <row r="21" spans="1:35" s="17" customFormat="1" ht="13.8">
      <c r="A21" s="44" t="s">
        <v>20</v>
      </c>
    </row>
    <row r="22" spans="1:35" s="17" customFormat="1" ht="13.8">
      <c r="A22" s="100"/>
    </row>
    <row r="23" spans="1:35">
      <c r="A23" s="53" t="s">
        <v>557</v>
      </c>
    </row>
    <row r="25" spans="1:35">
      <c r="A25" s="53" t="s">
        <v>102</v>
      </c>
    </row>
    <row r="26" spans="1:35">
      <c r="A26" s="53"/>
    </row>
    <row r="27" spans="1:35">
      <c r="A27" s="53" t="s">
        <v>2756</v>
      </c>
    </row>
    <row r="28" spans="1:35">
      <c r="A28" s="13" t="s">
        <v>2851</v>
      </c>
    </row>
    <row r="29" spans="1:35">
      <c r="A29" s="17" t="s">
        <v>3075</v>
      </c>
    </row>
    <row r="30" spans="1:35" s="17" customFormat="1" ht="15" customHeight="1">
      <c r="A30" s="44" t="s">
        <v>239</v>
      </c>
      <c r="C30" s="211"/>
      <c r="D30" s="211"/>
      <c r="E30" s="211"/>
      <c r="F30" s="211"/>
      <c r="G30" s="211"/>
      <c r="H30" s="211"/>
      <c r="I30" s="211"/>
      <c r="J30" s="211"/>
      <c r="K30" s="211"/>
      <c r="L30" s="211"/>
      <c r="M30" s="211"/>
      <c r="N30" s="211"/>
      <c r="O30" s="211"/>
      <c r="P30" s="211"/>
      <c r="Q30" s="211"/>
      <c r="R30" s="211"/>
    </row>
    <row r="31" spans="1:35" s="17" customFormat="1" ht="13.8">
      <c r="A31" s="44"/>
      <c r="B31" s="211"/>
      <c r="C31" s="211"/>
      <c r="D31" s="211"/>
      <c r="E31" s="211"/>
      <c r="F31" s="211"/>
      <c r="G31" s="211"/>
      <c r="H31" s="211"/>
      <c r="I31" s="211"/>
      <c r="J31" s="211"/>
      <c r="K31" s="211"/>
      <c r="L31" s="211"/>
      <c r="M31" s="211"/>
      <c r="N31" s="211"/>
      <c r="O31" s="211"/>
      <c r="P31" s="211"/>
      <c r="Q31" s="211"/>
      <c r="R31" s="211"/>
      <c r="Z31" s="74"/>
      <c r="AA31" s="74"/>
      <c r="AB31" s="74"/>
      <c r="AC31" s="74"/>
      <c r="AD31" s="74"/>
      <c r="AE31" s="74"/>
    </row>
    <row r="32" spans="1:35">
      <c r="A32" s="211" t="s">
        <v>135</v>
      </c>
    </row>
    <row r="34" spans="1:26">
      <c r="A34" s="53" t="s">
        <v>503</v>
      </c>
    </row>
    <row r="40" spans="1:26">
      <c r="A40" t="s">
        <v>3065</v>
      </c>
      <c r="B40" t="s">
        <v>2314</v>
      </c>
    </row>
    <row r="41" spans="1:26">
      <c r="A41" t="s">
        <v>3066</v>
      </c>
      <c r="B41" t="s">
        <v>3067</v>
      </c>
    </row>
    <row r="43" spans="1:26">
      <c r="A43" t="s">
        <v>3074</v>
      </c>
      <c r="B43" t="s">
        <v>1041</v>
      </c>
    </row>
    <row r="44" spans="1:26">
      <c r="A44" t="s">
        <v>1042</v>
      </c>
      <c r="B44">
        <v>2000</v>
      </c>
      <c r="C44">
        <v>2001</v>
      </c>
      <c r="D44">
        <v>2002</v>
      </c>
      <c r="E44">
        <v>2003</v>
      </c>
      <c r="F44">
        <v>2004</v>
      </c>
      <c r="G44">
        <v>2005</v>
      </c>
      <c r="H44">
        <v>2006</v>
      </c>
      <c r="I44">
        <v>2007</v>
      </c>
      <c r="J44">
        <v>2008</v>
      </c>
      <c r="K44">
        <v>2009</v>
      </c>
      <c r="L44">
        <v>2010</v>
      </c>
      <c r="M44">
        <v>2011</v>
      </c>
      <c r="N44">
        <v>2012</v>
      </c>
      <c r="O44">
        <v>2013</v>
      </c>
      <c r="P44">
        <v>2014</v>
      </c>
      <c r="Q44">
        <v>2015</v>
      </c>
      <c r="R44">
        <v>2016</v>
      </c>
      <c r="S44">
        <v>2017</v>
      </c>
      <c r="T44">
        <v>2018</v>
      </c>
      <c r="U44">
        <v>2019</v>
      </c>
      <c r="V44">
        <v>2020</v>
      </c>
      <c r="W44">
        <v>2021</v>
      </c>
      <c r="X44">
        <v>2022</v>
      </c>
      <c r="Y44">
        <v>2023</v>
      </c>
      <c r="Z44" t="s">
        <v>1043</v>
      </c>
    </row>
    <row r="45" spans="1:26">
      <c r="A45" t="s">
        <v>13</v>
      </c>
      <c r="B45">
        <v>385.17899999999997</v>
      </c>
      <c r="C45">
        <v>433.17899999999997</v>
      </c>
      <c r="D45">
        <v>433.17899999999997</v>
      </c>
      <c r="E45">
        <v>433.17899999999997</v>
      </c>
      <c r="F45">
        <v>695.17899999999997</v>
      </c>
      <c r="G45">
        <v>695.17899999999997</v>
      </c>
      <c r="H45">
        <v>696.19499999999994</v>
      </c>
      <c r="I45">
        <v>986.19499999999994</v>
      </c>
      <c r="J45">
        <v>1020.295</v>
      </c>
      <c r="K45">
        <v>1020.295</v>
      </c>
      <c r="L45">
        <v>1176.2950000000001</v>
      </c>
      <c r="M45">
        <v>1331.5949999999998</v>
      </c>
      <c r="N45">
        <v>1704.6949999999999</v>
      </c>
      <c r="O45">
        <v>2157.4160000000002</v>
      </c>
      <c r="P45">
        <v>2339.2150000000001</v>
      </c>
      <c r="Q45">
        <v>2397.2150000000001</v>
      </c>
      <c r="R45">
        <v>3136.4829999999997</v>
      </c>
      <c r="S45">
        <v>4781.7589999999991</v>
      </c>
      <c r="T45">
        <v>5449.771999999999</v>
      </c>
      <c r="U45">
        <v>5804.7009999999991</v>
      </c>
      <c r="V45">
        <v>6138.7089999999989</v>
      </c>
      <c r="W45">
        <v>6138.7759999999989</v>
      </c>
      <c r="X45">
        <v>6422.7949999999992</v>
      </c>
      <c r="Y45">
        <v>6447.7949999999992</v>
      </c>
      <c r="Z45">
        <v>62225.274999999994</v>
      </c>
    </row>
    <row r="46" spans="1:26">
      <c r="A46" t="s">
        <v>12</v>
      </c>
      <c r="B46">
        <v>157</v>
      </c>
      <c r="C46">
        <v>157</v>
      </c>
      <c r="D46">
        <v>157</v>
      </c>
      <c r="E46">
        <v>157</v>
      </c>
      <c r="F46">
        <v>157</v>
      </c>
      <c r="G46">
        <v>157</v>
      </c>
      <c r="H46">
        <v>157</v>
      </c>
      <c r="I46">
        <v>157</v>
      </c>
      <c r="J46">
        <v>157</v>
      </c>
      <c r="K46">
        <v>227.02</v>
      </c>
      <c r="L46">
        <v>227.13900000000001</v>
      </c>
      <c r="M46">
        <v>317.16899999999998</v>
      </c>
      <c r="N46">
        <v>318.61500000000001</v>
      </c>
      <c r="O46">
        <v>318.71500000000003</v>
      </c>
      <c r="P46">
        <v>918.8599999999999</v>
      </c>
      <c r="Q46">
        <v>919.15299999999991</v>
      </c>
      <c r="R46">
        <v>920.28000000000009</v>
      </c>
      <c r="S46">
        <v>920.41500000000008</v>
      </c>
      <c r="T46">
        <v>920.72</v>
      </c>
      <c r="U46">
        <v>922.91899999999998</v>
      </c>
      <c r="V46">
        <v>922.91800000000001</v>
      </c>
      <c r="W46">
        <v>923.30100000000004</v>
      </c>
      <c r="X46">
        <v>923.28899999999999</v>
      </c>
      <c r="Y46">
        <v>923.28899999999999</v>
      </c>
      <c r="Z46">
        <v>12036.802000000001</v>
      </c>
    </row>
    <row r="47" spans="1:26">
      <c r="A47" t="s">
        <v>3068</v>
      </c>
      <c r="B47">
        <v>12.7</v>
      </c>
      <c r="C47">
        <v>12.7</v>
      </c>
      <c r="D47">
        <v>11.91</v>
      </c>
      <c r="E47">
        <v>12.209999999999999</v>
      </c>
      <c r="F47">
        <v>25.5</v>
      </c>
      <c r="G47">
        <v>18.948</v>
      </c>
      <c r="H47">
        <v>17.748000000000001</v>
      </c>
      <c r="I47">
        <v>15.488</v>
      </c>
      <c r="J47">
        <v>23.048000000000002</v>
      </c>
      <c r="K47">
        <v>23.048000000000002</v>
      </c>
      <c r="L47">
        <v>23.048000000000002</v>
      </c>
      <c r="M47">
        <v>23.048000000000002</v>
      </c>
      <c r="N47">
        <v>23.048000000000002</v>
      </c>
      <c r="O47">
        <v>23.048000000000002</v>
      </c>
      <c r="P47">
        <v>23.048000000000002</v>
      </c>
      <c r="Q47">
        <v>23.048000000000002</v>
      </c>
      <c r="R47">
        <v>23.853000000000002</v>
      </c>
      <c r="S47">
        <v>24.194000000000003</v>
      </c>
      <c r="T47">
        <v>24.194000000000003</v>
      </c>
      <c r="U47">
        <v>24.213000000000001</v>
      </c>
      <c r="V47">
        <v>24.200000000000003</v>
      </c>
      <c r="W47">
        <v>23.41</v>
      </c>
      <c r="X47">
        <v>27.082000000000001</v>
      </c>
      <c r="Y47">
        <v>27.082000000000001</v>
      </c>
      <c r="Z47">
        <v>509.81600000000009</v>
      </c>
    </row>
    <row r="48" spans="1:26">
      <c r="A48" t="s">
        <v>3069</v>
      </c>
      <c r="B48">
        <v>2417.16</v>
      </c>
      <c r="C48">
        <v>2432.16</v>
      </c>
      <c r="D48">
        <v>2432.16</v>
      </c>
      <c r="E48">
        <v>2437.16</v>
      </c>
      <c r="F48">
        <v>2437.16</v>
      </c>
      <c r="G48">
        <v>2437.16</v>
      </c>
      <c r="H48">
        <v>2437.16</v>
      </c>
      <c r="I48">
        <v>2437.16</v>
      </c>
      <c r="J48">
        <v>2436.16</v>
      </c>
      <c r="K48">
        <v>2436.16</v>
      </c>
      <c r="L48">
        <v>2446.16</v>
      </c>
      <c r="M48">
        <v>2456.183</v>
      </c>
      <c r="N48">
        <v>2443.2469999999998</v>
      </c>
      <c r="O48">
        <v>2445.549</v>
      </c>
      <c r="P48">
        <v>2446.4209999999998</v>
      </c>
      <c r="Q48">
        <v>2447.5149999999999</v>
      </c>
      <c r="R48">
        <v>2462.7739999999999</v>
      </c>
      <c r="S48">
        <v>2476.63</v>
      </c>
      <c r="T48">
        <v>2640.9330000000004</v>
      </c>
      <c r="U48">
        <v>2652.078</v>
      </c>
      <c r="V48">
        <v>2656.8879999999999</v>
      </c>
      <c r="W48">
        <v>2660.2130000000002</v>
      </c>
      <c r="X48">
        <v>3033.3509999999997</v>
      </c>
      <c r="Y48">
        <v>3273.3509999999997</v>
      </c>
      <c r="Z48">
        <v>60880.893000000004</v>
      </c>
    </row>
    <row r="49" spans="1:26">
      <c r="A49" t="s">
        <v>482</v>
      </c>
      <c r="B49">
        <v>113.80000000000001</v>
      </c>
      <c r="C49">
        <v>113.80000000000001</v>
      </c>
      <c r="D49">
        <v>113.80000000000001</v>
      </c>
      <c r="E49">
        <v>113.80000000000001</v>
      </c>
      <c r="F49">
        <v>113.80000000000001</v>
      </c>
      <c r="G49">
        <v>113.80000000000001</v>
      </c>
      <c r="H49">
        <v>113.80000000000001</v>
      </c>
      <c r="I49">
        <v>113.80000000000001</v>
      </c>
      <c r="J49">
        <v>133.6</v>
      </c>
      <c r="K49">
        <v>133.6</v>
      </c>
      <c r="L49">
        <v>133.6</v>
      </c>
      <c r="M49">
        <v>195.1</v>
      </c>
      <c r="N49">
        <v>195.1</v>
      </c>
      <c r="O49">
        <v>195.1</v>
      </c>
      <c r="P49">
        <v>178.1</v>
      </c>
      <c r="Q49">
        <v>178.126</v>
      </c>
      <c r="R49">
        <v>178.227</v>
      </c>
      <c r="S49">
        <v>178.23</v>
      </c>
      <c r="T49">
        <v>178.23</v>
      </c>
      <c r="U49">
        <v>178.24199999999999</v>
      </c>
      <c r="V49">
        <v>178.27700000000002</v>
      </c>
      <c r="W49">
        <v>188.27700000000002</v>
      </c>
      <c r="X49">
        <v>188.26399999999998</v>
      </c>
      <c r="Y49">
        <v>188.26399999999998</v>
      </c>
      <c r="Z49">
        <v>3708.7370000000001</v>
      </c>
    </row>
    <row r="50" spans="1:26">
      <c r="A50" t="s">
        <v>11</v>
      </c>
      <c r="B50">
        <v>76.62</v>
      </c>
      <c r="C50">
        <v>76.62</v>
      </c>
      <c r="D50">
        <v>76.62</v>
      </c>
      <c r="E50">
        <v>75.25</v>
      </c>
      <c r="F50">
        <v>75.25</v>
      </c>
      <c r="G50">
        <v>75.25</v>
      </c>
      <c r="H50">
        <v>73.25</v>
      </c>
      <c r="I50">
        <v>73.25</v>
      </c>
      <c r="J50">
        <v>73.25</v>
      </c>
      <c r="K50">
        <v>73.25</v>
      </c>
      <c r="L50">
        <v>73.25</v>
      </c>
      <c r="M50">
        <v>73.25</v>
      </c>
      <c r="N50">
        <v>75.25</v>
      </c>
      <c r="O50">
        <v>75.118000000000009</v>
      </c>
      <c r="P50">
        <v>75.118000000000009</v>
      </c>
      <c r="Q50">
        <v>75.118000000000009</v>
      </c>
      <c r="R50">
        <v>75.119</v>
      </c>
      <c r="S50">
        <v>75.119</v>
      </c>
      <c r="T50">
        <v>75.054000000000002</v>
      </c>
      <c r="U50">
        <v>75.279000000000011</v>
      </c>
      <c r="V50">
        <v>75.285000000000011</v>
      </c>
      <c r="W50">
        <v>75.27</v>
      </c>
      <c r="X50">
        <v>75.448000000000008</v>
      </c>
      <c r="Y50">
        <v>103.52800000000002</v>
      </c>
      <c r="Z50">
        <v>1825.816</v>
      </c>
    </row>
    <row r="51" spans="1:26">
      <c r="A51" t="s">
        <v>10</v>
      </c>
      <c r="B51">
        <v>227.63</v>
      </c>
      <c r="C51">
        <v>227.63</v>
      </c>
      <c r="D51">
        <v>227.63</v>
      </c>
      <c r="E51">
        <v>247.68299999999999</v>
      </c>
      <c r="F51">
        <v>272.59300000000002</v>
      </c>
      <c r="G51">
        <v>302.59300000000002</v>
      </c>
      <c r="H51">
        <v>340.76499999999999</v>
      </c>
      <c r="I51">
        <v>348.76</v>
      </c>
      <c r="J51">
        <v>402.84199999999998</v>
      </c>
      <c r="K51">
        <v>403.21899999999999</v>
      </c>
      <c r="L51">
        <v>508.31600000000003</v>
      </c>
      <c r="M51">
        <v>508.44100000000003</v>
      </c>
      <c r="N51">
        <v>541.81700000000001</v>
      </c>
      <c r="O51">
        <v>541.77499999999998</v>
      </c>
      <c r="P51">
        <v>677.52800000000002</v>
      </c>
      <c r="Q51">
        <v>678.52499999999998</v>
      </c>
      <c r="R51">
        <v>679.39</v>
      </c>
      <c r="S51">
        <v>740.04300000000001</v>
      </c>
      <c r="T51">
        <v>808.32099999999991</v>
      </c>
      <c r="U51">
        <v>809.61900000000003</v>
      </c>
      <c r="V51">
        <v>810.70600000000002</v>
      </c>
      <c r="W51">
        <v>810.57500000000005</v>
      </c>
      <c r="X51">
        <v>864.976</v>
      </c>
      <c r="Y51">
        <v>865.53599999999994</v>
      </c>
      <c r="Z51">
        <v>12846.913000000002</v>
      </c>
    </row>
    <row r="52" spans="1:26">
      <c r="A52" t="s">
        <v>9</v>
      </c>
      <c r="B52">
        <v>364.42199999999997</v>
      </c>
      <c r="C52">
        <v>364.42199999999997</v>
      </c>
      <c r="D52">
        <v>364.42199999999997</v>
      </c>
      <c r="E52">
        <v>349.42199999999997</v>
      </c>
      <c r="F52">
        <v>360.12200000000001</v>
      </c>
      <c r="G52">
        <v>359.97399999999999</v>
      </c>
      <c r="H52">
        <v>359.97399999999999</v>
      </c>
      <c r="I52">
        <v>359.97399999999999</v>
      </c>
      <c r="J52">
        <v>344.97399999999999</v>
      </c>
      <c r="K52">
        <v>353.13400000000001</v>
      </c>
      <c r="L52">
        <v>353.13400000000001</v>
      </c>
      <c r="M52">
        <v>354.06600000000003</v>
      </c>
      <c r="N52">
        <v>354.10200000000003</v>
      </c>
      <c r="O52">
        <v>419.8</v>
      </c>
      <c r="P52">
        <v>419.88200000000001</v>
      </c>
      <c r="Q52">
        <v>419.28500000000003</v>
      </c>
      <c r="R52">
        <v>429.99800000000005</v>
      </c>
      <c r="S52">
        <v>489.00900000000001</v>
      </c>
      <c r="T52">
        <v>515.476</v>
      </c>
      <c r="U52">
        <v>527.72199999999998</v>
      </c>
      <c r="V52">
        <v>529.68499999999995</v>
      </c>
      <c r="W52">
        <v>609.52099999999996</v>
      </c>
      <c r="X52">
        <v>651.54699999999991</v>
      </c>
      <c r="Y52">
        <v>651.54699999999991</v>
      </c>
      <c r="Z52">
        <v>10305.614000000001</v>
      </c>
    </row>
    <row r="53" spans="1:26">
      <c r="A53" t="s">
        <v>8</v>
      </c>
      <c r="B53">
        <v>579.54</v>
      </c>
      <c r="C53">
        <v>619.33999999999992</v>
      </c>
      <c r="D53">
        <v>615.33999999999992</v>
      </c>
      <c r="E53">
        <v>613.31999999999994</v>
      </c>
      <c r="F53">
        <v>617.22</v>
      </c>
      <c r="G53">
        <v>726.77</v>
      </c>
      <c r="H53">
        <v>690.62</v>
      </c>
      <c r="I53">
        <v>733.22</v>
      </c>
      <c r="J53">
        <v>705.42</v>
      </c>
      <c r="K53">
        <v>749.245</v>
      </c>
      <c r="L53">
        <v>779.31999999999994</v>
      </c>
      <c r="M53">
        <v>761.3180000000001</v>
      </c>
      <c r="N53">
        <v>774.35699999999997</v>
      </c>
      <c r="O53">
        <v>777.30600000000004</v>
      </c>
      <c r="P53">
        <v>769.26700000000005</v>
      </c>
      <c r="Q53">
        <v>792.97299999999996</v>
      </c>
      <c r="R53">
        <v>829.86500000000001</v>
      </c>
      <c r="S53">
        <v>906.97700000000009</v>
      </c>
      <c r="T53">
        <v>876.97</v>
      </c>
      <c r="U53">
        <v>901.78</v>
      </c>
      <c r="V53">
        <v>910.16300000000001</v>
      </c>
      <c r="W53">
        <v>912.14499999999998</v>
      </c>
      <c r="X53">
        <v>910.12899999999991</v>
      </c>
      <c r="Y53">
        <v>910.12899999999991</v>
      </c>
      <c r="Z53">
        <v>18462.734000000004</v>
      </c>
    </row>
    <row r="54" spans="1:26">
      <c r="A54" t="s">
        <v>6</v>
      </c>
      <c r="B54">
        <v>2254.31</v>
      </c>
      <c r="C54">
        <v>2275.2599999999998</v>
      </c>
      <c r="D54">
        <v>2276.7199999999998</v>
      </c>
      <c r="E54">
        <v>2278.2199999999998</v>
      </c>
      <c r="F54">
        <v>2278.2199999999998</v>
      </c>
      <c r="G54">
        <v>2278.2199999999998</v>
      </c>
      <c r="H54">
        <v>2278.2199999999998</v>
      </c>
      <c r="I54">
        <v>2290.87</v>
      </c>
      <c r="J54">
        <v>2294.5449999999996</v>
      </c>
      <c r="K54">
        <v>2294.5449999999996</v>
      </c>
      <c r="L54">
        <v>2294.5709999999999</v>
      </c>
      <c r="M54">
        <v>2332.2609999999995</v>
      </c>
      <c r="N54">
        <v>2439.8929999999996</v>
      </c>
      <c r="O54">
        <v>2469.8629999999998</v>
      </c>
      <c r="P54">
        <v>2655.7030000000004</v>
      </c>
      <c r="Q54">
        <v>2837.4569999999999</v>
      </c>
      <c r="R54">
        <v>2841.05</v>
      </c>
      <c r="S54">
        <v>2823.0730000000003</v>
      </c>
      <c r="T54">
        <v>2929.2750000000001</v>
      </c>
      <c r="U54">
        <v>2969.5450000000001</v>
      </c>
      <c r="V54">
        <v>2972.2529999999997</v>
      </c>
      <c r="W54">
        <v>2972.7729999999997</v>
      </c>
      <c r="X54">
        <v>3028.7429999999999</v>
      </c>
      <c r="Y54">
        <v>3030.3429999999998</v>
      </c>
      <c r="Z54">
        <v>61395.933000000005</v>
      </c>
    </row>
    <row r="55" spans="1:26">
      <c r="A55" t="s">
        <v>17</v>
      </c>
      <c r="B55">
        <v>385.6</v>
      </c>
      <c r="C55">
        <v>385.721</v>
      </c>
      <c r="D55">
        <v>385.86500000000001</v>
      </c>
      <c r="E55">
        <v>385.94800000000004</v>
      </c>
      <c r="F55">
        <v>386.13299999999998</v>
      </c>
      <c r="G55">
        <v>386.62299999999999</v>
      </c>
      <c r="H55">
        <v>386.62299999999999</v>
      </c>
      <c r="I55">
        <v>386.62299999999999</v>
      </c>
      <c r="J55">
        <v>386.62299999999999</v>
      </c>
      <c r="K55">
        <v>396.62299999999999</v>
      </c>
      <c r="L55">
        <v>396.90899999999999</v>
      </c>
      <c r="M55">
        <v>420.42099999999999</v>
      </c>
      <c r="N55">
        <v>510.82100000000003</v>
      </c>
      <c r="O55">
        <v>511.63800000000003</v>
      </c>
      <c r="P55">
        <v>543.03</v>
      </c>
      <c r="Q55">
        <v>547.53</v>
      </c>
      <c r="R55">
        <v>553.93900000000008</v>
      </c>
      <c r="S55">
        <v>597.91699999999992</v>
      </c>
      <c r="T55">
        <v>627.08500000000004</v>
      </c>
      <c r="U55">
        <v>679.80600000000004</v>
      </c>
      <c r="V55">
        <v>684.29500000000007</v>
      </c>
      <c r="W55">
        <v>684.3130000000001</v>
      </c>
      <c r="X55">
        <v>709.32700000000011</v>
      </c>
      <c r="Y55">
        <v>709.32700000000011</v>
      </c>
      <c r="Z55">
        <v>12048.739999999998</v>
      </c>
    </row>
    <row r="56" spans="1:26">
      <c r="A56" t="s">
        <v>4</v>
      </c>
      <c r="B56">
        <v>88.5</v>
      </c>
      <c r="C56">
        <v>89.787999999999997</v>
      </c>
      <c r="D56">
        <v>83.287999999999997</v>
      </c>
      <c r="E56">
        <v>89.287999999999997</v>
      </c>
      <c r="F56">
        <v>89.287999999999997</v>
      </c>
      <c r="G56">
        <v>89.287999999999997</v>
      </c>
      <c r="H56">
        <v>89.287999999999997</v>
      </c>
      <c r="I56">
        <v>89.287999999999997</v>
      </c>
      <c r="J56">
        <v>89.287999999999997</v>
      </c>
      <c r="K56">
        <v>89.287999999999997</v>
      </c>
      <c r="L56">
        <v>89.287999999999997</v>
      </c>
      <c r="M56">
        <v>89.287999999999997</v>
      </c>
      <c r="N56">
        <v>89.287999999999997</v>
      </c>
      <c r="O56">
        <v>90.566000000000003</v>
      </c>
      <c r="P56">
        <v>91.379000000000005</v>
      </c>
      <c r="Q56">
        <v>94.567999999999998</v>
      </c>
      <c r="R56">
        <v>112.608</v>
      </c>
      <c r="S56">
        <v>114.21900000000001</v>
      </c>
      <c r="T56">
        <v>113.66200000000001</v>
      </c>
      <c r="U56">
        <v>120.017</v>
      </c>
      <c r="V56">
        <v>120.004</v>
      </c>
      <c r="W56">
        <v>128.58699999999999</v>
      </c>
      <c r="X56">
        <v>129.12899999999999</v>
      </c>
      <c r="Y56">
        <v>129.12899999999999</v>
      </c>
      <c r="Z56">
        <v>2398.3239999999996</v>
      </c>
    </row>
    <row r="57" spans="1:26">
      <c r="A57" t="s">
        <v>3</v>
      </c>
      <c r="B57">
        <v>35949.396000000001</v>
      </c>
      <c r="C57">
        <v>38123.396000000001</v>
      </c>
      <c r="D57">
        <v>38126.555999999997</v>
      </c>
      <c r="E57">
        <v>38426.555999999997</v>
      </c>
      <c r="F57">
        <v>37787.555999999997</v>
      </c>
      <c r="G57">
        <v>38387.557000000001</v>
      </c>
      <c r="H57">
        <v>38583.557000000001</v>
      </c>
      <c r="I57">
        <v>41252.057000000001</v>
      </c>
      <c r="J57">
        <v>42342.32</v>
      </c>
      <c r="K57">
        <v>42460.334000000003</v>
      </c>
      <c r="L57">
        <v>42578.108999999997</v>
      </c>
      <c r="M57">
        <v>43087.447</v>
      </c>
      <c r="N57">
        <v>43468.247000000003</v>
      </c>
      <c r="O57">
        <v>44055.834999999999</v>
      </c>
      <c r="P57">
        <v>47025.254999999997</v>
      </c>
      <c r="Q57">
        <v>47744.205000000002</v>
      </c>
      <c r="R57">
        <v>50552.85</v>
      </c>
      <c r="S57">
        <v>53456.335999999996</v>
      </c>
      <c r="T57">
        <v>56194.396000000001</v>
      </c>
      <c r="U57">
        <v>56295.474999999999</v>
      </c>
      <c r="V57">
        <v>60097.227000000006</v>
      </c>
      <c r="W57">
        <v>61951.64</v>
      </c>
      <c r="X57">
        <v>62635.569000000003</v>
      </c>
      <c r="Y57">
        <v>62332.965000000004</v>
      </c>
      <c r="Z57">
        <v>1122914.8409999998</v>
      </c>
    </row>
    <row r="58" spans="1:26">
      <c r="A58" t="s">
        <v>3070</v>
      </c>
      <c r="B58">
        <v>765.029</v>
      </c>
      <c r="C58">
        <v>765.06900000000007</v>
      </c>
      <c r="D58">
        <v>865.30400000000009</v>
      </c>
      <c r="E58">
        <v>874.80400000000009</v>
      </c>
      <c r="F58">
        <v>874.80400000000009</v>
      </c>
      <c r="G58">
        <v>937.64400000000012</v>
      </c>
      <c r="H58">
        <v>938.35400000000004</v>
      </c>
      <c r="I58">
        <v>1040.354</v>
      </c>
      <c r="J58">
        <v>1066.3240000000001</v>
      </c>
      <c r="K58">
        <v>1112.124</v>
      </c>
      <c r="L58">
        <v>1137.9560000000001</v>
      </c>
      <c r="M58">
        <v>1433.2780000000002</v>
      </c>
      <c r="N58">
        <v>1602.4009999999998</v>
      </c>
      <c r="O58">
        <v>1669.027</v>
      </c>
      <c r="P58">
        <v>1630.3440000000001</v>
      </c>
      <c r="Q58">
        <v>1586.3910000000001</v>
      </c>
      <c r="R58">
        <v>1744.1780000000001</v>
      </c>
      <c r="S58">
        <v>1749.2510000000002</v>
      </c>
      <c r="T58">
        <v>1993.877</v>
      </c>
      <c r="U58">
        <v>1999.432</v>
      </c>
      <c r="V58">
        <v>2004.7640000000001</v>
      </c>
      <c r="W58">
        <v>2007.65</v>
      </c>
      <c r="X58">
        <v>2008.7330000000002</v>
      </c>
      <c r="Y58">
        <v>2008.7330000000002</v>
      </c>
      <c r="Z58">
        <v>33815.825000000004</v>
      </c>
    </row>
    <row r="59" spans="1:26">
      <c r="A59" t="s">
        <v>1</v>
      </c>
      <c r="B59">
        <v>1887.8320000000001</v>
      </c>
      <c r="C59">
        <v>1887.8320000000001</v>
      </c>
      <c r="D59">
        <v>1887.8320000000001</v>
      </c>
      <c r="E59">
        <v>1827.8320000000001</v>
      </c>
      <c r="F59">
        <v>1827.8320000000001</v>
      </c>
      <c r="G59">
        <v>1827.8320000000001</v>
      </c>
      <c r="H59">
        <v>1827.8320000000001</v>
      </c>
      <c r="I59">
        <v>1769.136</v>
      </c>
      <c r="J59">
        <v>1799.3119999999999</v>
      </c>
      <c r="K59">
        <v>1807.3119999999999</v>
      </c>
      <c r="L59">
        <v>2021.3119999999999</v>
      </c>
      <c r="M59">
        <v>2021.3119999999999</v>
      </c>
      <c r="N59">
        <v>2028.5129999999999</v>
      </c>
      <c r="O59">
        <v>2372.5070000000005</v>
      </c>
      <c r="P59">
        <v>2442.7620000000002</v>
      </c>
      <c r="Q59">
        <v>2483.8969999999999</v>
      </c>
      <c r="R59">
        <v>2901.4059999999999</v>
      </c>
      <c r="S59">
        <v>2972.1489999999999</v>
      </c>
      <c r="T59">
        <v>2970.241</v>
      </c>
      <c r="U59">
        <v>3060.9350000000004</v>
      </c>
      <c r="V59">
        <v>3062.8300000000004</v>
      </c>
      <c r="W59">
        <v>3370.5400000000004</v>
      </c>
      <c r="X59">
        <v>3830.7510000000007</v>
      </c>
      <c r="Y59">
        <v>3865.7510000000007</v>
      </c>
      <c r="Z59">
        <v>57755.490000000005</v>
      </c>
    </row>
    <row r="60" spans="1:26">
      <c r="A60" t="s">
        <v>23</v>
      </c>
      <c r="B60">
        <v>1918.6849999999999</v>
      </c>
      <c r="C60">
        <v>1918.6849999999999</v>
      </c>
      <c r="D60">
        <v>1938.6849999999999</v>
      </c>
      <c r="E60">
        <v>1938.6849999999999</v>
      </c>
      <c r="F60">
        <v>1938.6849999999999</v>
      </c>
      <c r="G60">
        <v>1938.6849999999999</v>
      </c>
      <c r="H60">
        <v>1938.6869999999999</v>
      </c>
      <c r="I60">
        <v>1938.6869999999999</v>
      </c>
      <c r="J60">
        <v>2022.6869999999999</v>
      </c>
      <c r="K60">
        <v>2023.1869999999999</v>
      </c>
      <c r="L60">
        <v>2024.3119999999999</v>
      </c>
      <c r="M60">
        <v>2052.5050000000001</v>
      </c>
      <c r="N60">
        <v>2053.2280000000001</v>
      </c>
      <c r="O60">
        <v>2059.3150000000001</v>
      </c>
      <c r="P60">
        <v>2060.04</v>
      </c>
      <c r="Q60">
        <v>2074.8780000000002</v>
      </c>
      <c r="R60">
        <v>2078.9700000000003</v>
      </c>
      <c r="S60">
        <v>2085.826</v>
      </c>
      <c r="T60">
        <v>2389.373</v>
      </c>
      <c r="U60">
        <v>2392.616</v>
      </c>
      <c r="V60">
        <v>2394.9189999999999</v>
      </c>
      <c r="W60">
        <v>2413.8490000000002</v>
      </c>
      <c r="X60">
        <v>2476.7139999999999</v>
      </c>
      <c r="Y60">
        <v>3076.7139999999999</v>
      </c>
      <c r="Z60">
        <v>51148.617000000006</v>
      </c>
    </row>
    <row r="61" spans="1:26">
      <c r="A61" t="s">
        <v>1043</v>
      </c>
      <c r="B61">
        <v>47583.403000000006</v>
      </c>
      <c r="C61">
        <v>49882.601999999999</v>
      </c>
      <c r="D61">
        <v>49996.310999999994</v>
      </c>
      <c r="E61">
        <v>50260.356999999996</v>
      </c>
      <c r="F61">
        <v>49936.341999999997</v>
      </c>
      <c r="G61">
        <v>50732.523000000001</v>
      </c>
      <c r="H61">
        <v>50929.072999999997</v>
      </c>
      <c r="I61">
        <v>53991.861999999994</v>
      </c>
      <c r="J61">
        <v>55297.687999999995</v>
      </c>
      <c r="K61">
        <v>55602.383999999998</v>
      </c>
      <c r="L61">
        <v>56262.71899999999</v>
      </c>
      <c r="M61">
        <v>57456.681999999993</v>
      </c>
      <c r="N61">
        <v>58622.622000000003</v>
      </c>
      <c r="O61">
        <v>60182.578000000001</v>
      </c>
      <c r="P61">
        <v>64295.951999999997</v>
      </c>
      <c r="Q61">
        <v>65299.883999999998</v>
      </c>
      <c r="R61">
        <v>69520.990000000005</v>
      </c>
      <c r="S61">
        <v>74391.147000000012</v>
      </c>
      <c r="T61">
        <v>78707.578999999998</v>
      </c>
      <c r="U61">
        <v>79414.378999999986</v>
      </c>
      <c r="V61">
        <v>83583.122999999992</v>
      </c>
      <c r="W61">
        <v>85870.84</v>
      </c>
      <c r="X61">
        <v>87915.847000000009</v>
      </c>
      <c r="Y61">
        <v>88543.483000000007</v>
      </c>
      <c r="Z61">
        <v>1524280.3699999999</v>
      </c>
    </row>
  </sheetData>
  <hyperlinks>
    <hyperlink ref="AK3" location="Content!A1" display="Back to content page" xr:uid="{00000000-0004-0000-EF00-000000000000}"/>
  </hyperlinks>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sheetPr codeName="Sheet241"/>
  <dimension ref="A1:S35"/>
  <sheetViews>
    <sheetView workbookViewId="0">
      <selection activeCell="I13" sqref="I13"/>
    </sheetView>
  </sheetViews>
  <sheetFormatPr defaultColWidth="9.21875" defaultRowHeight="13.8"/>
  <cols>
    <col min="1" max="1" width="33.77734375" style="17" customWidth="1"/>
    <col min="2" max="15" width="9.77734375" style="17" customWidth="1"/>
    <col min="16" max="17" width="15.77734375" style="17" customWidth="1"/>
    <col min="18" max="16384" width="9.21875" style="17"/>
  </cols>
  <sheetData>
    <row r="1" spans="1:19">
      <c r="A1" s="18" t="s">
        <v>3077</v>
      </c>
    </row>
    <row r="2" spans="1:19">
      <c r="A2" s="13"/>
    </row>
    <row r="3" spans="1:19" customFormat="1" ht="14.4">
      <c r="A3" s="219" t="s">
        <v>26</v>
      </c>
      <c r="B3" s="214">
        <v>2009</v>
      </c>
      <c r="C3" s="214">
        <v>2010</v>
      </c>
      <c r="D3" s="214">
        <v>2011</v>
      </c>
      <c r="E3" s="214">
        <v>2012</v>
      </c>
      <c r="F3" s="214">
        <v>2013</v>
      </c>
      <c r="G3" s="214">
        <v>2014</v>
      </c>
      <c r="H3" s="214">
        <v>2015</v>
      </c>
      <c r="I3" s="214">
        <v>2016</v>
      </c>
      <c r="J3" s="214">
        <v>2017</v>
      </c>
      <c r="K3" s="214">
        <v>2018</v>
      </c>
      <c r="L3" s="214">
        <v>2019</v>
      </c>
      <c r="M3" s="214">
        <v>2020</v>
      </c>
      <c r="N3" s="214">
        <v>2021</v>
      </c>
      <c r="O3" s="214">
        <v>2022</v>
      </c>
      <c r="Q3" s="1" t="s">
        <v>528</v>
      </c>
      <c r="R3" s="44"/>
      <c r="S3" s="44"/>
    </row>
    <row r="4" spans="1:19" customFormat="1" ht="14.4">
      <c r="A4" s="92" t="s">
        <v>13</v>
      </c>
      <c r="B4" s="192">
        <v>40.200000000000003</v>
      </c>
      <c r="C4" s="192" t="s">
        <v>7</v>
      </c>
      <c r="D4" s="192">
        <v>34.9</v>
      </c>
      <c r="E4" s="192" t="s">
        <v>7</v>
      </c>
      <c r="F4" s="192" t="s">
        <v>7</v>
      </c>
      <c r="G4" s="192"/>
      <c r="H4" s="192">
        <v>42</v>
      </c>
      <c r="I4" s="192">
        <v>41.797378540039098</v>
      </c>
      <c r="J4" s="192">
        <v>43.013259887695298</v>
      </c>
      <c r="K4" s="192">
        <v>45.290000915527301</v>
      </c>
      <c r="L4" s="192">
        <v>45.642799377441399</v>
      </c>
      <c r="M4" s="192">
        <v>46.890609741210902</v>
      </c>
      <c r="N4" s="192">
        <v>48.2</v>
      </c>
      <c r="O4" s="192">
        <v>48.5</v>
      </c>
    </row>
    <row r="5" spans="1:19" customFormat="1" ht="14.4">
      <c r="A5" s="92" t="s">
        <v>12</v>
      </c>
      <c r="B5" s="192">
        <v>45.4</v>
      </c>
      <c r="C5" s="192">
        <v>45.4</v>
      </c>
      <c r="D5" s="192"/>
      <c r="E5" s="192">
        <v>47.3</v>
      </c>
      <c r="F5" s="192">
        <v>48.4</v>
      </c>
      <c r="G5" s="192">
        <v>52</v>
      </c>
      <c r="H5" s="192">
        <v>62.13</v>
      </c>
      <c r="I5" s="192">
        <v>64.295150756835895</v>
      </c>
      <c r="J5" s="192">
        <v>67.400001525878906</v>
      </c>
      <c r="K5" s="192">
        <v>68.229263305664105</v>
      </c>
      <c r="L5" s="192">
        <v>69.959739685058594</v>
      </c>
      <c r="M5" s="192">
        <v>71.994758605957003</v>
      </c>
      <c r="N5" s="192">
        <v>73.7</v>
      </c>
      <c r="O5" s="192">
        <v>75.900000000000006</v>
      </c>
    </row>
    <row r="6" spans="1:19" customFormat="1" ht="14.4">
      <c r="A6" s="92" t="s">
        <v>483</v>
      </c>
      <c r="B6" s="192">
        <v>60.286571502685497</v>
      </c>
      <c r="C6" s="192">
        <v>70.182312011718807</v>
      </c>
      <c r="D6" s="192">
        <v>69.609405517578097</v>
      </c>
      <c r="E6" s="192">
        <v>69.3</v>
      </c>
      <c r="F6" s="192">
        <v>69.5902099609375</v>
      </c>
      <c r="G6" s="192">
        <v>71.972984313964801</v>
      </c>
      <c r="H6" s="192">
        <v>74.371826171875</v>
      </c>
      <c r="I6" s="192">
        <v>76.782722473144503</v>
      </c>
      <c r="J6" s="192">
        <v>79.20166015625</v>
      </c>
      <c r="K6" s="192">
        <v>81.624610900878906</v>
      </c>
      <c r="L6" s="192">
        <v>84.048240661621094</v>
      </c>
      <c r="M6" s="192">
        <v>86.737136840820298</v>
      </c>
      <c r="N6" s="192">
        <v>87.9</v>
      </c>
      <c r="O6" s="192">
        <v>89.9</v>
      </c>
    </row>
    <row r="7" spans="1:19" customFormat="1" ht="14.4">
      <c r="A7" s="28" t="s">
        <v>89</v>
      </c>
      <c r="B7" s="192">
        <v>11.1</v>
      </c>
      <c r="C7" s="192">
        <v>15.2</v>
      </c>
      <c r="D7" s="192"/>
      <c r="E7" s="192"/>
      <c r="F7" s="192"/>
      <c r="G7" s="192"/>
      <c r="H7" s="192">
        <v>16.436292648315401</v>
      </c>
      <c r="I7" s="192">
        <v>17.201581954956101</v>
      </c>
      <c r="J7" s="192">
        <v>17.916509628295898</v>
      </c>
      <c r="K7" s="192">
        <v>18.568290710449201</v>
      </c>
      <c r="L7" s="192">
        <v>19.100000000000001</v>
      </c>
      <c r="M7" s="192">
        <v>19.100000381469702</v>
      </c>
      <c r="N7" s="192">
        <v>20.8</v>
      </c>
      <c r="O7" s="192">
        <v>21.5</v>
      </c>
    </row>
    <row r="8" spans="1:19" customFormat="1" ht="14.4">
      <c r="A8" s="92" t="s">
        <v>482</v>
      </c>
      <c r="B8" s="192" t="s">
        <v>7</v>
      </c>
      <c r="C8" s="192" t="s">
        <v>7</v>
      </c>
      <c r="D8" s="192"/>
      <c r="E8" s="192">
        <v>42</v>
      </c>
      <c r="F8" s="192">
        <v>60.6</v>
      </c>
      <c r="G8" s="192">
        <v>65</v>
      </c>
      <c r="H8" s="192">
        <v>64.131851196289105</v>
      </c>
      <c r="I8" s="192">
        <v>63.43</v>
      </c>
      <c r="J8" s="192">
        <v>73.5</v>
      </c>
      <c r="K8" s="192">
        <v>73.915779113769503</v>
      </c>
      <c r="L8" s="192">
        <v>76.869438171386705</v>
      </c>
      <c r="M8" s="192">
        <v>79.730499267578097</v>
      </c>
      <c r="N8" s="192">
        <v>82.9</v>
      </c>
      <c r="O8" s="192">
        <v>82.3</v>
      </c>
      <c r="P8" s="74" t="s">
        <v>15</v>
      </c>
    </row>
    <row r="9" spans="1:19" customFormat="1" ht="14.4">
      <c r="A9" s="92" t="s">
        <v>11</v>
      </c>
      <c r="B9" s="192">
        <v>16</v>
      </c>
      <c r="C9" s="192">
        <v>17</v>
      </c>
      <c r="D9" s="192"/>
      <c r="E9" s="192"/>
      <c r="F9" s="192"/>
      <c r="G9" s="192"/>
      <c r="H9" s="192">
        <v>31.7840766906738</v>
      </c>
      <c r="I9" s="192">
        <v>35.181510925292997</v>
      </c>
      <c r="J9" s="192">
        <v>33.700000762939503</v>
      </c>
      <c r="K9" s="192">
        <v>47</v>
      </c>
      <c r="L9" s="192">
        <v>44.500209808349602</v>
      </c>
      <c r="M9" s="192">
        <v>47.352737426757798</v>
      </c>
      <c r="N9" s="192">
        <v>50.4</v>
      </c>
      <c r="O9" s="192">
        <v>50</v>
      </c>
    </row>
    <row r="10" spans="1:19" customFormat="1" ht="14.4">
      <c r="A10" s="92" t="s">
        <v>10</v>
      </c>
      <c r="B10" s="192">
        <v>19</v>
      </c>
      <c r="C10" s="192">
        <v>17.399999999999999</v>
      </c>
      <c r="D10" s="192"/>
      <c r="E10" s="192">
        <v>18.7</v>
      </c>
      <c r="F10" s="192">
        <v>18.7</v>
      </c>
      <c r="G10" s="192"/>
      <c r="H10" s="192">
        <v>20.543708801269499</v>
      </c>
      <c r="I10" s="192">
        <v>22.9</v>
      </c>
      <c r="J10" s="192">
        <v>24.100000381469702</v>
      </c>
      <c r="K10" s="192">
        <v>36.5</v>
      </c>
      <c r="L10" s="192">
        <v>31.040000915527301</v>
      </c>
      <c r="M10" s="192">
        <v>33.735076904296903</v>
      </c>
      <c r="N10" s="192">
        <v>35.1</v>
      </c>
      <c r="O10" s="192">
        <v>36.1</v>
      </c>
    </row>
    <row r="11" spans="1:19" customFormat="1" ht="14.4">
      <c r="A11" s="92" t="s">
        <v>9</v>
      </c>
      <c r="B11" s="192">
        <v>9</v>
      </c>
      <c r="C11" s="192">
        <v>8.6999999999999993</v>
      </c>
      <c r="D11" s="192"/>
      <c r="E11" s="192"/>
      <c r="F11" s="192"/>
      <c r="G11" s="192"/>
      <c r="H11" s="192">
        <v>10.8</v>
      </c>
      <c r="I11" s="192">
        <v>11</v>
      </c>
      <c r="J11" s="192">
        <v>12.699999809265099</v>
      </c>
      <c r="K11" s="192">
        <v>18.0200004577637</v>
      </c>
      <c r="L11" s="192">
        <v>11.2</v>
      </c>
      <c r="M11" s="192">
        <v>14.866768836975099</v>
      </c>
      <c r="N11" s="192">
        <v>14.2</v>
      </c>
      <c r="O11" s="192">
        <v>14</v>
      </c>
    </row>
    <row r="12" spans="1:19" customFormat="1" ht="14.4">
      <c r="A12" s="92" t="s">
        <v>8</v>
      </c>
      <c r="B12" s="192">
        <v>99.4</v>
      </c>
      <c r="C12" s="192">
        <v>99.4</v>
      </c>
      <c r="D12" s="192">
        <v>99.6</v>
      </c>
      <c r="E12" s="192">
        <v>99.6</v>
      </c>
      <c r="F12" s="192"/>
      <c r="G12" s="192"/>
      <c r="H12" s="192">
        <v>99.429817199707003</v>
      </c>
      <c r="I12" s="192">
        <v>99.543434143066406</v>
      </c>
      <c r="J12" s="192">
        <v>99.610000610351605</v>
      </c>
      <c r="K12" s="192">
        <v>99.448844909667997</v>
      </c>
      <c r="L12" s="192">
        <v>100</v>
      </c>
      <c r="M12" s="192">
        <v>99.661651611328097</v>
      </c>
      <c r="N12" s="192">
        <v>99.6</v>
      </c>
      <c r="O12" s="192">
        <v>100</v>
      </c>
    </row>
    <row r="13" spans="1:19" customFormat="1" ht="14.4">
      <c r="A13" s="92" t="s">
        <v>6</v>
      </c>
      <c r="B13" s="192">
        <v>11.7</v>
      </c>
      <c r="C13" s="192">
        <v>15</v>
      </c>
      <c r="D13" s="192">
        <v>20.2</v>
      </c>
      <c r="E13" s="192"/>
      <c r="F13" s="192"/>
      <c r="G13" s="192"/>
      <c r="H13" s="192">
        <v>24</v>
      </c>
      <c r="I13" s="192">
        <v>26.269311904907202</v>
      </c>
      <c r="J13" s="192">
        <v>24.299999237060501</v>
      </c>
      <c r="K13" s="192">
        <v>31.100000381469702</v>
      </c>
      <c r="L13" s="192">
        <v>29.6744499206543</v>
      </c>
      <c r="M13" s="192">
        <v>30.603832244873001</v>
      </c>
      <c r="N13" s="192">
        <v>31.5</v>
      </c>
      <c r="O13" s="192">
        <v>33.200000000000003</v>
      </c>
    </row>
    <row r="14" spans="1:19" customFormat="1" ht="14.4">
      <c r="A14" s="92" t="s">
        <v>17</v>
      </c>
      <c r="B14" s="192">
        <v>34</v>
      </c>
      <c r="C14" s="192">
        <v>43.7</v>
      </c>
      <c r="D14" s="192"/>
      <c r="E14" s="192"/>
      <c r="F14" s="192"/>
      <c r="G14" s="192"/>
      <c r="H14" s="192">
        <v>51.6</v>
      </c>
      <c r="I14" s="192">
        <v>49.7</v>
      </c>
      <c r="J14" s="192">
        <v>52.5</v>
      </c>
      <c r="K14" s="192">
        <v>54.002895355224602</v>
      </c>
      <c r="L14" s="192">
        <v>55.177089691162102</v>
      </c>
      <c r="M14" s="192">
        <v>56.258693695068402</v>
      </c>
      <c r="N14" s="192">
        <v>55.2</v>
      </c>
      <c r="O14" s="192">
        <v>56.2</v>
      </c>
    </row>
    <row r="15" spans="1:19" customFormat="1" ht="14.4">
      <c r="A15" s="92" t="s">
        <v>4</v>
      </c>
      <c r="B15" s="192" t="s">
        <v>7</v>
      </c>
      <c r="C15" s="192"/>
      <c r="D15" s="192"/>
      <c r="E15" s="192"/>
      <c r="F15" s="192"/>
      <c r="G15" s="192">
        <v>97</v>
      </c>
      <c r="H15" s="192">
        <v>100</v>
      </c>
      <c r="I15" s="192">
        <v>100</v>
      </c>
      <c r="J15" s="192">
        <v>100</v>
      </c>
      <c r="K15" s="192">
        <v>100</v>
      </c>
      <c r="L15" s="192">
        <v>100</v>
      </c>
      <c r="M15" s="192">
        <v>100</v>
      </c>
      <c r="N15" s="192">
        <v>100</v>
      </c>
      <c r="O15" s="192">
        <v>100</v>
      </c>
      <c r="P15" s="17" t="s">
        <v>15</v>
      </c>
    </row>
    <row r="16" spans="1:19" customFormat="1" ht="14.4">
      <c r="A16" s="92" t="s">
        <v>3</v>
      </c>
      <c r="B16" s="192">
        <v>75</v>
      </c>
      <c r="C16" s="192">
        <v>75.8</v>
      </c>
      <c r="D16" s="192">
        <v>75.81</v>
      </c>
      <c r="E16" s="192">
        <v>76.52</v>
      </c>
      <c r="F16" s="192"/>
      <c r="G16" s="192"/>
      <c r="H16" s="192">
        <v>85.3</v>
      </c>
      <c r="I16" s="192">
        <v>84.2</v>
      </c>
      <c r="J16" s="192">
        <v>84.4</v>
      </c>
      <c r="K16" s="192">
        <v>84.699996948242202</v>
      </c>
      <c r="L16" s="192">
        <v>85</v>
      </c>
      <c r="M16" s="192">
        <v>84.385536193847699</v>
      </c>
      <c r="N16" s="192">
        <v>89.3</v>
      </c>
      <c r="O16" s="192">
        <v>86.5</v>
      </c>
    </row>
    <row r="17" spans="1:18" customFormat="1" ht="14.4">
      <c r="A17" s="149" t="s">
        <v>32</v>
      </c>
      <c r="B17" s="192">
        <v>13.9</v>
      </c>
      <c r="C17" s="192">
        <v>14.8</v>
      </c>
      <c r="D17" s="192"/>
      <c r="E17" s="192"/>
      <c r="F17" s="192"/>
      <c r="G17" s="192"/>
      <c r="H17" s="192">
        <v>26.342781066894499</v>
      </c>
      <c r="I17" s="192">
        <v>32.799999999999997</v>
      </c>
      <c r="J17" s="192">
        <v>32.251174926757798</v>
      </c>
      <c r="K17" s="192">
        <v>35.048023223877003</v>
      </c>
      <c r="L17" s="192">
        <v>37.700000000000003</v>
      </c>
      <c r="M17" s="192">
        <v>39.900001525878899</v>
      </c>
      <c r="N17" s="192">
        <v>42.7</v>
      </c>
      <c r="O17" s="192">
        <v>45.8</v>
      </c>
    </row>
    <row r="18" spans="1:18" customFormat="1" ht="14.4">
      <c r="A18" s="92" t="s">
        <v>1</v>
      </c>
      <c r="B18" s="192">
        <v>18.8</v>
      </c>
      <c r="C18" s="192">
        <v>19.3</v>
      </c>
      <c r="D18" s="192"/>
      <c r="E18" s="192"/>
      <c r="F18" s="192"/>
      <c r="G18" s="192"/>
      <c r="H18" s="192">
        <v>26</v>
      </c>
      <c r="I18" s="192">
        <v>35.173164367675803</v>
      </c>
      <c r="J18" s="192">
        <v>40.299999237060497</v>
      </c>
      <c r="K18" s="192">
        <v>40.3178901672363</v>
      </c>
      <c r="L18" s="192">
        <v>43</v>
      </c>
      <c r="M18" s="192">
        <v>44.5244750976563</v>
      </c>
      <c r="N18" s="192">
        <v>46.7</v>
      </c>
      <c r="O18" s="192">
        <v>47.8</v>
      </c>
      <c r="P18" s="17"/>
    </row>
    <row r="19" spans="1:18" customFormat="1" ht="14.4">
      <c r="A19" s="92" t="s">
        <v>23</v>
      </c>
      <c r="B19" s="192">
        <v>41.5</v>
      </c>
      <c r="C19" s="192">
        <v>36.9</v>
      </c>
      <c r="D19" s="192"/>
      <c r="E19" s="192"/>
      <c r="F19" s="192"/>
      <c r="G19" s="192"/>
      <c r="H19" s="192">
        <v>33.700000000000003</v>
      </c>
      <c r="I19" s="192">
        <v>39.676227569580099</v>
      </c>
      <c r="J19" s="192">
        <v>44.178634643554702</v>
      </c>
      <c r="K19" s="192">
        <v>45.572647094726598</v>
      </c>
      <c r="L19" s="192">
        <v>46.7814750671387</v>
      </c>
      <c r="M19" s="192">
        <v>52.747669219970703</v>
      </c>
      <c r="N19" s="192">
        <v>49</v>
      </c>
      <c r="O19" s="192">
        <v>50.1</v>
      </c>
    </row>
    <row r="21" spans="1:18" s="13" customFormat="1" ht="15.75" customHeight="1">
      <c r="A21" s="18" t="s">
        <v>20</v>
      </c>
      <c r="B21" s="408"/>
      <c r="C21" s="408"/>
      <c r="D21" s="408"/>
      <c r="E21" s="408"/>
      <c r="F21" s="408"/>
      <c r="G21" s="408"/>
      <c r="H21" s="408"/>
      <c r="I21" s="408"/>
      <c r="J21" s="408"/>
      <c r="K21" s="408"/>
      <c r="L21" s="408"/>
    </row>
    <row r="22" spans="1:18" s="13" customFormat="1" ht="15.75" customHeight="1">
      <c r="A22" s="18"/>
    </row>
    <row r="23" spans="1:18" s="13" customFormat="1" ht="15.75" customHeight="1">
      <c r="A23" s="13" t="s">
        <v>225</v>
      </c>
      <c r="C23" s="42"/>
      <c r="D23" s="42"/>
      <c r="E23" s="42"/>
      <c r="F23" s="42"/>
      <c r="G23" s="42"/>
      <c r="H23" s="42"/>
      <c r="I23" s="42"/>
      <c r="J23" s="42"/>
      <c r="K23" s="42"/>
      <c r="L23" s="42"/>
      <c r="M23" s="42"/>
      <c r="N23" s="42"/>
      <c r="O23" s="42"/>
      <c r="P23" s="42"/>
      <c r="Q23" s="42"/>
    </row>
    <row r="24" spans="1:18" s="13" customFormat="1" ht="15.75" customHeight="1">
      <c r="B24" s="42"/>
      <c r="C24" s="42"/>
      <c r="D24" s="42"/>
      <c r="E24" s="42"/>
      <c r="F24" s="42"/>
      <c r="G24" s="42"/>
      <c r="H24" s="42"/>
      <c r="I24" s="42"/>
      <c r="J24" s="42"/>
      <c r="K24" s="42"/>
      <c r="L24" s="42"/>
      <c r="M24" s="42"/>
      <c r="N24" s="42"/>
      <c r="O24" s="42"/>
      <c r="P24" s="42"/>
      <c r="Q24" s="42"/>
    </row>
    <row r="25" spans="1:18" s="13" customFormat="1" ht="15.75" customHeight="1">
      <c r="A25" s="17" t="s">
        <v>2757</v>
      </c>
      <c r="B25" s="42"/>
      <c r="C25" s="42"/>
      <c r="D25" s="42"/>
      <c r="E25" s="42"/>
      <c r="F25" s="42"/>
      <c r="G25" s="42"/>
      <c r="H25" s="42"/>
      <c r="I25" s="42"/>
      <c r="J25" s="42"/>
      <c r="K25" s="42"/>
      <c r="L25" s="42"/>
      <c r="M25" s="42"/>
      <c r="N25" s="42"/>
      <c r="O25" s="42"/>
      <c r="P25" s="42"/>
      <c r="Q25" s="42"/>
    </row>
    <row r="26" spans="1:18" s="13" customFormat="1" ht="15.75" customHeight="1">
      <c r="B26" s="42"/>
      <c r="C26" s="42"/>
      <c r="D26" s="42"/>
      <c r="E26" s="42"/>
      <c r="F26" s="42"/>
      <c r="G26" s="42"/>
      <c r="H26" s="42"/>
      <c r="I26" s="42"/>
      <c r="J26" s="42"/>
      <c r="K26" s="42"/>
      <c r="L26" s="42"/>
      <c r="M26" s="42"/>
      <c r="N26" s="42"/>
      <c r="O26" s="42"/>
      <c r="P26" s="42"/>
      <c r="Q26" s="42"/>
    </row>
    <row r="27" spans="1:18" s="13" customFormat="1" ht="15.75" customHeight="1">
      <c r="A27" s="17" t="s">
        <v>3076</v>
      </c>
      <c r="B27" s="42"/>
      <c r="C27" s="42"/>
      <c r="D27" s="42"/>
      <c r="E27" s="42"/>
      <c r="F27" s="42"/>
      <c r="G27" s="42"/>
      <c r="H27" s="42"/>
      <c r="I27" s="42"/>
      <c r="J27" s="42"/>
      <c r="K27" s="42"/>
      <c r="L27" s="42"/>
      <c r="M27" s="42"/>
      <c r="N27" s="42"/>
      <c r="O27" s="42"/>
      <c r="P27" s="42"/>
      <c r="Q27" s="42"/>
    </row>
    <row r="28" spans="1:18" s="13" customFormat="1" ht="15.75" customHeight="1">
      <c r="A28" s="17"/>
      <c r="B28" s="42"/>
      <c r="C28" s="42"/>
      <c r="D28" s="42"/>
      <c r="E28" s="42"/>
      <c r="F28" s="42"/>
      <c r="G28" s="42"/>
      <c r="H28" s="42"/>
      <c r="I28" s="42"/>
      <c r="J28" s="42"/>
      <c r="K28" s="42"/>
      <c r="L28" s="42"/>
      <c r="M28" s="42"/>
      <c r="N28" s="42"/>
      <c r="O28" s="42"/>
      <c r="P28" s="42"/>
      <c r="Q28" s="42"/>
    </row>
    <row r="29" spans="1:18" s="13" customFormat="1">
      <c r="A29" s="53" t="s">
        <v>102</v>
      </c>
    </row>
    <row r="30" spans="1:18" s="13" customFormat="1"/>
    <row r="31" spans="1:18" s="13" customFormat="1" ht="15" customHeight="1">
      <c r="A31" s="18" t="s">
        <v>128</v>
      </c>
      <c r="R31" s="133"/>
    </row>
    <row r="32" spans="1:18" s="13" customFormat="1" ht="15" customHeight="1">
      <c r="A32" s="18"/>
      <c r="R32" s="133"/>
    </row>
    <row r="33" spans="1:17" s="13" customFormat="1">
      <c r="A33" s="13" t="s">
        <v>152</v>
      </c>
    </row>
    <row r="34" spans="1:17" s="13" customFormat="1"/>
    <row r="35" spans="1:17" s="13" customFormat="1">
      <c r="P35" s="88"/>
      <c r="Q35" s="88"/>
    </row>
  </sheetData>
  <hyperlinks>
    <hyperlink ref="Q3" location="Content!A1" display="Back to content page" xr:uid="{00000000-0004-0000-F000-000000000000}"/>
  </hyperlinks>
  <pageMargins left="0.7" right="0.7" top="0.75" bottom="0.75" header="0.3" footer="0.3"/>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sheetPr codeName="Sheet242"/>
  <dimension ref="A1:AA27"/>
  <sheetViews>
    <sheetView topLeftCell="J1" workbookViewId="0">
      <selection activeCell="AC1" sqref="AC1:AC1048576"/>
    </sheetView>
  </sheetViews>
  <sheetFormatPr defaultColWidth="9.21875" defaultRowHeight="13.8"/>
  <cols>
    <col min="1" max="1" width="33.77734375" style="17" customWidth="1"/>
    <col min="2" max="25" width="10.5546875" style="17" customWidth="1"/>
    <col min="26" max="16384" width="9.21875" style="17"/>
  </cols>
  <sheetData>
    <row r="1" spans="1:27" s="13" customFormat="1" ht="15" customHeight="1">
      <c r="A1" s="240" t="s">
        <v>2986</v>
      </c>
      <c r="C1" s="90"/>
      <c r="D1" s="90"/>
      <c r="E1" s="90"/>
      <c r="F1" s="90"/>
      <c r="G1" s="90"/>
      <c r="H1" s="90"/>
      <c r="I1" s="90"/>
      <c r="J1" s="90"/>
      <c r="P1" s="17"/>
      <c r="Q1" s="17"/>
      <c r="R1" s="17"/>
      <c r="S1" s="17"/>
      <c r="T1" s="17"/>
      <c r="U1" s="17"/>
      <c r="V1" s="17"/>
      <c r="W1" s="17"/>
      <c r="X1" s="17"/>
      <c r="Y1" s="17"/>
    </row>
    <row r="2" spans="1:27" ht="15" customHeight="1">
      <c r="A2" s="90"/>
    </row>
    <row r="3" spans="1:27" ht="15" customHeight="1">
      <c r="A3" s="215" t="s">
        <v>26</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X3" s="25">
        <v>2022</v>
      </c>
      <c r="Y3" s="25">
        <v>2023</v>
      </c>
      <c r="AA3" s="1" t="s">
        <v>528</v>
      </c>
    </row>
    <row r="4" spans="1:27" ht="15" customHeight="1">
      <c r="A4" s="219" t="s">
        <v>13</v>
      </c>
      <c r="B4" s="281">
        <v>1157</v>
      </c>
      <c r="C4" s="281">
        <v>1313</v>
      </c>
      <c r="D4" s="281">
        <v>1413</v>
      </c>
      <c r="E4" s="281">
        <v>1601</v>
      </c>
      <c r="F4" s="281">
        <v>1796</v>
      </c>
      <c r="G4" s="281">
        <v>2110</v>
      </c>
      <c r="H4" s="281">
        <v>2733</v>
      </c>
      <c r="I4" s="281">
        <v>2611</v>
      </c>
      <c r="J4" s="281">
        <v>3532</v>
      </c>
      <c r="K4" s="281">
        <v>4024</v>
      </c>
      <c r="L4" s="281">
        <v>4686</v>
      </c>
      <c r="M4" s="281">
        <v>4875</v>
      </c>
      <c r="N4" s="281">
        <v>5352</v>
      </c>
      <c r="O4" s="281">
        <v>7087</v>
      </c>
      <c r="P4" s="281">
        <v>8178</v>
      </c>
      <c r="Q4" s="281">
        <v>8424</v>
      </c>
      <c r="R4" s="281">
        <v>8938</v>
      </c>
      <c r="S4" s="281">
        <v>9247</v>
      </c>
      <c r="T4" s="281">
        <v>11076</v>
      </c>
      <c r="U4" s="281">
        <v>13333</v>
      </c>
      <c r="V4" s="281"/>
      <c r="W4" s="281"/>
      <c r="X4" s="281"/>
      <c r="Y4" s="281"/>
    </row>
    <row r="5" spans="1:27" ht="15" customHeight="1">
      <c r="A5" s="92" t="s">
        <v>12</v>
      </c>
      <c r="B5" s="281">
        <v>1670.7</v>
      </c>
      <c r="C5" s="281">
        <v>1842.6</v>
      </c>
      <c r="D5" s="281">
        <v>1954.8</v>
      </c>
      <c r="E5" s="281">
        <v>2150.1</v>
      </c>
      <c r="F5" s="281">
        <v>2366.4</v>
      </c>
      <c r="G5" s="281">
        <v>2415.9</v>
      </c>
      <c r="H5" s="281">
        <v>2626.4</v>
      </c>
      <c r="I5" s="281">
        <v>2776.7</v>
      </c>
      <c r="J5" s="281">
        <v>2888.7</v>
      </c>
      <c r="K5" s="281">
        <v>2916.9</v>
      </c>
      <c r="L5" s="281">
        <v>3108.5</v>
      </c>
      <c r="M5" s="281">
        <v>3118</v>
      </c>
      <c r="N5" s="281">
        <v>3198.01</v>
      </c>
      <c r="O5" s="281">
        <v>3310.2</v>
      </c>
      <c r="P5" s="281">
        <v>3449</v>
      </c>
      <c r="Q5" s="281">
        <v>3495</v>
      </c>
      <c r="R5" s="281">
        <v>3479</v>
      </c>
      <c r="S5" s="281">
        <v>3280</v>
      </c>
      <c r="T5" s="281">
        <v>3209</v>
      </c>
      <c r="U5" s="281">
        <v>3208</v>
      </c>
      <c r="V5" s="281"/>
      <c r="W5" s="281"/>
      <c r="X5" s="281"/>
      <c r="Y5" s="281"/>
    </row>
    <row r="6" spans="1:27" ht="15" customHeight="1">
      <c r="A6" s="92" t="s">
        <v>483</v>
      </c>
      <c r="B6" s="281">
        <v>17.399999999999999</v>
      </c>
      <c r="C6" s="281">
        <v>18.7</v>
      </c>
      <c r="D6" s="281">
        <v>19.8</v>
      </c>
      <c r="E6" s="281">
        <v>21.1</v>
      </c>
      <c r="F6" s="281">
        <v>26.4</v>
      </c>
      <c r="G6" s="281">
        <v>28.7</v>
      </c>
      <c r="H6" s="281">
        <v>30.2</v>
      </c>
      <c r="I6" s="281">
        <v>28.3</v>
      </c>
      <c r="J6" s="281">
        <v>25.9</v>
      </c>
      <c r="K6" s="281">
        <v>28</v>
      </c>
      <c r="L6" s="281">
        <v>38.299999999999997</v>
      </c>
      <c r="M6" s="281">
        <v>34.6</v>
      </c>
      <c r="N6" s="281">
        <v>35.200000000000003</v>
      </c>
      <c r="O6" s="281">
        <v>33.799999999999997</v>
      </c>
      <c r="P6" s="281">
        <v>31.7</v>
      </c>
      <c r="Q6" s="281">
        <v>31.9</v>
      </c>
      <c r="R6" s="281">
        <v>35.200000000000003</v>
      </c>
      <c r="S6" s="281">
        <v>54.777999999999999</v>
      </c>
      <c r="T6" s="281">
        <v>59.344999999999999</v>
      </c>
      <c r="U6" s="281">
        <v>65.322000000000003</v>
      </c>
      <c r="V6" s="281"/>
      <c r="W6" s="281"/>
      <c r="X6" s="281"/>
      <c r="Y6" s="281"/>
    </row>
    <row r="7" spans="1:27" ht="15" customHeight="1">
      <c r="A7" s="28" t="s">
        <v>89</v>
      </c>
      <c r="B7" s="281">
        <v>4533</v>
      </c>
      <c r="C7" s="281">
        <v>4611</v>
      </c>
      <c r="D7" s="281">
        <v>4456</v>
      </c>
      <c r="E7" s="281">
        <v>4623</v>
      </c>
      <c r="F7" s="281">
        <v>4656</v>
      </c>
      <c r="G7" s="281">
        <v>4883</v>
      </c>
      <c r="H7" s="281">
        <v>5742</v>
      </c>
      <c r="I7" s="281">
        <v>6131</v>
      </c>
      <c r="J7" s="281">
        <v>6100</v>
      </c>
      <c r="K7" s="281">
        <v>6654</v>
      </c>
      <c r="L7" s="281">
        <v>6263</v>
      </c>
      <c r="M7" s="281">
        <v>6718</v>
      </c>
      <c r="N7" s="281">
        <v>7383</v>
      </c>
      <c r="O7" s="281">
        <v>7269</v>
      </c>
      <c r="P7" s="281">
        <v>7899</v>
      </c>
      <c r="Q7" s="281">
        <v>7266</v>
      </c>
      <c r="R7" s="281">
        <v>7001</v>
      </c>
      <c r="S7" s="281">
        <v>7240</v>
      </c>
      <c r="T7" s="281">
        <v>9986</v>
      </c>
      <c r="U7" s="281">
        <v>8308</v>
      </c>
      <c r="V7" s="281"/>
      <c r="W7" s="281"/>
      <c r="X7" s="281"/>
      <c r="Y7" s="281"/>
      <c r="AA7" s="33"/>
    </row>
    <row r="8" spans="1:27" ht="15" customHeight="1">
      <c r="A8" s="92" t="s">
        <v>482</v>
      </c>
      <c r="B8" s="281">
        <v>1002</v>
      </c>
      <c r="C8" s="281">
        <v>977</v>
      </c>
      <c r="D8" s="281">
        <v>1017</v>
      </c>
      <c r="E8" s="281">
        <v>1087.5999999999999</v>
      </c>
      <c r="F8" s="281">
        <v>1088.8</v>
      </c>
      <c r="G8" s="281">
        <v>1069.4000000000001</v>
      </c>
      <c r="H8" s="281">
        <v>1151.8</v>
      </c>
      <c r="I8" s="281">
        <v>1212.7</v>
      </c>
      <c r="J8" s="281">
        <v>1234.0999999999999</v>
      </c>
      <c r="K8" s="281">
        <v>1237.5999999999999</v>
      </c>
      <c r="L8" s="281">
        <v>1287.5999999999999</v>
      </c>
      <c r="M8" s="281">
        <v>1282.8</v>
      </c>
      <c r="N8" s="281">
        <v>1245.9000000000001</v>
      </c>
      <c r="O8" s="281">
        <v>1227.3</v>
      </c>
      <c r="P8" s="281">
        <v>1256</v>
      </c>
      <c r="Q8" s="281">
        <v>1296.4000000000001</v>
      </c>
      <c r="R8" s="281">
        <v>1262.0999999999999</v>
      </c>
      <c r="S8" s="281">
        <v>1387</v>
      </c>
      <c r="T8" s="281">
        <v>1323</v>
      </c>
      <c r="U8" s="281">
        <v>1343</v>
      </c>
      <c r="V8" s="281"/>
      <c r="W8" s="281"/>
      <c r="X8" s="281"/>
      <c r="Y8" s="281"/>
      <c r="AA8" s="48"/>
    </row>
    <row r="9" spans="1:27" ht="15" customHeight="1">
      <c r="A9" s="92" t="s">
        <v>256</v>
      </c>
      <c r="B9" s="607">
        <v>297</v>
      </c>
      <c r="C9" s="607">
        <v>312</v>
      </c>
      <c r="D9" s="607">
        <v>319</v>
      </c>
      <c r="E9" s="607">
        <v>326</v>
      </c>
      <c r="F9" s="607">
        <v>314.5</v>
      </c>
      <c r="G9" s="607">
        <v>345.3</v>
      </c>
      <c r="H9" s="607">
        <v>414.4</v>
      </c>
      <c r="I9" s="607">
        <v>473.4</v>
      </c>
      <c r="J9" s="607">
        <v>507.7</v>
      </c>
      <c r="K9" s="607">
        <v>536</v>
      </c>
      <c r="L9" s="607">
        <v>568.4</v>
      </c>
      <c r="M9" s="607">
        <v>645.4</v>
      </c>
      <c r="N9" s="607">
        <v>676</v>
      </c>
      <c r="O9" s="607">
        <v>710.5</v>
      </c>
      <c r="P9" s="607">
        <v>675</v>
      </c>
      <c r="Q9" s="607">
        <v>694</v>
      </c>
      <c r="R9" s="607">
        <v>764.93</v>
      </c>
      <c r="S9" s="607">
        <v>699.51</v>
      </c>
      <c r="T9" s="607">
        <v>807.01</v>
      </c>
      <c r="U9" s="607">
        <v>791.2</v>
      </c>
      <c r="V9" s="607">
        <f>0.4417+785.898</f>
        <v>786.33969999999999</v>
      </c>
      <c r="W9" s="669">
        <f>0.02598+0.6502+819.614</f>
        <v>820.29018000000008</v>
      </c>
      <c r="X9" s="669">
        <f>0.02598+0.6811+854.339</f>
        <v>855.04608000000007</v>
      </c>
      <c r="Y9" s="669">
        <f>0.3341+0.6654+865.328</f>
        <v>866.32749999999999</v>
      </c>
    </row>
    <row r="10" spans="1:27" ht="15" customHeight="1">
      <c r="A10" s="92" t="s">
        <v>10</v>
      </c>
      <c r="B10" s="281">
        <v>799.51</v>
      </c>
      <c r="C10" s="281">
        <v>855.23599999999999</v>
      </c>
      <c r="D10" s="281">
        <v>808.45699999999999</v>
      </c>
      <c r="E10" s="281">
        <v>937.53599999999994</v>
      </c>
      <c r="F10" s="281">
        <v>1037.99</v>
      </c>
      <c r="G10" s="281">
        <v>1048.7149999999999</v>
      </c>
      <c r="H10" s="281">
        <v>1070.2909999999999</v>
      </c>
      <c r="I10" s="281">
        <v>1116.8309999999999</v>
      </c>
      <c r="J10" s="281">
        <v>1209.2349999999999</v>
      </c>
      <c r="K10" s="281">
        <v>1215.0029999999999</v>
      </c>
      <c r="L10" s="281">
        <v>1279.9490000000001</v>
      </c>
      <c r="M10" s="281">
        <v>1341.941</v>
      </c>
      <c r="N10" s="281">
        <v>1406.731</v>
      </c>
      <c r="O10" s="281">
        <v>1468.7560000000001</v>
      </c>
      <c r="P10" s="281">
        <v>1540</v>
      </c>
      <c r="Q10" s="281">
        <v>1593</v>
      </c>
      <c r="R10" s="281">
        <v>1757</v>
      </c>
      <c r="S10" s="281">
        <v>1825</v>
      </c>
      <c r="T10" s="281">
        <v>1940</v>
      </c>
      <c r="U10" s="281">
        <v>1999</v>
      </c>
      <c r="V10" s="281"/>
      <c r="W10" s="281"/>
      <c r="X10" s="281"/>
      <c r="Y10" s="281"/>
      <c r="Z10" s="48"/>
      <c r="AA10" s="48"/>
    </row>
    <row r="11" spans="1:27" ht="15" customHeight="1">
      <c r="A11" s="92" t="s">
        <v>9</v>
      </c>
      <c r="B11" s="281">
        <v>1041.4000000000001</v>
      </c>
      <c r="C11" s="281">
        <v>1060.8</v>
      </c>
      <c r="D11" s="281">
        <v>1110.8</v>
      </c>
      <c r="E11" s="281">
        <v>1135.5</v>
      </c>
      <c r="F11" s="281">
        <v>1254.9000000000001</v>
      </c>
      <c r="G11" s="281">
        <v>1311.9</v>
      </c>
      <c r="H11" s="281">
        <v>1344.7</v>
      </c>
      <c r="I11" s="281">
        <v>1367.9</v>
      </c>
      <c r="J11" s="281">
        <v>1520.4</v>
      </c>
      <c r="K11" s="281">
        <v>1652.4</v>
      </c>
      <c r="L11" s="281">
        <v>1715.9</v>
      </c>
      <c r="M11" s="281">
        <v>1768.25</v>
      </c>
      <c r="N11" s="281">
        <v>1506.82</v>
      </c>
      <c r="O11" s="281">
        <v>1528.7</v>
      </c>
      <c r="P11" s="281">
        <v>1718.1</v>
      </c>
      <c r="Q11" s="281">
        <v>1559</v>
      </c>
      <c r="R11" s="281">
        <v>1854.82</v>
      </c>
      <c r="S11" s="281">
        <v>1328.8</v>
      </c>
      <c r="T11" s="281">
        <v>1384</v>
      </c>
      <c r="U11" s="281">
        <v>1633</v>
      </c>
      <c r="V11" s="281"/>
      <c r="W11" s="281"/>
      <c r="X11" s="281"/>
      <c r="Y11" s="281"/>
      <c r="AA11" s="48"/>
    </row>
    <row r="12" spans="1:27" ht="15" customHeight="1">
      <c r="A12" s="92" t="s">
        <v>8</v>
      </c>
      <c r="B12" s="610">
        <v>1570.54</v>
      </c>
      <c r="C12" s="610">
        <v>1699.37</v>
      </c>
      <c r="D12" s="610">
        <v>1721.07</v>
      </c>
      <c r="E12" s="610">
        <v>1844.05</v>
      </c>
      <c r="F12" s="610">
        <v>1918.77</v>
      </c>
      <c r="G12" s="610">
        <v>2004.71</v>
      </c>
      <c r="H12" s="610">
        <v>2108.15</v>
      </c>
      <c r="I12" s="610">
        <v>2210.14</v>
      </c>
      <c r="J12" s="610">
        <v>2303.66</v>
      </c>
      <c r="K12" s="610">
        <v>2340.89</v>
      </c>
      <c r="L12" s="610">
        <v>2454.4765940000002</v>
      </c>
      <c r="M12" s="610">
        <v>2500.5348560000002</v>
      </c>
      <c r="N12" s="607">
        <v>2562.4035009999998</v>
      </c>
      <c r="O12" s="610">
        <v>2658.2933210000001</v>
      </c>
      <c r="P12" s="610">
        <v>2709.8984070000001</v>
      </c>
      <c r="Q12" s="610">
        <v>2771.0713089999999</v>
      </c>
      <c r="R12" s="610">
        <v>2818.6977670000001</v>
      </c>
      <c r="S12" s="610">
        <v>2879.711769</v>
      </c>
      <c r="T12" s="610">
        <v>2917.7514070000002</v>
      </c>
      <c r="U12" s="610">
        <v>3000.7554930000001</v>
      </c>
      <c r="V12" s="607">
        <v>2682.7963089999998</v>
      </c>
      <c r="W12" s="607">
        <v>2760.1620360000002</v>
      </c>
      <c r="X12" s="607">
        <v>2886.967255</v>
      </c>
      <c r="Y12" s="607">
        <v>3011.831498</v>
      </c>
      <c r="Z12" s="74" t="s">
        <v>15</v>
      </c>
    </row>
    <row r="13" spans="1:27" ht="15" customHeight="1">
      <c r="A13" s="92" t="s">
        <v>6</v>
      </c>
      <c r="B13" s="281">
        <v>1013</v>
      </c>
      <c r="C13" s="281">
        <v>4864</v>
      </c>
      <c r="D13" s="281">
        <v>4889</v>
      </c>
      <c r="E13" s="281">
        <v>6996</v>
      </c>
      <c r="F13" s="281">
        <v>8807.86</v>
      </c>
      <c r="G13" s="281">
        <v>9143</v>
      </c>
      <c r="H13" s="281">
        <v>9418</v>
      </c>
      <c r="I13" s="281">
        <v>9245</v>
      </c>
      <c r="J13" s="281">
        <v>9969</v>
      </c>
      <c r="K13" s="281">
        <v>9569</v>
      </c>
      <c r="L13" s="281">
        <v>9831</v>
      </c>
      <c r="M13" s="281">
        <v>10141</v>
      </c>
      <c r="N13" s="281">
        <v>10939</v>
      </c>
      <c r="O13" s="281">
        <v>11605</v>
      </c>
      <c r="P13" s="281">
        <v>12342.32</v>
      </c>
      <c r="Q13" s="281">
        <v>12179.7</v>
      </c>
      <c r="R13" s="281">
        <v>11383.4</v>
      </c>
      <c r="S13" s="281">
        <v>12346</v>
      </c>
      <c r="T13" s="281">
        <v>12437</v>
      </c>
      <c r="U13" s="281">
        <v>12952</v>
      </c>
      <c r="V13" s="281"/>
      <c r="W13" s="281"/>
      <c r="X13" s="281"/>
      <c r="Y13" s="281"/>
    </row>
    <row r="14" spans="1:27" ht="15" customHeight="1">
      <c r="A14" s="92" t="s">
        <v>17</v>
      </c>
      <c r="B14" s="281">
        <v>1878</v>
      </c>
      <c r="C14" s="281">
        <v>1981</v>
      </c>
      <c r="D14" s="281">
        <v>2082</v>
      </c>
      <c r="E14" s="281">
        <v>2193</v>
      </c>
      <c r="F14" s="281">
        <v>2772</v>
      </c>
      <c r="G14" s="281">
        <v>2945</v>
      </c>
      <c r="H14" s="281">
        <v>3163</v>
      </c>
      <c r="I14" s="281">
        <v>3219</v>
      </c>
      <c r="J14" s="281">
        <v>3345</v>
      </c>
      <c r="K14" s="281">
        <v>3290</v>
      </c>
      <c r="L14" s="281">
        <v>3354</v>
      </c>
      <c r="M14" s="281">
        <v>3467</v>
      </c>
      <c r="N14" s="281">
        <v>3635</v>
      </c>
      <c r="O14" s="281">
        <v>3772</v>
      </c>
      <c r="P14" s="281">
        <v>3747</v>
      </c>
      <c r="Q14" s="281">
        <v>3782</v>
      </c>
      <c r="R14" s="281">
        <v>3909</v>
      </c>
      <c r="S14" s="281">
        <v>4057</v>
      </c>
      <c r="T14" s="281">
        <v>4171</v>
      </c>
      <c r="U14" s="281">
        <v>4040</v>
      </c>
      <c r="V14" s="281"/>
      <c r="W14" s="281"/>
      <c r="X14" s="281"/>
      <c r="Y14" s="281"/>
    </row>
    <row r="15" spans="1:27" ht="15" customHeight="1">
      <c r="A15" s="92" t="s">
        <v>4</v>
      </c>
      <c r="B15" s="281">
        <v>167.5</v>
      </c>
      <c r="C15" s="281">
        <v>172.2</v>
      </c>
      <c r="D15" s="281">
        <v>178.8</v>
      </c>
      <c r="E15" s="281">
        <v>192.8</v>
      </c>
      <c r="F15" s="281">
        <v>192.9</v>
      </c>
      <c r="G15" s="281">
        <v>266.8</v>
      </c>
      <c r="H15" s="281">
        <v>286.60000000000002</v>
      </c>
      <c r="I15" s="281">
        <v>306.3</v>
      </c>
      <c r="J15" s="281">
        <v>306.3</v>
      </c>
      <c r="K15" s="281">
        <v>311.10000000000002</v>
      </c>
      <c r="L15" s="281">
        <v>335.1</v>
      </c>
      <c r="M15" s="281">
        <v>356.7</v>
      </c>
      <c r="N15" s="281">
        <v>391.9</v>
      </c>
      <c r="O15" s="281">
        <v>387.5</v>
      </c>
      <c r="P15" s="281">
        <v>395.1</v>
      </c>
      <c r="Q15" s="281">
        <v>408.8</v>
      </c>
      <c r="R15" s="281">
        <v>452.3</v>
      </c>
      <c r="S15" s="281">
        <v>469.9</v>
      </c>
      <c r="T15" s="281">
        <v>475.7</v>
      </c>
      <c r="U15" s="281">
        <v>477</v>
      </c>
      <c r="V15" s="281"/>
      <c r="W15" s="281"/>
      <c r="X15" s="281"/>
      <c r="Y15" s="281"/>
    </row>
    <row r="16" spans="1:27" ht="15" customHeight="1">
      <c r="A16" s="92" t="s">
        <v>3</v>
      </c>
      <c r="B16" s="281">
        <v>162516</v>
      </c>
      <c r="C16" s="281">
        <v>166933</v>
      </c>
      <c r="D16" s="281">
        <v>206020</v>
      </c>
      <c r="E16" s="281">
        <v>213460</v>
      </c>
      <c r="F16" s="281">
        <v>221939</v>
      </c>
      <c r="G16" s="281">
        <v>223255</v>
      </c>
      <c r="H16" s="281">
        <v>231323</v>
      </c>
      <c r="I16" s="281">
        <v>241170</v>
      </c>
      <c r="J16" s="281">
        <v>235924</v>
      </c>
      <c r="K16" s="281">
        <v>229599</v>
      </c>
      <c r="L16" s="281">
        <v>238272</v>
      </c>
      <c r="M16" s="281">
        <v>240528</v>
      </c>
      <c r="N16" s="281">
        <v>234174</v>
      </c>
      <c r="O16" s="281">
        <v>233169</v>
      </c>
      <c r="P16" s="281">
        <v>233631</v>
      </c>
      <c r="Q16" s="281">
        <v>230857</v>
      </c>
      <c r="R16" s="281">
        <v>228546</v>
      </c>
      <c r="S16" s="281">
        <v>229669</v>
      </c>
      <c r="T16" s="281">
        <v>231805</v>
      </c>
      <c r="U16" s="281">
        <v>227336</v>
      </c>
      <c r="V16" s="281">
        <v>216010</v>
      </c>
      <c r="W16" s="281"/>
      <c r="X16" s="281"/>
      <c r="Y16" s="281"/>
      <c r="Z16" s="48"/>
      <c r="AA16" s="48"/>
    </row>
    <row r="17" spans="1:27" ht="15" customHeight="1">
      <c r="A17" s="149" t="s">
        <v>32</v>
      </c>
      <c r="B17" s="607">
        <v>1913</v>
      </c>
      <c r="C17" s="607">
        <v>2015</v>
      </c>
      <c r="D17" s="607">
        <v>2142</v>
      </c>
      <c r="E17" s="607">
        <v>1958</v>
      </c>
      <c r="F17" s="607">
        <v>2320</v>
      </c>
      <c r="G17" s="607">
        <v>2604</v>
      </c>
      <c r="H17" s="607">
        <v>2668</v>
      </c>
      <c r="I17" s="607">
        <v>3110</v>
      </c>
      <c r="J17" s="607">
        <v>3598</v>
      </c>
      <c r="K17" s="607">
        <v>3116</v>
      </c>
      <c r="L17" s="607">
        <v>4092</v>
      </c>
      <c r="M17" s="607">
        <v>3995</v>
      </c>
      <c r="N17" s="607">
        <v>4441</v>
      </c>
      <c r="O17" s="607">
        <v>4836</v>
      </c>
      <c r="P17" s="607">
        <v>4976</v>
      </c>
      <c r="Q17" s="607">
        <v>5250</v>
      </c>
      <c r="R17" s="607">
        <v>5370</v>
      </c>
      <c r="S17" s="607">
        <v>5933</v>
      </c>
      <c r="T17" s="607">
        <v>6372</v>
      </c>
      <c r="U17" s="607">
        <v>6568.1</v>
      </c>
      <c r="V17" s="607" t="s">
        <v>3029</v>
      </c>
      <c r="W17" s="659">
        <v>7729.5</v>
      </c>
      <c r="X17" s="684">
        <v>7729.6</v>
      </c>
      <c r="Y17" s="684">
        <v>8232</v>
      </c>
      <c r="Z17" s="17" t="s">
        <v>15</v>
      </c>
      <c r="AA17" s="48"/>
    </row>
    <row r="18" spans="1:27" ht="15" customHeight="1">
      <c r="A18" s="92" t="s">
        <v>1</v>
      </c>
      <c r="B18" s="281">
        <v>6029</v>
      </c>
      <c r="C18" s="281">
        <v>6426</v>
      </c>
      <c r="D18" s="281">
        <v>6871</v>
      </c>
      <c r="E18" s="281">
        <v>7268</v>
      </c>
      <c r="F18" s="281">
        <v>7712</v>
      </c>
      <c r="G18" s="281">
        <v>8003</v>
      </c>
      <c r="H18" s="281">
        <v>8348</v>
      </c>
      <c r="I18" s="281">
        <v>8067</v>
      </c>
      <c r="J18" s="281">
        <v>7333</v>
      </c>
      <c r="K18" s="281">
        <v>7280</v>
      </c>
      <c r="L18" s="281">
        <v>7789</v>
      </c>
      <c r="M18" s="281">
        <v>8571</v>
      </c>
      <c r="N18" s="281">
        <v>10319</v>
      </c>
      <c r="O18" s="281">
        <v>10846</v>
      </c>
      <c r="P18" s="281">
        <v>10719</v>
      </c>
      <c r="Q18" s="281">
        <v>11449.9</v>
      </c>
      <c r="R18" s="281">
        <v>10858</v>
      </c>
      <c r="S18" s="281">
        <v>12192</v>
      </c>
      <c r="T18" s="281">
        <v>12897.83</v>
      </c>
      <c r="U18" s="281">
        <v>12340.71</v>
      </c>
      <c r="V18" s="281">
        <v>12528.442999999999</v>
      </c>
      <c r="W18" s="281">
        <v>12831.360779999999</v>
      </c>
      <c r="X18" s="281">
        <v>13777.90063</v>
      </c>
      <c r="Y18" s="281"/>
      <c r="Z18" s="49" t="s">
        <v>15</v>
      </c>
    </row>
    <row r="19" spans="1:27" ht="15" customHeight="1">
      <c r="A19" s="92" t="s">
        <v>23</v>
      </c>
      <c r="B19" s="281">
        <v>10494</v>
      </c>
      <c r="C19" s="281">
        <v>10226</v>
      </c>
      <c r="D19" s="281">
        <v>10319</v>
      </c>
      <c r="E19" s="281">
        <v>10368</v>
      </c>
      <c r="F19" s="281">
        <v>10117</v>
      </c>
      <c r="G19" s="281">
        <v>10409</v>
      </c>
      <c r="H19" s="281">
        <v>10291</v>
      </c>
      <c r="I19" s="281">
        <v>9023</v>
      </c>
      <c r="J19" s="281">
        <v>7478</v>
      </c>
      <c r="K19" s="281">
        <v>7052</v>
      </c>
      <c r="L19" s="281">
        <v>7368</v>
      </c>
      <c r="M19" s="281">
        <v>8043</v>
      </c>
      <c r="N19" s="281">
        <v>7831</v>
      </c>
      <c r="O19" s="281">
        <v>8285</v>
      </c>
      <c r="P19" s="281">
        <v>8238</v>
      </c>
      <c r="Q19" s="281">
        <v>6876</v>
      </c>
      <c r="R19" s="281">
        <v>7282</v>
      </c>
      <c r="S19" s="281">
        <v>7732</v>
      </c>
      <c r="T19" s="281">
        <v>8506</v>
      </c>
      <c r="U19" s="281">
        <v>7700.059252</v>
      </c>
      <c r="V19" s="281">
        <v>6902.9849999999997</v>
      </c>
      <c r="W19" s="281"/>
      <c r="X19" s="281"/>
      <c r="Y19" s="281"/>
    </row>
    <row r="20" spans="1:27" ht="15" customHeight="1"/>
    <row r="21" spans="1:27">
      <c r="A21" s="44" t="s">
        <v>195</v>
      </c>
    </row>
    <row r="22" spans="1:27" ht="15" customHeight="1">
      <c r="A22" s="44"/>
    </row>
    <row r="23" spans="1:27">
      <c r="A23" s="53" t="s">
        <v>558</v>
      </c>
    </row>
    <row r="25" spans="1:27">
      <c r="A25" s="53" t="s">
        <v>2758</v>
      </c>
    </row>
    <row r="27" spans="1:27">
      <c r="A27" s="17" t="s">
        <v>3119</v>
      </c>
    </row>
  </sheetData>
  <hyperlinks>
    <hyperlink ref="AA3" location="Content!A1" display="Back to content page" xr:uid="{00000000-0004-0000-F100-000000000000}"/>
  </hyperlinks>
  <pageMargins left="0.7" right="0.7" top="0.75" bottom="0.75" header="0.3" footer="0.3"/>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sheetPr codeName="Sheet243"/>
  <dimension ref="A1:AB27"/>
  <sheetViews>
    <sheetView topLeftCell="F1" workbookViewId="0">
      <selection activeCell="AB9" sqref="AB9:AB17"/>
    </sheetView>
  </sheetViews>
  <sheetFormatPr defaultRowHeight="14.4"/>
  <cols>
    <col min="1" max="1" width="33.77734375" style="17" customWidth="1"/>
    <col min="2" max="25" width="8.77734375" style="17" customWidth="1"/>
    <col min="26" max="27" width="8.77734375" style="17"/>
  </cols>
  <sheetData>
    <row r="1" spans="1:28">
      <c r="A1" s="240" t="s">
        <v>2987</v>
      </c>
      <c r="B1" s="13"/>
      <c r="C1" s="90"/>
      <c r="D1" s="90"/>
      <c r="E1" s="90"/>
      <c r="F1" s="90"/>
      <c r="G1" s="90"/>
      <c r="H1" s="90"/>
      <c r="I1" s="90"/>
      <c r="J1" s="90"/>
      <c r="K1" s="13"/>
      <c r="L1" s="13"/>
      <c r="M1" s="13"/>
      <c r="N1" s="13"/>
      <c r="O1" s="13"/>
      <c r="Z1" s="13"/>
      <c r="AA1" s="13"/>
    </row>
    <row r="2" spans="1:28">
      <c r="A2" s="90"/>
    </row>
    <row r="3" spans="1:28">
      <c r="A3" s="215" t="s">
        <v>26</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X3" s="25">
        <v>2022</v>
      </c>
      <c r="Y3" s="25">
        <v>2023</v>
      </c>
      <c r="AA3" s="1" t="s">
        <v>528</v>
      </c>
    </row>
    <row r="4" spans="1:28">
      <c r="A4" s="219" t="s">
        <v>13</v>
      </c>
      <c r="B4" s="281">
        <v>362</v>
      </c>
      <c r="C4" s="281">
        <v>411</v>
      </c>
      <c r="D4" s="281">
        <v>442</v>
      </c>
      <c r="E4" s="281">
        <v>501</v>
      </c>
      <c r="F4" s="281">
        <v>562</v>
      </c>
      <c r="G4" s="281">
        <v>660</v>
      </c>
      <c r="H4" s="281">
        <v>854</v>
      </c>
      <c r="I4" s="281">
        <v>816</v>
      </c>
      <c r="J4" s="281">
        <v>1122</v>
      </c>
      <c r="K4" s="281">
        <v>1278</v>
      </c>
      <c r="L4" s="281">
        <v>1578</v>
      </c>
      <c r="M4" s="281">
        <v>1643</v>
      </c>
      <c r="N4" s="281">
        <v>1804</v>
      </c>
      <c r="O4" s="281">
        <v>2389</v>
      </c>
      <c r="P4" s="281">
        <v>2757</v>
      </c>
      <c r="Q4" s="281">
        <v>2840</v>
      </c>
      <c r="R4" s="281">
        <v>3013</v>
      </c>
      <c r="S4" s="281">
        <v>3117</v>
      </c>
      <c r="T4" s="281">
        <v>3727</v>
      </c>
      <c r="U4" s="281">
        <v>4495</v>
      </c>
      <c r="V4" s="281"/>
      <c r="W4" s="281"/>
      <c r="X4" s="281"/>
      <c r="Y4" s="281"/>
    </row>
    <row r="5" spans="1:28">
      <c r="A5" s="92" t="s">
        <v>12</v>
      </c>
      <c r="B5" s="281">
        <v>759.7</v>
      </c>
      <c r="C5" s="281">
        <v>899.4</v>
      </c>
      <c r="D5" s="281">
        <v>919.6</v>
      </c>
      <c r="E5" s="281">
        <v>1001.1</v>
      </c>
      <c r="F5" s="281">
        <v>1077.0999999999999</v>
      </c>
      <c r="G5" s="281">
        <v>1046.5999999999999</v>
      </c>
      <c r="H5" s="281">
        <v>1184.3</v>
      </c>
      <c r="I5" s="281">
        <v>1199</v>
      </c>
      <c r="J5" s="281">
        <v>1186.2</v>
      </c>
      <c r="K5" s="281">
        <v>1123.2</v>
      </c>
      <c r="L5" s="281">
        <v>1141.2</v>
      </c>
      <c r="M5" s="281">
        <v>1117</v>
      </c>
      <c r="N5" s="281">
        <v>1086</v>
      </c>
      <c r="O5" s="281">
        <v>1127.5999999999999</v>
      </c>
      <c r="P5" s="281">
        <v>1463</v>
      </c>
      <c r="Q5" s="281">
        <v>1462</v>
      </c>
      <c r="R5" s="281">
        <v>1382</v>
      </c>
      <c r="S5" s="281">
        <v>1090</v>
      </c>
      <c r="T5" s="281">
        <v>933</v>
      </c>
      <c r="U5" s="281">
        <v>923</v>
      </c>
      <c r="V5" s="281"/>
      <c r="W5" s="281"/>
      <c r="X5" s="281"/>
      <c r="Y5" s="281"/>
    </row>
    <row r="6" spans="1:28">
      <c r="A6" s="92" t="s">
        <v>483</v>
      </c>
      <c r="B6" s="281"/>
      <c r="C6" s="281"/>
      <c r="D6" s="281"/>
      <c r="E6" s="281"/>
      <c r="F6" s="281"/>
      <c r="G6" s="281"/>
      <c r="H6" s="281"/>
      <c r="I6" s="281"/>
      <c r="J6" s="281"/>
      <c r="K6" s="281"/>
      <c r="L6" s="281"/>
      <c r="M6" s="281"/>
      <c r="N6" s="281"/>
      <c r="O6" s="281"/>
      <c r="P6" s="281"/>
      <c r="Q6" s="281"/>
      <c r="R6" s="281"/>
      <c r="S6" s="281"/>
      <c r="T6" s="281"/>
      <c r="U6" s="281"/>
      <c r="V6" s="281"/>
      <c r="W6" s="281"/>
      <c r="X6" s="281"/>
      <c r="Y6" s="281"/>
    </row>
    <row r="7" spans="1:28">
      <c r="A7" s="28" t="s">
        <v>89</v>
      </c>
      <c r="B7" s="281">
        <v>1890</v>
      </c>
      <c r="C7" s="281">
        <v>1968</v>
      </c>
      <c r="D7" s="281">
        <v>2778</v>
      </c>
      <c r="E7" s="281">
        <v>2968</v>
      </c>
      <c r="F7" s="281">
        <v>2939</v>
      </c>
      <c r="G7" s="281">
        <v>3094</v>
      </c>
      <c r="H7" s="281">
        <v>2869</v>
      </c>
      <c r="I7" s="281">
        <v>3887</v>
      </c>
      <c r="J7" s="281">
        <v>3867</v>
      </c>
      <c r="K7" s="281">
        <v>4218</v>
      </c>
      <c r="L7" s="281">
        <v>3970</v>
      </c>
      <c r="M7" s="281">
        <v>4258</v>
      </c>
      <c r="N7" s="281">
        <v>3652</v>
      </c>
      <c r="O7" s="281">
        <v>3261</v>
      </c>
      <c r="P7" s="281">
        <v>4342</v>
      </c>
      <c r="Q7" s="281">
        <v>3994</v>
      </c>
      <c r="R7" s="281">
        <v>3848</v>
      </c>
      <c r="S7" s="281">
        <v>4643</v>
      </c>
      <c r="T7" s="281">
        <v>7385</v>
      </c>
      <c r="U7" s="281">
        <v>5235</v>
      </c>
      <c r="V7" s="281"/>
      <c r="W7" s="281"/>
      <c r="X7" s="281"/>
      <c r="Y7" s="281"/>
      <c r="AA7" s="33"/>
    </row>
    <row r="8" spans="1:28">
      <c r="A8" s="92" t="s">
        <v>482</v>
      </c>
      <c r="B8" s="281">
        <v>660</v>
      </c>
      <c r="C8" s="281">
        <v>600</v>
      </c>
      <c r="D8" s="281">
        <v>500</v>
      </c>
      <c r="E8" s="281">
        <v>398.7</v>
      </c>
      <c r="F8" s="281">
        <v>398.1</v>
      </c>
      <c r="G8" s="281">
        <v>386.7</v>
      </c>
      <c r="H8" s="281">
        <v>371.7</v>
      </c>
      <c r="I8" s="281">
        <v>412.5</v>
      </c>
      <c r="J8" s="281">
        <v>414.7</v>
      </c>
      <c r="K8" s="281">
        <v>405.8</v>
      </c>
      <c r="L8" s="281">
        <v>389.6</v>
      </c>
      <c r="M8" s="281">
        <v>360.2</v>
      </c>
      <c r="N8" s="281">
        <v>338</v>
      </c>
      <c r="O8" s="281">
        <v>318.8</v>
      </c>
      <c r="P8" s="281">
        <v>336</v>
      </c>
      <c r="Q8" s="281">
        <v>366</v>
      </c>
      <c r="R8" s="281">
        <v>363.6</v>
      </c>
      <c r="S8" s="281">
        <v>541</v>
      </c>
      <c r="T8" s="281">
        <v>433</v>
      </c>
      <c r="U8" s="281">
        <v>400</v>
      </c>
      <c r="V8" s="281"/>
      <c r="W8" s="281"/>
      <c r="X8" s="281"/>
      <c r="Y8" s="281"/>
      <c r="AA8" s="48"/>
    </row>
    <row r="9" spans="1:28">
      <c r="A9" s="92" t="s">
        <v>256</v>
      </c>
      <c r="B9" s="281">
        <v>103</v>
      </c>
      <c r="C9" s="281">
        <v>106</v>
      </c>
      <c r="D9" s="281">
        <v>108</v>
      </c>
      <c r="E9" s="281">
        <v>108</v>
      </c>
      <c r="F9" s="281">
        <v>94.5</v>
      </c>
      <c r="G9" s="281">
        <v>113.6</v>
      </c>
      <c r="H9" s="281">
        <v>161</v>
      </c>
      <c r="I9" s="281">
        <v>185.5</v>
      </c>
      <c r="J9" s="281">
        <v>191.2</v>
      </c>
      <c r="K9" s="281">
        <v>209.4</v>
      </c>
      <c r="L9" s="281">
        <v>208.5</v>
      </c>
      <c r="M9" s="281">
        <v>220.6</v>
      </c>
      <c r="N9" s="281">
        <v>231.7</v>
      </c>
      <c r="O9" s="281">
        <v>235.9</v>
      </c>
      <c r="P9" s="281">
        <v>233</v>
      </c>
      <c r="Q9" s="281">
        <v>225</v>
      </c>
      <c r="R9" s="281">
        <v>267</v>
      </c>
      <c r="S9" s="281">
        <v>308.61</v>
      </c>
      <c r="T9" s="281">
        <v>319.70999999999998</v>
      </c>
      <c r="U9" s="281">
        <v>312.24</v>
      </c>
      <c r="V9" s="281">
        <v>224.279</v>
      </c>
      <c r="W9" s="581">
        <v>238.36969999999999</v>
      </c>
      <c r="X9" s="581">
        <v>244.0421</v>
      </c>
      <c r="Y9" s="581">
        <v>256.0283</v>
      </c>
      <c r="AB9" s="17"/>
    </row>
    <row r="10" spans="1:28">
      <c r="A10" s="92" t="s">
        <v>10</v>
      </c>
      <c r="B10" s="281">
        <v>383.37200000000001</v>
      </c>
      <c r="C10" s="281">
        <v>400.34199999999998</v>
      </c>
      <c r="D10" s="281">
        <v>340.49700000000001</v>
      </c>
      <c r="E10" s="281">
        <v>413.54</v>
      </c>
      <c r="F10" s="281">
        <v>464.83100000000002</v>
      </c>
      <c r="G10" s="281">
        <v>472.18200000000002</v>
      </c>
      <c r="H10" s="281">
        <v>490.66500000000002</v>
      </c>
      <c r="I10" s="281">
        <v>487.709</v>
      </c>
      <c r="J10" s="281">
        <v>523.43899999999996</v>
      </c>
      <c r="K10" s="281">
        <v>481.18900000000002</v>
      </c>
      <c r="L10" s="281">
        <v>489.15100000000001</v>
      </c>
      <c r="M10" s="281">
        <v>500.76299999999998</v>
      </c>
      <c r="N10" s="281">
        <v>515.6</v>
      </c>
      <c r="O10" s="281">
        <v>511.19200000000001</v>
      </c>
      <c r="P10" s="281">
        <v>536.91300000000001</v>
      </c>
      <c r="Q10" s="281">
        <v>544.05399999999997</v>
      </c>
      <c r="R10" s="281">
        <v>415.5</v>
      </c>
      <c r="S10" s="281">
        <v>441.64</v>
      </c>
      <c r="T10" s="281">
        <v>608.29999999999995</v>
      </c>
      <c r="U10" s="281">
        <v>532.9</v>
      </c>
      <c r="V10" s="281"/>
      <c r="W10" s="281"/>
      <c r="X10" s="281"/>
      <c r="Y10" s="281"/>
      <c r="Z10" s="48"/>
      <c r="AA10" s="48"/>
    </row>
    <row r="11" spans="1:28">
      <c r="A11" s="92" t="s">
        <v>9</v>
      </c>
      <c r="B11" s="281">
        <v>474.4</v>
      </c>
      <c r="C11" s="281">
        <v>459.4</v>
      </c>
      <c r="D11" s="281">
        <v>482.8</v>
      </c>
      <c r="E11" s="281">
        <v>473.7</v>
      </c>
      <c r="F11" s="281">
        <v>479.7</v>
      </c>
      <c r="G11" s="281">
        <v>518.70000000000005</v>
      </c>
      <c r="H11" s="281">
        <v>500.2</v>
      </c>
      <c r="I11" s="281">
        <v>536.4</v>
      </c>
      <c r="J11" s="281">
        <v>519.79999999999995</v>
      </c>
      <c r="K11" s="281">
        <v>553.1</v>
      </c>
      <c r="L11" s="281">
        <v>556.1</v>
      </c>
      <c r="M11" s="281">
        <v>616.79999999999995</v>
      </c>
      <c r="N11" s="281">
        <v>503.1</v>
      </c>
      <c r="O11" s="281">
        <v>660.8</v>
      </c>
      <c r="P11" s="281">
        <v>708.7</v>
      </c>
      <c r="Q11" s="281">
        <v>691.1</v>
      </c>
      <c r="R11" s="281">
        <v>971.12</v>
      </c>
      <c r="S11" s="281">
        <v>573.27</v>
      </c>
      <c r="T11" s="281">
        <v>492</v>
      </c>
      <c r="U11" s="281">
        <v>761</v>
      </c>
      <c r="V11" s="281"/>
      <c r="W11" s="281"/>
      <c r="X11" s="281"/>
      <c r="Y11" s="281"/>
      <c r="AA11" s="48"/>
    </row>
    <row r="12" spans="1:28">
      <c r="A12" s="92" t="s">
        <v>8</v>
      </c>
      <c r="B12" s="281">
        <v>651.6</v>
      </c>
      <c r="C12" s="281">
        <v>711.4</v>
      </c>
      <c r="D12" s="281">
        <v>711.7</v>
      </c>
      <c r="E12" s="281">
        <v>742.2</v>
      </c>
      <c r="F12" s="281">
        <v>768.9</v>
      </c>
      <c r="G12" s="281">
        <v>778.3</v>
      </c>
      <c r="H12" s="281">
        <v>841.2</v>
      </c>
      <c r="I12" s="281">
        <v>879.6</v>
      </c>
      <c r="J12" s="281">
        <v>912.9</v>
      </c>
      <c r="K12" s="281">
        <v>897.2</v>
      </c>
      <c r="L12" s="281">
        <v>934.34971900000005</v>
      </c>
      <c r="M12" s="281">
        <v>929.22452199999998</v>
      </c>
      <c r="N12" s="281">
        <v>929.83627000000001</v>
      </c>
      <c r="O12" s="281">
        <v>962.60426600000005</v>
      </c>
      <c r="P12" s="281">
        <v>944.458707</v>
      </c>
      <c r="Q12" s="281">
        <v>962.03518599999995</v>
      </c>
      <c r="R12" s="281">
        <v>970.33309399999996</v>
      </c>
      <c r="S12" s="281">
        <v>993.46675200000004</v>
      </c>
      <c r="T12" s="281">
        <v>1001.8368369999999</v>
      </c>
      <c r="U12" s="281">
        <v>990.460151</v>
      </c>
      <c r="V12" s="281">
        <v>863.07192699999996</v>
      </c>
      <c r="W12" s="281">
        <v>897.85060899999996</v>
      </c>
      <c r="X12" s="281">
        <v>871.87921700000004</v>
      </c>
      <c r="Y12" s="281">
        <v>861.61993599999994</v>
      </c>
      <c r="Z12" s="74" t="s">
        <v>15</v>
      </c>
      <c r="AB12" s="17"/>
    </row>
    <row r="13" spans="1:28">
      <c r="A13" s="92" t="s">
        <v>6</v>
      </c>
      <c r="B13" s="281">
        <v>444</v>
      </c>
      <c r="C13" s="281">
        <v>4223</v>
      </c>
      <c r="D13" s="281">
        <v>4270</v>
      </c>
      <c r="E13" s="281">
        <v>6368</v>
      </c>
      <c r="F13" s="281">
        <v>8138</v>
      </c>
      <c r="G13" s="281">
        <v>8364</v>
      </c>
      <c r="H13" s="281">
        <v>8556</v>
      </c>
      <c r="I13" s="281">
        <v>8416</v>
      </c>
      <c r="J13" s="281">
        <v>9025</v>
      </c>
      <c r="K13" s="281">
        <v>8466</v>
      </c>
      <c r="L13" s="281">
        <v>8574</v>
      </c>
      <c r="M13" s="281">
        <v>8681</v>
      </c>
      <c r="N13" s="281">
        <v>9448</v>
      </c>
      <c r="O13" s="281">
        <v>9295</v>
      </c>
      <c r="P13" s="281">
        <v>10651</v>
      </c>
      <c r="Q13" s="281">
        <v>9799.7000000000007</v>
      </c>
      <c r="R13" s="281">
        <v>9100.4</v>
      </c>
      <c r="S13" s="281">
        <v>10307</v>
      </c>
      <c r="T13" s="281">
        <v>10416</v>
      </c>
      <c r="U13" s="281">
        <v>10557</v>
      </c>
      <c r="V13" s="281"/>
      <c r="W13" s="281"/>
      <c r="X13" s="281"/>
      <c r="Y13" s="281"/>
    </row>
    <row r="14" spans="1:28">
      <c r="A14" s="92" t="s">
        <v>17</v>
      </c>
      <c r="B14" s="281">
        <v>560</v>
      </c>
      <c r="C14" s="281">
        <v>592</v>
      </c>
      <c r="D14" s="281">
        <v>609</v>
      </c>
      <c r="E14" s="281">
        <v>76</v>
      </c>
      <c r="F14" s="281">
        <v>471</v>
      </c>
      <c r="G14" s="281">
        <v>596</v>
      </c>
      <c r="H14" s="281">
        <v>682</v>
      </c>
      <c r="I14" s="281">
        <v>629</v>
      </c>
      <c r="J14" s="281">
        <v>663</v>
      </c>
      <c r="K14" s="281">
        <v>761</v>
      </c>
      <c r="L14" s="281">
        <v>803</v>
      </c>
      <c r="M14" s="281">
        <v>817</v>
      </c>
      <c r="N14" s="281">
        <v>795</v>
      </c>
      <c r="O14" s="281">
        <v>786</v>
      </c>
      <c r="P14" s="281">
        <v>716</v>
      </c>
      <c r="Q14" s="281">
        <v>613</v>
      </c>
      <c r="R14" s="281">
        <v>585</v>
      </c>
      <c r="S14" s="281">
        <v>603</v>
      </c>
      <c r="T14" s="281">
        <v>586</v>
      </c>
      <c r="U14" s="281">
        <v>537</v>
      </c>
      <c r="V14" s="281"/>
      <c r="W14" s="281"/>
      <c r="X14" s="281"/>
      <c r="Y14" s="281"/>
    </row>
    <row r="15" spans="1:28">
      <c r="A15" s="92" t="s">
        <v>4</v>
      </c>
      <c r="B15" s="281">
        <v>75.5</v>
      </c>
      <c r="C15" s="281">
        <v>73</v>
      </c>
      <c r="D15" s="281">
        <v>77.400000000000006</v>
      </c>
      <c r="E15" s="281">
        <v>80.3</v>
      </c>
      <c r="F15" s="281">
        <v>80.7</v>
      </c>
      <c r="G15" s="281">
        <v>95.3</v>
      </c>
      <c r="H15" s="281">
        <v>91.9</v>
      </c>
      <c r="I15" s="281">
        <v>120</v>
      </c>
      <c r="J15" s="281">
        <v>116.7</v>
      </c>
      <c r="K15" s="281">
        <v>120.5</v>
      </c>
      <c r="L15" s="281">
        <v>133.28</v>
      </c>
      <c r="M15" s="281">
        <v>152.97999999999999</v>
      </c>
      <c r="N15" s="281">
        <v>181.06</v>
      </c>
      <c r="O15" s="281">
        <v>193.04</v>
      </c>
      <c r="P15" s="281">
        <v>120</v>
      </c>
      <c r="Q15" s="281">
        <v>123</v>
      </c>
      <c r="R15" s="281">
        <v>132</v>
      </c>
      <c r="S15" s="281">
        <v>138</v>
      </c>
      <c r="T15" s="281">
        <v>137</v>
      </c>
      <c r="U15" s="281">
        <v>134</v>
      </c>
      <c r="V15" s="281"/>
      <c r="W15" s="281"/>
      <c r="X15" s="281"/>
      <c r="Y15" s="281"/>
    </row>
    <row r="16" spans="1:28">
      <c r="A16" s="92" t="s">
        <v>3</v>
      </c>
      <c r="B16" s="281"/>
      <c r="C16" s="281"/>
      <c r="D16" s="281"/>
      <c r="E16" s="281"/>
      <c r="F16" s="281"/>
      <c r="G16" s="281"/>
      <c r="H16" s="281"/>
      <c r="I16" s="281"/>
      <c r="J16" s="281"/>
      <c r="K16" s="281"/>
      <c r="L16" s="281"/>
      <c r="M16" s="281"/>
      <c r="N16" s="281"/>
      <c r="O16" s="281"/>
      <c r="P16" s="281"/>
      <c r="Q16" s="281"/>
      <c r="R16" s="281"/>
      <c r="S16" s="281"/>
      <c r="T16" s="281"/>
      <c r="U16" s="281"/>
      <c r="V16" s="281"/>
      <c r="W16" s="281"/>
      <c r="X16" s="281"/>
      <c r="Y16" s="281"/>
      <c r="Z16" s="48"/>
      <c r="AA16" s="48"/>
    </row>
    <row r="17" spans="1:28">
      <c r="A17" s="149" t="s">
        <v>32</v>
      </c>
      <c r="B17" s="281">
        <v>614</v>
      </c>
      <c r="C17" s="281">
        <v>836</v>
      </c>
      <c r="D17" s="281">
        <v>889</v>
      </c>
      <c r="E17" s="281">
        <v>755</v>
      </c>
      <c r="F17" s="281">
        <v>996</v>
      </c>
      <c r="G17" s="281">
        <v>1519</v>
      </c>
      <c r="H17" s="281">
        <v>1593</v>
      </c>
      <c r="I17" s="281">
        <v>695</v>
      </c>
      <c r="J17" s="281">
        <v>811</v>
      </c>
      <c r="K17" s="281">
        <v>703</v>
      </c>
      <c r="L17" s="281">
        <v>1036</v>
      </c>
      <c r="M17" s="281">
        <v>1005</v>
      </c>
      <c r="N17" s="281">
        <v>1089</v>
      </c>
      <c r="O17" s="281">
        <v>1223</v>
      </c>
      <c r="P17" s="281">
        <v>1270</v>
      </c>
      <c r="Q17" s="281">
        <v>1362</v>
      </c>
      <c r="R17" s="281">
        <v>1358</v>
      </c>
      <c r="S17" s="281">
        <v>1525</v>
      </c>
      <c r="T17" s="281">
        <v>1719</v>
      </c>
      <c r="U17" s="281">
        <v>2511.65</v>
      </c>
      <c r="V17" s="281">
        <v>2477.6999999999998</v>
      </c>
      <c r="W17" s="197">
        <v>2587</v>
      </c>
      <c r="X17" s="197">
        <v>2892</v>
      </c>
      <c r="Y17" s="197">
        <v>3024</v>
      </c>
      <c r="Z17" s="17" t="s">
        <v>15</v>
      </c>
      <c r="AA17" s="48"/>
      <c r="AB17" s="17"/>
    </row>
    <row r="18" spans="1:28">
      <c r="A18" s="92" t="s">
        <v>1</v>
      </c>
      <c r="B18" s="281">
        <v>4156</v>
      </c>
      <c r="C18" s="281">
        <v>4423</v>
      </c>
      <c r="D18" s="281">
        <v>4731</v>
      </c>
      <c r="E18" s="281">
        <v>5005</v>
      </c>
      <c r="F18" s="281">
        <v>5306</v>
      </c>
      <c r="G18" s="281">
        <v>5572</v>
      </c>
      <c r="H18" s="281">
        <v>5880</v>
      </c>
      <c r="I18" s="281">
        <v>5245</v>
      </c>
      <c r="J18" s="281">
        <v>4471</v>
      </c>
      <c r="K18" s="281">
        <v>3780</v>
      </c>
      <c r="L18" s="281">
        <v>4086</v>
      </c>
      <c r="M18" s="281">
        <v>4497</v>
      </c>
      <c r="N18" s="281">
        <v>6092</v>
      </c>
      <c r="O18" s="281">
        <v>6379</v>
      </c>
      <c r="P18" s="281">
        <v>6429</v>
      </c>
      <c r="Q18" s="281">
        <v>6859.8</v>
      </c>
      <c r="R18" s="281">
        <v>6455</v>
      </c>
      <c r="S18" s="281">
        <v>7025.2</v>
      </c>
      <c r="T18" s="281">
        <v>7282.45</v>
      </c>
      <c r="U18" s="281">
        <v>7059.6</v>
      </c>
      <c r="V18" s="281"/>
      <c r="W18" s="281"/>
      <c r="X18" s="281"/>
      <c r="Y18" s="281"/>
      <c r="Z18" s="49" t="s">
        <v>15</v>
      </c>
    </row>
    <row r="19" spans="1:28">
      <c r="A19" s="92" t="s">
        <v>23</v>
      </c>
      <c r="B19" s="281">
        <v>5313</v>
      </c>
      <c r="C19" s="281">
        <v>4980</v>
      </c>
      <c r="D19" s="281">
        <v>4993</v>
      </c>
      <c r="E19" s="281">
        <v>4873</v>
      </c>
      <c r="F19" s="281">
        <v>4541</v>
      </c>
      <c r="G19" s="281">
        <v>4644</v>
      </c>
      <c r="H19" s="281">
        <v>4338</v>
      </c>
      <c r="I19" s="281">
        <v>3731</v>
      </c>
      <c r="J19" s="281">
        <v>2408</v>
      </c>
      <c r="K19" s="281">
        <v>2206</v>
      </c>
      <c r="L19" s="281">
        <v>3112</v>
      </c>
      <c r="M19" s="281">
        <v>3343</v>
      </c>
      <c r="N19" s="281">
        <v>3084</v>
      </c>
      <c r="O19" s="281">
        <v>3115</v>
      </c>
      <c r="P19" s="281">
        <v>3388</v>
      </c>
      <c r="Q19" s="281">
        <v>2524</v>
      </c>
      <c r="R19" s="281">
        <v>2645</v>
      </c>
      <c r="S19" s="281">
        <v>3789</v>
      </c>
      <c r="T19" s="281">
        <v>4203</v>
      </c>
      <c r="U19" s="281">
        <v>4120.9225340000003</v>
      </c>
      <c r="V19" s="281">
        <v>3525.3029999999999</v>
      </c>
      <c r="W19" s="281"/>
      <c r="X19" s="281"/>
      <c r="Y19" s="281"/>
    </row>
    <row r="21" spans="1:28">
      <c r="A21" s="44" t="s">
        <v>195</v>
      </c>
    </row>
    <row r="22" spans="1:28">
      <c r="A22" s="44"/>
    </row>
    <row r="23" spans="1:28">
      <c r="A23" s="53" t="s">
        <v>558</v>
      </c>
    </row>
    <row r="25" spans="1:28">
      <c r="A25" s="53" t="s">
        <v>2759</v>
      </c>
    </row>
    <row r="27" spans="1:28">
      <c r="A27" s="17" t="s">
        <v>3119</v>
      </c>
    </row>
  </sheetData>
  <hyperlinks>
    <hyperlink ref="AA3" location="Content!A1" display="Back to content page" xr:uid="{00000000-0004-0000-F200-000000000000}"/>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sheetPr codeName="Sheet244"/>
  <dimension ref="A1:AB27"/>
  <sheetViews>
    <sheetView topLeftCell="F1" workbookViewId="0">
      <selection activeCell="Z12" sqref="Z12"/>
    </sheetView>
  </sheetViews>
  <sheetFormatPr defaultRowHeight="14.4"/>
  <cols>
    <col min="1" max="1" width="33.77734375" style="17" customWidth="1"/>
    <col min="2" max="25" width="8.77734375" style="17" customWidth="1"/>
    <col min="26" max="27" width="8.77734375" style="17"/>
  </cols>
  <sheetData>
    <row r="1" spans="1:28">
      <c r="A1" s="240" t="s">
        <v>2988</v>
      </c>
      <c r="B1" s="13"/>
      <c r="C1" s="90"/>
      <c r="D1" s="90"/>
      <c r="E1" s="90"/>
      <c r="F1" s="90"/>
      <c r="G1" s="90"/>
      <c r="H1" s="90"/>
      <c r="I1" s="90"/>
      <c r="J1" s="90"/>
      <c r="K1" s="13"/>
      <c r="L1" s="13"/>
      <c r="M1" s="13"/>
      <c r="N1" s="13"/>
      <c r="O1" s="13"/>
      <c r="Z1" s="13"/>
      <c r="AA1" s="13"/>
    </row>
    <row r="2" spans="1:28">
      <c r="A2" s="90"/>
    </row>
    <row r="3" spans="1:28">
      <c r="A3" s="215" t="s">
        <v>26</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X3" s="25">
        <v>2022</v>
      </c>
      <c r="Y3" s="25">
        <v>2023</v>
      </c>
      <c r="AA3" s="1" t="s">
        <v>528</v>
      </c>
    </row>
    <row r="4" spans="1:28">
      <c r="A4" s="219" t="s">
        <v>13</v>
      </c>
      <c r="B4" s="454">
        <v>795</v>
      </c>
      <c r="C4" s="454">
        <v>902</v>
      </c>
      <c r="D4" s="454">
        <v>971</v>
      </c>
      <c r="E4" s="454">
        <v>1100</v>
      </c>
      <c r="F4" s="454">
        <v>1234</v>
      </c>
      <c r="G4" s="454">
        <v>1450</v>
      </c>
      <c r="H4" s="454">
        <v>1879</v>
      </c>
      <c r="I4" s="454">
        <v>1795</v>
      </c>
      <c r="J4" s="454">
        <v>2410</v>
      </c>
      <c r="K4" s="454">
        <v>2746</v>
      </c>
      <c r="L4" s="454">
        <v>3108</v>
      </c>
      <c r="M4" s="454">
        <v>3232</v>
      </c>
      <c r="N4" s="454">
        <v>3548</v>
      </c>
      <c r="O4" s="454">
        <v>4698</v>
      </c>
      <c r="P4" s="454">
        <v>5421</v>
      </c>
      <c r="Q4" s="454">
        <v>5584</v>
      </c>
      <c r="R4" s="454">
        <v>5925</v>
      </c>
      <c r="S4" s="454">
        <v>6130</v>
      </c>
      <c r="T4" s="454">
        <v>7349</v>
      </c>
      <c r="U4" s="313">
        <v>8839</v>
      </c>
      <c r="V4" s="313"/>
      <c r="W4" s="313"/>
      <c r="X4" s="313"/>
      <c r="Y4" s="313"/>
    </row>
    <row r="5" spans="1:28">
      <c r="A5" s="92" t="s">
        <v>12</v>
      </c>
      <c r="B5" s="454">
        <v>280.39999999999998</v>
      </c>
      <c r="C5" s="454">
        <v>333.6</v>
      </c>
      <c r="D5" s="454">
        <v>370.5</v>
      </c>
      <c r="E5" s="454">
        <v>419.7</v>
      </c>
      <c r="F5" s="454">
        <v>489.4</v>
      </c>
      <c r="G5" s="454">
        <v>539.29999999999995</v>
      </c>
      <c r="H5" s="454">
        <v>584.4</v>
      </c>
      <c r="I5" s="454">
        <v>681.7</v>
      </c>
      <c r="J5" s="454">
        <v>745.1</v>
      </c>
      <c r="K5" s="454">
        <v>768.7</v>
      </c>
      <c r="L5" s="454">
        <v>829.1</v>
      </c>
      <c r="M5" s="454">
        <v>873</v>
      </c>
      <c r="N5" s="454">
        <v>878.76</v>
      </c>
      <c r="O5" s="454">
        <v>918.3</v>
      </c>
      <c r="P5" s="454">
        <v>1986</v>
      </c>
      <c r="Q5" s="454">
        <v>2033</v>
      </c>
      <c r="R5" s="454">
        <v>2097</v>
      </c>
      <c r="S5" s="454">
        <v>2190</v>
      </c>
      <c r="T5" s="454">
        <v>2276</v>
      </c>
      <c r="U5" s="313">
        <v>2285</v>
      </c>
      <c r="V5" s="313"/>
      <c r="W5" s="313"/>
      <c r="X5" s="313"/>
      <c r="Y5" s="313"/>
    </row>
    <row r="6" spans="1:28">
      <c r="A6" s="92" t="s">
        <v>483</v>
      </c>
      <c r="B6" s="454">
        <v>12.9</v>
      </c>
      <c r="C6" s="454">
        <v>13.8</v>
      </c>
      <c r="D6" s="454">
        <v>14.7</v>
      </c>
      <c r="E6" s="454">
        <v>15.6</v>
      </c>
      <c r="F6" s="454">
        <v>19.600000000000001</v>
      </c>
      <c r="G6" s="454">
        <v>21.2</v>
      </c>
      <c r="H6" s="454">
        <v>22.4</v>
      </c>
      <c r="I6" s="454">
        <v>20.9</v>
      </c>
      <c r="J6" s="454">
        <v>19.2</v>
      </c>
      <c r="K6" s="454">
        <v>20.7</v>
      </c>
      <c r="L6" s="454">
        <v>28.4</v>
      </c>
      <c r="M6" s="454">
        <v>25.6</v>
      </c>
      <c r="N6" s="454">
        <v>26.1</v>
      </c>
      <c r="O6" s="454">
        <v>25</v>
      </c>
      <c r="P6" s="454">
        <v>23.5</v>
      </c>
      <c r="Q6" s="454">
        <v>23.6</v>
      </c>
      <c r="R6" s="454">
        <v>26.1</v>
      </c>
      <c r="S6" s="454">
        <v>40.555999999999997</v>
      </c>
      <c r="T6" s="454">
        <v>43.936999999999998</v>
      </c>
      <c r="U6" s="454">
        <v>48.362000000000002</v>
      </c>
      <c r="V6" s="313"/>
      <c r="W6" s="313"/>
      <c r="X6" s="313"/>
      <c r="Y6" s="313"/>
    </row>
    <row r="7" spans="1:28">
      <c r="A7" s="28" t="s">
        <v>89</v>
      </c>
      <c r="B7" s="454">
        <v>1232</v>
      </c>
      <c r="C7" s="454">
        <v>1221</v>
      </c>
      <c r="D7" s="454">
        <v>1228</v>
      </c>
      <c r="E7" s="454">
        <v>1323</v>
      </c>
      <c r="F7" s="454">
        <v>1499</v>
      </c>
      <c r="G7" s="454">
        <v>1562</v>
      </c>
      <c r="H7" s="454">
        <v>2631</v>
      </c>
      <c r="I7" s="454">
        <v>2055</v>
      </c>
      <c r="J7" s="454">
        <v>2045</v>
      </c>
      <c r="K7" s="454">
        <v>2231</v>
      </c>
      <c r="L7" s="454">
        <v>2100</v>
      </c>
      <c r="M7" s="454">
        <v>2253</v>
      </c>
      <c r="N7" s="454">
        <v>2495</v>
      </c>
      <c r="O7" s="454">
        <v>2691</v>
      </c>
      <c r="P7" s="454">
        <v>3557</v>
      </c>
      <c r="Q7" s="454">
        <v>3272</v>
      </c>
      <c r="R7" s="454">
        <v>3153</v>
      </c>
      <c r="S7" s="454">
        <v>2570</v>
      </c>
      <c r="T7" s="454">
        <v>2570</v>
      </c>
      <c r="U7" s="313">
        <v>3038</v>
      </c>
      <c r="V7" s="313"/>
      <c r="W7" s="313"/>
      <c r="X7" s="313"/>
      <c r="Y7" s="313"/>
      <c r="AA7" s="33"/>
    </row>
    <row r="8" spans="1:28">
      <c r="A8" s="92" t="s">
        <v>482</v>
      </c>
      <c r="B8" s="454">
        <v>150</v>
      </c>
      <c r="C8" s="454">
        <v>150</v>
      </c>
      <c r="D8" s="454">
        <v>170</v>
      </c>
      <c r="E8" s="454">
        <v>186.2</v>
      </c>
      <c r="F8" s="454">
        <v>160.6</v>
      </c>
      <c r="G8" s="454">
        <v>207.4</v>
      </c>
      <c r="H8" s="454">
        <v>234.7</v>
      </c>
      <c r="I8" s="454">
        <v>246.4</v>
      </c>
      <c r="J8" s="454">
        <v>278.5</v>
      </c>
      <c r="K8" s="454">
        <v>275.7</v>
      </c>
      <c r="L8" s="454">
        <v>308</v>
      </c>
      <c r="M8" s="454">
        <v>304.60000000000002</v>
      </c>
      <c r="N8" s="454">
        <v>314.60000000000002</v>
      </c>
      <c r="O8" s="454">
        <v>309.39999999999998</v>
      </c>
      <c r="P8" s="454">
        <v>920</v>
      </c>
      <c r="Q8" s="454">
        <v>930</v>
      </c>
      <c r="R8" s="454">
        <v>899</v>
      </c>
      <c r="S8" s="454">
        <v>846</v>
      </c>
      <c r="T8" s="454">
        <v>890</v>
      </c>
      <c r="U8" s="454">
        <v>944</v>
      </c>
      <c r="V8" s="313"/>
      <c r="W8" s="313"/>
      <c r="X8" s="313"/>
      <c r="Y8" s="313"/>
      <c r="AA8" s="48"/>
    </row>
    <row r="9" spans="1:28">
      <c r="A9" s="92" t="s">
        <v>256</v>
      </c>
      <c r="B9" s="536">
        <v>90</v>
      </c>
      <c r="C9" s="536">
        <v>94</v>
      </c>
      <c r="D9" s="536">
        <v>97</v>
      </c>
      <c r="E9" s="536">
        <v>99.3</v>
      </c>
      <c r="F9" s="536">
        <v>93.5</v>
      </c>
      <c r="G9" s="536">
        <v>101.6</v>
      </c>
      <c r="H9" s="536">
        <v>106.5</v>
      </c>
      <c r="I9" s="536">
        <v>126.5</v>
      </c>
      <c r="J9" s="536">
        <v>145.9</v>
      </c>
      <c r="K9" s="536">
        <v>161.69999999999999</v>
      </c>
      <c r="L9" s="536">
        <v>175</v>
      </c>
      <c r="M9" s="536">
        <v>215.2</v>
      </c>
      <c r="N9" s="536">
        <v>231.6</v>
      </c>
      <c r="O9" s="536">
        <v>249.7</v>
      </c>
      <c r="P9" s="536">
        <v>228.4</v>
      </c>
      <c r="Q9" s="536">
        <v>257</v>
      </c>
      <c r="R9" s="536">
        <v>256.93</v>
      </c>
      <c r="S9" s="536">
        <v>248.2</v>
      </c>
      <c r="T9" s="536">
        <v>264.3</v>
      </c>
      <c r="U9" s="536">
        <v>261.10000000000002</v>
      </c>
      <c r="V9" s="313">
        <v>326.1293</v>
      </c>
      <c r="W9" s="313">
        <v>322.5566</v>
      </c>
      <c r="X9" s="313">
        <v>352.8777</v>
      </c>
      <c r="Y9" s="313">
        <v>360.28629999999998</v>
      </c>
      <c r="AB9" s="17"/>
    </row>
    <row r="10" spans="1:28">
      <c r="A10" s="92" t="s">
        <v>10</v>
      </c>
      <c r="B10" s="454">
        <v>281.25200000000001</v>
      </c>
      <c r="C10" s="454">
        <v>298.18400000000003</v>
      </c>
      <c r="D10" s="454">
        <v>298.37900000000002</v>
      </c>
      <c r="E10" s="454">
        <v>328.11</v>
      </c>
      <c r="F10" s="454">
        <v>371.798</v>
      </c>
      <c r="G10" s="454">
        <v>375.82900000000001</v>
      </c>
      <c r="H10" s="454">
        <v>392.21</v>
      </c>
      <c r="I10" s="454">
        <v>400.66199999999998</v>
      </c>
      <c r="J10" s="454">
        <v>433.80599999999998</v>
      </c>
      <c r="K10" s="454">
        <v>419.19</v>
      </c>
      <c r="L10" s="454">
        <v>456.822</v>
      </c>
      <c r="M10" s="454">
        <v>483.22800000000001</v>
      </c>
      <c r="N10" s="454">
        <v>512.63099999999997</v>
      </c>
      <c r="O10" s="454">
        <v>536.06100000000004</v>
      </c>
      <c r="P10" s="454">
        <v>1003</v>
      </c>
      <c r="Q10" s="454">
        <v>1049</v>
      </c>
      <c r="R10" s="454">
        <v>1342</v>
      </c>
      <c r="S10" s="454">
        <v>1383</v>
      </c>
      <c r="T10" s="454">
        <v>1332</v>
      </c>
      <c r="U10" s="454">
        <v>1466</v>
      </c>
      <c r="V10" s="313"/>
      <c r="W10" s="313"/>
      <c r="X10" s="313"/>
      <c r="Y10" s="313"/>
      <c r="Z10" s="48"/>
      <c r="AA10" s="48"/>
    </row>
    <row r="11" spans="1:28">
      <c r="A11" s="92" t="s">
        <v>9</v>
      </c>
      <c r="B11" s="454">
        <v>315</v>
      </c>
      <c r="C11" s="454">
        <v>282.5</v>
      </c>
      <c r="D11" s="454">
        <v>301.39999999999998</v>
      </c>
      <c r="E11" s="454">
        <v>311.10000000000002</v>
      </c>
      <c r="F11" s="454">
        <v>361.6</v>
      </c>
      <c r="G11" s="454">
        <v>404.3</v>
      </c>
      <c r="H11" s="454">
        <v>436.9</v>
      </c>
      <c r="I11" s="454">
        <v>449.2</v>
      </c>
      <c r="J11" s="454">
        <v>479.7</v>
      </c>
      <c r="K11" s="454">
        <v>508.3</v>
      </c>
      <c r="L11" s="454">
        <v>581.5</v>
      </c>
      <c r="M11" s="454">
        <v>600</v>
      </c>
      <c r="N11" s="454">
        <v>488.4</v>
      </c>
      <c r="O11" s="454">
        <v>583.1</v>
      </c>
      <c r="P11" s="454">
        <v>1009</v>
      </c>
      <c r="Q11" s="454">
        <v>868</v>
      </c>
      <c r="R11" s="454">
        <v>884</v>
      </c>
      <c r="S11" s="454">
        <v>756</v>
      </c>
      <c r="T11" s="454">
        <v>892</v>
      </c>
      <c r="U11" s="454">
        <v>872</v>
      </c>
      <c r="V11" s="313"/>
      <c r="W11" s="313"/>
      <c r="X11" s="313"/>
      <c r="Y11" s="313"/>
      <c r="AA11" s="48"/>
    </row>
    <row r="12" spans="1:28">
      <c r="A12" s="92" t="s">
        <v>8</v>
      </c>
      <c r="B12" s="685">
        <v>918.93999999999994</v>
      </c>
      <c r="C12" s="685">
        <v>987.96999999999991</v>
      </c>
      <c r="D12" s="685">
        <v>1009.3699999999999</v>
      </c>
      <c r="E12" s="685">
        <v>1101.8499999999999</v>
      </c>
      <c r="F12" s="685">
        <v>1149.8699999999999</v>
      </c>
      <c r="G12" s="685">
        <v>1226.4100000000001</v>
      </c>
      <c r="H12" s="685">
        <v>1266.95</v>
      </c>
      <c r="I12" s="685">
        <v>1330.54</v>
      </c>
      <c r="J12" s="685">
        <v>1390.7599999999998</v>
      </c>
      <c r="K12" s="685">
        <v>1443.6899999999998</v>
      </c>
      <c r="L12" s="685">
        <v>1520.1268749999999</v>
      </c>
      <c r="M12" s="685">
        <v>1571.3074230000002</v>
      </c>
      <c r="N12" s="629">
        <v>1632.567231</v>
      </c>
      <c r="O12" s="685">
        <v>1695.6890539999999</v>
      </c>
      <c r="P12" s="685">
        <v>1765.4397000000001</v>
      </c>
      <c r="Q12" s="685">
        <v>1809.0361240000002</v>
      </c>
      <c r="R12" s="685">
        <v>1848.3646730000003</v>
      </c>
      <c r="S12" s="685">
        <v>1886.2450179999998</v>
      </c>
      <c r="T12" s="685">
        <v>1915.914571</v>
      </c>
      <c r="U12" s="685">
        <v>2010.2953419999999</v>
      </c>
      <c r="V12" s="308">
        <v>1819.7243809999998</v>
      </c>
      <c r="W12" s="308">
        <v>1857.3113579999999</v>
      </c>
      <c r="X12" s="308">
        <v>2006.6677270000002</v>
      </c>
      <c r="Y12" s="308">
        <v>2138.0474750000003</v>
      </c>
      <c r="Z12" s="74" t="s">
        <v>15</v>
      </c>
      <c r="AB12" s="17"/>
    </row>
    <row r="13" spans="1:28">
      <c r="A13" s="92" t="s">
        <v>6</v>
      </c>
      <c r="B13" s="454">
        <v>392</v>
      </c>
      <c r="C13" s="454">
        <v>442</v>
      </c>
      <c r="D13" s="454">
        <v>414</v>
      </c>
      <c r="E13" s="454">
        <v>412</v>
      </c>
      <c r="F13" s="454">
        <v>447.86</v>
      </c>
      <c r="G13" s="454">
        <v>533</v>
      </c>
      <c r="H13" s="454">
        <v>577</v>
      </c>
      <c r="I13" s="454">
        <v>581</v>
      </c>
      <c r="J13" s="454">
        <v>648</v>
      </c>
      <c r="K13" s="454">
        <v>751</v>
      </c>
      <c r="L13" s="454">
        <v>897</v>
      </c>
      <c r="M13" s="454">
        <v>1052</v>
      </c>
      <c r="N13" s="454">
        <v>1233</v>
      </c>
      <c r="O13" s="454">
        <v>1419</v>
      </c>
      <c r="P13" s="454">
        <v>1691</v>
      </c>
      <c r="Q13" s="454">
        <v>2380</v>
      </c>
      <c r="R13" s="454">
        <v>2283</v>
      </c>
      <c r="S13" s="454">
        <v>1936</v>
      </c>
      <c r="T13" s="454">
        <v>1928</v>
      </c>
      <c r="U13" s="313">
        <v>2279</v>
      </c>
      <c r="V13" s="313"/>
      <c r="W13" s="313"/>
      <c r="X13" s="313"/>
      <c r="Y13" s="313"/>
    </row>
    <row r="14" spans="1:28">
      <c r="A14" s="92" t="s">
        <v>17</v>
      </c>
      <c r="B14" s="313"/>
      <c r="C14" s="313"/>
      <c r="D14" s="313"/>
      <c r="E14" s="313"/>
      <c r="F14" s="313"/>
      <c r="G14" s="313"/>
      <c r="H14" s="313"/>
      <c r="I14" s="313"/>
      <c r="J14" s="313"/>
      <c r="K14" s="313"/>
      <c r="L14" s="313"/>
      <c r="M14" s="313"/>
      <c r="N14" s="313"/>
      <c r="O14" s="313"/>
      <c r="P14" s="313">
        <v>3031</v>
      </c>
      <c r="Q14" s="313">
        <v>3169</v>
      </c>
      <c r="R14" s="313">
        <v>3324</v>
      </c>
      <c r="S14" s="313">
        <v>3454</v>
      </c>
      <c r="T14" s="313">
        <v>3585</v>
      </c>
      <c r="U14" s="313">
        <v>3503</v>
      </c>
      <c r="V14" s="313"/>
      <c r="W14" s="313"/>
      <c r="X14" s="313"/>
      <c r="Y14" s="313"/>
    </row>
    <row r="15" spans="1:28">
      <c r="A15" s="92" t="s">
        <v>4</v>
      </c>
      <c r="B15" s="454">
        <v>52.2</v>
      </c>
      <c r="C15" s="454">
        <v>54.9</v>
      </c>
      <c r="D15" s="454">
        <v>58.6</v>
      </c>
      <c r="E15" s="454">
        <v>62.6</v>
      </c>
      <c r="F15" s="454">
        <v>64.8</v>
      </c>
      <c r="G15" s="454">
        <v>67.099999999999994</v>
      </c>
      <c r="H15" s="454">
        <v>70.8</v>
      </c>
      <c r="I15" s="454">
        <v>76.8</v>
      </c>
      <c r="J15" s="454">
        <v>75.599999999999994</v>
      </c>
      <c r="K15" s="454">
        <v>75.900000000000006</v>
      </c>
      <c r="L15" s="454">
        <v>81.7</v>
      </c>
      <c r="M15" s="454">
        <v>84</v>
      </c>
      <c r="N15" s="454">
        <v>86.2</v>
      </c>
      <c r="O15" s="454">
        <v>89</v>
      </c>
      <c r="P15" s="454">
        <v>275</v>
      </c>
      <c r="Q15" s="454">
        <v>286</v>
      </c>
      <c r="R15" s="454">
        <v>321</v>
      </c>
      <c r="S15" s="454">
        <v>332</v>
      </c>
      <c r="T15" s="454">
        <v>339</v>
      </c>
      <c r="U15" s="454">
        <v>352</v>
      </c>
      <c r="V15" s="313"/>
      <c r="W15" s="313"/>
      <c r="X15" s="313"/>
      <c r="Y15" s="313"/>
    </row>
    <row r="16" spans="1:28">
      <c r="A16" s="92" t="s">
        <v>3</v>
      </c>
      <c r="B16" s="313"/>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48"/>
      <c r="AA16" s="48"/>
    </row>
    <row r="17" spans="1:28">
      <c r="A17" s="149" t="s">
        <v>32</v>
      </c>
      <c r="B17" s="536">
        <v>1192</v>
      </c>
      <c r="C17" s="536">
        <v>1048</v>
      </c>
      <c r="D17" s="536">
        <v>1120</v>
      </c>
      <c r="E17" s="536">
        <v>1058</v>
      </c>
      <c r="F17" s="536">
        <v>1163</v>
      </c>
      <c r="G17" s="536">
        <v>900</v>
      </c>
      <c r="H17" s="536">
        <v>871</v>
      </c>
      <c r="I17" s="536">
        <v>1534</v>
      </c>
      <c r="J17" s="536">
        <v>1759</v>
      </c>
      <c r="K17" s="536">
        <v>1523</v>
      </c>
      <c r="L17" s="536">
        <v>1745</v>
      </c>
      <c r="M17" s="536">
        <v>1719</v>
      </c>
      <c r="N17" s="536">
        <v>1975</v>
      </c>
      <c r="O17" s="536">
        <v>2125</v>
      </c>
      <c r="P17" s="536">
        <v>2227</v>
      </c>
      <c r="Q17" s="536">
        <v>2373</v>
      </c>
      <c r="R17" s="536">
        <v>2584</v>
      </c>
      <c r="S17" s="536">
        <v>2898</v>
      </c>
      <c r="T17" s="536">
        <v>2717</v>
      </c>
      <c r="U17" s="653">
        <v>2594.64</v>
      </c>
      <c r="V17" s="313">
        <v>2663</v>
      </c>
      <c r="W17" s="313">
        <v>2771.9</v>
      </c>
      <c r="X17" s="313">
        <v>3063</v>
      </c>
      <c r="Y17" s="313">
        <v>3313</v>
      </c>
      <c r="Z17" s="17" t="s">
        <v>15</v>
      </c>
      <c r="AA17" s="48"/>
      <c r="AB17" s="17"/>
    </row>
    <row r="18" spans="1:28">
      <c r="A18" s="92" t="s">
        <v>1</v>
      </c>
      <c r="B18" s="454">
        <v>1267</v>
      </c>
      <c r="C18" s="454">
        <v>1052</v>
      </c>
      <c r="D18" s="454">
        <v>1184</v>
      </c>
      <c r="E18" s="454">
        <v>1378</v>
      </c>
      <c r="F18" s="454">
        <v>1461</v>
      </c>
      <c r="G18" s="454">
        <v>1535</v>
      </c>
      <c r="H18" s="454">
        <v>1619</v>
      </c>
      <c r="I18" s="454">
        <v>1983</v>
      </c>
      <c r="J18" s="454">
        <v>2022</v>
      </c>
      <c r="K18" s="454">
        <v>2580</v>
      </c>
      <c r="L18" s="454">
        <v>2768</v>
      </c>
      <c r="M18" s="454">
        <v>3046</v>
      </c>
      <c r="N18" s="454">
        <v>3187</v>
      </c>
      <c r="O18" s="454">
        <v>3361</v>
      </c>
      <c r="P18" s="454">
        <v>3251</v>
      </c>
      <c r="Q18" s="454">
        <v>3482</v>
      </c>
      <c r="R18" s="454">
        <v>3383</v>
      </c>
      <c r="S18" s="454">
        <v>4146</v>
      </c>
      <c r="T18" s="454">
        <v>4336.8999999999996</v>
      </c>
      <c r="U18" s="454">
        <v>4022.54</v>
      </c>
      <c r="V18" s="313"/>
      <c r="W18" s="313">
        <v>4477.3044</v>
      </c>
      <c r="X18" s="454">
        <v>4548.5011100000002</v>
      </c>
      <c r="Y18" s="454"/>
      <c r="Z18" s="49" t="s">
        <v>15</v>
      </c>
    </row>
    <row r="19" spans="1:28">
      <c r="A19" s="92" t="s">
        <v>23</v>
      </c>
      <c r="B19" s="454">
        <v>2316</v>
      </c>
      <c r="C19" s="454">
        <v>2349</v>
      </c>
      <c r="D19" s="454">
        <v>2487</v>
      </c>
      <c r="E19" s="454">
        <v>2728</v>
      </c>
      <c r="F19" s="454">
        <v>2884</v>
      </c>
      <c r="G19" s="454">
        <v>2939</v>
      </c>
      <c r="H19" s="454">
        <v>3364</v>
      </c>
      <c r="I19" s="454">
        <v>3001</v>
      </c>
      <c r="J19" s="454">
        <v>2949</v>
      </c>
      <c r="K19" s="454">
        <v>2797</v>
      </c>
      <c r="L19" s="454">
        <v>2497</v>
      </c>
      <c r="M19" s="454">
        <v>2759</v>
      </c>
      <c r="N19" s="454">
        <v>2781</v>
      </c>
      <c r="O19" s="454">
        <v>2820</v>
      </c>
      <c r="P19" s="454">
        <v>2742</v>
      </c>
      <c r="Q19" s="454">
        <v>2226</v>
      </c>
      <c r="R19" s="454">
        <v>2731</v>
      </c>
      <c r="S19" s="454">
        <v>3943</v>
      </c>
      <c r="T19" s="454">
        <v>4303</v>
      </c>
      <c r="U19" s="454">
        <v>3579.1367180000002</v>
      </c>
      <c r="V19" s="454">
        <v>3377.7</v>
      </c>
      <c r="W19" s="313"/>
      <c r="X19" s="313"/>
      <c r="Y19" s="313"/>
    </row>
    <row r="21" spans="1:28">
      <c r="A21" s="44" t="s">
        <v>195</v>
      </c>
    </row>
    <row r="22" spans="1:28">
      <c r="A22" s="44"/>
    </row>
    <row r="23" spans="1:28">
      <c r="A23" s="53" t="s">
        <v>558</v>
      </c>
    </row>
    <row r="25" spans="1:28">
      <c r="A25" s="53" t="s">
        <v>2760</v>
      </c>
    </row>
    <row r="27" spans="1:28">
      <c r="A27" s="17" t="s">
        <v>3119</v>
      </c>
    </row>
  </sheetData>
  <hyperlinks>
    <hyperlink ref="AA3" location="Content!A1" display="Back to content page" xr:uid="{00000000-0004-0000-F3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A22"/>
  <sheetViews>
    <sheetView workbookViewId="0">
      <selection sqref="A1:XFD1048576"/>
    </sheetView>
  </sheetViews>
  <sheetFormatPr defaultRowHeight="14.4"/>
  <cols>
    <col min="1" max="1" width="28.77734375" customWidth="1"/>
    <col min="2" max="25" width="9.77734375" customWidth="1"/>
  </cols>
  <sheetData>
    <row r="1" spans="1:27">
      <c r="A1" s="44" t="s">
        <v>2908</v>
      </c>
    </row>
    <row r="3" spans="1:27">
      <c r="A3" s="370" t="s">
        <v>1148</v>
      </c>
      <c r="B3" s="371">
        <v>2000</v>
      </c>
      <c r="C3" s="371">
        <v>2001</v>
      </c>
      <c r="D3" s="371">
        <v>2002</v>
      </c>
      <c r="E3" s="371">
        <v>2003</v>
      </c>
      <c r="F3" s="371">
        <v>2004</v>
      </c>
      <c r="G3" s="371">
        <v>2005</v>
      </c>
      <c r="H3" s="371">
        <v>2006</v>
      </c>
      <c r="I3" s="371">
        <v>2007</v>
      </c>
      <c r="J3" s="371">
        <v>2008</v>
      </c>
      <c r="K3" s="371">
        <v>2009</v>
      </c>
      <c r="L3" s="371">
        <v>2010</v>
      </c>
      <c r="M3" s="371">
        <v>2011</v>
      </c>
      <c r="N3" s="371">
        <v>2012</v>
      </c>
      <c r="O3" s="371">
        <v>2013</v>
      </c>
      <c r="P3" s="371">
        <v>2014</v>
      </c>
      <c r="Q3" s="371">
        <v>2015</v>
      </c>
      <c r="R3" s="371">
        <v>2016</v>
      </c>
      <c r="S3" s="371">
        <v>2017</v>
      </c>
      <c r="T3" s="371">
        <v>2018</v>
      </c>
      <c r="U3" s="371">
        <v>2019</v>
      </c>
      <c r="V3" s="371">
        <v>2020</v>
      </c>
      <c r="W3" s="371">
        <v>2021</v>
      </c>
      <c r="X3" s="371">
        <v>2022</v>
      </c>
      <c r="Y3" s="371">
        <v>2023</v>
      </c>
      <c r="AA3" s="494" t="s">
        <v>528</v>
      </c>
    </row>
    <row r="4" spans="1:27">
      <c r="A4" s="372" t="s">
        <v>13</v>
      </c>
      <c r="B4" s="623">
        <v>11</v>
      </c>
      <c r="C4" s="623">
        <v>60.2</v>
      </c>
      <c r="D4" s="623">
        <v>74.8</v>
      </c>
      <c r="E4" s="623">
        <v>37</v>
      </c>
      <c r="F4" s="623">
        <v>179.93039857000005</v>
      </c>
      <c r="G4" s="623">
        <v>378.59058834000041</v>
      </c>
      <c r="H4" s="623">
        <v>569.70483997999827</v>
      </c>
      <c r="I4" s="623">
        <v>1815.2594549879968</v>
      </c>
      <c r="J4" s="623">
        <v>2532.0104045000107</v>
      </c>
      <c r="K4" s="623">
        <v>1872.8667548100002</v>
      </c>
      <c r="L4" s="623">
        <v>2036.9603108499973</v>
      </c>
      <c r="M4" s="623">
        <v>1814.3852926299967</v>
      </c>
      <c r="N4" s="623">
        <v>3633.1539545086175</v>
      </c>
      <c r="O4" s="623">
        <v>2820.9224548016409</v>
      </c>
      <c r="P4" s="623">
        <v>2667.1307243300103</v>
      </c>
      <c r="Q4" s="623">
        <v>2553.3519651473302</v>
      </c>
      <c r="R4" s="623">
        <v>1996.5111043039922</v>
      </c>
      <c r="S4" s="623">
        <v>1990.7922756857286</v>
      </c>
      <c r="T4" s="623">
        <v>1684.5285128702426</v>
      </c>
      <c r="U4" s="623">
        <v>574.63633947899905</v>
      </c>
      <c r="V4" s="623">
        <v>332.91434277202666</v>
      </c>
      <c r="W4" s="623">
        <v>1179.7678363335019</v>
      </c>
      <c r="X4" s="623">
        <v>914.57115288088391</v>
      </c>
      <c r="Y4" s="623">
        <v>762.96026039430603</v>
      </c>
    </row>
    <row r="5" spans="1:27">
      <c r="A5" s="372" t="s">
        <v>12</v>
      </c>
      <c r="B5" s="623">
        <v>349.29046402758365</v>
      </c>
      <c r="C5" s="623">
        <v>249.78089146443244</v>
      </c>
      <c r="D5" s="623">
        <v>210.00086579647328</v>
      </c>
      <c r="E5" s="623">
        <v>351.10288495387556</v>
      </c>
      <c r="F5" s="623">
        <v>478.99113473999574</v>
      </c>
      <c r="G5" s="623">
        <v>697.21217464903168</v>
      </c>
      <c r="H5" s="623">
        <v>584.38713779668092</v>
      </c>
      <c r="I5" s="623">
        <v>826.85215266476439</v>
      </c>
      <c r="J5" s="623">
        <v>1230.2925630632149</v>
      </c>
      <c r="K5" s="623">
        <v>723.49116554950649</v>
      </c>
      <c r="L5" s="623">
        <v>871.20628070723888</v>
      </c>
      <c r="M5" s="623">
        <v>1111.5411425260488</v>
      </c>
      <c r="N5" s="623">
        <v>1093.822931381844</v>
      </c>
      <c r="O5" s="623">
        <v>2331.9794046595839</v>
      </c>
      <c r="P5" s="623">
        <v>2142.4121271760814</v>
      </c>
      <c r="Q5" s="623">
        <v>1823.0004150823911</v>
      </c>
      <c r="R5" s="623">
        <v>1952.4710785932</v>
      </c>
      <c r="S5" s="623">
        <v>815.00822471818549</v>
      </c>
      <c r="T5" s="623">
        <v>892.63518138129587</v>
      </c>
      <c r="U5" s="623">
        <v>757.50441307203573</v>
      </c>
      <c r="V5" s="623">
        <v>720.10654645958357</v>
      </c>
      <c r="W5" s="623">
        <v>917.26392981276888</v>
      </c>
      <c r="X5" s="623">
        <v>1145.3337475156964</v>
      </c>
      <c r="Y5" s="623">
        <v>913.87502805329052</v>
      </c>
    </row>
    <row r="6" spans="1:27">
      <c r="A6" s="372" t="s">
        <v>483</v>
      </c>
      <c r="B6" s="623"/>
      <c r="C6" s="623"/>
      <c r="D6" s="623"/>
      <c r="E6" s="623"/>
      <c r="F6" s="623"/>
      <c r="G6" s="623"/>
      <c r="H6" s="623"/>
      <c r="I6" s="623"/>
      <c r="J6" s="623"/>
      <c r="K6" s="623">
        <v>0.88186904099999996</v>
      </c>
      <c r="L6" s="623">
        <v>1.9616108720000001</v>
      </c>
      <c r="M6" s="623">
        <v>2.7663561579999998</v>
      </c>
      <c r="N6" s="623">
        <v>1.0032508680000001</v>
      </c>
      <c r="O6" s="623">
        <v>2.0649287470000002</v>
      </c>
      <c r="P6" s="623">
        <v>8.8410705729999997</v>
      </c>
      <c r="Q6" s="623">
        <v>3.7237113869999998</v>
      </c>
      <c r="R6" s="623">
        <v>3.9489030770000002</v>
      </c>
      <c r="S6" s="623">
        <v>3.4951076329999999</v>
      </c>
      <c r="T6" s="623">
        <v>0.99535447200000005</v>
      </c>
      <c r="U6" s="623">
        <v>5.6930821119999999</v>
      </c>
      <c r="V6" s="623">
        <v>2.277457282253982</v>
      </c>
      <c r="W6" s="623">
        <v>3.8284300775715074</v>
      </c>
      <c r="X6" s="623">
        <v>3.2578863153650977</v>
      </c>
      <c r="Y6" s="623">
        <v>3.2104420518381174</v>
      </c>
    </row>
    <row r="7" spans="1:27">
      <c r="A7" s="372" t="s">
        <v>89</v>
      </c>
      <c r="B7" s="623">
        <v>22.052069728010583</v>
      </c>
      <c r="C7" s="623">
        <v>7.1822062111933294</v>
      </c>
      <c r="D7" s="623">
        <v>12.11886083449536</v>
      </c>
      <c r="E7" s="623">
        <v>23.923900529505399</v>
      </c>
      <c r="F7" s="623">
        <v>28.446647640392921</v>
      </c>
      <c r="G7" s="623">
        <v>42.632582201905471</v>
      </c>
      <c r="H7" s="623">
        <v>58.325002245760572</v>
      </c>
      <c r="I7" s="623">
        <v>158.24522310620154</v>
      </c>
      <c r="J7" s="623">
        <v>504.99491557064556</v>
      </c>
      <c r="K7" s="623">
        <v>456.42152371640412</v>
      </c>
      <c r="L7" s="623">
        <v>2698</v>
      </c>
      <c r="M7" s="623">
        <v>1123.9575376760981</v>
      </c>
      <c r="N7" s="623">
        <v>4275</v>
      </c>
      <c r="O7" s="623">
        <v>5261</v>
      </c>
      <c r="P7" s="623">
        <v>7358.7711494240002</v>
      </c>
      <c r="Q7" s="623">
        <v>6494.2944273100002</v>
      </c>
      <c r="R7" s="623">
        <v>5298.6021590620003</v>
      </c>
      <c r="S7" s="623">
        <v>7716.2001110990004</v>
      </c>
      <c r="T7" s="623">
        <v>13142.017878992001</v>
      </c>
      <c r="U7" s="623">
        <v>6749.9456666839997</v>
      </c>
      <c r="V7" s="623">
        <v>4673.7730118620002</v>
      </c>
      <c r="W7" s="623">
        <v>6473.8595892720004</v>
      </c>
      <c r="X7" s="623">
        <v>3511.9853457150002</v>
      </c>
      <c r="Y7" s="623">
        <v>2701.436187282</v>
      </c>
    </row>
    <row r="8" spans="1:27">
      <c r="A8" s="372" t="s">
        <v>482</v>
      </c>
      <c r="B8" s="688">
        <v>618.69932666666671</v>
      </c>
      <c r="C8" s="688">
        <v>642.97973186046522</v>
      </c>
      <c r="D8" s="688">
        <v>855.88791780952374</v>
      </c>
      <c r="E8" s="688">
        <v>1236.24449</v>
      </c>
      <c r="F8" s="688">
        <v>1175.6739275</v>
      </c>
      <c r="G8" s="688">
        <v>1035.5773595312501</v>
      </c>
      <c r="H8" s="688">
        <v>999.4465119411766</v>
      </c>
      <c r="I8" s="688">
        <v>1142.0117860893617</v>
      </c>
      <c r="J8" s="688">
        <v>1055.7146131084337</v>
      </c>
      <c r="K8" s="688">
        <v>800.56031698999823</v>
      </c>
      <c r="L8" s="688">
        <v>996.98572895000109</v>
      </c>
      <c r="M8" s="688">
        <v>1719.7457802499982</v>
      </c>
      <c r="N8" s="688">
        <v>1516.1327567499852</v>
      </c>
      <c r="O8" s="688">
        <v>1404.4140544999948</v>
      </c>
      <c r="P8" s="688">
        <v>1394.618465679999</v>
      </c>
      <c r="Q8" s="688">
        <v>1367.9166611500009</v>
      </c>
      <c r="R8" s="688">
        <v>1327.011187879998</v>
      </c>
      <c r="S8" s="688">
        <v>1589.3984554400047</v>
      </c>
      <c r="T8" s="688">
        <v>1609.6697417799917</v>
      </c>
      <c r="U8" s="688">
        <v>1647.9610496000082</v>
      </c>
      <c r="V8" s="688">
        <v>1368.1123358899986</v>
      </c>
      <c r="W8" s="688">
        <v>1683.9374877099942</v>
      </c>
      <c r="X8" s="688">
        <v>1639.5713334092391</v>
      </c>
      <c r="Y8" s="688">
        <v>1693.3215283553563</v>
      </c>
    </row>
    <row r="9" spans="1:27">
      <c r="A9" s="372" t="s">
        <v>11</v>
      </c>
      <c r="B9" s="689">
        <v>92.523301742762499</v>
      </c>
      <c r="C9" s="689">
        <v>197.79353127906978</v>
      </c>
      <c r="D9" s="689">
        <v>141.28309609523808</v>
      </c>
      <c r="E9" s="689">
        <v>80.423601315789483</v>
      </c>
      <c r="F9" s="689">
        <v>840.0143015624999</v>
      </c>
      <c r="G9" s="689">
        <v>160.68333828124997</v>
      </c>
      <c r="H9" s="689">
        <v>123.13177264705882</v>
      </c>
      <c r="I9" s="689">
        <v>253.337335035461</v>
      </c>
      <c r="J9" s="689">
        <v>292.15442216867467</v>
      </c>
      <c r="K9" s="689">
        <v>312.19894678571427</v>
      </c>
      <c r="L9" s="689">
        <v>378.71144955430879</v>
      </c>
      <c r="M9" s="689">
        <v>358.47019396225375</v>
      </c>
      <c r="N9" s="689">
        <v>335.87009177497765</v>
      </c>
      <c r="O9" s="689">
        <v>276.58539608105843</v>
      </c>
      <c r="P9" s="689">
        <v>190.68020476085115</v>
      </c>
      <c r="Q9" s="689">
        <v>168.60040826798667</v>
      </c>
      <c r="R9" s="689">
        <v>359.69597515364114</v>
      </c>
      <c r="S9" s="689">
        <v>394.40078183811221</v>
      </c>
      <c r="T9" s="689">
        <v>343.07263105210745</v>
      </c>
      <c r="U9" s="689">
        <v>357.96580598541664</v>
      </c>
      <c r="V9" s="689">
        <v>319.38930989212122</v>
      </c>
      <c r="W9" s="689">
        <v>406.11112220352874</v>
      </c>
      <c r="X9" s="689">
        <v>453.7670948906715</v>
      </c>
      <c r="Y9" s="689">
        <v>445.31799240885755</v>
      </c>
    </row>
    <row r="10" spans="1:27">
      <c r="A10" s="372" t="s">
        <v>10</v>
      </c>
      <c r="B10" s="688">
        <v>26.102596019936264</v>
      </c>
      <c r="C10" s="688">
        <v>51.756553212795566</v>
      </c>
      <c r="D10" s="688">
        <v>37.28901617497683</v>
      </c>
      <c r="E10" s="688">
        <v>78.256663201973225</v>
      </c>
      <c r="F10" s="688">
        <v>66.20224000621721</v>
      </c>
      <c r="G10" s="688">
        <v>40.660952930675698</v>
      </c>
      <c r="H10" s="688">
        <v>39.032542430394592</v>
      </c>
      <c r="I10" s="688">
        <v>36.53137018647962</v>
      </c>
      <c r="J10" s="688">
        <v>59.869475318304843</v>
      </c>
      <c r="K10" s="688">
        <v>48.670407703705109</v>
      </c>
      <c r="L10" s="688">
        <v>63.525585245418085</v>
      </c>
      <c r="M10" s="688">
        <v>60.629705313934089</v>
      </c>
      <c r="N10" s="688">
        <v>60.938668632443402</v>
      </c>
      <c r="O10" s="688">
        <v>109.50856649198869</v>
      </c>
      <c r="P10" s="688">
        <v>145.35277054825161</v>
      </c>
      <c r="Q10" s="688">
        <v>134.04454956729791</v>
      </c>
      <c r="R10" s="688">
        <v>157.07296220175286</v>
      </c>
      <c r="S10" s="688">
        <v>182.80845526051721</v>
      </c>
      <c r="T10" s="688">
        <v>190.21622945594973</v>
      </c>
      <c r="U10" s="688">
        <v>150.77769226109675</v>
      </c>
      <c r="V10" s="688">
        <v>92.612712032039681</v>
      </c>
      <c r="W10" s="688">
        <v>138.66384221708353</v>
      </c>
      <c r="X10" s="688">
        <v>173.54957304044851</v>
      </c>
      <c r="Y10" s="688">
        <v>149.10860818012696</v>
      </c>
    </row>
    <row r="11" spans="1:27">
      <c r="A11" s="372" t="s">
        <v>9</v>
      </c>
      <c r="B11" s="688">
        <v>58.42056088999999</v>
      </c>
      <c r="C11" s="688">
        <v>91.043967076999991</v>
      </c>
      <c r="D11" s="688">
        <v>96.845180822999978</v>
      </c>
      <c r="E11" s="688">
        <v>123.530883722</v>
      </c>
      <c r="F11" s="688">
        <v>133.664122539</v>
      </c>
      <c r="G11" s="688">
        <v>140.49776775899997</v>
      </c>
      <c r="H11" s="688">
        <v>208.86463095100004</v>
      </c>
      <c r="I11" s="688">
        <v>313.53031403399996</v>
      </c>
      <c r="J11" s="688">
        <v>192.01055322799999</v>
      </c>
      <c r="K11" s="688">
        <v>279.55240848699998</v>
      </c>
      <c r="L11" s="688">
        <v>208.43643971899996</v>
      </c>
      <c r="M11" s="688">
        <v>364.86023983699994</v>
      </c>
      <c r="N11" s="688">
        <v>217.50948311000002</v>
      </c>
      <c r="O11" s="688">
        <v>253.438615908</v>
      </c>
      <c r="P11" s="688">
        <v>402.85286762600003</v>
      </c>
      <c r="Q11" s="688">
        <v>319.23836901800001</v>
      </c>
      <c r="R11" s="688">
        <v>305.14269237799999</v>
      </c>
      <c r="S11" s="688">
        <v>159.50977593699997</v>
      </c>
      <c r="T11" s="688">
        <v>176.142414484</v>
      </c>
      <c r="U11" s="688">
        <v>169.019090705</v>
      </c>
      <c r="V11" s="688">
        <v>159.14756567399999</v>
      </c>
      <c r="W11" s="688">
        <v>229.71548172199999</v>
      </c>
      <c r="X11" s="688">
        <v>258.14387911</v>
      </c>
      <c r="Y11" s="688">
        <v>285.29423408999997</v>
      </c>
    </row>
    <row r="12" spans="1:27">
      <c r="A12" s="372" t="s">
        <v>8</v>
      </c>
      <c r="B12" s="690">
        <v>26.689146991622238</v>
      </c>
      <c r="C12" s="690">
        <v>28.575094599243204</v>
      </c>
      <c r="D12" s="690">
        <v>47.476969292389853</v>
      </c>
      <c r="E12" s="690">
        <v>47.040591966173359</v>
      </c>
      <c r="F12" s="690">
        <v>55.906918918918919</v>
      </c>
      <c r="G12" s="690">
        <v>34.653951419774202</v>
      </c>
      <c r="H12" s="690">
        <v>162.5906260032103</v>
      </c>
      <c r="I12" s="690">
        <v>195.40516416958877</v>
      </c>
      <c r="J12" s="690">
        <v>232.62038081805358</v>
      </c>
      <c r="K12" s="690">
        <v>230.19001252348153</v>
      </c>
      <c r="L12" s="690">
        <v>266.02363224344447</v>
      </c>
      <c r="M12" s="690">
        <v>351.79686956521738</v>
      </c>
      <c r="N12" s="690">
        <v>425.48008686936186</v>
      </c>
      <c r="O12" s="690">
        <v>389.84807566862361</v>
      </c>
      <c r="P12" s="690">
        <v>402.37929457870672</v>
      </c>
      <c r="Q12" s="690">
        <v>417.17</v>
      </c>
      <c r="R12" s="690">
        <v>375.72</v>
      </c>
      <c r="S12" s="690">
        <v>370.17</v>
      </c>
      <c r="T12" s="690">
        <v>391.46</v>
      </c>
      <c r="U12" s="690">
        <v>375.65</v>
      </c>
      <c r="V12" s="690">
        <v>331.24</v>
      </c>
      <c r="W12" s="690">
        <v>405.26</v>
      </c>
      <c r="X12" s="690">
        <v>479.7</v>
      </c>
      <c r="Y12" s="690">
        <v>387.9</v>
      </c>
    </row>
    <row r="13" spans="1:27">
      <c r="A13" s="372" t="s">
        <v>6</v>
      </c>
      <c r="B13" s="623">
        <v>201.79961549601387</v>
      </c>
      <c r="C13" s="623">
        <v>576.52273018174617</v>
      </c>
      <c r="D13" s="623">
        <v>261.36344643229518</v>
      </c>
      <c r="E13" s="623">
        <v>314.34512833377289</v>
      </c>
      <c r="F13" s="623">
        <v>352.40736735942039</v>
      </c>
      <c r="G13" s="623">
        <v>389.0509821299276</v>
      </c>
      <c r="H13" s="623">
        <v>551.54840214928629</v>
      </c>
      <c r="I13" s="623">
        <v>540.24054354439261</v>
      </c>
      <c r="J13" s="623">
        <v>736.56869557937057</v>
      </c>
      <c r="K13" s="623">
        <v>599.65001197419042</v>
      </c>
      <c r="L13" s="623">
        <v>619.21053853040996</v>
      </c>
      <c r="M13" s="623">
        <v>791.94373597300898</v>
      </c>
      <c r="N13" s="623">
        <v>974.37706900000001</v>
      </c>
      <c r="O13" s="623">
        <v>1126.7135207178592</v>
      </c>
      <c r="P13" s="623">
        <v>1261.095</v>
      </c>
      <c r="Q13" s="623">
        <v>878.10691517474208</v>
      </c>
      <c r="R13" s="623">
        <v>928.16383868506375</v>
      </c>
      <c r="S13" s="623">
        <v>1022.5709915621284</v>
      </c>
      <c r="T13" s="623">
        <v>1714.5991134343237</v>
      </c>
      <c r="U13" s="623">
        <v>1109.1982341322619</v>
      </c>
      <c r="V13" s="623">
        <v>1095.5429645257045</v>
      </c>
      <c r="W13" s="623">
        <v>1410.5121161031764</v>
      </c>
      <c r="X13" s="623">
        <v>1646.1694621968684</v>
      </c>
      <c r="Y13" s="623">
        <v>1569.2742415628486</v>
      </c>
    </row>
    <row r="14" spans="1:27">
      <c r="A14" s="372" t="s">
        <v>5</v>
      </c>
      <c r="B14" s="688">
        <v>444.16167931500007</v>
      </c>
      <c r="C14" s="688">
        <v>369.70196559300001</v>
      </c>
      <c r="D14" s="688">
        <v>547.95489553300001</v>
      </c>
      <c r="E14" s="688">
        <v>910.72172671199996</v>
      </c>
      <c r="F14" s="688">
        <v>1093.7903652299999</v>
      </c>
      <c r="G14" s="688">
        <v>984.92345649999993</v>
      </c>
      <c r="H14" s="688">
        <v>1213.1853251510004</v>
      </c>
      <c r="I14" s="688">
        <v>1727.8697460450001</v>
      </c>
      <c r="J14" s="688">
        <v>2243.5040574139998</v>
      </c>
      <c r="K14" s="688">
        <v>2918.1004967600002</v>
      </c>
      <c r="L14" s="688">
        <v>2487.6163821979994</v>
      </c>
      <c r="M14" s="688">
        <v>2455.8563441939991</v>
      </c>
      <c r="N14" s="688">
        <v>2134.6170771719999</v>
      </c>
      <c r="O14" s="688">
        <v>2778.7203559249997</v>
      </c>
      <c r="P14" s="688">
        <v>2515.4682992210005</v>
      </c>
      <c r="Q14" s="688">
        <v>2267.1140911920002</v>
      </c>
      <c r="R14" s="688">
        <v>1598.099048064</v>
      </c>
      <c r="S14" s="688">
        <v>1650.030371869</v>
      </c>
      <c r="T14" s="688">
        <v>1915.1107769499999</v>
      </c>
      <c r="U14" s="688">
        <v>1813.8119025609997</v>
      </c>
      <c r="V14" s="688">
        <v>1302.5512644179998</v>
      </c>
      <c r="W14" s="688">
        <v>1723.1066739620001</v>
      </c>
      <c r="X14" s="688">
        <v>2560.6576553020004</v>
      </c>
      <c r="Y14" s="688">
        <v>2360.2219988579996</v>
      </c>
    </row>
    <row r="15" spans="1:27">
      <c r="A15" s="372" t="s">
        <v>4</v>
      </c>
      <c r="B15" s="688">
        <v>6.029955000030002</v>
      </c>
      <c r="C15" s="688">
        <v>5.5153643154945886</v>
      </c>
      <c r="D15" s="688">
        <v>3.2740054544552755</v>
      </c>
      <c r="E15" s="688">
        <v>0.92439834559052514</v>
      </c>
      <c r="F15" s="688">
        <v>1.1248572727272728</v>
      </c>
      <c r="G15" s="688">
        <v>2.8410032727272725</v>
      </c>
      <c r="H15" s="688">
        <v>0.65284266444412009</v>
      </c>
      <c r="I15" s="688">
        <v>1.4119159452056553</v>
      </c>
      <c r="J15" s="688">
        <v>1.9607645872746602</v>
      </c>
      <c r="K15" s="688">
        <v>4.3050793574655879</v>
      </c>
      <c r="L15" s="688">
        <v>1.8017271056046744</v>
      </c>
      <c r="M15" s="688">
        <v>0.68176559942323989</v>
      </c>
      <c r="N15" s="688">
        <v>3.6717366584671538</v>
      </c>
      <c r="O15" s="688">
        <v>4.1407322438928249</v>
      </c>
      <c r="P15" s="688">
        <v>2.3730478090465552</v>
      </c>
      <c r="Q15" s="688">
        <v>1.1797094200000002</v>
      </c>
      <c r="R15" s="688">
        <v>0.59435257171600386</v>
      </c>
      <c r="S15" s="688">
        <v>0.86309392369633875</v>
      </c>
      <c r="T15" s="688">
        <v>0.80402764870790355</v>
      </c>
      <c r="U15" s="688">
        <v>1.2275099690027433</v>
      </c>
      <c r="V15" s="688">
        <v>1.385230898423758</v>
      </c>
      <c r="W15" s="688">
        <v>0.93998125484487527</v>
      </c>
      <c r="X15" s="688">
        <v>1.1050353289847052</v>
      </c>
      <c r="Y15" s="688">
        <v>0.7171071882556872</v>
      </c>
    </row>
    <row r="16" spans="1:27">
      <c r="A16" s="372" t="s">
        <v>3</v>
      </c>
      <c r="B16" s="688">
        <v>3212.3841438726517</v>
      </c>
      <c r="C16" s="688">
        <v>2999.6614880682546</v>
      </c>
      <c r="D16" s="688">
        <v>3155.2760895735273</v>
      </c>
      <c r="E16" s="688">
        <v>3951.8311741377715</v>
      </c>
      <c r="F16" s="688">
        <v>4801.4029726042263</v>
      </c>
      <c r="G16" s="688">
        <v>6297.9889496683327</v>
      </c>
      <c r="H16" s="688">
        <v>7462.9818478839115</v>
      </c>
      <c r="I16" s="688">
        <v>13277.280649948967</v>
      </c>
      <c r="J16" s="688">
        <v>17141.635434395339</v>
      </c>
      <c r="K16" s="688">
        <v>15544.417516356136</v>
      </c>
      <c r="L16" s="688">
        <v>18957.763953320038</v>
      </c>
      <c r="M16" s="688">
        <v>21742.743940108368</v>
      </c>
      <c r="N16" s="688">
        <v>22399.870745687665</v>
      </c>
      <c r="O16" s="688">
        <v>22419.407896115459</v>
      </c>
      <c r="P16" s="688">
        <v>23956.430782744806</v>
      </c>
      <c r="Q16" s="688">
        <v>20443.587054047493</v>
      </c>
      <c r="R16" s="688">
        <v>18727.158791196842</v>
      </c>
      <c r="S16" s="688">
        <v>20380.714722954155</v>
      </c>
      <c r="T16" s="688">
        <v>21829.182394259875</v>
      </c>
      <c r="U16" s="688">
        <v>21042.889713072233</v>
      </c>
      <c r="V16" s="688">
        <v>17412.714955815634</v>
      </c>
      <c r="W16" s="688">
        <v>23361.236516913927</v>
      </c>
      <c r="X16" s="688">
        <v>26925.554847137573</v>
      </c>
      <c r="Y16" s="688">
        <v>26897.366951490516</v>
      </c>
    </row>
    <row r="17" spans="1:25">
      <c r="A17" s="372" t="s">
        <v>431</v>
      </c>
      <c r="B17" s="623">
        <v>52.561114478883738</v>
      </c>
      <c r="C17" s="623">
        <v>68.738950335334195</v>
      </c>
      <c r="D17" s="623">
        <v>98.740864890125835</v>
      </c>
      <c r="E17" s="623">
        <v>62.67185978578383</v>
      </c>
      <c r="F17" s="623">
        <v>157.79240037071361</v>
      </c>
      <c r="G17" s="623">
        <v>340.4257602862254</v>
      </c>
      <c r="H17" s="623">
        <v>356.53031527890056</v>
      </c>
      <c r="I17" s="623">
        <v>431.87256493506493</v>
      </c>
      <c r="J17" s="623">
        <v>481.02284263959388</v>
      </c>
      <c r="K17" s="623">
        <v>409.05563851307943</v>
      </c>
      <c r="L17" s="623">
        <v>736.88840399999981</v>
      </c>
      <c r="M17" s="623">
        <v>1239.4875360000001</v>
      </c>
      <c r="N17" s="623">
        <v>1495.143401</v>
      </c>
      <c r="O17" s="623">
        <v>1278.9055006322001</v>
      </c>
      <c r="P17" s="623">
        <v>1241.9425825015201</v>
      </c>
      <c r="Q17" s="623">
        <v>915.97</v>
      </c>
      <c r="R17" s="623">
        <v>1017.9</v>
      </c>
      <c r="S17" s="623">
        <v>877.8</v>
      </c>
      <c r="T17" s="623">
        <v>999.34</v>
      </c>
      <c r="U17" s="623">
        <v>841.91730919999998</v>
      </c>
      <c r="V17" s="623">
        <v>1458</v>
      </c>
      <c r="W17" s="623">
        <v>1303</v>
      </c>
      <c r="X17" s="623">
        <v>1441.8</v>
      </c>
      <c r="Y17" s="623">
        <v>1727.5</v>
      </c>
    </row>
    <row r="18" spans="1:25">
      <c r="A18" s="372" t="s">
        <v>1</v>
      </c>
      <c r="B18" s="623">
        <v>253.02458300000001</v>
      </c>
      <c r="C18" s="623">
        <v>286.615275</v>
      </c>
      <c r="D18" s="623">
        <v>348.394383</v>
      </c>
      <c r="E18" s="623">
        <v>430.30043400000005</v>
      </c>
      <c r="F18" s="623">
        <v>777.16034100000002</v>
      </c>
      <c r="G18" s="623">
        <v>509.58853300000004</v>
      </c>
      <c r="H18" s="623">
        <v>684.36828100000002</v>
      </c>
      <c r="I18" s="623">
        <v>1052.508415</v>
      </c>
      <c r="J18" s="623">
        <v>924.38149499999986</v>
      </c>
      <c r="K18" s="623">
        <v>838.65910000000008</v>
      </c>
      <c r="L18" s="623">
        <v>1205.2030530000002</v>
      </c>
      <c r="M18" s="623">
        <v>1836.2795081199999</v>
      </c>
      <c r="N18" s="623">
        <v>2865.5129273700004</v>
      </c>
      <c r="O18" s="623">
        <v>3126.07024619</v>
      </c>
      <c r="P18" s="623">
        <v>2080.0682037900001</v>
      </c>
      <c r="Q18" s="623">
        <v>1556.0700863900001</v>
      </c>
      <c r="R18" s="623">
        <v>1316.59972014</v>
      </c>
      <c r="S18" s="623">
        <v>1336.7522377999999</v>
      </c>
      <c r="T18" s="623">
        <v>1692.058775236</v>
      </c>
      <c r="U18" s="623">
        <v>1579.1863421760002</v>
      </c>
      <c r="V18" s="623">
        <v>1557.3116773740001</v>
      </c>
      <c r="W18" s="623">
        <v>2018.7428468549999</v>
      </c>
      <c r="X18" s="623">
        <v>2703.392382606</v>
      </c>
      <c r="Y18" s="623">
        <v>2941.9438460339998</v>
      </c>
    </row>
    <row r="19" spans="1:25">
      <c r="A19" s="372" t="s">
        <v>0</v>
      </c>
      <c r="B19" s="623">
        <v>1317.108805201</v>
      </c>
      <c r="C19" s="623">
        <v>1085.6744155969998</v>
      </c>
      <c r="D19" s="623">
        <v>1389.919028823</v>
      </c>
      <c r="E19" s="623">
        <v>747.0450284069999</v>
      </c>
      <c r="F19" s="623">
        <v>1701.9435865989999</v>
      </c>
      <c r="G19" s="623">
        <v>1063.9320411219999</v>
      </c>
      <c r="H19" s="623">
        <v>3937.528432263</v>
      </c>
      <c r="I19" s="623">
        <v>1819.2241435369999</v>
      </c>
      <c r="J19" s="623">
        <v>744.24790417400004</v>
      </c>
      <c r="K19" s="623">
        <v>1031.882779114</v>
      </c>
      <c r="L19" s="623">
        <v>1471.4707913599998</v>
      </c>
      <c r="M19" s="623">
        <v>2299.5159125159998</v>
      </c>
      <c r="N19" s="623">
        <v>3128.53375508</v>
      </c>
      <c r="O19" s="623">
        <v>3170.0208833769998</v>
      </c>
      <c r="P19" s="623">
        <v>2781.1321920560003</v>
      </c>
      <c r="Q19" s="623">
        <v>2627.026561526</v>
      </c>
      <c r="R19" s="623">
        <v>2651.7138181700002</v>
      </c>
      <c r="S19" s="623">
        <v>2641.44521807</v>
      </c>
      <c r="T19" s="623">
        <v>2584.2315524529999</v>
      </c>
      <c r="U19" s="623">
        <v>2598.755320709</v>
      </c>
      <c r="V19" s="623">
        <v>3121.7657681000001</v>
      </c>
      <c r="W19" s="623">
        <v>3541.917779676</v>
      </c>
      <c r="X19" s="623">
        <v>3135.4668006420002</v>
      </c>
      <c r="Y19" s="623">
        <v>2863.6429814140001</v>
      </c>
    </row>
    <row r="20" spans="1:25">
      <c r="A20" s="372" t="s">
        <v>2214</v>
      </c>
      <c r="B20" s="624">
        <v>6691.8473624301614</v>
      </c>
      <c r="C20" s="624">
        <v>6721.7421647950287</v>
      </c>
      <c r="D20" s="624">
        <v>7280.6246205324996</v>
      </c>
      <c r="E20" s="624">
        <v>8395.3627654112352</v>
      </c>
      <c r="F20" s="624">
        <v>11844.451581913114</v>
      </c>
      <c r="G20" s="624">
        <v>12119.259441092101</v>
      </c>
      <c r="H20" s="624">
        <v>16952.278510385822</v>
      </c>
      <c r="I20" s="624">
        <v>23591.580779229487</v>
      </c>
      <c r="J20" s="624">
        <v>28372.988521564919</v>
      </c>
      <c r="K20" s="624">
        <v>26070.904027681681</v>
      </c>
      <c r="L20" s="624">
        <v>33001.765887655463</v>
      </c>
      <c r="M20" s="624">
        <v>37274.661860429347</v>
      </c>
      <c r="N20" s="624">
        <v>44560.637935863364</v>
      </c>
      <c r="O20" s="624">
        <v>46753.740632059307</v>
      </c>
      <c r="P20" s="624">
        <v>48551.548782819271</v>
      </c>
      <c r="Q20" s="624">
        <v>41970.394924680237</v>
      </c>
      <c r="R20" s="624">
        <v>38016.40563147721</v>
      </c>
      <c r="S20" s="624">
        <v>41131.95982379053</v>
      </c>
      <c r="T20" s="624">
        <v>49166.064584469488</v>
      </c>
      <c r="U20" s="624">
        <v>39776.139471718052</v>
      </c>
      <c r="V20" s="624">
        <v>33948.845142995786</v>
      </c>
      <c r="W20" s="624">
        <v>44797.863634113397</v>
      </c>
      <c r="X20" s="624">
        <v>46994.026196090737</v>
      </c>
      <c r="Y20" s="624">
        <v>45703.091407363398</v>
      </c>
    </row>
    <row r="22" spans="1:25">
      <c r="A22" s="242" t="s">
        <v>2949</v>
      </c>
    </row>
  </sheetData>
  <hyperlinks>
    <hyperlink ref="AA3" location="Content!A1" display="Back to content page" xr:uid="{00000000-0004-0000-0C00-000000000000}"/>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sheetPr codeName="Sheet245"/>
  <dimension ref="A1:Z119"/>
  <sheetViews>
    <sheetView topLeftCell="B15" workbookViewId="0">
      <selection activeCell="E38" sqref="E38"/>
    </sheetView>
  </sheetViews>
  <sheetFormatPr defaultColWidth="9.21875" defaultRowHeight="13.8"/>
  <cols>
    <col min="1" max="1" width="20.21875" style="17" customWidth="1"/>
    <col min="2" max="2" width="48.44140625" style="17" customWidth="1"/>
    <col min="3" max="11" width="6.21875" style="17" bestFit="1" customWidth="1"/>
    <col min="12" max="17" width="6.77734375" style="17" bestFit="1" customWidth="1"/>
    <col min="18" max="22" width="6.21875" style="17" bestFit="1" customWidth="1"/>
    <col min="23" max="23" width="6.21875" style="17" customWidth="1"/>
    <col min="24" max="25" width="9.21875" style="17"/>
    <col min="26" max="26" width="13.77734375" style="17" customWidth="1"/>
    <col min="27" max="16384" width="9.21875" style="17"/>
  </cols>
  <sheetData>
    <row r="1" spans="1:26">
      <c r="A1" s="18" t="s">
        <v>2637</v>
      </c>
    </row>
    <row r="2" spans="1:26" ht="15" customHeight="1">
      <c r="C2" s="352"/>
      <c r="D2" s="352"/>
      <c r="E2" s="352"/>
      <c r="F2" s="352"/>
      <c r="G2" s="352"/>
      <c r="H2" s="352"/>
      <c r="I2" s="352"/>
      <c r="J2" s="352"/>
      <c r="K2" s="352"/>
      <c r="L2" s="352"/>
      <c r="M2" s="352"/>
      <c r="N2" s="352"/>
      <c r="O2" s="352"/>
      <c r="P2" s="352"/>
      <c r="Q2" s="353"/>
      <c r="R2" s="353"/>
      <c r="S2" s="353"/>
      <c r="T2" s="353"/>
      <c r="U2" s="352"/>
      <c r="V2" s="352"/>
      <c r="W2" s="354"/>
      <c r="X2" s="111"/>
      <c r="Y2" s="111"/>
      <c r="Z2" s="111"/>
    </row>
    <row r="3" spans="1:26" ht="15" customHeight="1">
      <c r="A3" s="811" t="s">
        <v>192</v>
      </c>
      <c r="B3" s="812" t="s">
        <v>14</v>
      </c>
      <c r="C3" s="803" t="s">
        <v>191</v>
      </c>
      <c r="D3" s="804"/>
      <c r="E3" s="804"/>
      <c r="F3" s="804"/>
      <c r="G3" s="804"/>
      <c r="H3" s="804"/>
      <c r="I3" s="804"/>
      <c r="J3" s="804"/>
      <c r="K3" s="804"/>
      <c r="L3" s="804"/>
      <c r="M3" s="804"/>
      <c r="N3" s="804"/>
      <c r="O3" s="804"/>
      <c r="P3" s="804"/>
      <c r="Q3" s="804"/>
      <c r="R3" s="804"/>
      <c r="S3" s="804"/>
      <c r="T3" s="804"/>
      <c r="U3" s="804"/>
      <c r="V3" s="804"/>
      <c r="W3" s="804"/>
      <c r="X3" s="111"/>
      <c r="Y3" s="111"/>
      <c r="Z3" s="111"/>
    </row>
    <row r="4" spans="1:26" ht="15" customHeight="1">
      <c r="A4" s="811"/>
      <c r="B4" s="812"/>
      <c r="C4" s="25">
        <v>2001</v>
      </c>
      <c r="D4" s="25">
        <v>2002</v>
      </c>
      <c r="E4" s="25">
        <v>2003</v>
      </c>
      <c r="F4" s="109">
        <v>2004</v>
      </c>
      <c r="G4" s="25">
        <v>2005</v>
      </c>
      <c r="H4" s="109">
        <v>2006</v>
      </c>
      <c r="I4" s="25">
        <v>2007</v>
      </c>
      <c r="J4" s="25">
        <v>2008</v>
      </c>
      <c r="K4" s="25">
        <v>2009</v>
      </c>
      <c r="L4" s="25">
        <v>2010</v>
      </c>
      <c r="M4" s="25">
        <v>2011</v>
      </c>
      <c r="N4" s="25">
        <v>2012</v>
      </c>
      <c r="O4" s="25">
        <v>2013</v>
      </c>
      <c r="P4" s="25">
        <v>2014</v>
      </c>
      <c r="Q4" s="25">
        <v>2015</v>
      </c>
      <c r="R4" s="25">
        <v>2016</v>
      </c>
      <c r="S4" s="25">
        <v>2017</v>
      </c>
      <c r="T4" s="25">
        <v>2018</v>
      </c>
      <c r="U4" s="25">
        <v>2019</v>
      </c>
      <c r="V4" s="25">
        <v>2020</v>
      </c>
      <c r="W4" s="25">
        <v>2021</v>
      </c>
      <c r="X4" s="111"/>
      <c r="Y4" s="1" t="s">
        <v>528</v>
      </c>
      <c r="Z4" s="111"/>
    </row>
    <row r="5" spans="1:26" ht="15" customHeight="1">
      <c r="A5" s="810" t="s">
        <v>73</v>
      </c>
      <c r="B5" s="235" t="s">
        <v>13</v>
      </c>
      <c r="C5" s="527"/>
      <c r="D5" s="527"/>
      <c r="E5" s="527"/>
      <c r="F5" s="527"/>
      <c r="G5" s="527">
        <v>4.0045766590389005E-2</v>
      </c>
      <c r="H5" s="527">
        <v>4.3532338308457708E-2</v>
      </c>
      <c r="I5" s="527">
        <v>4.562638508669014E-2</v>
      </c>
      <c r="J5" s="527">
        <v>4.6666666666666669E-2</v>
      </c>
      <c r="K5" s="527">
        <v>4.41361916771753E-2</v>
      </c>
      <c r="L5" s="527">
        <v>3.8010425716768034E-2</v>
      </c>
      <c r="M5" s="527">
        <v>3.731108469621406E-2</v>
      </c>
      <c r="N5" s="527">
        <v>3.6684208873131299E-2</v>
      </c>
      <c r="O5" s="527">
        <v>3.548165279178158E-2</v>
      </c>
      <c r="P5" s="527">
        <v>3.548165279178158E-2</v>
      </c>
      <c r="Q5" s="527">
        <v>2.9016867090312922E-2</v>
      </c>
      <c r="R5" s="527"/>
      <c r="S5" s="527"/>
      <c r="T5" s="527"/>
      <c r="U5" s="527"/>
      <c r="V5" s="527"/>
      <c r="W5" s="527"/>
      <c r="X5" s="111"/>
      <c r="Z5" s="111"/>
    </row>
    <row r="6" spans="1:26" ht="15" customHeight="1">
      <c r="A6" s="810"/>
      <c r="B6" s="235" t="s">
        <v>12</v>
      </c>
      <c r="C6" s="527"/>
      <c r="D6" s="527"/>
      <c r="E6" s="527"/>
      <c r="F6" s="527"/>
      <c r="G6" s="527"/>
      <c r="H6" s="527"/>
      <c r="I6" s="527"/>
      <c r="J6" s="527"/>
      <c r="K6" s="527"/>
      <c r="L6" s="527"/>
      <c r="M6" s="527"/>
      <c r="N6" s="527">
        <v>19.12</v>
      </c>
      <c r="O6" s="527">
        <v>21.98</v>
      </c>
      <c r="P6" s="527">
        <v>21.98</v>
      </c>
      <c r="Q6" s="527">
        <v>21.98</v>
      </c>
      <c r="R6" s="527"/>
      <c r="S6" s="527"/>
      <c r="T6" s="527"/>
      <c r="U6" s="527"/>
      <c r="V6" s="527"/>
      <c r="W6" s="527"/>
    </row>
    <row r="7" spans="1:26" ht="15" customHeight="1">
      <c r="A7" s="810"/>
      <c r="B7" s="235" t="s">
        <v>483</v>
      </c>
      <c r="C7" s="527"/>
      <c r="D7" s="527"/>
      <c r="E7" s="527"/>
      <c r="F7" s="527"/>
      <c r="G7" s="527"/>
      <c r="H7" s="527"/>
      <c r="I7" s="527"/>
      <c r="J7" s="527"/>
      <c r="K7" s="527"/>
      <c r="L7" s="527"/>
      <c r="M7" s="527"/>
      <c r="N7" s="527"/>
      <c r="O7" s="527"/>
      <c r="P7" s="527"/>
      <c r="Q7" s="527"/>
      <c r="R7" s="527"/>
      <c r="S7" s="527"/>
      <c r="T7" s="527"/>
      <c r="U7" s="527"/>
      <c r="V7" s="527"/>
      <c r="W7" s="527"/>
    </row>
    <row r="8" spans="1:26" ht="15" customHeight="1">
      <c r="A8" s="810"/>
      <c r="B8" s="235" t="s">
        <v>89</v>
      </c>
      <c r="C8" s="527"/>
      <c r="D8" s="527"/>
      <c r="E8" s="527"/>
      <c r="F8" s="527"/>
      <c r="G8" s="527"/>
      <c r="H8" s="527"/>
      <c r="I8" s="527"/>
      <c r="J8" s="527"/>
      <c r="K8" s="527"/>
      <c r="L8" s="527"/>
      <c r="M8" s="527"/>
      <c r="N8" s="527"/>
      <c r="O8" s="527"/>
      <c r="P8" s="527"/>
      <c r="Q8" s="527">
        <f>87.26/1000</f>
        <v>8.7260000000000004E-2</v>
      </c>
      <c r="R8" s="527">
        <f>87.9/1000</f>
        <v>8.7900000000000006E-2</v>
      </c>
      <c r="S8" s="527">
        <f>86.11/1000</f>
        <v>8.6110000000000006E-2</v>
      </c>
      <c r="T8" s="527">
        <f>82.82/1000</f>
        <v>8.2819999999999991E-2</v>
      </c>
      <c r="U8" s="527">
        <f>80.07/1000</f>
        <v>8.0069999999999988E-2</v>
      </c>
      <c r="V8" s="527"/>
      <c r="W8" s="527"/>
      <c r="Y8" s="33"/>
    </row>
    <row r="9" spans="1:26" ht="15" customHeight="1">
      <c r="A9" s="810"/>
      <c r="B9" s="235" t="s">
        <v>482</v>
      </c>
      <c r="C9" s="527"/>
      <c r="D9" s="527"/>
      <c r="E9" s="527"/>
      <c r="F9" s="527"/>
      <c r="G9" s="527"/>
      <c r="H9" s="527">
        <v>0.06</v>
      </c>
      <c r="I9" s="527">
        <v>7.0000000000000007E-2</v>
      </c>
      <c r="J9" s="527">
        <v>0.06</v>
      </c>
      <c r="K9" s="527">
        <v>0.08</v>
      </c>
      <c r="L9" s="527">
        <v>0.1</v>
      </c>
      <c r="M9" s="527">
        <v>0.11</v>
      </c>
      <c r="N9" s="527">
        <v>0.11</v>
      </c>
      <c r="O9" s="527">
        <v>0.1</v>
      </c>
      <c r="P9" s="527">
        <v>0.09</v>
      </c>
      <c r="Q9" s="527">
        <v>0.09</v>
      </c>
      <c r="R9" s="527"/>
      <c r="S9" s="527"/>
      <c r="T9" s="527"/>
      <c r="U9" s="527"/>
      <c r="V9" s="527"/>
      <c r="W9" s="527"/>
      <c r="X9" s="74" t="s">
        <v>15</v>
      </c>
    </row>
    <row r="10" spans="1:26" ht="15" customHeight="1">
      <c r="A10" s="810"/>
      <c r="B10" s="236" t="s">
        <v>255</v>
      </c>
      <c r="C10" s="527"/>
      <c r="D10" s="527"/>
      <c r="E10" s="527"/>
      <c r="F10" s="527"/>
      <c r="G10" s="527"/>
      <c r="H10" s="527"/>
      <c r="I10" s="527"/>
      <c r="J10" s="527"/>
      <c r="K10" s="527"/>
      <c r="L10" s="527"/>
      <c r="M10" s="527"/>
      <c r="N10" s="527"/>
      <c r="O10" s="527"/>
      <c r="P10" s="527"/>
      <c r="Q10" s="527"/>
      <c r="R10" s="527"/>
      <c r="S10" s="527"/>
      <c r="T10" s="527"/>
      <c r="U10" s="527"/>
      <c r="V10" s="527"/>
      <c r="W10" s="527"/>
      <c r="Y10" s="33"/>
    </row>
    <row r="11" spans="1:26" ht="15" customHeight="1">
      <c r="A11" s="810"/>
      <c r="B11" s="235" t="s">
        <v>11</v>
      </c>
      <c r="C11" s="527"/>
      <c r="D11" s="527"/>
      <c r="E11" s="527"/>
      <c r="F11" s="527">
        <v>0.36580000000000001</v>
      </c>
      <c r="G11" s="527">
        <v>0.43</v>
      </c>
      <c r="H11" s="527">
        <v>0.49</v>
      </c>
      <c r="I11" s="527">
        <v>0.49</v>
      </c>
      <c r="J11" s="527">
        <v>0.5675</v>
      </c>
      <c r="K11" s="527">
        <v>0.66800000000000004</v>
      </c>
      <c r="L11" s="527">
        <v>0.71919999999999995</v>
      </c>
      <c r="M11" s="527">
        <v>0.8397</v>
      </c>
      <c r="N11" s="527">
        <v>0.90329999999999999</v>
      </c>
      <c r="O11" s="527">
        <v>1.0345</v>
      </c>
      <c r="P11" s="527">
        <v>1.0694399999999999</v>
      </c>
      <c r="Q11" s="527">
        <v>9.2200000000000004E-2</v>
      </c>
      <c r="R11" s="527"/>
      <c r="S11" s="527"/>
      <c r="T11" s="527"/>
      <c r="U11" s="527"/>
      <c r="V11" s="527"/>
      <c r="W11" s="527"/>
      <c r="X11" s="74" t="s">
        <v>15</v>
      </c>
    </row>
    <row r="12" spans="1:26" ht="15" customHeight="1">
      <c r="A12" s="810"/>
      <c r="B12" s="235" t="s">
        <v>10</v>
      </c>
      <c r="C12" s="527"/>
      <c r="D12" s="527"/>
      <c r="E12" s="527"/>
      <c r="F12" s="527"/>
      <c r="G12" s="527"/>
      <c r="H12" s="527"/>
      <c r="I12" s="527"/>
      <c r="J12" s="527"/>
      <c r="K12" s="527"/>
      <c r="L12" s="527"/>
      <c r="M12" s="527"/>
      <c r="N12" s="527"/>
      <c r="O12" s="527"/>
      <c r="P12" s="527">
        <v>0.16</v>
      </c>
      <c r="Q12" s="527"/>
      <c r="R12" s="527"/>
      <c r="S12" s="527"/>
      <c r="T12" s="527"/>
      <c r="U12" s="527"/>
      <c r="V12" s="527"/>
      <c r="W12" s="527"/>
    </row>
    <row r="13" spans="1:26" ht="15" customHeight="1">
      <c r="A13" s="810"/>
      <c r="B13" s="235" t="s">
        <v>9</v>
      </c>
      <c r="C13" s="527"/>
      <c r="D13" s="527"/>
      <c r="E13" s="527"/>
      <c r="F13" s="527"/>
      <c r="G13" s="527"/>
      <c r="H13" s="527"/>
      <c r="I13" s="527"/>
      <c r="J13" s="527"/>
      <c r="K13" s="527"/>
      <c r="L13" s="527"/>
      <c r="M13" s="527"/>
      <c r="N13" s="527"/>
      <c r="O13" s="527"/>
      <c r="P13" s="527"/>
      <c r="Q13" s="527"/>
      <c r="R13" s="527"/>
      <c r="S13" s="527"/>
      <c r="T13" s="527"/>
      <c r="U13" s="527"/>
      <c r="V13" s="527"/>
      <c r="W13" s="527"/>
    </row>
    <row r="14" spans="1:26" ht="15" customHeight="1">
      <c r="A14" s="810"/>
      <c r="B14" s="235" t="s">
        <v>8</v>
      </c>
      <c r="C14" s="286">
        <v>9.7007223942208454E-2</v>
      </c>
      <c r="D14" s="286">
        <v>0.10347129506008011</v>
      </c>
      <c r="E14" s="286">
        <v>0.11134601832276252</v>
      </c>
      <c r="F14" s="286">
        <v>0.1163963963963964</v>
      </c>
      <c r="G14" s="286">
        <v>0.11426616489907629</v>
      </c>
      <c r="H14" s="286">
        <v>0.11749598715890852</v>
      </c>
      <c r="I14" s="286">
        <v>0.12209116990755499</v>
      </c>
      <c r="J14" s="286">
        <v>0.16995169422798914</v>
      </c>
      <c r="K14" s="286">
        <v>0.15873015873015875</v>
      </c>
      <c r="L14" s="286">
        <v>0.16963418582065393</v>
      </c>
      <c r="M14" s="286">
        <v>0.19513043478260872</v>
      </c>
      <c r="N14" s="286">
        <v>0.19077848312729703</v>
      </c>
      <c r="O14" s="286">
        <v>0.18656838122574121</v>
      </c>
      <c r="P14" s="286">
        <v>0.188130777019303</v>
      </c>
      <c r="Q14" s="528">
        <v>0.16428449404931381</v>
      </c>
      <c r="R14" s="528">
        <v>0.16069096292827081</v>
      </c>
      <c r="S14" s="528">
        <v>0.16590311560127122</v>
      </c>
      <c r="T14" s="528">
        <v>0.17010800187853609</v>
      </c>
      <c r="U14" s="286">
        <v>0.16532489274682513</v>
      </c>
      <c r="V14" s="286">
        <v>0.15076563278914384</v>
      </c>
      <c r="W14" s="565">
        <v>0.14247576181421803</v>
      </c>
    </row>
    <row r="15" spans="1:26" ht="15" customHeight="1">
      <c r="A15" s="810"/>
      <c r="B15" s="235" t="s">
        <v>6</v>
      </c>
      <c r="C15" s="527">
        <v>8.5975212055758407E-2</v>
      </c>
      <c r="D15" s="527">
        <v>0.10086423214914834</v>
      </c>
      <c r="E15" s="527">
        <v>0.10309879776026724</v>
      </c>
      <c r="F15" s="527">
        <v>0.11403860206679962</v>
      </c>
      <c r="G15" s="527">
        <v>0.11327646714623374</v>
      </c>
      <c r="H15" s="527">
        <v>0.11590934866871702</v>
      </c>
      <c r="I15" s="527">
        <v>0.11928818199595853</v>
      </c>
      <c r="J15" s="527">
        <v>0.1286497293943259</v>
      </c>
      <c r="K15" s="527">
        <v>0.11670158541542885</v>
      </c>
      <c r="L15" s="527">
        <v>9.7182229535170708E-2</v>
      </c>
      <c r="M15" s="527">
        <v>0.11666666666666667</v>
      </c>
      <c r="N15" s="527">
        <v>0.105</v>
      </c>
      <c r="O15" s="527">
        <v>0.105</v>
      </c>
      <c r="P15" s="527"/>
      <c r="Q15" s="527"/>
      <c r="R15" s="527"/>
      <c r="S15" s="286">
        <v>6.63</v>
      </c>
      <c r="T15" s="286">
        <v>6.63</v>
      </c>
      <c r="U15" s="286">
        <v>6.63</v>
      </c>
      <c r="V15" s="286">
        <v>6.63</v>
      </c>
      <c r="W15" s="527"/>
    </row>
    <row r="16" spans="1:26" ht="15" customHeight="1">
      <c r="A16" s="810"/>
      <c r="B16" s="235" t="s">
        <v>5</v>
      </c>
      <c r="C16" s="527"/>
      <c r="D16" s="527"/>
      <c r="E16" s="527"/>
      <c r="F16" s="527"/>
      <c r="G16" s="527"/>
      <c r="H16" s="527"/>
      <c r="I16" s="527"/>
      <c r="J16" s="527"/>
      <c r="K16" s="527"/>
      <c r="L16" s="527"/>
      <c r="M16" s="527"/>
      <c r="N16" s="527"/>
      <c r="O16" s="527"/>
      <c r="P16" s="527"/>
      <c r="Q16" s="286"/>
      <c r="R16" s="527"/>
      <c r="S16" s="527"/>
      <c r="T16" s="527"/>
      <c r="U16" s="527"/>
      <c r="V16" s="527"/>
      <c r="W16" s="527"/>
    </row>
    <row r="17" spans="1:25" ht="15" customHeight="1">
      <c r="A17" s="810"/>
      <c r="B17" s="235" t="s">
        <v>4</v>
      </c>
      <c r="C17" s="527">
        <v>0.12</v>
      </c>
      <c r="D17" s="527">
        <v>0.13</v>
      </c>
      <c r="E17" s="527">
        <v>0.13</v>
      </c>
      <c r="F17" s="527">
        <v>0.13</v>
      </c>
      <c r="G17" s="527">
        <v>0.09</v>
      </c>
      <c r="H17" s="527">
        <v>0.09</v>
      </c>
      <c r="I17" s="527">
        <v>0.09</v>
      </c>
      <c r="J17" s="527">
        <v>0.05</v>
      </c>
      <c r="K17" s="527">
        <v>0.11</v>
      </c>
      <c r="L17" s="527">
        <v>0.11</v>
      </c>
      <c r="M17" s="527">
        <v>0.09</v>
      </c>
      <c r="N17" s="527">
        <v>0.13</v>
      </c>
      <c r="O17" s="527"/>
      <c r="P17" s="527"/>
      <c r="Q17" s="527"/>
      <c r="R17" s="527"/>
      <c r="S17" s="527"/>
      <c r="T17" s="527"/>
      <c r="U17" s="527"/>
      <c r="V17" s="527"/>
      <c r="W17" s="527"/>
    </row>
    <row r="18" spans="1:25" ht="14.25" customHeight="1">
      <c r="A18" s="810"/>
      <c r="B18" s="235" t="s">
        <v>190</v>
      </c>
      <c r="C18" s="527"/>
      <c r="D18" s="527"/>
      <c r="E18" s="527"/>
      <c r="F18" s="527"/>
      <c r="G18" s="527"/>
      <c r="H18" s="527"/>
      <c r="I18" s="527"/>
      <c r="J18" s="527"/>
      <c r="K18" s="527"/>
      <c r="L18" s="527">
        <v>37.439567343148227</v>
      </c>
      <c r="M18" s="527">
        <v>42.332244143883308</v>
      </c>
      <c r="N18" s="527">
        <v>39.315853658536589</v>
      </c>
      <c r="O18" s="527"/>
      <c r="P18" s="527"/>
      <c r="Q18" s="527"/>
      <c r="R18" s="527"/>
      <c r="S18" s="527"/>
      <c r="T18" s="527"/>
      <c r="U18" s="527"/>
      <c r="V18" s="527"/>
      <c r="W18" s="527"/>
      <c r="Y18" s="48"/>
    </row>
    <row r="19" spans="1:25">
      <c r="A19" s="810"/>
      <c r="B19" s="235" t="s">
        <v>189</v>
      </c>
      <c r="C19" s="527"/>
      <c r="D19" s="527"/>
      <c r="E19" s="527"/>
      <c r="F19" s="527"/>
      <c r="G19" s="527"/>
      <c r="H19" s="527"/>
      <c r="I19" s="527"/>
      <c r="J19" s="527"/>
      <c r="K19" s="527"/>
      <c r="L19" s="527">
        <v>8.0262762557701234E-2</v>
      </c>
      <c r="M19" s="527">
        <v>0.10934634845790077</v>
      </c>
      <c r="N19" s="527">
        <v>0.10929268292682928</v>
      </c>
      <c r="O19" s="527"/>
      <c r="P19" s="527"/>
      <c r="Q19" s="527"/>
      <c r="R19" s="527"/>
      <c r="S19" s="527"/>
      <c r="T19" s="527"/>
      <c r="U19" s="527"/>
      <c r="V19" s="527"/>
      <c r="W19" s="527"/>
      <c r="Y19" s="48"/>
    </row>
    <row r="20" spans="1:25">
      <c r="A20" s="810"/>
      <c r="B20" s="235" t="s">
        <v>188</v>
      </c>
      <c r="C20" s="527"/>
      <c r="D20" s="527"/>
      <c r="E20" s="527"/>
      <c r="F20" s="527"/>
      <c r="G20" s="527"/>
      <c r="H20" s="527"/>
      <c r="I20" s="527"/>
      <c r="J20" s="527"/>
      <c r="K20" s="527"/>
      <c r="L20" s="527">
        <v>8.1587501024282319E-2</v>
      </c>
      <c r="M20" s="527">
        <v>0.11119383436048035</v>
      </c>
      <c r="N20" s="527">
        <v>0.11113414634146343</v>
      </c>
      <c r="O20" s="527"/>
      <c r="P20" s="527"/>
      <c r="Q20" s="527"/>
      <c r="R20" s="527"/>
      <c r="S20" s="527"/>
      <c r="T20" s="527"/>
      <c r="U20" s="527"/>
      <c r="V20" s="527"/>
      <c r="W20" s="527"/>
      <c r="Y20" s="48"/>
    </row>
    <row r="21" spans="1:25">
      <c r="A21" s="810"/>
      <c r="B21" s="235" t="s">
        <v>187</v>
      </c>
      <c r="C21" s="527"/>
      <c r="D21" s="527"/>
      <c r="E21" s="527"/>
      <c r="F21" s="527"/>
      <c r="G21" s="527"/>
      <c r="H21" s="527"/>
      <c r="I21" s="527"/>
      <c r="J21" s="527"/>
      <c r="K21" s="527"/>
      <c r="L21" s="527">
        <v>8.295321078364426E-2</v>
      </c>
      <c r="M21" s="527">
        <v>0.11304132026305994</v>
      </c>
      <c r="N21" s="527">
        <v>0.11298780487804878</v>
      </c>
      <c r="O21" s="527"/>
      <c r="P21" s="527"/>
      <c r="Q21" s="527"/>
      <c r="R21" s="527"/>
      <c r="S21" s="527"/>
      <c r="T21" s="527"/>
      <c r="U21" s="527"/>
      <c r="V21" s="527"/>
      <c r="W21" s="527"/>
      <c r="Y21" s="48"/>
    </row>
    <row r="22" spans="1:25">
      <c r="A22" s="810"/>
      <c r="B22" s="235" t="s">
        <v>186</v>
      </c>
      <c r="C22" s="527"/>
      <c r="D22" s="527"/>
      <c r="E22" s="527"/>
      <c r="F22" s="527"/>
      <c r="G22" s="527"/>
      <c r="H22" s="527"/>
      <c r="I22" s="527"/>
      <c r="J22" s="527"/>
      <c r="K22" s="527"/>
      <c r="L22" s="527">
        <v>8.4960804129906309E-2</v>
      </c>
      <c r="M22" s="527">
        <v>0.1157849747004729</v>
      </c>
      <c r="N22" s="527">
        <v>0.11573170731707318</v>
      </c>
      <c r="O22" s="527"/>
      <c r="P22" s="527"/>
      <c r="Q22" s="527"/>
      <c r="R22" s="527"/>
      <c r="S22" s="527"/>
      <c r="T22" s="527"/>
      <c r="U22" s="527"/>
      <c r="V22" s="527"/>
      <c r="W22" s="527"/>
      <c r="Y22" s="48"/>
    </row>
    <row r="23" spans="1:25">
      <c r="A23" s="810"/>
      <c r="B23" s="235" t="s">
        <v>185</v>
      </c>
      <c r="C23" s="527"/>
      <c r="D23" s="527"/>
      <c r="E23" s="527"/>
      <c r="F23" s="527"/>
      <c r="G23" s="527"/>
      <c r="H23" s="527"/>
      <c r="I23" s="527"/>
      <c r="J23" s="527"/>
      <c r="K23" s="527"/>
      <c r="L23" s="527">
        <v>8.5971429351834133E-2</v>
      </c>
      <c r="M23" s="527">
        <v>0.11717748273152169</v>
      </c>
      <c r="N23" s="527">
        <v>0.11712195121951222</v>
      </c>
      <c r="O23" s="527"/>
      <c r="P23" s="527"/>
      <c r="Q23" s="527"/>
      <c r="R23" s="527"/>
      <c r="S23" s="527"/>
      <c r="T23" s="527"/>
      <c r="U23" s="527"/>
      <c r="V23" s="527"/>
      <c r="W23" s="527"/>
      <c r="Y23" s="48"/>
    </row>
    <row r="24" spans="1:25" ht="15" customHeight="1">
      <c r="A24" s="810"/>
      <c r="B24" s="237" t="s">
        <v>32</v>
      </c>
      <c r="C24" s="527">
        <v>6.9659972615244179</v>
      </c>
      <c r="D24" s="527">
        <v>9.5764467333238521</v>
      </c>
      <c r="E24" s="527">
        <v>9.9268104776579342</v>
      </c>
      <c r="F24" s="527">
        <v>11.506363897898634</v>
      </c>
      <c r="G24" s="527">
        <v>14.147641190058927</v>
      </c>
      <c r="H24" s="527">
        <v>13.291379456174701</v>
      </c>
      <c r="I24" s="527">
        <v>14.633513327779045</v>
      </c>
      <c r="J24" s="527">
        <v>18.017910458156106</v>
      </c>
      <c r="K24" s="527">
        <v>17.459355117072693</v>
      </c>
      <c r="L24" s="527">
        <v>17.956422564757222</v>
      </c>
      <c r="M24" s="527"/>
      <c r="N24" s="527"/>
      <c r="O24" s="527"/>
      <c r="P24" s="527"/>
      <c r="Q24" s="527"/>
      <c r="R24" s="527"/>
      <c r="S24" s="527"/>
      <c r="T24" s="527"/>
      <c r="U24" s="527"/>
      <c r="V24" s="527"/>
      <c r="W24" s="527"/>
    </row>
    <row r="25" spans="1:25" ht="15" customHeight="1">
      <c r="A25" s="810"/>
      <c r="B25" s="235" t="s">
        <v>1</v>
      </c>
      <c r="C25" s="527"/>
      <c r="D25" s="527"/>
      <c r="E25" s="527"/>
      <c r="F25" s="527"/>
      <c r="G25" s="527"/>
      <c r="H25" s="527"/>
      <c r="I25" s="527"/>
      <c r="J25" s="527"/>
      <c r="K25" s="527"/>
      <c r="L25" s="527">
        <v>24.253027826840398</v>
      </c>
      <c r="M25" s="527">
        <v>23.903237492453176</v>
      </c>
      <c r="N25" s="527">
        <v>22.557074606163464</v>
      </c>
      <c r="O25" s="527">
        <v>30.417436595782405</v>
      </c>
      <c r="P25" s="527">
        <v>33.130858668146054</v>
      </c>
      <c r="Q25" s="527">
        <v>23.679217319494331</v>
      </c>
      <c r="R25" s="527"/>
      <c r="S25" s="527"/>
      <c r="T25" s="527"/>
      <c r="U25" s="527"/>
      <c r="V25" s="527"/>
      <c r="W25" s="527"/>
    </row>
    <row r="26" spans="1:25" ht="15" customHeight="1">
      <c r="A26" s="810"/>
      <c r="B26" s="235" t="s">
        <v>0</v>
      </c>
      <c r="C26" s="527">
        <v>11.633393829401088</v>
      </c>
      <c r="D26" s="527">
        <v>11.654545454545454</v>
      </c>
      <c r="E26" s="527">
        <v>4.962028943974782</v>
      </c>
      <c r="F26" s="527">
        <v>1.9768382425473987</v>
      </c>
      <c r="G26" s="527">
        <v>6.6453541360236059</v>
      </c>
      <c r="H26" s="527">
        <v>1.2002888775379993E-2</v>
      </c>
      <c r="I26" s="527">
        <v>2.1857275747508304E-2</v>
      </c>
      <c r="J26" s="527">
        <v>0.36259904502209589</v>
      </c>
      <c r="K26" s="527">
        <v>25.62</v>
      </c>
      <c r="L26" s="527">
        <v>25.62</v>
      </c>
      <c r="M26" s="527">
        <v>18.12</v>
      </c>
      <c r="N26" s="527">
        <v>16.12</v>
      </c>
      <c r="O26" s="527">
        <v>15.211762691571391</v>
      </c>
      <c r="P26" s="527">
        <v>15.211762691571391</v>
      </c>
      <c r="Q26" s="286"/>
      <c r="R26" s="286"/>
      <c r="S26" s="286"/>
      <c r="T26" s="286"/>
      <c r="U26" s="286">
        <v>1.9103999999999999E-2</v>
      </c>
      <c r="V26" s="286">
        <v>9.3410000000000007E-2</v>
      </c>
      <c r="W26" s="527"/>
    </row>
    <row r="27" spans="1:25" ht="15" customHeight="1">
      <c r="A27" s="810" t="s">
        <v>184</v>
      </c>
      <c r="B27" s="238" t="s">
        <v>13</v>
      </c>
      <c r="C27" s="527"/>
      <c r="D27" s="527"/>
      <c r="E27" s="527"/>
      <c r="F27" s="527"/>
      <c r="G27" s="527">
        <v>5.0356792658757879E-2</v>
      </c>
      <c r="H27" s="527">
        <v>4.3441180269562028E-2</v>
      </c>
      <c r="I27" s="527">
        <v>5.7219087333883131E-2</v>
      </c>
      <c r="J27" s="527">
        <v>5.8494368255283605E-2</v>
      </c>
      <c r="K27" s="527">
        <v>5.5363786211900703E-2</v>
      </c>
      <c r="L27" s="527">
        <v>4.7743746292625774E-2</v>
      </c>
      <c r="M27" s="527">
        <v>4.6785076623854192E-2</v>
      </c>
      <c r="N27" s="527">
        <v>4.6004853163487139E-2</v>
      </c>
      <c r="O27" s="527">
        <v>4.5481836122397819E-2</v>
      </c>
      <c r="P27" s="527">
        <v>4.4663853746180739E-2</v>
      </c>
      <c r="Q27" s="527">
        <v>3.6478347199250534E-2</v>
      </c>
      <c r="R27" s="527"/>
      <c r="S27" s="527"/>
      <c r="T27" s="527"/>
      <c r="U27" s="527"/>
      <c r="V27" s="527"/>
      <c r="W27" s="527"/>
    </row>
    <row r="28" spans="1:25" ht="15" customHeight="1">
      <c r="A28" s="810"/>
      <c r="B28" s="238" t="s">
        <v>12</v>
      </c>
      <c r="C28" s="527"/>
      <c r="D28" s="527"/>
      <c r="E28" s="527"/>
      <c r="F28" s="527"/>
      <c r="G28" s="527"/>
      <c r="H28" s="527"/>
      <c r="I28" s="527"/>
      <c r="J28" s="527"/>
      <c r="K28" s="527"/>
      <c r="L28" s="527"/>
      <c r="M28" s="527"/>
      <c r="N28" s="527"/>
      <c r="O28" s="527"/>
      <c r="P28" s="527"/>
      <c r="Q28" s="527"/>
      <c r="R28" s="527"/>
      <c r="S28" s="527"/>
      <c r="T28" s="527"/>
      <c r="U28" s="527"/>
      <c r="V28" s="527"/>
      <c r="W28" s="527"/>
    </row>
    <row r="29" spans="1:25" ht="15" customHeight="1">
      <c r="A29" s="810"/>
      <c r="B29" s="238" t="s">
        <v>483</v>
      </c>
      <c r="C29" s="527"/>
      <c r="D29" s="527"/>
      <c r="E29" s="527"/>
      <c r="F29" s="527"/>
      <c r="G29" s="527"/>
      <c r="H29" s="527"/>
      <c r="I29" s="527"/>
      <c r="J29" s="527"/>
      <c r="K29" s="527"/>
      <c r="L29" s="527"/>
      <c r="M29" s="527"/>
      <c r="N29" s="527"/>
      <c r="O29" s="527"/>
      <c r="P29" s="527"/>
      <c r="Q29" s="527"/>
      <c r="R29" s="527"/>
      <c r="S29" s="527"/>
      <c r="T29" s="527"/>
      <c r="U29" s="527"/>
      <c r="V29" s="527"/>
      <c r="W29" s="527"/>
    </row>
    <row r="30" spans="1:25" ht="15" customHeight="1">
      <c r="A30" s="810"/>
      <c r="B30" s="235" t="s">
        <v>89</v>
      </c>
      <c r="C30" s="527"/>
      <c r="D30" s="527"/>
      <c r="E30" s="527"/>
      <c r="F30" s="527"/>
      <c r="G30" s="527"/>
      <c r="H30" s="527"/>
      <c r="I30" s="527"/>
      <c r="J30" s="527"/>
      <c r="K30" s="527"/>
      <c r="L30" s="527"/>
      <c r="M30" s="527"/>
      <c r="N30" s="527"/>
      <c r="O30" s="527"/>
      <c r="P30" s="527"/>
      <c r="Q30" s="527"/>
      <c r="R30" s="527"/>
      <c r="S30" s="527"/>
      <c r="T30" s="527"/>
      <c r="U30" s="527"/>
      <c r="V30" s="527"/>
      <c r="W30" s="527"/>
    </row>
    <row r="31" spans="1:25" ht="15" customHeight="1">
      <c r="A31" s="810"/>
      <c r="B31" s="238" t="s">
        <v>482</v>
      </c>
      <c r="C31" s="527"/>
      <c r="D31" s="527"/>
      <c r="E31" s="527"/>
      <c r="F31" s="527"/>
      <c r="G31" s="527"/>
      <c r="H31" s="527">
        <v>0.09</v>
      </c>
      <c r="I31" s="527">
        <v>0.09</v>
      </c>
      <c r="J31" s="527">
        <v>0.08</v>
      </c>
      <c r="K31" s="527">
        <v>0.11</v>
      </c>
      <c r="L31" s="527">
        <v>0.14000000000000001</v>
      </c>
      <c r="M31" s="527">
        <v>0.15</v>
      </c>
      <c r="N31" s="527">
        <v>0.15</v>
      </c>
      <c r="O31" s="527">
        <v>0.13</v>
      </c>
      <c r="P31" s="527">
        <v>0.13</v>
      </c>
      <c r="Q31" s="527">
        <v>0.12</v>
      </c>
      <c r="R31" s="527"/>
      <c r="S31" s="527"/>
      <c r="T31" s="527"/>
      <c r="U31" s="527"/>
      <c r="V31" s="527"/>
      <c r="W31" s="527"/>
      <c r="X31" s="74" t="s">
        <v>15</v>
      </c>
    </row>
    <row r="32" spans="1:25">
      <c r="A32" s="810"/>
      <c r="B32" s="813" t="s">
        <v>11</v>
      </c>
      <c r="C32" s="527"/>
      <c r="D32" s="527"/>
      <c r="E32" s="527"/>
      <c r="F32" s="527">
        <v>0.16600000000000001</v>
      </c>
      <c r="G32" s="527">
        <v>8.1900000000000001E-2</v>
      </c>
      <c r="H32" s="527">
        <v>8.1900000000000001E-2</v>
      </c>
      <c r="I32" s="527">
        <v>8.1900000000000001E-2</v>
      </c>
      <c r="J32" s="527">
        <v>9.3399999999999997E-2</v>
      </c>
      <c r="K32" s="527">
        <v>0.12540000000000001</v>
      </c>
      <c r="L32" s="527">
        <v>0.13800000000000001</v>
      </c>
      <c r="M32" s="527">
        <v>0.16120000000000001</v>
      </c>
      <c r="N32" s="527">
        <v>0.1724</v>
      </c>
      <c r="O32" s="527">
        <v>0.19439999999999999</v>
      </c>
      <c r="P32" s="527">
        <v>0.20061000000000001</v>
      </c>
      <c r="Q32" s="527">
        <v>1.6299999999999999E-2</v>
      </c>
      <c r="R32" s="527"/>
      <c r="S32" s="527"/>
      <c r="T32" s="527"/>
      <c r="U32" s="527"/>
      <c r="V32" s="527"/>
      <c r="W32" s="527"/>
      <c r="X32" s="74" t="s">
        <v>15</v>
      </c>
    </row>
    <row r="33" spans="1:24">
      <c r="A33" s="810"/>
      <c r="B33" s="813"/>
      <c r="C33" s="527"/>
      <c r="D33" s="527"/>
      <c r="E33" s="527"/>
      <c r="F33" s="527">
        <v>0.155</v>
      </c>
      <c r="G33" s="527">
        <v>7.3999999999999996E-2</v>
      </c>
      <c r="H33" s="527">
        <v>7.3999999999999996E-2</v>
      </c>
      <c r="I33" s="527">
        <v>7.3999999999999996E-2</v>
      </c>
      <c r="J33" s="527">
        <v>8.48E-2</v>
      </c>
      <c r="K33" s="527">
        <v>0.11600000000000001</v>
      </c>
      <c r="L33" s="527">
        <v>0.128</v>
      </c>
      <c r="M33" s="527">
        <v>0.14960000000000001</v>
      </c>
      <c r="N33" s="527">
        <v>0.15989999999999999</v>
      </c>
      <c r="O33" s="527">
        <v>0.18010000000000001</v>
      </c>
      <c r="P33" s="527">
        <v>0.18568000000000001</v>
      </c>
      <c r="Q33" s="527">
        <v>1.7500000000000002E-2</v>
      </c>
      <c r="R33" s="527"/>
      <c r="S33" s="527"/>
      <c r="T33" s="527"/>
      <c r="U33" s="527"/>
      <c r="V33" s="527"/>
      <c r="W33" s="527"/>
      <c r="X33" s="74" t="s">
        <v>15</v>
      </c>
    </row>
    <row r="34" spans="1:24" ht="15" customHeight="1">
      <c r="A34" s="810"/>
      <c r="B34" s="813"/>
      <c r="C34" s="527"/>
      <c r="D34" s="527"/>
      <c r="E34" s="527"/>
      <c r="F34" s="527"/>
      <c r="G34" s="527"/>
      <c r="H34" s="527"/>
      <c r="I34" s="527"/>
      <c r="J34" s="527"/>
      <c r="K34" s="527"/>
      <c r="L34" s="527"/>
      <c r="M34" s="527"/>
      <c r="N34" s="527"/>
      <c r="O34" s="527"/>
      <c r="P34" s="527"/>
      <c r="Q34" s="527">
        <v>0.1036</v>
      </c>
      <c r="R34" s="527"/>
      <c r="S34" s="527"/>
      <c r="T34" s="527"/>
      <c r="U34" s="527"/>
      <c r="V34" s="527"/>
      <c r="W34" s="527"/>
      <c r="X34" s="17" t="s">
        <v>15</v>
      </c>
    </row>
    <row r="35" spans="1:24" ht="15" customHeight="1">
      <c r="A35" s="810"/>
      <c r="B35" s="238" t="s">
        <v>10</v>
      </c>
      <c r="C35" s="527"/>
      <c r="D35" s="527"/>
      <c r="E35" s="527"/>
      <c r="F35" s="527"/>
      <c r="G35" s="527"/>
      <c r="H35" s="527"/>
      <c r="I35" s="527"/>
      <c r="J35" s="527"/>
      <c r="K35" s="527"/>
      <c r="L35" s="527"/>
      <c r="M35" s="527"/>
      <c r="N35" s="527"/>
      <c r="O35" s="527"/>
      <c r="P35" s="527"/>
      <c r="Q35" s="527"/>
      <c r="R35" s="527"/>
      <c r="S35" s="527"/>
      <c r="T35" s="527"/>
      <c r="U35" s="527"/>
      <c r="V35" s="527"/>
      <c r="W35" s="527"/>
    </row>
    <row r="36" spans="1:24" ht="15" customHeight="1">
      <c r="A36" s="810"/>
      <c r="B36" s="238" t="s">
        <v>9</v>
      </c>
      <c r="C36" s="527"/>
      <c r="D36" s="527"/>
      <c r="E36" s="527"/>
      <c r="F36" s="527"/>
      <c r="G36" s="527"/>
      <c r="H36" s="527"/>
      <c r="I36" s="527"/>
      <c r="J36" s="527"/>
      <c r="K36" s="527"/>
      <c r="L36" s="527"/>
      <c r="M36" s="527"/>
      <c r="N36" s="527"/>
      <c r="O36" s="527"/>
      <c r="P36" s="527"/>
      <c r="Q36" s="527"/>
      <c r="R36" s="527"/>
      <c r="S36" s="527"/>
      <c r="T36" s="527"/>
      <c r="U36" s="527"/>
      <c r="V36" s="527"/>
      <c r="W36" s="527"/>
    </row>
    <row r="37" spans="1:24" ht="15" customHeight="1">
      <c r="A37" s="810"/>
      <c r="B37" s="238" t="s">
        <v>8</v>
      </c>
      <c r="C37" s="565">
        <v>0.11695906432748537</v>
      </c>
      <c r="D37" s="565">
        <v>0.13417890520694256</v>
      </c>
      <c r="E37" s="565">
        <v>0.14164904862579281</v>
      </c>
      <c r="F37" s="565">
        <v>0.14594594594594593</v>
      </c>
      <c r="G37" s="565">
        <v>0.14231953472459802</v>
      </c>
      <c r="H37" s="565">
        <v>0.15345104333868381</v>
      </c>
      <c r="I37" s="565">
        <v>0.16034427797258527</v>
      </c>
      <c r="J37" s="565">
        <v>0.23271393815450794</v>
      </c>
      <c r="K37" s="529">
        <v>0.21477098400175326</v>
      </c>
      <c r="L37" s="529">
        <v>0.22790547102622208</v>
      </c>
      <c r="M37" s="529">
        <v>0.25739130434782609</v>
      </c>
      <c r="N37" s="529">
        <v>0.24858002004677582</v>
      </c>
      <c r="O37" s="529">
        <v>0.24071235200104374</v>
      </c>
      <c r="P37" s="529">
        <v>0.24006271025900641</v>
      </c>
      <c r="Q37" s="529">
        <v>0.20898582085302658</v>
      </c>
      <c r="R37" s="529">
        <v>0.20476938678706733</v>
      </c>
      <c r="S37" s="529">
        <v>0.21046981043350182</v>
      </c>
      <c r="T37" s="529">
        <v>0.21461130013247326</v>
      </c>
      <c r="U37" s="529">
        <v>0.20626971150122325</v>
      </c>
      <c r="V37" s="565">
        <v>0.19420657783008358</v>
      </c>
      <c r="W37" s="565">
        <v>0.18164113441016935</v>
      </c>
    </row>
    <row r="38" spans="1:24" ht="15" customHeight="1">
      <c r="A38" s="810"/>
      <c r="B38" s="238" t="s">
        <v>6</v>
      </c>
      <c r="C38" s="527">
        <v>0.12714619876603683</v>
      </c>
      <c r="D38" s="527">
        <v>0.10074450199029519</v>
      </c>
      <c r="E38" s="527">
        <v>0.10008412243049114</v>
      </c>
      <c r="F38" s="527">
        <v>0.10239545381322383</v>
      </c>
      <c r="G38" s="527">
        <v>0.11220130909049558</v>
      </c>
      <c r="H38" s="527">
        <v>0.11712807689237645</v>
      </c>
      <c r="I38" s="527">
        <v>0.11517952981899018</v>
      </c>
      <c r="J38" s="527">
        <v>0.11475286384267819</v>
      </c>
      <c r="K38" s="527">
        <v>0.12137086312596272</v>
      </c>
      <c r="L38" s="527">
        <v>0.11151479342529062</v>
      </c>
      <c r="M38" s="527">
        <v>0.13740740740740739</v>
      </c>
      <c r="N38" s="527">
        <v>0.12366666666666666</v>
      </c>
      <c r="O38" s="527">
        <v>0.12366666666666666</v>
      </c>
      <c r="P38" s="527"/>
      <c r="Q38" s="527"/>
      <c r="R38" s="527"/>
      <c r="S38" s="286">
        <v>6.35</v>
      </c>
      <c r="T38" s="286">
        <v>6.35</v>
      </c>
      <c r="U38" s="286">
        <v>6.35</v>
      </c>
      <c r="V38" s="286">
        <v>6.35</v>
      </c>
      <c r="W38" s="527"/>
    </row>
    <row r="39" spans="1:24" ht="15" customHeight="1">
      <c r="A39" s="810"/>
      <c r="B39" s="238" t="s">
        <v>5</v>
      </c>
      <c r="C39" s="527">
        <v>0.11683848797250858</v>
      </c>
      <c r="D39" s="527">
        <v>0.13399999999999998</v>
      </c>
      <c r="E39" s="527">
        <v>0.14154929577464789</v>
      </c>
      <c r="F39" s="527">
        <v>0.14568345323741005</v>
      </c>
      <c r="G39" s="527">
        <v>0.14246575342465753</v>
      </c>
      <c r="H39" s="527">
        <v>0.15320512820512822</v>
      </c>
      <c r="I39" s="527">
        <v>0.16019108280254779</v>
      </c>
      <c r="J39" s="527">
        <v>0.23239436619718309</v>
      </c>
      <c r="K39" s="527">
        <v>0.21661442006269593</v>
      </c>
      <c r="L39" s="527">
        <v>0.22402071867918419</v>
      </c>
      <c r="M39" s="527"/>
      <c r="N39" s="527"/>
      <c r="O39" s="527"/>
      <c r="P39" s="527"/>
      <c r="Q39" s="286"/>
      <c r="R39" s="527"/>
      <c r="S39" s="527"/>
      <c r="T39" s="527"/>
      <c r="U39" s="527"/>
      <c r="V39" s="527"/>
      <c r="W39" s="527"/>
    </row>
    <row r="40" spans="1:24" ht="15" customHeight="1">
      <c r="A40" s="810"/>
      <c r="B40" s="238" t="s">
        <v>4</v>
      </c>
      <c r="C40" s="527">
        <v>0.12</v>
      </c>
      <c r="D40" s="527">
        <v>0.13</v>
      </c>
      <c r="E40" s="527">
        <v>0.13</v>
      </c>
      <c r="F40" s="527">
        <v>0.13</v>
      </c>
      <c r="G40" s="527">
        <v>0.09</v>
      </c>
      <c r="H40" s="527">
        <v>0.09</v>
      </c>
      <c r="I40" s="527">
        <v>0.09</v>
      </c>
      <c r="J40" s="527">
        <v>0.05</v>
      </c>
      <c r="K40" s="527">
        <v>0.11</v>
      </c>
      <c r="L40" s="527">
        <v>0.11</v>
      </c>
      <c r="M40" s="527">
        <v>0.09</v>
      </c>
      <c r="N40" s="527">
        <v>0.13</v>
      </c>
      <c r="O40" s="527"/>
      <c r="P40" s="527"/>
      <c r="Q40" s="527"/>
      <c r="R40" s="527"/>
      <c r="S40" s="527"/>
      <c r="T40" s="527"/>
      <c r="U40" s="527"/>
      <c r="V40" s="527"/>
      <c r="W40" s="527"/>
    </row>
    <row r="41" spans="1:24">
      <c r="A41" s="810"/>
      <c r="B41" s="238" t="s">
        <v>183</v>
      </c>
      <c r="C41" s="527"/>
      <c r="D41" s="527"/>
      <c r="E41" s="527"/>
      <c r="F41" s="527"/>
      <c r="G41" s="527"/>
      <c r="H41" s="527"/>
      <c r="I41" s="527"/>
      <c r="J41" s="527"/>
      <c r="K41" s="527"/>
      <c r="L41" s="527">
        <v>46.707273770178361</v>
      </c>
      <c r="M41" s="527">
        <v>58.857591926210858</v>
      </c>
      <c r="N41" s="527">
        <v>58.287804878048782</v>
      </c>
      <c r="O41" s="527"/>
      <c r="P41" s="527"/>
      <c r="Q41" s="527"/>
      <c r="R41" s="527"/>
      <c r="S41" s="527"/>
      <c r="T41" s="527"/>
      <c r="U41" s="527"/>
      <c r="V41" s="527"/>
      <c r="W41" s="527"/>
    </row>
    <row r="42" spans="1:24">
      <c r="A42" s="810"/>
      <c r="B42" s="238" t="s">
        <v>183</v>
      </c>
      <c r="C42" s="527"/>
      <c r="D42" s="527"/>
      <c r="E42" s="527"/>
      <c r="F42" s="527"/>
      <c r="G42" s="527"/>
      <c r="H42" s="527"/>
      <c r="I42" s="527"/>
      <c r="J42" s="527"/>
      <c r="K42" s="527"/>
      <c r="L42" s="527">
        <v>59.786676135587662</v>
      </c>
      <c r="M42" s="527">
        <v>71.210930498683325</v>
      </c>
      <c r="N42" s="527">
        <v>70.520731707317083</v>
      </c>
      <c r="O42" s="527"/>
      <c r="P42" s="527"/>
      <c r="Q42" s="527"/>
      <c r="R42" s="527"/>
      <c r="S42" s="527"/>
      <c r="T42" s="527"/>
      <c r="U42" s="527"/>
      <c r="V42" s="527"/>
      <c r="W42" s="527"/>
    </row>
    <row r="43" spans="1:24">
      <c r="A43" s="810"/>
      <c r="B43" s="238" t="s">
        <v>183</v>
      </c>
      <c r="C43" s="527"/>
      <c r="D43" s="527"/>
      <c r="E43" s="527"/>
      <c r="F43" s="527"/>
      <c r="G43" s="527"/>
      <c r="H43" s="527"/>
      <c r="I43" s="527"/>
      <c r="J43" s="527"/>
      <c r="K43" s="527"/>
      <c r="L43" s="527">
        <v>80.302368140722734</v>
      </c>
      <c r="M43" s="527">
        <v>95.655650687292322</v>
      </c>
      <c r="N43" s="527">
        <v>94.729268292682931</v>
      </c>
      <c r="O43" s="527"/>
      <c r="P43" s="527"/>
      <c r="Q43" s="527"/>
      <c r="R43" s="527"/>
      <c r="S43" s="527"/>
      <c r="T43" s="527"/>
      <c r="U43" s="527"/>
      <c r="V43" s="527"/>
      <c r="W43" s="527"/>
    </row>
    <row r="44" spans="1:24" ht="14.25" customHeight="1">
      <c r="A44" s="810"/>
      <c r="B44" s="238" t="s">
        <v>183</v>
      </c>
      <c r="C44" s="527"/>
      <c r="D44" s="527"/>
      <c r="E44" s="527"/>
      <c r="F44" s="527"/>
      <c r="G44" s="527"/>
      <c r="H44" s="527"/>
      <c r="I44" s="527"/>
      <c r="J44" s="527"/>
      <c r="K44" s="527"/>
      <c r="L44" s="527">
        <v>118.71158941301795</v>
      </c>
      <c r="M44" s="527">
        <v>141.40160758847941</v>
      </c>
      <c r="N44" s="527">
        <v>140.03170731707317</v>
      </c>
      <c r="O44" s="527"/>
      <c r="P44" s="527"/>
      <c r="Q44" s="527"/>
      <c r="R44" s="527"/>
      <c r="S44" s="527"/>
      <c r="T44" s="527"/>
      <c r="U44" s="527"/>
      <c r="V44" s="527"/>
      <c r="W44" s="527"/>
    </row>
    <row r="45" spans="1:24">
      <c r="A45" s="810"/>
      <c r="B45" s="238" t="s">
        <v>182</v>
      </c>
      <c r="C45" s="527"/>
      <c r="D45" s="527"/>
      <c r="E45" s="527"/>
      <c r="F45" s="527"/>
      <c r="G45" s="527"/>
      <c r="H45" s="527"/>
      <c r="I45" s="527"/>
      <c r="J45" s="527"/>
      <c r="K45" s="527"/>
      <c r="L45" s="527">
        <v>0.11368168036928791</v>
      </c>
      <c r="M45" s="527">
        <v>0.14669589554811047</v>
      </c>
      <c r="N45" s="527">
        <v>0.14528048780487807</v>
      </c>
      <c r="O45" s="527"/>
      <c r="P45" s="527"/>
      <c r="Q45" s="527"/>
      <c r="R45" s="527"/>
      <c r="S45" s="527"/>
      <c r="T45" s="527"/>
      <c r="U45" s="527"/>
      <c r="V45" s="527"/>
      <c r="W45" s="527"/>
    </row>
    <row r="46" spans="1:24">
      <c r="A46" s="810"/>
      <c r="B46" s="238" t="s">
        <v>181</v>
      </c>
      <c r="C46" s="527"/>
      <c r="D46" s="527"/>
      <c r="E46" s="527"/>
      <c r="F46" s="527"/>
      <c r="G46" s="527"/>
      <c r="H46" s="527"/>
      <c r="I46" s="527"/>
      <c r="J46" s="527"/>
      <c r="K46" s="527"/>
      <c r="L46" s="527">
        <v>0.11919914779711015</v>
      </c>
      <c r="M46" s="527">
        <v>0.15353435082930056</v>
      </c>
      <c r="N46" s="527">
        <v>0.15204878048780487</v>
      </c>
      <c r="O46" s="527"/>
      <c r="P46" s="527"/>
      <c r="Q46" s="527"/>
      <c r="R46" s="527"/>
      <c r="S46" s="527"/>
      <c r="T46" s="527"/>
      <c r="U46" s="527"/>
      <c r="V46" s="527"/>
      <c r="W46" s="527"/>
    </row>
    <row r="47" spans="1:24">
      <c r="A47" s="810"/>
      <c r="B47" s="238" t="s">
        <v>180</v>
      </c>
      <c r="C47" s="527"/>
      <c r="D47" s="527"/>
      <c r="E47" s="527"/>
      <c r="F47" s="527"/>
      <c r="G47" s="527"/>
      <c r="H47" s="527"/>
      <c r="I47" s="527"/>
      <c r="J47" s="527"/>
      <c r="K47" s="527"/>
      <c r="L47" s="527">
        <v>0.11446013493212422</v>
      </c>
      <c r="M47" s="527">
        <v>0.15720174821800334</v>
      </c>
      <c r="N47" s="527">
        <v>0.15568292682926829</v>
      </c>
      <c r="O47" s="527"/>
      <c r="P47" s="527"/>
      <c r="Q47" s="527"/>
      <c r="R47" s="527"/>
      <c r="S47" s="527"/>
      <c r="T47" s="527"/>
      <c r="U47" s="527"/>
      <c r="V47" s="527"/>
      <c r="W47" s="527"/>
    </row>
    <row r="48" spans="1:24">
      <c r="A48" s="810"/>
      <c r="B48" s="238" t="s">
        <v>179</v>
      </c>
      <c r="C48" s="527"/>
      <c r="D48" s="527"/>
      <c r="E48" s="527"/>
      <c r="F48" s="527"/>
      <c r="G48" s="527"/>
      <c r="H48" s="527"/>
      <c r="I48" s="527"/>
      <c r="J48" s="527"/>
      <c r="K48" s="527"/>
      <c r="L48" s="527">
        <v>0.12348747644150665</v>
      </c>
      <c r="M48" s="527">
        <v>0.15935255270160345</v>
      </c>
      <c r="N48" s="527">
        <v>0.15780487804878052</v>
      </c>
      <c r="O48" s="527"/>
      <c r="P48" s="527"/>
      <c r="Q48" s="527"/>
      <c r="R48" s="527"/>
      <c r="S48" s="527"/>
      <c r="T48" s="527"/>
      <c r="U48" s="527"/>
      <c r="V48" s="527"/>
      <c r="W48" s="527"/>
    </row>
    <row r="49" spans="1:24">
      <c r="A49" s="810"/>
      <c r="B49" s="238" t="s">
        <v>178</v>
      </c>
      <c r="C49" s="527"/>
      <c r="D49" s="527"/>
      <c r="E49" s="527"/>
      <c r="F49" s="527"/>
      <c r="G49" s="527"/>
      <c r="H49" s="527"/>
      <c r="I49" s="527"/>
      <c r="J49" s="527"/>
      <c r="K49" s="527"/>
      <c r="L49" s="527">
        <v>0.12434787358990466</v>
      </c>
      <c r="M49" s="527">
        <v>0.16045552935985991</v>
      </c>
      <c r="N49" s="527">
        <v>0.15890243902439025</v>
      </c>
      <c r="O49" s="527"/>
      <c r="P49" s="527"/>
      <c r="Q49" s="527"/>
      <c r="R49" s="527"/>
      <c r="S49" s="527"/>
      <c r="T49" s="527"/>
      <c r="U49" s="527"/>
      <c r="V49" s="527"/>
      <c r="W49" s="527"/>
    </row>
    <row r="50" spans="1:24">
      <c r="A50" s="810"/>
      <c r="B50" s="238" t="s">
        <v>177</v>
      </c>
      <c r="C50" s="527"/>
      <c r="D50" s="527"/>
      <c r="E50" s="527"/>
      <c r="F50" s="527"/>
      <c r="G50" s="527"/>
      <c r="H50" s="527"/>
      <c r="I50" s="527"/>
      <c r="J50" s="527"/>
      <c r="K50" s="527"/>
      <c r="L50" s="527">
        <v>0.18043757340689953</v>
      </c>
      <c r="M50" s="527">
        <v>0.23283837255794076</v>
      </c>
      <c r="N50" s="527">
        <v>0.23058536585365857</v>
      </c>
      <c r="O50" s="527"/>
      <c r="P50" s="527"/>
      <c r="Q50" s="527"/>
      <c r="R50" s="527"/>
      <c r="S50" s="527"/>
      <c r="T50" s="527"/>
      <c r="U50" s="527"/>
      <c r="V50" s="527"/>
      <c r="W50" s="527"/>
    </row>
    <row r="51" spans="1:24">
      <c r="A51" s="810"/>
      <c r="B51" s="238" t="s">
        <v>176</v>
      </c>
      <c r="C51" s="527"/>
      <c r="D51" s="527"/>
      <c r="E51" s="527"/>
      <c r="F51" s="527"/>
      <c r="G51" s="527"/>
      <c r="H51" s="527"/>
      <c r="I51" s="527"/>
      <c r="J51" s="527"/>
      <c r="K51" s="527"/>
      <c r="L51" s="527">
        <v>0.18226762448444456</v>
      </c>
      <c r="M51" s="527">
        <v>0.23468585846052031</v>
      </c>
      <c r="N51" s="527">
        <v>0.23241463414634148</v>
      </c>
      <c r="O51" s="527"/>
      <c r="P51" s="527"/>
      <c r="Q51" s="527"/>
      <c r="R51" s="527"/>
      <c r="S51" s="527"/>
      <c r="T51" s="527"/>
      <c r="U51" s="527"/>
      <c r="V51" s="527"/>
      <c r="W51" s="527"/>
    </row>
    <row r="52" spans="1:24">
      <c r="A52" s="810"/>
      <c r="B52" s="238" t="s">
        <v>175</v>
      </c>
      <c r="C52" s="527"/>
      <c r="D52" s="527"/>
      <c r="E52" s="527"/>
      <c r="F52" s="527"/>
      <c r="G52" s="527"/>
      <c r="H52" s="527"/>
      <c r="I52" s="527"/>
      <c r="J52" s="527"/>
      <c r="K52" s="527"/>
      <c r="L52" s="527">
        <v>0.18591406954194092</v>
      </c>
      <c r="M52" s="527">
        <v>0.23989742317078216</v>
      </c>
      <c r="N52" s="527">
        <v>0.23757317073170733</v>
      </c>
      <c r="O52" s="527"/>
      <c r="P52" s="527"/>
      <c r="Q52" s="527"/>
      <c r="R52" s="527"/>
      <c r="S52" s="527"/>
      <c r="T52" s="527"/>
      <c r="U52" s="527"/>
      <c r="V52" s="527"/>
      <c r="W52" s="527"/>
    </row>
    <row r="53" spans="1:24">
      <c r="A53" s="810"/>
      <c r="B53" s="238" t="s">
        <v>174</v>
      </c>
      <c r="C53" s="527"/>
      <c r="D53" s="527"/>
      <c r="E53" s="527"/>
      <c r="F53" s="527"/>
      <c r="G53" s="527"/>
      <c r="H53" s="527"/>
      <c r="I53" s="527"/>
      <c r="J53" s="527"/>
      <c r="K53" s="527"/>
      <c r="L53" s="527">
        <v>0.18879571713419463</v>
      </c>
      <c r="M53" s="527">
        <v>0.24361996939239772</v>
      </c>
      <c r="N53" s="527">
        <v>0.24125609756097563</v>
      </c>
      <c r="O53" s="527"/>
      <c r="P53" s="527"/>
      <c r="Q53" s="527"/>
      <c r="R53" s="527"/>
      <c r="S53" s="527"/>
      <c r="T53" s="527"/>
      <c r="U53" s="527"/>
      <c r="V53" s="527"/>
      <c r="W53" s="527"/>
    </row>
    <row r="54" spans="1:24">
      <c r="A54" s="810"/>
      <c r="B54" s="238" t="s">
        <v>173</v>
      </c>
      <c r="C54" s="527"/>
      <c r="D54" s="527"/>
      <c r="E54" s="527"/>
      <c r="F54" s="527"/>
      <c r="G54" s="527"/>
      <c r="H54" s="527"/>
      <c r="I54" s="527"/>
      <c r="J54" s="527"/>
      <c r="K54" s="527"/>
      <c r="L54" s="527">
        <v>0.19005217011280762</v>
      </c>
      <c r="M54" s="527">
        <v>0.24513656229750039</v>
      </c>
      <c r="N54" s="527">
        <v>0.24275609756097563</v>
      </c>
      <c r="O54" s="527"/>
      <c r="P54" s="527"/>
      <c r="Q54" s="527"/>
      <c r="R54" s="527"/>
      <c r="S54" s="527"/>
      <c r="T54" s="527"/>
      <c r="U54" s="527"/>
      <c r="V54" s="527"/>
      <c r="W54" s="527"/>
    </row>
    <row r="55" spans="1:24" ht="15" customHeight="1">
      <c r="A55" s="810"/>
      <c r="B55" s="237" t="s">
        <v>32</v>
      </c>
      <c r="C55" s="527"/>
      <c r="D55" s="527"/>
      <c r="E55" s="527"/>
      <c r="F55" s="527"/>
      <c r="G55" s="527"/>
      <c r="H55" s="527"/>
      <c r="I55" s="527"/>
      <c r="J55" s="527"/>
      <c r="K55" s="527"/>
      <c r="L55" s="527"/>
      <c r="M55" s="527"/>
      <c r="N55" s="527"/>
      <c r="O55" s="527"/>
      <c r="P55" s="527"/>
      <c r="Q55" s="527"/>
      <c r="R55" s="527"/>
      <c r="S55" s="527"/>
      <c r="T55" s="527"/>
      <c r="U55" s="527"/>
      <c r="V55" s="527"/>
      <c r="W55" s="527"/>
    </row>
    <row r="56" spans="1:24" ht="15" customHeight="1">
      <c r="A56" s="810"/>
      <c r="B56" s="238" t="s">
        <v>1</v>
      </c>
      <c r="C56" s="527"/>
      <c r="D56" s="527"/>
      <c r="E56" s="527"/>
      <c r="F56" s="527"/>
      <c r="G56" s="527"/>
      <c r="H56" s="527"/>
      <c r="I56" s="527"/>
      <c r="J56" s="527"/>
      <c r="K56" s="527"/>
      <c r="L56" s="527">
        <v>17.562537391849947</v>
      </c>
      <c r="M56" s="527">
        <v>17.30924094281092</v>
      </c>
      <c r="N56" s="527">
        <v>16.334433335497682</v>
      </c>
      <c r="O56" s="527">
        <v>20.030994831368901</v>
      </c>
      <c r="P56" s="527">
        <v>20.138365072794659</v>
      </c>
      <c r="Q56" s="527">
        <v>14.393249743222045</v>
      </c>
      <c r="R56" s="527"/>
      <c r="S56" s="527"/>
      <c r="T56" s="527"/>
      <c r="U56" s="527"/>
      <c r="V56" s="527"/>
      <c r="W56" s="527"/>
    </row>
    <row r="57" spans="1:24" ht="15" customHeight="1">
      <c r="A57" s="810"/>
      <c r="B57" s="238" t="s">
        <v>0</v>
      </c>
      <c r="C57" s="527">
        <v>32.801814882032666</v>
      </c>
      <c r="D57" s="527">
        <v>32.861454545454549</v>
      </c>
      <c r="E57" s="527">
        <v>13.960008597220233</v>
      </c>
      <c r="F57" s="527">
        <v>6.5078698680134952</v>
      </c>
      <c r="G57" s="527">
        <v>15.995681245995724</v>
      </c>
      <c r="H57" s="527">
        <v>2.6819429512391791E-2</v>
      </c>
      <c r="I57" s="527">
        <v>6.4894684385382054E-2</v>
      </c>
      <c r="J57" s="527">
        <v>0.40707554610686714</v>
      </c>
      <c r="K57" s="527">
        <v>48.37</v>
      </c>
      <c r="L57" s="527">
        <v>48.37</v>
      </c>
      <c r="M57" s="527">
        <v>75.87</v>
      </c>
      <c r="N57" s="527">
        <v>78.650000000000006</v>
      </c>
      <c r="O57" s="527">
        <f>75</f>
        <v>75</v>
      </c>
      <c r="P57" s="527">
        <f>75</f>
        <v>75</v>
      </c>
      <c r="Q57" s="286"/>
      <c r="R57" s="286"/>
      <c r="S57" s="286"/>
      <c r="T57" s="286"/>
      <c r="U57" s="286">
        <v>3.0313E-2</v>
      </c>
      <c r="V57" s="286">
        <v>0.124699</v>
      </c>
      <c r="W57" s="527"/>
    </row>
    <row r="58" spans="1:24" ht="15" customHeight="1">
      <c r="A58" s="810" t="s">
        <v>172</v>
      </c>
      <c r="B58" s="238" t="s">
        <v>13</v>
      </c>
      <c r="C58" s="527"/>
      <c r="D58" s="527"/>
      <c r="E58" s="527"/>
      <c r="F58" s="527"/>
      <c r="G58" s="527">
        <v>5.0356792658757879E-2</v>
      </c>
      <c r="H58" s="527">
        <v>5.4611769481735128E-2</v>
      </c>
      <c r="I58" s="527">
        <v>5.7219087333883131E-2</v>
      </c>
      <c r="J58" s="527">
        <v>5.8494368255283605E-2</v>
      </c>
      <c r="K58" s="527">
        <v>5.5363786211900703E-2</v>
      </c>
      <c r="L58" s="527">
        <v>4.7743746292625774E-2</v>
      </c>
      <c r="M58" s="527">
        <v>4.6785076623854192E-2</v>
      </c>
      <c r="N58" s="527">
        <v>4.6004853163487139E-2</v>
      </c>
      <c r="O58" s="527">
        <v>4.5481836122397819E-2</v>
      </c>
      <c r="P58" s="527">
        <v>4.4663853746180739E-2</v>
      </c>
      <c r="Q58" s="527">
        <v>3.6478347199250534E-2</v>
      </c>
      <c r="R58" s="527"/>
      <c r="S58" s="527"/>
      <c r="T58" s="527"/>
      <c r="U58" s="527"/>
      <c r="V58" s="527"/>
      <c r="W58" s="527"/>
    </row>
    <row r="59" spans="1:24" ht="15" customHeight="1">
      <c r="A59" s="810"/>
      <c r="B59" s="238" t="s">
        <v>12</v>
      </c>
      <c r="C59" s="527"/>
      <c r="D59" s="527"/>
      <c r="E59" s="527"/>
      <c r="F59" s="527"/>
      <c r="G59" s="527"/>
      <c r="H59" s="527"/>
      <c r="I59" s="527"/>
      <c r="J59" s="527"/>
      <c r="K59" s="527"/>
      <c r="L59" s="527"/>
      <c r="M59" s="527"/>
      <c r="N59" s="527">
        <v>51.17</v>
      </c>
      <c r="O59" s="527">
        <v>66.53</v>
      </c>
      <c r="P59" s="527">
        <v>66.53</v>
      </c>
      <c r="Q59" s="527">
        <v>66.53</v>
      </c>
      <c r="R59" s="527"/>
      <c r="S59" s="527"/>
      <c r="T59" s="527"/>
      <c r="U59" s="527"/>
      <c r="V59" s="527"/>
      <c r="W59" s="527"/>
    </row>
    <row r="60" spans="1:24" ht="15" customHeight="1">
      <c r="A60" s="810"/>
      <c r="B60" s="238" t="s">
        <v>483</v>
      </c>
      <c r="C60" s="527"/>
      <c r="D60" s="527"/>
      <c r="E60" s="527"/>
      <c r="F60" s="527"/>
      <c r="G60" s="527"/>
      <c r="H60" s="527"/>
      <c r="I60" s="527"/>
      <c r="J60" s="527"/>
      <c r="K60" s="527"/>
      <c r="L60" s="527"/>
      <c r="M60" s="527"/>
      <c r="N60" s="527"/>
      <c r="O60" s="527"/>
      <c r="P60" s="527"/>
      <c r="Q60" s="527"/>
      <c r="R60" s="527"/>
      <c r="S60" s="527"/>
      <c r="T60" s="527"/>
      <c r="U60" s="527"/>
      <c r="V60" s="527"/>
      <c r="W60" s="527"/>
    </row>
    <row r="61" spans="1:24" ht="15" customHeight="1">
      <c r="A61" s="810"/>
      <c r="B61" s="235" t="s">
        <v>89</v>
      </c>
      <c r="C61" s="527"/>
      <c r="D61" s="527"/>
      <c r="E61" s="527"/>
      <c r="F61" s="527"/>
      <c r="G61" s="527"/>
      <c r="H61" s="527"/>
      <c r="I61" s="527"/>
      <c r="J61" s="527"/>
      <c r="K61" s="527"/>
      <c r="L61" s="527"/>
      <c r="M61" s="527"/>
      <c r="N61" s="527"/>
      <c r="O61" s="527"/>
      <c r="P61" s="527"/>
      <c r="Q61" s="527"/>
      <c r="R61" s="527"/>
      <c r="S61" s="527"/>
      <c r="T61" s="527"/>
      <c r="U61" s="527"/>
      <c r="V61" s="527"/>
      <c r="W61" s="527"/>
    </row>
    <row r="62" spans="1:24" ht="15" customHeight="1">
      <c r="A62" s="810"/>
      <c r="B62" s="238" t="s">
        <v>482</v>
      </c>
      <c r="C62" s="527"/>
      <c r="D62" s="527"/>
      <c r="E62" s="527"/>
      <c r="F62" s="527"/>
      <c r="G62" s="527"/>
      <c r="H62" s="527">
        <v>2</v>
      </c>
      <c r="I62" s="527">
        <v>2.02</v>
      </c>
      <c r="J62" s="527">
        <v>1.98</v>
      </c>
      <c r="K62" s="527">
        <v>1.1599999999999999</v>
      </c>
      <c r="L62" s="527">
        <v>1.54</v>
      </c>
      <c r="M62" s="527">
        <v>1.65</v>
      </c>
      <c r="N62" s="527">
        <v>1.55</v>
      </c>
      <c r="O62" s="527">
        <v>1.41</v>
      </c>
      <c r="P62" s="527">
        <v>1.35</v>
      </c>
      <c r="Q62" s="527">
        <v>1.2</v>
      </c>
      <c r="R62" s="527"/>
      <c r="S62" s="527"/>
      <c r="T62" s="527"/>
      <c r="U62" s="527"/>
      <c r="V62" s="527"/>
      <c r="W62" s="527"/>
      <c r="X62" s="74" t="s">
        <v>15</v>
      </c>
    </row>
    <row r="63" spans="1:24">
      <c r="A63" s="810"/>
      <c r="B63" s="238" t="s">
        <v>171</v>
      </c>
      <c r="C63" s="527"/>
      <c r="D63" s="527"/>
      <c r="E63" s="527"/>
      <c r="F63" s="527">
        <v>0.1</v>
      </c>
      <c r="G63" s="527">
        <v>8.1900000000000001E-2</v>
      </c>
      <c r="H63" s="527">
        <v>8.1900000000000001E-2</v>
      </c>
      <c r="I63" s="527">
        <v>8.1900000000000001E-2</v>
      </c>
      <c r="J63" s="527">
        <v>9.3399999999999997E-2</v>
      </c>
      <c r="K63" s="527">
        <v>0.12540000000000001</v>
      </c>
      <c r="L63" s="527">
        <v>0.13800000000000001</v>
      </c>
      <c r="M63" s="527">
        <v>0.16120000000000001</v>
      </c>
      <c r="N63" s="527">
        <v>0.1724</v>
      </c>
      <c r="O63" s="527">
        <v>0.19439999999999999</v>
      </c>
      <c r="P63" s="527">
        <v>2.0060999999999999E-2</v>
      </c>
      <c r="Q63" s="527">
        <v>1.7500000000000002E-2</v>
      </c>
      <c r="R63" s="527"/>
      <c r="S63" s="527"/>
      <c r="T63" s="527"/>
      <c r="U63" s="527"/>
      <c r="V63" s="527"/>
      <c r="W63" s="527"/>
      <c r="X63" s="74" t="s">
        <v>15</v>
      </c>
    </row>
    <row r="64" spans="1:24" ht="15" customHeight="1">
      <c r="A64" s="810"/>
      <c r="B64" s="238" t="s">
        <v>10</v>
      </c>
      <c r="C64" s="527"/>
      <c r="D64" s="527"/>
      <c r="E64" s="527"/>
      <c r="F64" s="527"/>
      <c r="G64" s="527"/>
      <c r="H64" s="527"/>
      <c r="I64" s="527"/>
      <c r="J64" s="527"/>
      <c r="K64" s="527"/>
      <c r="L64" s="527"/>
      <c r="M64" s="527"/>
      <c r="N64" s="527"/>
      <c r="O64" s="527"/>
      <c r="P64" s="527"/>
      <c r="Q64" s="527"/>
      <c r="R64" s="527"/>
      <c r="S64" s="527"/>
      <c r="T64" s="527"/>
      <c r="U64" s="527"/>
      <c r="V64" s="527"/>
      <c r="W64" s="527"/>
    </row>
    <row r="65" spans="1:24" ht="15" customHeight="1">
      <c r="A65" s="810"/>
      <c r="B65" s="238" t="s">
        <v>9</v>
      </c>
      <c r="C65" s="527"/>
      <c r="D65" s="527"/>
      <c r="E65" s="527"/>
      <c r="F65" s="527"/>
      <c r="G65" s="527"/>
      <c r="H65" s="527"/>
      <c r="I65" s="527"/>
      <c r="J65" s="527"/>
      <c r="K65" s="527"/>
      <c r="L65" s="527"/>
      <c r="M65" s="527"/>
      <c r="N65" s="527"/>
      <c r="O65" s="527"/>
      <c r="P65" s="527"/>
      <c r="Q65" s="527"/>
      <c r="R65" s="527"/>
      <c r="S65" s="527"/>
      <c r="T65" s="527"/>
      <c r="U65" s="527"/>
      <c r="V65" s="527"/>
      <c r="W65" s="527"/>
    </row>
    <row r="66" spans="1:24" ht="15" customHeight="1">
      <c r="A66" s="810"/>
      <c r="B66" s="238" t="s">
        <v>8</v>
      </c>
      <c r="C66" s="527"/>
      <c r="D66" s="527"/>
      <c r="E66" s="527"/>
      <c r="F66" s="527"/>
      <c r="G66" s="527"/>
      <c r="H66" s="527"/>
      <c r="I66" s="527"/>
      <c r="J66" s="527"/>
      <c r="K66" s="527"/>
      <c r="L66" s="527"/>
      <c r="M66" s="527"/>
      <c r="N66" s="527"/>
      <c r="O66" s="527"/>
      <c r="P66" s="527"/>
      <c r="Q66" s="527"/>
      <c r="R66" s="527"/>
      <c r="S66" s="527"/>
      <c r="T66" s="527"/>
      <c r="U66" s="527"/>
      <c r="V66" s="527"/>
      <c r="W66" s="527"/>
    </row>
    <row r="67" spans="1:24" ht="15" customHeight="1">
      <c r="A67" s="810"/>
      <c r="B67" s="238" t="s">
        <v>6</v>
      </c>
      <c r="C67" s="527">
        <v>0.12502545530598652</v>
      </c>
      <c r="D67" s="527">
        <v>9.9044226473635227E-2</v>
      </c>
      <c r="E67" s="527">
        <v>0.12657190310821598</v>
      </c>
      <c r="F67" s="527">
        <v>0.12947241063747381</v>
      </c>
      <c r="G67" s="527">
        <v>0.14187127869099481</v>
      </c>
      <c r="H67" s="527">
        <v>0.14810085705805925</v>
      </c>
      <c r="I67" s="527">
        <v>0.14563704565397001</v>
      </c>
      <c r="J67" s="527">
        <v>0.14509755419772949</v>
      </c>
      <c r="K67" s="527">
        <v>0.15346558509065245</v>
      </c>
      <c r="L67" s="527">
        <v>0.1410032241553256</v>
      </c>
      <c r="M67" s="527">
        <v>5.2889814814814819</v>
      </c>
      <c r="N67" s="527">
        <v>4.7600833333333332</v>
      </c>
      <c r="O67" s="527">
        <v>4.7600833333333332</v>
      </c>
      <c r="P67" s="527"/>
      <c r="Q67" s="527"/>
      <c r="R67" s="527"/>
      <c r="S67" s="286">
        <v>5.28</v>
      </c>
      <c r="T67" s="286">
        <v>5.28</v>
      </c>
      <c r="U67" s="286">
        <v>5.28</v>
      </c>
      <c r="V67" s="286">
        <v>5.28</v>
      </c>
      <c r="W67" s="527"/>
    </row>
    <row r="68" spans="1:24" ht="15" customHeight="1">
      <c r="A68" s="810"/>
      <c r="B68" s="238" t="s">
        <v>5</v>
      </c>
      <c r="C68" s="527">
        <v>6.8041237113402056E-2</v>
      </c>
      <c r="D68" s="527">
        <v>7.0666666666666669E-2</v>
      </c>
      <c r="E68" s="527">
        <v>7.4999999999999997E-2</v>
      </c>
      <c r="F68" s="527">
        <v>7.805755395683453E-2</v>
      </c>
      <c r="G68" s="527">
        <v>7.4999999999999997E-2</v>
      </c>
      <c r="H68" s="527">
        <v>7.6602564102564108E-2</v>
      </c>
      <c r="I68" s="527">
        <v>7.9936305732484073E-2</v>
      </c>
      <c r="J68" s="527">
        <v>0.11267605633802819</v>
      </c>
      <c r="K68" s="527">
        <v>0.10313479623824452</v>
      </c>
      <c r="L68" s="527">
        <v>0.10650696018128844</v>
      </c>
      <c r="M68" s="527"/>
      <c r="N68" s="527"/>
      <c r="O68" s="527"/>
      <c r="P68" s="527"/>
      <c r="Q68" s="527"/>
      <c r="R68" s="527"/>
      <c r="S68" s="527"/>
      <c r="T68" s="527"/>
      <c r="U68" s="527"/>
      <c r="V68" s="527"/>
      <c r="W68" s="527"/>
    </row>
    <row r="69" spans="1:24" ht="15" customHeight="1">
      <c r="A69" s="810"/>
      <c r="B69" s="238" t="s">
        <v>4</v>
      </c>
      <c r="C69" s="527"/>
      <c r="D69" s="527"/>
      <c r="E69" s="527"/>
      <c r="F69" s="527"/>
      <c r="G69" s="527"/>
      <c r="H69" s="527"/>
      <c r="I69" s="527"/>
      <c r="J69" s="527"/>
      <c r="K69" s="527"/>
      <c r="L69" s="527"/>
      <c r="M69" s="527"/>
      <c r="N69" s="527"/>
      <c r="O69" s="527"/>
      <c r="P69" s="527"/>
      <c r="Q69" s="527"/>
      <c r="R69" s="527"/>
      <c r="S69" s="527"/>
      <c r="T69" s="527"/>
      <c r="U69" s="527"/>
      <c r="V69" s="527"/>
      <c r="W69" s="527"/>
    </row>
    <row r="70" spans="1:24" ht="14.25" customHeight="1">
      <c r="A70" s="810"/>
      <c r="B70" s="238" t="s">
        <v>170</v>
      </c>
      <c r="C70" s="527"/>
      <c r="D70" s="527"/>
      <c r="E70" s="527"/>
      <c r="F70" s="527"/>
      <c r="G70" s="527"/>
      <c r="H70" s="527"/>
      <c r="I70" s="527"/>
      <c r="J70" s="527"/>
      <c r="K70" s="527"/>
      <c r="L70" s="527">
        <v>287.38767037229246</v>
      </c>
      <c r="M70" s="527">
        <v>342.48803959686205</v>
      </c>
      <c r="N70" s="527">
        <v>339.29146341463417</v>
      </c>
      <c r="O70" s="527"/>
      <c r="P70" s="527"/>
      <c r="Q70" s="527"/>
      <c r="R70" s="527"/>
      <c r="S70" s="527"/>
      <c r="T70" s="527"/>
      <c r="U70" s="527"/>
      <c r="V70" s="527"/>
      <c r="W70" s="527"/>
    </row>
    <row r="71" spans="1:24">
      <c r="A71" s="810"/>
      <c r="B71" s="238" t="s">
        <v>169</v>
      </c>
      <c r="C71" s="527"/>
      <c r="D71" s="527"/>
      <c r="E71" s="527"/>
      <c r="F71" s="527"/>
      <c r="G71" s="527"/>
      <c r="H71" s="527"/>
      <c r="I71" s="527"/>
      <c r="J71" s="527"/>
      <c r="K71" s="527"/>
      <c r="L71" s="527">
        <v>5.6431127256835377E-2</v>
      </c>
      <c r="M71" s="527">
        <v>7.3072203609491113E-2</v>
      </c>
      <c r="N71" s="527">
        <v>7.2390243902439033E-2</v>
      </c>
      <c r="O71" s="527"/>
      <c r="P71" s="527"/>
      <c r="Q71" s="527"/>
      <c r="R71" s="527"/>
      <c r="S71" s="527"/>
      <c r="T71" s="527"/>
      <c r="U71" s="527"/>
      <c r="V71" s="527"/>
      <c r="W71" s="527"/>
    </row>
    <row r="72" spans="1:24">
      <c r="A72" s="810"/>
      <c r="B72" s="238" t="s">
        <v>168</v>
      </c>
      <c r="C72" s="527"/>
      <c r="D72" s="527"/>
      <c r="E72" s="527"/>
      <c r="F72" s="527"/>
      <c r="G72" s="527"/>
      <c r="H72" s="527"/>
      <c r="I72" s="527"/>
      <c r="J72" s="527"/>
      <c r="K72" s="527"/>
      <c r="L72" s="527">
        <v>8.3472180492201786E-2</v>
      </c>
      <c r="M72" s="527">
        <v>0.10807792530090583</v>
      </c>
      <c r="N72" s="527">
        <v>0.10707317073170733</v>
      </c>
      <c r="O72" s="527"/>
      <c r="P72" s="527"/>
      <c r="Q72" s="527"/>
      <c r="R72" s="527"/>
      <c r="S72" s="527"/>
      <c r="T72" s="527"/>
      <c r="U72" s="527"/>
      <c r="V72" s="527"/>
      <c r="W72" s="527"/>
    </row>
    <row r="73" spans="1:24" ht="15" customHeight="1">
      <c r="A73" s="810"/>
      <c r="B73" s="237" t="s">
        <v>32</v>
      </c>
      <c r="C73" s="527"/>
      <c r="D73" s="527"/>
      <c r="E73" s="527"/>
      <c r="F73" s="527"/>
      <c r="G73" s="527"/>
      <c r="H73" s="527"/>
      <c r="I73" s="527"/>
      <c r="J73" s="527"/>
      <c r="K73" s="527"/>
      <c r="L73" s="527"/>
      <c r="M73" s="527"/>
      <c r="N73" s="527"/>
      <c r="O73" s="527"/>
      <c r="P73" s="527"/>
      <c r="Q73" s="527"/>
      <c r="R73" s="527"/>
      <c r="S73" s="527"/>
      <c r="T73" s="527"/>
      <c r="U73" s="527"/>
      <c r="V73" s="527"/>
      <c r="W73" s="527"/>
    </row>
    <row r="74" spans="1:24" ht="15" customHeight="1">
      <c r="A74" s="810"/>
      <c r="B74" s="238" t="s">
        <v>1</v>
      </c>
      <c r="C74" s="527"/>
      <c r="D74" s="527"/>
      <c r="E74" s="527"/>
      <c r="F74" s="527"/>
      <c r="G74" s="527"/>
      <c r="H74" s="527"/>
      <c r="I74" s="527"/>
      <c r="J74" s="527"/>
      <c r="K74" s="527"/>
      <c r="L74" s="527">
        <v>50.17867826242842</v>
      </c>
      <c r="M74" s="527">
        <v>49.454974122316919</v>
      </c>
      <c r="N74" s="527">
        <v>46.66980952999338</v>
      </c>
      <c r="O74" s="527">
        <v>51.932208822067523</v>
      </c>
      <c r="P74" s="527">
        <v>55.218097780243419</v>
      </c>
      <c r="Q74" s="527">
        <v>39.465362199157219</v>
      </c>
      <c r="R74" s="527"/>
      <c r="S74" s="527"/>
      <c r="T74" s="527"/>
      <c r="U74" s="527"/>
      <c r="V74" s="527"/>
      <c r="W74" s="527"/>
    </row>
    <row r="75" spans="1:24" ht="15" customHeight="1">
      <c r="A75" s="810"/>
      <c r="B75" s="238" t="s">
        <v>0</v>
      </c>
      <c r="C75" s="527"/>
      <c r="D75" s="527"/>
      <c r="E75" s="527"/>
      <c r="F75" s="527"/>
      <c r="G75" s="527"/>
      <c r="H75" s="527"/>
      <c r="I75" s="527"/>
      <c r="J75" s="527"/>
      <c r="K75" s="527"/>
      <c r="L75" s="527"/>
      <c r="M75" s="527"/>
      <c r="N75" s="527"/>
      <c r="O75" s="527"/>
      <c r="P75" s="527"/>
      <c r="Q75" s="527"/>
      <c r="R75" s="527"/>
      <c r="S75" s="527"/>
      <c r="T75" s="527"/>
      <c r="U75" s="527"/>
      <c r="V75" s="527"/>
      <c r="W75" s="527"/>
    </row>
    <row r="76" spans="1:24" ht="15" customHeight="1">
      <c r="A76" s="810" t="s">
        <v>167</v>
      </c>
      <c r="B76" s="238" t="s">
        <v>13</v>
      </c>
      <c r="C76" s="527"/>
      <c r="D76" s="527"/>
      <c r="E76" s="527"/>
      <c r="F76" s="527"/>
      <c r="G76" s="527">
        <v>5.0356792658757879E-2</v>
      </c>
      <c r="H76" s="527">
        <v>5.4611769481735128E-2</v>
      </c>
      <c r="I76" s="527">
        <v>5.7219087333883131E-2</v>
      </c>
      <c r="J76" s="527">
        <v>5.8494368255283605E-2</v>
      </c>
      <c r="K76" s="527">
        <v>5.5363786211900703E-2</v>
      </c>
      <c r="L76" s="527">
        <v>4.7743746292625774E-2</v>
      </c>
      <c r="M76" s="527">
        <v>4.6785076623854192E-2</v>
      </c>
      <c r="N76" s="527">
        <v>4.6004853163487139E-2</v>
      </c>
      <c r="O76" s="527">
        <v>4.5481836122397819E-2</v>
      </c>
      <c r="P76" s="527">
        <v>4.4663853746180739E-2</v>
      </c>
      <c r="Q76" s="527">
        <v>3.6478347199250534E-2</v>
      </c>
      <c r="R76" s="527"/>
      <c r="S76" s="527"/>
      <c r="T76" s="527"/>
      <c r="U76" s="527"/>
      <c r="V76" s="527"/>
      <c r="W76" s="527"/>
    </row>
    <row r="77" spans="1:24" ht="15" customHeight="1">
      <c r="A77" s="810"/>
      <c r="B77" s="238" t="s">
        <v>12</v>
      </c>
      <c r="C77" s="527"/>
      <c r="D77" s="527"/>
      <c r="E77" s="527"/>
      <c r="F77" s="527"/>
      <c r="G77" s="527"/>
      <c r="H77" s="527"/>
      <c r="I77" s="527"/>
      <c r="J77" s="527"/>
      <c r="K77" s="527"/>
      <c r="L77" s="527"/>
      <c r="M77" s="527"/>
      <c r="N77" s="527">
        <v>51.17</v>
      </c>
      <c r="O77" s="527">
        <v>66.53</v>
      </c>
      <c r="P77" s="527">
        <v>66.53</v>
      </c>
      <c r="Q77" s="527">
        <v>66.53</v>
      </c>
      <c r="R77" s="527"/>
      <c r="S77" s="527"/>
      <c r="T77" s="527"/>
      <c r="U77" s="527"/>
      <c r="V77" s="527"/>
      <c r="W77" s="527"/>
    </row>
    <row r="78" spans="1:24" ht="15" customHeight="1">
      <c r="A78" s="810"/>
      <c r="B78" s="238" t="s">
        <v>483</v>
      </c>
      <c r="C78" s="527"/>
      <c r="D78" s="527"/>
      <c r="E78" s="527"/>
      <c r="F78" s="527"/>
      <c r="G78" s="527"/>
      <c r="H78" s="527"/>
      <c r="I78" s="527"/>
      <c r="J78" s="527"/>
      <c r="K78" s="527"/>
      <c r="L78" s="527"/>
      <c r="M78" s="527"/>
      <c r="N78" s="527"/>
      <c r="O78" s="527"/>
      <c r="P78" s="527"/>
      <c r="Q78" s="527"/>
      <c r="R78" s="527"/>
      <c r="S78" s="527"/>
      <c r="T78" s="527"/>
      <c r="U78" s="527"/>
      <c r="V78" s="527"/>
      <c r="W78" s="527"/>
    </row>
    <row r="79" spans="1:24" ht="15" customHeight="1">
      <c r="A79" s="810"/>
      <c r="B79" s="235" t="s">
        <v>89</v>
      </c>
      <c r="C79" s="527"/>
      <c r="D79" s="527"/>
      <c r="E79" s="527"/>
      <c r="F79" s="527"/>
      <c r="G79" s="527"/>
      <c r="H79" s="527"/>
      <c r="I79" s="527"/>
      <c r="J79" s="527"/>
      <c r="K79" s="527"/>
      <c r="L79" s="527"/>
      <c r="M79" s="527"/>
      <c r="N79" s="527"/>
      <c r="O79" s="527"/>
      <c r="P79" s="527"/>
      <c r="Q79" s="527"/>
      <c r="R79" s="527"/>
      <c r="S79" s="527"/>
      <c r="T79" s="527"/>
      <c r="U79" s="527"/>
      <c r="V79" s="527"/>
      <c r="W79" s="527"/>
    </row>
    <row r="80" spans="1:24" ht="15" customHeight="1">
      <c r="A80" s="810"/>
      <c r="B80" s="238" t="s">
        <v>482</v>
      </c>
      <c r="C80" s="527"/>
      <c r="D80" s="527"/>
      <c r="E80" s="527"/>
      <c r="F80" s="527"/>
      <c r="G80" s="527"/>
      <c r="H80" s="527">
        <v>2</v>
      </c>
      <c r="I80" s="527">
        <v>2.02</v>
      </c>
      <c r="J80" s="527">
        <v>2.08</v>
      </c>
      <c r="K80" s="527">
        <v>1.37</v>
      </c>
      <c r="L80" s="527">
        <v>1.81</v>
      </c>
      <c r="M80" s="527">
        <v>1.94</v>
      </c>
      <c r="N80" s="527">
        <v>1.83</v>
      </c>
      <c r="O80" s="527">
        <v>1.66</v>
      </c>
      <c r="P80" s="527">
        <v>1.56</v>
      </c>
      <c r="Q80" s="527">
        <v>1.41</v>
      </c>
      <c r="R80" s="527"/>
      <c r="S80" s="527"/>
      <c r="T80" s="527"/>
      <c r="U80" s="527"/>
      <c r="V80" s="527"/>
      <c r="W80" s="527"/>
      <c r="X80" s="74" t="s">
        <v>15</v>
      </c>
    </row>
    <row r="81" spans="1:24">
      <c r="A81" s="810"/>
      <c r="B81" s="235" t="s">
        <v>411</v>
      </c>
      <c r="C81" s="527"/>
      <c r="D81" s="527"/>
      <c r="E81" s="527"/>
      <c r="F81" s="527">
        <v>0.1</v>
      </c>
      <c r="G81" s="527">
        <v>7.3999999999999996E-2</v>
      </c>
      <c r="H81" s="527">
        <v>7.3999999999999996E-2</v>
      </c>
      <c r="I81" s="527">
        <v>7.3999999999999996E-2</v>
      </c>
      <c r="J81" s="527">
        <v>8.48E-2</v>
      </c>
      <c r="K81" s="527">
        <v>0.11600000000000001</v>
      </c>
      <c r="L81" s="527">
        <v>0.128</v>
      </c>
      <c r="M81" s="527">
        <v>0.14960000000000001</v>
      </c>
      <c r="N81" s="527">
        <v>0.15989999999999999</v>
      </c>
      <c r="O81" s="527">
        <v>0.18010000000000001</v>
      </c>
      <c r="P81" s="527">
        <v>1.8568000000000001E-2</v>
      </c>
      <c r="Q81" s="527">
        <v>1.6299999999999999E-2</v>
      </c>
      <c r="R81" s="527"/>
      <c r="S81" s="527"/>
      <c r="T81" s="527"/>
      <c r="U81" s="527"/>
      <c r="V81" s="527"/>
      <c r="W81" s="527"/>
      <c r="X81" s="74" t="s">
        <v>15</v>
      </c>
    </row>
    <row r="82" spans="1:24" ht="15" customHeight="1">
      <c r="A82" s="810"/>
      <c r="B82" s="238" t="s">
        <v>10</v>
      </c>
      <c r="C82" s="527"/>
      <c r="D82" s="527"/>
      <c r="E82" s="527"/>
      <c r="F82" s="527"/>
      <c r="G82" s="527"/>
      <c r="H82" s="527"/>
      <c r="I82" s="527"/>
      <c r="J82" s="527"/>
      <c r="K82" s="527"/>
      <c r="L82" s="527"/>
      <c r="M82" s="527"/>
      <c r="N82" s="527"/>
      <c r="O82" s="527"/>
      <c r="P82" s="527"/>
      <c r="Q82" s="527"/>
      <c r="R82" s="527"/>
      <c r="S82" s="527"/>
      <c r="T82" s="527"/>
      <c r="U82" s="527"/>
      <c r="V82" s="527"/>
      <c r="W82" s="527"/>
    </row>
    <row r="83" spans="1:24" ht="15" customHeight="1">
      <c r="A83" s="810"/>
      <c r="B83" s="238" t="s">
        <v>9</v>
      </c>
      <c r="C83" s="527"/>
      <c r="D83" s="527"/>
      <c r="E83" s="527"/>
      <c r="F83" s="527"/>
      <c r="G83" s="527"/>
      <c r="H83" s="527"/>
      <c r="I83" s="527"/>
      <c r="J83" s="527"/>
      <c r="K83" s="527"/>
      <c r="L83" s="527"/>
      <c r="M83" s="527"/>
      <c r="N83" s="527"/>
      <c r="O83" s="527"/>
      <c r="P83" s="527"/>
      <c r="Q83" s="527"/>
      <c r="R83" s="527"/>
      <c r="S83" s="527"/>
      <c r="T83" s="527"/>
      <c r="U83" s="527"/>
      <c r="V83" s="527"/>
      <c r="W83" s="527"/>
    </row>
    <row r="84" spans="1:24" ht="15" customHeight="1">
      <c r="A84" s="810"/>
      <c r="B84" s="238" t="s">
        <v>8</v>
      </c>
      <c r="C84" s="527">
        <v>6.8111455108359129E-2</v>
      </c>
      <c r="D84" s="527">
        <v>7.0761014686248333E-2</v>
      </c>
      <c r="E84" s="527">
        <v>7.5052854122621568E-2</v>
      </c>
      <c r="F84" s="527">
        <v>7.8198198198198191E-2</v>
      </c>
      <c r="G84" s="527">
        <v>7.4923024290112897E-2</v>
      </c>
      <c r="H84" s="527">
        <v>7.6725521669341906E-2</v>
      </c>
      <c r="I84" s="527">
        <v>8.0012751036021665E-2</v>
      </c>
      <c r="J84" s="527">
        <v>0.11283497884344147</v>
      </c>
      <c r="K84" s="527">
        <v>0.10300563556668754</v>
      </c>
      <c r="L84" s="527">
        <v>0.10650696018128844</v>
      </c>
      <c r="M84" s="527">
        <v>0.11</v>
      </c>
      <c r="N84" s="527">
        <v>0.12</v>
      </c>
      <c r="O84" s="527">
        <v>0.12</v>
      </c>
      <c r="P84" s="527">
        <v>0.116263879817113</v>
      </c>
      <c r="Q84" s="527">
        <v>0.10108200455580865</v>
      </c>
      <c r="R84" s="527"/>
      <c r="S84" s="527"/>
      <c r="T84" s="527"/>
      <c r="U84" s="527"/>
      <c r="V84" s="527"/>
      <c r="W84" s="527"/>
    </row>
    <row r="85" spans="1:24" ht="15" customHeight="1">
      <c r="A85" s="810"/>
      <c r="B85" s="238" t="s">
        <v>6</v>
      </c>
      <c r="C85" s="527">
        <v>7.6666428166502465</v>
      </c>
      <c r="D85" s="527">
        <v>4.9142753317056806</v>
      </c>
      <c r="E85" s="527">
        <v>4.4666853605401098</v>
      </c>
      <c r="F85" s="527">
        <v>4.6262746328600972</v>
      </c>
      <c r="G85" s="527">
        <v>5.32750587389621</v>
      </c>
      <c r="H85" s="527">
        <v>5.3446903007160413</v>
      </c>
      <c r="I85" s="527">
        <v>5.0879883790788307</v>
      </c>
      <c r="J85" s="527">
        <v>4.9713437331677408</v>
      </c>
      <c r="K85" s="527">
        <v>5.3256775120606861</v>
      </c>
      <c r="L85" s="527">
        <v>4.8310634775123811</v>
      </c>
      <c r="M85" s="527">
        <v>7.0740740740740744</v>
      </c>
      <c r="N85" s="527">
        <v>6.3666666666666663</v>
      </c>
      <c r="O85" s="527">
        <v>6.3666666666666663</v>
      </c>
      <c r="P85" s="527"/>
      <c r="Q85" s="527"/>
      <c r="R85" s="527"/>
      <c r="S85" s="286">
        <v>5.19</v>
      </c>
      <c r="T85" s="286">
        <v>5.19</v>
      </c>
      <c r="U85" s="286">
        <v>5.19</v>
      </c>
      <c r="V85" s="286">
        <v>5.19</v>
      </c>
      <c r="W85" s="527"/>
    </row>
    <row r="86" spans="1:24" ht="15" customHeight="1">
      <c r="A86" s="810"/>
      <c r="B86" s="238" t="s">
        <v>5</v>
      </c>
      <c r="C86" s="527"/>
      <c r="D86" s="527"/>
      <c r="E86" s="527"/>
      <c r="F86" s="527"/>
      <c r="G86" s="527"/>
      <c r="H86" s="527"/>
      <c r="I86" s="527"/>
      <c r="J86" s="527"/>
      <c r="K86" s="527"/>
      <c r="L86" s="527"/>
      <c r="M86" s="527"/>
      <c r="N86" s="527"/>
      <c r="O86" s="527"/>
      <c r="P86" s="527"/>
      <c r="Q86" s="527"/>
      <c r="R86" s="527"/>
      <c r="S86" s="527"/>
      <c r="T86" s="527"/>
      <c r="U86" s="527"/>
      <c r="V86" s="527"/>
      <c r="W86" s="527"/>
    </row>
    <row r="87" spans="1:24" ht="15" customHeight="1">
      <c r="A87" s="810"/>
      <c r="B87" s="238" t="s">
        <v>4</v>
      </c>
      <c r="C87" s="527"/>
      <c r="D87" s="527"/>
      <c r="E87" s="527"/>
      <c r="F87" s="527"/>
      <c r="G87" s="527"/>
      <c r="H87" s="527"/>
      <c r="I87" s="527"/>
      <c r="J87" s="527"/>
      <c r="K87" s="527"/>
      <c r="L87" s="527"/>
      <c r="M87" s="527"/>
      <c r="N87" s="527"/>
      <c r="O87" s="527"/>
      <c r="P87" s="527"/>
      <c r="Q87" s="527"/>
      <c r="R87" s="527"/>
      <c r="S87" s="527"/>
      <c r="T87" s="527"/>
      <c r="U87" s="527"/>
      <c r="V87" s="527"/>
      <c r="W87" s="527"/>
    </row>
    <row r="88" spans="1:24" ht="15" customHeight="1">
      <c r="A88" s="810"/>
      <c r="B88" s="238" t="s">
        <v>3</v>
      </c>
      <c r="C88" s="527"/>
      <c r="D88" s="527"/>
      <c r="E88" s="527"/>
      <c r="F88" s="527"/>
      <c r="G88" s="527"/>
      <c r="H88" s="527"/>
      <c r="I88" s="527"/>
      <c r="J88" s="527"/>
      <c r="K88" s="527"/>
      <c r="L88" s="527"/>
      <c r="M88" s="527"/>
      <c r="N88" s="527"/>
      <c r="O88" s="527"/>
      <c r="P88" s="527"/>
      <c r="Q88" s="527"/>
      <c r="R88" s="527"/>
      <c r="S88" s="527"/>
      <c r="T88" s="527"/>
      <c r="U88" s="527"/>
      <c r="V88" s="527"/>
      <c r="W88" s="527"/>
    </row>
    <row r="89" spans="1:24" ht="15" customHeight="1">
      <c r="A89" s="810"/>
      <c r="B89" s="237" t="s">
        <v>32</v>
      </c>
      <c r="C89" s="527"/>
      <c r="D89" s="527"/>
      <c r="E89" s="527"/>
      <c r="F89" s="527"/>
      <c r="G89" s="527"/>
      <c r="H89" s="527"/>
      <c r="I89" s="527"/>
      <c r="J89" s="527"/>
      <c r="K89" s="527"/>
      <c r="L89" s="527"/>
      <c r="M89" s="527"/>
      <c r="N89" s="527"/>
      <c r="O89" s="527"/>
      <c r="P89" s="527"/>
      <c r="Q89" s="527"/>
      <c r="R89" s="527"/>
      <c r="S89" s="527"/>
      <c r="T89" s="527"/>
      <c r="U89" s="527"/>
      <c r="V89" s="527"/>
      <c r="W89" s="527"/>
    </row>
    <row r="90" spans="1:24" ht="15" customHeight="1">
      <c r="A90" s="810"/>
      <c r="B90" s="238" t="s">
        <v>1</v>
      </c>
      <c r="C90" s="527"/>
      <c r="D90" s="527"/>
      <c r="E90" s="527"/>
      <c r="F90" s="527"/>
      <c r="G90" s="527"/>
      <c r="H90" s="527"/>
      <c r="I90" s="527"/>
      <c r="J90" s="527"/>
      <c r="K90" s="527"/>
      <c r="L90" s="527">
        <v>141.12753261307992</v>
      </c>
      <c r="M90" s="527">
        <v>139.09211471901634</v>
      </c>
      <c r="N90" s="527">
        <v>131.25883930310638</v>
      </c>
      <c r="O90" s="527">
        <v>139.10413077339516</v>
      </c>
      <c r="P90" s="527">
        <v>146.16555294770316</v>
      </c>
      <c r="Q90" s="527">
        <v>104.46713523306322</v>
      </c>
      <c r="R90" s="527"/>
      <c r="S90" s="527"/>
      <c r="T90" s="527"/>
      <c r="U90" s="527"/>
      <c r="V90" s="527"/>
      <c r="W90" s="527"/>
    </row>
    <row r="91" spans="1:24" ht="15" customHeight="1">
      <c r="A91" s="810"/>
      <c r="B91" s="238" t="s">
        <v>0</v>
      </c>
      <c r="C91" s="527"/>
      <c r="D91" s="527"/>
      <c r="E91" s="527"/>
      <c r="F91" s="527"/>
      <c r="G91" s="527"/>
      <c r="H91" s="527"/>
      <c r="I91" s="527"/>
      <c r="J91" s="527"/>
      <c r="K91" s="527"/>
      <c r="L91" s="527"/>
      <c r="M91" s="527"/>
      <c r="N91" s="527"/>
      <c r="O91" s="527"/>
      <c r="P91" s="527"/>
      <c r="Q91" s="527"/>
      <c r="R91" s="527"/>
      <c r="S91" s="527"/>
      <c r="T91" s="527"/>
      <c r="U91" s="527"/>
      <c r="V91" s="527"/>
      <c r="W91" s="527"/>
    </row>
    <row r="92" spans="1:24" ht="15" customHeight="1">
      <c r="A92" s="810" t="s">
        <v>166</v>
      </c>
      <c r="B92" s="238" t="s">
        <v>13</v>
      </c>
      <c r="C92" s="527"/>
      <c r="D92" s="527"/>
      <c r="E92" s="527"/>
      <c r="F92" s="527"/>
      <c r="G92" s="527">
        <v>2.8154024986487357E-2</v>
      </c>
      <c r="H92" s="527">
        <v>5.4611769481735128E-2</v>
      </c>
      <c r="I92" s="527">
        <v>3.1990671554852836E-2</v>
      </c>
      <c r="J92" s="527">
        <v>3.2703669524544926E-2</v>
      </c>
      <c r="K92" s="527">
        <v>3.0953389563926299E-2</v>
      </c>
      <c r="L92" s="527">
        <v>2.6693094518149864E-2</v>
      </c>
      <c r="M92" s="527">
        <v>2.6157111021518478E-2</v>
      </c>
      <c r="N92" s="527">
        <v>2.5720895177767805E-2</v>
      </c>
      <c r="O92" s="527">
        <v>2.5428481104795141E-2</v>
      </c>
      <c r="P92" s="527">
        <v>2.4971154594455591E-2</v>
      </c>
      <c r="Q92" s="527">
        <v>2.0394712297762796E-2</v>
      </c>
      <c r="R92" s="527"/>
      <c r="S92" s="527"/>
      <c r="T92" s="527"/>
      <c r="U92" s="527"/>
      <c r="V92" s="527"/>
      <c r="W92" s="527"/>
    </row>
    <row r="93" spans="1:24" ht="15" customHeight="1">
      <c r="A93" s="810"/>
      <c r="B93" s="238" t="s">
        <v>12</v>
      </c>
      <c r="C93" s="527"/>
      <c r="D93" s="527"/>
      <c r="E93" s="527"/>
      <c r="F93" s="527"/>
      <c r="G93" s="527"/>
      <c r="H93" s="527"/>
      <c r="I93" s="527"/>
      <c r="J93" s="527"/>
      <c r="K93" s="527"/>
      <c r="L93" s="527"/>
      <c r="M93" s="527"/>
      <c r="N93" s="527"/>
      <c r="O93" s="527"/>
      <c r="P93" s="527"/>
      <c r="Q93" s="527"/>
      <c r="R93" s="527"/>
      <c r="S93" s="527"/>
      <c r="T93" s="527"/>
      <c r="U93" s="527"/>
      <c r="V93" s="527"/>
      <c r="W93" s="527"/>
    </row>
    <row r="94" spans="1:24" ht="15" customHeight="1">
      <c r="A94" s="810"/>
      <c r="B94" s="238" t="s">
        <v>483</v>
      </c>
      <c r="C94" s="527"/>
      <c r="D94" s="527"/>
      <c r="E94" s="527"/>
      <c r="F94" s="527"/>
      <c r="G94" s="527"/>
      <c r="H94" s="527"/>
      <c r="I94" s="527"/>
      <c r="J94" s="527"/>
      <c r="K94" s="527"/>
      <c r="L94" s="527"/>
      <c r="M94" s="527"/>
      <c r="N94" s="527"/>
      <c r="O94" s="527"/>
      <c r="P94" s="527"/>
      <c r="Q94" s="527"/>
      <c r="R94" s="527"/>
      <c r="S94" s="527"/>
      <c r="T94" s="527"/>
      <c r="U94" s="527"/>
      <c r="V94" s="527"/>
      <c r="W94" s="527"/>
    </row>
    <row r="95" spans="1:24" ht="15" customHeight="1">
      <c r="A95" s="810"/>
      <c r="B95" s="235" t="s">
        <v>89</v>
      </c>
      <c r="C95" s="527"/>
      <c r="D95" s="527"/>
      <c r="E95" s="527"/>
      <c r="F95" s="527"/>
      <c r="G95" s="527"/>
      <c r="H95" s="527"/>
      <c r="I95" s="527"/>
      <c r="J95" s="527"/>
      <c r="K95" s="527"/>
      <c r="L95" s="527"/>
      <c r="M95" s="527"/>
      <c r="N95" s="527"/>
      <c r="O95" s="527"/>
      <c r="P95" s="527"/>
      <c r="Q95" s="286"/>
      <c r="R95" s="527"/>
      <c r="S95" s="527"/>
      <c r="T95" s="527"/>
      <c r="U95" s="527"/>
      <c r="V95" s="527"/>
      <c r="W95" s="527"/>
    </row>
    <row r="96" spans="1:24" ht="15" customHeight="1">
      <c r="A96" s="810"/>
      <c r="B96" s="238" t="s">
        <v>482</v>
      </c>
      <c r="C96" s="527"/>
      <c r="D96" s="527"/>
      <c r="E96" s="527"/>
      <c r="F96" s="527"/>
      <c r="G96" s="527"/>
      <c r="H96" s="527"/>
      <c r="I96" s="527"/>
      <c r="J96" s="527"/>
      <c r="K96" s="527"/>
      <c r="L96" s="527"/>
      <c r="M96" s="527"/>
      <c r="N96" s="527">
        <v>9.4799999999999995E-2</v>
      </c>
      <c r="O96" s="527">
        <v>9.4799999999999995E-2</v>
      </c>
      <c r="P96" s="527"/>
      <c r="Q96" s="286"/>
      <c r="R96" s="527"/>
      <c r="S96" s="527"/>
      <c r="T96" s="527"/>
      <c r="U96" s="527"/>
      <c r="V96" s="527"/>
      <c r="W96" s="527"/>
      <c r="X96" s="74" t="s">
        <v>15</v>
      </c>
    </row>
    <row r="97" spans="1:24" ht="15" customHeight="1">
      <c r="A97" s="810"/>
      <c r="B97" s="238" t="s">
        <v>11</v>
      </c>
      <c r="C97" s="527"/>
      <c r="D97" s="527"/>
      <c r="E97" s="527"/>
      <c r="F97" s="527"/>
      <c r="G97" s="527"/>
      <c r="H97" s="527"/>
      <c r="I97" s="527"/>
      <c r="J97" s="527"/>
      <c r="K97" s="527"/>
      <c r="L97" s="527"/>
      <c r="M97" s="527"/>
      <c r="N97" s="527"/>
      <c r="O97" s="527">
        <v>0.61339999999999995</v>
      </c>
      <c r="P97" s="527">
        <v>6.3299999999999995E-2</v>
      </c>
      <c r="Q97" s="527">
        <v>0.05</v>
      </c>
      <c r="R97" s="527"/>
      <c r="S97" s="527"/>
      <c r="T97" s="527"/>
      <c r="U97" s="527"/>
      <c r="V97" s="527"/>
      <c r="W97" s="527"/>
      <c r="X97" s="74" t="s">
        <v>15</v>
      </c>
    </row>
    <row r="98" spans="1:24" ht="15" customHeight="1">
      <c r="A98" s="810"/>
      <c r="B98" s="238" t="s">
        <v>10</v>
      </c>
      <c r="C98" s="527"/>
      <c r="D98" s="527"/>
      <c r="E98" s="527"/>
      <c r="F98" s="527"/>
      <c r="G98" s="527"/>
      <c r="H98" s="527"/>
      <c r="I98" s="527"/>
      <c r="J98" s="527"/>
      <c r="K98" s="527"/>
      <c r="L98" s="527"/>
      <c r="M98" s="527"/>
      <c r="N98" s="527"/>
      <c r="O98" s="527"/>
      <c r="P98" s="527"/>
      <c r="Q98" s="527"/>
      <c r="R98" s="527"/>
      <c r="S98" s="527"/>
      <c r="T98" s="527"/>
      <c r="U98" s="527"/>
      <c r="V98" s="527"/>
      <c r="W98" s="527"/>
    </row>
    <row r="99" spans="1:24" ht="15" customHeight="1">
      <c r="A99" s="810"/>
      <c r="B99" s="238" t="s">
        <v>9</v>
      </c>
      <c r="C99" s="527"/>
      <c r="D99" s="527"/>
      <c r="E99" s="527"/>
      <c r="F99" s="527"/>
      <c r="G99" s="527"/>
      <c r="H99" s="527"/>
      <c r="I99" s="527"/>
      <c r="J99" s="527"/>
      <c r="K99" s="527"/>
      <c r="L99" s="527"/>
      <c r="M99" s="527"/>
      <c r="N99" s="527"/>
      <c r="O99" s="527"/>
      <c r="P99" s="527"/>
      <c r="Q99" s="527"/>
      <c r="R99" s="527"/>
      <c r="S99" s="527"/>
      <c r="T99" s="527"/>
      <c r="U99" s="527"/>
      <c r="V99" s="527"/>
      <c r="W99" s="527"/>
    </row>
    <row r="100" spans="1:24" ht="15" customHeight="1">
      <c r="A100" s="810"/>
      <c r="B100" s="238" t="s">
        <v>8</v>
      </c>
      <c r="C100" s="527">
        <v>0.12371134020618556</v>
      </c>
      <c r="D100" s="527">
        <v>0.14266666666666666</v>
      </c>
      <c r="E100" s="527">
        <v>0.15281690140845069</v>
      </c>
      <c r="F100" s="527">
        <v>0.15647482014388486</v>
      </c>
      <c r="G100" s="527">
        <v>0.15376712328767125</v>
      </c>
      <c r="H100" s="527">
        <v>0.16153846153846155</v>
      </c>
      <c r="I100" s="527">
        <v>0.16687898089171976</v>
      </c>
      <c r="J100" s="527">
        <v>0.24190140845070424</v>
      </c>
      <c r="K100" s="527">
        <v>0.22445141065830723</v>
      </c>
      <c r="L100" s="527">
        <v>0.23211395273551311</v>
      </c>
      <c r="M100" s="527">
        <v>0.25</v>
      </c>
      <c r="N100" s="527">
        <v>0.25</v>
      </c>
      <c r="O100" s="527">
        <v>0.21591650358773648</v>
      </c>
      <c r="P100" s="527">
        <v>0.25408229915088176</v>
      </c>
      <c r="Q100" s="527">
        <v>0.22038724373576313</v>
      </c>
      <c r="R100" s="527"/>
      <c r="S100" s="527"/>
      <c r="T100" s="527"/>
      <c r="U100" s="527"/>
      <c r="V100" s="527"/>
      <c r="W100" s="527"/>
    </row>
    <row r="101" spans="1:24" ht="15" customHeight="1">
      <c r="A101" s="810"/>
      <c r="B101" s="238" t="s">
        <v>6</v>
      </c>
      <c r="C101" s="527"/>
      <c r="D101" s="527"/>
      <c r="E101" s="527"/>
      <c r="F101" s="527"/>
      <c r="G101" s="527"/>
      <c r="H101" s="527"/>
      <c r="I101" s="527"/>
      <c r="J101" s="527"/>
      <c r="K101" s="527"/>
      <c r="L101" s="527"/>
      <c r="M101" s="527"/>
      <c r="N101" s="527"/>
      <c r="O101" s="527"/>
      <c r="P101" s="527"/>
      <c r="Q101" s="286"/>
      <c r="R101" s="527"/>
      <c r="S101" s="527"/>
      <c r="T101" s="527"/>
      <c r="U101" s="527"/>
      <c r="V101" s="527"/>
      <c r="W101" s="527"/>
    </row>
    <row r="102" spans="1:24" ht="15" customHeight="1">
      <c r="A102" s="810"/>
      <c r="B102" s="238" t="s">
        <v>5</v>
      </c>
      <c r="C102" s="527"/>
      <c r="D102" s="527"/>
      <c r="E102" s="527"/>
      <c r="F102" s="527"/>
      <c r="G102" s="527"/>
      <c r="H102" s="527"/>
      <c r="I102" s="527"/>
      <c r="J102" s="527"/>
      <c r="K102" s="527"/>
      <c r="L102" s="527"/>
      <c r="M102" s="527"/>
      <c r="N102" s="527"/>
      <c r="O102" s="527"/>
      <c r="P102" s="527"/>
      <c r="Q102" s="286"/>
      <c r="R102" s="527"/>
      <c r="S102" s="527"/>
      <c r="T102" s="527"/>
      <c r="U102" s="527"/>
      <c r="V102" s="527"/>
      <c r="W102" s="527"/>
    </row>
    <row r="103" spans="1:24" ht="15" customHeight="1">
      <c r="A103" s="810"/>
      <c r="B103" s="238" t="s">
        <v>4</v>
      </c>
      <c r="C103" s="527"/>
      <c r="D103" s="527"/>
      <c r="E103" s="527"/>
      <c r="F103" s="527"/>
      <c r="G103" s="527"/>
      <c r="H103" s="527"/>
      <c r="I103" s="527"/>
      <c r="J103" s="527"/>
      <c r="K103" s="527"/>
      <c r="L103" s="527"/>
      <c r="M103" s="527"/>
      <c r="N103" s="527"/>
      <c r="O103" s="527"/>
      <c r="P103" s="527"/>
      <c r="Q103" s="286"/>
      <c r="R103" s="527"/>
      <c r="S103" s="527"/>
      <c r="T103" s="527"/>
      <c r="U103" s="527"/>
      <c r="V103" s="527"/>
      <c r="W103" s="527"/>
    </row>
    <row r="104" spans="1:24" ht="15" customHeight="1">
      <c r="A104" s="810"/>
      <c r="B104" s="238" t="s">
        <v>3</v>
      </c>
      <c r="C104" s="527"/>
      <c r="D104" s="527"/>
      <c r="E104" s="527"/>
      <c r="F104" s="527"/>
      <c r="G104" s="527"/>
      <c r="H104" s="527"/>
      <c r="I104" s="527"/>
      <c r="J104" s="527"/>
      <c r="K104" s="527"/>
      <c r="L104" s="527"/>
      <c r="M104" s="527"/>
      <c r="N104" s="527"/>
      <c r="O104" s="527"/>
      <c r="P104" s="527"/>
      <c r="Q104" s="527"/>
      <c r="R104" s="527"/>
      <c r="S104" s="527"/>
      <c r="T104" s="527"/>
      <c r="U104" s="527"/>
      <c r="V104" s="527"/>
      <c r="W104" s="527"/>
    </row>
    <row r="105" spans="1:24" ht="15" customHeight="1">
      <c r="A105" s="810"/>
      <c r="B105" s="237" t="s">
        <v>32</v>
      </c>
      <c r="C105" s="527"/>
      <c r="D105" s="527"/>
      <c r="E105" s="527"/>
      <c r="F105" s="527"/>
      <c r="G105" s="527"/>
      <c r="H105" s="527"/>
      <c r="I105" s="527"/>
      <c r="J105" s="527"/>
      <c r="K105" s="527"/>
      <c r="L105" s="527"/>
      <c r="M105" s="527"/>
      <c r="N105" s="527"/>
      <c r="O105" s="527"/>
      <c r="P105" s="527"/>
      <c r="Q105" s="286"/>
      <c r="R105" s="527"/>
      <c r="S105" s="527"/>
      <c r="T105" s="527"/>
      <c r="U105" s="527"/>
      <c r="V105" s="527"/>
      <c r="W105" s="527"/>
    </row>
    <row r="106" spans="1:24" ht="15" customHeight="1">
      <c r="A106" s="810"/>
      <c r="B106" s="238" t="s">
        <v>1</v>
      </c>
      <c r="C106" s="527"/>
      <c r="D106" s="527"/>
      <c r="E106" s="527"/>
      <c r="F106" s="527"/>
      <c r="G106" s="527"/>
      <c r="H106" s="527"/>
      <c r="I106" s="527"/>
      <c r="J106" s="527"/>
      <c r="K106" s="527"/>
      <c r="L106" s="527">
        <v>15.053603478728524</v>
      </c>
      <c r="M106" s="527">
        <v>14.836492236695076</v>
      </c>
      <c r="N106" s="527">
        <v>14.000942858998014</v>
      </c>
      <c r="O106" s="527">
        <v>17.805328738994579</v>
      </c>
      <c r="P106" s="527">
        <v>18.189491033491951</v>
      </c>
      <c r="Q106" s="527">
        <v>13.000354606781203</v>
      </c>
      <c r="R106" s="527"/>
      <c r="S106" s="527"/>
      <c r="T106" s="527"/>
      <c r="U106" s="527"/>
      <c r="V106" s="527"/>
      <c r="W106" s="527"/>
    </row>
    <row r="107" spans="1:24" ht="15" customHeight="1">
      <c r="A107" s="810"/>
      <c r="B107" s="238" t="s">
        <v>0</v>
      </c>
      <c r="C107" s="527"/>
      <c r="D107" s="527"/>
      <c r="E107" s="527"/>
      <c r="F107" s="527"/>
      <c r="G107" s="527"/>
      <c r="H107" s="527"/>
      <c r="I107" s="527"/>
      <c r="J107" s="527"/>
      <c r="K107" s="527"/>
      <c r="L107" s="527"/>
      <c r="M107" s="527"/>
      <c r="N107" s="527"/>
      <c r="O107" s="527"/>
      <c r="P107" s="527"/>
      <c r="Q107" s="286"/>
      <c r="R107" s="527"/>
      <c r="S107" s="527"/>
      <c r="T107" s="527"/>
      <c r="U107" s="527"/>
      <c r="V107" s="527"/>
      <c r="W107" s="527"/>
    </row>
    <row r="109" spans="1:24">
      <c r="A109" s="89" t="s">
        <v>18</v>
      </c>
    </row>
    <row r="110" spans="1:24" ht="15" customHeight="1"/>
    <row r="111" spans="1:24" ht="15" customHeight="1">
      <c r="A111" s="53" t="s">
        <v>102</v>
      </c>
    </row>
    <row r="112" spans="1:24" ht="15" customHeight="1"/>
    <row r="113" spans="1:12" ht="13.8" customHeight="1">
      <c r="A113" s="89" t="s">
        <v>36</v>
      </c>
      <c r="C113" s="86"/>
      <c r="D113" s="86"/>
      <c r="E113" s="86"/>
      <c r="F113" s="86"/>
      <c r="G113" s="86"/>
      <c r="H113" s="86"/>
      <c r="I113" s="86"/>
      <c r="J113" s="86"/>
      <c r="K113" s="86"/>
    </row>
    <row r="115" spans="1:12" ht="14.25" customHeight="1">
      <c r="A115" s="86" t="s">
        <v>240</v>
      </c>
      <c r="L115" s="48"/>
    </row>
    <row r="117" spans="1:12" ht="15" customHeight="1">
      <c r="A117" s="17" t="s">
        <v>241</v>
      </c>
    </row>
    <row r="118" spans="1:12" ht="15" customHeight="1"/>
    <row r="119" spans="1:12">
      <c r="A119" s="17" t="s">
        <v>242</v>
      </c>
      <c r="B119" s="48"/>
      <c r="C119" s="48"/>
      <c r="D119" s="48"/>
      <c r="E119" s="48"/>
      <c r="F119" s="48"/>
      <c r="G119" s="48"/>
      <c r="H119" s="48"/>
      <c r="I119" s="48"/>
      <c r="J119" s="48"/>
      <c r="K119" s="48"/>
    </row>
  </sheetData>
  <mergeCells count="9">
    <mergeCell ref="C3:W3"/>
    <mergeCell ref="A92:A107"/>
    <mergeCell ref="A76:A91"/>
    <mergeCell ref="A58:A75"/>
    <mergeCell ref="A3:A4"/>
    <mergeCell ref="B3:B4"/>
    <mergeCell ref="A5:A26"/>
    <mergeCell ref="A27:A57"/>
    <mergeCell ref="B32:B34"/>
  </mergeCells>
  <conditionalFormatting sqref="Q16">
    <cfRule type="expression" dxfId="123" priority="3" stopIfTrue="1">
      <formula>ISNA(ACTIVECELL)</formula>
    </cfRule>
  </conditionalFormatting>
  <conditionalFormatting sqref="Q39">
    <cfRule type="expression" dxfId="122" priority="2" stopIfTrue="1">
      <formula>ISNA(ACTIVECELL)</formula>
    </cfRule>
  </conditionalFormatting>
  <conditionalFormatting sqref="Q102">
    <cfRule type="expression" dxfId="121" priority="1" stopIfTrue="1">
      <formula>ISNA(ACTIVECELL)</formula>
    </cfRule>
  </conditionalFormatting>
  <hyperlinks>
    <hyperlink ref="Y4" location="Content!A1" display="Back to content page" xr:uid="{00000000-0004-0000-F400-000000000000}"/>
  </hyperlinks>
  <pageMargins left="0.7" right="0.7" top="0.75" bottom="0.75" header="0.3" footer="0.3"/>
  <pageSetup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sheetPr codeName="Sheet246"/>
  <dimension ref="A1:AA27"/>
  <sheetViews>
    <sheetView topLeftCell="F1" workbookViewId="0">
      <selection activeCell="AB9" sqref="AB9:AC17"/>
    </sheetView>
  </sheetViews>
  <sheetFormatPr defaultRowHeight="14.4"/>
  <cols>
    <col min="1" max="1" width="33.77734375" style="17" customWidth="1"/>
    <col min="2" max="25" width="8.77734375" style="17" customWidth="1"/>
    <col min="26" max="27" width="8.77734375" style="17"/>
  </cols>
  <sheetData>
    <row r="1" spans="1:27">
      <c r="A1" s="290" t="s">
        <v>2989</v>
      </c>
      <c r="B1" s="13"/>
      <c r="C1" s="90"/>
      <c r="D1" s="90"/>
      <c r="E1" s="90"/>
      <c r="F1" s="90"/>
      <c r="G1" s="90"/>
      <c r="H1" s="90"/>
      <c r="I1" s="90"/>
      <c r="J1" s="90"/>
      <c r="K1" s="13"/>
      <c r="L1" s="13"/>
      <c r="M1" s="13"/>
      <c r="N1" s="13"/>
      <c r="O1" s="13"/>
      <c r="Z1" s="13"/>
      <c r="AA1" s="13"/>
    </row>
    <row r="2" spans="1:27">
      <c r="A2" s="90"/>
    </row>
    <row r="3" spans="1:27">
      <c r="A3" s="215" t="s">
        <v>26</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X3" s="25">
        <v>2022</v>
      </c>
      <c r="Y3" s="25">
        <v>2023</v>
      </c>
      <c r="AA3" s="1" t="s">
        <v>528</v>
      </c>
    </row>
    <row r="4" spans="1:27">
      <c r="A4" s="219" t="s">
        <v>13</v>
      </c>
      <c r="B4" s="281"/>
      <c r="C4" s="281"/>
      <c r="D4" s="281"/>
      <c r="E4" s="281"/>
      <c r="F4" s="281"/>
      <c r="G4" s="281"/>
      <c r="H4" s="281"/>
      <c r="I4" s="281"/>
      <c r="J4" s="281"/>
      <c r="K4" s="281"/>
      <c r="L4" s="281"/>
      <c r="M4" s="281"/>
      <c r="N4" s="281"/>
      <c r="O4" s="281"/>
      <c r="P4" s="281"/>
      <c r="Q4" s="281"/>
      <c r="R4" s="281"/>
      <c r="S4" s="281"/>
      <c r="T4" s="281"/>
      <c r="U4" s="281"/>
      <c r="V4" s="281"/>
      <c r="W4" s="281"/>
      <c r="X4" s="281"/>
      <c r="Y4" s="281"/>
    </row>
    <row r="5" spans="1:27">
      <c r="A5" s="92" t="s">
        <v>12</v>
      </c>
      <c r="B5" s="281">
        <v>967.9</v>
      </c>
      <c r="C5" s="281">
        <v>1123.0999999999999</v>
      </c>
      <c r="D5" s="281">
        <v>1241.5999999999999</v>
      </c>
      <c r="E5" s="281">
        <v>1605.7</v>
      </c>
      <c r="F5" s="281">
        <v>1915.2</v>
      </c>
      <c r="G5" s="281">
        <v>1898.3</v>
      </c>
      <c r="H5" s="281">
        <v>2050.4</v>
      </c>
      <c r="I5" s="281">
        <v>2393.6</v>
      </c>
      <c r="J5" s="281">
        <v>2585</v>
      </c>
      <c r="K5" s="281">
        <v>2748.5</v>
      </c>
      <c r="L5" s="281">
        <v>2984.5</v>
      </c>
      <c r="M5" s="281">
        <v>3180.1</v>
      </c>
      <c r="N5" s="281">
        <v>3371.32</v>
      </c>
      <c r="O5" s="281">
        <v>2981.4</v>
      </c>
      <c r="P5" s="281">
        <v>1684</v>
      </c>
      <c r="Q5" s="281">
        <v>1468</v>
      </c>
      <c r="R5" s="281">
        <v>1650</v>
      </c>
      <c r="S5" s="281">
        <v>1288</v>
      </c>
      <c r="T5" s="281">
        <v>1189</v>
      </c>
      <c r="U5" s="281">
        <v>1746</v>
      </c>
      <c r="V5" s="281"/>
      <c r="W5" s="281"/>
      <c r="X5" s="281"/>
      <c r="Y5" s="281"/>
    </row>
    <row r="6" spans="1:27">
      <c r="A6" s="92" t="s">
        <v>483</v>
      </c>
      <c r="B6" s="281" t="s">
        <v>94</v>
      </c>
      <c r="C6" s="281" t="s">
        <v>94</v>
      </c>
      <c r="D6" s="281" t="s">
        <v>94</v>
      </c>
      <c r="E6" s="281" t="s">
        <v>94</v>
      </c>
      <c r="F6" s="281" t="s">
        <v>94</v>
      </c>
      <c r="G6" s="281" t="s">
        <v>94</v>
      </c>
      <c r="H6" s="281" t="s">
        <v>94</v>
      </c>
      <c r="I6" s="281" t="s">
        <v>94</v>
      </c>
      <c r="J6" s="281" t="s">
        <v>94</v>
      </c>
      <c r="K6" s="281" t="s">
        <v>94</v>
      </c>
      <c r="L6" s="281" t="s">
        <v>94</v>
      </c>
      <c r="M6" s="281" t="s">
        <v>94</v>
      </c>
      <c r="N6" s="281" t="s">
        <v>94</v>
      </c>
      <c r="O6" s="281" t="s">
        <v>94</v>
      </c>
      <c r="P6" s="281" t="s">
        <v>94</v>
      </c>
      <c r="Q6" s="281" t="s">
        <v>94</v>
      </c>
      <c r="R6" s="281" t="s">
        <v>94</v>
      </c>
      <c r="S6" s="281" t="s">
        <v>94</v>
      </c>
      <c r="T6" s="281" t="s">
        <v>94</v>
      </c>
      <c r="U6" s="281" t="s">
        <v>94</v>
      </c>
      <c r="V6" s="281"/>
      <c r="W6" s="281"/>
      <c r="X6" s="281"/>
      <c r="Y6" s="281"/>
    </row>
    <row r="7" spans="1:27">
      <c r="A7" s="28" t="s">
        <v>89</v>
      </c>
      <c r="B7" s="281">
        <v>6</v>
      </c>
      <c r="C7" s="281">
        <v>12</v>
      </c>
      <c r="D7" s="281">
        <v>20</v>
      </c>
      <c r="E7" s="281">
        <v>3</v>
      </c>
      <c r="F7" s="281">
        <v>1</v>
      </c>
      <c r="G7" s="281">
        <v>71</v>
      </c>
      <c r="H7" s="281">
        <v>14</v>
      </c>
      <c r="I7" s="281">
        <v>76</v>
      </c>
      <c r="J7" s="281">
        <v>83</v>
      </c>
      <c r="K7" s="281">
        <v>105</v>
      </c>
      <c r="L7" s="281">
        <v>161</v>
      </c>
      <c r="M7" s="281">
        <v>44</v>
      </c>
      <c r="N7" s="281">
        <v>626</v>
      </c>
      <c r="O7" s="281">
        <v>626</v>
      </c>
      <c r="P7" s="281">
        <v>1138</v>
      </c>
      <c r="Q7" s="281">
        <v>20</v>
      </c>
      <c r="R7" s="281">
        <v>20</v>
      </c>
      <c r="S7" s="281">
        <v>668</v>
      </c>
      <c r="T7" s="281">
        <v>799</v>
      </c>
      <c r="U7" s="281">
        <v>385</v>
      </c>
      <c r="V7" s="281"/>
      <c r="W7" s="281"/>
      <c r="X7" s="281"/>
      <c r="Y7" s="281"/>
      <c r="AA7" s="33"/>
    </row>
    <row r="8" spans="1:27">
      <c r="A8" s="92" t="s">
        <v>482</v>
      </c>
      <c r="B8" s="281">
        <v>652.4</v>
      </c>
      <c r="C8" s="281">
        <v>601.29999999999995</v>
      </c>
      <c r="D8" s="281">
        <v>689.3</v>
      </c>
      <c r="E8" s="281">
        <v>868.2</v>
      </c>
      <c r="F8" s="281">
        <v>916.8</v>
      </c>
      <c r="G8" s="281">
        <v>819</v>
      </c>
      <c r="H8" s="281">
        <v>894</v>
      </c>
      <c r="I8" s="281">
        <v>936</v>
      </c>
      <c r="J8" s="281">
        <v>983</v>
      </c>
      <c r="K8" s="281">
        <v>923.3</v>
      </c>
      <c r="L8" s="281">
        <v>909.4</v>
      </c>
      <c r="M8" s="281">
        <v>805.5</v>
      </c>
      <c r="N8" s="281">
        <v>813.4</v>
      </c>
      <c r="O8" s="281">
        <v>821.9</v>
      </c>
      <c r="P8" s="281">
        <v>860</v>
      </c>
      <c r="Q8" s="281">
        <v>980.4</v>
      </c>
      <c r="R8" s="281">
        <v>1077.0999999999999</v>
      </c>
      <c r="S8" s="281">
        <v>1047.8</v>
      </c>
      <c r="T8" s="281">
        <v>1020.1</v>
      </c>
      <c r="U8" s="281">
        <v>947.1</v>
      </c>
      <c r="V8" s="281"/>
      <c r="W8" s="281"/>
      <c r="X8" s="281"/>
      <c r="Y8" s="281"/>
      <c r="AA8" s="48"/>
    </row>
    <row r="9" spans="1:27">
      <c r="A9" s="92" t="s">
        <v>256</v>
      </c>
      <c r="B9" s="286">
        <v>12</v>
      </c>
      <c r="C9" s="286">
        <v>40</v>
      </c>
      <c r="D9" s="286">
        <v>40.200000000000003</v>
      </c>
      <c r="E9" s="286">
        <v>49.3</v>
      </c>
      <c r="F9" s="286">
        <v>15.4</v>
      </c>
      <c r="G9" s="286">
        <v>35.799999999999997</v>
      </c>
      <c r="H9" s="286">
        <v>38.9</v>
      </c>
      <c r="I9" s="286">
        <v>56</v>
      </c>
      <c r="J9" s="286">
        <v>77</v>
      </c>
      <c r="K9" s="286">
        <v>124.1</v>
      </c>
      <c r="L9" s="286">
        <v>145.6</v>
      </c>
      <c r="M9" s="286">
        <v>262.3</v>
      </c>
      <c r="N9" s="286">
        <v>309.89999999999998</v>
      </c>
      <c r="O9" s="286">
        <v>284.89999999999998</v>
      </c>
      <c r="P9" s="286">
        <v>271.2</v>
      </c>
      <c r="Q9" s="286">
        <v>260.60000000000002</v>
      </c>
      <c r="R9" s="286">
        <v>372.6</v>
      </c>
      <c r="S9" s="286">
        <v>386.9</v>
      </c>
      <c r="T9" s="286">
        <v>396.7</v>
      </c>
      <c r="U9" s="286">
        <v>541.70000000000005</v>
      </c>
      <c r="V9" s="286">
        <v>441.79</v>
      </c>
      <c r="W9" s="634">
        <v>426.77</v>
      </c>
      <c r="X9" s="634">
        <v>507.709</v>
      </c>
      <c r="Y9" s="634">
        <v>475.84699999999998</v>
      </c>
    </row>
    <row r="10" spans="1:27">
      <c r="A10" s="92" t="s">
        <v>10</v>
      </c>
      <c r="B10" s="281" t="s">
        <v>94</v>
      </c>
      <c r="C10" s="281" t="s">
        <v>94</v>
      </c>
      <c r="D10" s="281" t="s">
        <v>94</v>
      </c>
      <c r="E10" s="281" t="s">
        <v>94</v>
      </c>
      <c r="F10" s="281" t="s">
        <v>94</v>
      </c>
      <c r="G10" s="281" t="s">
        <v>94</v>
      </c>
      <c r="H10" s="281" t="s">
        <v>94</v>
      </c>
      <c r="I10" s="281" t="s">
        <v>94</v>
      </c>
      <c r="J10" s="281" t="s">
        <v>94</v>
      </c>
      <c r="K10" s="281" t="s">
        <v>94</v>
      </c>
      <c r="L10" s="281" t="s">
        <v>94</v>
      </c>
      <c r="M10" s="281" t="s">
        <v>94</v>
      </c>
      <c r="N10" s="281" t="s">
        <v>94</v>
      </c>
      <c r="O10" s="281" t="s">
        <v>94</v>
      </c>
      <c r="P10" s="281" t="s">
        <v>94</v>
      </c>
      <c r="Q10" s="281" t="s">
        <v>94</v>
      </c>
      <c r="R10" s="281" t="s">
        <v>94</v>
      </c>
      <c r="S10" s="281" t="s">
        <v>94</v>
      </c>
      <c r="T10" s="281" t="s">
        <v>94</v>
      </c>
      <c r="U10" s="281" t="s">
        <v>94</v>
      </c>
      <c r="V10" s="281"/>
      <c r="W10" s="281"/>
      <c r="X10" s="281"/>
      <c r="Y10" s="281"/>
      <c r="Z10" s="48"/>
      <c r="AA10" s="48"/>
    </row>
    <row r="11" spans="1:27">
      <c r="A11" s="92" t="s">
        <v>9</v>
      </c>
      <c r="B11" s="281" t="s">
        <v>94</v>
      </c>
      <c r="C11" s="281" t="s">
        <v>94</v>
      </c>
      <c r="D11" s="281" t="s">
        <v>94</v>
      </c>
      <c r="E11" s="281" t="s">
        <v>94</v>
      </c>
      <c r="F11" s="281" t="s">
        <v>94</v>
      </c>
      <c r="G11" s="281" t="s">
        <v>94</v>
      </c>
      <c r="H11" s="281" t="s">
        <v>94</v>
      </c>
      <c r="I11" s="281" t="s">
        <v>94</v>
      </c>
      <c r="J11" s="281" t="s">
        <v>94</v>
      </c>
      <c r="K11" s="281" t="s">
        <v>94</v>
      </c>
      <c r="L11" s="281" t="s">
        <v>94</v>
      </c>
      <c r="M11" s="281" t="s">
        <v>94</v>
      </c>
      <c r="N11" s="281" t="s">
        <v>94</v>
      </c>
      <c r="O11" s="281" t="s">
        <v>94</v>
      </c>
      <c r="P11" s="281" t="s">
        <v>94</v>
      </c>
      <c r="Q11" s="281" t="s">
        <v>94</v>
      </c>
      <c r="R11" s="281" t="s">
        <v>94</v>
      </c>
      <c r="S11" s="281" t="s">
        <v>94</v>
      </c>
      <c r="T11" s="281" t="s">
        <v>94</v>
      </c>
      <c r="U11" s="281" t="s">
        <v>94</v>
      </c>
      <c r="V11" s="281"/>
      <c r="W11" s="281"/>
      <c r="X11" s="281"/>
      <c r="Y11" s="281"/>
      <c r="AA11" s="48"/>
    </row>
    <row r="12" spans="1:27">
      <c r="A12" s="92" t="s">
        <v>8</v>
      </c>
      <c r="B12" s="281" t="s">
        <v>94</v>
      </c>
      <c r="C12" s="281" t="s">
        <v>94</v>
      </c>
      <c r="D12" s="281" t="s">
        <v>94</v>
      </c>
      <c r="E12" s="281" t="s">
        <v>94</v>
      </c>
      <c r="F12" s="281" t="s">
        <v>94</v>
      </c>
      <c r="G12" s="281" t="s">
        <v>94</v>
      </c>
      <c r="H12" s="281" t="s">
        <v>94</v>
      </c>
      <c r="I12" s="281" t="s">
        <v>94</v>
      </c>
      <c r="J12" s="281" t="s">
        <v>94</v>
      </c>
      <c r="K12" s="281" t="s">
        <v>94</v>
      </c>
      <c r="L12" s="281" t="s">
        <v>94</v>
      </c>
      <c r="M12" s="281" t="s">
        <v>94</v>
      </c>
      <c r="N12" s="281" t="s">
        <v>94</v>
      </c>
      <c r="O12" s="281" t="s">
        <v>94</v>
      </c>
      <c r="P12" s="281" t="s">
        <v>94</v>
      </c>
      <c r="Q12" s="281" t="s">
        <v>94</v>
      </c>
      <c r="R12" s="281" t="s">
        <v>94</v>
      </c>
      <c r="S12" s="281" t="s">
        <v>94</v>
      </c>
      <c r="T12" s="281" t="s">
        <v>94</v>
      </c>
      <c r="U12" s="281" t="s">
        <v>94</v>
      </c>
      <c r="V12" s="281"/>
      <c r="W12" s="281"/>
      <c r="X12" s="281"/>
      <c r="Y12" s="281"/>
      <c r="Z12" s="74" t="s">
        <v>15</v>
      </c>
    </row>
    <row r="13" spans="1:27">
      <c r="A13" s="92" t="s">
        <v>6</v>
      </c>
      <c r="B13" s="281">
        <v>245</v>
      </c>
      <c r="C13" s="281">
        <v>4800</v>
      </c>
      <c r="D13" s="281">
        <v>5032</v>
      </c>
      <c r="E13" s="281">
        <v>7363</v>
      </c>
      <c r="F13" s="281">
        <v>9267</v>
      </c>
      <c r="G13" s="281">
        <v>9588</v>
      </c>
      <c r="H13" s="281">
        <v>9839</v>
      </c>
      <c r="I13" s="281">
        <v>8568</v>
      </c>
      <c r="J13" s="281">
        <v>8207</v>
      </c>
      <c r="K13" s="281">
        <v>8340</v>
      </c>
      <c r="L13" s="281">
        <v>8533</v>
      </c>
      <c r="M13" s="281">
        <v>8570</v>
      </c>
      <c r="N13" s="281">
        <v>8304</v>
      </c>
      <c r="O13" s="281">
        <v>8339</v>
      </c>
      <c r="P13" s="281">
        <v>7656</v>
      </c>
      <c r="Q13" s="281">
        <v>10547.2</v>
      </c>
      <c r="R13" s="281">
        <v>9927.5</v>
      </c>
      <c r="S13" s="281">
        <v>8289</v>
      </c>
      <c r="T13" s="281">
        <v>8327</v>
      </c>
      <c r="U13" s="281">
        <v>8276</v>
      </c>
      <c r="V13" s="281"/>
      <c r="W13" s="281"/>
      <c r="X13" s="281"/>
      <c r="Y13" s="281"/>
    </row>
    <row r="14" spans="1:27">
      <c r="A14" s="92" t="s">
        <v>17</v>
      </c>
      <c r="B14" s="281">
        <v>785</v>
      </c>
      <c r="C14" s="281">
        <v>1066</v>
      </c>
      <c r="D14" s="281">
        <v>942</v>
      </c>
      <c r="E14" s="281">
        <v>1045</v>
      </c>
      <c r="F14" s="281">
        <v>1566</v>
      </c>
      <c r="G14" s="281">
        <v>1703</v>
      </c>
      <c r="H14" s="281">
        <v>1948</v>
      </c>
      <c r="I14" s="281">
        <v>2045</v>
      </c>
      <c r="J14" s="281">
        <v>2147</v>
      </c>
      <c r="K14" s="281">
        <v>2128</v>
      </c>
      <c r="L14" s="281">
        <v>2462</v>
      </c>
      <c r="M14" s="281">
        <v>2389</v>
      </c>
      <c r="N14" s="281">
        <v>2226</v>
      </c>
      <c r="O14" s="281">
        <v>2916</v>
      </c>
      <c r="P14" s="281">
        <v>2886</v>
      </c>
      <c r="Q14" s="281">
        <v>2678</v>
      </c>
      <c r="R14" s="281">
        <v>3085</v>
      </c>
      <c r="S14" s="281">
        <v>2939</v>
      </c>
      <c r="T14" s="281">
        <v>3449</v>
      </c>
      <c r="U14" s="281">
        <v>3417</v>
      </c>
      <c r="V14" s="281"/>
      <c r="W14" s="281"/>
      <c r="X14" s="281"/>
      <c r="Y14" s="281"/>
    </row>
    <row r="15" spans="1:27">
      <c r="A15" s="92" t="s">
        <v>4</v>
      </c>
      <c r="B15" s="281" t="s">
        <v>94</v>
      </c>
      <c r="C15" s="281" t="s">
        <v>94</v>
      </c>
      <c r="D15" s="281" t="s">
        <v>94</v>
      </c>
      <c r="E15" s="281" t="s">
        <v>94</v>
      </c>
      <c r="F15" s="281" t="s">
        <v>94</v>
      </c>
      <c r="G15" s="281" t="s">
        <v>94</v>
      </c>
      <c r="H15" s="281" t="s">
        <v>94</v>
      </c>
      <c r="I15" s="281" t="s">
        <v>94</v>
      </c>
      <c r="J15" s="281" t="s">
        <v>94</v>
      </c>
      <c r="K15" s="281" t="s">
        <v>94</v>
      </c>
      <c r="L15" s="281" t="s">
        <v>94</v>
      </c>
      <c r="M15" s="281" t="s">
        <v>94</v>
      </c>
      <c r="N15" s="281" t="s">
        <v>94</v>
      </c>
      <c r="O15" s="281" t="s">
        <v>94</v>
      </c>
      <c r="P15" s="281" t="s">
        <v>94</v>
      </c>
      <c r="Q15" s="281" t="s">
        <v>94</v>
      </c>
      <c r="R15" s="281" t="s">
        <v>94</v>
      </c>
      <c r="S15" s="281" t="s">
        <v>94</v>
      </c>
      <c r="T15" s="281" t="s">
        <v>94</v>
      </c>
      <c r="U15" s="281" t="s">
        <v>94</v>
      </c>
      <c r="V15" s="281"/>
      <c r="W15" s="281"/>
      <c r="X15" s="281"/>
      <c r="Y15" s="281"/>
    </row>
    <row r="16" spans="1:27">
      <c r="A16" s="92" t="s">
        <v>3</v>
      </c>
      <c r="B16" s="281">
        <v>4719</v>
      </c>
      <c r="C16" s="281">
        <v>9200</v>
      </c>
      <c r="D16" s="281">
        <v>9496</v>
      </c>
      <c r="E16" s="281">
        <v>8194</v>
      </c>
      <c r="F16" s="281">
        <v>9818</v>
      </c>
      <c r="G16" s="281">
        <v>11079</v>
      </c>
      <c r="H16" s="281">
        <v>10624</v>
      </c>
      <c r="I16" s="281">
        <v>11348</v>
      </c>
      <c r="J16" s="281">
        <v>10572</v>
      </c>
      <c r="K16" s="281">
        <v>12295</v>
      </c>
      <c r="L16" s="281">
        <v>12193</v>
      </c>
      <c r="M16" s="281">
        <v>11890</v>
      </c>
      <c r="N16" s="281">
        <v>10006</v>
      </c>
      <c r="O16" s="281">
        <v>9428</v>
      </c>
      <c r="P16" s="281">
        <v>11177</v>
      </c>
      <c r="Q16" s="281">
        <v>13059</v>
      </c>
      <c r="R16" s="281">
        <v>10555</v>
      </c>
      <c r="S16" s="281">
        <v>10555</v>
      </c>
      <c r="T16" s="281">
        <v>9687</v>
      </c>
      <c r="U16" s="281">
        <v>7823</v>
      </c>
      <c r="V16" s="281"/>
      <c r="W16" s="281"/>
      <c r="X16" s="281"/>
      <c r="Y16" s="281"/>
      <c r="Z16" s="48"/>
      <c r="AA16" s="48"/>
    </row>
    <row r="17" spans="1:27">
      <c r="A17" s="149" t="s">
        <v>32</v>
      </c>
      <c r="B17" s="281">
        <v>55</v>
      </c>
      <c r="C17" s="281">
        <v>66</v>
      </c>
      <c r="D17" s="281">
        <v>79</v>
      </c>
      <c r="E17" s="281">
        <v>95</v>
      </c>
      <c r="F17" s="281">
        <v>113</v>
      </c>
      <c r="G17" s="281">
        <v>72</v>
      </c>
      <c r="H17" s="281">
        <v>169</v>
      </c>
      <c r="I17" s="281">
        <v>60</v>
      </c>
      <c r="J17" s="281">
        <v>52</v>
      </c>
      <c r="K17" s="281">
        <v>65</v>
      </c>
      <c r="L17" s="281">
        <v>57</v>
      </c>
      <c r="M17" s="281">
        <v>55</v>
      </c>
      <c r="N17" s="281">
        <v>61</v>
      </c>
      <c r="O17" s="281">
        <v>60</v>
      </c>
      <c r="P17" s="281">
        <v>59</v>
      </c>
      <c r="Q17" s="281">
        <v>71</v>
      </c>
      <c r="R17" s="281">
        <v>102</v>
      </c>
      <c r="S17" s="281">
        <v>106</v>
      </c>
      <c r="T17" s="281">
        <v>118</v>
      </c>
      <c r="U17" s="286">
        <v>115.2</v>
      </c>
      <c r="V17" s="286">
        <v>109</v>
      </c>
      <c r="W17" s="286">
        <v>109.6</v>
      </c>
      <c r="X17" s="286">
        <v>131.5</v>
      </c>
      <c r="Y17" s="286">
        <v>150.69999999999999</v>
      </c>
      <c r="Z17" s="17" t="s">
        <v>15</v>
      </c>
      <c r="AA17" s="48"/>
    </row>
    <row r="18" spans="1:27">
      <c r="A18" s="92" t="s">
        <v>1</v>
      </c>
      <c r="B18" s="281"/>
      <c r="C18" s="281"/>
      <c r="D18" s="281"/>
      <c r="E18" s="281">
        <v>0</v>
      </c>
      <c r="F18" s="281">
        <v>0</v>
      </c>
      <c r="G18" s="281">
        <v>0</v>
      </c>
      <c r="H18" s="281">
        <v>46</v>
      </c>
      <c r="I18" s="281">
        <v>275</v>
      </c>
      <c r="J18" s="281">
        <v>264</v>
      </c>
      <c r="K18" s="281">
        <v>10</v>
      </c>
      <c r="L18" s="281">
        <v>13</v>
      </c>
      <c r="M18" s="281">
        <v>120</v>
      </c>
      <c r="N18" s="281">
        <v>163</v>
      </c>
      <c r="O18" s="281">
        <v>73</v>
      </c>
      <c r="P18" s="281">
        <v>13</v>
      </c>
      <c r="Q18" s="281">
        <v>785.2</v>
      </c>
      <c r="R18" s="281">
        <v>2185</v>
      </c>
      <c r="S18" s="281">
        <v>753</v>
      </c>
      <c r="T18" s="281">
        <v>152</v>
      </c>
      <c r="U18" s="281">
        <v>198.16</v>
      </c>
      <c r="V18" s="281"/>
      <c r="W18" s="281"/>
      <c r="X18" s="281"/>
      <c r="Y18" s="281"/>
      <c r="Z18" s="49" t="s">
        <v>15</v>
      </c>
    </row>
    <row r="19" spans="1:27">
      <c r="A19" s="92" t="s">
        <v>23</v>
      </c>
      <c r="B19" s="281">
        <v>5095</v>
      </c>
      <c r="C19" s="281">
        <v>4066</v>
      </c>
      <c r="D19" s="281">
        <v>4010</v>
      </c>
      <c r="E19" s="281">
        <v>3185</v>
      </c>
      <c r="F19" s="281">
        <v>2040</v>
      </c>
      <c r="G19" s="281">
        <v>3013</v>
      </c>
      <c r="H19" s="281">
        <v>4246</v>
      </c>
      <c r="I19" s="281">
        <v>2956</v>
      </c>
      <c r="J19" s="281">
        <v>1686</v>
      </c>
      <c r="K19" s="281">
        <v>2182</v>
      </c>
      <c r="L19" s="281">
        <v>1718</v>
      </c>
      <c r="M19" s="281">
        <v>1578.7</v>
      </c>
      <c r="N19" s="281">
        <v>1076.0999999999999</v>
      </c>
      <c r="O19" s="281">
        <v>1722</v>
      </c>
      <c r="P19" s="281">
        <v>1127</v>
      </c>
      <c r="Q19" s="281">
        <v>1139</v>
      </c>
      <c r="R19" s="281">
        <v>2220</v>
      </c>
      <c r="S19" s="281">
        <v>2569</v>
      </c>
      <c r="T19" s="281">
        <v>1177</v>
      </c>
      <c r="U19" s="281">
        <v>1612</v>
      </c>
      <c r="V19" s="281"/>
      <c r="W19" s="281"/>
      <c r="X19" s="281"/>
      <c r="Y19" s="281"/>
    </row>
    <row r="21" spans="1:27">
      <c r="A21" s="44" t="s">
        <v>195</v>
      </c>
    </row>
    <row r="22" spans="1:27">
      <c r="A22" s="44"/>
    </row>
    <row r="23" spans="1:27">
      <c r="A23" s="53" t="s">
        <v>557</v>
      </c>
    </row>
    <row r="25" spans="1:27">
      <c r="A25" s="53" t="s">
        <v>746</v>
      </c>
    </row>
    <row r="27" spans="1:27">
      <c r="A27" s="17" t="s">
        <v>3119</v>
      </c>
    </row>
  </sheetData>
  <hyperlinks>
    <hyperlink ref="AA3" location="Content!A1" display="Back to content page" xr:uid="{00000000-0004-0000-F500-000000000000}"/>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sheetPr codeName="Sheet247"/>
  <dimension ref="A1:AA27"/>
  <sheetViews>
    <sheetView topLeftCell="F1" workbookViewId="0">
      <selection activeCell="U9" sqref="U9"/>
    </sheetView>
  </sheetViews>
  <sheetFormatPr defaultRowHeight="14.4"/>
  <cols>
    <col min="1" max="1" width="33.77734375" style="17" customWidth="1"/>
    <col min="2" max="25" width="8.77734375" style="17" customWidth="1"/>
    <col min="26" max="27" width="8.77734375" style="17"/>
  </cols>
  <sheetData>
    <row r="1" spans="1:27">
      <c r="A1" s="240" t="s">
        <v>2990</v>
      </c>
      <c r="B1" s="13"/>
      <c r="C1" s="90"/>
      <c r="D1" s="90"/>
      <c r="E1" s="90"/>
      <c r="F1" s="90"/>
      <c r="G1" s="90"/>
      <c r="H1" s="90"/>
      <c r="I1" s="90"/>
      <c r="J1" s="90"/>
      <c r="K1" s="13"/>
      <c r="L1" s="13"/>
      <c r="M1" s="13"/>
      <c r="N1" s="13"/>
      <c r="O1" s="13"/>
      <c r="Z1" s="13"/>
      <c r="AA1" s="13"/>
    </row>
    <row r="2" spans="1:27">
      <c r="A2" s="90"/>
    </row>
    <row r="3" spans="1:27">
      <c r="A3" s="215" t="s">
        <v>26</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X3" s="25">
        <v>2022</v>
      </c>
      <c r="Y3" s="25">
        <v>2023</v>
      </c>
      <c r="AA3" s="1" t="s">
        <v>528</v>
      </c>
    </row>
    <row r="4" spans="1:27">
      <c r="A4" s="219" t="s">
        <v>13</v>
      </c>
      <c r="B4" s="281"/>
      <c r="C4" s="281"/>
      <c r="D4" s="281"/>
      <c r="E4" s="281"/>
      <c r="F4" s="281"/>
      <c r="G4" s="281"/>
      <c r="H4" s="281"/>
      <c r="I4" s="281"/>
      <c r="J4" s="281"/>
      <c r="K4" s="281"/>
      <c r="L4" s="281"/>
      <c r="M4" s="281"/>
      <c r="N4" s="281"/>
      <c r="O4" s="281"/>
      <c r="P4" s="281"/>
      <c r="Q4" s="281"/>
      <c r="R4" s="281"/>
      <c r="S4" s="281"/>
      <c r="T4" s="281"/>
      <c r="U4" s="281"/>
      <c r="V4" s="281"/>
      <c r="W4" s="281"/>
      <c r="X4" s="281"/>
      <c r="Y4" s="281"/>
    </row>
    <row r="5" spans="1:27">
      <c r="A5" s="92" t="s">
        <v>12</v>
      </c>
      <c r="B5" s="281" t="s">
        <v>94</v>
      </c>
      <c r="C5" s="281" t="s">
        <v>94</v>
      </c>
      <c r="D5" s="281" t="s">
        <v>94</v>
      </c>
      <c r="E5" s="281" t="s">
        <v>94</v>
      </c>
      <c r="F5" s="281" t="s">
        <v>94</v>
      </c>
      <c r="G5" s="281" t="s">
        <v>94</v>
      </c>
      <c r="H5" s="281" t="s">
        <v>94</v>
      </c>
      <c r="I5" s="281" t="s">
        <v>94</v>
      </c>
      <c r="J5" s="281" t="s">
        <v>94</v>
      </c>
      <c r="K5" s="281" t="s">
        <v>94</v>
      </c>
      <c r="L5" s="281" t="s">
        <v>94</v>
      </c>
      <c r="M5" s="281" t="s">
        <v>94</v>
      </c>
      <c r="N5" s="281" t="s">
        <v>94</v>
      </c>
      <c r="O5" s="281" t="s">
        <v>94</v>
      </c>
      <c r="P5" s="281" t="s">
        <v>94</v>
      </c>
      <c r="Q5" s="281" t="s">
        <v>94</v>
      </c>
      <c r="R5" s="281" t="s">
        <v>94</v>
      </c>
      <c r="S5" s="281" t="s">
        <v>94</v>
      </c>
      <c r="T5" s="281" t="s">
        <v>94</v>
      </c>
      <c r="U5" s="281" t="s">
        <v>94</v>
      </c>
      <c r="V5" s="281"/>
      <c r="W5" s="281"/>
      <c r="X5" s="281"/>
      <c r="Y5" s="281"/>
    </row>
    <row r="6" spans="1:27">
      <c r="A6" s="92" t="s">
        <v>483</v>
      </c>
      <c r="B6" s="281" t="s">
        <v>94</v>
      </c>
      <c r="C6" s="281" t="s">
        <v>94</v>
      </c>
      <c r="D6" s="281" t="s">
        <v>94</v>
      </c>
      <c r="E6" s="281" t="s">
        <v>94</v>
      </c>
      <c r="F6" s="281" t="s">
        <v>94</v>
      </c>
      <c r="G6" s="281" t="s">
        <v>94</v>
      </c>
      <c r="H6" s="281" t="s">
        <v>94</v>
      </c>
      <c r="I6" s="281" t="s">
        <v>94</v>
      </c>
      <c r="J6" s="281" t="s">
        <v>94</v>
      </c>
      <c r="K6" s="281" t="s">
        <v>94</v>
      </c>
      <c r="L6" s="281" t="s">
        <v>94</v>
      </c>
      <c r="M6" s="281" t="s">
        <v>94</v>
      </c>
      <c r="N6" s="281" t="s">
        <v>94</v>
      </c>
      <c r="O6" s="281" t="s">
        <v>94</v>
      </c>
      <c r="P6" s="281" t="s">
        <v>94</v>
      </c>
      <c r="Q6" s="281" t="s">
        <v>94</v>
      </c>
      <c r="R6" s="281" t="s">
        <v>94</v>
      </c>
      <c r="S6" s="281" t="s">
        <v>94</v>
      </c>
      <c r="T6" s="281" t="s">
        <v>94</v>
      </c>
      <c r="U6" s="281" t="s">
        <v>94</v>
      </c>
      <c r="V6" s="281"/>
      <c r="W6" s="281"/>
      <c r="X6" s="281"/>
      <c r="Y6" s="281"/>
    </row>
    <row r="7" spans="1:27">
      <c r="A7" s="28" t="s">
        <v>89</v>
      </c>
      <c r="B7" s="281">
        <v>1279</v>
      </c>
      <c r="C7" s="281">
        <v>1202</v>
      </c>
      <c r="D7" s="281">
        <v>1334</v>
      </c>
      <c r="E7" s="281">
        <v>1331</v>
      </c>
      <c r="F7" s="281">
        <v>1395</v>
      </c>
      <c r="G7" s="281">
        <v>1735</v>
      </c>
      <c r="H7" s="281">
        <v>1323</v>
      </c>
      <c r="I7" s="281">
        <v>1402</v>
      </c>
      <c r="J7" s="281">
        <v>674</v>
      </c>
      <c r="K7" s="281">
        <v>887</v>
      </c>
      <c r="L7" s="281">
        <v>916</v>
      </c>
      <c r="M7" s="281">
        <v>171</v>
      </c>
      <c r="N7" s="281">
        <v>48</v>
      </c>
      <c r="O7" s="281">
        <v>48</v>
      </c>
      <c r="P7" s="281">
        <v>69</v>
      </c>
      <c r="Q7" s="281">
        <v>422</v>
      </c>
      <c r="R7" s="281">
        <v>420</v>
      </c>
      <c r="S7" s="281">
        <v>62</v>
      </c>
      <c r="T7" s="281">
        <v>70</v>
      </c>
      <c r="U7" s="281">
        <v>248</v>
      </c>
      <c r="V7" s="281"/>
      <c r="W7" s="281"/>
      <c r="X7" s="281"/>
      <c r="Y7" s="281"/>
      <c r="AA7" s="33"/>
    </row>
    <row r="8" spans="1:27">
      <c r="A8" s="92" t="s">
        <v>482</v>
      </c>
      <c r="B8" s="281" t="s">
        <v>94</v>
      </c>
      <c r="C8" s="281" t="s">
        <v>94</v>
      </c>
      <c r="D8" s="281" t="s">
        <v>94</v>
      </c>
      <c r="E8" s="281" t="s">
        <v>94</v>
      </c>
      <c r="F8" s="281" t="s">
        <v>94</v>
      </c>
      <c r="G8" s="281" t="s">
        <v>94</v>
      </c>
      <c r="H8" s="281" t="s">
        <v>94</v>
      </c>
      <c r="I8" s="281" t="s">
        <v>94</v>
      </c>
      <c r="J8" s="281" t="s">
        <v>94</v>
      </c>
      <c r="K8" s="281" t="s">
        <v>94</v>
      </c>
      <c r="L8" s="281" t="s">
        <v>94</v>
      </c>
      <c r="M8" s="281" t="s">
        <v>94</v>
      </c>
      <c r="N8" s="281" t="s">
        <v>94</v>
      </c>
      <c r="O8" s="281" t="s">
        <v>94</v>
      </c>
      <c r="P8" s="281" t="s">
        <v>94</v>
      </c>
      <c r="Q8" s="281" t="s">
        <v>94</v>
      </c>
      <c r="R8" s="281" t="s">
        <v>94</v>
      </c>
      <c r="S8" s="281" t="s">
        <v>94</v>
      </c>
      <c r="T8" s="281" t="s">
        <v>94</v>
      </c>
      <c r="U8" s="281" t="s">
        <v>94</v>
      </c>
      <c r="V8" s="281"/>
      <c r="W8" s="281"/>
      <c r="X8" s="281"/>
      <c r="Y8" s="281"/>
      <c r="AA8" s="48"/>
    </row>
    <row r="9" spans="1:27">
      <c r="A9" s="92" t="s">
        <v>256</v>
      </c>
      <c r="B9" s="607">
        <v>12.6</v>
      </c>
      <c r="C9" s="607">
        <v>23.2</v>
      </c>
      <c r="D9" s="607">
        <v>35.299999999999997</v>
      </c>
      <c r="E9" s="607">
        <v>40.299999999999997</v>
      </c>
      <c r="F9" s="607">
        <v>6.1</v>
      </c>
      <c r="G9" s="607">
        <v>22.3</v>
      </c>
      <c r="H9" s="607">
        <v>11.2</v>
      </c>
      <c r="I9" s="607">
        <v>8.5</v>
      </c>
      <c r="J9" s="607">
        <v>3.8</v>
      </c>
      <c r="K9" s="607">
        <v>1.7</v>
      </c>
      <c r="L9" s="607">
        <v>5.5</v>
      </c>
      <c r="M9" s="607">
        <v>39.200000000000003</v>
      </c>
      <c r="N9" s="607">
        <v>21</v>
      </c>
      <c r="O9" s="607">
        <v>2.2000000000000002</v>
      </c>
      <c r="P9" s="607">
        <v>2.92</v>
      </c>
      <c r="Q9" s="607">
        <v>4.4000000000000004</v>
      </c>
      <c r="R9" s="607">
        <v>2.6</v>
      </c>
      <c r="S9" s="607">
        <v>0.8</v>
      </c>
      <c r="T9" s="607">
        <v>2.9</v>
      </c>
      <c r="U9" s="607">
        <v>0.93</v>
      </c>
      <c r="V9" s="607">
        <v>0.48299999999999998</v>
      </c>
      <c r="W9" s="607">
        <v>1.1559999999999999</v>
      </c>
      <c r="X9" s="607">
        <v>0.73899999999999999</v>
      </c>
      <c r="Y9" s="686">
        <v>4.6899999999999997E-2</v>
      </c>
    </row>
    <row r="10" spans="1:27">
      <c r="A10" s="92" t="s">
        <v>10</v>
      </c>
      <c r="B10" s="281" t="s">
        <v>94</v>
      </c>
      <c r="C10" s="281" t="s">
        <v>94</v>
      </c>
      <c r="D10" s="281" t="s">
        <v>94</v>
      </c>
      <c r="E10" s="281" t="s">
        <v>94</v>
      </c>
      <c r="F10" s="281" t="s">
        <v>94</v>
      </c>
      <c r="G10" s="281" t="s">
        <v>94</v>
      </c>
      <c r="H10" s="281" t="s">
        <v>94</v>
      </c>
      <c r="I10" s="281" t="s">
        <v>94</v>
      </c>
      <c r="J10" s="281" t="s">
        <v>94</v>
      </c>
      <c r="K10" s="281" t="s">
        <v>94</v>
      </c>
      <c r="L10" s="281" t="s">
        <v>94</v>
      </c>
      <c r="M10" s="281" t="s">
        <v>94</v>
      </c>
      <c r="N10" s="281" t="s">
        <v>94</v>
      </c>
      <c r="O10" s="281" t="s">
        <v>94</v>
      </c>
      <c r="P10" s="281" t="s">
        <v>94</v>
      </c>
      <c r="Q10" s="281" t="s">
        <v>94</v>
      </c>
      <c r="R10" s="281" t="s">
        <v>94</v>
      </c>
      <c r="S10" s="281" t="s">
        <v>94</v>
      </c>
      <c r="T10" s="281" t="s">
        <v>94</v>
      </c>
      <c r="U10" s="281" t="s">
        <v>94</v>
      </c>
      <c r="V10" s="281" t="s">
        <v>94</v>
      </c>
      <c r="W10" s="281" t="s">
        <v>94</v>
      </c>
      <c r="X10" s="281" t="s">
        <v>94</v>
      </c>
      <c r="Y10" s="281" t="s">
        <v>94</v>
      </c>
      <c r="Z10" s="48"/>
      <c r="AA10" s="48"/>
    </row>
    <row r="11" spans="1:27">
      <c r="A11" s="92" t="s">
        <v>9</v>
      </c>
      <c r="B11" s="281">
        <v>3.3</v>
      </c>
      <c r="C11" s="281">
        <v>6</v>
      </c>
      <c r="D11" s="281">
        <v>6.5</v>
      </c>
      <c r="E11" s="281">
        <v>6.7</v>
      </c>
      <c r="F11" s="281">
        <v>7.5</v>
      </c>
      <c r="G11" s="281">
        <v>10</v>
      </c>
      <c r="H11" s="281">
        <v>10.9</v>
      </c>
      <c r="I11" s="281">
        <v>16.899999999999999</v>
      </c>
      <c r="J11" s="281">
        <v>19.899999999999999</v>
      </c>
      <c r="K11" s="281">
        <v>16.3</v>
      </c>
      <c r="L11" s="281">
        <v>20.5</v>
      </c>
      <c r="M11" s="281">
        <v>20</v>
      </c>
      <c r="N11" s="281">
        <v>17.899999999999999</v>
      </c>
      <c r="O11" s="281">
        <v>31.7</v>
      </c>
      <c r="P11" s="281">
        <v>39.299999999999997</v>
      </c>
      <c r="Q11" s="281">
        <v>21.85</v>
      </c>
      <c r="R11" s="281">
        <v>24.43</v>
      </c>
      <c r="S11" s="281">
        <v>20.43</v>
      </c>
      <c r="T11" s="281">
        <v>82.22</v>
      </c>
      <c r="U11" s="281">
        <v>82</v>
      </c>
      <c r="V11" s="281"/>
      <c r="W11" s="281"/>
      <c r="X11" s="281"/>
      <c r="Y11" s="281"/>
      <c r="AA11" s="48"/>
    </row>
    <row r="12" spans="1:27">
      <c r="A12" s="92" t="s">
        <v>8</v>
      </c>
      <c r="B12" s="281" t="s">
        <v>94</v>
      </c>
      <c r="C12" s="281" t="s">
        <v>94</v>
      </c>
      <c r="D12" s="281" t="s">
        <v>94</v>
      </c>
      <c r="E12" s="281" t="s">
        <v>94</v>
      </c>
      <c r="F12" s="281" t="s">
        <v>94</v>
      </c>
      <c r="G12" s="281" t="s">
        <v>94</v>
      </c>
      <c r="H12" s="281" t="s">
        <v>94</v>
      </c>
      <c r="I12" s="281" t="s">
        <v>94</v>
      </c>
      <c r="J12" s="281" t="s">
        <v>94</v>
      </c>
      <c r="K12" s="281" t="s">
        <v>94</v>
      </c>
      <c r="L12" s="281" t="s">
        <v>94</v>
      </c>
      <c r="M12" s="281" t="s">
        <v>94</v>
      </c>
      <c r="N12" s="281" t="s">
        <v>94</v>
      </c>
      <c r="O12" s="281" t="s">
        <v>94</v>
      </c>
      <c r="P12" s="281" t="s">
        <v>94</v>
      </c>
      <c r="Q12" s="281" t="s">
        <v>94</v>
      </c>
      <c r="R12" s="281" t="s">
        <v>94</v>
      </c>
      <c r="S12" s="281" t="s">
        <v>94</v>
      </c>
      <c r="T12" s="281" t="s">
        <v>94</v>
      </c>
      <c r="U12" s="281" t="s">
        <v>94</v>
      </c>
      <c r="V12" s="281"/>
      <c r="W12" s="281"/>
      <c r="X12" s="281"/>
      <c r="Y12" s="281"/>
      <c r="Z12" s="74" t="s">
        <v>15</v>
      </c>
    </row>
    <row r="13" spans="1:27">
      <c r="A13" s="92" t="s">
        <v>6</v>
      </c>
      <c r="B13" s="281">
        <v>7781</v>
      </c>
      <c r="C13" s="281">
        <v>10370</v>
      </c>
      <c r="D13" s="281">
        <v>11408</v>
      </c>
      <c r="E13" s="281">
        <v>9643</v>
      </c>
      <c r="F13" s="281">
        <v>10402</v>
      </c>
      <c r="G13" s="281">
        <v>12001</v>
      </c>
      <c r="H13" s="281">
        <v>12825</v>
      </c>
      <c r="I13" s="281">
        <v>12347</v>
      </c>
      <c r="J13" s="281">
        <v>11212</v>
      </c>
      <c r="K13" s="281">
        <v>12700</v>
      </c>
      <c r="L13" s="281">
        <v>12075</v>
      </c>
      <c r="M13" s="281">
        <v>11954</v>
      </c>
      <c r="N13" s="281">
        <v>9791</v>
      </c>
      <c r="O13" s="281">
        <v>9058</v>
      </c>
      <c r="P13" s="281">
        <v>10199</v>
      </c>
      <c r="Q13" s="281">
        <v>12876</v>
      </c>
      <c r="R13" s="281">
        <v>14269.3</v>
      </c>
      <c r="S13" s="281">
        <v>10010</v>
      </c>
      <c r="T13" s="281">
        <v>9738</v>
      </c>
      <c r="U13" s="281">
        <v>10771</v>
      </c>
      <c r="V13" s="281"/>
      <c r="W13" s="281"/>
      <c r="X13" s="281"/>
      <c r="Y13" s="281"/>
    </row>
    <row r="14" spans="1:27">
      <c r="A14" s="92" t="s">
        <v>17</v>
      </c>
      <c r="B14" s="281">
        <v>100</v>
      </c>
      <c r="C14" s="281">
        <v>69</v>
      </c>
      <c r="D14" s="281">
        <v>54</v>
      </c>
      <c r="E14" s="281">
        <v>53</v>
      </c>
      <c r="F14" s="281">
        <v>23</v>
      </c>
      <c r="G14" s="281">
        <v>31</v>
      </c>
      <c r="H14" s="281">
        <v>36</v>
      </c>
      <c r="I14" s="281">
        <v>40</v>
      </c>
      <c r="J14" s="281">
        <v>47</v>
      </c>
      <c r="K14" s="281">
        <v>68</v>
      </c>
      <c r="L14" s="281">
        <v>77</v>
      </c>
      <c r="M14" s="281">
        <v>79</v>
      </c>
      <c r="N14" s="281">
        <v>88</v>
      </c>
      <c r="O14" s="281">
        <v>89</v>
      </c>
      <c r="P14" s="281">
        <v>84</v>
      </c>
      <c r="Q14" s="281">
        <v>88</v>
      </c>
      <c r="R14" s="281">
        <v>99</v>
      </c>
      <c r="S14" s="281">
        <v>100</v>
      </c>
      <c r="T14" s="281">
        <v>114</v>
      </c>
      <c r="U14" s="281">
        <v>119</v>
      </c>
      <c r="V14" s="281"/>
      <c r="W14" s="281"/>
      <c r="X14" s="281"/>
      <c r="Y14" s="281"/>
    </row>
    <row r="15" spans="1:27">
      <c r="A15" s="92" t="s">
        <v>4</v>
      </c>
      <c r="B15" s="281" t="s">
        <v>94</v>
      </c>
      <c r="C15" s="281" t="s">
        <v>94</v>
      </c>
      <c r="D15" s="281" t="s">
        <v>94</v>
      </c>
      <c r="E15" s="281" t="s">
        <v>94</v>
      </c>
      <c r="F15" s="281" t="s">
        <v>94</v>
      </c>
      <c r="G15" s="281" t="s">
        <v>94</v>
      </c>
      <c r="H15" s="281" t="s">
        <v>94</v>
      </c>
      <c r="I15" s="281" t="s">
        <v>94</v>
      </c>
      <c r="J15" s="281" t="s">
        <v>94</v>
      </c>
      <c r="K15" s="281" t="s">
        <v>94</v>
      </c>
      <c r="L15" s="281" t="s">
        <v>94</v>
      </c>
      <c r="M15" s="281" t="s">
        <v>94</v>
      </c>
      <c r="N15" s="281" t="s">
        <v>94</v>
      </c>
      <c r="O15" s="281" t="s">
        <v>94</v>
      </c>
      <c r="P15" s="281" t="s">
        <v>94</v>
      </c>
      <c r="Q15" s="281" t="s">
        <v>94</v>
      </c>
      <c r="R15" s="281" t="s">
        <v>94</v>
      </c>
      <c r="S15" s="281" t="s">
        <v>94</v>
      </c>
      <c r="T15" s="281" t="s">
        <v>94</v>
      </c>
      <c r="U15" s="281" t="s">
        <v>94</v>
      </c>
      <c r="V15" s="281"/>
      <c r="W15" s="281"/>
      <c r="X15" s="281"/>
      <c r="Y15" s="281"/>
    </row>
    <row r="16" spans="1:27">
      <c r="A16" s="92" t="s">
        <v>3</v>
      </c>
      <c r="B16" s="281">
        <v>4007</v>
      </c>
      <c r="C16" s="281">
        <v>6996</v>
      </c>
      <c r="D16" s="281">
        <v>7242</v>
      </c>
      <c r="E16" s="281">
        <v>10263</v>
      </c>
      <c r="F16" s="281">
        <v>13254</v>
      </c>
      <c r="G16" s="281">
        <v>13422</v>
      </c>
      <c r="H16" s="281">
        <v>13589</v>
      </c>
      <c r="I16" s="281">
        <v>14496</v>
      </c>
      <c r="J16" s="281">
        <v>14168</v>
      </c>
      <c r="K16" s="281">
        <v>14052</v>
      </c>
      <c r="L16" s="281">
        <v>14668</v>
      </c>
      <c r="M16" s="281">
        <v>14964</v>
      </c>
      <c r="N16" s="281">
        <v>15035</v>
      </c>
      <c r="O16" s="281">
        <v>13929</v>
      </c>
      <c r="P16" s="281">
        <v>13836</v>
      </c>
      <c r="Q16" s="281">
        <v>14609</v>
      </c>
      <c r="R16" s="281">
        <v>16549</v>
      </c>
      <c r="S16" s="281">
        <v>16549</v>
      </c>
      <c r="T16" s="281">
        <v>14386</v>
      </c>
      <c r="U16" s="281">
        <v>14482</v>
      </c>
      <c r="V16" s="281"/>
      <c r="W16" s="281"/>
      <c r="X16" s="281"/>
      <c r="Y16" s="281"/>
      <c r="Z16" s="48"/>
      <c r="AA16" s="48"/>
    </row>
    <row r="17" spans="1:27">
      <c r="A17" s="149" t="s">
        <v>32</v>
      </c>
      <c r="B17" s="281" t="s">
        <v>94</v>
      </c>
      <c r="C17" s="281" t="s">
        <v>94</v>
      </c>
      <c r="D17" s="281" t="s">
        <v>94</v>
      </c>
      <c r="E17" s="281" t="s">
        <v>94</v>
      </c>
      <c r="F17" s="281" t="s">
        <v>94</v>
      </c>
      <c r="G17" s="281" t="s">
        <v>94</v>
      </c>
      <c r="H17" s="281" t="s">
        <v>94</v>
      </c>
      <c r="I17" s="281" t="s">
        <v>94</v>
      </c>
      <c r="J17" s="281" t="s">
        <v>94</v>
      </c>
      <c r="K17" s="281" t="s">
        <v>94</v>
      </c>
      <c r="L17" s="281" t="s">
        <v>94</v>
      </c>
      <c r="M17" s="281" t="s">
        <v>94</v>
      </c>
      <c r="N17" s="281" t="s">
        <v>94</v>
      </c>
      <c r="O17" s="281" t="s">
        <v>94</v>
      </c>
      <c r="P17" s="281" t="s">
        <v>94</v>
      </c>
      <c r="Q17" s="281" t="s">
        <v>94</v>
      </c>
      <c r="R17" s="281" t="s">
        <v>94</v>
      </c>
      <c r="S17" s="281" t="s">
        <v>94</v>
      </c>
      <c r="T17" s="281" t="s">
        <v>94</v>
      </c>
      <c r="U17" s="281" t="s">
        <v>94</v>
      </c>
      <c r="V17" s="281"/>
      <c r="W17" s="281"/>
      <c r="X17" s="281"/>
      <c r="Y17" s="281"/>
      <c r="Z17" s="17" t="s">
        <v>15</v>
      </c>
      <c r="AA17" s="48"/>
    </row>
    <row r="18" spans="1:27">
      <c r="A18" s="92" t="s">
        <v>1</v>
      </c>
      <c r="B18" s="281">
        <v>1855</v>
      </c>
      <c r="C18" s="281">
        <v>1052</v>
      </c>
      <c r="D18" s="281">
        <v>778</v>
      </c>
      <c r="E18" s="281">
        <v>504</v>
      </c>
      <c r="F18" s="281">
        <v>231</v>
      </c>
      <c r="G18" s="281">
        <v>243</v>
      </c>
      <c r="H18" s="281">
        <v>552</v>
      </c>
      <c r="I18" s="281">
        <v>417</v>
      </c>
      <c r="J18" s="281">
        <v>96</v>
      </c>
      <c r="K18" s="281">
        <v>589</v>
      </c>
      <c r="L18" s="281">
        <v>578</v>
      </c>
      <c r="M18" s="281">
        <v>29</v>
      </c>
      <c r="N18" s="281">
        <v>980</v>
      </c>
      <c r="O18" s="281">
        <v>1083</v>
      </c>
      <c r="P18" s="281">
        <v>1256</v>
      </c>
      <c r="Q18" s="281">
        <v>1175.9000000000001</v>
      </c>
      <c r="R18" s="281">
        <v>794</v>
      </c>
      <c r="S18" s="281">
        <v>1063</v>
      </c>
      <c r="T18" s="281">
        <v>1225.5</v>
      </c>
      <c r="U18" s="281">
        <v>975.56</v>
      </c>
      <c r="V18" s="281"/>
      <c r="W18" s="281"/>
      <c r="X18" s="281"/>
      <c r="Y18" s="281"/>
      <c r="Z18" s="49" t="s">
        <v>15</v>
      </c>
    </row>
    <row r="19" spans="1:27">
      <c r="A19" s="92" t="s">
        <v>23</v>
      </c>
      <c r="B19" s="281"/>
      <c r="C19" s="281"/>
      <c r="D19" s="281"/>
      <c r="E19" s="281"/>
      <c r="F19" s="281"/>
      <c r="G19" s="281">
        <v>36</v>
      </c>
      <c r="H19" s="281">
        <v>347</v>
      </c>
      <c r="I19" s="281">
        <v>29</v>
      </c>
      <c r="J19" s="281">
        <v>571</v>
      </c>
      <c r="K19" s="281">
        <v>905</v>
      </c>
      <c r="L19" s="281">
        <v>987</v>
      </c>
      <c r="M19" s="281">
        <v>988.2</v>
      </c>
      <c r="N19" s="281">
        <v>700.9</v>
      </c>
      <c r="O19" s="281">
        <v>1189.3</v>
      </c>
      <c r="P19" s="281">
        <v>1226</v>
      </c>
      <c r="Q19" s="281">
        <v>1239</v>
      </c>
      <c r="R19" s="281">
        <v>369</v>
      </c>
      <c r="S19" s="281">
        <v>351</v>
      </c>
      <c r="T19" s="281">
        <v>161</v>
      </c>
      <c r="U19" s="281">
        <v>504</v>
      </c>
      <c r="V19" s="281"/>
      <c r="W19" s="281"/>
      <c r="X19" s="281"/>
      <c r="Y19" s="281"/>
    </row>
    <row r="21" spans="1:27">
      <c r="A21" s="44" t="s">
        <v>195</v>
      </c>
    </row>
    <row r="22" spans="1:27">
      <c r="A22" s="44"/>
    </row>
    <row r="23" spans="1:27">
      <c r="A23" s="53" t="s">
        <v>557</v>
      </c>
    </row>
    <row r="25" spans="1:27">
      <c r="A25" s="53" t="s">
        <v>746</v>
      </c>
    </row>
    <row r="27" spans="1:27">
      <c r="A27" s="17" t="s">
        <v>3119</v>
      </c>
    </row>
  </sheetData>
  <hyperlinks>
    <hyperlink ref="AA3" location="Content!A1" display="Back to content page" xr:uid="{00000000-0004-0000-F600-000000000000}"/>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sheetPr codeName="Sheet248"/>
  <dimension ref="A1:Q27"/>
  <sheetViews>
    <sheetView topLeftCell="A3" workbookViewId="0">
      <selection activeCell="G25" sqref="G25"/>
    </sheetView>
  </sheetViews>
  <sheetFormatPr defaultColWidth="9.21875" defaultRowHeight="13.8"/>
  <cols>
    <col min="1" max="1" width="33.77734375" style="17" customWidth="1"/>
    <col min="2" max="15" width="8.5546875" style="17" customWidth="1"/>
    <col min="16" max="17" width="9.21875" style="17"/>
    <col min="18" max="18" width="8" style="17" customWidth="1"/>
    <col min="19" max="16384" width="9.21875" style="17"/>
  </cols>
  <sheetData>
    <row r="1" spans="1:17" ht="15" customHeight="1">
      <c r="A1" s="90" t="s">
        <v>2991</v>
      </c>
    </row>
    <row r="2" spans="1:17" ht="15" customHeight="1">
      <c r="A2" s="90"/>
    </row>
    <row r="3" spans="1:17" ht="15" customHeight="1">
      <c r="A3" s="215" t="s">
        <v>26</v>
      </c>
      <c r="B3" s="25">
        <v>2010</v>
      </c>
      <c r="C3" s="25">
        <v>2011</v>
      </c>
      <c r="D3" s="25">
        <v>2012</v>
      </c>
      <c r="E3" s="25">
        <v>2013</v>
      </c>
      <c r="F3" s="25">
        <v>2014</v>
      </c>
      <c r="G3" s="25">
        <v>2015</v>
      </c>
      <c r="H3" s="25">
        <v>2016</v>
      </c>
      <c r="I3" s="25">
        <v>2017</v>
      </c>
      <c r="J3" s="25">
        <v>2018</v>
      </c>
      <c r="K3" s="25">
        <v>2019</v>
      </c>
      <c r="L3" s="25">
        <v>2020</v>
      </c>
      <c r="M3" s="25">
        <v>2021</v>
      </c>
      <c r="N3" s="25">
        <v>2022</v>
      </c>
      <c r="O3" s="25">
        <v>2023</v>
      </c>
      <c r="Q3" s="1" t="s">
        <v>528</v>
      </c>
    </row>
    <row r="4" spans="1:17" ht="15" customHeight="1">
      <c r="A4" s="92" t="s">
        <v>13</v>
      </c>
      <c r="B4" s="566"/>
      <c r="C4" s="566">
        <v>0.63961859479224115</v>
      </c>
      <c r="D4" s="566">
        <v>0.62890292174476914</v>
      </c>
      <c r="E4" s="566">
        <v>0.62171375840634879</v>
      </c>
      <c r="F4" s="566">
        <v>0.61017786089286319</v>
      </c>
      <c r="G4" s="566">
        <v>0.95814408537102347</v>
      </c>
      <c r="H4" s="566">
        <v>0.97940508117971925</v>
      </c>
      <c r="I4" s="566">
        <v>0.96654609798325053</v>
      </c>
      <c r="J4" s="566">
        <v>0.63693426163550859</v>
      </c>
      <c r="K4" s="566">
        <v>0.442234248694447</v>
      </c>
      <c r="L4" s="566">
        <v>0.27888278415024104</v>
      </c>
      <c r="M4" s="566">
        <v>0.25635305091574689</v>
      </c>
      <c r="N4" s="566"/>
      <c r="O4" s="566"/>
    </row>
    <row r="5" spans="1:17" ht="15" customHeight="1">
      <c r="A5" s="92" t="s">
        <v>12</v>
      </c>
      <c r="B5" s="566">
        <v>0.86008836524300436</v>
      </c>
      <c r="C5" s="566">
        <v>1.0631402762514235</v>
      </c>
      <c r="D5" s="566">
        <v>1.1444871442556603</v>
      </c>
      <c r="E5" s="566">
        <v>1.14776586403852</v>
      </c>
      <c r="F5" s="566">
        <v>1.0683943101712279</v>
      </c>
      <c r="G5" s="566">
        <v>0.79178577463310196</v>
      </c>
      <c r="H5" s="566">
        <v>0.69533919207310946</v>
      </c>
      <c r="I5" s="566">
        <v>0.76057675701005889</v>
      </c>
      <c r="J5" s="566">
        <v>0.85385220015305818</v>
      </c>
      <c r="K5" s="566">
        <v>0.88647993278222659</v>
      </c>
      <c r="L5" s="566">
        <v>0.74984404182358144</v>
      </c>
      <c r="M5" s="566">
        <v>0.88600151921471293</v>
      </c>
      <c r="N5" s="566"/>
      <c r="O5" s="566"/>
    </row>
    <row r="6" spans="1:17" ht="15" customHeight="1">
      <c r="A6" s="92" t="s">
        <v>483</v>
      </c>
      <c r="B6" s="566"/>
      <c r="C6" s="566"/>
      <c r="D6" s="566"/>
      <c r="E6" s="566"/>
      <c r="F6" s="566"/>
      <c r="G6" s="566"/>
      <c r="H6" s="566"/>
      <c r="I6" s="566"/>
      <c r="J6" s="566"/>
      <c r="K6" s="566"/>
      <c r="L6" s="566"/>
      <c r="M6" s="566"/>
      <c r="N6" s="566"/>
      <c r="O6" s="566"/>
    </row>
    <row r="7" spans="1:17" ht="15" customHeight="1">
      <c r="A7" s="28" t="s">
        <v>89</v>
      </c>
      <c r="B7" s="566"/>
      <c r="C7" s="566">
        <v>1.5344486257335381</v>
      </c>
      <c r="D7" s="566">
        <v>1.6569463454780426</v>
      </c>
      <c r="E7" s="566">
        <v>1.6716132406699418</v>
      </c>
      <c r="F7" s="566">
        <v>1.7040807871195989</v>
      </c>
      <c r="G7" s="566">
        <v>1.577992373369971</v>
      </c>
      <c r="H7" s="566">
        <v>1.3659293071685814</v>
      </c>
      <c r="I7" s="566">
        <v>1.0046852269455002</v>
      </c>
      <c r="J7" s="566">
        <v>1.0738416618252842</v>
      </c>
      <c r="K7" s="566">
        <v>1.0573950091388706</v>
      </c>
      <c r="L7" s="566">
        <v>0.95866204375643271</v>
      </c>
      <c r="M7" s="566">
        <v>1.0463836287492565</v>
      </c>
      <c r="N7" s="566"/>
      <c r="O7" s="566"/>
      <c r="Q7" s="33"/>
    </row>
    <row r="8" spans="1:17">
      <c r="A8" s="92" t="s">
        <v>482</v>
      </c>
      <c r="B8" s="566">
        <v>0.9965870307167235</v>
      </c>
      <c r="C8" s="566">
        <v>1.2602090707507541</v>
      </c>
      <c r="D8" s="566">
        <v>1.3233739837398373</v>
      </c>
      <c r="E8" s="566">
        <v>1.1650173611111114</v>
      </c>
      <c r="F8" s="566">
        <v>1.134190031152648</v>
      </c>
      <c r="G8" s="566">
        <v>0.86901960784313725</v>
      </c>
      <c r="H8" s="566">
        <v>0.75203804347826086</v>
      </c>
      <c r="I8" s="566">
        <v>0.88465004505857603</v>
      </c>
      <c r="J8" s="566">
        <v>0.91414496833216041</v>
      </c>
      <c r="K8" s="566">
        <v>0.89342560553633221</v>
      </c>
      <c r="L8" s="566">
        <v>0.7584951456310679</v>
      </c>
      <c r="M8" s="566">
        <v>1.0581473968897905</v>
      </c>
      <c r="N8" s="566"/>
      <c r="O8" s="566"/>
      <c r="P8" s="74" t="s">
        <v>15</v>
      </c>
    </row>
    <row r="9" spans="1:17" ht="15" customHeight="1">
      <c r="A9" s="92" t="s">
        <v>11</v>
      </c>
      <c r="B9" s="566">
        <v>0.93331329635600235</v>
      </c>
      <c r="C9" s="566">
        <v>1.2141967621419676</v>
      </c>
      <c r="D9" s="566">
        <v>1.2678250908730122</v>
      </c>
      <c r="E9" s="566">
        <v>1.2011179031987942</v>
      </c>
      <c r="F9" s="566">
        <v>1.1285272237811235</v>
      </c>
      <c r="G9" s="566">
        <v>0.76363978132489552</v>
      </c>
      <c r="H9" s="566">
        <v>0.6570255706024184</v>
      </c>
      <c r="I9" s="566">
        <v>0.71960150794306255</v>
      </c>
      <c r="J9" s="566">
        <v>0.87408266366515708</v>
      </c>
      <c r="K9" s="566">
        <v>0.87430555555555556</v>
      </c>
      <c r="L9" s="566">
        <v>0.66787878787878785</v>
      </c>
      <c r="M9" s="566">
        <v>0.90611216131064898</v>
      </c>
      <c r="N9" s="566">
        <v>1.2323232323232323</v>
      </c>
      <c r="O9" s="566">
        <v>1.1058595569068048</v>
      </c>
    </row>
    <row r="10" spans="1:17" ht="15" customHeight="1">
      <c r="A10" s="92" t="s">
        <v>10</v>
      </c>
      <c r="B10" s="566">
        <v>1.4210866288667194</v>
      </c>
      <c r="C10" s="566">
        <v>1.4611000263164193</v>
      </c>
      <c r="D10" s="566">
        <v>1.4764126234927375</v>
      </c>
      <c r="E10" s="566">
        <v>1.5326503772059787</v>
      </c>
      <c r="F10" s="566">
        <v>1.4841270248870175</v>
      </c>
      <c r="G10" s="566">
        <v>1.2450724551348391</v>
      </c>
      <c r="H10" s="566">
        <v>0.6839177476409779</v>
      </c>
      <c r="I10" s="566">
        <v>0.74259159676356978</v>
      </c>
      <c r="J10" s="566">
        <v>0.74516391821812111</v>
      </c>
      <c r="K10" s="566">
        <v>0.6534547865304049</v>
      </c>
      <c r="L10" s="566">
        <v>0.56276212379778057</v>
      </c>
      <c r="M10" s="566">
        <v>0.55613898664524775</v>
      </c>
      <c r="N10" s="566"/>
      <c r="O10" s="566"/>
    </row>
    <row r="11" spans="1:17" ht="15" customHeight="1">
      <c r="A11" s="92" t="s">
        <v>9</v>
      </c>
      <c r="B11" s="566">
        <v>0</v>
      </c>
      <c r="C11" s="566">
        <v>1.9488817891373802</v>
      </c>
      <c r="D11" s="566">
        <v>1.9126064527670998</v>
      </c>
      <c r="E11" s="566">
        <v>1.8992935820887833</v>
      </c>
      <c r="F11" s="566">
        <v>1.951500375193312</v>
      </c>
      <c r="G11" s="566">
        <v>1.4388651945231696</v>
      </c>
      <c r="H11" s="566">
        <v>1.0729494723149262</v>
      </c>
      <c r="I11" s="566">
        <v>1.1293018430611408</v>
      </c>
      <c r="J11" s="566">
        <v>1.1900901116182425</v>
      </c>
      <c r="K11" s="566">
        <v>1.1781172961300435</v>
      </c>
      <c r="L11" s="566">
        <v>1.0271026302125894</v>
      </c>
      <c r="M11" s="566">
        <v>1.206147834075155</v>
      </c>
      <c r="N11" s="566"/>
      <c r="O11" s="566"/>
    </row>
    <row r="12" spans="1:17" ht="15" customHeight="1">
      <c r="A12" s="92" t="s">
        <v>8</v>
      </c>
      <c r="B12" s="566">
        <v>1.4320125581898886</v>
      </c>
      <c r="C12" s="566">
        <v>1.7145400169651239</v>
      </c>
      <c r="D12" s="566">
        <v>1.6406005485418376</v>
      </c>
      <c r="E12" s="566">
        <v>1.6858646047962591</v>
      </c>
      <c r="F12" s="566">
        <v>1.6693817058428768</v>
      </c>
      <c r="G12" s="566">
        <v>1.2935948525293786</v>
      </c>
      <c r="H12" s="566">
        <v>1.0989382010801345</v>
      </c>
      <c r="I12" s="566">
        <v>1.2523657072204855</v>
      </c>
      <c r="J12" s="566">
        <v>1.4429289409434951</v>
      </c>
      <c r="K12" s="566">
        <v>1.2794521358891675</v>
      </c>
      <c r="L12" s="566">
        <v>1.118257416079864</v>
      </c>
      <c r="M12" s="566">
        <v>1.1632889977645662</v>
      </c>
      <c r="N12" s="566"/>
      <c r="O12" s="566"/>
    </row>
    <row r="13" spans="1:17" ht="15" customHeight="1">
      <c r="A13" s="92" t="s">
        <v>6</v>
      </c>
      <c r="B13" s="566">
        <v>1.229066659359761</v>
      </c>
      <c r="C13" s="566">
        <v>1.6549003772175701</v>
      </c>
      <c r="D13" s="566">
        <v>1.7113397435817512</v>
      </c>
      <c r="E13" s="566">
        <v>1.6083159463092713</v>
      </c>
      <c r="F13" s="566">
        <v>1.5664054330503978</v>
      </c>
      <c r="G13" s="566">
        <v>1.2562342422844099</v>
      </c>
      <c r="H13" s="566">
        <v>0.80875315065224862</v>
      </c>
      <c r="I13" s="566">
        <v>0.98693491470470285</v>
      </c>
      <c r="J13" s="566">
        <v>1.1516758541726149</v>
      </c>
      <c r="K13" s="566">
        <v>1.0742766321394455</v>
      </c>
      <c r="L13" s="566">
        <v>0.91164867062406474</v>
      </c>
      <c r="M13" s="566">
        <v>0.98368632073796758</v>
      </c>
      <c r="N13" s="566"/>
      <c r="O13" s="566"/>
    </row>
    <row r="14" spans="1:17" ht="15" customHeight="1">
      <c r="A14" s="92" t="s">
        <v>17</v>
      </c>
      <c r="B14" s="566"/>
      <c r="C14" s="566"/>
      <c r="D14" s="566"/>
      <c r="E14" s="566">
        <v>1.1881415545578815</v>
      </c>
      <c r="F14" s="566">
        <v>1.118742637323286</v>
      </c>
      <c r="G14" s="566">
        <v>0.84632068017403028</v>
      </c>
      <c r="H14" s="566">
        <v>0.73863971146459151</v>
      </c>
      <c r="I14" s="566">
        <v>0.84495896210943255</v>
      </c>
      <c r="J14" s="566">
        <v>0.97592333601792869</v>
      </c>
      <c r="K14" s="566">
        <v>0.90358648827757093</v>
      </c>
      <c r="L14" s="566">
        <v>0.74601513115841944</v>
      </c>
      <c r="M14" s="566">
        <v>0.94230651033781232</v>
      </c>
      <c r="N14" s="566"/>
      <c r="O14" s="566"/>
    </row>
    <row r="15" spans="1:17" ht="15" customHeight="1">
      <c r="A15" s="92" t="s">
        <v>4</v>
      </c>
      <c r="B15" s="566"/>
      <c r="C15" s="566"/>
      <c r="D15" s="566"/>
      <c r="E15" s="566"/>
      <c r="F15" s="566"/>
      <c r="G15" s="566"/>
      <c r="H15" s="566"/>
      <c r="I15" s="566"/>
      <c r="J15" s="566"/>
      <c r="K15" s="566"/>
      <c r="L15" s="566"/>
      <c r="M15" s="566">
        <v>1.2160266993307416</v>
      </c>
      <c r="N15" s="566"/>
      <c r="O15" s="566"/>
    </row>
    <row r="16" spans="1:17" ht="15" customHeight="1">
      <c r="A16" s="92" t="s">
        <v>3</v>
      </c>
      <c r="B16" s="566"/>
      <c r="C16" s="566"/>
      <c r="D16" s="566"/>
      <c r="E16" s="566"/>
      <c r="F16" s="566"/>
      <c r="G16" s="566"/>
      <c r="H16" s="566"/>
      <c r="I16" s="566"/>
      <c r="J16" s="566"/>
      <c r="K16" s="566"/>
      <c r="L16" s="566"/>
      <c r="M16" s="566"/>
      <c r="N16" s="566"/>
      <c r="O16" s="566"/>
    </row>
    <row r="17" spans="1:16" ht="15" customHeight="1">
      <c r="A17" s="149" t="s">
        <v>32</v>
      </c>
      <c r="B17" s="566">
        <v>1.1955326516785423</v>
      </c>
      <c r="C17" s="566">
        <v>1.3236432579916391</v>
      </c>
      <c r="D17" s="566">
        <v>1.4069561789644049</v>
      </c>
      <c r="E17" s="566">
        <v>1.3642930744680508</v>
      </c>
      <c r="F17" s="566">
        <v>1.3796208336143332</v>
      </c>
      <c r="G17" s="566">
        <v>1.0422654569100431</v>
      </c>
      <c r="H17" s="566">
        <v>0.89189595892568685</v>
      </c>
      <c r="I17" s="566">
        <v>0.94873038176715541</v>
      </c>
      <c r="J17" s="566">
        <v>1.0562690846228302</v>
      </c>
      <c r="K17" s="566">
        <v>1.0020147000034496</v>
      </c>
      <c r="L17" s="566">
        <v>0.88490960992566792</v>
      </c>
      <c r="M17" s="566">
        <v>1.0110258649517487</v>
      </c>
      <c r="N17" s="566"/>
      <c r="O17" s="566"/>
      <c r="P17" s="17" t="s">
        <v>15</v>
      </c>
    </row>
    <row r="18" spans="1:16" ht="15" customHeight="1">
      <c r="A18" s="92" t="s">
        <v>1</v>
      </c>
      <c r="B18" s="566"/>
      <c r="C18" s="566"/>
      <c r="D18" s="566"/>
      <c r="E18" s="566"/>
      <c r="F18" s="566"/>
      <c r="G18" s="566"/>
      <c r="H18" s="566"/>
      <c r="I18" s="566"/>
      <c r="J18" s="566"/>
      <c r="K18" s="566"/>
      <c r="L18" s="566"/>
      <c r="M18" s="566"/>
      <c r="N18" s="566"/>
      <c r="O18" s="566"/>
    </row>
    <row r="19" spans="1:16" ht="15" customHeight="1">
      <c r="A19" s="92" t="s">
        <v>23</v>
      </c>
      <c r="B19" s="566">
        <v>1.2481694937401751</v>
      </c>
      <c r="C19" s="566">
        <v>1.4473056375843736</v>
      </c>
      <c r="D19" s="566">
        <v>1.4754307965115916</v>
      </c>
      <c r="E19" s="566">
        <v>1.5256843251876053</v>
      </c>
      <c r="F19" s="566">
        <v>1.5082793183825134</v>
      </c>
      <c r="G19" s="566">
        <v>1.4278853625276191</v>
      </c>
      <c r="H19" s="566">
        <v>1.3370964018408</v>
      </c>
      <c r="I19" s="566">
        <v>1.3615705298112861</v>
      </c>
      <c r="J19" s="566">
        <v>1.4139386188930114</v>
      </c>
      <c r="K19" s="566">
        <v>0.59495838110490895</v>
      </c>
      <c r="L19" s="566">
        <v>0.85933201601916009</v>
      </c>
      <c r="M19" s="566"/>
      <c r="N19" s="566"/>
      <c r="O19" s="566"/>
    </row>
    <row r="20" spans="1:16" ht="15" customHeight="1"/>
    <row r="21" spans="1:16" ht="15" customHeight="1">
      <c r="A21" s="44" t="s">
        <v>18</v>
      </c>
      <c r="F21" s="272"/>
      <c r="G21" s="272"/>
      <c r="H21" s="272"/>
      <c r="I21" s="272"/>
      <c r="J21" s="272"/>
      <c r="K21" s="272"/>
      <c r="L21" s="272"/>
      <c r="M21" s="272"/>
      <c r="N21" s="272"/>
      <c r="O21" s="272"/>
    </row>
    <row r="22" spans="1:16" ht="15" customHeight="1">
      <c r="C22" s="132"/>
      <c r="D22" s="132"/>
      <c r="E22" s="132"/>
      <c r="F22" s="132"/>
      <c r="G22" s="132"/>
      <c r="H22" s="132"/>
      <c r="I22" s="132"/>
      <c r="J22" s="132"/>
      <c r="K22" s="132"/>
      <c r="L22" s="132"/>
      <c r="M22" s="132"/>
      <c r="N22" s="132"/>
      <c r="O22" s="132"/>
    </row>
    <row r="23" spans="1:16" ht="15" customHeight="1">
      <c r="A23" s="53" t="s">
        <v>3120</v>
      </c>
    </row>
    <row r="24" spans="1:16" ht="15" customHeight="1">
      <c r="A24" s="53"/>
    </row>
    <row r="25" spans="1:16" ht="13.8" customHeight="1">
      <c r="A25" s="44" t="s">
        <v>151</v>
      </c>
    </row>
    <row r="27" spans="1:16">
      <c r="A27" s="17" t="s">
        <v>193</v>
      </c>
    </row>
  </sheetData>
  <hyperlinks>
    <hyperlink ref="Q3" location="Content!A1" display="Back to content page" xr:uid="{00000000-0004-0000-F700-000000000000}"/>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sheetPr codeName="Sheet249"/>
  <dimension ref="A1:O26"/>
  <sheetViews>
    <sheetView workbookViewId="0">
      <selection activeCell="H23" sqref="H23"/>
    </sheetView>
  </sheetViews>
  <sheetFormatPr defaultColWidth="9.21875" defaultRowHeight="13.8"/>
  <cols>
    <col min="1" max="1" width="33.77734375" style="17" customWidth="1"/>
    <col min="2" max="13" width="9.21875" style="17" customWidth="1"/>
    <col min="14" max="16384" width="9.21875" style="17"/>
  </cols>
  <sheetData>
    <row r="1" spans="1:15" ht="15" customHeight="1">
      <c r="A1" s="44" t="s">
        <v>3092</v>
      </c>
      <c r="B1" s="90"/>
      <c r="C1" s="90"/>
      <c r="D1" s="90"/>
      <c r="E1" s="90"/>
      <c r="F1" s="90"/>
      <c r="G1" s="90"/>
      <c r="H1" s="90"/>
      <c r="I1" s="90"/>
    </row>
    <row r="2" spans="1:15" ht="15" customHeight="1">
      <c r="A2" s="90"/>
    </row>
    <row r="3" spans="1:15" ht="26.25" customHeight="1">
      <c r="A3" s="215" t="s">
        <v>26</v>
      </c>
      <c r="B3" s="25">
        <v>2010</v>
      </c>
      <c r="C3" s="25">
        <v>2011</v>
      </c>
      <c r="D3" s="25">
        <v>2012</v>
      </c>
      <c r="E3" s="25">
        <v>2013</v>
      </c>
      <c r="F3" s="25">
        <v>2014</v>
      </c>
      <c r="G3" s="25">
        <v>2015</v>
      </c>
      <c r="H3" s="25">
        <v>2016</v>
      </c>
      <c r="I3" s="25">
        <v>2017</v>
      </c>
      <c r="J3" s="25">
        <v>2018</v>
      </c>
      <c r="K3" s="25">
        <v>2019</v>
      </c>
      <c r="L3" s="25">
        <v>2020</v>
      </c>
      <c r="M3" s="25">
        <v>2021</v>
      </c>
      <c r="O3" s="1" t="s">
        <v>528</v>
      </c>
    </row>
    <row r="4" spans="1:15" ht="15" customHeight="1">
      <c r="A4" s="92" t="s">
        <v>13</v>
      </c>
      <c r="B4" s="192"/>
      <c r="C4" s="192">
        <v>0.42641239652816076</v>
      </c>
      <c r="D4" s="192">
        <v>0.41926861449651276</v>
      </c>
      <c r="E4" s="192">
        <v>0.41447583893756584</v>
      </c>
      <c r="F4" s="192">
        <v>0.40678524059524213</v>
      </c>
      <c r="G4" s="192">
        <v>0.62452624535814738</v>
      </c>
      <c r="H4" s="192">
        <v>0.83296381775584594</v>
      </c>
      <c r="I4" s="192">
        <v>0.82151668445276682</v>
      </c>
      <c r="J4" s="192">
        <v>0.53925950723936678</v>
      </c>
      <c r="K4" s="192">
        <v>0.37025525247528313</v>
      </c>
      <c r="L4" s="192">
        <v>0.23380537342139163</v>
      </c>
      <c r="M4" s="192">
        <v>0.20357448160956373</v>
      </c>
    </row>
    <row r="5" spans="1:15" ht="15" customHeight="1">
      <c r="A5" s="92" t="s">
        <v>12</v>
      </c>
      <c r="B5" s="192">
        <v>0.91605301914580262</v>
      </c>
      <c r="C5" s="192">
        <v>1.0792263051905784</v>
      </c>
      <c r="D5" s="192">
        <v>1.1654869083704431</v>
      </c>
      <c r="E5" s="192">
        <v>1.1668159198731842</v>
      </c>
      <c r="F5" s="192">
        <v>1.0862194498612587</v>
      </c>
      <c r="G5" s="192">
        <v>0.80067115115641607</v>
      </c>
      <c r="H5" s="192">
        <v>0.66323250114625087</v>
      </c>
      <c r="I5" s="192">
        <v>0.72481901875164445</v>
      </c>
      <c r="J5" s="192">
        <v>0.83228532483346307</v>
      </c>
      <c r="K5" s="192">
        <v>0.88555070853402718</v>
      </c>
      <c r="L5" s="192">
        <v>0.75615030158292751</v>
      </c>
      <c r="M5" s="192">
        <v>0.87412527394612727</v>
      </c>
      <c r="O5" s="33"/>
    </row>
    <row r="6" spans="1:15" ht="15" customHeight="1">
      <c r="A6" s="92" t="s">
        <v>483</v>
      </c>
      <c r="B6" s="192"/>
      <c r="C6" s="192"/>
      <c r="D6" s="192"/>
      <c r="E6" s="192"/>
      <c r="F6" s="192"/>
      <c r="G6" s="192"/>
      <c r="H6" s="192"/>
      <c r="I6" s="192"/>
      <c r="J6" s="192"/>
      <c r="K6" s="192"/>
      <c r="L6" s="192"/>
      <c r="M6" s="192"/>
      <c r="O6" s="33"/>
    </row>
    <row r="7" spans="1:15" ht="15" customHeight="1">
      <c r="A7" s="28" t="s">
        <v>89</v>
      </c>
      <c r="B7" s="192"/>
      <c r="C7" s="192">
        <v>1.5214575055347697</v>
      </c>
      <c r="D7" s="192">
        <v>1.6442563844076421</v>
      </c>
      <c r="E7" s="192">
        <v>1.6582026400834744</v>
      </c>
      <c r="F7" s="192">
        <v>1.6896699559388837</v>
      </c>
      <c r="G7" s="192">
        <v>1.5635814841154509</v>
      </c>
      <c r="H7" s="192">
        <v>1.3626299610160004</v>
      </c>
      <c r="I7" s="192">
        <v>1.0024113260169172</v>
      </c>
      <c r="J7" s="192">
        <v>1.0703491597684582</v>
      </c>
      <c r="K7" s="192">
        <v>1.0539559972476595</v>
      </c>
      <c r="L7" s="192">
        <v>0.97666508683167086</v>
      </c>
      <c r="M7" s="192">
        <v>1.0648147254926383</v>
      </c>
    </row>
    <row r="8" spans="1:15" ht="15" customHeight="1">
      <c r="A8" s="92" t="s">
        <v>482</v>
      </c>
      <c r="B8" s="192">
        <v>1.0252559726962456</v>
      </c>
      <c r="C8" s="192">
        <v>1.3180547330147232</v>
      </c>
      <c r="D8" s="192">
        <v>1.3777439024390246</v>
      </c>
      <c r="E8" s="192">
        <v>1.1956597222222223</v>
      </c>
      <c r="F8" s="192">
        <v>1.162227414330218</v>
      </c>
      <c r="G8" s="192">
        <v>0.88078431372549026</v>
      </c>
      <c r="H8" s="192">
        <v>0.74932065217391297</v>
      </c>
      <c r="I8" s="192">
        <v>0.87563832982877743</v>
      </c>
      <c r="J8" s="192">
        <v>0.9134412385643913</v>
      </c>
      <c r="K8" s="192">
        <v>0.89688581314878901</v>
      </c>
      <c r="L8" s="192">
        <v>0.77730582524271841</v>
      </c>
      <c r="M8" s="192">
        <v>1.0581473968897905</v>
      </c>
    </row>
    <row r="9" spans="1:15" ht="15" customHeight="1">
      <c r="A9" s="92" t="s">
        <v>11</v>
      </c>
      <c r="B9" s="192">
        <v>0.9803318852063353</v>
      </c>
      <c r="C9" s="192">
        <v>1.2988792029887919</v>
      </c>
      <c r="D9" s="192">
        <v>1.3495657036682933</v>
      </c>
      <c r="E9" s="192">
        <v>1.2702018087422542</v>
      </c>
      <c r="F9" s="192">
        <v>1.1713236748500604</v>
      </c>
      <c r="G9" s="192">
        <v>0.7822412631776815</v>
      </c>
      <c r="H9" s="192">
        <v>0.6379054041804898</v>
      </c>
      <c r="I9" s="192">
        <v>0.76102072295508782</v>
      </c>
      <c r="J9" s="192">
        <v>0.92722168416092965</v>
      </c>
      <c r="K9" s="192">
        <v>0.9375</v>
      </c>
      <c r="L9" s="192">
        <v>0.70277575757575761</v>
      </c>
      <c r="M9" s="192">
        <v>0.90359168241965981</v>
      </c>
    </row>
    <row r="10" spans="1:15" ht="15" customHeight="1">
      <c r="A10" s="92" t="s">
        <v>10</v>
      </c>
      <c r="B10" s="192">
        <v>1.1821206248953324</v>
      </c>
      <c r="C10" s="192">
        <v>1.2266125983875213</v>
      </c>
      <c r="D10" s="192">
        <v>1.2186387877653417</v>
      </c>
      <c r="E10" s="192">
        <v>1.2411499627313167</v>
      </c>
      <c r="F10" s="192">
        <v>1.1969910926333334</v>
      </c>
      <c r="G10" s="192">
        <v>1.0357791444118747</v>
      </c>
      <c r="H10" s="192">
        <v>1.1132392095319248</v>
      </c>
      <c r="I10" s="192">
        <v>1.2114544578997182</v>
      </c>
      <c r="J10" s="192">
        <v>1.2099260836000967</v>
      </c>
      <c r="K10" s="192">
        <v>1.1459232940224211</v>
      </c>
      <c r="L10" s="192">
        <v>1.0832505080031234</v>
      </c>
      <c r="M10" s="192">
        <v>1.0705017525669211</v>
      </c>
    </row>
    <row r="11" spans="1:15" ht="15" customHeight="1">
      <c r="A11" s="92" t="s">
        <v>9</v>
      </c>
      <c r="B11" s="192"/>
      <c r="C11" s="192">
        <v>1.7678381256656017</v>
      </c>
      <c r="D11" s="192">
        <v>1.8563720161081609</v>
      </c>
      <c r="E11" s="192">
        <v>1.861462106207763</v>
      </c>
      <c r="F11" s="192">
        <v>1.9805604282710081</v>
      </c>
      <c r="G11" s="192">
        <v>1.463951595021209</v>
      </c>
      <c r="H11" s="192">
        <v>1.0490290337622457</v>
      </c>
      <c r="I11" s="192">
        <v>1.117114639953048</v>
      </c>
      <c r="J11" s="192">
        <v>1.1899308032894893</v>
      </c>
      <c r="K11" s="192">
        <v>1.1834825361883208</v>
      </c>
      <c r="L11" s="192">
        <v>0.99840677404542655</v>
      </c>
      <c r="M11" s="192">
        <v>1.1912989923882107</v>
      </c>
    </row>
    <row r="12" spans="1:15" ht="15" customHeight="1">
      <c r="A12" s="92" t="s">
        <v>8</v>
      </c>
      <c r="B12" s="192">
        <v>1.1462054779690376</v>
      </c>
      <c r="C12" s="192">
        <v>1.4292333122575631</v>
      </c>
      <c r="D12" s="192">
        <v>1.3710495456373974</v>
      </c>
      <c r="E12" s="192">
        <v>1.4166039884771657</v>
      </c>
      <c r="F12" s="192">
        <v>1.3989028447768652</v>
      </c>
      <c r="G12" s="192">
        <v>1.0461385888194461</v>
      </c>
      <c r="H12" s="192">
        <v>0.837626781173198</v>
      </c>
      <c r="I12" s="192">
        <v>0.96692202972181429</v>
      </c>
      <c r="J12" s="192">
        <v>1.1624126318043562</v>
      </c>
      <c r="K12" s="192">
        <v>1.0259061807141572</v>
      </c>
      <c r="L12" s="192">
        <v>0.88952294460898262</v>
      </c>
      <c r="M12" s="192">
        <v>0.86826931379540817</v>
      </c>
    </row>
    <row r="13" spans="1:15" ht="15" customHeight="1">
      <c r="A13" s="92" t="s">
        <v>6</v>
      </c>
      <c r="B13" s="192">
        <v>0.95558137588620484</v>
      </c>
      <c r="C13" s="192">
        <v>1.2824309386646919</v>
      </c>
      <c r="D13" s="192">
        <v>1.3261674623735999</v>
      </c>
      <c r="E13" s="192">
        <v>1.2463312940701727</v>
      </c>
      <c r="F13" s="192">
        <v>1.2138536056253473</v>
      </c>
      <c r="G13" s="192">
        <v>0.97349283418751731</v>
      </c>
      <c r="H13" s="192">
        <v>0.74298336026276091</v>
      </c>
      <c r="I13" s="192">
        <v>0.89103506323992065</v>
      </c>
      <c r="J13" s="192">
        <v>1.0901493364330863</v>
      </c>
      <c r="K13" s="192">
        <v>1.0184614682676869</v>
      </c>
      <c r="L13" s="192">
        <v>0.83310461904725897</v>
      </c>
      <c r="M13" s="192">
        <v>0.89966567286976029</v>
      </c>
    </row>
    <row r="14" spans="1:15" ht="15" customHeight="1">
      <c r="A14" s="92" t="s">
        <v>17</v>
      </c>
      <c r="B14" s="192"/>
      <c r="C14" s="192"/>
      <c r="D14" s="192"/>
      <c r="E14" s="192">
        <v>1.2204594538814724</v>
      </c>
      <c r="F14" s="192">
        <v>1.1604308525067104</v>
      </c>
      <c r="G14" s="192">
        <v>0.8411657175871311</v>
      </c>
      <c r="H14" s="192">
        <v>0.71242235356238803</v>
      </c>
      <c r="I14" s="192">
        <v>0.83845681006141903</v>
      </c>
      <c r="J14" s="192">
        <v>1.0124298442200075</v>
      </c>
      <c r="K14" s="192">
        <v>0.95258975448909433</v>
      </c>
      <c r="L14" s="192">
        <v>0.76514570393573167</v>
      </c>
      <c r="M14" s="192">
        <v>0.93969858596931066</v>
      </c>
    </row>
    <row r="15" spans="1:15" ht="15" customHeight="1">
      <c r="A15" s="92" t="s">
        <v>4</v>
      </c>
      <c r="B15" s="192"/>
      <c r="C15" s="192"/>
      <c r="D15" s="192"/>
      <c r="E15" s="192"/>
      <c r="F15" s="192"/>
      <c r="G15" s="192"/>
      <c r="H15" s="192"/>
      <c r="I15" s="192"/>
      <c r="J15" s="192"/>
      <c r="K15" s="192"/>
      <c r="L15" s="192"/>
      <c r="M15" s="192">
        <v>1.2266780280840035</v>
      </c>
    </row>
    <row r="16" spans="1:15" ht="15" customHeight="1">
      <c r="A16" s="92" t="s">
        <v>3</v>
      </c>
      <c r="B16" s="192"/>
      <c r="C16" s="192"/>
      <c r="D16" s="192"/>
      <c r="E16" s="192"/>
      <c r="F16" s="192"/>
      <c r="G16" s="192"/>
      <c r="H16" s="192"/>
      <c r="I16" s="192"/>
      <c r="J16" s="192"/>
      <c r="K16" s="192"/>
      <c r="L16" s="192"/>
      <c r="M16" s="192"/>
    </row>
    <row r="17" spans="1:15" ht="15" customHeight="1">
      <c r="A17" s="149" t="s">
        <v>32</v>
      </c>
      <c r="B17" s="192">
        <v>1.1539812410485946</v>
      </c>
      <c r="C17" s="192">
        <v>1.3045344539928103</v>
      </c>
      <c r="D17" s="192">
        <v>1.3572793389971549</v>
      </c>
      <c r="E17" s="192">
        <v>1.3142117852019781</v>
      </c>
      <c r="F17" s="192">
        <v>1.3216656854029525</v>
      </c>
      <c r="G17" s="192">
        <v>0.96530625214470722</v>
      </c>
      <c r="H17" s="192">
        <v>0.81609390123464642</v>
      </c>
      <c r="I17" s="192">
        <v>0.88687368022550506</v>
      </c>
      <c r="J17" s="192">
        <v>1.0199656903041059</v>
      </c>
      <c r="K17" s="192">
        <v>0.98693094847070029</v>
      </c>
      <c r="L17" s="192">
        <v>0.85817628169556304</v>
      </c>
      <c r="M17" s="192">
        <v>0.9484149924507671</v>
      </c>
      <c r="N17" s="17" t="s">
        <v>15</v>
      </c>
      <c r="O17" s="48"/>
    </row>
    <row r="18" spans="1:15" ht="15" customHeight="1">
      <c r="A18" s="92" t="s">
        <v>1</v>
      </c>
      <c r="B18" s="192"/>
      <c r="C18" s="192"/>
      <c r="D18" s="192"/>
      <c r="E18" s="192"/>
      <c r="F18" s="192"/>
      <c r="G18" s="192"/>
      <c r="H18" s="192"/>
      <c r="I18" s="192"/>
      <c r="J18" s="192"/>
      <c r="K18" s="192"/>
      <c r="L18" s="192"/>
      <c r="M18" s="192"/>
    </row>
    <row r="19" spans="1:15" ht="15" customHeight="1">
      <c r="A19" s="92" t="s">
        <v>23</v>
      </c>
      <c r="B19" s="192">
        <v>1.0830322447696983</v>
      </c>
      <c r="C19" s="192">
        <v>1.3347412510876255</v>
      </c>
      <c r="D19" s="192">
        <v>1.3572346803715358</v>
      </c>
      <c r="E19" s="192">
        <v>1.3766223477727102</v>
      </c>
      <c r="F19" s="192">
        <v>1.3990574298420058</v>
      </c>
      <c r="G19" s="192">
        <v>1.2788845245148353</v>
      </c>
      <c r="H19" s="192">
        <v>1.1527450273910631</v>
      </c>
      <c r="I19" s="192">
        <v>1.2240282788247963</v>
      </c>
      <c r="J19" s="192">
        <v>1.3001386641708004</v>
      </c>
      <c r="K19" s="192">
        <v>0.60951736886059815</v>
      </c>
      <c r="L19" s="192">
        <v>0.81349855974185914</v>
      </c>
      <c r="M19" s="192"/>
    </row>
    <row r="20" spans="1:15" ht="15" customHeight="1"/>
    <row r="21" spans="1:15" ht="15" customHeight="1">
      <c r="A21" s="44" t="s">
        <v>18</v>
      </c>
      <c r="B21" s="408"/>
      <c r="C21" s="408"/>
      <c r="D21" s="408"/>
      <c r="E21" s="408"/>
      <c r="F21" s="408"/>
      <c r="G21" s="408"/>
      <c r="H21" s="408"/>
      <c r="I21" s="408"/>
      <c r="J21" s="408"/>
      <c r="K21" s="408"/>
      <c r="L21" s="408"/>
      <c r="M21" s="408"/>
    </row>
    <row r="22" spans="1:15">
      <c r="A22" s="53" t="s">
        <v>3120</v>
      </c>
    </row>
    <row r="24" spans="1:15" ht="13.8" customHeight="1">
      <c r="A24" s="44" t="s">
        <v>151</v>
      </c>
    </row>
    <row r="26" spans="1:15">
      <c r="A26" s="17" t="s">
        <v>194</v>
      </c>
    </row>
  </sheetData>
  <hyperlinks>
    <hyperlink ref="O3" location="Content!A1" display="Back to content page" xr:uid="{00000000-0004-0000-F800-000000000000}"/>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sheetPr codeName="Sheet250"/>
  <dimension ref="A1:R32"/>
  <sheetViews>
    <sheetView workbookViewId="0">
      <selection activeCell="P22" sqref="P22"/>
    </sheetView>
  </sheetViews>
  <sheetFormatPr defaultRowHeight="14.4"/>
  <cols>
    <col min="1" max="1" width="33.77734375" style="17" customWidth="1"/>
    <col min="2" max="13" width="8.77734375" style="17" customWidth="1"/>
    <col min="14" max="15" width="8.77734375" style="17"/>
  </cols>
  <sheetData>
    <row r="1" spans="1:18">
      <c r="A1" s="44" t="s">
        <v>3093</v>
      </c>
      <c r="B1" s="13"/>
      <c r="C1" s="90"/>
      <c r="D1" s="90"/>
      <c r="E1" s="90"/>
      <c r="F1" s="90"/>
      <c r="G1" s="90"/>
      <c r="H1" s="90"/>
      <c r="I1" s="90"/>
      <c r="J1" s="90"/>
      <c r="K1" s="13"/>
      <c r="L1" s="13"/>
      <c r="M1" s="13"/>
      <c r="N1" s="13"/>
      <c r="O1" s="13"/>
    </row>
    <row r="2" spans="1:18">
      <c r="A2" s="90"/>
    </row>
    <row r="3" spans="1:18">
      <c r="A3" s="215" t="s">
        <v>26</v>
      </c>
      <c r="B3" s="25">
        <v>2010</v>
      </c>
      <c r="C3" s="25">
        <v>2011</v>
      </c>
      <c r="D3" s="25">
        <v>2012</v>
      </c>
      <c r="E3" s="25">
        <v>2013</v>
      </c>
      <c r="F3" s="25">
        <v>2014</v>
      </c>
      <c r="G3" s="25">
        <v>2015</v>
      </c>
      <c r="H3" s="25">
        <v>2016</v>
      </c>
      <c r="I3" s="25">
        <v>2017</v>
      </c>
      <c r="J3" s="25">
        <v>2018</v>
      </c>
      <c r="K3" s="25">
        <v>2019</v>
      </c>
      <c r="L3" s="25">
        <v>2020</v>
      </c>
      <c r="M3" s="25">
        <v>2021</v>
      </c>
      <c r="O3" s="1" t="s">
        <v>528</v>
      </c>
      <c r="Q3" s="44"/>
      <c r="R3" s="44"/>
    </row>
    <row r="4" spans="1:18">
      <c r="A4" s="219" t="s">
        <v>13</v>
      </c>
      <c r="B4" s="566"/>
      <c r="C4" s="566">
        <v>1.0806890541832477</v>
      </c>
      <c r="D4" s="566">
        <v>1.1154330751114432</v>
      </c>
      <c r="E4" s="566">
        <v>1.1242227271005958</v>
      </c>
      <c r="F4" s="566">
        <v>1.163397241875862</v>
      </c>
      <c r="G4" s="566">
        <v>0.72816256549603464</v>
      </c>
      <c r="H4" s="566">
        <v>0.73833303998068189</v>
      </c>
      <c r="I4" s="566">
        <v>0.76660911799520848</v>
      </c>
      <c r="J4" s="566">
        <v>0.56814540419780046</v>
      </c>
      <c r="K4" s="566">
        <v>0.41694675223942368</v>
      </c>
      <c r="L4" s="566">
        <v>0.27750797756104129</v>
      </c>
      <c r="M4" s="566">
        <v>0.12264125314630395</v>
      </c>
    </row>
    <row r="5" spans="1:18">
      <c r="A5" s="92" t="s">
        <v>12</v>
      </c>
      <c r="B5" s="566">
        <v>0.78203240058910151</v>
      </c>
      <c r="C5" s="566">
        <v>0.884731591653523</v>
      </c>
      <c r="D5" s="566">
        <v>0.98305145762326784</v>
      </c>
      <c r="E5" s="566">
        <v>1.0001279313198721</v>
      </c>
      <c r="F5" s="566">
        <v>0.93693390495724993</v>
      </c>
      <c r="G5" s="566">
        <v>0.77401502158647373</v>
      </c>
      <c r="H5" s="566">
        <v>0.62653914008698386</v>
      </c>
      <c r="I5" s="566">
        <v>0.73351684697666419</v>
      </c>
      <c r="J5" s="566">
        <v>0.85875376272569337</v>
      </c>
      <c r="K5" s="566">
        <v>1.0676786611811095</v>
      </c>
      <c r="L5" s="566">
        <v>0.85660476663487806</v>
      </c>
      <c r="M5" s="566">
        <v>0.80819411156161491</v>
      </c>
    </row>
    <row r="6" spans="1:18">
      <c r="A6" s="92" t="s">
        <v>483</v>
      </c>
      <c r="B6" s="566"/>
      <c r="C6" s="566"/>
      <c r="D6" s="566"/>
      <c r="E6" s="566"/>
      <c r="F6" s="566"/>
      <c r="G6" s="566"/>
      <c r="H6" s="566"/>
      <c r="I6" s="566"/>
      <c r="J6" s="566"/>
      <c r="K6" s="566"/>
      <c r="L6" s="566"/>
      <c r="M6" s="566"/>
    </row>
    <row r="7" spans="1:18">
      <c r="A7" s="28" t="s">
        <v>89</v>
      </c>
      <c r="B7" s="566"/>
      <c r="C7" s="566">
        <v>1.6207112783626749</v>
      </c>
      <c r="D7" s="566">
        <v>1.7432163265377902</v>
      </c>
      <c r="E7" s="566">
        <v>1.7578542759008624</v>
      </c>
      <c r="F7" s="566">
        <v>1.7898036163980848</v>
      </c>
      <c r="G7" s="566">
        <v>1.6637155481004851</v>
      </c>
      <c r="H7" s="566">
        <v>1.4444339495230967</v>
      </c>
      <c r="I7" s="566">
        <v>1.0587904256401994</v>
      </c>
      <c r="J7" s="566">
        <v>1.1227243641430016</v>
      </c>
      <c r="K7" s="566">
        <v>1.1055290379267992</v>
      </c>
      <c r="L7" s="566">
        <v>1.0014984844496546</v>
      </c>
      <c r="M7" s="566">
        <v>1.05035636787458</v>
      </c>
      <c r="O7" s="33"/>
    </row>
    <row r="8" spans="1:18">
      <c r="A8" s="92" t="s">
        <v>482</v>
      </c>
      <c r="B8" s="566">
        <v>0.86143344709897607</v>
      </c>
      <c r="C8" s="566">
        <v>0.99852631288994176</v>
      </c>
      <c r="D8" s="566">
        <v>1.0134146341463417</v>
      </c>
      <c r="E8" s="566">
        <v>0.88854166666666667</v>
      </c>
      <c r="F8" s="566">
        <v>0.87850467289719636</v>
      </c>
      <c r="G8" s="566">
        <v>0.61803921568627451</v>
      </c>
      <c r="H8" s="566">
        <v>0.49184782608695654</v>
      </c>
      <c r="I8" s="566">
        <v>0.59327125262841696</v>
      </c>
      <c r="J8" s="566">
        <v>0.65235749472202664</v>
      </c>
      <c r="K8" s="566">
        <v>0.64152249134948092</v>
      </c>
      <c r="L8" s="566">
        <v>0.47390776699029125</v>
      </c>
      <c r="M8" s="566">
        <v>0.70317782285327934</v>
      </c>
      <c r="O8" s="48"/>
    </row>
    <row r="9" spans="1:18">
      <c r="A9" s="92" t="s">
        <v>256</v>
      </c>
      <c r="B9" s="566">
        <v>0.69332495423372231</v>
      </c>
      <c r="C9" s="566">
        <v>0.88526665454025588</v>
      </c>
      <c r="D9" s="566">
        <v>0.95420080794199624</v>
      </c>
      <c r="E9" s="566">
        <v>0.96585276495074679</v>
      </c>
      <c r="F9" s="566">
        <v>0.91260842373204398</v>
      </c>
      <c r="G9" s="566">
        <v>0.55992266257090495</v>
      </c>
      <c r="H9" s="566">
        <v>0.45399532518539204</v>
      </c>
      <c r="I9" s="566">
        <v>0.56464774365960735</v>
      </c>
      <c r="J9" s="566">
        <v>0.68991566879955368</v>
      </c>
      <c r="K9" s="566">
        <v>0.76426176968484516</v>
      </c>
      <c r="L9" s="566">
        <v>0.58626490664895137</v>
      </c>
      <c r="M9" s="566">
        <v>0.6768676184062451</v>
      </c>
    </row>
    <row r="10" spans="1:18">
      <c r="A10" s="92" t="s">
        <v>10</v>
      </c>
      <c r="B10" s="566">
        <v>0.83483193377832021</v>
      </c>
      <c r="C10" s="566">
        <v>0.8767008780114357</v>
      </c>
      <c r="D10" s="566">
        <v>0.91498427160251716</v>
      </c>
      <c r="E10" s="566">
        <v>0.98148501468773597</v>
      </c>
      <c r="F10" s="566">
        <v>0.98302730552690454</v>
      </c>
      <c r="G10" s="566">
        <v>0.80746127227133069</v>
      </c>
      <c r="H10" s="566">
        <v>0.91125188441051486</v>
      </c>
      <c r="I10" s="566">
        <v>1.0197990328310949</v>
      </c>
      <c r="J10" s="566">
        <v>1.0149420404575049</v>
      </c>
      <c r="K10" s="566">
        <v>0.95898534724875273</v>
      </c>
      <c r="L10" s="566">
        <v>0.89830573751758414</v>
      </c>
      <c r="M10" s="566">
        <v>0.88773359370602922</v>
      </c>
      <c r="N10" s="48"/>
      <c r="O10" s="48"/>
    </row>
    <row r="11" spans="1:18">
      <c r="A11" s="92" t="s">
        <v>9</v>
      </c>
      <c r="B11" s="566"/>
      <c r="C11" s="566">
        <v>1.007454739084132</v>
      </c>
      <c r="D11" s="566">
        <v>1.3733780860178848</v>
      </c>
      <c r="E11" s="566">
        <v>1.5680875882927154</v>
      </c>
      <c r="F11" s="566">
        <v>1.6934942282737633</v>
      </c>
      <c r="G11" s="566">
        <v>1.2630435537985478</v>
      </c>
      <c r="H11" s="566">
        <v>0.83413969858375414</v>
      </c>
      <c r="I11" s="566">
        <v>0.88829647822694535</v>
      </c>
      <c r="J11" s="566">
        <v>0.95570204335689979</v>
      </c>
      <c r="K11" s="566">
        <v>0.95300076535149425</v>
      </c>
      <c r="L11" s="566">
        <v>0.71652919116821367</v>
      </c>
      <c r="M11" s="566">
        <v>0.91789831397400101</v>
      </c>
      <c r="O11" s="48"/>
    </row>
    <row r="12" spans="1:18">
      <c r="A12" s="92" t="s">
        <v>8</v>
      </c>
      <c r="B12" s="566"/>
      <c r="C12" s="566"/>
      <c r="D12" s="566"/>
      <c r="E12" s="566"/>
      <c r="F12" s="566"/>
      <c r="G12" s="566"/>
      <c r="H12" s="566"/>
      <c r="I12" s="566"/>
      <c r="J12" s="566"/>
      <c r="K12" s="566"/>
      <c r="L12" s="566"/>
      <c r="M12" s="566"/>
      <c r="N12" s="74" t="s">
        <v>15</v>
      </c>
      <c r="P12" s="17"/>
    </row>
    <row r="13" spans="1:18">
      <c r="A13" s="92" t="s">
        <v>6</v>
      </c>
      <c r="B13" s="566">
        <v>0.74728384995762909</v>
      </c>
      <c r="C13" s="566">
        <v>1.0019537780333756</v>
      </c>
      <c r="D13" s="566">
        <v>1.0361247995262097</v>
      </c>
      <c r="E13" s="566">
        <v>0.9737493935346655</v>
      </c>
      <c r="F13" s="566">
        <v>0.94837481650444611</v>
      </c>
      <c r="G13" s="566">
        <v>0.76058272901479873</v>
      </c>
      <c r="H13" s="566">
        <v>0.53497904299246413</v>
      </c>
      <c r="I13" s="566">
        <v>0.70725622381171094</v>
      </c>
      <c r="J13" s="566">
        <v>0.83672769723596285</v>
      </c>
      <c r="K13" s="566">
        <v>0.77710690651282455</v>
      </c>
      <c r="L13" s="566">
        <v>0.63014822135628668</v>
      </c>
      <c r="M13" s="566">
        <v>0.68816505996535515</v>
      </c>
    </row>
    <row r="14" spans="1:18">
      <c r="A14" s="92" t="s">
        <v>17</v>
      </c>
      <c r="B14" s="566"/>
      <c r="C14" s="566"/>
      <c r="D14" s="566"/>
      <c r="E14" s="566"/>
      <c r="F14" s="566"/>
      <c r="G14" s="566"/>
      <c r="H14" s="566"/>
      <c r="I14" s="566"/>
      <c r="J14" s="566"/>
      <c r="K14" s="566"/>
      <c r="L14" s="566"/>
      <c r="M14" s="566"/>
    </row>
    <row r="15" spans="1:18">
      <c r="A15" s="92" t="s">
        <v>4</v>
      </c>
      <c r="B15" s="566"/>
      <c r="C15" s="566"/>
      <c r="D15" s="566"/>
      <c r="E15" s="566"/>
      <c r="F15" s="566"/>
      <c r="G15" s="566"/>
      <c r="H15" s="566"/>
      <c r="I15" s="566"/>
      <c r="J15" s="566"/>
      <c r="K15" s="566"/>
      <c r="L15" s="566"/>
      <c r="M15" s="566">
        <v>1.7752214588769948</v>
      </c>
    </row>
    <row r="16" spans="1:18">
      <c r="A16" s="92" t="s">
        <v>3</v>
      </c>
      <c r="B16" s="566"/>
      <c r="C16" s="566"/>
      <c r="D16" s="566"/>
      <c r="E16" s="566"/>
      <c r="F16" s="566"/>
      <c r="G16" s="566"/>
      <c r="H16" s="566"/>
      <c r="I16" s="566"/>
      <c r="J16" s="566"/>
      <c r="K16" s="566"/>
      <c r="L16" s="566"/>
      <c r="M16" s="566"/>
      <c r="N16" s="48"/>
      <c r="O16" s="48"/>
    </row>
    <row r="17" spans="1:15">
      <c r="A17" s="149" t="s">
        <v>32</v>
      </c>
      <c r="B17" s="566">
        <v>0.86176737089009359</v>
      </c>
      <c r="C17" s="566">
        <v>1.1533657933981394</v>
      </c>
      <c r="D17" s="566">
        <v>1.3490372565691044</v>
      </c>
      <c r="E17" s="566">
        <v>1.3128911098332154</v>
      </c>
      <c r="F17" s="566">
        <v>1.3060084957827143</v>
      </c>
      <c r="G17" s="566">
        <v>0.93080766533910586</v>
      </c>
      <c r="H17" s="566">
        <v>0.83677682565756795</v>
      </c>
      <c r="I17" s="566">
        <v>0.87005978514881965</v>
      </c>
      <c r="J17" s="566">
        <v>0.98692225343561468</v>
      </c>
      <c r="K17" s="566">
        <v>0.97089153199890998</v>
      </c>
      <c r="L17" s="566">
        <v>0.85660876362539562</v>
      </c>
      <c r="M17" s="566">
        <v>0.95796286843895173</v>
      </c>
      <c r="N17" s="17" t="s">
        <v>15</v>
      </c>
      <c r="O17" s="48"/>
    </row>
    <row r="18" spans="1:15">
      <c r="A18" s="92" t="s">
        <v>1</v>
      </c>
      <c r="B18" s="566"/>
      <c r="C18" s="566"/>
      <c r="D18" s="566"/>
      <c r="E18" s="566"/>
      <c r="F18" s="566"/>
      <c r="G18" s="566"/>
      <c r="H18" s="566"/>
      <c r="I18" s="566"/>
      <c r="J18" s="566"/>
      <c r="K18" s="566"/>
      <c r="L18" s="566"/>
      <c r="M18" s="566"/>
      <c r="N18" s="49" t="s">
        <v>15</v>
      </c>
    </row>
    <row r="19" spans="1:15">
      <c r="A19" s="92" t="s">
        <v>23</v>
      </c>
      <c r="B19" s="566">
        <v>1.0314573543332581</v>
      </c>
      <c r="C19" s="566">
        <v>1.2806803298596692</v>
      </c>
      <c r="D19" s="566">
        <v>1.385752305232306</v>
      </c>
      <c r="E19" s="566">
        <v>1.3373992004415611</v>
      </c>
      <c r="F19" s="566">
        <v>1.2907661373887074</v>
      </c>
      <c r="G19" s="566">
        <v>1.3382884032386677</v>
      </c>
      <c r="H19" s="566">
        <v>1.8695500944649557</v>
      </c>
      <c r="I19" s="566">
        <v>1.3144426449436086</v>
      </c>
      <c r="J19" s="566">
        <v>1.735547914517394</v>
      </c>
      <c r="K19" s="566">
        <v>0.72437798759837424</v>
      </c>
      <c r="L19" s="566">
        <v>0.927785993318191</v>
      </c>
      <c r="M19" s="566"/>
    </row>
    <row r="21" spans="1:15">
      <c r="A21" s="44" t="s">
        <v>195</v>
      </c>
      <c r="B21" s="455"/>
      <c r="C21" s="455"/>
      <c r="D21" s="455"/>
      <c r="E21" s="455"/>
      <c r="F21" s="455"/>
      <c r="G21" s="455"/>
      <c r="H21" s="455"/>
      <c r="I21" s="455"/>
      <c r="J21" s="455"/>
      <c r="K21" s="455"/>
      <c r="L21" s="455"/>
      <c r="M21" s="455"/>
    </row>
    <row r="22" spans="1:15">
      <c r="A22" s="44"/>
    </row>
    <row r="23" spans="1:15">
      <c r="A23" s="53" t="s">
        <v>3120</v>
      </c>
    </row>
    <row r="24" spans="1:15">
      <c r="A24" s="44"/>
    </row>
    <row r="25" spans="1:15">
      <c r="A25" s="44" t="s">
        <v>36</v>
      </c>
    </row>
    <row r="27" spans="1:15">
      <c r="A27" s="17" t="s">
        <v>243</v>
      </c>
    </row>
    <row r="29" spans="1:15">
      <c r="A29" s="17" t="s">
        <v>244</v>
      </c>
    </row>
    <row r="31" spans="1:15">
      <c r="A31" s="17" t="s">
        <v>245</v>
      </c>
    </row>
    <row r="32" spans="1:15">
      <c r="A32" s="44"/>
    </row>
  </sheetData>
  <hyperlinks>
    <hyperlink ref="O3" location="Content!A1" display="Back to content page" xr:uid="{00000000-0004-0000-F900-000000000000}"/>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sheetPr codeName="Sheet251"/>
  <dimension ref="A1:T129"/>
  <sheetViews>
    <sheetView zoomScale="95" zoomScaleNormal="95" workbookViewId="0">
      <selection activeCell="B5" sqref="B5:K21"/>
    </sheetView>
  </sheetViews>
  <sheetFormatPr defaultColWidth="9.21875" defaultRowHeight="13.8"/>
  <cols>
    <col min="1" max="1" width="33.77734375" style="17" customWidth="1"/>
    <col min="2" max="11" width="14.44140625" style="17" customWidth="1"/>
    <col min="12" max="13" width="8.21875" style="17" customWidth="1"/>
    <col min="14" max="14" width="8.44140625" style="17" customWidth="1"/>
    <col min="15" max="15" width="8" style="17" customWidth="1"/>
    <col min="16" max="16" width="8.44140625" style="17" customWidth="1"/>
    <col min="17" max="19" width="9.21875" style="17"/>
    <col min="20" max="20" width="8.21875" style="17" customWidth="1"/>
    <col min="21" max="21" width="7.77734375" style="17" customWidth="1"/>
    <col min="22" max="23" width="8.21875" style="17" customWidth="1"/>
    <col min="24" max="26" width="9.21875" style="17"/>
    <col min="27" max="28" width="8.21875" style="17" customWidth="1"/>
    <col min="29" max="29" width="7.77734375" style="17" customWidth="1"/>
    <col min="30" max="30" width="8.21875" style="17" customWidth="1"/>
    <col min="31" max="33" width="9.21875" style="17"/>
    <col min="34" max="35" width="8" style="17" customWidth="1"/>
    <col min="36" max="36" width="8.44140625" style="17" customWidth="1"/>
    <col min="37" max="37" width="8.21875" style="17" customWidth="1"/>
    <col min="38" max="16384" width="9.21875" style="17"/>
  </cols>
  <sheetData>
    <row r="1" spans="1:17" s="44" customFormat="1">
      <c r="A1" s="44" t="s">
        <v>2653</v>
      </c>
      <c r="N1" s="91" t="s">
        <v>15</v>
      </c>
    </row>
    <row r="3" spans="1:17" ht="15" customHeight="1">
      <c r="A3" s="794" t="s">
        <v>14</v>
      </c>
      <c r="B3" s="817" t="s">
        <v>164</v>
      </c>
      <c r="C3" s="818"/>
      <c r="D3" s="818"/>
      <c r="E3" s="818"/>
      <c r="F3" s="818"/>
      <c r="G3" s="818"/>
      <c r="H3" s="818"/>
      <c r="I3" s="819"/>
      <c r="J3" s="815" t="s">
        <v>157</v>
      </c>
      <c r="K3" s="816"/>
    </row>
    <row r="4" spans="1:17" ht="14.4">
      <c r="A4" s="794"/>
      <c r="B4" s="109" t="s">
        <v>146</v>
      </c>
      <c r="C4" s="109" t="s">
        <v>147</v>
      </c>
      <c r="D4" s="109" t="s">
        <v>163</v>
      </c>
      <c r="E4" s="109" t="s">
        <v>162</v>
      </c>
      <c r="F4" s="109" t="s">
        <v>161</v>
      </c>
      <c r="G4" s="109" t="s">
        <v>160</v>
      </c>
      <c r="H4" s="109" t="s">
        <v>159</v>
      </c>
      <c r="I4" s="109" t="s">
        <v>158</v>
      </c>
      <c r="J4" s="452" t="s">
        <v>83</v>
      </c>
      <c r="K4" s="453" t="s">
        <v>35</v>
      </c>
      <c r="M4" s="1" t="s">
        <v>528</v>
      </c>
      <c r="N4" s="97"/>
      <c r="P4" s="44"/>
      <c r="Q4" s="44"/>
    </row>
    <row r="5" spans="1:17">
      <c r="A5" s="28" t="s">
        <v>13</v>
      </c>
      <c r="B5" s="567">
        <v>0.7</v>
      </c>
      <c r="C5" s="567">
        <v>43.2</v>
      </c>
      <c r="D5" s="567">
        <v>1.2</v>
      </c>
      <c r="E5" s="567">
        <v>18</v>
      </c>
      <c r="F5" s="567">
        <v>36.799999999999997</v>
      </c>
      <c r="G5" s="567"/>
      <c r="H5" s="567"/>
      <c r="I5" s="567">
        <v>0.1</v>
      </c>
      <c r="J5" s="567">
        <v>45.1</v>
      </c>
      <c r="K5" s="579">
        <v>2011</v>
      </c>
    </row>
    <row r="6" spans="1:17">
      <c r="A6" s="28" t="s">
        <v>12</v>
      </c>
      <c r="B6" s="567">
        <v>7.2</v>
      </c>
      <c r="C6" s="567">
        <v>45.8</v>
      </c>
      <c r="D6" s="567">
        <v>3.3</v>
      </c>
      <c r="E6" s="567"/>
      <c r="F6" s="567">
        <v>43.4</v>
      </c>
      <c r="G6" s="567">
        <v>0.1</v>
      </c>
      <c r="H6" s="567">
        <v>0.1</v>
      </c>
      <c r="I6" s="567">
        <v>0.2</v>
      </c>
      <c r="J6" s="567">
        <v>56.2</v>
      </c>
      <c r="K6" s="579">
        <v>2006</v>
      </c>
    </row>
    <row r="7" spans="1:17">
      <c r="A7" s="28" t="s">
        <v>483</v>
      </c>
      <c r="B7" s="567"/>
      <c r="C7" s="567"/>
      <c r="D7" s="567"/>
      <c r="E7" s="567"/>
      <c r="F7" s="567"/>
      <c r="G7" s="567"/>
      <c r="H7" s="567"/>
      <c r="I7" s="567"/>
      <c r="J7" s="567"/>
      <c r="K7" s="579"/>
    </row>
    <row r="8" spans="1:17">
      <c r="A8" s="28" t="s">
        <v>89</v>
      </c>
      <c r="B8" s="567">
        <v>4.5999999999999996</v>
      </c>
      <c r="C8" s="567"/>
      <c r="D8" s="567">
        <v>0.1</v>
      </c>
      <c r="E8" s="567">
        <v>28.9</v>
      </c>
      <c r="F8" s="567">
        <v>66.2</v>
      </c>
      <c r="G8" s="567"/>
      <c r="H8" s="567"/>
      <c r="I8" s="567">
        <v>0.2</v>
      </c>
      <c r="J8" s="567">
        <v>4.7</v>
      </c>
      <c r="K8" s="579">
        <v>2007</v>
      </c>
      <c r="N8" s="33"/>
    </row>
    <row r="9" spans="1:17">
      <c r="A9" s="28" t="s">
        <v>482</v>
      </c>
      <c r="B9" s="567">
        <v>20.6</v>
      </c>
      <c r="C9" s="567">
        <v>7.6</v>
      </c>
      <c r="D9" s="567"/>
      <c r="E9" s="567">
        <v>0.2</v>
      </c>
      <c r="F9" s="567">
        <v>70.400000000000006</v>
      </c>
      <c r="G9" s="567">
        <v>0.1</v>
      </c>
      <c r="H9" s="567">
        <v>0</v>
      </c>
      <c r="I9" s="567">
        <v>1</v>
      </c>
      <c r="J9" s="567">
        <v>23.8</v>
      </c>
      <c r="K9" s="579">
        <v>2014</v>
      </c>
      <c r="L9" s="185" t="s">
        <v>15</v>
      </c>
    </row>
    <row r="10" spans="1:17">
      <c r="A10" s="28" t="s">
        <v>11</v>
      </c>
      <c r="B10" s="567">
        <v>8.3000000000000007</v>
      </c>
      <c r="C10" s="567">
        <v>25.4</v>
      </c>
      <c r="D10" s="567">
        <v>12.3</v>
      </c>
      <c r="E10" s="567">
        <v>0</v>
      </c>
      <c r="F10" s="567">
        <v>52.2</v>
      </c>
      <c r="G10" s="567">
        <v>1.2</v>
      </c>
      <c r="H10" s="567">
        <v>0</v>
      </c>
      <c r="I10" s="567">
        <v>0.6</v>
      </c>
      <c r="J10" s="567">
        <v>46</v>
      </c>
      <c r="K10" s="579">
        <v>2011</v>
      </c>
    </row>
    <row r="11" spans="1:17">
      <c r="A11" s="28" t="s">
        <v>10</v>
      </c>
      <c r="B11" s="567">
        <v>0.2</v>
      </c>
      <c r="C11" s="567">
        <v>0.3</v>
      </c>
      <c r="D11" s="567">
        <v>0.1</v>
      </c>
      <c r="E11" s="567">
        <v>17.399999999999999</v>
      </c>
      <c r="F11" s="567">
        <v>81.7</v>
      </c>
      <c r="G11" s="567"/>
      <c r="H11" s="567"/>
      <c r="I11" s="567">
        <v>0.3</v>
      </c>
      <c r="J11" s="567">
        <v>0.6</v>
      </c>
      <c r="K11" s="579">
        <v>2005</v>
      </c>
    </row>
    <row r="12" spans="1:17">
      <c r="A12" s="28" t="s">
        <v>9</v>
      </c>
      <c r="B12" s="567">
        <v>1.2</v>
      </c>
      <c r="C12" s="567">
        <v>0</v>
      </c>
      <c r="D12" s="567">
        <v>0</v>
      </c>
      <c r="E12" s="567">
        <v>7.2</v>
      </c>
      <c r="F12" s="567">
        <v>91.4</v>
      </c>
      <c r="G12" s="567">
        <v>0</v>
      </c>
      <c r="H12" s="567">
        <v>0</v>
      </c>
      <c r="I12" s="567">
        <v>0.2</v>
      </c>
      <c r="J12" s="567">
        <v>1.2</v>
      </c>
      <c r="K12" s="579">
        <v>2006</v>
      </c>
    </row>
    <row r="13" spans="1:17">
      <c r="A13" s="28" t="s">
        <v>132</v>
      </c>
      <c r="B13" s="567">
        <v>0.25</v>
      </c>
      <c r="C13" s="567">
        <v>98.3</v>
      </c>
      <c r="D13" s="567">
        <v>0.1</v>
      </c>
      <c r="E13" s="567">
        <v>0.1</v>
      </c>
      <c r="F13" s="567">
        <v>1.2</v>
      </c>
      <c r="G13" s="567">
        <v>0</v>
      </c>
      <c r="H13" s="567">
        <v>0</v>
      </c>
      <c r="I13" s="567">
        <v>0.05</v>
      </c>
      <c r="J13" s="567">
        <v>98.649999999999991</v>
      </c>
      <c r="K13" s="579">
        <v>2011</v>
      </c>
    </row>
    <row r="14" spans="1:17">
      <c r="A14" s="28" t="s">
        <v>6</v>
      </c>
      <c r="B14" s="567">
        <v>0.8</v>
      </c>
      <c r="C14" s="567">
        <v>1.4</v>
      </c>
      <c r="D14" s="567">
        <v>0.5</v>
      </c>
      <c r="E14" s="567">
        <v>0.4</v>
      </c>
      <c r="F14" s="567">
        <v>84</v>
      </c>
      <c r="G14" s="567">
        <v>0.2</v>
      </c>
      <c r="H14" s="567">
        <v>12.6</v>
      </c>
      <c r="I14" s="567">
        <v>0.1</v>
      </c>
      <c r="J14" s="567">
        <v>2.7</v>
      </c>
      <c r="K14" s="579">
        <v>2003</v>
      </c>
    </row>
    <row r="15" spans="1:17">
      <c r="A15" s="28" t="s">
        <v>5</v>
      </c>
      <c r="B15" s="567">
        <v>29.3</v>
      </c>
      <c r="C15" s="567">
        <v>5.7</v>
      </c>
      <c r="D15" s="567">
        <v>0.1</v>
      </c>
      <c r="E15" s="567">
        <v>0.6</v>
      </c>
      <c r="F15" s="567">
        <v>62.3</v>
      </c>
      <c r="G15" s="567">
        <v>0.3</v>
      </c>
      <c r="H15" s="567">
        <v>0</v>
      </c>
      <c r="I15" s="567">
        <v>1.7</v>
      </c>
      <c r="J15" s="567">
        <v>35.1</v>
      </c>
      <c r="K15" s="579" t="s">
        <v>155</v>
      </c>
    </row>
    <row r="16" spans="1:17">
      <c r="A16" s="28" t="s">
        <v>4</v>
      </c>
      <c r="B16" s="567"/>
      <c r="C16" s="567"/>
      <c r="D16" s="567"/>
      <c r="E16" s="567"/>
      <c r="F16" s="567"/>
      <c r="G16" s="567"/>
      <c r="H16" s="567"/>
      <c r="I16" s="567"/>
      <c r="J16" s="567" t="s">
        <v>156</v>
      </c>
      <c r="K16" s="579">
        <v>2007</v>
      </c>
      <c r="L16" s="17" t="s">
        <v>15</v>
      </c>
    </row>
    <row r="17" spans="1:18">
      <c r="A17" s="28" t="s">
        <v>3</v>
      </c>
      <c r="B17" s="567">
        <v>66.400000000000006</v>
      </c>
      <c r="C17" s="567">
        <v>2</v>
      </c>
      <c r="D17" s="567">
        <v>14.8</v>
      </c>
      <c r="E17" s="567"/>
      <c r="F17" s="567">
        <v>15.2</v>
      </c>
      <c r="G17" s="567">
        <v>0.2</v>
      </c>
      <c r="H17" s="567">
        <v>1.2</v>
      </c>
      <c r="I17" s="567">
        <v>0.2</v>
      </c>
      <c r="J17" s="567">
        <v>83.2</v>
      </c>
      <c r="K17" s="579" t="s">
        <v>155</v>
      </c>
    </row>
    <row r="18" spans="1:18">
      <c r="A18" s="152" t="s">
        <v>32</v>
      </c>
      <c r="B18" s="567">
        <v>0</v>
      </c>
      <c r="C18" s="567">
        <v>1.7</v>
      </c>
      <c r="D18" s="567">
        <v>2.4</v>
      </c>
      <c r="E18" s="567">
        <v>25.7</v>
      </c>
      <c r="F18" s="567">
        <v>68.5</v>
      </c>
      <c r="G18" s="567">
        <v>0</v>
      </c>
      <c r="H18" s="567">
        <v>0</v>
      </c>
      <c r="I18" s="567">
        <v>1.7</v>
      </c>
      <c r="J18" s="567">
        <f>B18+C18+D18</f>
        <v>4.0999999999999996</v>
      </c>
      <c r="K18" s="579">
        <v>2012</v>
      </c>
    </row>
    <row r="19" spans="1:18">
      <c r="A19" s="814" t="s">
        <v>1</v>
      </c>
      <c r="B19" s="567">
        <v>15.8</v>
      </c>
      <c r="C19" s="567">
        <v>0</v>
      </c>
      <c r="D19" s="567">
        <v>0</v>
      </c>
      <c r="E19" s="567">
        <v>24.5</v>
      </c>
      <c r="F19" s="567">
        <v>59.5</v>
      </c>
      <c r="G19" s="567">
        <v>0.1</v>
      </c>
      <c r="H19" s="567">
        <v>0.2</v>
      </c>
      <c r="I19" s="567">
        <v>0</v>
      </c>
      <c r="J19" s="567">
        <v>15.8</v>
      </c>
      <c r="K19" s="579">
        <v>2007</v>
      </c>
    </row>
    <row r="20" spans="1:18">
      <c r="A20" s="814"/>
      <c r="B20" s="567">
        <v>16.8</v>
      </c>
      <c r="C20" s="567">
        <v>0</v>
      </c>
      <c r="D20" s="567">
        <v>0</v>
      </c>
      <c r="E20" s="567">
        <v>37.4</v>
      </c>
      <c r="F20" s="567">
        <v>54.3</v>
      </c>
      <c r="G20" s="567">
        <v>0</v>
      </c>
      <c r="H20" s="567">
        <v>0</v>
      </c>
      <c r="I20" s="567">
        <v>0.2</v>
      </c>
      <c r="J20" s="567">
        <v>16.8</v>
      </c>
      <c r="K20" s="579">
        <v>2010</v>
      </c>
      <c r="O20" s="74"/>
    </row>
    <row r="21" spans="1:18">
      <c r="A21" s="28" t="s">
        <v>0</v>
      </c>
      <c r="B21" s="567">
        <v>32.6</v>
      </c>
      <c r="C21" s="567">
        <v>0</v>
      </c>
      <c r="D21" s="567">
        <v>0.2</v>
      </c>
      <c r="E21" s="567">
        <v>0.1</v>
      </c>
      <c r="F21" s="567">
        <v>66.8</v>
      </c>
      <c r="G21" s="567">
        <v>0.1</v>
      </c>
      <c r="H21" s="567">
        <v>0.1</v>
      </c>
      <c r="I21" s="567">
        <v>0.1</v>
      </c>
      <c r="J21" s="567">
        <v>32.799999999999997</v>
      </c>
      <c r="K21" s="579" t="s">
        <v>154</v>
      </c>
    </row>
    <row r="23" spans="1:18" s="13" customFormat="1" ht="15.75" customHeight="1">
      <c r="A23" s="44" t="s">
        <v>20</v>
      </c>
      <c r="C23" s="212"/>
      <c r="D23" s="212"/>
      <c r="E23" s="212"/>
      <c r="F23" s="212"/>
      <c r="G23" s="212"/>
      <c r="H23" s="212"/>
      <c r="I23" s="212"/>
      <c r="J23" s="212"/>
      <c r="K23" s="212"/>
    </row>
    <row r="24" spans="1:18" s="13" customFormat="1" ht="15.75" customHeight="1">
      <c r="A24" s="18"/>
      <c r="C24" s="142"/>
      <c r="D24" s="142"/>
      <c r="E24" s="142"/>
      <c r="F24" s="142"/>
      <c r="G24" s="142"/>
      <c r="H24" s="142"/>
      <c r="I24" s="142"/>
      <c r="J24" s="142"/>
      <c r="K24" s="142"/>
    </row>
    <row r="25" spans="1:18" ht="13.8" customHeight="1">
      <c r="A25" s="212" t="s">
        <v>225</v>
      </c>
      <c r="C25" s="42"/>
      <c r="D25" s="42"/>
      <c r="E25" s="42"/>
      <c r="F25" s="42"/>
      <c r="G25" s="42"/>
      <c r="H25" s="42"/>
      <c r="I25" s="42"/>
      <c r="J25" s="42"/>
      <c r="K25" s="42"/>
    </row>
    <row r="26" spans="1:18" ht="15" customHeight="1">
      <c r="A26" s="142"/>
    </row>
    <row r="27" spans="1:18">
      <c r="A27" s="53" t="s">
        <v>102</v>
      </c>
    </row>
    <row r="29" spans="1:18" ht="15" customHeight="1">
      <c r="A29" s="44" t="s">
        <v>141</v>
      </c>
      <c r="L29" s="48"/>
      <c r="M29" s="48"/>
      <c r="N29" s="48"/>
      <c r="O29" s="48"/>
      <c r="P29" s="48"/>
      <c r="Q29" s="48"/>
      <c r="R29" s="48"/>
    </row>
    <row r="30" spans="1:18">
      <c r="L30" s="48"/>
      <c r="M30" s="48"/>
      <c r="N30" s="48"/>
      <c r="O30" s="48"/>
      <c r="P30" s="48"/>
      <c r="Q30" s="48"/>
      <c r="R30" s="48"/>
    </row>
    <row r="31" spans="1:18">
      <c r="A31" s="17" t="s">
        <v>153</v>
      </c>
    </row>
    <row r="38" spans="1:20" ht="14.4">
      <c r="A38" s="369" t="s">
        <v>2204</v>
      </c>
      <c r="B38" s="369" t="s">
        <v>1155</v>
      </c>
      <c r="C38" s="369" t="s">
        <v>438</v>
      </c>
      <c r="D38" s="369" t="s">
        <v>445</v>
      </c>
      <c r="E38" s="369" t="s">
        <v>446</v>
      </c>
      <c r="F38" s="369" t="s">
        <v>447</v>
      </c>
      <c r="G38" s="369" t="s">
        <v>448</v>
      </c>
      <c r="H38" s="369" t="s">
        <v>439</v>
      </c>
      <c r="I38" s="369" t="s">
        <v>440</v>
      </c>
      <c r="J38" s="369" t="s">
        <v>441</v>
      </c>
      <c r="K38" s="369" t="s">
        <v>34</v>
      </c>
      <c r="L38" s="369" t="s">
        <v>601</v>
      </c>
      <c r="M38" s="369" t="s">
        <v>602</v>
      </c>
      <c r="N38" s="369" t="s">
        <v>603</v>
      </c>
      <c r="O38" s="369" t="s">
        <v>604</v>
      </c>
      <c r="P38" s="369" t="s">
        <v>605</v>
      </c>
      <c r="Q38" s="369" t="s">
        <v>606</v>
      </c>
      <c r="R38" s="369" t="s">
        <v>607</v>
      </c>
      <c r="S38" s="369" t="s">
        <v>608</v>
      </c>
      <c r="T38" s="369" t="s">
        <v>1151</v>
      </c>
    </row>
    <row r="39" spans="1:20" ht="14.4">
      <c r="A39" t="s">
        <v>13</v>
      </c>
      <c r="B39" t="s">
        <v>163</v>
      </c>
      <c r="C39">
        <v>0.1</v>
      </c>
      <c r="D39">
        <v>0.2</v>
      </c>
      <c r="E39">
        <v>0.2</v>
      </c>
      <c r="F39" t="s">
        <v>1157</v>
      </c>
      <c r="G39" t="s">
        <v>1158</v>
      </c>
      <c r="H39" t="s">
        <v>1159</v>
      </c>
      <c r="I39" t="s">
        <v>1160</v>
      </c>
      <c r="J39" t="s">
        <v>1161</v>
      </c>
      <c r="K39" t="s">
        <v>1162</v>
      </c>
      <c r="L39" t="s">
        <v>1163</v>
      </c>
      <c r="M39" t="s">
        <v>1164</v>
      </c>
      <c r="N39" t="s">
        <v>1165</v>
      </c>
      <c r="O39" t="s">
        <v>1166</v>
      </c>
      <c r="P39" t="s">
        <v>1167</v>
      </c>
      <c r="Q39" t="s">
        <v>1168</v>
      </c>
      <c r="R39" t="s">
        <v>1169</v>
      </c>
      <c r="S39" t="s">
        <v>1170</v>
      </c>
      <c r="T39" t="s">
        <v>1171</v>
      </c>
    </row>
    <row r="40" spans="1:20" ht="14.4">
      <c r="A40"/>
      <c r="B40" t="s">
        <v>147</v>
      </c>
      <c r="C40" t="s">
        <v>1172</v>
      </c>
      <c r="D40" t="s">
        <v>1173</v>
      </c>
      <c r="E40" t="s">
        <v>1174</v>
      </c>
      <c r="F40" t="s">
        <v>1175</v>
      </c>
      <c r="G40" t="s">
        <v>1176</v>
      </c>
      <c r="H40" t="s">
        <v>1177</v>
      </c>
      <c r="I40" t="s">
        <v>1178</v>
      </c>
      <c r="J40" t="s">
        <v>1179</v>
      </c>
      <c r="K40" t="s">
        <v>1180</v>
      </c>
      <c r="L40" t="s">
        <v>1181</v>
      </c>
      <c r="M40" t="s">
        <v>1182</v>
      </c>
      <c r="N40" t="s">
        <v>1183</v>
      </c>
      <c r="O40" t="s">
        <v>1184</v>
      </c>
      <c r="P40" t="s">
        <v>1185</v>
      </c>
      <c r="Q40" t="s">
        <v>1186</v>
      </c>
      <c r="R40" t="s">
        <v>1187</v>
      </c>
      <c r="S40" t="s">
        <v>1188</v>
      </c>
      <c r="T40" t="s">
        <v>1189</v>
      </c>
    </row>
    <row r="41" spans="1:20" ht="14.4">
      <c r="A41"/>
      <c r="B41" t="s">
        <v>146</v>
      </c>
      <c r="C41" t="s">
        <v>1190</v>
      </c>
      <c r="D41" t="s">
        <v>1191</v>
      </c>
      <c r="E41" t="s">
        <v>1191</v>
      </c>
      <c r="F41" t="s">
        <v>1192</v>
      </c>
      <c r="G41" t="s">
        <v>1192</v>
      </c>
      <c r="H41" t="s">
        <v>1190</v>
      </c>
      <c r="I41" t="s">
        <v>1193</v>
      </c>
      <c r="J41" t="s">
        <v>1194</v>
      </c>
      <c r="K41" t="s">
        <v>1195</v>
      </c>
      <c r="L41" t="s">
        <v>1198</v>
      </c>
      <c r="M41" t="s">
        <v>1199</v>
      </c>
      <c r="N41" t="s">
        <v>1200</v>
      </c>
      <c r="O41" t="s">
        <v>1201</v>
      </c>
      <c r="P41" t="s">
        <v>1202</v>
      </c>
      <c r="Q41" t="s">
        <v>1203</v>
      </c>
      <c r="R41" t="s">
        <v>1204</v>
      </c>
      <c r="S41" t="s">
        <v>1205</v>
      </c>
      <c r="T41" t="s">
        <v>1206</v>
      </c>
    </row>
    <row r="42" spans="1:20" ht="14.4">
      <c r="A42"/>
      <c r="B42" t="s">
        <v>1207</v>
      </c>
      <c r="C42" t="s">
        <v>1208</v>
      </c>
      <c r="D42" t="s">
        <v>1209</v>
      </c>
      <c r="E42" t="s">
        <v>1210</v>
      </c>
      <c r="F42" t="s">
        <v>1211</v>
      </c>
      <c r="G42" t="s">
        <v>1212</v>
      </c>
      <c r="H42" t="s">
        <v>1213</v>
      </c>
      <c r="I42" t="s">
        <v>1214</v>
      </c>
      <c r="J42" t="s">
        <v>1215</v>
      </c>
      <c r="K42" t="s">
        <v>1216</v>
      </c>
      <c r="L42" t="s">
        <v>1217</v>
      </c>
      <c r="M42" t="s">
        <v>1218</v>
      </c>
      <c r="N42" t="s">
        <v>1219</v>
      </c>
      <c r="O42" t="s">
        <v>1220</v>
      </c>
      <c r="P42" t="s">
        <v>1221</v>
      </c>
      <c r="Q42" t="s">
        <v>1222</v>
      </c>
      <c r="R42" t="s">
        <v>1223</v>
      </c>
      <c r="S42" t="s">
        <v>1224</v>
      </c>
      <c r="T42" t="s">
        <v>1225</v>
      </c>
    </row>
    <row r="43" spans="1:20" ht="14.4">
      <c r="A43"/>
      <c r="B43" t="s">
        <v>162</v>
      </c>
      <c r="C43" t="s">
        <v>1226</v>
      </c>
      <c r="D43" t="s">
        <v>1227</v>
      </c>
      <c r="E43" t="s">
        <v>1228</v>
      </c>
      <c r="F43" t="s">
        <v>1229</v>
      </c>
      <c r="G43" t="s">
        <v>1230</v>
      </c>
      <c r="H43" t="s">
        <v>1231</v>
      </c>
      <c r="I43" t="s">
        <v>1232</v>
      </c>
      <c r="J43" t="s">
        <v>1233</v>
      </c>
      <c r="K43" t="s">
        <v>1234</v>
      </c>
      <c r="L43" t="s">
        <v>1235</v>
      </c>
      <c r="M43" t="s">
        <v>1236</v>
      </c>
      <c r="N43" t="s">
        <v>1237</v>
      </c>
      <c r="O43" t="s">
        <v>1238</v>
      </c>
      <c r="P43" t="s">
        <v>1239</v>
      </c>
      <c r="Q43" t="s">
        <v>1240</v>
      </c>
      <c r="R43" t="s">
        <v>1241</v>
      </c>
      <c r="S43" t="s">
        <v>1242</v>
      </c>
      <c r="T43" t="s">
        <v>1243</v>
      </c>
    </row>
    <row r="44" spans="1:20" ht="14.4">
      <c r="A44"/>
      <c r="B44" t="s">
        <v>159</v>
      </c>
      <c r="C44" t="s">
        <v>1244</v>
      </c>
      <c r="D44" t="s">
        <v>1244</v>
      </c>
      <c r="E44" t="s">
        <v>1245</v>
      </c>
      <c r="F44" t="s">
        <v>1246</v>
      </c>
      <c r="G44" t="s">
        <v>1247</v>
      </c>
      <c r="H44" t="s">
        <v>1248</v>
      </c>
      <c r="I44" t="s">
        <v>1248</v>
      </c>
      <c r="J44" t="s">
        <v>1248</v>
      </c>
      <c r="K44" t="s">
        <v>1249</v>
      </c>
      <c r="L44" t="s">
        <v>1250</v>
      </c>
      <c r="M44" t="s">
        <v>1250</v>
      </c>
      <c r="N44" t="s">
        <v>1250</v>
      </c>
      <c r="O44" t="s">
        <v>1250</v>
      </c>
      <c r="P44" t="s">
        <v>1250</v>
      </c>
      <c r="Q44" t="s">
        <v>1250</v>
      </c>
      <c r="R44" t="s">
        <v>1250</v>
      </c>
      <c r="S44" t="s">
        <v>1250</v>
      </c>
      <c r="T44" t="s">
        <v>1250</v>
      </c>
    </row>
    <row r="45" spans="1:20" ht="14.4">
      <c r="A45" t="s">
        <v>12</v>
      </c>
      <c r="B45" t="s">
        <v>163</v>
      </c>
      <c r="C45" t="s">
        <v>1251</v>
      </c>
      <c r="D45" t="s">
        <v>1252</v>
      </c>
      <c r="E45" t="s">
        <v>1253</v>
      </c>
      <c r="F45" t="s">
        <v>1254</v>
      </c>
      <c r="G45" t="s">
        <v>1255</v>
      </c>
      <c r="H45" t="s">
        <v>1256</v>
      </c>
      <c r="I45" t="s">
        <v>1257</v>
      </c>
      <c r="J45" t="s">
        <v>1258</v>
      </c>
      <c r="K45" t="s">
        <v>1259</v>
      </c>
      <c r="L45" t="s">
        <v>1260</v>
      </c>
      <c r="M45" t="s">
        <v>1261</v>
      </c>
      <c r="N45" t="s">
        <v>1262</v>
      </c>
      <c r="O45" t="s">
        <v>1263</v>
      </c>
      <c r="P45" t="s">
        <v>1264</v>
      </c>
      <c r="Q45" t="s">
        <v>1265</v>
      </c>
      <c r="R45" t="s">
        <v>1266</v>
      </c>
      <c r="S45" t="s">
        <v>1267</v>
      </c>
      <c r="T45" t="s">
        <v>1268</v>
      </c>
    </row>
    <row r="46" spans="1:20" ht="14.4">
      <c r="A46"/>
      <c r="B46" t="s">
        <v>147</v>
      </c>
      <c r="C46" t="s">
        <v>1269</v>
      </c>
      <c r="D46" t="s">
        <v>1270</v>
      </c>
      <c r="E46" t="s">
        <v>1271</v>
      </c>
      <c r="F46" t="s">
        <v>1272</v>
      </c>
      <c r="G46" t="s">
        <v>1273</v>
      </c>
      <c r="H46" t="s">
        <v>1274</v>
      </c>
      <c r="I46" t="s">
        <v>1275</v>
      </c>
      <c r="J46" t="s">
        <v>1276</v>
      </c>
      <c r="K46" t="s">
        <v>1277</v>
      </c>
      <c r="L46" t="s">
        <v>1278</v>
      </c>
      <c r="M46" t="s">
        <v>1279</v>
      </c>
      <c r="N46" t="s">
        <v>1280</v>
      </c>
      <c r="O46" t="s">
        <v>1281</v>
      </c>
      <c r="P46" t="s">
        <v>1282</v>
      </c>
      <c r="Q46" t="s">
        <v>1283</v>
      </c>
      <c r="R46" t="s">
        <v>1284</v>
      </c>
      <c r="S46" t="s">
        <v>1285</v>
      </c>
      <c r="T46" t="s">
        <v>1286</v>
      </c>
    </row>
    <row r="47" spans="1:20" ht="14.4">
      <c r="A47"/>
      <c r="B47" t="s">
        <v>146</v>
      </c>
      <c r="C47" t="s">
        <v>1287</v>
      </c>
      <c r="D47" t="s">
        <v>1288</v>
      </c>
      <c r="E47" t="s">
        <v>1289</v>
      </c>
      <c r="F47" t="s">
        <v>1290</v>
      </c>
      <c r="G47" t="s">
        <v>1291</v>
      </c>
      <c r="H47" t="s">
        <v>1292</v>
      </c>
      <c r="I47" t="s">
        <v>1293</v>
      </c>
      <c r="J47" t="s">
        <v>1294</v>
      </c>
      <c r="K47" t="s">
        <v>1295</v>
      </c>
      <c r="L47" t="s">
        <v>1296</v>
      </c>
      <c r="M47" t="s">
        <v>1297</v>
      </c>
      <c r="N47" t="s">
        <v>1298</v>
      </c>
      <c r="O47" t="s">
        <v>1299</v>
      </c>
      <c r="P47" t="s">
        <v>1300</v>
      </c>
      <c r="Q47" t="s">
        <v>1301</v>
      </c>
      <c r="R47" t="s">
        <v>1302</v>
      </c>
      <c r="S47" t="s">
        <v>1303</v>
      </c>
      <c r="T47" t="s">
        <v>1304</v>
      </c>
    </row>
    <row r="48" spans="1:20" ht="14.4">
      <c r="A48"/>
      <c r="B48" t="s">
        <v>1207</v>
      </c>
      <c r="C48" t="s">
        <v>1305</v>
      </c>
      <c r="D48" t="s">
        <v>1306</v>
      </c>
      <c r="E48" t="s">
        <v>1307</v>
      </c>
      <c r="F48" t="s">
        <v>1308</v>
      </c>
      <c r="G48" t="s">
        <v>1309</v>
      </c>
      <c r="H48" t="s">
        <v>1310</v>
      </c>
      <c r="I48" t="s">
        <v>1311</v>
      </c>
      <c r="J48" t="s">
        <v>1312</v>
      </c>
      <c r="K48" t="s">
        <v>1313</v>
      </c>
      <c r="L48" t="s">
        <v>1314</v>
      </c>
      <c r="M48" t="s">
        <v>1315</v>
      </c>
      <c r="N48" t="s">
        <v>1316</v>
      </c>
      <c r="O48" t="s">
        <v>1317</v>
      </c>
      <c r="P48" t="s">
        <v>1318</v>
      </c>
      <c r="Q48" t="s">
        <v>1319</v>
      </c>
      <c r="R48" t="s">
        <v>1320</v>
      </c>
      <c r="S48" t="s">
        <v>1321</v>
      </c>
      <c r="T48" t="s">
        <v>1322</v>
      </c>
    </row>
    <row r="49" spans="1:20" ht="14.4">
      <c r="A49"/>
      <c r="B49" t="s">
        <v>162</v>
      </c>
      <c r="C49" t="s">
        <v>1323</v>
      </c>
      <c r="D49" t="s">
        <v>1323</v>
      </c>
      <c r="E49" t="s">
        <v>1323</v>
      </c>
      <c r="F49" t="s">
        <v>1323</v>
      </c>
      <c r="G49" t="s">
        <v>1323</v>
      </c>
      <c r="H49" t="s">
        <v>1324</v>
      </c>
      <c r="I49" t="s">
        <v>1250</v>
      </c>
      <c r="J49" t="s">
        <v>1249</v>
      </c>
      <c r="K49" t="s">
        <v>1249</v>
      </c>
      <c r="L49" t="s">
        <v>1325</v>
      </c>
      <c r="M49" t="s">
        <v>1326</v>
      </c>
      <c r="N49" t="s">
        <v>1327</v>
      </c>
      <c r="O49" t="s">
        <v>1328</v>
      </c>
      <c r="P49" t="s">
        <v>1329</v>
      </c>
      <c r="Q49" t="s">
        <v>1330</v>
      </c>
      <c r="R49" t="s">
        <v>1331</v>
      </c>
      <c r="S49" t="s">
        <v>1332</v>
      </c>
      <c r="T49" t="s">
        <v>1333</v>
      </c>
    </row>
    <row r="50" spans="1:20" ht="14.4">
      <c r="A50"/>
      <c r="B50" t="s">
        <v>159</v>
      </c>
      <c r="C50" t="s">
        <v>1334</v>
      </c>
      <c r="D50" t="s">
        <v>1335</v>
      </c>
      <c r="E50" t="s">
        <v>1335</v>
      </c>
      <c r="F50" t="s">
        <v>1336</v>
      </c>
      <c r="G50" t="s">
        <v>1337</v>
      </c>
      <c r="H50" t="s">
        <v>1338</v>
      </c>
      <c r="I50" t="s">
        <v>1339</v>
      </c>
      <c r="J50" t="s">
        <v>1340</v>
      </c>
      <c r="K50" t="s">
        <v>1334</v>
      </c>
      <c r="L50" t="s">
        <v>1335</v>
      </c>
      <c r="M50" t="s">
        <v>1331</v>
      </c>
      <c r="N50" t="s">
        <v>1341</v>
      </c>
      <c r="O50" t="s">
        <v>1342</v>
      </c>
      <c r="P50" t="s">
        <v>1343</v>
      </c>
      <c r="Q50" t="s">
        <v>1344</v>
      </c>
      <c r="R50" t="s">
        <v>1345</v>
      </c>
      <c r="S50" t="s">
        <v>1346</v>
      </c>
      <c r="T50" t="s">
        <v>1347</v>
      </c>
    </row>
    <row r="51" spans="1:20" ht="14.4">
      <c r="A51" t="s">
        <v>483</v>
      </c>
      <c r="B51" t="s">
        <v>163</v>
      </c>
      <c r="C51" t="s">
        <v>1348</v>
      </c>
      <c r="D51" t="s">
        <v>1349</v>
      </c>
      <c r="E51" t="s">
        <v>1350</v>
      </c>
      <c r="F51" t="s">
        <v>1351</v>
      </c>
      <c r="G51" t="s">
        <v>1352</v>
      </c>
      <c r="H51" t="s">
        <v>1353</v>
      </c>
      <c r="I51" t="s">
        <v>1354</v>
      </c>
      <c r="J51" t="s">
        <v>1355</v>
      </c>
      <c r="K51" t="s">
        <v>1356</v>
      </c>
      <c r="L51" t="s">
        <v>1357</v>
      </c>
      <c r="M51" t="s">
        <v>1358</v>
      </c>
      <c r="N51" t="s">
        <v>1359</v>
      </c>
      <c r="O51" t="s">
        <v>1360</v>
      </c>
      <c r="P51" t="s">
        <v>1361</v>
      </c>
      <c r="Q51" t="s">
        <v>1362</v>
      </c>
      <c r="R51" t="s">
        <v>1363</v>
      </c>
      <c r="S51" t="s">
        <v>1364</v>
      </c>
      <c r="T51" t="s">
        <v>1365</v>
      </c>
    </row>
    <row r="52" spans="1:20" ht="14.4">
      <c r="A52"/>
      <c r="B52" t="s">
        <v>147</v>
      </c>
      <c r="C52" t="s">
        <v>1366</v>
      </c>
      <c r="D52" t="s">
        <v>1367</v>
      </c>
      <c r="E52" t="s">
        <v>1368</v>
      </c>
      <c r="F52" t="s">
        <v>1369</v>
      </c>
      <c r="G52" t="s">
        <v>1370</v>
      </c>
      <c r="H52" t="s">
        <v>1371</v>
      </c>
      <c r="I52" t="s">
        <v>1372</v>
      </c>
      <c r="J52" t="s">
        <v>1373</v>
      </c>
      <c r="K52" t="s">
        <v>1374</v>
      </c>
      <c r="L52" t="s">
        <v>1375</v>
      </c>
      <c r="M52" t="s">
        <v>1376</v>
      </c>
      <c r="N52" t="s">
        <v>1377</v>
      </c>
      <c r="O52" t="s">
        <v>1378</v>
      </c>
      <c r="P52" t="s">
        <v>1379</v>
      </c>
      <c r="Q52" t="s">
        <v>1380</v>
      </c>
      <c r="R52" t="s">
        <v>1381</v>
      </c>
      <c r="S52" t="s">
        <v>1382</v>
      </c>
      <c r="T52" t="s">
        <v>1383</v>
      </c>
    </row>
    <row r="53" spans="1:20" ht="14.4">
      <c r="A53"/>
      <c r="B53" t="s">
        <v>146</v>
      </c>
      <c r="C53" t="s">
        <v>1384</v>
      </c>
      <c r="D53" t="s">
        <v>1385</v>
      </c>
      <c r="E53" t="s">
        <v>1385</v>
      </c>
      <c r="F53" t="s">
        <v>1385</v>
      </c>
      <c r="G53" t="s">
        <v>1323</v>
      </c>
      <c r="H53" t="s">
        <v>1323</v>
      </c>
      <c r="I53" t="s">
        <v>1324</v>
      </c>
      <c r="J53" t="s">
        <v>1250</v>
      </c>
      <c r="K53" t="s">
        <v>1386</v>
      </c>
      <c r="L53" t="s">
        <v>1389</v>
      </c>
      <c r="M53" t="s">
        <v>1390</v>
      </c>
      <c r="N53" t="s">
        <v>1391</v>
      </c>
      <c r="O53" t="s">
        <v>1392</v>
      </c>
      <c r="P53" t="s">
        <v>1393</v>
      </c>
      <c r="Q53" t="s">
        <v>1394</v>
      </c>
      <c r="R53" t="s">
        <v>1395</v>
      </c>
      <c r="S53" t="s">
        <v>1396</v>
      </c>
      <c r="T53" t="s">
        <v>1397</v>
      </c>
    </row>
    <row r="54" spans="1:20" ht="14.4">
      <c r="A54"/>
      <c r="B54" t="s">
        <v>1207</v>
      </c>
      <c r="C54" t="s">
        <v>1398</v>
      </c>
      <c r="D54" t="s">
        <v>1399</v>
      </c>
      <c r="E54" t="s">
        <v>1400</v>
      </c>
      <c r="F54" t="s">
        <v>1401</v>
      </c>
      <c r="G54" t="s">
        <v>1402</v>
      </c>
      <c r="H54" t="s">
        <v>1403</v>
      </c>
      <c r="I54" t="s">
        <v>1404</v>
      </c>
      <c r="J54" t="s">
        <v>1405</v>
      </c>
      <c r="K54" t="s">
        <v>1406</v>
      </c>
      <c r="L54" t="s">
        <v>1407</v>
      </c>
      <c r="M54" t="s">
        <v>1408</v>
      </c>
      <c r="N54" t="s">
        <v>1409</v>
      </c>
      <c r="O54" t="s">
        <v>1410</v>
      </c>
      <c r="P54" t="s">
        <v>1411</v>
      </c>
      <c r="Q54" t="s">
        <v>1412</v>
      </c>
      <c r="R54" t="s">
        <v>1413</v>
      </c>
      <c r="S54" t="s">
        <v>1414</v>
      </c>
      <c r="T54" t="s">
        <v>1415</v>
      </c>
    </row>
    <row r="55" spans="1:20" ht="14.4">
      <c r="A55"/>
      <c r="B55" t="s">
        <v>162</v>
      </c>
      <c r="C55" t="s">
        <v>1416</v>
      </c>
      <c r="D55" t="s">
        <v>1417</v>
      </c>
      <c r="E55" t="s">
        <v>1418</v>
      </c>
      <c r="F55" t="s">
        <v>1419</v>
      </c>
      <c r="G55" t="s">
        <v>1420</v>
      </c>
      <c r="H55" t="s">
        <v>1419</v>
      </c>
      <c r="I55" t="s">
        <v>1421</v>
      </c>
      <c r="J55" t="s">
        <v>1422</v>
      </c>
      <c r="K55" t="s">
        <v>1423</v>
      </c>
      <c r="L55" t="s">
        <v>1425</v>
      </c>
      <c r="M55" t="s">
        <v>1426</v>
      </c>
      <c r="N55" t="s">
        <v>1427</v>
      </c>
      <c r="O55" t="s">
        <v>1428</v>
      </c>
      <c r="P55" t="s">
        <v>1429</v>
      </c>
      <c r="Q55" t="s">
        <v>1430</v>
      </c>
      <c r="R55" t="s">
        <v>1431</v>
      </c>
      <c r="S55" t="s">
        <v>1432</v>
      </c>
      <c r="T55" t="s">
        <v>1433</v>
      </c>
    </row>
    <row r="56" spans="1:20" ht="14.4">
      <c r="A56"/>
      <c r="B56" t="s">
        <v>159</v>
      </c>
      <c r="C56" t="s">
        <v>1324</v>
      </c>
      <c r="D56" t="s">
        <v>1324</v>
      </c>
      <c r="E56" t="s">
        <v>1324</v>
      </c>
      <c r="F56" t="s">
        <v>1324</v>
      </c>
      <c r="G56" t="s">
        <v>1250</v>
      </c>
      <c r="H56" t="s">
        <v>1250</v>
      </c>
      <c r="I56" t="s">
        <v>1248</v>
      </c>
      <c r="J56" t="s">
        <v>1248</v>
      </c>
      <c r="K56" t="s">
        <v>1245</v>
      </c>
      <c r="L56" t="s">
        <v>1325</v>
      </c>
      <c r="M56" t="s">
        <v>1434</v>
      </c>
      <c r="N56" t="s">
        <v>1435</v>
      </c>
      <c r="O56" t="s">
        <v>1436</v>
      </c>
      <c r="P56" t="s">
        <v>1437</v>
      </c>
      <c r="Q56" t="s">
        <v>1438</v>
      </c>
      <c r="R56" t="s">
        <v>1439</v>
      </c>
      <c r="S56" t="s">
        <v>1440</v>
      </c>
      <c r="T56" t="s">
        <v>1441</v>
      </c>
    </row>
    <row r="57" spans="1:20" ht="15" customHeight="1">
      <c r="A57" t="s">
        <v>573</v>
      </c>
      <c r="B57" t="s">
        <v>163</v>
      </c>
      <c r="C57" t="s">
        <v>1247</v>
      </c>
      <c r="D57" t="s">
        <v>1246</v>
      </c>
      <c r="E57" t="s">
        <v>1248</v>
      </c>
      <c r="F57" t="s">
        <v>1247</v>
      </c>
      <c r="G57" t="s">
        <v>1247</v>
      </c>
      <c r="H57" t="s">
        <v>1247</v>
      </c>
      <c r="I57" t="s">
        <v>1247</v>
      </c>
      <c r="J57" t="s">
        <v>1245</v>
      </c>
      <c r="K57" t="s">
        <v>1244</v>
      </c>
      <c r="L57" t="s">
        <v>1443</v>
      </c>
      <c r="M57" t="s">
        <v>1444</v>
      </c>
      <c r="N57" t="s">
        <v>1445</v>
      </c>
      <c r="O57" t="s">
        <v>1446</v>
      </c>
      <c r="P57" t="s">
        <v>1447</v>
      </c>
      <c r="Q57" t="s">
        <v>1448</v>
      </c>
      <c r="R57" t="s">
        <v>1449</v>
      </c>
      <c r="S57" t="s">
        <v>1450</v>
      </c>
      <c r="T57" t="s">
        <v>1451</v>
      </c>
    </row>
    <row r="58" spans="1:20" ht="14.4">
      <c r="A58"/>
      <c r="B58" t="s">
        <v>147</v>
      </c>
      <c r="C58" t="s">
        <v>1437</v>
      </c>
      <c r="D58" t="s">
        <v>1436</v>
      </c>
      <c r="E58" t="s">
        <v>1452</v>
      </c>
      <c r="F58" t="s">
        <v>1453</v>
      </c>
      <c r="G58" t="s">
        <v>1442</v>
      </c>
      <c r="H58" t="s">
        <v>1388</v>
      </c>
      <c r="I58" t="s">
        <v>1454</v>
      </c>
      <c r="J58" t="s">
        <v>1454</v>
      </c>
      <c r="K58" t="s">
        <v>1247</v>
      </c>
      <c r="L58" t="s">
        <v>1246</v>
      </c>
      <c r="M58" t="s">
        <v>1246</v>
      </c>
      <c r="N58" t="s">
        <v>1246</v>
      </c>
      <c r="O58" t="s">
        <v>1246</v>
      </c>
      <c r="P58" t="s">
        <v>1455</v>
      </c>
      <c r="Q58" t="s">
        <v>1387</v>
      </c>
      <c r="R58" t="s">
        <v>1454</v>
      </c>
      <c r="S58" t="s">
        <v>1454</v>
      </c>
      <c r="T58" t="s">
        <v>1388</v>
      </c>
    </row>
    <row r="59" spans="1:20" ht="14.4">
      <c r="A59"/>
      <c r="B59" t="s">
        <v>146</v>
      </c>
      <c r="C59" t="s">
        <v>1456</v>
      </c>
      <c r="D59" t="s">
        <v>1457</v>
      </c>
      <c r="E59" t="s">
        <v>1458</v>
      </c>
      <c r="F59" t="s">
        <v>1459</v>
      </c>
      <c r="G59" t="s">
        <v>1460</v>
      </c>
      <c r="H59" t="s">
        <v>1461</v>
      </c>
      <c r="I59" t="s">
        <v>1462</v>
      </c>
      <c r="J59" t="s">
        <v>1463</v>
      </c>
      <c r="K59" t="s">
        <v>1464</v>
      </c>
      <c r="L59" t="s">
        <v>1465</v>
      </c>
      <c r="M59" t="s">
        <v>1466</v>
      </c>
      <c r="N59" t="s">
        <v>1467</v>
      </c>
      <c r="O59" t="s">
        <v>1468</v>
      </c>
      <c r="P59" t="s">
        <v>1469</v>
      </c>
      <c r="Q59" t="s">
        <v>1470</v>
      </c>
      <c r="R59" t="s">
        <v>1471</v>
      </c>
      <c r="S59" t="s">
        <v>1472</v>
      </c>
      <c r="T59" t="s">
        <v>1473</v>
      </c>
    </row>
    <row r="60" spans="1:20" ht="14.4">
      <c r="A60"/>
      <c r="B60" t="s">
        <v>1207</v>
      </c>
      <c r="C60" t="s">
        <v>1474</v>
      </c>
      <c r="D60" t="s">
        <v>1475</v>
      </c>
      <c r="E60" t="s">
        <v>1476</v>
      </c>
      <c r="F60" t="s">
        <v>1477</v>
      </c>
      <c r="G60" t="s">
        <v>1478</v>
      </c>
      <c r="H60" t="s">
        <v>1479</v>
      </c>
      <c r="I60" t="s">
        <v>1480</v>
      </c>
      <c r="J60" t="s">
        <v>1481</v>
      </c>
      <c r="K60" t="s">
        <v>1482</v>
      </c>
      <c r="L60" t="s">
        <v>1483</v>
      </c>
      <c r="M60" t="s">
        <v>1484</v>
      </c>
      <c r="N60" t="s">
        <v>1485</v>
      </c>
      <c r="O60" t="s">
        <v>1486</v>
      </c>
      <c r="P60" t="s">
        <v>1487</v>
      </c>
      <c r="Q60" t="s">
        <v>1488</v>
      </c>
      <c r="R60" t="s">
        <v>1489</v>
      </c>
      <c r="S60" t="s">
        <v>1490</v>
      </c>
      <c r="T60" t="s">
        <v>1491</v>
      </c>
    </row>
    <row r="61" spans="1:20" ht="14.4">
      <c r="A61"/>
      <c r="B61" t="s">
        <v>162</v>
      </c>
      <c r="C61" t="s">
        <v>1492</v>
      </c>
      <c r="D61" t="s">
        <v>1493</v>
      </c>
      <c r="E61" t="s">
        <v>1494</v>
      </c>
      <c r="F61" t="s">
        <v>1495</v>
      </c>
      <c r="G61" t="s">
        <v>1496</v>
      </c>
      <c r="H61" t="s">
        <v>1497</v>
      </c>
      <c r="I61" t="s">
        <v>1498</v>
      </c>
      <c r="J61" t="s">
        <v>1499</v>
      </c>
      <c r="K61" t="s">
        <v>1500</v>
      </c>
      <c r="L61" t="s">
        <v>1501</v>
      </c>
      <c r="M61" t="s">
        <v>1502</v>
      </c>
      <c r="N61" t="s">
        <v>1503</v>
      </c>
      <c r="O61" t="s">
        <v>1504</v>
      </c>
      <c r="P61" t="s">
        <v>1505</v>
      </c>
      <c r="Q61" t="s">
        <v>1506</v>
      </c>
      <c r="R61" t="s">
        <v>1507</v>
      </c>
      <c r="S61" t="s">
        <v>1508</v>
      </c>
      <c r="T61" t="s">
        <v>1509</v>
      </c>
    </row>
    <row r="62" spans="1:20" ht="14.4">
      <c r="A62"/>
      <c r="B62" t="s">
        <v>159</v>
      </c>
      <c r="C62" t="s">
        <v>1434</v>
      </c>
      <c r="D62" t="s">
        <v>1434</v>
      </c>
      <c r="E62" t="s">
        <v>1510</v>
      </c>
      <c r="F62" t="s">
        <v>1511</v>
      </c>
      <c r="G62" t="s">
        <v>1325</v>
      </c>
      <c r="H62" t="s">
        <v>1510</v>
      </c>
      <c r="I62" t="s">
        <v>1325</v>
      </c>
      <c r="J62" t="s">
        <v>1325</v>
      </c>
      <c r="K62" t="s">
        <v>1325</v>
      </c>
      <c r="L62" t="s">
        <v>1511</v>
      </c>
      <c r="M62" t="s">
        <v>1510</v>
      </c>
      <c r="N62" t="s">
        <v>1510</v>
      </c>
      <c r="O62" t="s">
        <v>1326</v>
      </c>
      <c r="P62" t="s">
        <v>1326</v>
      </c>
      <c r="Q62" t="s">
        <v>1512</v>
      </c>
      <c r="R62" t="s">
        <v>1513</v>
      </c>
      <c r="S62" t="s">
        <v>1513</v>
      </c>
      <c r="T62" t="s">
        <v>1514</v>
      </c>
    </row>
    <row r="63" spans="1:20" ht="14.4">
      <c r="A63" t="s">
        <v>482</v>
      </c>
      <c r="B63" t="s">
        <v>163</v>
      </c>
      <c r="C63" t="s">
        <v>1515</v>
      </c>
      <c r="D63" t="s">
        <v>1516</v>
      </c>
      <c r="E63" t="s">
        <v>1517</v>
      </c>
      <c r="F63" t="s">
        <v>1518</v>
      </c>
      <c r="G63" t="s">
        <v>1519</v>
      </c>
      <c r="H63" t="s">
        <v>1520</v>
      </c>
      <c r="I63" t="s">
        <v>1521</v>
      </c>
      <c r="J63" t="s">
        <v>1522</v>
      </c>
      <c r="K63" t="s">
        <v>1523</v>
      </c>
      <c r="L63" t="s">
        <v>1524</v>
      </c>
      <c r="M63" t="s">
        <v>1525</v>
      </c>
      <c r="N63" t="s">
        <v>1526</v>
      </c>
      <c r="O63" t="s">
        <v>1527</v>
      </c>
      <c r="P63" t="s">
        <v>1528</v>
      </c>
      <c r="Q63" t="s">
        <v>1529</v>
      </c>
      <c r="R63" t="s">
        <v>1530</v>
      </c>
      <c r="S63" t="s">
        <v>1531</v>
      </c>
      <c r="T63" t="s">
        <v>1532</v>
      </c>
    </row>
    <row r="64" spans="1:20" ht="14.4">
      <c r="A64"/>
      <c r="B64" t="s">
        <v>147</v>
      </c>
      <c r="C64" t="s">
        <v>1533</v>
      </c>
      <c r="D64" t="s">
        <v>1534</v>
      </c>
      <c r="E64" t="s">
        <v>1535</v>
      </c>
      <c r="F64" t="s">
        <v>1536</v>
      </c>
      <c r="G64" t="s">
        <v>1537</v>
      </c>
      <c r="H64" t="s">
        <v>1538</v>
      </c>
      <c r="I64" t="s">
        <v>1539</v>
      </c>
      <c r="J64" t="s">
        <v>1540</v>
      </c>
      <c r="K64" t="s">
        <v>1541</v>
      </c>
      <c r="L64" t="s">
        <v>1542</v>
      </c>
      <c r="M64" t="s">
        <v>1543</v>
      </c>
      <c r="N64" t="s">
        <v>1544</v>
      </c>
      <c r="O64" t="s">
        <v>1545</v>
      </c>
      <c r="P64" t="s">
        <v>1546</v>
      </c>
      <c r="Q64" t="s">
        <v>1547</v>
      </c>
      <c r="R64" t="s">
        <v>1548</v>
      </c>
      <c r="S64" t="s">
        <v>1549</v>
      </c>
      <c r="T64" t="s">
        <v>1550</v>
      </c>
    </row>
    <row r="65" spans="1:20" ht="14.4">
      <c r="A65"/>
      <c r="B65" t="s">
        <v>146</v>
      </c>
      <c r="C65" t="s">
        <v>1551</v>
      </c>
      <c r="D65" t="s">
        <v>1552</v>
      </c>
      <c r="E65" t="s">
        <v>1553</v>
      </c>
      <c r="F65" t="s">
        <v>1554</v>
      </c>
      <c r="G65" t="s">
        <v>1555</v>
      </c>
      <c r="H65" t="s">
        <v>1556</v>
      </c>
      <c r="I65" t="s">
        <v>1557</v>
      </c>
      <c r="J65" t="s">
        <v>1558</v>
      </c>
      <c r="K65" t="s">
        <v>1559</v>
      </c>
      <c r="L65" t="s">
        <v>1560</v>
      </c>
      <c r="M65" t="s">
        <v>1561</v>
      </c>
      <c r="N65" t="s">
        <v>1562</v>
      </c>
      <c r="O65" t="s">
        <v>1563</v>
      </c>
      <c r="P65" t="s">
        <v>1564</v>
      </c>
      <c r="Q65" t="s">
        <v>1565</v>
      </c>
      <c r="R65" t="s">
        <v>1566</v>
      </c>
      <c r="S65" t="s">
        <v>1567</v>
      </c>
      <c r="T65" t="s">
        <v>1568</v>
      </c>
    </row>
    <row r="66" spans="1:20" ht="14.4">
      <c r="A66"/>
      <c r="B66" t="s">
        <v>1207</v>
      </c>
      <c r="C66" t="s">
        <v>1569</v>
      </c>
      <c r="D66" t="s">
        <v>1570</v>
      </c>
      <c r="E66" t="s">
        <v>1571</v>
      </c>
      <c r="F66" t="s">
        <v>1572</v>
      </c>
      <c r="G66" t="s">
        <v>1573</v>
      </c>
      <c r="H66" t="s">
        <v>1574</v>
      </c>
      <c r="I66" t="s">
        <v>1575</v>
      </c>
      <c r="J66" t="s">
        <v>1576</v>
      </c>
      <c r="K66" t="s">
        <v>1577</v>
      </c>
      <c r="L66" t="s">
        <v>1578</v>
      </c>
      <c r="M66" t="s">
        <v>1579</v>
      </c>
      <c r="N66" t="s">
        <v>1580</v>
      </c>
      <c r="O66" t="s">
        <v>1581</v>
      </c>
      <c r="P66" t="s">
        <v>1582</v>
      </c>
      <c r="Q66" t="s">
        <v>1583</v>
      </c>
      <c r="R66" t="s">
        <v>1584</v>
      </c>
      <c r="S66" t="s">
        <v>1585</v>
      </c>
      <c r="T66" t="s">
        <v>1586</v>
      </c>
    </row>
    <row r="67" spans="1:20" ht="14.4">
      <c r="A67"/>
      <c r="B67" t="s">
        <v>162</v>
      </c>
      <c r="C67" t="s">
        <v>1323</v>
      </c>
      <c r="D67" t="s">
        <v>1385</v>
      </c>
      <c r="E67" t="s">
        <v>1385</v>
      </c>
      <c r="F67" t="s">
        <v>1385</v>
      </c>
      <c r="G67" t="s">
        <v>1385</v>
      </c>
      <c r="H67" t="s">
        <v>1385</v>
      </c>
      <c r="I67" t="s">
        <v>1385</v>
      </c>
      <c r="J67" t="s">
        <v>1385</v>
      </c>
      <c r="K67" t="s">
        <v>1385</v>
      </c>
      <c r="L67" t="s">
        <v>1385</v>
      </c>
      <c r="M67" t="s">
        <v>1323</v>
      </c>
      <c r="N67" t="s">
        <v>1323</v>
      </c>
      <c r="O67" t="s">
        <v>1385</v>
      </c>
      <c r="P67" t="s">
        <v>1323</v>
      </c>
      <c r="Q67" t="s">
        <v>1323</v>
      </c>
      <c r="R67" t="s">
        <v>1324</v>
      </c>
      <c r="S67" t="s">
        <v>1324</v>
      </c>
      <c r="T67" t="s">
        <v>1324</v>
      </c>
    </row>
    <row r="68" spans="1:20" ht="14.4">
      <c r="A68"/>
      <c r="B68" t="s">
        <v>159</v>
      </c>
      <c r="C68" t="s">
        <v>1587</v>
      </c>
      <c r="D68" t="s">
        <v>1588</v>
      </c>
      <c r="E68" t="s">
        <v>1589</v>
      </c>
      <c r="F68" t="s">
        <v>1590</v>
      </c>
      <c r="G68" t="s">
        <v>1591</v>
      </c>
      <c r="H68" t="s">
        <v>1592</v>
      </c>
      <c r="I68" t="s">
        <v>1593</v>
      </c>
      <c r="J68" t="s">
        <v>1594</v>
      </c>
      <c r="K68" t="s">
        <v>1595</v>
      </c>
      <c r="L68" t="s">
        <v>1596</v>
      </c>
      <c r="M68" t="s">
        <v>1597</v>
      </c>
      <c r="N68" t="s">
        <v>1598</v>
      </c>
      <c r="O68" t="s">
        <v>1198</v>
      </c>
      <c r="P68" t="s">
        <v>1599</v>
      </c>
      <c r="Q68" t="s">
        <v>1600</v>
      </c>
      <c r="R68" t="s">
        <v>1601</v>
      </c>
      <c r="S68" t="s">
        <v>1198</v>
      </c>
      <c r="T68" t="s">
        <v>1602</v>
      </c>
    </row>
    <row r="69" spans="1:20" ht="14.4">
      <c r="A69" t="s">
        <v>11</v>
      </c>
      <c r="B69" t="s">
        <v>163</v>
      </c>
      <c r="C69" t="s">
        <v>1603</v>
      </c>
      <c r="D69" t="s">
        <v>1604</v>
      </c>
      <c r="E69" t="s">
        <v>1605</v>
      </c>
      <c r="F69" t="s">
        <v>1606</v>
      </c>
      <c r="G69" t="s">
        <v>1607</v>
      </c>
      <c r="H69" t="s">
        <v>1608</v>
      </c>
      <c r="I69" t="s">
        <v>1609</v>
      </c>
      <c r="J69" t="s">
        <v>1610</v>
      </c>
      <c r="K69" t="s">
        <v>1611</v>
      </c>
      <c r="L69" t="s">
        <v>1612</v>
      </c>
      <c r="M69" t="s">
        <v>1613</v>
      </c>
      <c r="N69" t="s">
        <v>1614</v>
      </c>
      <c r="O69" t="s">
        <v>1615</v>
      </c>
      <c r="P69" t="s">
        <v>1616</v>
      </c>
      <c r="Q69" t="s">
        <v>1617</v>
      </c>
      <c r="R69" t="s">
        <v>1618</v>
      </c>
      <c r="S69" t="s">
        <v>1619</v>
      </c>
      <c r="T69" t="s">
        <v>1620</v>
      </c>
    </row>
    <row r="70" spans="1:20" ht="14.4">
      <c r="A70"/>
      <c r="B70" t="s">
        <v>147</v>
      </c>
      <c r="C70" t="s">
        <v>1621</v>
      </c>
      <c r="D70" t="s">
        <v>1622</v>
      </c>
      <c r="E70" t="s">
        <v>1623</v>
      </c>
      <c r="F70" t="s">
        <v>1624</v>
      </c>
      <c r="G70" t="s">
        <v>1625</v>
      </c>
      <c r="H70" t="s">
        <v>1626</v>
      </c>
      <c r="I70" t="s">
        <v>1627</v>
      </c>
      <c r="J70" t="s">
        <v>1628</v>
      </c>
      <c r="K70" t="s">
        <v>1629</v>
      </c>
      <c r="L70" t="s">
        <v>1630</v>
      </c>
      <c r="M70" t="s">
        <v>1631</v>
      </c>
      <c r="N70" t="s">
        <v>1632</v>
      </c>
      <c r="O70" t="s">
        <v>1633</v>
      </c>
      <c r="P70" t="s">
        <v>1634</v>
      </c>
      <c r="Q70" t="s">
        <v>1635</v>
      </c>
      <c r="R70" t="s">
        <v>1636</v>
      </c>
      <c r="S70" t="s">
        <v>1637</v>
      </c>
      <c r="T70" t="s">
        <v>1638</v>
      </c>
    </row>
    <row r="71" spans="1:20" ht="14.4">
      <c r="A71"/>
      <c r="B71" t="s">
        <v>146</v>
      </c>
      <c r="C71" t="s">
        <v>1639</v>
      </c>
      <c r="D71" t="s">
        <v>1640</v>
      </c>
      <c r="E71" t="s">
        <v>1641</v>
      </c>
      <c r="F71" t="s">
        <v>1642</v>
      </c>
      <c r="G71" t="s">
        <v>1643</v>
      </c>
      <c r="H71" t="s">
        <v>1644</v>
      </c>
      <c r="I71" t="s">
        <v>1645</v>
      </c>
      <c r="J71" t="s">
        <v>1646</v>
      </c>
      <c r="K71" t="s">
        <v>1647</v>
      </c>
      <c r="L71" t="s">
        <v>1648</v>
      </c>
      <c r="M71" t="s">
        <v>1649</v>
      </c>
      <c r="N71" t="s">
        <v>1650</v>
      </c>
      <c r="O71" t="s">
        <v>1651</v>
      </c>
      <c r="P71" t="s">
        <v>1652</v>
      </c>
      <c r="Q71" t="s">
        <v>1653</v>
      </c>
      <c r="R71" t="s">
        <v>1654</v>
      </c>
      <c r="S71" t="s">
        <v>1655</v>
      </c>
      <c r="T71" t="s">
        <v>1656</v>
      </c>
    </row>
    <row r="72" spans="1:20" ht="14.4">
      <c r="A72"/>
      <c r="B72" t="s">
        <v>1207</v>
      </c>
      <c r="C72" t="s">
        <v>1657</v>
      </c>
      <c r="D72" t="s">
        <v>1658</v>
      </c>
      <c r="E72" t="s">
        <v>1659</v>
      </c>
      <c r="F72" t="s">
        <v>1660</v>
      </c>
      <c r="G72" t="s">
        <v>1661</v>
      </c>
      <c r="H72" t="s">
        <v>1662</v>
      </c>
      <c r="I72" t="s">
        <v>1663</v>
      </c>
      <c r="J72" t="s">
        <v>1664</v>
      </c>
      <c r="K72" t="s">
        <v>1665</v>
      </c>
      <c r="L72" t="s">
        <v>1666</v>
      </c>
      <c r="M72" t="s">
        <v>1667</v>
      </c>
      <c r="N72" t="s">
        <v>1668</v>
      </c>
      <c r="O72" t="s">
        <v>1669</v>
      </c>
      <c r="P72" t="s">
        <v>1670</v>
      </c>
      <c r="Q72" t="s">
        <v>1671</v>
      </c>
      <c r="R72" t="s">
        <v>1672</v>
      </c>
      <c r="S72" t="s">
        <v>1673</v>
      </c>
      <c r="T72" t="s">
        <v>1674</v>
      </c>
    </row>
    <row r="73" spans="1:20" ht="14.4">
      <c r="A73"/>
      <c r="B73" t="s">
        <v>162</v>
      </c>
      <c r="C73" t="s">
        <v>1248</v>
      </c>
      <c r="D73" t="s">
        <v>1249</v>
      </c>
      <c r="E73" t="s">
        <v>1249</v>
      </c>
      <c r="F73" t="s">
        <v>1249</v>
      </c>
      <c r="G73" t="s">
        <v>1250</v>
      </c>
      <c r="H73" t="s">
        <v>1324</v>
      </c>
      <c r="I73" t="s">
        <v>1324</v>
      </c>
      <c r="J73" t="s">
        <v>1324</v>
      </c>
      <c r="K73" t="s">
        <v>1323</v>
      </c>
      <c r="L73" t="s">
        <v>1323</v>
      </c>
      <c r="M73" t="s">
        <v>1385</v>
      </c>
      <c r="N73" t="s">
        <v>1385</v>
      </c>
      <c r="O73" t="s">
        <v>1385</v>
      </c>
      <c r="P73" t="s">
        <v>1385</v>
      </c>
      <c r="Q73" t="s">
        <v>1323</v>
      </c>
      <c r="R73" t="s">
        <v>1323</v>
      </c>
      <c r="S73" t="s">
        <v>1323</v>
      </c>
      <c r="T73" t="s">
        <v>1323</v>
      </c>
    </row>
    <row r="74" spans="1:20" ht="14.4">
      <c r="A74"/>
      <c r="B74" t="s">
        <v>159</v>
      </c>
      <c r="C74" t="s">
        <v>1675</v>
      </c>
      <c r="D74" t="s">
        <v>1326</v>
      </c>
      <c r="E74" t="s">
        <v>1675</v>
      </c>
      <c r="F74" t="s">
        <v>1513</v>
      </c>
      <c r="G74" t="s">
        <v>1676</v>
      </c>
      <c r="H74" t="s">
        <v>1327</v>
      </c>
      <c r="I74" t="s">
        <v>1677</v>
      </c>
      <c r="J74" t="s">
        <v>1327</v>
      </c>
      <c r="K74" t="s">
        <v>1678</v>
      </c>
      <c r="L74" t="s">
        <v>1340</v>
      </c>
      <c r="M74" t="s">
        <v>1340</v>
      </c>
      <c r="N74" t="s">
        <v>1338</v>
      </c>
      <c r="O74" t="s">
        <v>1339</v>
      </c>
      <c r="P74" t="s">
        <v>1334</v>
      </c>
      <c r="Q74" t="s">
        <v>1341</v>
      </c>
      <c r="R74" t="s">
        <v>1342</v>
      </c>
      <c r="S74" t="s">
        <v>1681</v>
      </c>
      <c r="T74" t="s">
        <v>1682</v>
      </c>
    </row>
    <row r="75" spans="1:20" ht="14.4">
      <c r="A75" t="s">
        <v>10</v>
      </c>
      <c r="B75" t="s">
        <v>163</v>
      </c>
      <c r="C75" t="s">
        <v>1244</v>
      </c>
      <c r="D75" t="s">
        <v>1325</v>
      </c>
      <c r="E75" t="s">
        <v>1511</v>
      </c>
      <c r="F75" t="s">
        <v>1244</v>
      </c>
      <c r="G75" t="s">
        <v>1325</v>
      </c>
      <c r="H75" t="s">
        <v>1245</v>
      </c>
      <c r="I75" t="s">
        <v>1247</v>
      </c>
      <c r="J75" t="s">
        <v>1247</v>
      </c>
      <c r="K75" t="s">
        <v>1246</v>
      </c>
      <c r="L75" t="s">
        <v>1248</v>
      </c>
      <c r="M75" t="s">
        <v>1249</v>
      </c>
      <c r="N75" t="s">
        <v>1248</v>
      </c>
      <c r="O75" t="s">
        <v>1249</v>
      </c>
      <c r="P75" t="s">
        <v>1249</v>
      </c>
      <c r="Q75" t="s">
        <v>1250</v>
      </c>
      <c r="R75" t="s">
        <v>1250</v>
      </c>
      <c r="S75" t="s">
        <v>1250</v>
      </c>
      <c r="T75" t="s">
        <v>1250</v>
      </c>
    </row>
    <row r="76" spans="1:20" ht="14.4">
      <c r="A76"/>
      <c r="B76" t="s">
        <v>147</v>
      </c>
      <c r="C76" t="s">
        <v>1683</v>
      </c>
      <c r="D76" t="s">
        <v>1684</v>
      </c>
      <c r="E76" t="s">
        <v>1600</v>
      </c>
      <c r="F76" t="s">
        <v>1197</v>
      </c>
      <c r="G76" t="s">
        <v>1685</v>
      </c>
      <c r="H76" t="s">
        <v>1685</v>
      </c>
      <c r="I76" t="s">
        <v>1686</v>
      </c>
      <c r="J76" t="s">
        <v>1687</v>
      </c>
      <c r="K76" t="s">
        <v>1688</v>
      </c>
      <c r="L76" t="s">
        <v>1689</v>
      </c>
      <c r="M76" t="s">
        <v>1193</v>
      </c>
      <c r="N76" t="s">
        <v>1690</v>
      </c>
      <c r="O76" t="s">
        <v>1691</v>
      </c>
      <c r="P76" t="s">
        <v>1692</v>
      </c>
      <c r="Q76" t="s">
        <v>1690</v>
      </c>
      <c r="R76" t="s">
        <v>1693</v>
      </c>
      <c r="S76" t="s">
        <v>1694</v>
      </c>
      <c r="T76" t="s">
        <v>1695</v>
      </c>
    </row>
    <row r="77" spans="1:20" ht="14.4">
      <c r="A77"/>
      <c r="B77" t="s">
        <v>146</v>
      </c>
      <c r="C77" t="s">
        <v>1337</v>
      </c>
      <c r="D77" t="s">
        <v>1329</v>
      </c>
      <c r="E77" t="s">
        <v>1337</v>
      </c>
      <c r="F77" t="s">
        <v>1336</v>
      </c>
      <c r="G77" t="s">
        <v>1329</v>
      </c>
      <c r="H77" t="s">
        <v>1696</v>
      </c>
      <c r="I77" t="s">
        <v>1329</v>
      </c>
      <c r="J77" t="s">
        <v>1680</v>
      </c>
      <c r="K77" t="s">
        <v>1329</v>
      </c>
      <c r="L77" t="s">
        <v>1678</v>
      </c>
      <c r="M77" t="s">
        <v>1696</v>
      </c>
      <c r="N77" t="s">
        <v>1697</v>
      </c>
      <c r="O77" t="s">
        <v>1438</v>
      </c>
      <c r="P77" t="s">
        <v>1697</v>
      </c>
      <c r="Q77" t="s">
        <v>1438</v>
      </c>
      <c r="R77" t="s">
        <v>1695</v>
      </c>
      <c r="S77" t="s">
        <v>1695</v>
      </c>
      <c r="T77" t="s">
        <v>1192</v>
      </c>
    </row>
    <row r="78" spans="1:20" ht="14.4">
      <c r="A78"/>
      <c r="B78" t="s">
        <v>1207</v>
      </c>
      <c r="C78" t="s">
        <v>1698</v>
      </c>
      <c r="D78" t="s">
        <v>1699</v>
      </c>
      <c r="E78" t="s">
        <v>1700</v>
      </c>
      <c r="F78" t="s">
        <v>1701</v>
      </c>
      <c r="G78" t="s">
        <v>1702</v>
      </c>
      <c r="H78" t="s">
        <v>1703</v>
      </c>
      <c r="I78" t="s">
        <v>1704</v>
      </c>
      <c r="J78" t="s">
        <v>1705</v>
      </c>
      <c r="K78" t="s">
        <v>1706</v>
      </c>
      <c r="L78" t="s">
        <v>1707</v>
      </c>
      <c r="M78" t="s">
        <v>1708</v>
      </c>
      <c r="N78" t="s">
        <v>1709</v>
      </c>
      <c r="O78" t="s">
        <v>1710</v>
      </c>
      <c r="P78" t="s">
        <v>1711</v>
      </c>
      <c r="Q78" t="s">
        <v>1712</v>
      </c>
      <c r="R78" t="s">
        <v>1713</v>
      </c>
      <c r="S78" t="s">
        <v>1714</v>
      </c>
      <c r="T78" t="s">
        <v>1715</v>
      </c>
    </row>
    <row r="79" spans="1:20" ht="14.4">
      <c r="A79"/>
      <c r="B79" t="s">
        <v>162</v>
      </c>
      <c r="C79" t="s">
        <v>1716</v>
      </c>
      <c r="D79" t="s">
        <v>1717</v>
      </c>
      <c r="E79" t="s">
        <v>1718</v>
      </c>
      <c r="F79" t="s">
        <v>1557</v>
      </c>
      <c r="G79" t="s">
        <v>1719</v>
      </c>
      <c r="H79" t="s">
        <v>1720</v>
      </c>
      <c r="I79" t="s">
        <v>1721</v>
      </c>
      <c r="J79" t="s">
        <v>1722</v>
      </c>
      <c r="K79" t="s">
        <v>1723</v>
      </c>
      <c r="L79" t="s">
        <v>1724</v>
      </c>
      <c r="M79" t="s">
        <v>1725</v>
      </c>
      <c r="N79" t="s">
        <v>1726</v>
      </c>
      <c r="O79" t="s">
        <v>1727</v>
      </c>
      <c r="P79" t="s">
        <v>1728</v>
      </c>
      <c r="Q79" t="s">
        <v>1729</v>
      </c>
      <c r="R79" t="s">
        <v>1730</v>
      </c>
      <c r="S79" t="s">
        <v>1731</v>
      </c>
      <c r="T79" t="s">
        <v>1732</v>
      </c>
    </row>
    <row r="80" spans="1:20" ht="14.4">
      <c r="A80"/>
      <c r="B80" t="s">
        <v>159</v>
      </c>
      <c r="C80" t="s">
        <v>1249</v>
      </c>
      <c r="D80" t="s">
        <v>1249</v>
      </c>
      <c r="E80" t="s">
        <v>1249</v>
      </c>
      <c r="F80" t="s">
        <v>1248</v>
      </c>
      <c r="G80" t="s">
        <v>1246</v>
      </c>
      <c r="H80" t="s">
        <v>1246</v>
      </c>
      <c r="I80" t="s">
        <v>1244</v>
      </c>
      <c r="J80" t="s">
        <v>1325</v>
      </c>
      <c r="K80" t="s">
        <v>1511</v>
      </c>
      <c r="L80" t="s">
        <v>1512</v>
      </c>
      <c r="M80" t="s">
        <v>1328</v>
      </c>
      <c r="N80" t="s">
        <v>1437</v>
      </c>
      <c r="O80" t="s">
        <v>1733</v>
      </c>
      <c r="P80" t="s">
        <v>1193</v>
      </c>
      <c r="Q80" t="s">
        <v>1734</v>
      </c>
      <c r="R80" t="s">
        <v>1199</v>
      </c>
      <c r="S80" t="s">
        <v>1735</v>
      </c>
      <c r="T80" t="s">
        <v>1736</v>
      </c>
    </row>
    <row r="81" spans="1:20" ht="14.4">
      <c r="A81" t="s">
        <v>9</v>
      </c>
      <c r="B81" t="s">
        <v>163</v>
      </c>
      <c r="C81" t="s">
        <v>1737</v>
      </c>
      <c r="D81" t="s">
        <v>1453</v>
      </c>
      <c r="E81" t="s">
        <v>1738</v>
      </c>
      <c r="F81" t="s">
        <v>1511</v>
      </c>
      <c r="G81" t="s">
        <v>1325</v>
      </c>
      <c r="H81" t="s">
        <v>1511</v>
      </c>
      <c r="I81" t="s">
        <v>1325</v>
      </c>
      <c r="J81" t="s">
        <v>1325</v>
      </c>
      <c r="K81" t="s">
        <v>1244</v>
      </c>
      <c r="L81" t="s">
        <v>1244</v>
      </c>
      <c r="M81" t="s">
        <v>1244</v>
      </c>
      <c r="N81" t="s">
        <v>1245</v>
      </c>
      <c r="O81" t="s">
        <v>1245</v>
      </c>
      <c r="P81" t="s">
        <v>1247</v>
      </c>
      <c r="Q81" t="s">
        <v>1246</v>
      </c>
      <c r="R81" t="s">
        <v>1246</v>
      </c>
      <c r="S81" t="s">
        <v>1246</v>
      </c>
      <c r="T81" t="s">
        <v>1246</v>
      </c>
    </row>
    <row r="82" spans="1:20" ht="14.4">
      <c r="A82"/>
      <c r="B82" t="s">
        <v>147</v>
      </c>
      <c r="C82" t="s">
        <v>1324</v>
      </c>
      <c r="D82" t="s">
        <v>1323</v>
      </c>
      <c r="E82" t="s">
        <v>1324</v>
      </c>
      <c r="F82" t="s">
        <v>1324</v>
      </c>
      <c r="G82" t="s">
        <v>1324</v>
      </c>
      <c r="H82" t="s">
        <v>1324</v>
      </c>
      <c r="I82" t="s">
        <v>1324</v>
      </c>
      <c r="J82" t="s">
        <v>1324</v>
      </c>
      <c r="K82" t="s">
        <v>1324</v>
      </c>
      <c r="L82" t="s">
        <v>1324</v>
      </c>
      <c r="M82" t="s">
        <v>1324</v>
      </c>
      <c r="N82" t="s">
        <v>1250</v>
      </c>
      <c r="O82" t="s">
        <v>1324</v>
      </c>
      <c r="P82" t="s">
        <v>1324</v>
      </c>
      <c r="Q82" t="s">
        <v>1250</v>
      </c>
      <c r="R82" t="s">
        <v>1250</v>
      </c>
      <c r="S82" t="s">
        <v>1250</v>
      </c>
      <c r="T82" t="s">
        <v>1250</v>
      </c>
    </row>
    <row r="83" spans="1:20" ht="14.4">
      <c r="A83"/>
      <c r="B83" t="s">
        <v>146</v>
      </c>
      <c r="C83" t="s">
        <v>1739</v>
      </c>
      <c r="D83" t="s">
        <v>1740</v>
      </c>
      <c r="E83" t="s">
        <v>1739</v>
      </c>
      <c r="F83" t="s">
        <v>1741</v>
      </c>
      <c r="G83" t="s">
        <v>1739</v>
      </c>
      <c r="H83" t="s">
        <v>1741</v>
      </c>
      <c r="I83" t="s">
        <v>1739</v>
      </c>
      <c r="J83" t="s">
        <v>1742</v>
      </c>
      <c r="K83" t="s">
        <v>1743</v>
      </c>
      <c r="L83" t="s">
        <v>1744</v>
      </c>
      <c r="M83" t="s">
        <v>1745</v>
      </c>
      <c r="N83" t="s">
        <v>1744</v>
      </c>
      <c r="O83" t="s">
        <v>1743</v>
      </c>
      <c r="P83" t="s">
        <v>1746</v>
      </c>
      <c r="Q83" t="s">
        <v>1747</v>
      </c>
      <c r="R83" t="s">
        <v>1748</v>
      </c>
      <c r="S83" t="s">
        <v>1749</v>
      </c>
      <c r="T83" t="s">
        <v>1749</v>
      </c>
    </row>
    <row r="84" spans="1:20" ht="14.4">
      <c r="A84"/>
      <c r="B84" t="s">
        <v>1207</v>
      </c>
      <c r="C84" t="s">
        <v>1750</v>
      </c>
      <c r="D84" t="s">
        <v>1751</v>
      </c>
      <c r="E84" t="s">
        <v>1752</v>
      </c>
      <c r="F84" t="s">
        <v>1753</v>
      </c>
      <c r="G84" t="s">
        <v>1754</v>
      </c>
      <c r="H84" t="s">
        <v>1755</v>
      </c>
      <c r="I84" t="s">
        <v>1756</v>
      </c>
      <c r="J84" t="s">
        <v>1757</v>
      </c>
      <c r="K84" t="s">
        <v>1758</v>
      </c>
      <c r="L84" t="s">
        <v>1759</v>
      </c>
      <c r="M84" t="s">
        <v>1760</v>
      </c>
      <c r="N84" t="s">
        <v>1761</v>
      </c>
      <c r="O84" t="s">
        <v>1762</v>
      </c>
      <c r="P84" t="s">
        <v>1763</v>
      </c>
      <c r="Q84" t="s">
        <v>1764</v>
      </c>
      <c r="R84" t="s">
        <v>1765</v>
      </c>
      <c r="S84" t="s">
        <v>1766</v>
      </c>
      <c r="T84" t="s">
        <v>1767</v>
      </c>
    </row>
    <row r="85" spans="1:20" ht="14.4">
      <c r="A85"/>
      <c r="B85" t="s">
        <v>162</v>
      </c>
      <c r="C85" t="s">
        <v>1768</v>
      </c>
      <c r="D85" t="s">
        <v>1769</v>
      </c>
      <c r="E85" t="s">
        <v>1770</v>
      </c>
      <c r="F85" t="s">
        <v>1771</v>
      </c>
      <c r="G85" t="s">
        <v>1772</v>
      </c>
      <c r="H85" t="s">
        <v>1773</v>
      </c>
      <c r="I85" t="s">
        <v>1774</v>
      </c>
      <c r="J85" t="s">
        <v>1775</v>
      </c>
      <c r="K85" t="s">
        <v>1776</v>
      </c>
      <c r="L85" t="s">
        <v>1777</v>
      </c>
      <c r="M85" t="s">
        <v>1778</v>
      </c>
      <c r="N85" t="s">
        <v>1779</v>
      </c>
      <c r="O85" t="s">
        <v>1780</v>
      </c>
      <c r="P85" t="s">
        <v>1781</v>
      </c>
      <c r="Q85" t="s">
        <v>1782</v>
      </c>
      <c r="R85" t="s">
        <v>1783</v>
      </c>
      <c r="S85" t="s">
        <v>1784</v>
      </c>
      <c r="T85" t="s">
        <v>1785</v>
      </c>
    </row>
    <row r="86" spans="1:20" ht="14.4">
      <c r="A86"/>
      <c r="B86" t="s">
        <v>159</v>
      </c>
      <c r="C86" t="s">
        <v>1385</v>
      </c>
      <c r="D86" t="s">
        <v>1385</v>
      </c>
      <c r="E86" t="s">
        <v>1323</v>
      </c>
      <c r="F86" t="s">
        <v>1323</v>
      </c>
      <c r="G86" t="s">
        <v>1323</v>
      </c>
      <c r="H86" t="s">
        <v>1323</v>
      </c>
      <c r="I86" t="s">
        <v>1323</v>
      </c>
      <c r="J86" t="s">
        <v>1323</v>
      </c>
      <c r="K86" t="s">
        <v>1323</v>
      </c>
      <c r="L86" t="s">
        <v>1323</v>
      </c>
      <c r="M86" t="s">
        <v>1324</v>
      </c>
      <c r="N86" t="s">
        <v>1324</v>
      </c>
      <c r="O86" t="s">
        <v>1324</v>
      </c>
      <c r="P86" t="s">
        <v>1250</v>
      </c>
      <c r="Q86" t="s">
        <v>1250</v>
      </c>
      <c r="R86" t="s">
        <v>1250</v>
      </c>
      <c r="S86" t="s">
        <v>1249</v>
      </c>
      <c r="T86" t="s">
        <v>1249</v>
      </c>
    </row>
    <row r="87" spans="1:20" ht="14.4">
      <c r="A87" t="s">
        <v>6</v>
      </c>
      <c r="B87" t="s">
        <v>163</v>
      </c>
      <c r="C87" t="s">
        <v>1246</v>
      </c>
      <c r="D87" t="s">
        <v>1248</v>
      </c>
      <c r="E87" t="s">
        <v>1248</v>
      </c>
      <c r="F87" t="s">
        <v>1248</v>
      </c>
      <c r="G87" t="s">
        <v>1248</v>
      </c>
      <c r="H87" t="s">
        <v>1249</v>
      </c>
      <c r="I87" t="s">
        <v>1249</v>
      </c>
      <c r="J87" t="s">
        <v>1248</v>
      </c>
      <c r="K87" t="s">
        <v>1248</v>
      </c>
      <c r="L87" t="s">
        <v>1246</v>
      </c>
      <c r="M87" t="s">
        <v>1246</v>
      </c>
      <c r="N87" t="s">
        <v>1246</v>
      </c>
      <c r="O87" t="s">
        <v>1247</v>
      </c>
      <c r="P87" t="s">
        <v>1245</v>
      </c>
      <c r="Q87" t="s">
        <v>1245</v>
      </c>
      <c r="R87" t="s">
        <v>1245</v>
      </c>
      <c r="S87" t="s">
        <v>1325</v>
      </c>
      <c r="T87" t="s">
        <v>1511</v>
      </c>
    </row>
    <row r="88" spans="1:20" ht="14.4">
      <c r="A88"/>
      <c r="B88" t="s">
        <v>147</v>
      </c>
      <c r="C88" t="s">
        <v>1786</v>
      </c>
      <c r="D88" t="s">
        <v>1262</v>
      </c>
      <c r="E88" t="s">
        <v>1787</v>
      </c>
      <c r="F88" t="s">
        <v>1788</v>
      </c>
      <c r="G88" t="s">
        <v>1789</v>
      </c>
      <c r="H88" t="s">
        <v>1790</v>
      </c>
      <c r="I88" t="s">
        <v>1791</v>
      </c>
      <c r="J88" t="s">
        <v>1792</v>
      </c>
      <c r="K88" t="s">
        <v>1793</v>
      </c>
      <c r="L88" t="s">
        <v>1794</v>
      </c>
      <c r="M88" t="s">
        <v>1795</v>
      </c>
      <c r="N88" t="s">
        <v>1796</v>
      </c>
      <c r="O88" t="s">
        <v>1797</v>
      </c>
      <c r="P88" t="s">
        <v>1798</v>
      </c>
      <c r="Q88" t="s">
        <v>1799</v>
      </c>
      <c r="R88" t="s">
        <v>1800</v>
      </c>
      <c r="S88" t="s">
        <v>1801</v>
      </c>
      <c r="T88" t="s">
        <v>1802</v>
      </c>
    </row>
    <row r="89" spans="1:20" ht="14.4">
      <c r="A89"/>
      <c r="B89" t="s">
        <v>146</v>
      </c>
      <c r="C89" t="s">
        <v>1803</v>
      </c>
      <c r="D89" t="s">
        <v>1804</v>
      </c>
      <c r="E89" t="s">
        <v>1805</v>
      </c>
      <c r="F89" t="s">
        <v>1806</v>
      </c>
      <c r="G89" t="s">
        <v>1807</v>
      </c>
      <c r="H89" t="s">
        <v>1808</v>
      </c>
      <c r="I89" t="s">
        <v>1808</v>
      </c>
      <c r="J89" t="s">
        <v>1809</v>
      </c>
      <c r="K89" t="s">
        <v>1810</v>
      </c>
      <c r="L89" t="s">
        <v>1811</v>
      </c>
      <c r="M89" t="s">
        <v>1812</v>
      </c>
      <c r="N89" t="s">
        <v>1813</v>
      </c>
      <c r="O89" t="s">
        <v>1814</v>
      </c>
      <c r="P89" t="s">
        <v>1815</v>
      </c>
      <c r="Q89" t="s">
        <v>1816</v>
      </c>
      <c r="R89" t="s">
        <v>1817</v>
      </c>
      <c r="S89" t="s">
        <v>1818</v>
      </c>
      <c r="T89" t="s">
        <v>1819</v>
      </c>
    </row>
    <row r="90" spans="1:20" ht="14.4">
      <c r="A90"/>
      <c r="B90" t="s">
        <v>1207</v>
      </c>
      <c r="C90" t="s">
        <v>1820</v>
      </c>
      <c r="D90" t="s">
        <v>1821</v>
      </c>
      <c r="E90" t="s">
        <v>1822</v>
      </c>
      <c r="F90" t="s">
        <v>1823</v>
      </c>
      <c r="G90" t="s">
        <v>1824</v>
      </c>
      <c r="H90" t="s">
        <v>1825</v>
      </c>
      <c r="I90" t="s">
        <v>1826</v>
      </c>
      <c r="J90" t="s">
        <v>1827</v>
      </c>
      <c r="K90" t="s">
        <v>1828</v>
      </c>
      <c r="L90" t="s">
        <v>1829</v>
      </c>
      <c r="M90" t="s">
        <v>1830</v>
      </c>
      <c r="N90" t="s">
        <v>1831</v>
      </c>
      <c r="O90" t="s">
        <v>1832</v>
      </c>
      <c r="P90" t="s">
        <v>1833</v>
      </c>
      <c r="Q90" t="s">
        <v>1834</v>
      </c>
      <c r="R90" t="s">
        <v>1835</v>
      </c>
      <c r="S90" t="s">
        <v>1836</v>
      </c>
      <c r="T90" t="s">
        <v>1837</v>
      </c>
    </row>
    <row r="91" spans="1:20" ht="14.4">
      <c r="A91"/>
      <c r="B91" t="s">
        <v>162</v>
      </c>
      <c r="C91" t="s">
        <v>1838</v>
      </c>
      <c r="D91" t="s">
        <v>1839</v>
      </c>
      <c r="E91" t="s">
        <v>1840</v>
      </c>
      <c r="F91" t="s">
        <v>1841</v>
      </c>
      <c r="G91" t="s">
        <v>1842</v>
      </c>
      <c r="H91" t="s">
        <v>1843</v>
      </c>
      <c r="I91" t="s">
        <v>1844</v>
      </c>
      <c r="J91" t="s">
        <v>1845</v>
      </c>
      <c r="K91" t="s">
        <v>1846</v>
      </c>
      <c r="L91" t="s">
        <v>1847</v>
      </c>
      <c r="M91" t="s">
        <v>1848</v>
      </c>
      <c r="N91" t="s">
        <v>1849</v>
      </c>
      <c r="O91" t="s">
        <v>1850</v>
      </c>
      <c r="P91" t="s">
        <v>1851</v>
      </c>
      <c r="Q91" t="s">
        <v>1852</v>
      </c>
      <c r="R91" t="s">
        <v>1853</v>
      </c>
      <c r="S91" t="s">
        <v>1854</v>
      </c>
      <c r="T91" t="s">
        <v>1855</v>
      </c>
    </row>
    <row r="92" spans="1:20" ht="14.4">
      <c r="A92"/>
      <c r="B92" t="s">
        <v>159</v>
      </c>
      <c r="C92" t="s">
        <v>1326</v>
      </c>
      <c r="D92" t="s">
        <v>1326</v>
      </c>
      <c r="E92" t="s">
        <v>1326</v>
      </c>
      <c r="F92" t="s">
        <v>1512</v>
      </c>
      <c r="G92" t="s">
        <v>1675</v>
      </c>
      <c r="H92" t="s">
        <v>1452</v>
      </c>
      <c r="I92" t="s">
        <v>1436</v>
      </c>
      <c r="J92" t="s">
        <v>1156</v>
      </c>
      <c r="K92" t="s">
        <v>1856</v>
      </c>
      <c r="L92" t="s">
        <v>1857</v>
      </c>
      <c r="M92" t="s">
        <v>1687</v>
      </c>
      <c r="N92" t="s">
        <v>1858</v>
      </c>
      <c r="O92" t="s">
        <v>1859</v>
      </c>
      <c r="P92" t="s">
        <v>1450</v>
      </c>
      <c r="Q92" t="s">
        <v>1860</v>
      </c>
      <c r="R92" t="s">
        <v>1861</v>
      </c>
      <c r="S92" t="s">
        <v>1203</v>
      </c>
      <c r="T92" t="s">
        <v>1862</v>
      </c>
    </row>
    <row r="93" spans="1:20" ht="14.4">
      <c r="A93" t="s">
        <v>17</v>
      </c>
      <c r="B93" t="s">
        <v>163</v>
      </c>
      <c r="C93" t="s">
        <v>1863</v>
      </c>
      <c r="D93" t="s">
        <v>1864</v>
      </c>
      <c r="E93" t="s">
        <v>1865</v>
      </c>
      <c r="F93" t="s">
        <v>1866</v>
      </c>
      <c r="G93" t="s">
        <v>1867</v>
      </c>
      <c r="H93" t="s">
        <v>1868</v>
      </c>
      <c r="I93" t="s">
        <v>1869</v>
      </c>
      <c r="J93" t="s">
        <v>1870</v>
      </c>
      <c r="K93" t="s">
        <v>1871</v>
      </c>
      <c r="L93" t="s">
        <v>1872</v>
      </c>
      <c r="M93" t="s">
        <v>1873</v>
      </c>
      <c r="N93" t="s">
        <v>1874</v>
      </c>
      <c r="O93" t="s">
        <v>1875</v>
      </c>
      <c r="P93" t="s">
        <v>1876</v>
      </c>
      <c r="Q93" t="s">
        <v>1877</v>
      </c>
      <c r="R93" t="s">
        <v>1878</v>
      </c>
      <c r="S93" t="s">
        <v>1879</v>
      </c>
      <c r="T93" t="s">
        <v>1880</v>
      </c>
    </row>
    <row r="94" spans="1:20" ht="14.4">
      <c r="A94"/>
      <c r="B94" t="s">
        <v>147</v>
      </c>
      <c r="C94" t="s">
        <v>1881</v>
      </c>
      <c r="D94" t="s">
        <v>1882</v>
      </c>
      <c r="E94" t="s">
        <v>1883</v>
      </c>
      <c r="F94" t="s">
        <v>1884</v>
      </c>
      <c r="G94" t="s">
        <v>1885</v>
      </c>
      <c r="H94" t="s">
        <v>1886</v>
      </c>
      <c r="I94" t="s">
        <v>1887</v>
      </c>
      <c r="J94" t="s">
        <v>1888</v>
      </c>
      <c r="K94" t="s">
        <v>1889</v>
      </c>
      <c r="L94" t="s">
        <v>1890</v>
      </c>
      <c r="M94" t="s">
        <v>1891</v>
      </c>
      <c r="N94" t="s">
        <v>1892</v>
      </c>
      <c r="O94" t="s">
        <v>1893</v>
      </c>
      <c r="P94" t="s">
        <v>1894</v>
      </c>
      <c r="Q94" t="s">
        <v>1895</v>
      </c>
      <c r="R94" t="s">
        <v>1896</v>
      </c>
      <c r="S94" t="s">
        <v>1897</v>
      </c>
      <c r="T94" t="s">
        <v>1898</v>
      </c>
    </row>
    <row r="95" spans="1:20" ht="14.4">
      <c r="A95"/>
      <c r="B95" t="s">
        <v>146</v>
      </c>
      <c r="C95" t="s">
        <v>1899</v>
      </c>
      <c r="D95" t="s">
        <v>1900</v>
      </c>
      <c r="E95" t="s">
        <v>1901</v>
      </c>
      <c r="F95" t="s">
        <v>1560</v>
      </c>
      <c r="G95" t="s">
        <v>1902</v>
      </c>
      <c r="H95" t="s">
        <v>1903</v>
      </c>
      <c r="I95" t="s">
        <v>1904</v>
      </c>
      <c r="J95" t="s">
        <v>1905</v>
      </c>
      <c r="K95" t="s">
        <v>1906</v>
      </c>
      <c r="L95" t="s">
        <v>1907</v>
      </c>
      <c r="M95" t="s">
        <v>1908</v>
      </c>
      <c r="N95" t="s">
        <v>1909</v>
      </c>
      <c r="O95" t="s">
        <v>1910</v>
      </c>
      <c r="P95" t="s">
        <v>1911</v>
      </c>
      <c r="Q95" t="s">
        <v>1912</v>
      </c>
      <c r="R95" t="s">
        <v>1913</v>
      </c>
      <c r="S95" t="s">
        <v>1914</v>
      </c>
      <c r="T95" t="s">
        <v>1915</v>
      </c>
    </row>
    <row r="96" spans="1:20" ht="14.4">
      <c r="A96"/>
      <c r="B96" t="s">
        <v>1207</v>
      </c>
      <c r="C96" t="s">
        <v>1916</v>
      </c>
      <c r="D96" t="s">
        <v>1917</v>
      </c>
      <c r="E96" t="s">
        <v>1918</v>
      </c>
      <c r="F96" t="s">
        <v>1919</v>
      </c>
      <c r="G96" t="s">
        <v>1920</v>
      </c>
      <c r="H96" t="s">
        <v>1921</v>
      </c>
      <c r="I96" t="s">
        <v>1922</v>
      </c>
      <c r="J96" t="s">
        <v>1923</v>
      </c>
      <c r="K96" t="s">
        <v>1924</v>
      </c>
      <c r="L96" t="s">
        <v>1925</v>
      </c>
      <c r="M96" t="s">
        <v>1926</v>
      </c>
      <c r="N96" t="s">
        <v>1927</v>
      </c>
      <c r="O96" t="s">
        <v>1928</v>
      </c>
      <c r="P96" t="s">
        <v>1929</v>
      </c>
      <c r="Q96" t="s">
        <v>1930</v>
      </c>
      <c r="R96" t="s">
        <v>1931</v>
      </c>
      <c r="S96" t="s">
        <v>1932</v>
      </c>
      <c r="T96" t="s">
        <v>1933</v>
      </c>
    </row>
    <row r="97" spans="1:20" ht="14.4">
      <c r="A97"/>
      <c r="B97" t="s">
        <v>162</v>
      </c>
      <c r="C97" t="s">
        <v>1934</v>
      </c>
      <c r="D97" t="s">
        <v>1935</v>
      </c>
      <c r="E97" t="s">
        <v>1936</v>
      </c>
      <c r="F97" t="s">
        <v>1937</v>
      </c>
      <c r="G97" t="s">
        <v>1938</v>
      </c>
      <c r="H97" t="s">
        <v>1939</v>
      </c>
      <c r="I97" t="s">
        <v>1337</v>
      </c>
      <c r="J97" t="s">
        <v>1340</v>
      </c>
      <c r="K97" t="s">
        <v>1680</v>
      </c>
      <c r="L97" t="s">
        <v>1940</v>
      </c>
      <c r="M97" t="s">
        <v>1512</v>
      </c>
      <c r="N97" t="s">
        <v>1675</v>
      </c>
      <c r="O97" t="s">
        <v>1510</v>
      </c>
      <c r="P97" t="s">
        <v>1244</v>
      </c>
      <c r="Q97" t="s">
        <v>1245</v>
      </c>
      <c r="R97" t="s">
        <v>1247</v>
      </c>
      <c r="S97" t="s">
        <v>1248</v>
      </c>
      <c r="T97" t="s">
        <v>1248</v>
      </c>
    </row>
    <row r="98" spans="1:20" ht="14.4">
      <c r="A98"/>
      <c r="B98" t="s">
        <v>159</v>
      </c>
      <c r="C98" t="s">
        <v>1335</v>
      </c>
      <c r="D98" t="s">
        <v>1330</v>
      </c>
      <c r="E98" t="s">
        <v>1339</v>
      </c>
      <c r="F98" t="s">
        <v>1341</v>
      </c>
      <c r="G98" t="s">
        <v>1941</v>
      </c>
      <c r="H98" t="s">
        <v>1190</v>
      </c>
      <c r="I98" t="s">
        <v>1190</v>
      </c>
      <c r="J98" t="s">
        <v>1439</v>
      </c>
      <c r="K98" t="s">
        <v>1439</v>
      </c>
      <c r="L98" t="s">
        <v>1679</v>
      </c>
      <c r="M98" t="s">
        <v>1942</v>
      </c>
      <c r="N98" t="s">
        <v>1676</v>
      </c>
      <c r="O98" t="s">
        <v>1513</v>
      </c>
      <c r="P98" t="s">
        <v>1512</v>
      </c>
      <c r="Q98" t="s">
        <v>1326</v>
      </c>
      <c r="R98" t="s">
        <v>1326</v>
      </c>
      <c r="S98" t="s">
        <v>1511</v>
      </c>
      <c r="T98" t="s">
        <v>1510</v>
      </c>
    </row>
    <row r="99" spans="1:20" ht="14.4">
      <c r="A99" t="s">
        <v>3</v>
      </c>
      <c r="B99" t="s">
        <v>163</v>
      </c>
      <c r="C99" t="s">
        <v>1943</v>
      </c>
      <c r="D99" t="s">
        <v>1944</v>
      </c>
      <c r="E99" t="s">
        <v>1945</v>
      </c>
      <c r="F99" t="s">
        <v>1946</v>
      </c>
      <c r="G99" t="s">
        <v>1947</v>
      </c>
      <c r="H99" t="s">
        <v>1948</v>
      </c>
      <c r="I99" t="s">
        <v>1949</v>
      </c>
      <c r="J99" t="s">
        <v>1950</v>
      </c>
      <c r="K99" t="s">
        <v>1951</v>
      </c>
      <c r="L99" t="s">
        <v>1952</v>
      </c>
      <c r="M99" t="s">
        <v>1953</v>
      </c>
      <c r="N99" t="s">
        <v>1954</v>
      </c>
      <c r="O99" t="s">
        <v>1955</v>
      </c>
      <c r="P99" t="s">
        <v>1956</v>
      </c>
      <c r="Q99" t="s">
        <v>1957</v>
      </c>
      <c r="R99" t="s">
        <v>1768</v>
      </c>
      <c r="S99" t="s">
        <v>1958</v>
      </c>
      <c r="T99" t="s">
        <v>1959</v>
      </c>
    </row>
    <row r="100" spans="1:20" ht="14.4">
      <c r="A100"/>
      <c r="B100" t="s">
        <v>147</v>
      </c>
      <c r="C100" t="s">
        <v>1960</v>
      </c>
      <c r="D100" t="s">
        <v>1960</v>
      </c>
      <c r="E100" t="s">
        <v>1961</v>
      </c>
      <c r="F100" t="s">
        <v>1961</v>
      </c>
      <c r="G100" t="s">
        <v>1962</v>
      </c>
      <c r="H100" t="s">
        <v>1963</v>
      </c>
      <c r="I100" t="s">
        <v>1964</v>
      </c>
      <c r="J100" t="s">
        <v>1965</v>
      </c>
      <c r="K100" t="s">
        <v>1966</v>
      </c>
      <c r="L100" t="s">
        <v>1967</v>
      </c>
      <c r="M100" t="s">
        <v>1968</v>
      </c>
      <c r="N100" t="s">
        <v>1969</v>
      </c>
      <c r="O100" t="s">
        <v>1970</v>
      </c>
      <c r="P100" t="s">
        <v>1971</v>
      </c>
      <c r="Q100" t="s">
        <v>1972</v>
      </c>
      <c r="R100" t="s">
        <v>1973</v>
      </c>
      <c r="S100" t="s">
        <v>1974</v>
      </c>
      <c r="T100" t="s">
        <v>1975</v>
      </c>
    </row>
    <row r="101" spans="1:20" ht="14.4">
      <c r="A101"/>
      <c r="B101" t="s">
        <v>146</v>
      </c>
      <c r="C101" t="s">
        <v>1976</v>
      </c>
      <c r="D101" t="s">
        <v>1977</v>
      </c>
      <c r="E101" t="s">
        <v>1978</v>
      </c>
      <c r="F101" t="s">
        <v>1979</v>
      </c>
      <c r="G101" t="s">
        <v>1980</v>
      </c>
      <c r="H101" t="s">
        <v>1981</v>
      </c>
      <c r="I101" t="s">
        <v>1982</v>
      </c>
      <c r="J101" t="s">
        <v>1983</v>
      </c>
      <c r="K101" t="s">
        <v>1984</v>
      </c>
      <c r="L101" t="s">
        <v>1985</v>
      </c>
      <c r="M101" t="s">
        <v>1986</v>
      </c>
      <c r="N101" t="s">
        <v>1987</v>
      </c>
      <c r="O101" t="s">
        <v>1988</v>
      </c>
      <c r="P101" t="s">
        <v>1989</v>
      </c>
      <c r="Q101" t="s">
        <v>1990</v>
      </c>
      <c r="R101" t="s">
        <v>1991</v>
      </c>
      <c r="S101" t="s">
        <v>1992</v>
      </c>
      <c r="T101" t="s">
        <v>1993</v>
      </c>
    </row>
    <row r="102" spans="1:20" ht="14.4">
      <c r="A102"/>
      <c r="B102" t="s">
        <v>1207</v>
      </c>
      <c r="C102" t="s">
        <v>1994</v>
      </c>
      <c r="D102" t="s">
        <v>1995</v>
      </c>
      <c r="E102" t="s">
        <v>1996</v>
      </c>
      <c r="F102" t="s">
        <v>1997</v>
      </c>
      <c r="G102" t="s">
        <v>1998</v>
      </c>
      <c r="H102" t="s">
        <v>1999</v>
      </c>
      <c r="I102" t="s">
        <v>2000</v>
      </c>
      <c r="J102" t="s">
        <v>2001</v>
      </c>
      <c r="K102" t="s">
        <v>2002</v>
      </c>
      <c r="L102" t="s">
        <v>2003</v>
      </c>
      <c r="M102" t="s">
        <v>2004</v>
      </c>
      <c r="N102" t="s">
        <v>2005</v>
      </c>
      <c r="O102" t="s">
        <v>2006</v>
      </c>
      <c r="P102" t="s">
        <v>2007</v>
      </c>
      <c r="Q102" t="s">
        <v>2008</v>
      </c>
      <c r="R102" t="s">
        <v>2009</v>
      </c>
      <c r="S102" t="s">
        <v>2010</v>
      </c>
      <c r="T102" t="s">
        <v>2011</v>
      </c>
    </row>
    <row r="103" spans="1:20" ht="14.4">
      <c r="A103"/>
      <c r="B103" t="s">
        <v>162</v>
      </c>
      <c r="C103" t="s">
        <v>1385</v>
      </c>
      <c r="D103" t="s">
        <v>1385</v>
      </c>
      <c r="E103" t="s">
        <v>1385</v>
      </c>
      <c r="F103" t="s">
        <v>1385</v>
      </c>
      <c r="G103" t="s">
        <v>1385</v>
      </c>
      <c r="H103" t="s">
        <v>1385</v>
      </c>
      <c r="I103" t="s">
        <v>1384</v>
      </c>
      <c r="J103" t="s">
        <v>1384</v>
      </c>
      <c r="K103" t="s">
        <v>1384</v>
      </c>
      <c r="L103" t="s">
        <v>1384</v>
      </c>
      <c r="M103" t="s">
        <v>1384</v>
      </c>
      <c r="N103" t="s">
        <v>1384</v>
      </c>
      <c r="O103" t="s">
        <v>1384</v>
      </c>
      <c r="P103" t="s">
        <v>1384</v>
      </c>
      <c r="Q103" t="s">
        <v>1384</v>
      </c>
      <c r="R103" t="s">
        <v>1384</v>
      </c>
      <c r="S103" t="s">
        <v>1384</v>
      </c>
      <c r="T103" t="s">
        <v>1384</v>
      </c>
    </row>
    <row r="104" spans="1:20" ht="14.4">
      <c r="A104"/>
      <c r="B104" t="s">
        <v>159</v>
      </c>
      <c r="C104" t="s">
        <v>2012</v>
      </c>
      <c r="D104" t="s">
        <v>2013</v>
      </c>
      <c r="E104" t="s">
        <v>2014</v>
      </c>
      <c r="F104" t="s">
        <v>2015</v>
      </c>
      <c r="G104" t="s">
        <v>2016</v>
      </c>
      <c r="H104" t="s">
        <v>2017</v>
      </c>
      <c r="I104" t="s">
        <v>2018</v>
      </c>
      <c r="J104" t="s">
        <v>2019</v>
      </c>
      <c r="K104" t="s">
        <v>2020</v>
      </c>
      <c r="L104" t="s">
        <v>2021</v>
      </c>
      <c r="M104" t="s">
        <v>2022</v>
      </c>
      <c r="N104" t="s">
        <v>2023</v>
      </c>
      <c r="O104" t="s">
        <v>2024</v>
      </c>
      <c r="P104" t="s">
        <v>2025</v>
      </c>
      <c r="Q104" t="s">
        <v>2026</v>
      </c>
      <c r="R104" t="s">
        <v>2027</v>
      </c>
      <c r="S104" t="s">
        <v>2028</v>
      </c>
      <c r="T104" t="s">
        <v>2029</v>
      </c>
    </row>
    <row r="105" spans="1:20" ht="14.4">
      <c r="A105" t="s">
        <v>2205</v>
      </c>
      <c r="B105" t="s">
        <v>163</v>
      </c>
      <c r="C105" t="s">
        <v>2030</v>
      </c>
      <c r="D105" t="s">
        <v>2031</v>
      </c>
      <c r="E105" t="s">
        <v>2032</v>
      </c>
      <c r="F105" t="s">
        <v>2033</v>
      </c>
      <c r="G105" t="s">
        <v>2034</v>
      </c>
      <c r="H105" t="s">
        <v>2035</v>
      </c>
      <c r="I105" t="s">
        <v>2036</v>
      </c>
      <c r="J105" t="s">
        <v>2037</v>
      </c>
      <c r="K105" t="s">
        <v>2038</v>
      </c>
      <c r="L105" t="s">
        <v>2039</v>
      </c>
      <c r="M105" t="s">
        <v>2040</v>
      </c>
      <c r="N105" t="s">
        <v>2041</v>
      </c>
      <c r="O105" t="s">
        <v>2042</v>
      </c>
      <c r="P105" t="s">
        <v>2043</v>
      </c>
      <c r="Q105" t="s">
        <v>2044</v>
      </c>
      <c r="R105" t="s">
        <v>2045</v>
      </c>
      <c r="S105" t="s">
        <v>2046</v>
      </c>
      <c r="T105" t="s">
        <v>2047</v>
      </c>
    </row>
    <row r="106" spans="1:20" ht="14.4">
      <c r="A106"/>
      <c r="B106" t="s">
        <v>147</v>
      </c>
      <c r="C106" t="s">
        <v>1434</v>
      </c>
      <c r="D106" t="s">
        <v>1434</v>
      </c>
      <c r="E106" t="s">
        <v>1512</v>
      </c>
      <c r="F106" t="s">
        <v>1940</v>
      </c>
      <c r="G106" t="s">
        <v>1676</v>
      </c>
      <c r="H106" t="s">
        <v>1328</v>
      </c>
      <c r="I106" t="s">
        <v>1677</v>
      </c>
      <c r="J106" t="s">
        <v>1678</v>
      </c>
      <c r="K106" t="s">
        <v>1438</v>
      </c>
      <c r="L106" t="s">
        <v>1195</v>
      </c>
      <c r="M106" t="s">
        <v>1602</v>
      </c>
      <c r="N106" t="s">
        <v>1597</v>
      </c>
      <c r="O106" t="s">
        <v>2048</v>
      </c>
      <c r="P106" t="s">
        <v>2049</v>
      </c>
      <c r="Q106" t="s">
        <v>2050</v>
      </c>
      <c r="R106" t="s">
        <v>2051</v>
      </c>
      <c r="S106" t="s">
        <v>2052</v>
      </c>
      <c r="T106" t="s">
        <v>2053</v>
      </c>
    </row>
    <row r="107" spans="1:20" ht="14.4">
      <c r="A107"/>
      <c r="B107" t="s">
        <v>146</v>
      </c>
      <c r="C107" t="s">
        <v>2054</v>
      </c>
      <c r="D107" t="s">
        <v>2054</v>
      </c>
      <c r="E107" t="s">
        <v>1687</v>
      </c>
      <c r="F107" t="s">
        <v>1687</v>
      </c>
      <c r="G107" t="s">
        <v>1687</v>
      </c>
      <c r="H107" t="s">
        <v>1688</v>
      </c>
      <c r="I107" t="s">
        <v>2055</v>
      </c>
      <c r="J107" t="s">
        <v>1688</v>
      </c>
      <c r="K107" t="s">
        <v>2056</v>
      </c>
      <c r="L107" t="s">
        <v>1197</v>
      </c>
      <c r="M107" t="s">
        <v>1600</v>
      </c>
      <c r="N107" t="s">
        <v>1596</v>
      </c>
      <c r="O107" t="s">
        <v>1199</v>
      </c>
      <c r="P107" t="s">
        <v>2057</v>
      </c>
      <c r="Q107" t="s">
        <v>1594</v>
      </c>
      <c r="R107" t="s">
        <v>2058</v>
      </c>
      <c r="S107" t="s">
        <v>2059</v>
      </c>
      <c r="T107" t="s">
        <v>1424</v>
      </c>
    </row>
    <row r="108" spans="1:20" ht="14.4">
      <c r="A108"/>
      <c r="B108" t="s">
        <v>1207</v>
      </c>
      <c r="C108" t="s">
        <v>2060</v>
      </c>
      <c r="D108" t="s">
        <v>2061</v>
      </c>
      <c r="E108" t="s">
        <v>2062</v>
      </c>
      <c r="F108" t="s">
        <v>2063</v>
      </c>
      <c r="G108" t="s">
        <v>2064</v>
      </c>
      <c r="H108" t="s">
        <v>2065</v>
      </c>
      <c r="I108" t="s">
        <v>2066</v>
      </c>
      <c r="J108" t="s">
        <v>2067</v>
      </c>
      <c r="K108" t="s">
        <v>2068</v>
      </c>
      <c r="L108" t="s">
        <v>2069</v>
      </c>
      <c r="M108" t="s">
        <v>2070</v>
      </c>
      <c r="N108" t="s">
        <v>2071</v>
      </c>
      <c r="O108" t="s">
        <v>2072</v>
      </c>
      <c r="P108" t="s">
        <v>2073</v>
      </c>
      <c r="Q108" t="s">
        <v>2074</v>
      </c>
      <c r="R108" t="s">
        <v>2075</v>
      </c>
      <c r="S108" t="s">
        <v>2076</v>
      </c>
      <c r="T108" t="s">
        <v>2077</v>
      </c>
    </row>
    <row r="109" spans="1:20" ht="14.4">
      <c r="A109"/>
      <c r="B109" t="s">
        <v>162</v>
      </c>
      <c r="C109" t="s">
        <v>2078</v>
      </c>
      <c r="D109" t="s">
        <v>2079</v>
      </c>
      <c r="E109" t="s">
        <v>2080</v>
      </c>
      <c r="F109" t="s">
        <v>2081</v>
      </c>
      <c r="G109" t="s">
        <v>2082</v>
      </c>
      <c r="H109" t="s">
        <v>2083</v>
      </c>
      <c r="I109" t="s">
        <v>2084</v>
      </c>
      <c r="J109" t="s">
        <v>2085</v>
      </c>
      <c r="K109" t="s">
        <v>2086</v>
      </c>
      <c r="L109" t="s">
        <v>2087</v>
      </c>
      <c r="M109" t="s">
        <v>2088</v>
      </c>
      <c r="N109" t="s">
        <v>2089</v>
      </c>
      <c r="O109" t="s">
        <v>2090</v>
      </c>
      <c r="P109" t="s">
        <v>2091</v>
      </c>
      <c r="Q109" t="s">
        <v>2092</v>
      </c>
      <c r="R109" t="s">
        <v>2093</v>
      </c>
      <c r="S109" t="s">
        <v>2094</v>
      </c>
      <c r="T109" t="s">
        <v>2095</v>
      </c>
    </row>
    <row r="110" spans="1:20" ht="14.4">
      <c r="A110"/>
      <c r="B110" t="s">
        <v>159</v>
      </c>
      <c r="C110" t="s">
        <v>1324</v>
      </c>
      <c r="D110" t="s">
        <v>1324</v>
      </c>
      <c r="E110" t="s">
        <v>1324</v>
      </c>
      <c r="F110" t="s">
        <v>1250</v>
      </c>
      <c r="G110" t="s">
        <v>1250</v>
      </c>
      <c r="H110" t="s">
        <v>1250</v>
      </c>
      <c r="I110" t="s">
        <v>1250</v>
      </c>
      <c r="J110" t="s">
        <v>1250</v>
      </c>
      <c r="K110" t="s">
        <v>1249</v>
      </c>
      <c r="L110" t="s">
        <v>1249</v>
      </c>
      <c r="M110" t="s">
        <v>1249</v>
      </c>
      <c r="N110" t="s">
        <v>1249</v>
      </c>
      <c r="O110" t="s">
        <v>1249</v>
      </c>
      <c r="P110" t="s">
        <v>1248</v>
      </c>
      <c r="Q110" t="s">
        <v>1248</v>
      </c>
      <c r="R110" t="s">
        <v>1248</v>
      </c>
      <c r="S110" t="s">
        <v>1246</v>
      </c>
      <c r="T110" t="s">
        <v>1247</v>
      </c>
    </row>
    <row r="111" spans="1:20" ht="14.4">
      <c r="A111" t="s">
        <v>1</v>
      </c>
      <c r="B111" t="s">
        <v>163</v>
      </c>
      <c r="C111" t="s">
        <v>1434</v>
      </c>
      <c r="D111" t="s">
        <v>1326</v>
      </c>
      <c r="E111" t="s">
        <v>1326</v>
      </c>
      <c r="F111" t="s">
        <v>1675</v>
      </c>
      <c r="G111" t="s">
        <v>1326</v>
      </c>
      <c r="H111" t="s">
        <v>1675</v>
      </c>
      <c r="I111" t="s">
        <v>1675</v>
      </c>
      <c r="J111" t="s">
        <v>1434</v>
      </c>
      <c r="K111" t="s">
        <v>1512</v>
      </c>
      <c r="L111" t="s">
        <v>1327</v>
      </c>
      <c r="M111" t="s">
        <v>1513</v>
      </c>
      <c r="N111" t="s">
        <v>1512</v>
      </c>
      <c r="O111" t="s">
        <v>1675</v>
      </c>
      <c r="P111" t="s">
        <v>1512</v>
      </c>
      <c r="Q111" t="s">
        <v>1513</v>
      </c>
      <c r="R111" t="s">
        <v>1512</v>
      </c>
      <c r="S111" t="s">
        <v>1327</v>
      </c>
      <c r="T111" t="s">
        <v>1328</v>
      </c>
    </row>
    <row r="112" spans="1:20" ht="14.4">
      <c r="A112"/>
      <c r="B112" t="s">
        <v>147</v>
      </c>
      <c r="C112" t="s">
        <v>1248</v>
      </c>
      <c r="D112" t="s">
        <v>1249</v>
      </c>
      <c r="E112" t="s">
        <v>1248</v>
      </c>
      <c r="F112" t="s">
        <v>1246</v>
      </c>
      <c r="G112" t="s">
        <v>1246</v>
      </c>
      <c r="H112" t="s">
        <v>1246</v>
      </c>
      <c r="I112" t="s">
        <v>1247</v>
      </c>
      <c r="J112" t="s">
        <v>1245</v>
      </c>
      <c r="K112" t="s">
        <v>1245</v>
      </c>
      <c r="L112" t="s">
        <v>1511</v>
      </c>
      <c r="M112" t="s">
        <v>1511</v>
      </c>
      <c r="N112" t="s">
        <v>1511</v>
      </c>
      <c r="O112" t="s">
        <v>1510</v>
      </c>
      <c r="P112" t="s">
        <v>1510</v>
      </c>
      <c r="Q112" t="s">
        <v>1434</v>
      </c>
      <c r="R112" t="s">
        <v>1675</v>
      </c>
      <c r="S112" t="s">
        <v>2096</v>
      </c>
      <c r="T112" t="s">
        <v>2096</v>
      </c>
    </row>
    <row r="113" spans="1:20" ht="14.4">
      <c r="A113"/>
      <c r="B113" t="s">
        <v>146</v>
      </c>
      <c r="C113" t="s">
        <v>2097</v>
      </c>
      <c r="D113" t="s">
        <v>2098</v>
      </c>
      <c r="E113" t="s">
        <v>2099</v>
      </c>
      <c r="F113" t="s">
        <v>2100</v>
      </c>
      <c r="G113" t="s">
        <v>2101</v>
      </c>
      <c r="H113" t="s">
        <v>2102</v>
      </c>
      <c r="I113" t="s">
        <v>2103</v>
      </c>
      <c r="J113" t="s">
        <v>2104</v>
      </c>
      <c r="K113" t="s">
        <v>2000</v>
      </c>
      <c r="L113" t="s">
        <v>2105</v>
      </c>
      <c r="M113" t="s">
        <v>2106</v>
      </c>
      <c r="N113" t="s">
        <v>2107</v>
      </c>
      <c r="O113" t="s">
        <v>2108</v>
      </c>
      <c r="P113" t="s">
        <v>2109</v>
      </c>
      <c r="Q113" t="s">
        <v>2110</v>
      </c>
      <c r="R113" t="s">
        <v>2111</v>
      </c>
      <c r="S113" t="s">
        <v>2112</v>
      </c>
      <c r="T113" t="s">
        <v>2113</v>
      </c>
    </row>
    <row r="114" spans="1:20" ht="14.4">
      <c r="A114"/>
      <c r="B114" t="s">
        <v>1207</v>
      </c>
      <c r="C114" t="s">
        <v>2114</v>
      </c>
      <c r="D114" t="s">
        <v>2115</v>
      </c>
      <c r="E114" t="s">
        <v>2116</v>
      </c>
      <c r="F114" t="s">
        <v>2117</v>
      </c>
      <c r="G114" t="s">
        <v>2118</v>
      </c>
      <c r="H114" t="s">
        <v>2119</v>
      </c>
      <c r="I114" t="s">
        <v>2120</v>
      </c>
      <c r="J114" t="s">
        <v>2121</v>
      </c>
      <c r="K114" t="s">
        <v>2122</v>
      </c>
      <c r="L114" t="s">
        <v>2123</v>
      </c>
      <c r="M114" t="s">
        <v>2124</v>
      </c>
      <c r="N114" t="s">
        <v>2125</v>
      </c>
      <c r="O114" t="s">
        <v>2126</v>
      </c>
      <c r="P114" t="s">
        <v>2127</v>
      </c>
      <c r="Q114" t="s">
        <v>2128</v>
      </c>
      <c r="R114" t="s">
        <v>2129</v>
      </c>
      <c r="S114" t="s">
        <v>2130</v>
      </c>
      <c r="T114" t="s">
        <v>2131</v>
      </c>
    </row>
    <row r="115" spans="1:20" ht="14.4">
      <c r="A115"/>
      <c r="B115" t="s">
        <v>162</v>
      </c>
      <c r="C115" t="s">
        <v>2132</v>
      </c>
      <c r="D115" t="s">
        <v>2133</v>
      </c>
      <c r="E115" t="s">
        <v>2134</v>
      </c>
      <c r="F115" t="s">
        <v>2135</v>
      </c>
      <c r="G115" t="s">
        <v>2136</v>
      </c>
      <c r="H115" t="s">
        <v>2137</v>
      </c>
      <c r="I115" t="s">
        <v>2138</v>
      </c>
      <c r="J115" t="s">
        <v>2139</v>
      </c>
      <c r="K115" t="s">
        <v>2140</v>
      </c>
      <c r="L115" t="s">
        <v>2141</v>
      </c>
      <c r="M115" t="s">
        <v>2142</v>
      </c>
      <c r="N115" t="s">
        <v>2143</v>
      </c>
      <c r="O115" t="s">
        <v>2144</v>
      </c>
      <c r="P115" t="s">
        <v>2145</v>
      </c>
      <c r="Q115" t="s">
        <v>2146</v>
      </c>
      <c r="R115" t="s">
        <v>2147</v>
      </c>
      <c r="S115" t="s">
        <v>2148</v>
      </c>
      <c r="T115" t="s">
        <v>2149</v>
      </c>
    </row>
    <row r="116" spans="1:20" ht="14.4">
      <c r="A116"/>
      <c r="B116" t="s">
        <v>159</v>
      </c>
      <c r="C116" t="s">
        <v>1246</v>
      </c>
      <c r="D116" t="s">
        <v>1246</v>
      </c>
      <c r="E116" t="s">
        <v>1247</v>
      </c>
      <c r="F116" t="s">
        <v>1246</v>
      </c>
      <c r="G116" t="s">
        <v>1246</v>
      </c>
      <c r="H116" t="s">
        <v>1247</v>
      </c>
      <c r="I116" t="s">
        <v>1247</v>
      </c>
      <c r="J116" t="s">
        <v>1244</v>
      </c>
      <c r="K116" t="s">
        <v>1245</v>
      </c>
      <c r="L116" t="s">
        <v>1325</v>
      </c>
      <c r="M116" t="s">
        <v>1434</v>
      </c>
      <c r="N116" t="s">
        <v>1510</v>
      </c>
      <c r="O116" t="s">
        <v>1326</v>
      </c>
      <c r="P116" t="s">
        <v>1512</v>
      </c>
      <c r="Q116" t="s">
        <v>1513</v>
      </c>
      <c r="R116" t="s">
        <v>1327</v>
      </c>
      <c r="S116" t="s">
        <v>1679</v>
      </c>
      <c r="T116" t="s">
        <v>1696</v>
      </c>
    </row>
    <row r="117" spans="1:20" ht="14.4">
      <c r="A117" t="s">
        <v>23</v>
      </c>
      <c r="B117" t="s">
        <v>163</v>
      </c>
      <c r="C117" t="s">
        <v>2150</v>
      </c>
      <c r="D117" t="s">
        <v>2151</v>
      </c>
      <c r="E117" t="s">
        <v>2152</v>
      </c>
      <c r="F117" t="s">
        <v>1441</v>
      </c>
      <c r="G117" t="s">
        <v>2153</v>
      </c>
      <c r="H117" t="s">
        <v>2154</v>
      </c>
      <c r="I117" t="s">
        <v>2155</v>
      </c>
      <c r="J117" t="s">
        <v>2155</v>
      </c>
      <c r="K117" t="s">
        <v>2156</v>
      </c>
      <c r="L117" t="s">
        <v>2157</v>
      </c>
      <c r="M117" t="s">
        <v>1589</v>
      </c>
      <c r="N117" t="s">
        <v>2158</v>
      </c>
      <c r="O117" t="s">
        <v>2159</v>
      </c>
      <c r="P117" t="s">
        <v>2160</v>
      </c>
      <c r="Q117" t="s">
        <v>2161</v>
      </c>
      <c r="R117" t="s">
        <v>2162</v>
      </c>
      <c r="S117" t="s">
        <v>2163</v>
      </c>
      <c r="T117" t="s">
        <v>2164</v>
      </c>
    </row>
    <row r="118" spans="1:20" ht="14.4">
      <c r="A118"/>
      <c r="B118" t="s">
        <v>147</v>
      </c>
      <c r="C118" t="s">
        <v>1679</v>
      </c>
      <c r="D118" t="s">
        <v>1678</v>
      </c>
      <c r="E118" t="s">
        <v>1679</v>
      </c>
      <c r="F118" t="s">
        <v>1678</v>
      </c>
      <c r="G118" t="s">
        <v>1677</v>
      </c>
      <c r="H118" t="s">
        <v>1942</v>
      </c>
      <c r="I118" t="s">
        <v>1678</v>
      </c>
      <c r="J118" t="s">
        <v>1697</v>
      </c>
      <c r="K118" t="s">
        <v>1733</v>
      </c>
      <c r="L118" t="s">
        <v>1196</v>
      </c>
      <c r="M118" t="s">
        <v>1639</v>
      </c>
      <c r="N118" t="s">
        <v>1641</v>
      </c>
      <c r="O118" t="s">
        <v>1266</v>
      </c>
      <c r="P118" t="s">
        <v>1171</v>
      </c>
      <c r="Q118" t="s">
        <v>2165</v>
      </c>
      <c r="R118" t="s">
        <v>2166</v>
      </c>
      <c r="S118" t="s">
        <v>2167</v>
      </c>
      <c r="T118" t="s">
        <v>2168</v>
      </c>
    </row>
    <row r="119" spans="1:20" ht="14.4">
      <c r="A119"/>
      <c r="B119" t="s">
        <v>146</v>
      </c>
      <c r="C119" t="s">
        <v>2169</v>
      </c>
      <c r="D119" t="s">
        <v>2170</v>
      </c>
      <c r="E119" t="s">
        <v>2171</v>
      </c>
      <c r="F119" t="s">
        <v>2172</v>
      </c>
      <c r="G119" t="s">
        <v>2173</v>
      </c>
      <c r="H119" t="s">
        <v>2174</v>
      </c>
      <c r="I119" t="s">
        <v>2175</v>
      </c>
      <c r="J119" t="s">
        <v>2176</v>
      </c>
      <c r="K119" t="s">
        <v>2177</v>
      </c>
      <c r="L119" t="s">
        <v>2178</v>
      </c>
      <c r="M119" t="s">
        <v>2179</v>
      </c>
      <c r="N119" t="s">
        <v>2180</v>
      </c>
      <c r="O119" t="s">
        <v>2181</v>
      </c>
      <c r="P119" t="s">
        <v>2182</v>
      </c>
      <c r="Q119" t="s">
        <v>2183</v>
      </c>
      <c r="R119" t="s">
        <v>2184</v>
      </c>
      <c r="S119" t="s">
        <v>2185</v>
      </c>
      <c r="T119" t="s">
        <v>2186</v>
      </c>
    </row>
    <row r="120" spans="1:20" ht="14.4">
      <c r="A120"/>
      <c r="B120" t="s">
        <v>1207</v>
      </c>
      <c r="C120" t="s">
        <v>2187</v>
      </c>
      <c r="D120" t="s">
        <v>2188</v>
      </c>
      <c r="E120" t="s">
        <v>2189</v>
      </c>
      <c r="F120" t="s">
        <v>2190</v>
      </c>
      <c r="G120" t="s">
        <v>2191</v>
      </c>
      <c r="H120" t="s">
        <v>2192</v>
      </c>
      <c r="I120" t="s">
        <v>2193</v>
      </c>
      <c r="J120" t="s">
        <v>2194</v>
      </c>
      <c r="K120" t="s">
        <v>2195</v>
      </c>
      <c r="L120" t="s">
        <v>2196</v>
      </c>
      <c r="M120" t="s">
        <v>2197</v>
      </c>
      <c r="N120" t="s">
        <v>2198</v>
      </c>
      <c r="O120" t="s">
        <v>2199</v>
      </c>
      <c r="P120" t="s">
        <v>2200</v>
      </c>
      <c r="Q120" t="s">
        <v>2199</v>
      </c>
      <c r="R120" t="s">
        <v>2201</v>
      </c>
      <c r="S120" t="s">
        <v>2202</v>
      </c>
      <c r="T120" t="s">
        <v>2203</v>
      </c>
    </row>
    <row r="121" spans="1:20" ht="14.4">
      <c r="A121"/>
      <c r="B121" t="s">
        <v>162</v>
      </c>
      <c r="C121" t="s">
        <v>1512</v>
      </c>
      <c r="D121" t="s">
        <v>1675</v>
      </c>
      <c r="E121" t="s">
        <v>1510</v>
      </c>
      <c r="F121" t="s">
        <v>1675</v>
      </c>
      <c r="G121" t="s">
        <v>1510</v>
      </c>
      <c r="H121" t="s">
        <v>1434</v>
      </c>
      <c r="I121" t="s">
        <v>1434</v>
      </c>
      <c r="J121" t="s">
        <v>1434</v>
      </c>
      <c r="K121" t="s">
        <v>1434</v>
      </c>
      <c r="L121" t="s">
        <v>1940</v>
      </c>
      <c r="M121" t="s">
        <v>1675</v>
      </c>
      <c r="N121" t="s">
        <v>1326</v>
      </c>
      <c r="O121" t="s">
        <v>1326</v>
      </c>
      <c r="P121" t="s">
        <v>1512</v>
      </c>
      <c r="Q121" t="s">
        <v>1328</v>
      </c>
      <c r="R121" t="s">
        <v>1676</v>
      </c>
      <c r="S121" t="s">
        <v>1676</v>
      </c>
      <c r="T121" t="s">
        <v>1327</v>
      </c>
    </row>
    <row r="122" spans="1:20" ht="14.4">
      <c r="A122"/>
      <c r="B122" t="s">
        <v>159</v>
      </c>
      <c r="C122" t="s">
        <v>1324</v>
      </c>
      <c r="D122" t="s">
        <v>1324</v>
      </c>
      <c r="E122" t="s">
        <v>1324</v>
      </c>
      <c r="F122" t="s">
        <v>1323</v>
      </c>
      <c r="G122" t="s">
        <v>1324</v>
      </c>
      <c r="H122" t="s">
        <v>1249</v>
      </c>
      <c r="I122" t="s">
        <v>1249</v>
      </c>
      <c r="J122" t="s">
        <v>1250</v>
      </c>
      <c r="K122" t="s">
        <v>1248</v>
      </c>
      <c r="L122" t="s">
        <v>1246</v>
      </c>
      <c r="M122" t="s">
        <v>1247</v>
      </c>
      <c r="N122" t="s">
        <v>1244</v>
      </c>
      <c r="O122" t="s">
        <v>1511</v>
      </c>
      <c r="P122" t="s">
        <v>1675</v>
      </c>
      <c r="Q122" t="s">
        <v>1675</v>
      </c>
      <c r="R122" t="s">
        <v>1940</v>
      </c>
      <c r="S122" t="s">
        <v>1328</v>
      </c>
      <c r="T122" t="s">
        <v>1679</v>
      </c>
    </row>
    <row r="127" spans="1:20">
      <c r="A127" s="44" t="s">
        <v>20</v>
      </c>
    </row>
    <row r="128" spans="1:20">
      <c r="A128" s="18"/>
    </row>
    <row r="129" spans="1:1">
      <c r="A129" s="212" t="s">
        <v>2207</v>
      </c>
    </row>
  </sheetData>
  <mergeCells count="4">
    <mergeCell ref="A19:A20"/>
    <mergeCell ref="A3:A4"/>
    <mergeCell ref="J3:K3"/>
    <mergeCell ref="B3:I3"/>
  </mergeCells>
  <hyperlinks>
    <hyperlink ref="M4" location="Content!A1" display="Back to content page" xr:uid="{00000000-0004-0000-FA00-000000000000}"/>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sheetPr codeName="Sheet252"/>
  <dimension ref="A1:AA25"/>
  <sheetViews>
    <sheetView workbookViewId="0">
      <selection activeCell="W25" sqref="W25"/>
    </sheetView>
  </sheetViews>
  <sheetFormatPr defaultRowHeight="14.4"/>
  <cols>
    <col min="1" max="1" width="29.5546875" customWidth="1"/>
    <col min="2" max="24" width="9.21875" customWidth="1"/>
  </cols>
  <sheetData>
    <row r="1" spans="1:27">
      <c r="A1" s="44" t="s">
        <v>3062</v>
      </c>
    </row>
    <row r="3" spans="1:27">
      <c r="A3" s="278" t="s">
        <v>31</v>
      </c>
      <c r="B3" s="214" t="s">
        <v>438</v>
      </c>
      <c r="C3" s="214" t="s">
        <v>445</v>
      </c>
      <c r="D3" s="214" t="s">
        <v>446</v>
      </c>
      <c r="E3" s="214" t="s">
        <v>447</v>
      </c>
      <c r="F3" s="214" t="s">
        <v>448</v>
      </c>
      <c r="G3" s="214" t="s">
        <v>439</v>
      </c>
      <c r="H3" s="214" t="s">
        <v>440</v>
      </c>
      <c r="I3" s="214" t="s">
        <v>441</v>
      </c>
      <c r="J3" s="214" t="s">
        <v>34</v>
      </c>
      <c r="K3" s="214" t="s">
        <v>442</v>
      </c>
      <c r="L3" s="214" t="s">
        <v>33</v>
      </c>
      <c r="M3" s="214" t="s">
        <v>601</v>
      </c>
      <c r="N3" s="214" t="s">
        <v>602</v>
      </c>
      <c r="O3" s="214" t="s">
        <v>603</v>
      </c>
      <c r="P3" s="214" t="s">
        <v>604</v>
      </c>
      <c r="Q3" s="214" t="s">
        <v>605</v>
      </c>
      <c r="R3" s="214" t="s">
        <v>606</v>
      </c>
      <c r="S3" s="214" t="s">
        <v>607</v>
      </c>
      <c r="T3" s="214" t="s">
        <v>608</v>
      </c>
      <c r="U3" s="214" t="s">
        <v>1151</v>
      </c>
      <c r="V3" s="214" t="s">
        <v>1152</v>
      </c>
      <c r="W3" s="214" t="s">
        <v>2783</v>
      </c>
      <c r="X3" s="214" t="s">
        <v>2900</v>
      </c>
      <c r="AA3" s="1" t="s">
        <v>528</v>
      </c>
    </row>
    <row r="4" spans="1:27">
      <c r="A4" s="28" t="s">
        <v>13</v>
      </c>
      <c r="B4" s="192">
        <v>41.1</v>
      </c>
      <c r="C4" s="192">
        <v>41.7</v>
      </c>
      <c r="D4" s="192">
        <v>41.7</v>
      </c>
      <c r="E4" s="192">
        <v>42</v>
      </c>
      <c r="F4" s="192">
        <v>41.9</v>
      </c>
      <c r="G4" s="192">
        <v>42.6</v>
      </c>
      <c r="H4" s="192">
        <v>42.9</v>
      </c>
      <c r="I4" s="192">
        <v>43.5</v>
      </c>
      <c r="J4" s="192">
        <v>43.6</v>
      </c>
      <c r="K4" s="192">
        <v>43.8</v>
      </c>
      <c r="L4" s="192">
        <v>44.3</v>
      </c>
      <c r="M4" s="192">
        <v>44.8</v>
      </c>
      <c r="N4" s="192">
        <v>45.2</v>
      </c>
      <c r="O4" s="192">
        <v>45.8</v>
      </c>
      <c r="P4" s="192">
        <v>46.5</v>
      </c>
      <c r="Q4" s="192">
        <v>47.2</v>
      </c>
      <c r="R4" s="192">
        <v>47.8</v>
      </c>
      <c r="S4" s="192">
        <v>48.4</v>
      </c>
      <c r="T4" s="192">
        <v>49.1</v>
      </c>
      <c r="U4" s="192">
        <v>49.5</v>
      </c>
      <c r="V4" s="192">
        <v>50.2</v>
      </c>
      <c r="W4" s="192">
        <v>50</v>
      </c>
      <c r="X4" s="192">
        <v>50</v>
      </c>
    </row>
    <row r="5" spans="1:27">
      <c r="A5" s="28" t="s">
        <v>12</v>
      </c>
      <c r="B5" s="192">
        <v>44.4</v>
      </c>
      <c r="C5" s="192">
        <v>46.3</v>
      </c>
      <c r="D5" s="192">
        <v>47.8</v>
      </c>
      <c r="E5" s="192">
        <v>49.5</v>
      </c>
      <c r="F5" s="192">
        <v>51.1</v>
      </c>
      <c r="G5" s="192">
        <v>52.6</v>
      </c>
      <c r="H5" s="192">
        <v>53.7</v>
      </c>
      <c r="I5" s="192">
        <v>55.1</v>
      </c>
      <c r="J5" s="192">
        <v>56.4</v>
      </c>
      <c r="K5" s="192">
        <v>57.6</v>
      </c>
      <c r="L5" s="192">
        <v>58.5</v>
      </c>
      <c r="M5" s="192">
        <v>59.6</v>
      </c>
      <c r="N5" s="192">
        <v>60.2</v>
      </c>
      <c r="O5" s="192">
        <v>60.8</v>
      </c>
      <c r="P5" s="192">
        <v>61.3</v>
      </c>
      <c r="Q5" s="192">
        <v>61.7</v>
      </c>
      <c r="R5" s="192">
        <v>62.4</v>
      </c>
      <c r="S5" s="192">
        <v>63</v>
      </c>
      <c r="T5" s="192">
        <v>63.8</v>
      </c>
      <c r="U5" s="192">
        <v>63.9</v>
      </c>
      <c r="V5" s="192">
        <v>64.7</v>
      </c>
      <c r="W5" s="192">
        <v>66</v>
      </c>
      <c r="X5" s="192">
        <v>66</v>
      </c>
    </row>
    <row r="6" spans="1:27">
      <c r="A6" s="28" t="s">
        <v>483</v>
      </c>
      <c r="B6" s="192">
        <v>0.60000000000000098</v>
      </c>
      <c r="C6" s="192">
        <v>0.70000000000000095</v>
      </c>
      <c r="D6" s="192">
        <v>0.80000000000000104</v>
      </c>
      <c r="E6" s="192">
        <v>1</v>
      </c>
      <c r="F6" s="192">
        <v>1.2</v>
      </c>
      <c r="G6" s="192">
        <v>1.4</v>
      </c>
      <c r="H6" s="192">
        <v>1.7</v>
      </c>
      <c r="I6" s="192">
        <v>2</v>
      </c>
      <c r="J6" s="192">
        <v>2.4</v>
      </c>
      <c r="K6" s="192">
        <v>2.8</v>
      </c>
      <c r="L6" s="192">
        <v>3.2</v>
      </c>
      <c r="M6" s="192">
        <v>3.7</v>
      </c>
      <c r="N6" s="192">
        <v>4.2</v>
      </c>
      <c r="O6" s="192">
        <v>4.7999999999999901</v>
      </c>
      <c r="P6" s="192">
        <v>5.2999999999999901</v>
      </c>
      <c r="Q6" s="192">
        <v>5.7000000000000099</v>
      </c>
      <c r="R6" s="192">
        <v>6.2999999999999901</v>
      </c>
      <c r="S6" s="192">
        <v>6.8000000000000096</v>
      </c>
      <c r="T6" s="192">
        <v>7.3000000000000096</v>
      </c>
      <c r="U6" s="192">
        <v>7.8000000000000096</v>
      </c>
      <c r="V6" s="192">
        <v>8.4000000000000092</v>
      </c>
      <c r="W6" s="192">
        <v>11</v>
      </c>
      <c r="X6" s="192">
        <v>9.6</v>
      </c>
    </row>
    <row r="7" spans="1:27">
      <c r="A7" s="28" t="s">
        <v>89</v>
      </c>
      <c r="B7" s="192">
        <v>1</v>
      </c>
      <c r="C7" s="192">
        <v>1.2</v>
      </c>
      <c r="D7" s="192">
        <v>1.4</v>
      </c>
      <c r="E7" s="192">
        <v>1.6</v>
      </c>
      <c r="F7" s="192">
        <v>1.9</v>
      </c>
      <c r="G7" s="192">
        <v>2.1</v>
      </c>
      <c r="H7" s="192">
        <v>2.4</v>
      </c>
      <c r="I7" s="192">
        <v>2.7</v>
      </c>
      <c r="J7" s="192">
        <v>2.9</v>
      </c>
      <c r="K7" s="192">
        <v>3.1</v>
      </c>
      <c r="L7" s="192">
        <v>3.2</v>
      </c>
      <c r="M7" s="192">
        <v>3.5</v>
      </c>
      <c r="N7" s="192">
        <v>3.5</v>
      </c>
      <c r="O7" s="192">
        <v>3.7</v>
      </c>
      <c r="P7" s="192">
        <v>3.8</v>
      </c>
      <c r="Q7" s="192">
        <v>3.7</v>
      </c>
      <c r="R7" s="192">
        <v>3.7</v>
      </c>
      <c r="S7" s="192">
        <v>3.8</v>
      </c>
      <c r="T7" s="192">
        <v>3.6</v>
      </c>
      <c r="U7" s="192">
        <v>3.75</v>
      </c>
      <c r="V7" s="192">
        <v>3.7</v>
      </c>
      <c r="W7" s="192">
        <v>5</v>
      </c>
      <c r="X7" s="192">
        <v>4.3</v>
      </c>
    </row>
    <row r="8" spans="1:27">
      <c r="A8" s="28" t="s">
        <v>482</v>
      </c>
      <c r="B8" s="192">
        <v>24.3</v>
      </c>
      <c r="C8" s="192">
        <v>25.4</v>
      </c>
      <c r="D8" s="192">
        <v>26.4</v>
      </c>
      <c r="E8" s="192">
        <v>27.8</v>
      </c>
      <c r="F8" s="192">
        <v>29.3</v>
      </c>
      <c r="G8" s="192">
        <v>30.1</v>
      </c>
      <c r="H8" s="192">
        <v>31.8</v>
      </c>
      <c r="I8" s="192">
        <v>33.700000000000003</v>
      </c>
      <c r="J8" s="192">
        <v>35.299999999999997</v>
      </c>
      <c r="K8" s="192">
        <v>37.1</v>
      </c>
      <c r="L8" s="192">
        <v>39.1</v>
      </c>
      <c r="M8" s="192">
        <v>41</v>
      </c>
      <c r="N8" s="192">
        <v>42.7</v>
      </c>
      <c r="O8" s="192">
        <v>44.2</v>
      </c>
      <c r="P8" s="192">
        <v>46.3</v>
      </c>
      <c r="Q8" s="192">
        <v>47.6</v>
      </c>
      <c r="R8" s="192">
        <v>49.2</v>
      </c>
      <c r="S8" s="192">
        <v>50.6</v>
      </c>
      <c r="T8" s="192">
        <v>52.4</v>
      </c>
      <c r="U8" s="192">
        <v>53.8</v>
      </c>
      <c r="V8" s="192">
        <v>55.4</v>
      </c>
      <c r="W8" s="192">
        <v>58</v>
      </c>
      <c r="X8" s="192">
        <v>48.9</v>
      </c>
    </row>
    <row r="9" spans="1:27">
      <c r="A9" s="28" t="s">
        <v>11</v>
      </c>
      <c r="B9" s="192">
        <v>16</v>
      </c>
      <c r="C9" s="192">
        <v>17.5</v>
      </c>
      <c r="D9" s="192">
        <v>19.2</v>
      </c>
      <c r="E9" s="192">
        <v>20.8</v>
      </c>
      <c r="F9" s="192">
        <v>22.2</v>
      </c>
      <c r="G9" s="192">
        <v>23.9</v>
      </c>
      <c r="H9" s="192">
        <v>25.5</v>
      </c>
      <c r="I9" s="192">
        <v>26.9</v>
      </c>
      <c r="J9" s="192">
        <v>28.4</v>
      </c>
      <c r="K9" s="192">
        <v>29.9</v>
      </c>
      <c r="L9" s="192">
        <v>31.2</v>
      </c>
      <c r="M9" s="192">
        <v>32.5</v>
      </c>
      <c r="N9" s="192">
        <v>33.799999999999997</v>
      </c>
      <c r="O9" s="192">
        <v>34.950000000000003</v>
      </c>
      <c r="P9" s="192">
        <v>35.799999999999997</v>
      </c>
      <c r="Q9" s="192">
        <v>36.5</v>
      </c>
      <c r="R9" s="192">
        <v>37.4</v>
      </c>
      <c r="S9" s="192">
        <v>38.1</v>
      </c>
      <c r="T9" s="192">
        <v>38.700000000000003</v>
      </c>
      <c r="U9" s="192">
        <v>39.299999999999997</v>
      </c>
      <c r="V9" s="192">
        <v>40.1</v>
      </c>
      <c r="W9" s="192">
        <v>41</v>
      </c>
      <c r="X9" s="192">
        <v>41.5</v>
      </c>
    </row>
    <row r="10" spans="1:27">
      <c r="A10" s="28" t="s">
        <v>10</v>
      </c>
      <c r="B10" s="192">
        <v>1.3</v>
      </c>
      <c r="C10" s="192">
        <v>1.3</v>
      </c>
      <c r="D10" s="192">
        <v>1.3</v>
      </c>
      <c r="E10" s="192">
        <v>1.2</v>
      </c>
      <c r="F10" s="192">
        <v>1.2</v>
      </c>
      <c r="G10" s="192">
        <v>1.1000000000000001</v>
      </c>
      <c r="H10" s="192">
        <v>1.1000000000000001</v>
      </c>
      <c r="I10" s="192">
        <v>1.1000000000000001</v>
      </c>
      <c r="J10" s="192">
        <v>1</v>
      </c>
      <c r="K10" s="192">
        <v>1</v>
      </c>
      <c r="L10" s="192">
        <v>0.90000000000000102</v>
      </c>
      <c r="M10" s="192">
        <v>0.90000000000000102</v>
      </c>
      <c r="N10" s="192">
        <v>0.90000000000000102</v>
      </c>
      <c r="O10" s="192">
        <v>0.90000000000000102</v>
      </c>
      <c r="P10" s="192">
        <v>0.90000000000000102</v>
      </c>
      <c r="Q10" s="192">
        <v>0.90000000000000102</v>
      </c>
      <c r="R10" s="192">
        <v>0.90000000000000102</v>
      </c>
      <c r="S10" s="192">
        <v>0.90000000000000102</v>
      </c>
      <c r="T10" s="192">
        <v>0.90000000000000102</v>
      </c>
      <c r="U10" s="192">
        <v>0.90000000000000102</v>
      </c>
      <c r="V10" s="192">
        <v>1</v>
      </c>
      <c r="W10" s="192">
        <v>5</v>
      </c>
      <c r="X10" s="192">
        <v>1.5</v>
      </c>
    </row>
    <row r="11" spans="1:27">
      <c r="A11" s="28" t="s">
        <v>9</v>
      </c>
      <c r="B11" s="192">
        <v>2.1</v>
      </c>
      <c r="C11" s="192">
        <v>2.1</v>
      </c>
      <c r="D11" s="192">
        <v>2.1</v>
      </c>
      <c r="E11" s="192">
        <v>2.1</v>
      </c>
      <c r="F11" s="192">
        <v>2.1</v>
      </c>
      <c r="G11" s="192">
        <v>2.2000000000000002</v>
      </c>
      <c r="H11" s="192">
        <v>2.2999999999999998</v>
      </c>
      <c r="I11" s="192">
        <v>2.2999999999999998</v>
      </c>
      <c r="J11" s="192">
        <v>2.4</v>
      </c>
      <c r="K11" s="192">
        <v>2.4500000000000002</v>
      </c>
      <c r="L11" s="192">
        <v>2.5</v>
      </c>
      <c r="M11" s="192">
        <v>2.5</v>
      </c>
      <c r="N11" s="192">
        <v>2.4</v>
      </c>
      <c r="O11" s="192">
        <v>2.2999999999999998</v>
      </c>
      <c r="P11" s="192">
        <v>2.2000000000000002</v>
      </c>
      <c r="Q11" s="192">
        <v>2</v>
      </c>
      <c r="R11" s="192">
        <v>1.8</v>
      </c>
      <c r="S11" s="192">
        <v>1.6</v>
      </c>
      <c r="T11" s="192">
        <v>1.3</v>
      </c>
      <c r="U11" s="192">
        <v>1.2</v>
      </c>
      <c r="V11" s="192">
        <v>1</v>
      </c>
      <c r="W11" s="192">
        <v>5</v>
      </c>
      <c r="X11" s="192">
        <v>1.4</v>
      </c>
    </row>
    <row r="12" spans="1:27">
      <c r="A12" s="28" t="s">
        <v>8</v>
      </c>
      <c r="B12" s="192">
        <v>93.6</v>
      </c>
      <c r="C12" s="192">
        <v>94.1</v>
      </c>
      <c r="D12" s="192">
        <v>94.7</v>
      </c>
      <c r="E12" s="192">
        <v>95.05</v>
      </c>
      <c r="F12" s="192">
        <v>95.5</v>
      </c>
      <c r="G12" s="192">
        <v>95.8</v>
      </c>
      <c r="H12" s="192">
        <v>96.1</v>
      </c>
      <c r="I12" s="192">
        <v>96.3</v>
      </c>
      <c r="J12" s="192">
        <v>96.5</v>
      </c>
      <c r="K12" s="192">
        <v>96.7</v>
      </c>
      <c r="L12" s="192">
        <v>96.8</v>
      </c>
      <c r="M12" s="192">
        <v>96.9</v>
      </c>
      <c r="N12" s="192">
        <v>97.1</v>
      </c>
      <c r="O12" s="192">
        <v>97.1</v>
      </c>
      <c r="P12" s="192">
        <v>97.25</v>
      </c>
      <c r="Q12" s="192">
        <v>97.2</v>
      </c>
      <c r="R12" s="192">
        <v>97.1</v>
      </c>
      <c r="S12" s="192">
        <v>97.1</v>
      </c>
      <c r="T12" s="192">
        <v>97</v>
      </c>
      <c r="U12" s="192">
        <v>96.9</v>
      </c>
      <c r="V12" s="192">
        <v>96.8</v>
      </c>
      <c r="W12" s="192">
        <v>95</v>
      </c>
      <c r="X12" s="192">
        <v>99</v>
      </c>
    </row>
    <row r="13" spans="1:27">
      <c r="A13" s="28" t="s">
        <v>6</v>
      </c>
      <c r="B13" s="192">
        <v>2.2999999999999998</v>
      </c>
      <c r="C13" s="192">
        <v>2.2999999999999998</v>
      </c>
      <c r="D13" s="192">
        <v>2.2999999999999998</v>
      </c>
      <c r="E13" s="192">
        <v>2.4</v>
      </c>
      <c r="F13" s="192">
        <v>2.4</v>
      </c>
      <c r="G13" s="192">
        <v>2.5</v>
      </c>
      <c r="H13" s="192">
        <v>2.5</v>
      </c>
      <c r="I13" s="192">
        <v>2.7</v>
      </c>
      <c r="J13" s="192">
        <v>2.7</v>
      </c>
      <c r="K13" s="192">
        <v>2.9</v>
      </c>
      <c r="L13" s="192">
        <v>3.1</v>
      </c>
      <c r="M13" s="192">
        <v>3.1</v>
      </c>
      <c r="N13" s="192">
        <v>3.4</v>
      </c>
      <c r="O13" s="192">
        <v>3.5</v>
      </c>
      <c r="P13" s="192">
        <v>3.7</v>
      </c>
      <c r="Q13" s="192">
        <v>3.9</v>
      </c>
      <c r="R13" s="192">
        <v>4.2</v>
      </c>
      <c r="S13" s="192">
        <v>4.3499999999999996</v>
      </c>
      <c r="T13" s="192">
        <v>4.5999999999999996</v>
      </c>
      <c r="U13" s="192">
        <v>4.8</v>
      </c>
      <c r="V13" s="192">
        <v>5.0999999999999996</v>
      </c>
      <c r="W13" s="192">
        <v>5</v>
      </c>
      <c r="X13" s="192">
        <v>6</v>
      </c>
    </row>
    <row r="14" spans="1:27">
      <c r="A14" s="28" t="s">
        <v>17</v>
      </c>
      <c r="B14" s="192">
        <v>33.700000000000003</v>
      </c>
      <c r="C14" s="192">
        <v>34</v>
      </c>
      <c r="D14" s="192">
        <v>35</v>
      </c>
      <c r="E14" s="192">
        <v>35.9</v>
      </c>
      <c r="F14" s="192">
        <v>36.4</v>
      </c>
      <c r="G14" s="192">
        <v>37.299999999999997</v>
      </c>
      <c r="H14" s="192">
        <v>37.9</v>
      </c>
      <c r="I14" s="192">
        <v>38.6</v>
      </c>
      <c r="J14" s="192">
        <v>39.5</v>
      </c>
      <c r="K14" s="192">
        <v>40.1</v>
      </c>
      <c r="L14" s="192">
        <v>40.9</v>
      </c>
      <c r="M14" s="192">
        <v>41.5</v>
      </c>
      <c r="N14" s="192">
        <v>42.2</v>
      </c>
      <c r="O14" s="192">
        <v>43</v>
      </c>
      <c r="P14" s="192">
        <v>43.6</v>
      </c>
      <c r="Q14" s="192">
        <v>44.3</v>
      </c>
      <c r="R14" s="192">
        <v>45.2</v>
      </c>
      <c r="S14" s="192">
        <v>45.6</v>
      </c>
      <c r="T14" s="192">
        <v>46</v>
      </c>
      <c r="U14" s="192">
        <v>46.5</v>
      </c>
      <c r="V14" s="192">
        <v>46.8</v>
      </c>
      <c r="W14" s="192">
        <v>47</v>
      </c>
      <c r="X14" s="192">
        <v>47.4</v>
      </c>
    </row>
    <row r="15" spans="1:27">
      <c r="A15" s="28" t="s">
        <v>4</v>
      </c>
      <c r="B15" s="192">
        <v>100</v>
      </c>
      <c r="C15" s="192">
        <v>100</v>
      </c>
      <c r="D15" s="192">
        <v>100</v>
      </c>
      <c r="E15" s="192">
        <v>100</v>
      </c>
      <c r="F15" s="192">
        <v>100</v>
      </c>
      <c r="G15" s="192">
        <v>100</v>
      </c>
      <c r="H15" s="192">
        <v>100</v>
      </c>
      <c r="I15" s="192">
        <v>100</v>
      </c>
      <c r="J15" s="192">
        <v>100</v>
      </c>
      <c r="K15" s="192">
        <v>100</v>
      </c>
      <c r="L15" s="192">
        <v>100</v>
      </c>
      <c r="M15" s="192">
        <v>100</v>
      </c>
      <c r="N15" s="192">
        <v>100</v>
      </c>
      <c r="O15" s="192">
        <v>100</v>
      </c>
      <c r="P15" s="192">
        <v>100</v>
      </c>
      <c r="Q15" s="192">
        <v>100</v>
      </c>
      <c r="R15" s="192">
        <v>100</v>
      </c>
      <c r="S15" s="192">
        <v>100</v>
      </c>
      <c r="T15" s="192">
        <v>100</v>
      </c>
      <c r="U15" s="192">
        <v>100</v>
      </c>
      <c r="V15" s="192">
        <v>100</v>
      </c>
      <c r="W15" s="192">
        <v>95</v>
      </c>
      <c r="X15" s="192">
        <v>100</v>
      </c>
    </row>
    <row r="16" spans="1:27">
      <c r="A16" s="28" t="s">
        <v>431</v>
      </c>
      <c r="B16" s="192">
        <v>0.60000000000000098</v>
      </c>
      <c r="C16" s="192">
        <v>0.70000000000000095</v>
      </c>
      <c r="D16" s="192">
        <v>0.70000000000000095</v>
      </c>
      <c r="E16" s="192">
        <v>0.70000000000000095</v>
      </c>
      <c r="F16" s="192">
        <v>0.80000000000000104</v>
      </c>
      <c r="G16" s="192">
        <v>0.80000000000000104</v>
      </c>
      <c r="H16" s="192">
        <v>0.90000000000000102</v>
      </c>
      <c r="I16" s="192">
        <v>1</v>
      </c>
      <c r="J16" s="192">
        <v>1.1000000000000001</v>
      </c>
      <c r="K16" s="192">
        <v>1.2</v>
      </c>
      <c r="L16" s="192">
        <v>1.4</v>
      </c>
      <c r="M16" s="192">
        <v>1.7</v>
      </c>
      <c r="N16" s="192">
        <v>1.9</v>
      </c>
      <c r="O16" s="192">
        <v>2.2000000000000002</v>
      </c>
      <c r="P16" s="192">
        <v>2.5</v>
      </c>
      <c r="Q16" s="192">
        <v>2.9</v>
      </c>
      <c r="R16" s="192">
        <v>3.3</v>
      </c>
      <c r="S16" s="192">
        <v>3.6</v>
      </c>
      <c r="T16" s="192">
        <v>3.9</v>
      </c>
      <c r="U16" s="192">
        <v>4.3</v>
      </c>
      <c r="V16" s="192">
        <v>4.5</v>
      </c>
      <c r="W16" s="192">
        <v>88</v>
      </c>
      <c r="X16" s="192">
        <v>89.4</v>
      </c>
    </row>
    <row r="17" spans="1:24">
      <c r="A17" s="152" t="s">
        <v>3</v>
      </c>
      <c r="B17" s="192">
        <v>55.9</v>
      </c>
      <c r="C17" s="192">
        <v>57.8</v>
      </c>
      <c r="D17" s="192">
        <v>60</v>
      </c>
      <c r="E17" s="192">
        <v>62.1</v>
      </c>
      <c r="F17" s="192">
        <v>64.400000000000006</v>
      </c>
      <c r="G17" s="192">
        <v>66.8</v>
      </c>
      <c r="H17" s="192">
        <v>69</v>
      </c>
      <c r="I17" s="192">
        <v>71.400000000000006</v>
      </c>
      <c r="J17" s="192">
        <v>73.5</v>
      </c>
      <c r="K17" s="192">
        <v>75.400000000000006</v>
      </c>
      <c r="L17" s="192">
        <v>77.099999999999994</v>
      </c>
      <c r="M17" s="192">
        <v>78.8</v>
      </c>
      <c r="N17" s="192">
        <v>80.2</v>
      </c>
      <c r="O17" s="192">
        <v>81.5</v>
      </c>
      <c r="P17" s="192">
        <v>82.65</v>
      </c>
      <c r="Q17" s="192">
        <v>83.4</v>
      </c>
      <c r="R17" s="192">
        <v>84.4</v>
      </c>
      <c r="S17" s="192">
        <v>85.2</v>
      </c>
      <c r="T17" s="192">
        <v>85.7</v>
      </c>
      <c r="U17" s="192">
        <v>86.3</v>
      </c>
      <c r="V17" s="192">
        <v>86.8</v>
      </c>
      <c r="W17" s="192">
        <v>7</v>
      </c>
      <c r="X17" s="192">
        <v>9.1999999999999993</v>
      </c>
    </row>
    <row r="18" spans="1:24">
      <c r="A18" s="814" t="s">
        <v>1</v>
      </c>
      <c r="B18" s="192">
        <v>13.8</v>
      </c>
      <c r="C18" s="192">
        <v>14.2</v>
      </c>
      <c r="D18" s="192">
        <v>14.6</v>
      </c>
      <c r="E18" s="192">
        <v>15.1</v>
      </c>
      <c r="F18" s="192">
        <v>15.3</v>
      </c>
      <c r="G18" s="192">
        <v>15.7</v>
      </c>
      <c r="H18" s="192">
        <v>15.9</v>
      </c>
      <c r="I18" s="192">
        <v>16.100000000000001</v>
      </c>
      <c r="J18" s="192">
        <v>16.2</v>
      </c>
      <c r="K18" s="192">
        <v>16.3</v>
      </c>
      <c r="L18" s="192">
        <v>16.2</v>
      </c>
      <c r="M18" s="192">
        <v>15.9</v>
      </c>
      <c r="N18" s="192">
        <v>15.5</v>
      </c>
      <c r="O18" s="192">
        <v>15.1</v>
      </c>
      <c r="P18" s="192">
        <v>14.6</v>
      </c>
      <c r="Q18" s="192">
        <v>14</v>
      </c>
      <c r="R18" s="192">
        <v>13.4</v>
      </c>
      <c r="S18" s="192">
        <v>12.5</v>
      </c>
      <c r="T18" s="192">
        <v>11.9</v>
      </c>
      <c r="U18" s="192">
        <v>11.2</v>
      </c>
      <c r="V18" s="192">
        <v>10.4</v>
      </c>
      <c r="W18" s="192">
        <v>10</v>
      </c>
      <c r="X18" s="192">
        <v>9</v>
      </c>
    </row>
    <row r="19" spans="1:24">
      <c r="A19" s="814" t="s">
        <v>23</v>
      </c>
      <c r="B19" s="192">
        <v>33.5</v>
      </c>
      <c r="C19" s="192">
        <v>33.6</v>
      </c>
      <c r="D19" s="192">
        <v>33.5</v>
      </c>
      <c r="E19" s="192">
        <v>32.799999999999997</v>
      </c>
      <c r="F19" s="192">
        <v>32.200000000000003</v>
      </c>
      <c r="G19" s="192">
        <v>31.7</v>
      </c>
      <c r="H19" s="192">
        <v>31.4</v>
      </c>
      <c r="I19" s="192">
        <v>31</v>
      </c>
      <c r="J19" s="192">
        <v>30.5</v>
      </c>
      <c r="K19" s="192">
        <v>30.5</v>
      </c>
      <c r="L19" s="192">
        <v>30.15</v>
      </c>
      <c r="M19" s="192">
        <v>30.1</v>
      </c>
      <c r="N19" s="192">
        <v>29.8</v>
      </c>
      <c r="O19" s="192">
        <v>29.8</v>
      </c>
      <c r="P19" s="192">
        <v>29.5</v>
      </c>
      <c r="Q19" s="192">
        <v>29.5</v>
      </c>
      <c r="R19" s="192">
        <v>29.8</v>
      </c>
      <c r="S19" s="192">
        <v>29.8</v>
      </c>
      <c r="T19" s="192">
        <v>29.9</v>
      </c>
      <c r="U19" s="192">
        <v>30.1</v>
      </c>
      <c r="V19" s="192">
        <v>30.4</v>
      </c>
      <c r="W19" s="192">
        <v>30</v>
      </c>
      <c r="X19" s="192">
        <v>30.8</v>
      </c>
    </row>
    <row r="22" spans="1:24">
      <c r="A22" s="102" t="s">
        <v>20</v>
      </c>
    </row>
    <row r="23" spans="1:24">
      <c r="A23" s="17"/>
    </row>
    <row r="24" spans="1:24">
      <c r="A24" s="17" t="s">
        <v>3061</v>
      </c>
    </row>
    <row r="25" spans="1:24">
      <c r="A25" s="17" t="s">
        <v>2847</v>
      </c>
    </row>
  </sheetData>
  <mergeCells count="1">
    <mergeCell ref="A18:A19"/>
  </mergeCells>
  <phoneticPr fontId="201" type="noConversion"/>
  <hyperlinks>
    <hyperlink ref="AA3" location="Content!A1" display="Back to content page" xr:uid="{00000000-0004-0000-FB00-000000000000}"/>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sheetPr codeName="Sheet253"/>
  <dimension ref="A1:AC25"/>
  <sheetViews>
    <sheetView topLeftCell="G1" workbookViewId="0">
      <selection activeCell="S4" sqref="S4:X19"/>
    </sheetView>
  </sheetViews>
  <sheetFormatPr defaultColWidth="9.21875" defaultRowHeight="13.8"/>
  <cols>
    <col min="1" max="1" width="33.77734375" style="17" customWidth="1"/>
    <col min="2" max="24" width="8.88671875" style="17" customWidth="1"/>
    <col min="25" max="16384" width="9.21875" style="17"/>
  </cols>
  <sheetData>
    <row r="1" spans="1:29" ht="15" customHeight="1">
      <c r="A1" s="44" t="s">
        <v>3121</v>
      </c>
      <c r="B1" s="90"/>
      <c r="C1" s="90"/>
      <c r="D1" s="90"/>
      <c r="E1" s="90"/>
      <c r="F1" s="90"/>
    </row>
    <row r="2" spans="1:29" ht="15" customHeight="1">
      <c r="A2" s="90"/>
    </row>
    <row r="3" spans="1:29" ht="16.5" customHeight="1">
      <c r="A3" s="215" t="s">
        <v>26</v>
      </c>
      <c r="B3" s="25">
        <v>2000</v>
      </c>
      <c r="C3" s="407">
        <v>2001</v>
      </c>
      <c r="D3" s="25">
        <v>2002</v>
      </c>
      <c r="E3" s="25">
        <v>2003</v>
      </c>
      <c r="F3" s="407">
        <v>2004</v>
      </c>
      <c r="G3" s="25">
        <v>2005</v>
      </c>
      <c r="H3" s="25">
        <v>2006</v>
      </c>
      <c r="I3" s="407">
        <v>2007</v>
      </c>
      <c r="J3" s="25">
        <v>2008</v>
      </c>
      <c r="K3" s="25">
        <v>2009</v>
      </c>
      <c r="L3" s="407">
        <v>2010</v>
      </c>
      <c r="M3" s="25">
        <v>2011</v>
      </c>
      <c r="N3" s="407">
        <v>2012</v>
      </c>
      <c r="O3" s="25">
        <v>2013</v>
      </c>
      <c r="P3" s="25">
        <v>2014</v>
      </c>
      <c r="Q3" s="407">
        <v>2015</v>
      </c>
      <c r="R3" s="25">
        <v>2016</v>
      </c>
      <c r="S3" s="407">
        <v>2017</v>
      </c>
      <c r="T3" s="25">
        <v>2018</v>
      </c>
      <c r="U3" s="407">
        <v>2019</v>
      </c>
      <c r="V3" s="25">
        <v>2020</v>
      </c>
      <c r="W3" s="407">
        <v>2021</v>
      </c>
      <c r="X3" s="25">
        <v>2022</v>
      </c>
      <c r="Z3" s="1" t="s">
        <v>528</v>
      </c>
      <c r="AB3" s="44"/>
      <c r="AC3" s="44"/>
    </row>
    <row r="4" spans="1:29" ht="15" customHeight="1">
      <c r="A4" s="92" t="s">
        <v>13</v>
      </c>
      <c r="B4" s="286">
        <v>73.44</v>
      </c>
      <c r="C4" s="286">
        <v>72.34</v>
      </c>
      <c r="D4" s="286">
        <v>70.42</v>
      </c>
      <c r="E4" s="286">
        <v>65.14</v>
      </c>
      <c r="F4" s="286">
        <v>61.92</v>
      </c>
      <c r="G4" s="286">
        <v>68.38</v>
      </c>
      <c r="H4" s="286">
        <v>62.13</v>
      </c>
      <c r="I4" s="286">
        <v>58.49</v>
      </c>
      <c r="J4" s="286">
        <v>54.88</v>
      </c>
      <c r="K4" s="286">
        <v>52.41</v>
      </c>
      <c r="L4" s="286">
        <v>52.51</v>
      </c>
      <c r="M4" s="286">
        <v>51.06</v>
      </c>
      <c r="N4" s="286">
        <v>49.47</v>
      </c>
      <c r="O4" s="286">
        <v>47.95</v>
      </c>
      <c r="P4" s="286">
        <v>48.23</v>
      </c>
      <c r="Q4" s="286">
        <v>47.84</v>
      </c>
      <c r="R4" s="286">
        <v>49.03</v>
      </c>
      <c r="S4" s="286">
        <v>56.25</v>
      </c>
      <c r="T4" s="286">
        <v>57.36</v>
      </c>
      <c r="U4" s="286">
        <v>54.69</v>
      </c>
      <c r="V4" s="286">
        <v>61.02</v>
      </c>
      <c r="W4" s="286">
        <v>52.9</v>
      </c>
      <c r="X4" s="286"/>
    </row>
    <row r="5" spans="1:29" ht="15" customHeight="1">
      <c r="A5" s="92" t="s">
        <v>12</v>
      </c>
      <c r="B5" s="286">
        <v>38.46</v>
      </c>
      <c r="C5" s="286">
        <v>37.51</v>
      </c>
      <c r="D5" s="286">
        <v>36.130000000000003</v>
      </c>
      <c r="E5" s="286">
        <v>36.21</v>
      </c>
      <c r="F5" s="286">
        <v>34.340000000000003</v>
      </c>
      <c r="G5" s="286">
        <v>33</v>
      </c>
      <c r="H5" s="286">
        <v>31.4</v>
      </c>
      <c r="I5" s="286">
        <v>29.03</v>
      </c>
      <c r="J5" s="286">
        <v>27.86</v>
      </c>
      <c r="K5" s="286">
        <v>28.29</v>
      </c>
      <c r="L5" s="286">
        <v>29.41</v>
      </c>
      <c r="M5" s="286">
        <v>28.41</v>
      </c>
      <c r="N5" s="286">
        <v>27.55</v>
      </c>
      <c r="O5" s="286">
        <v>26.36</v>
      </c>
      <c r="P5" s="286">
        <v>25.38</v>
      </c>
      <c r="Q5" s="286">
        <v>25.58</v>
      </c>
      <c r="R5" s="286">
        <v>26.13</v>
      </c>
      <c r="S5" s="286">
        <v>26.12</v>
      </c>
      <c r="T5" s="286">
        <v>25.76</v>
      </c>
      <c r="U5" s="286">
        <v>25.57</v>
      </c>
      <c r="V5" s="286">
        <v>27.21</v>
      </c>
      <c r="W5" s="286">
        <v>27.4</v>
      </c>
      <c r="X5" s="286"/>
      <c r="Z5" s="33"/>
    </row>
    <row r="6" spans="1:29" ht="15" customHeight="1">
      <c r="A6" s="92" t="s">
        <v>483</v>
      </c>
      <c r="B6" s="286">
        <v>69.87</v>
      </c>
      <c r="C6" s="286">
        <v>69.510000000000005</v>
      </c>
      <c r="D6" s="286">
        <v>70.31</v>
      </c>
      <c r="E6" s="286">
        <v>64.39</v>
      </c>
      <c r="F6" s="286">
        <v>63.52</v>
      </c>
      <c r="G6" s="286">
        <v>65.739999999999995</v>
      </c>
      <c r="H6" s="286">
        <v>61.81</v>
      </c>
      <c r="I6" s="286">
        <v>74.36</v>
      </c>
      <c r="J6" s="286">
        <v>73.44</v>
      </c>
      <c r="K6" s="286">
        <v>68.53</v>
      </c>
      <c r="L6" s="286">
        <v>66.39</v>
      </c>
      <c r="M6" s="286">
        <v>69.349999999999994</v>
      </c>
      <c r="N6" s="286">
        <v>67.849999999999994</v>
      </c>
      <c r="O6" s="286">
        <v>62.51</v>
      </c>
      <c r="P6" s="286">
        <v>66.02</v>
      </c>
      <c r="Q6" s="286">
        <v>64.17</v>
      </c>
      <c r="R6" s="286">
        <v>60.5</v>
      </c>
      <c r="S6" s="286">
        <v>56.42</v>
      </c>
      <c r="T6" s="286">
        <v>55.01</v>
      </c>
      <c r="U6" s="286">
        <v>53.43</v>
      </c>
      <c r="V6" s="286">
        <v>48.29</v>
      </c>
      <c r="W6" s="286">
        <v>41.2</v>
      </c>
      <c r="X6" s="286">
        <v>39.299999999999997</v>
      </c>
      <c r="Z6" s="33"/>
    </row>
    <row r="7" spans="1:29" ht="15" customHeight="1">
      <c r="A7" s="28" t="s">
        <v>89</v>
      </c>
      <c r="B7" s="286">
        <v>97.94</v>
      </c>
      <c r="C7" s="286">
        <v>98.34</v>
      </c>
      <c r="D7" s="286">
        <v>98.27</v>
      </c>
      <c r="E7" s="286">
        <v>97.97</v>
      </c>
      <c r="F7" s="286">
        <v>97.88</v>
      </c>
      <c r="G7" s="286">
        <v>97.42</v>
      </c>
      <c r="H7" s="286">
        <v>97.33</v>
      </c>
      <c r="I7" s="286">
        <v>97.17</v>
      </c>
      <c r="J7" s="286">
        <v>96.97</v>
      </c>
      <c r="K7" s="286">
        <v>97.02</v>
      </c>
      <c r="L7" s="286">
        <v>96.81</v>
      </c>
      <c r="M7" s="286">
        <v>96.21</v>
      </c>
      <c r="N7" s="286">
        <v>95.47</v>
      </c>
      <c r="O7" s="286">
        <v>93.92</v>
      </c>
      <c r="P7" s="286">
        <v>92.87</v>
      </c>
      <c r="Q7" s="286">
        <v>95.82</v>
      </c>
      <c r="R7" s="286">
        <v>97.03</v>
      </c>
      <c r="S7" s="286">
        <v>96.7</v>
      </c>
      <c r="T7" s="286">
        <v>96.38</v>
      </c>
      <c r="U7" s="286">
        <v>96.24</v>
      </c>
      <c r="V7" s="286">
        <v>96.16</v>
      </c>
      <c r="W7" s="286">
        <v>96.3</v>
      </c>
      <c r="X7" s="286"/>
    </row>
    <row r="8" spans="1:29" ht="15" customHeight="1">
      <c r="A8" s="92" t="s">
        <v>482</v>
      </c>
      <c r="B8" s="286">
        <v>59.39</v>
      </c>
      <c r="C8" s="286">
        <v>61.24</v>
      </c>
      <c r="D8" s="286">
        <v>63.65</v>
      </c>
      <c r="E8" s="286">
        <v>65.59</v>
      </c>
      <c r="F8" s="286">
        <v>65.64</v>
      </c>
      <c r="G8" s="286">
        <v>66.56</v>
      </c>
      <c r="H8" s="286">
        <v>71.42</v>
      </c>
      <c r="I8" s="286">
        <v>71.349999999999994</v>
      </c>
      <c r="J8" s="286">
        <v>72.680000000000007</v>
      </c>
      <c r="K8" s="286">
        <v>70.83</v>
      </c>
      <c r="L8" s="286">
        <v>72.39</v>
      </c>
      <c r="M8" s="286">
        <v>72.52</v>
      </c>
      <c r="N8" s="286">
        <v>71.41</v>
      </c>
      <c r="O8" s="286">
        <v>69.7</v>
      </c>
      <c r="P8" s="286">
        <v>71.67</v>
      </c>
      <c r="Q8" s="286">
        <v>71.680000000000007</v>
      </c>
      <c r="R8" s="286">
        <v>69.61</v>
      </c>
      <c r="S8" s="286">
        <v>65.540000000000006</v>
      </c>
      <c r="T8" s="286">
        <v>66.069999999999993</v>
      </c>
      <c r="U8" s="286">
        <v>65.95</v>
      </c>
      <c r="V8" s="286">
        <v>66.010000000000005</v>
      </c>
      <c r="W8" s="286">
        <v>65.400000000000006</v>
      </c>
      <c r="X8" s="286">
        <v>64.7</v>
      </c>
    </row>
    <row r="9" spans="1:29" ht="15" customHeight="1">
      <c r="A9" s="92" t="s">
        <v>11</v>
      </c>
      <c r="B9" s="286">
        <v>56.7</v>
      </c>
      <c r="C9" s="286">
        <v>56.5</v>
      </c>
      <c r="D9" s="286">
        <v>56.16</v>
      </c>
      <c r="E9" s="286">
        <v>55.94</v>
      </c>
      <c r="F9" s="286">
        <v>55.41</v>
      </c>
      <c r="G9" s="286">
        <v>55.31</v>
      </c>
      <c r="H9" s="286">
        <v>55.46</v>
      </c>
      <c r="I9" s="286">
        <v>55.33</v>
      </c>
      <c r="J9" s="286">
        <v>54.99</v>
      </c>
      <c r="K9" s="286">
        <v>53.98</v>
      </c>
      <c r="L9" s="286">
        <v>52.98</v>
      </c>
      <c r="M9" s="286">
        <v>42.21</v>
      </c>
      <c r="N9" s="286">
        <v>40.53</v>
      </c>
      <c r="O9" s="286">
        <v>45.58</v>
      </c>
      <c r="P9" s="286">
        <v>42.39</v>
      </c>
      <c r="Q9" s="286">
        <v>44.94</v>
      </c>
      <c r="R9" s="286">
        <v>43.55</v>
      </c>
      <c r="S9" s="286">
        <v>39.619999999999997</v>
      </c>
      <c r="T9" s="286">
        <v>40.22</v>
      </c>
      <c r="U9" s="286">
        <v>39.47</v>
      </c>
      <c r="V9" s="286">
        <v>41.42</v>
      </c>
      <c r="W9" s="286">
        <v>33.6</v>
      </c>
      <c r="X9" s="286">
        <v>34.9</v>
      </c>
    </row>
    <row r="10" spans="1:29" ht="15" customHeight="1">
      <c r="A10" s="92" t="s">
        <v>10</v>
      </c>
      <c r="B10" s="286">
        <v>82.62</v>
      </c>
      <c r="C10" s="286">
        <v>84.32</v>
      </c>
      <c r="D10" s="286">
        <v>87.35</v>
      </c>
      <c r="E10" s="286">
        <v>84.99</v>
      </c>
      <c r="F10" s="286">
        <v>84.44</v>
      </c>
      <c r="G10" s="286">
        <v>84.94</v>
      </c>
      <c r="H10" s="286">
        <v>86.03</v>
      </c>
      <c r="I10" s="286">
        <v>86.19</v>
      </c>
      <c r="J10" s="286">
        <v>86.14</v>
      </c>
      <c r="K10" s="286">
        <v>87.07</v>
      </c>
      <c r="L10" s="286">
        <v>86.66</v>
      </c>
      <c r="M10" s="286">
        <v>84.6</v>
      </c>
      <c r="N10" s="286">
        <v>83.4</v>
      </c>
      <c r="O10" s="286">
        <v>81.17</v>
      </c>
      <c r="P10" s="286">
        <v>80.12</v>
      </c>
      <c r="Q10" s="286">
        <v>80.55</v>
      </c>
      <c r="R10" s="286">
        <v>83.85</v>
      </c>
      <c r="S10" s="286">
        <v>81.319999999999993</v>
      </c>
      <c r="T10" s="286">
        <v>83.74</v>
      </c>
      <c r="U10" s="286">
        <v>82.77</v>
      </c>
      <c r="V10" s="286">
        <v>84.75</v>
      </c>
      <c r="W10" s="286">
        <v>83.6</v>
      </c>
      <c r="X10" s="286">
        <v>83.1</v>
      </c>
    </row>
    <row r="11" spans="1:29" ht="15" customHeight="1">
      <c r="A11" s="92" t="s">
        <v>9</v>
      </c>
      <c r="B11" s="286">
        <v>82.62</v>
      </c>
      <c r="C11" s="286">
        <v>83.13</v>
      </c>
      <c r="D11" s="286">
        <v>83.3</v>
      </c>
      <c r="E11" s="286">
        <v>82.83</v>
      </c>
      <c r="F11" s="286">
        <v>82.45</v>
      </c>
      <c r="G11" s="286">
        <v>83.17</v>
      </c>
      <c r="H11" s="286">
        <v>82.8</v>
      </c>
      <c r="I11" s="286">
        <v>82.21</v>
      </c>
      <c r="J11" s="286">
        <v>80.39</v>
      </c>
      <c r="K11" s="286">
        <v>80.010000000000005</v>
      </c>
      <c r="L11" s="286">
        <v>81.209999999999994</v>
      </c>
      <c r="M11" s="286">
        <v>80.17</v>
      </c>
      <c r="N11" s="286">
        <v>80.11</v>
      </c>
      <c r="O11" s="286">
        <v>79.680000000000007</v>
      </c>
      <c r="P11" s="286">
        <v>82.7</v>
      </c>
      <c r="Q11" s="286">
        <v>80.87</v>
      </c>
      <c r="R11" s="286">
        <v>78.69</v>
      </c>
      <c r="S11" s="286">
        <v>75.94</v>
      </c>
      <c r="T11" s="286">
        <v>73.03</v>
      </c>
      <c r="U11" s="286">
        <v>73.02</v>
      </c>
      <c r="V11" s="286">
        <v>70.260000000000005</v>
      </c>
      <c r="W11" s="286">
        <v>71.099999999999994</v>
      </c>
      <c r="X11" s="286">
        <v>62.9</v>
      </c>
    </row>
    <row r="12" spans="1:29" ht="15" customHeight="1">
      <c r="A12" s="92" t="s">
        <v>8</v>
      </c>
      <c r="B12" s="286">
        <v>20.420000000000002</v>
      </c>
      <c r="C12" s="286">
        <v>20.079999999999998</v>
      </c>
      <c r="D12" s="286">
        <v>17.93</v>
      </c>
      <c r="E12" s="286">
        <v>18.899999999999999</v>
      </c>
      <c r="F12" s="286">
        <v>19.079999999999998</v>
      </c>
      <c r="G12" s="286">
        <v>17.649999999999999</v>
      </c>
      <c r="H12" s="286">
        <v>16.41</v>
      </c>
      <c r="I12" s="286">
        <v>15.69</v>
      </c>
      <c r="J12" s="286">
        <v>12.73</v>
      </c>
      <c r="K12" s="286">
        <v>12.78</v>
      </c>
      <c r="L12" s="286">
        <v>12.77</v>
      </c>
      <c r="M12" s="286">
        <v>12.01</v>
      </c>
      <c r="N12" s="286">
        <v>11.45</v>
      </c>
      <c r="O12" s="286">
        <v>11.39</v>
      </c>
      <c r="P12" s="286">
        <v>10.59</v>
      </c>
      <c r="Q12" s="286">
        <v>11.49</v>
      </c>
      <c r="R12" s="286">
        <v>10.33</v>
      </c>
      <c r="S12" s="286">
        <v>9.42</v>
      </c>
      <c r="T12" s="286">
        <v>9.19</v>
      </c>
      <c r="U12" s="286">
        <v>8.94</v>
      </c>
      <c r="V12" s="286">
        <v>9.41</v>
      </c>
      <c r="W12" s="286">
        <v>8.6</v>
      </c>
      <c r="X12" s="286"/>
    </row>
    <row r="13" spans="1:29" ht="15" customHeight="1">
      <c r="A13" s="92" t="s">
        <v>6</v>
      </c>
      <c r="B13" s="286">
        <v>93.64</v>
      </c>
      <c r="C13" s="286">
        <v>93.01</v>
      </c>
      <c r="D13" s="286">
        <v>93.22</v>
      </c>
      <c r="E13" s="286">
        <v>92.73</v>
      </c>
      <c r="F13" s="286">
        <v>92.94</v>
      </c>
      <c r="G13" s="286">
        <v>93.67</v>
      </c>
      <c r="H13" s="286">
        <v>93.06</v>
      </c>
      <c r="I13" s="286">
        <v>87.53</v>
      </c>
      <c r="J13" s="286">
        <v>88.11</v>
      </c>
      <c r="K13" s="286">
        <v>86.12</v>
      </c>
      <c r="L13" s="286">
        <v>84.89</v>
      </c>
      <c r="M13" s="286">
        <v>85.97</v>
      </c>
      <c r="N13" s="286">
        <v>85.15</v>
      </c>
      <c r="O13" s="286">
        <v>83.73</v>
      </c>
      <c r="P13" s="286">
        <v>81.92</v>
      </c>
      <c r="Q13" s="286">
        <v>80.8</v>
      </c>
      <c r="R13" s="286">
        <v>78.2</v>
      </c>
      <c r="S13" s="286">
        <v>78.900000000000006</v>
      </c>
      <c r="T13" s="286">
        <v>79.569999999999993</v>
      </c>
      <c r="U13" s="286">
        <v>78.08</v>
      </c>
      <c r="V13" s="286">
        <v>80.91</v>
      </c>
      <c r="W13" s="286">
        <v>76.900000000000006</v>
      </c>
      <c r="X13" s="286"/>
    </row>
    <row r="14" spans="1:29" ht="15" customHeight="1">
      <c r="A14" s="92" t="s">
        <v>17</v>
      </c>
      <c r="B14" s="286">
        <v>34.729999999999997</v>
      </c>
      <c r="C14" s="286">
        <v>30.32</v>
      </c>
      <c r="D14" s="286">
        <v>33.74</v>
      </c>
      <c r="E14" s="286">
        <v>33.299999999999997</v>
      </c>
      <c r="F14" s="286">
        <v>34.75</v>
      </c>
      <c r="G14" s="286">
        <v>34.54</v>
      </c>
      <c r="H14" s="286">
        <v>35.32</v>
      </c>
      <c r="I14" s="286">
        <v>35.840000000000003</v>
      </c>
      <c r="J14" s="286">
        <v>32.33</v>
      </c>
      <c r="K14" s="286">
        <v>33.21</v>
      </c>
      <c r="L14" s="286">
        <v>31.03</v>
      </c>
      <c r="M14" s="286">
        <v>31.46</v>
      </c>
      <c r="N14" s="286">
        <v>31.74</v>
      </c>
      <c r="O14" s="286">
        <v>30.55</v>
      </c>
      <c r="P14" s="286">
        <v>30.09</v>
      </c>
      <c r="Q14" s="286">
        <v>28.99</v>
      </c>
      <c r="R14" s="286">
        <v>29.33</v>
      </c>
      <c r="S14" s="286">
        <v>29.94</v>
      </c>
      <c r="T14" s="286">
        <v>30.66</v>
      </c>
      <c r="U14" s="286">
        <v>30.69</v>
      </c>
      <c r="V14" s="286">
        <v>31.3</v>
      </c>
      <c r="W14" s="286">
        <v>30</v>
      </c>
      <c r="X14" s="286"/>
    </row>
    <row r="15" spans="1:29" ht="15" customHeight="1">
      <c r="A15" s="92" t="s">
        <v>4</v>
      </c>
      <c r="B15" s="286">
        <v>1.52</v>
      </c>
      <c r="C15" s="286">
        <v>1.26</v>
      </c>
      <c r="D15" s="286">
        <v>1.1000000000000001</v>
      </c>
      <c r="E15" s="286">
        <v>1.1200000000000001</v>
      </c>
      <c r="F15" s="286">
        <v>0.96</v>
      </c>
      <c r="G15" s="286">
        <v>0.94</v>
      </c>
      <c r="H15" s="286">
        <v>0.95</v>
      </c>
      <c r="I15" s="286">
        <v>1.01</v>
      </c>
      <c r="J15" s="286">
        <v>0.91</v>
      </c>
      <c r="K15" s="286">
        <v>0.83</v>
      </c>
      <c r="L15" s="286">
        <v>0.71</v>
      </c>
      <c r="M15" s="286">
        <v>0.85</v>
      </c>
      <c r="N15" s="286">
        <v>0.78</v>
      </c>
      <c r="O15" s="286">
        <v>1.48</v>
      </c>
      <c r="P15" s="286">
        <v>1.37</v>
      </c>
      <c r="Q15" s="286">
        <v>1.36</v>
      </c>
      <c r="R15" s="286">
        <v>1.22</v>
      </c>
      <c r="S15" s="286">
        <v>1.25</v>
      </c>
      <c r="T15" s="286">
        <v>1.24</v>
      </c>
      <c r="U15" s="286">
        <v>1.47</v>
      </c>
      <c r="V15" s="286">
        <v>1.34</v>
      </c>
      <c r="W15" s="286">
        <v>1.7</v>
      </c>
      <c r="X15" s="286">
        <v>1.9</v>
      </c>
    </row>
    <row r="16" spans="1:29" ht="15" customHeight="1">
      <c r="A16" s="92" t="s">
        <v>3</v>
      </c>
      <c r="B16" s="286">
        <v>16.25</v>
      </c>
      <c r="C16" s="286">
        <v>15.62</v>
      </c>
      <c r="D16" s="286">
        <v>13.88</v>
      </c>
      <c r="E16" s="286">
        <v>13.05</v>
      </c>
      <c r="F16" s="286">
        <v>12.29</v>
      </c>
      <c r="G16" s="286">
        <v>10.98</v>
      </c>
      <c r="H16" s="286">
        <v>10.74</v>
      </c>
      <c r="I16" s="286">
        <v>10.36</v>
      </c>
      <c r="J16" s="286">
        <v>11.55</v>
      </c>
      <c r="K16" s="286">
        <v>10.97</v>
      </c>
      <c r="L16" s="286">
        <v>11.77</v>
      </c>
      <c r="M16" s="286">
        <v>11.36</v>
      </c>
      <c r="N16" s="286">
        <v>10.6</v>
      </c>
      <c r="O16" s="286">
        <v>9.77</v>
      </c>
      <c r="P16" s="286">
        <v>9.85</v>
      </c>
      <c r="Q16" s="286">
        <v>10.28</v>
      </c>
      <c r="R16" s="286">
        <v>10.53</v>
      </c>
      <c r="S16" s="286">
        <v>10.45</v>
      </c>
      <c r="T16" s="286">
        <v>10.19</v>
      </c>
      <c r="U16" s="286">
        <v>10.5</v>
      </c>
      <c r="V16" s="286">
        <v>9.76</v>
      </c>
      <c r="W16" s="286">
        <v>9.6999999999999993</v>
      </c>
      <c r="X16" s="286"/>
    </row>
    <row r="17" spans="1:26" ht="15" customHeight="1">
      <c r="A17" s="149" t="s">
        <v>32</v>
      </c>
      <c r="B17" s="286">
        <v>93.73</v>
      </c>
      <c r="C17" s="286">
        <v>93.17</v>
      </c>
      <c r="D17" s="286">
        <v>92.46</v>
      </c>
      <c r="E17" s="286">
        <v>92.41</v>
      </c>
      <c r="F17" s="286">
        <v>91.55</v>
      </c>
      <c r="G17" s="286">
        <v>90.75</v>
      </c>
      <c r="H17" s="286">
        <v>90.5</v>
      </c>
      <c r="I17" s="286">
        <v>90.79</v>
      </c>
      <c r="J17" s="286">
        <v>90.31</v>
      </c>
      <c r="K17" s="286">
        <v>90.92</v>
      </c>
      <c r="L17" s="286">
        <v>89.73</v>
      </c>
      <c r="M17" s="286">
        <v>88.47</v>
      </c>
      <c r="N17" s="286">
        <v>86.15</v>
      </c>
      <c r="O17" s="286">
        <v>85.39</v>
      </c>
      <c r="P17" s="286">
        <v>85.37</v>
      </c>
      <c r="Q17" s="286">
        <v>84.62</v>
      </c>
      <c r="R17" s="286">
        <v>85.7</v>
      </c>
      <c r="S17" s="286">
        <v>84.92</v>
      </c>
      <c r="T17" s="286">
        <v>85.24</v>
      </c>
      <c r="U17" s="286">
        <v>85.22</v>
      </c>
      <c r="V17" s="286">
        <v>83.95</v>
      </c>
      <c r="W17" s="286">
        <v>78.3</v>
      </c>
      <c r="X17" s="286"/>
      <c r="Y17" s="17" t="s">
        <v>15</v>
      </c>
      <c r="Z17" s="48"/>
    </row>
    <row r="18" spans="1:26" ht="15" customHeight="1">
      <c r="A18" s="92" t="s">
        <v>1</v>
      </c>
      <c r="B18" s="286">
        <v>89.98</v>
      </c>
      <c r="C18" s="286">
        <v>89.76</v>
      </c>
      <c r="D18" s="286">
        <v>89.56</v>
      </c>
      <c r="E18" s="286">
        <v>89.2</v>
      </c>
      <c r="F18" s="286">
        <v>89.28</v>
      </c>
      <c r="G18" s="286">
        <v>88.68</v>
      </c>
      <c r="H18" s="286">
        <v>89.43</v>
      </c>
      <c r="I18" s="286">
        <v>90.32</v>
      </c>
      <c r="J18" s="286">
        <v>89.36</v>
      </c>
      <c r="K18" s="286">
        <v>88.68</v>
      </c>
      <c r="L18" s="286">
        <v>88.59</v>
      </c>
      <c r="M18" s="286">
        <v>87.28</v>
      </c>
      <c r="N18" s="286">
        <v>84.63</v>
      </c>
      <c r="O18" s="286">
        <v>84.56</v>
      </c>
      <c r="P18" s="286">
        <v>83.77</v>
      </c>
      <c r="Q18" s="286">
        <v>83.09</v>
      </c>
      <c r="R18" s="286">
        <v>83.07</v>
      </c>
      <c r="S18" s="286">
        <v>81.89</v>
      </c>
      <c r="T18" s="286">
        <v>82.28</v>
      </c>
      <c r="U18" s="286">
        <v>84.5</v>
      </c>
      <c r="V18" s="286">
        <v>81.84</v>
      </c>
      <c r="W18" s="286">
        <v>83</v>
      </c>
      <c r="X18" s="286"/>
    </row>
    <row r="19" spans="1:26" ht="15" customHeight="1">
      <c r="A19" s="92" t="s">
        <v>23</v>
      </c>
      <c r="B19" s="286">
        <v>69.260000000000005</v>
      </c>
      <c r="C19" s="286">
        <v>71.53</v>
      </c>
      <c r="D19" s="286">
        <v>74.3</v>
      </c>
      <c r="E19" s="286">
        <v>77.83</v>
      </c>
      <c r="F19" s="286">
        <v>81.58</v>
      </c>
      <c r="G19" s="286">
        <v>80.150000000000006</v>
      </c>
      <c r="H19" s="286">
        <v>78.59</v>
      </c>
      <c r="I19" s="286">
        <v>77.97</v>
      </c>
      <c r="J19" s="286">
        <v>81.86</v>
      </c>
      <c r="K19" s="286">
        <v>82.09</v>
      </c>
      <c r="L19" s="286">
        <v>82.27</v>
      </c>
      <c r="M19" s="286">
        <v>79.27</v>
      </c>
      <c r="N19" s="286">
        <v>77.5</v>
      </c>
      <c r="O19" s="286">
        <v>78.87</v>
      </c>
      <c r="P19" s="286">
        <v>80.27</v>
      </c>
      <c r="Q19" s="286">
        <v>80.819999999999993</v>
      </c>
      <c r="R19" s="286">
        <v>81.900000000000006</v>
      </c>
      <c r="S19" s="286">
        <v>82.46</v>
      </c>
      <c r="T19" s="286">
        <v>80.23</v>
      </c>
      <c r="U19" s="286">
        <v>81.5</v>
      </c>
      <c r="V19" s="286">
        <v>84.36</v>
      </c>
      <c r="W19" s="286">
        <v>82.4</v>
      </c>
      <c r="X19" s="286"/>
    </row>
    <row r="20" spans="1:26" ht="15" customHeight="1"/>
    <row r="21" spans="1:26">
      <c r="A21" s="44" t="s">
        <v>18</v>
      </c>
    </row>
    <row r="22" spans="1:26">
      <c r="A22" s="17" t="s">
        <v>3078</v>
      </c>
    </row>
    <row r="23" spans="1:26">
      <c r="A23" s="74" t="s">
        <v>36</v>
      </c>
    </row>
    <row r="24" spans="1:26">
      <c r="A24" s="17" t="s">
        <v>2617</v>
      </c>
    </row>
    <row r="25" spans="1:26">
      <c r="A25" s="17" t="s">
        <v>2848</v>
      </c>
    </row>
  </sheetData>
  <hyperlinks>
    <hyperlink ref="Z3" location="Content!A1" display="Back to content page" xr:uid="{00000000-0004-0000-FC00-000000000000}"/>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EFA45-746B-43B3-8A26-FA747D906457}">
  <dimension ref="A1:Y22"/>
  <sheetViews>
    <sheetView workbookViewId="0">
      <selection activeCell="H28" sqref="H28"/>
    </sheetView>
  </sheetViews>
  <sheetFormatPr defaultRowHeight="14.4"/>
  <cols>
    <col min="1" max="1" width="36.88671875" customWidth="1"/>
  </cols>
  <sheetData>
    <row r="1" spans="1:25">
      <c r="A1" s="44" t="s">
        <v>3079</v>
      </c>
    </row>
    <row r="3" spans="1:25">
      <c r="A3" s="215" t="s">
        <v>1042</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Y3" s="1" t="s">
        <v>528</v>
      </c>
    </row>
    <row r="4" spans="1:25">
      <c r="A4" s="92" t="s">
        <v>13</v>
      </c>
      <c r="B4" s="286">
        <v>14.37</v>
      </c>
      <c r="C4" s="286">
        <v>13.907</v>
      </c>
      <c r="D4" s="286">
        <v>13.46</v>
      </c>
      <c r="E4" s="286">
        <v>13.010999999999999</v>
      </c>
      <c r="F4" s="286">
        <v>26.422999999999998</v>
      </c>
      <c r="G4" s="286">
        <v>25.51</v>
      </c>
      <c r="H4" s="286">
        <v>24.619</v>
      </c>
      <c r="I4" s="286">
        <v>36.262999999999998</v>
      </c>
      <c r="J4" s="286">
        <v>36.529000000000003</v>
      </c>
      <c r="K4" s="286">
        <v>35.226999999999997</v>
      </c>
      <c r="L4" s="286">
        <v>34.012999999999998</v>
      </c>
      <c r="M4" s="286">
        <v>32.783000000000001</v>
      </c>
      <c r="N4" s="286">
        <v>35.046999999999997</v>
      </c>
      <c r="O4" s="286">
        <v>36.868000000000002</v>
      </c>
      <c r="P4" s="286">
        <v>38.046999999999997</v>
      </c>
      <c r="Q4" s="286">
        <v>36.726999999999997</v>
      </c>
      <c r="R4" s="286">
        <v>60.533000000000001</v>
      </c>
      <c r="S4" s="286">
        <v>81.355999999999995</v>
      </c>
      <c r="T4" s="286">
        <v>99.945999999999998</v>
      </c>
      <c r="U4" s="286">
        <v>106.93300000000001</v>
      </c>
      <c r="V4" s="286">
        <v>113.486</v>
      </c>
      <c r="W4" s="286">
        <v>109.949</v>
      </c>
    </row>
    <row r="5" spans="1:25">
      <c r="A5" s="92" t="s">
        <v>12</v>
      </c>
      <c r="B5" s="286">
        <v>0</v>
      </c>
      <c r="C5" s="286">
        <v>0</v>
      </c>
      <c r="D5" s="286">
        <v>0</v>
      </c>
      <c r="E5" s="286">
        <v>0</v>
      </c>
      <c r="F5" s="286">
        <v>0</v>
      </c>
      <c r="G5" s="286">
        <v>0</v>
      </c>
      <c r="H5" s="286">
        <v>0</v>
      </c>
      <c r="I5" s="286">
        <v>0</v>
      </c>
      <c r="J5" s="286">
        <v>0</v>
      </c>
      <c r="K5" s="286">
        <v>0.01</v>
      </c>
      <c r="L5" s="286">
        <v>6.6000000000000003E-2</v>
      </c>
      <c r="M5" s="286">
        <v>7.9000000000000001E-2</v>
      </c>
      <c r="N5" s="286">
        <v>0.74199999999999999</v>
      </c>
      <c r="O5" s="286">
        <v>0.77300000000000002</v>
      </c>
      <c r="P5" s="286">
        <v>0.82299999999999995</v>
      </c>
      <c r="Q5" s="286">
        <v>0.93400000000000005</v>
      </c>
      <c r="R5" s="286">
        <v>1.3939999999999999</v>
      </c>
      <c r="S5" s="286">
        <v>1.4159999999999999</v>
      </c>
      <c r="T5" s="286">
        <v>1.512</v>
      </c>
      <c r="U5" s="286">
        <v>2.363</v>
      </c>
      <c r="V5" s="286">
        <v>2.3340000000000001</v>
      </c>
      <c r="W5" s="286">
        <v>2.2959999999999998</v>
      </c>
    </row>
    <row r="6" spans="1:25">
      <c r="A6" s="92" t="s">
        <v>483</v>
      </c>
      <c r="B6" s="286">
        <v>0</v>
      </c>
      <c r="C6" s="286">
        <v>0</v>
      </c>
      <c r="D6" s="286">
        <v>1.091</v>
      </c>
      <c r="E6" s="286">
        <v>1.07</v>
      </c>
      <c r="F6" s="286">
        <v>2.492</v>
      </c>
      <c r="G6" s="286">
        <v>2.4430000000000001</v>
      </c>
      <c r="H6" s="286">
        <v>2.395</v>
      </c>
      <c r="I6" s="286">
        <v>2.347</v>
      </c>
      <c r="J6" s="286">
        <v>2.2999999999999998</v>
      </c>
      <c r="K6" s="286">
        <v>2.254</v>
      </c>
      <c r="L6" s="286">
        <v>2.2069999999999999</v>
      </c>
      <c r="M6" s="286">
        <v>2.161</v>
      </c>
      <c r="N6" s="286">
        <v>2.1150000000000002</v>
      </c>
      <c r="O6" s="286">
        <v>2.0699999999999998</v>
      </c>
      <c r="P6" s="286">
        <v>2.0259999999999998</v>
      </c>
      <c r="Q6" s="286">
        <v>1.9830000000000001</v>
      </c>
      <c r="R6" s="286">
        <v>1.94</v>
      </c>
      <c r="S6" s="286">
        <v>1.901</v>
      </c>
      <c r="T6" s="286">
        <v>1.865</v>
      </c>
      <c r="U6" s="286">
        <v>1.831</v>
      </c>
      <c r="V6" s="286">
        <v>1.796</v>
      </c>
      <c r="W6" s="286">
        <v>1.762</v>
      </c>
    </row>
    <row r="7" spans="1:25">
      <c r="A7" s="28" t="s">
        <v>573</v>
      </c>
      <c r="B7" s="286">
        <v>51.216000000000001</v>
      </c>
      <c r="C7" s="286">
        <v>50.095999999999997</v>
      </c>
      <c r="D7" s="286">
        <v>48.588000000000001</v>
      </c>
      <c r="E7" s="286">
        <v>47.271999999999998</v>
      </c>
      <c r="F7" s="286">
        <v>45.884</v>
      </c>
      <c r="G7" s="286">
        <v>44.476999999999997</v>
      </c>
      <c r="H7" s="286">
        <v>43.081000000000003</v>
      </c>
      <c r="I7" s="286">
        <v>41.718000000000004</v>
      </c>
      <c r="J7" s="286">
        <v>40.387999999999998</v>
      </c>
      <c r="K7" s="286">
        <v>39.119</v>
      </c>
      <c r="L7" s="286">
        <v>37.869</v>
      </c>
      <c r="M7" s="286">
        <v>36.621000000000002</v>
      </c>
      <c r="N7" s="286">
        <v>35.412999999999997</v>
      </c>
      <c r="O7" s="286">
        <v>34.241</v>
      </c>
      <c r="P7" s="286">
        <v>33.084000000000003</v>
      </c>
      <c r="Q7" s="286">
        <v>32.149000000000001</v>
      </c>
      <c r="R7" s="286">
        <v>31.233000000000001</v>
      </c>
      <c r="S7" s="286">
        <v>30.350999999999999</v>
      </c>
      <c r="T7" s="286">
        <v>31.366</v>
      </c>
      <c r="U7" s="286">
        <v>30.492999999999999</v>
      </c>
      <c r="V7" s="286">
        <v>29.524999999999999</v>
      </c>
      <c r="W7" s="286">
        <v>28.588999999999999</v>
      </c>
    </row>
    <row r="8" spans="1:25">
      <c r="A8" s="92" t="s">
        <v>482</v>
      </c>
      <c r="B8" s="286">
        <v>100.72799999999999</v>
      </c>
      <c r="C8" s="286">
        <v>99.677000000000007</v>
      </c>
      <c r="D8" s="286">
        <v>98.784000000000006</v>
      </c>
      <c r="E8" s="286">
        <v>98.043999999999997</v>
      </c>
      <c r="F8" s="286">
        <v>97.44</v>
      </c>
      <c r="G8" s="286">
        <v>96.945999999999998</v>
      </c>
      <c r="H8" s="286">
        <v>96.453999999999994</v>
      </c>
      <c r="I8" s="286">
        <v>95.954999999999998</v>
      </c>
      <c r="J8" s="286">
        <v>113.634</v>
      </c>
      <c r="K8" s="286">
        <v>113.14</v>
      </c>
      <c r="L8" s="286">
        <v>112.93300000000001</v>
      </c>
      <c r="M8" s="286">
        <v>168.12</v>
      </c>
      <c r="N8" s="286">
        <v>167.22499999999999</v>
      </c>
      <c r="O8" s="286">
        <v>166.21199999999999</v>
      </c>
      <c r="P8" s="286">
        <v>150.02199999999999</v>
      </c>
      <c r="Q8" s="286">
        <v>148.977</v>
      </c>
      <c r="R8" s="286">
        <v>147.94399999999999</v>
      </c>
      <c r="S8" s="286">
        <v>146.80500000000001</v>
      </c>
      <c r="T8" s="286">
        <v>145.66200000000001</v>
      </c>
      <c r="U8" s="286">
        <v>144.518</v>
      </c>
      <c r="V8" s="286">
        <v>143.166</v>
      </c>
      <c r="W8" s="286">
        <v>150.15899999999999</v>
      </c>
    </row>
    <row r="9" spans="1:25">
      <c r="A9" s="92" t="s">
        <v>11</v>
      </c>
      <c r="B9" s="286">
        <v>37.735999999999997</v>
      </c>
      <c r="C9" s="286">
        <v>37.72</v>
      </c>
      <c r="D9" s="286">
        <v>37.756999999999998</v>
      </c>
      <c r="E9" s="286">
        <v>37.506</v>
      </c>
      <c r="F9" s="286">
        <v>37.65</v>
      </c>
      <c r="G9" s="286">
        <v>37.802</v>
      </c>
      <c r="H9" s="286">
        <v>36.802</v>
      </c>
      <c r="I9" s="286">
        <v>36.677999999999997</v>
      </c>
      <c r="J9" s="286">
        <v>36.466000000000001</v>
      </c>
      <c r="K9" s="286">
        <v>36.209000000000003</v>
      </c>
      <c r="L9" s="286">
        <v>35.966000000000001</v>
      </c>
      <c r="M9" s="286">
        <v>35.701999999999998</v>
      </c>
      <c r="N9" s="286">
        <v>36.380000000000003</v>
      </c>
      <c r="O9" s="286">
        <v>36.218000000000004</v>
      </c>
      <c r="P9" s="286">
        <v>35.848999999999997</v>
      </c>
      <c r="Q9" s="286">
        <v>35.454999999999998</v>
      </c>
      <c r="R9" s="286">
        <v>35.036000000000001</v>
      </c>
      <c r="S9" s="286">
        <v>34.603999999999999</v>
      </c>
      <c r="T9" s="286">
        <v>34.173000000000002</v>
      </c>
      <c r="U9" s="286">
        <v>33.747999999999998</v>
      </c>
      <c r="V9" s="286">
        <v>33.323</v>
      </c>
      <c r="W9" s="286">
        <v>32.923000000000002</v>
      </c>
    </row>
    <row r="10" spans="1:25">
      <c r="A10" s="92" t="s">
        <v>10</v>
      </c>
      <c r="B10" s="286">
        <v>6.524</v>
      </c>
      <c r="C10" s="286">
        <v>6.3310000000000004</v>
      </c>
      <c r="D10" s="286">
        <v>6.1470000000000002</v>
      </c>
      <c r="E10" s="286">
        <v>5.9720000000000004</v>
      </c>
      <c r="F10" s="286">
        <v>5.8049999999999997</v>
      </c>
      <c r="G10" s="286">
        <v>5.6379999999999999</v>
      </c>
      <c r="H10" s="286">
        <v>5.4850000000000003</v>
      </c>
      <c r="I10" s="286">
        <v>5.3339999999999996</v>
      </c>
      <c r="J10" s="286">
        <v>5.9349999999999996</v>
      </c>
      <c r="K10" s="286">
        <v>5.7949999999999999</v>
      </c>
      <c r="L10" s="286">
        <v>6.016</v>
      </c>
      <c r="M10" s="286">
        <v>5.8719999999999999</v>
      </c>
      <c r="N10" s="286">
        <v>7.18</v>
      </c>
      <c r="O10" s="286">
        <v>7.0979999999999999</v>
      </c>
      <c r="P10" s="286">
        <v>7.0229999999999997</v>
      </c>
      <c r="Q10" s="286">
        <v>6.9660000000000002</v>
      </c>
      <c r="R10" s="286">
        <v>6.867</v>
      </c>
      <c r="S10" s="286">
        <v>6.7720000000000002</v>
      </c>
      <c r="T10" s="286">
        <v>7.3460000000000001</v>
      </c>
      <c r="U10" s="286">
        <v>7.1630000000000003</v>
      </c>
      <c r="V10" s="286">
        <v>6.9870000000000001</v>
      </c>
      <c r="W10" s="286">
        <v>6.82</v>
      </c>
    </row>
    <row r="11" spans="1:25">
      <c r="A11" s="92" t="s">
        <v>9</v>
      </c>
      <c r="B11" s="286">
        <v>26.71</v>
      </c>
      <c r="C11" s="286">
        <v>26.084</v>
      </c>
      <c r="D11" s="286">
        <v>25.443999999999999</v>
      </c>
      <c r="E11" s="286">
        <v>24.754999999999999</v>
      </c>
      <c r="F11" s="286">
        <v>24.11</v>
      </c>
      <c r="G11" s="286">
        <v>23.459</v>
      </c>
      <c r="H11" s="286">
        <v>22.815999999999999</v>
      </c>
      <c r="I11" s="286">
        <v>22.190999999999999</v>
      </c>
      <c r="J11" s="286">
        <v>21.562999999999999</v>
      </c>
      <c r="K11" s="286">
        <v>20.962</v>
      </c>
      <c r="L11" s="286">
        <v>20.38</v>
      </c>
      <c r="M11" s="286">
        <v>19.876999999999999</v>
      </c>
      <c r="N11" s="286">
        <v>19.381</v>
      </c>
      <c r="O11" s="286">
        <v>19.013999999999999</v>
      </c>
      <c r="P11" s="286">
        <v>22.513000000000002</v>
      </c>
      <c r="Q11" s="286">
        <v>22.161000000000001</v>
      </c>
      <c r="R11" s="286">
        <v>21.584</v>
      </c>
      <c r="S11" s="286">
        <v>21.405999999999999</v>
      </c>
      <c r="T11" s="286">
        <v>22.036000000000001</v>
      </c>
      <c r="U11" s="286">
        <v>24.702999999999999</v>
      </c>
      <c r="V11" s="286">
        <v>24.120999999999999</v>
      </c>
      <c r="W11" s="286">
        <v>26.515999999999998</v>
      </c>
    </row>
    <row r="12" spans="1:25">
      <c r="A12" s="92" t="s">
        <v>8</v>
      </c>
      <c r="B12" s="286">
        <v>91.382999999999996</v>
      </c>
      <c r="C12" s="286">
        <v>98.807000000000002</v>
      </c>
      <c r="D12" s="286">
        <v>97.3</v>
      </c>
      <c r="E12" s="286">
        <v>95.436999999999998</v>
      </c>
      <c r="F12" s="286">
        <v>94.983000000000004</v>
      </c>
      <c r="G12" s="286">
        <v>160.976</v>
      </c>
      <c r="H12" s="286">
        <v>100.196</v>
      </c>
      <c r="I12" s="286">
        <v>108.151</v>
      </c>
      <c r="J12" s="286">
        <v>102.271</v>
      </c>
      <c r="K12" s="286">
        <v>127.935</v>
      </c>
      <c r="L12" s="286">
        <v>127.88200000000001</v>
      </c>
      <c r="M12" s="286">
        <v>119.807</v>
      </c>
      <c r="N12" s="286">
        <v>109.874</v>
      </c>
      <c r="O12" s="286">
        <v>112.172</v>
      </c>
      <c r="P12" s="286">
        <v>124.238</v>
      </c>
      <c r="Q12" s="286">
        <v>132.506</v>
      </c>
      <c r="R12" s="286">
        <v>146.32400000000001</v>
      </c>
      <c r="S12" s="286">
        <v>147.41200000000001</v>
      </c>
      <c r="T12" s="286">
        <v>177.17599999999999</v>
      </c>
      <c r="U12" s="286">
        <v>189.39599999999999</v>
      </c>
      <c r="V12" s="286">
        <v>189.17</v>
      </c>
      <c r="W12" s="286">
        <v>189.012</v>
      </c>
    </row>
    <row r="13" spans="1:25">
      <c r="A13" s="92" t="s">
        <v>6</v>
      </c>
      <c r="B13" s="286">
        <v>123.69199999999999</v>
      </c>
      <c r="C13" s="286">
        <v>120.623</v>
      </c>
      <c r="D13" s="286">
        <v>115.065</v>
      </c>
      <c r="E13" s="286">
        <v>112.11499999999999</v>
      </c>
      <c r="F13" s="286">
        <v>109.22499999999999</v>
      </c>
      <c r="G13" s="286">
        <v>107.794</v>
      </c>
      <c r="H13" s="286">
        <v>105.991</v>
      </c>
      <c r="I13" s="286">
        <v>101.72799999999999</v>
      </c>
      <c r="J13" s="286">
        <v>100.608</v>
      </c>
      <c r="K13" s="286">
        <v>97.956999999999994</v>
      </c>
      <c r="L13" s="286">
        <v>95.253</v>
      </c>
      <c r="M13" s="286">
        <v>92.521000000000001</v>
      </c>
      <c r="N13" s="286">
        <v>89.885999999999996</v>
      </c>
      <c r="O13" s="286">
        <v>87.308999999999997</v>
      </c>
      <c r="P13" s="286">
        <v>84.775000000000006</v>
      </c>
      <c r="Q13" s="286">
        <v>82.352000000000004</v>
      </c>
      <c r="R13" s="286">
        <v>79.923000000000002</v>
      </c>
      <c r="S13" s="286">
        <v>78.146000000000001</v>
      </c>
      <c r="T13" s="286">
        <v>77.236000000000004</v>
      </c>
      <c r="U13" s="286">
        <v>75.039000000000001</v>
      </c>
      <c r="V13" s="286">
        <v>72.89</v>
      </c>
      <c r="W13" s="286">
        <v>70.847999999999999</v>
      </c>
    </row>
    <row r="14" spans="1:25">
      <c r="A14" s="92" t="s">
        <v>17</v>
      </c>
      <c r="B14" s="286">
        <v>132.464</v>
      </c>
      <c r="C14" s="286">
        <v>129.90199999999999</v>
      </c>
      <c r="D14" s="286">
        <v>127.878</v>
      </c>
      <c r="E14" s="286">
        <v>126.113</v>
      </c>
      <c r="F14" s="286">
        <v>124.56399999999999</v>
      </c>
      <c r="G14" s="286">
        <v>123.19199999999999</v>
      </c>
      <c r="H14" s="286">
        <v>121.869</v>
      </c>
      <c r="I14" s="286">
        <v>120.637</v>
      </c>
      <c r="J14" s="286">
        <v>119.3</v>
      </c>
      <c r="K14" s="286">
        <v>117.925</v>
      </c>
      <c r="L14" s="286">
        <v>116.55500000000001</v>
      </c>
      <c r="M14" s="286">
        <v>116.22</v>
      </c>
      <c r="N14" s="286">
        <v>157.577</v>
      </c>
      <c r="O14" s="286">
        <v>156.52500000000001</v>
      </c>
      <c r="P14" s="286">
        <v>154.67500000000001</v>
      </c>
      <c r="Q14" s="286">
        <v>153.95599999999999</v>
      </c>
      <c r="R14" s="286">
        <v>165.036</v>
      </c>
      <c r="S14" s="286">
        <v>180.68899999999999</v>
      </c>
      <c r="T14" s="286">
        <v>184.97800000000001</v>
      </c>
      <c r="U14" s="286">
        <v>203.315</v>
      </c>
      <c r="V14" s="286">
        <v>201.45400000000001</v>
      </c>
      <c r="W14" s="286">
        <v>198.185</v>
      </c>
    </row>
    <row r="15" spans="1:25">
      <c r="A15" s="92" t="s">
        <v>4</v>
      </c>
      <c r="B15" s="286">
        <v>0</v>
      </c>
      <c r="C15" s="286">
        <v>0</v>
      </c>
      <c r="D15" s="286">
        <v>0</v>
      </c>
      <c r="E15" s="286">
        <v>0</v>
      </c>
      <c r="F15" s="286">
        <v>0</v>
      </c>
      <c r="G15" s="286">
        <v>0</v>
      </c>
      <c r="H15" s="286">
        <v>0</v>
      </c>
      <c r="I15" s="286">
        <v>0</v>
      </c>
      <c r="J15" s="286">
        <v>0</v>
      </c>
      <c r="K15" s="286">
        <v>0</v>
      </c>
      <c r="L15" s="286">
        <v>0</v>
      </c>
      <c r="M15" s="286">
        <v>0</v>
      </c>
      <c r="N15" s="286">
        <v>0</v>
      </c>
      <c r="O15" s="286">
        <v>64.912999999999997</v>
      </c>
      <c r="P15" s="286">
        <v>71.009</v>
      </c>
      <c r="Q15" s="286">
        <v>74.707999999999998</v>
      </c>
      <c r="R15" s="286">
        <v>79.058000000000007</v>
      </c>
      <c r="S15" s="286">
        <v>84.902000000000001</v>
      </c>
      <c r="T15" s="286">
        <v>98.117000000000004</v>
      </c>
      <c r="U15" s="286">
        <v>109.626</v>
      </c>
      <c r="V15" s="286">
        <v>122.259</v>
      </c>
      <c r="W15" s="286">
        <v>182.19</v>
      </c>
    </row>
    <row r="16" spans="1:25">
      <c r="A16" s="92" t="s">
        <v>3</v>
      </c>
      <c r="B16" s="286">
        <v>26.667999999999999</v>
      </c>
      <c r="C16" s="286">
        <v>27.172999999999998</v>
      </c>
      <c r="D16" s="286">
        <v>26.994</v>
      </c>
      <c r="E16" s="286">
        <v>32.981999999999999</v>
      </c>
      <c r="F16" s="286">
        <v>19.515000000000001</v>
      </c>
      <c r="G16" s="286">
        <v>19.331</v>
      </c>
      <c r="H16" s="286">
        <v>19.146000000000001</v>
      </c>
      <c r="I16" s="286">
        <v>19.036999999999999</v>
      </c>
      <c r="J16" s="286">
        <v>18.925999999999998</v>
      </c>
      <c r="K16" s="286">
        <v>19.055</v>
      </c>
      <c r="L16" s="286">
        <v>19.170999999999999</v>
      </c>
      <c r="M16" s="286">
        <v>19.009</v>
      </c>
      <c r="N16" s="286">
        <v>18.864000000000001</v>
      </c>
      <c r="O16" s="286">
        <v>27.838999999999999</v>
      </c>
      <c r="P16" s="286">
        <v>49.523000000000003</v>
      </c>
      <c r="Q16" s="286">
        <v>61.366999999999997</v>
      </c>
      <c r="R16" s="286">
        <v>82.421000000000006</v>
      </c>
      <c r="S16" s="286">
        <v>115.60599999999999</v>
      </c>
      <c r="T16" s="286">
        <v>137.90199999999999</v>
      </c>
      <c r="U16" s="286">
        <v>137.91900000000001</v>
      </c>
      <c r="V16" s="286">
        <v>161.864</v>
      </c>
      <c r="W16" s="286">
        <v>171.62100000000001</v>
      </c>
    </row>
    <row r="17" spans="1:23">
      <c r="A17" s="149" t="s">
        <v>32</v>
      </c>
      <c r="B17" s="286">
        <v>17.771999999999998</v>
      </c>
      <c r="C17" s="286">
        <v>17.295000000000002</v>
      </c>
      <c r="D17" s="286">
        <v>16.847999999999999</v>
      </c>
      <c r="E17" s="286">
        <v>16.66</v>
      </c>
      <c r="F17" s="286">
        <v>16.213999999999999</v>
      </c>
      <c r="G17" s="286">
        <v>15.368</v>
      </c>
      <c r="H17" s="286">
        <v>14.945</v>
      </c>
      <c r="I17" s="286">
        <v>14.531000000000001</v>
      </c>
      <c r="J17" s="286">
        <v>14.151999999999999</v>
      </c>
      <c r="K17" s="286">
        <v>13.82</v>
      </c>
      <c r="L17" s="286">
        <v>13.715999999999999</v>
      </c>
      <c r="M17" s="286">
        <v>13.605</v>
      </c>
      <c r="N17" s="286">
        <v>13.355</v>
      </c>
      <c r="O17" s="286">
        <v>13.007999999999999</v>
      </c>
      <c r="P17" s="286">
        <v>12.83</v>
      </c>
      <c r="Q17" s="286">
        <v>12.548999999999999</v>
      </c>
      <c r="R17" s="286">
        <v>12.324</v>
      </c>
      <c r="S17" s="286">
        <v>12.003</v>
      </c>
      <c r="T17" s="286">
        <v>11.692</v>
      </c>
      <c r="U17" s="286">
        <v>11.407</v>
      </c>
      <c r="V17" s="286">
        <v>11.106999999999999</v>
      </c>
      <c r="W17" s="286">
        <v>10.778</v>
      </c>
    </row>
    <row r="18" spans="1:23">
      <c r="A18" s="92" t="s">
        <v>1</v>
      </c>
      <c r="B18" s="286">
        <v>182.209</v>
      </c>
      <c r="C18" s="286">
        <v>176.83099999999999</v>
      </c>
      <c r="D18" s="286">
        <v>171.50800000000001</v>
      </c>
      <c r="E18" s="286">
        <v>160.755</v>
      </c>
      <c r="F18" s="286">
        <v>155.72499999999999</v>
      </c>
      <c r="G18" s="286">
        <v>150.65100000000001</v>
      </c>
      <c r="H18" s="286">
        <v>145.53299999999999</v>
      </c>
      <c r="I18" s="286">
        <v>135.70400000000001</v>
      </c>
      <c r="J18" s="286">
        <v>133.30799999999999</v>
      </c>
      <c r="K18" s="286">
        <v>129.25299999999999</v>
      </c>
      <c r="L18" s="286">
        <v>140.327</v>
      </c>
      <c r="M18" s="286">
        <v>135.667</v>
      </c>
      <c r="N18" s="286">
        <v>131.73599999999999</v>
      </c>
      <c r="O18" s="286">
        <v>151.13</v>
      </c>
      <c r="P18" s="286">
        <v>146.30199999999999</v>
      </c>
      <c r="Q18" s="286">
        <v>142.244</v>
      </c>
      <c r="R18" s="286">
        <v>144.99600000000001</v>
      </c>
      <c r="S18" s="286">
        <v>141.12899999999999</v>
      </c>
      <c r="T18" s="286">
        <v>136.93600000000001</v>
      </c>
      <c r="U18" s="286">
        <v>138.09299999999999</v>
      </c>
      <c r="V18" s="286">
        <v>134.154</v>
      </c>
      <c r="W18" s="286">
        <v>146.06899999999999</v>
      </c>
    </row>
    <row r="19" spans="1:23">
      <c r="A19" s="92" t="s">
        <v>23</v>
      </c>
      <c r="B19" s="286">
        <v>61.665999999999997</v>
      </c>
      <c r="C19" s="286">
        <v>61.271000000000001</v>
      </c>
      <c r="D19" s="286">
        <v>62.563000000000002</v>
      </c>
      <c r="E19" s="286">
        <v>62.091000000000001</v>
      </c>
      <c r="F19" s="286">
        <v>61.655999999999999</v>
      </c>
      <c r="G19" s="286">
        <v>61.334000000000003</v>
      </c>
      <c r="H19" s="286">
        <v>60.808</v>
      </c>
      <c r="I19" s="286">
        <v>60.222000000000001</v>
      </c>
      <c r="J19" s="286">
        <v>66.436000000000007</v>
      </c>
      <c r="K19" s="286">
        <v>65.796999999999997</v>
      </c>
      <c r="L19" s="286">
        <v>65.063000000000002</v>
      </c>
      <c r="M19" s="286">
        <v>65.528999999999996</v>
      </c>
      <c r="N19" s="286">
        <v>64.400999999999996</v>
      </c>
      <c r="O19" s="286">
        <v>63.466000000000001</v>
      </c>
      <c r="P19" s="286">
        <v>62.145000000000003</v>
      </c>
      <c r="Q19" s="286">
        <v>62.009</v>
      </c>
      <c r="R19" s="286">
        <v>61.045000000000002</v>
      </c>
      <c r="S19" s="286">
        <v>60.152000000000001</v>
      </c>
      <c r="T19" s="286">
        <v>79.168999999999997</v>
      </c>
      <c r="U19" s="286">
        <v>77.992000000000004</v>
      </c>
      <c r="V19" s="286">
        <v>76.539000000000001</v>
      </c>
      <c r="W19" s="286">
        <v>75.722999999999999</v>
      </c>
    </row>
    <row r="21" spans="1:23">
      <c r="A21" s="44" t="s">
        <v>18</v>
      </c>
    </row>
    <row r="22" spans="1:23">
      <c r="A22" s="17" t="s">
        <v>2823</v>
      </c>
    </row>
  </sheetData>
  <hyperlinks>
    <hyperlink ref="Y3" location="Content!A1" display="Back to content page" xr:uid="{73984DEF-7622-4BA0-95CA-5571FC113FB2}"/>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A22"/>
  <sheetViews>
    <sheetView workbookViewId="0">
      <selection sqref="A1:XFD1048576"/>
    </sheetView>
  </sheetViews>
  <sheetFormatPr defaultColWidth="8.77734375" defaultRowHeight="14.4"/>
  <cols>
    <col min="1" max="1" width="28.77734375" customWidth="1"/>
    <col min="2" max="25" width="9.21875" customWidth="1"/>
  </cols>
  <sheetData>
    <row r="1" spans="1:27">
      <c r="A1" s="44" t="s">
        <v>2909</v>
      </c>
    </row>
    <row r="3" spans="1:27">
      <c r="A3" s="370" t="s">
        <v>1148</v>
      </c>
      <c r="B3" s="371">
        <v>2000</v>
      </c>
      <c r="C3" s="371">
        <v>2001</v>
      </c>
      <c r="D3" s="371">
        <v>2002</v>
      </c>
      <c r="E3" s="371">
        <v>2003</v>
      </c>
      <c r="F3" s="371">
        <v>2004</v>
      </c>
      <c r="G3" s="371">
        <v>2005</v>
      </c>
      <c r="H3" s="371">
        <v>2006</v>
      </c>
      <c r="I3" s="371">
        <v>2007</v>
      </c>
      <c r="J3" s="371">
        <v>2008</v>
      </c>
      <c r="K3" s="371">
        <v>2009</v>
      </c>
      <c r="L3" s="371">
        <v>2010</v>
      </c>
      <c r="M3" s="371">
        <v>2011</v>
      </c>
      <c r="N3" s="371">
        <v>2012</v>
      </c>
      <c r="O3" s="371">
        <v>2013</v>
      </c>
      <c r="P3" s="371">
        <v>2014</v>
      </c>
      <c r="Q3" s="371">
        <v>2015</v>
      </c>
      <c r="R3" s="371">
        <v>2016</v>
      </c>
      <c r="S3" s="371">
        <v>2017</v>
      </c>
      <c r="T3" s="371">
        <v>2018</v>
      </c>
      <c r="U3" s="371">
        <v>2019</v>
      </c>
      <c r="V3" s="371">
        <v>2020</v>
      </c>
      <c r="W3" s="371">
        <v>2021</v>
      </c>
      <c r="X3" s="371">
        <v>2022</v>
      </c>
      <c r="Y3" s="371">
        <v>2023</v>
      </c>
      <c r="AA3" s="494" t="s">
        <v>528</v>
      </c>
    </row>
    <row r="4" spans="1:27">
      <c r="A4" s="372" t="s">
        <v>13</v>
      </c>
      <c r="B4" s="688"/>
      <c r="C4" s="688"/>
      <c r="D4" s="688">
        <v>346.62834765999997</v>
      </c>
      <c r="E4" s="688">
        <v>739.62432095999998</v>
      </c>
      <c r="F4" s="688">
        <v>598.45670038000651</v>
      </c>
      <c r="G4" s="688">
        <v>601.64048040000148</v>
      </c>
      <c r="H4" s="688">
        <v>794.92277758998887</v>
      </c>
      <c r="I4" s="688">
        <v>968.18806055999926</v>
      </c>
      <c r="J4" s="688">
        <v>1410.8089379300022</v>
      </c>
      <c r="K4" s="688">
        <v>1415.8506314499991</v>
      </c>
      <c r="L4" s="688">
        <v>1231.0071850599932</v>
      </c>
      <c r="M4" s="688">
        <v>1282.339384260001</v>
      </c>
      <c r="N4" s="688">
        <v>1571.9190397899945</v>
      </c>
      <c r="O4" s="688">
        <v>1579.3469199700046</v>
      </c>
      <c r="P4" s="688">
        <v>1498.9776607199949</v>
      </c>
      <c r="Q4" s="688">
        <v>1136.4980939700051</v>
      </c>
      <c r="R4" s="688">
        <v>788.94609164000428</v>
      </c>
      <c r="S4" s="688">
        <v>884.03976445999638</v>
      </c>
      <c r="T4" s="688">
        <v>702.44548087000078</v>
      </c>
      <c r="U4" s="688">
        <v>572.42256792000001</v>
      </c>
      <c r="V4" s="688">
        <v>449.94411596999777</v>
      </c>
      <c r="W4" s="688">
        <v>431.3143451899972</v>
      </c>
      <c r="X4" s="688">
        <v>642.16081101000123</v>
      </c>
      <c r="Y4" s="688">
        <v>568.87245573999712</v>
      </c>
    </row>
    <row r="5" spans="1:27">
      <c r="A5" s="372" t="s">
        <v>12</v>
      </c>
      <c r="B5" s="623">
        <v>1756.4961534183765</v>
      </c>
      <c r="C5" s="623">
        <v>1577.4052043128561</v>
      </c>
      <c r="D5" s="623">
        <v>442.18455015806995</v>
      </c>
      <c r="E5" s="623">
        <v>1985.6967713207071</v>
      </c>
      <c r="F5" s="623">
        <v>2777.2834926518876</v>
      </c>
      <c r="G5" s="623">
        <v>3253.2242618065275</v>
      </c>
      <c r="H5" s="623">
        <v>2644.509559442969</v>
      </c>
      <c r="I5" s="623">
        <v>3492.0060851540165</v>
      </c>
      <c r="J5" s="623">
        <v>4107.9116156120126</v>
      </c>
      <c r="K5" s="623">
        <v>3801.2260389640223</v>
      </c>
      <c r="L5" s="623">
        <v>4271.742670397387</v>
      </c>
      <c r="M5" s="623">
        <v>5032.172398136363</v>
      </c>
      <c r="N5" s="623">
        <v>5703.6223321470061</v>
      </c>
      <c r="O5" s="623">
        <v>6355.5919404552924</v>
      </c>
      <c r="P5" s="623">
        <v>6153.0766979625778</v>
      </c>
      <c r="Q5" s="623">
        <v>5772.377141045773</v>
      </c>
      <c r="R5" s="623">
        <v>4794.3535782092367</v>
      </c>
      <c r="S5" s="623">
        <v>3933.9836223828743</v>
      </c>
      <c r="T5" s="623">
        <v>4642.9057198192322</v>
      </c>
      <c r="U5" s="623">
        <v>4569.0567975679014</v>
      </c>
      <c r="V5" s="623">
        <v>4395.7202846132323</v>
      </c>
      <c r="W5" s="623">
        <v>5186.460081524202</v>
      </c>
      <c r="X5" s="623">
        <v>5823.1945533735861</v>
      </c>
      <c r="Y5" s="623">
        <v>5073.7851723839167</v>
      </c>
    </row>
    <row r="6" spans="1:27">
      <c r="A6" s="372" t="s">
        <v>483</v>
      </c>
      <c r="B6" s="623"/>
      <c r="C6" s="623"/>
      <c r="D6" s="623"/>
      <c r="E6" s="623"/>
      <c r="F6" s="623"/>
      <c r="G6" s="623"/>
      <c r="H6" s="623"/>
      <c r="I6" s="623"/>
      <c r="J6" s="623"/>
      <c r="K6" s="623">
        <v>14.877444668000001</v>
      </c>
      <c r="L6" s="623">
        <v>24.468311660000001</v>
      </c>
      <c r="M6" s="623">
        <v>17.509215776000001</v>
      </c>
      <c r="N6" s="623">
        <v>22.072027557999998</v>
      </c>
      <c r="O6" s="623">
        <v>32.844365521</v>
      </c>
      <c r="P6" s="623">
        <v>23.388620946</v>
      </c>
      <c r="Q6" s="623">
        <v>15.546587887999999</v>
      </c>
      <c r="R6" s="623">
        <v>16.063967535</v>
      </c>
      <c r="S6" s="623">
        <v>13.098481072</v>
      </c>
      <c r="T6" s="623">
        <v>21.079594451999998</v>
      </c>
      <c r="U6" s="623">
        <v>15.572038620000001</v>
      </c>
      <c r="V6" s="623">
        <v>19.123736691825034</v>
      </c>
      <c r="W6" s="623">
        <v>20.709238934652607</v>
      </c>
      <c r="X6" s="623">
        <v>17.916617954095528</v>
      </c>
      <c r="Y6" s="623">
        <v>18.880245330514633</v>
      </c>
    </row>
    <row r="7" spans="1:27">
      <c r="A7" s="372" t="s">
        <v>89</v>
      </c>
      <c r="B7" s="623">
        <v>195.49876000000344</v>
      </c>
      <c r="C7" s="623">
        <v>192.14161200561566</v>
      </c>
      <c r="D7" s="623">
        <v>275.01361926496554</v>
      </c>
      <c r="E7" s="623">
        <v>313.9477024859163</v>
      </c>
      <c r="F7" s="623">
        <v>441.78510076287694</v>
      </c>
      <c r="G7" s="623">
        <v>523.30753235304758</v>
      </c>
      <c r="H7" s="623">
        <v>1722.8897865014169</v>
      </c>
      <c r="I7" s="623">
        <v>1235.7295666598068</v>
      </c>
      <c r="J7" s="623">
        <v>1849.1189634031975</v>
      </c>
      <c r="K7" s="623">
        <v>1295.8885392775071</v>
      </c>
      <c r="L7" s="623">
        <v>1207</v>
      </c>
      <c r="M7" s="623">
        <v>2172.2268017259689</v>
      </c>
      <c r="N7" s="623">
        <v>3931</v>
      </c>
      <c r="O7" s="623">
        <v>5351</v>
      </c>
      <c r="P7" s="623">
        <v>2808.4715669799998</v>
      </c>
      <c r="Q7" s="623">
        <v>2389.9905239190002</v>
      </c>
      <c r="R7" s="623">
        <v>1038.7841088539999</v>
      </c>
      <c r="S7" s="623">
        <v>1052.36776414</v>
      </c>
      <c r="T7" s="623">
        <v>1551.0650068110001</v>
      </c>
      <c r="U7" s="623">
        <v>1553.253904378</v>
      </c>
      <c r="V7" s="623">
        <v>1177.218977941</v>
      </c>
      <c r="W7" s="623">
        <v>1484.183900148</v>
      </c>
      <c r="X7" s="623">
        <v>2628.2935739980003</v>
      </c>
      <c r="Y7" s="623">
        <v>1913.153070178</v>
      </c>
    </row>
    <row r="8" spans="1:27">
      <c r="A8" s="372" t="s">
        <v>482</v>
      </c>
      <c r="B8" s="688">
        <v>1006.7545589855072</v>
      </c>
      <c r="C8" s="688">
        <v>824.9622706976744</v>
      </c>
      <c r="D8" s="688">
        <v>923.36031773523814</v>
      </c>
      <c r="E8" s="688">
        <v>1286.0291638644735</v>
      </c>
      <c r="F8" s="688">
        <v>1648.9908668374999</v>
      </c>
      <c r="G8" s="688">
        <v>1509.0267697834374</v>
      </c>
      <c r="H8" s="688">
        <v>1059.6578247808825</v>
      </c>
      <c r="I8" s="688">
        <v>1167.1730324297873</v>
      </c>
      <c r="J8" s="688">
        <v>1241.0235539831324</v>
      </c>
      <c r="K8" s="688">
        <v>1326.042874680006</v>
      </c>
      <c r="L8" s="688">
        <v>1828.9118359899974</v>
      </c>
      <c r="M8" s="688">
        <v>2657.4113692799951</v>
      </c>
      <c r="N8" s="688">
        <v>1765.0472876700203</v>
      </c>
      <c r="O8" s="688">
        <v>1721.8381716600079</v>
      </c>
      <c r="P8" s="688">
        <v>1504.5281816700071</v>
      </c>
      <c r="Q8" s="688">
        <v>1223.092278210004</v>
      </c>
      <c r="R8" s="688">
        <v>1212.4896539699971</v>
      </c>
      <c r="S8" s="688">
        <v>1690.131777010009</v>
      </c>
      <c r="T8" s="688">
        <v>1930.4616921000184</v>
      </c>
      <c r="U8" s="688">
        <v>1884.2884715499781</v>
      </c>
      <c r="V8" s="688">
        <v>1605.1223094600075</v>
      </c>
      <c r="W8" s="688">
        <v>2028.6587109300169</v>
      </c>
      <c r="X8" s="688">
        <v>1609.158316165998</v>
      </c>
      <c r="Y8" s="688">
        <v>1547.5986637228634</v>
      </c>
    </row>
    <row r="9" spans="1:27">
      <c r="A9" s="372" t="s">
        <v>11</v>
      </c>
      <c r="B9" s="689">
        <v>362.47391304347826</v>
      </c>
      <c r="C9" s="689">
        <v>577.31627906976746</v>
      </c>
      <c r="D9" s="689">
        <v>620.29142857142858</v>
      </c>
      <c r="E9" s="689">
        <v>905.78947368421052</v>
      </c>
      <c r="F9" s="689">
        <v>1098.0999999999999</v>
      </c>
      <c r="G9" s="689">
        <v>791.08906249999995</v>
      </c>
      <c r="H9" s="689">
        <v>815.36029411764707</v>
      </c>
      <c r="I9" s="689">
        <v>931.77304964539007</v>
      </c>
      <c r="J9" s="689">
        <v>767.13855421686742</v>
      </c>
      <c r="K9" s="689">
        <v>859.65</v>
      </c>
      <c r="L9" s="689">
        <v>1015.9534242461471</v>
      </c>
      <c r="M9" s="689">
        <v>1425.6378709579724</v>
      </c>
      <c r="N9" s="689">
        <v>1454.7581218374839</v>
      </c>
      <c r="O9" s="689">
        <v>1451.6084300159105</v>
      </c>
      <c r="P9" s="689">
        <v>1312.7477123640151</v>
      </c>
      <c r="Q9" s="689">
        <v>1223.7398801751281</v>
      </c>
      <c r="R9" s="689">
        <v>1174.3392070484583</v>
      </c>
      <c r="S9" s="689">
        <v>1517.7662154349766</v>
      </c>
      <c r="T9" s="689">
        <v>1207.9923629034367</v>
      </c>
      <c r="U9" s="689">
        <v>1335.6618055555555</v>
      </c>
      <c r="V9" s="689">
        <v>1030.5533333333333</v>
      </c>
      <c r="W9" s="689">
        <v>1327.5557655954633</v>
      </c>
      <c r="X9" s="689">
        <v>1489.0099288013671</v>
      </c>
      <c r="Y9" s="689">
        <v>1391.3539952322785</v>
      </c>
    </row>
    <row r="10" spans="1:27">
      <c r="A10" s="372" t="s">
        <v>10</v>
      </c>
      <c r="B10" s="688">
        <v>96.59701194064931</v>
      </c>
      <c r="C10" s="688">
        <v>98.300057765135776</v>
      </c>
      <c r="D10" s="688">
        <v>73.992598058488383</v>
      </c>
      <c r="E10" s="688">
        <v>187.87740422184706</v>
      </c>
      <c r="F10" s="688">
        <v>189.54868991507502</v>
      </c>
      <c r="G10" s="688">
        <v>272.63871130105326</v>
      </c>
      <c r="H10" s="688">
        <v>202.62955543757809</v>
      </c>
      <c r="I10" s="688">
        <v>250.4948013412037</v>
      </c>
      <c r="J10" s="688">
        <v>359.66456808514448</v>
      </c>
      <c r="K10" s="688">
        <v>328.38297682147567</v>
      </c>
      <c r="L10" s="688">
        <v>288.31394016152899</v>
      </c>
      <c r="M10" s="688">
        <v>309.26222149522943</v>
      </c>
      <c r="N10" s="688">
        <v>243.75960039702332</v>
      </c>
      <c r="O10" s="688">
        <v>247.65897945290473</v>
      </c>
      <c r="P10" s="688">
        <v>281.31583694662066</v>
      </c>
      <c r="Q10" s="688">
        <v>266.5767131967807</v>
      </c>
      <c r="R10" s="688">
        <v>272.2025315967428</v>
      </c>
      <c r="S10" s="688">
        <v>327.63745058907216</v>
      </c>
      <c r="T10" s="688">
        <v>470.14281959849484</v>
      </c>
      <c r="U10" s="688">
        <v>436.3896035008483</v>
      </c>
      <c r="V10" s="688">
        <v>348.02104134838618</v>
      </c>
      <c r="W10" s="688">
        <v>527.83895687604559</v>
      </c>
      <c r="X10" s="688">
        <v>569.12902033550904</v>
      </c>
      <c r="Y10" s="688">
        <v>501.34234739892946</v>
      </c>
    </row>
    <row r="11" spans="1:27">
      <c r="A11" s="372" t="s">
        <v>9</v>
      </c>
      <c r="B11" s="688">
        <v>231.91805436300001</v>
      </c>
      <c r="C11" s="688">
        <v>323.72341313400011</v>
      </c>
      <c r="D11" s="688">
        <v>396.46805122799998</v>
      </c>
      <c r="E11" s="688">
        <v>448.46889796900001</v>
      </c>
      <c r="F11" s="688">
        <v>531.23977241599994</v>
      </c>
      <c r="G11" s="688">
        <v>725.84815877299991</v>
      </c>
      <c r="H11" s="688">
        <v>786.924953222</v>
      </c>
      <c r="I11" s="688">
        <v>738.54517983699998</v>
      </c>
      <c r="J11" s="688">
        <v>1093.497880162</v>
      </c>
      <c r="K11" s="688">
        <v>1171.1575410139999</v>
      </c>
      <c r="L11" s="688">
        <v>898.26365636100002</v>
      </c>
      <c r="M11" s="688">
        <v>932.56476001300007</v>
      </c>
      <c r="N11" s="688">
        <v>968.40287787500006</v>
      </c>
      <c r="O11" s="688">
        <v>1194.3132011510002</v>
      </c>
      <c r="P11" s="688">
        <v>1116.106948121</v>
      </c>
      <c r="Q11" s="688">
        <v>719.23713738999993</v>
      </c>
      <c r="R11" s="688">
        <v>753.60138372599999</v>
      </c>
      <c r="S11" s="688">
        <v>739.77318592599988</v>
      </c>
      <c r="T11" s="688">
        <v>923.47822219700015</v>
      </c>
      <c r="U11" s="688">
        <v>790.93849783099995</v>
      </c>
      <c r="V11" s="688">
        <v>873.05979429300021</v>
      </c>
      <c r="W11" s="688">
        <v>865.72650039399991</v>
      </c>
      <c r="X11" s="688">
        <v>725.81484687</v>
      </c>
      <c r="Y11" s="688">
        <v>976.77664532999995</v>
      </c>
    </row>
    <row r="12" spans="1:27">
      <c r="A12" s="372" t="s">
        <v>8</v>
      </c>
      <c r="B12" s="690">
        <v>330.74082254379283</v>
      </c>
      <c r="C12" s="690">
        <v>300.10956312349504</v>
      </c>
      <c r="D12" s="690">
        <v>330.87182910547398</v>
      </c>
      <c r="E12" s="690">
        <v>313.58883016208597</v>
      </c>
      <c r="F12" s="690">
        <v>349.77430630630636</v>
      </c>
      <c r="G12" s="690">
        <v>314.17759151556618</v>
      </c>
      <c r="H12" s="690">
        <v>317.80975922953451</v>
      </c>
      <c r="I12" s="690">
        <v>335.87000318775893</v>
      </c>
      <c r="J12" s="690">
        <v>461.96918194640341</v>
      </c>
      <c r="K12" s="690">
        <v>374.86120851596746</v>
      </c>
      <c r="L12" s="690">
        <v>437.59203625768856</v>
      </c>
      <c r="M12" s="690">
        <v>470.75366956521742</v>
      </c>
      <c r="N12" s="690">
        <v>453.10648179084529</v>
      </c>
      <c r="O12" s="690">
        <v>464.37348336594914</v>
      </c>
      <c r="P12" s="690">
        <v>488.36172436316133</v>
      </c>
      <c r="Q12" s="690">
        <v>472.67</v>
      </c>
      <c r="R12" s="690">
        <v>522.94000000000005</v>
      </c>
      <c r="S12" s="690">
        <v>634.29999999999995</v>
      </c>
      <c r="T12" s="690">
        <v>665.09</v>
      </c>
      <c r="U12" s="690">
        <v>606.75</v>
      </c>
      <c r="V12" s="690">
        <v>416.07</v>
      </c>
      <c r="W12" s="690">
        <v>526.61</v>
      </c>
      <c r="X12" s="690">
        <v>757.6</v>
      </c>
      <c r="Y12" s="690">
        <v>610.5</v>
      </c>
    </row>
    <row r="13" spans="1:27">
      <c r="A13" s="372" t="s">
        <v>6</v>
      </c>
      <c r="B13" s="623">
        <v>738.76307509524077</v>
      </c>
      <c r="C13" s="623">
        <v>690.06045336112629</v>
      </c>
      <c r="D13" s="623">
        <v>664.17012633604315</v>
      </c>
      <c r="E13" s="623">
        <v>892.07518000810569</v>
      </c>
      <c r="F13" s="623">
        <v>1056.7279703920876</v>
      </c>
      <c r="G13" s="623">
        <v>1175.0589891754148</v>
      </c>
      <c r="H13" s="623">
        <v>1140.9517657114795</v>
      </c>
      <c r="I13" s="623">
        <v>1424.8457494871143</v>
      </c>
      <c r="J13" s="623">
        <v>1369.3721122083991</v>
      </c>
      <c r="K13" s="623">
        <v>1436.8789963042007</v>
      </c>
      <c r="L13" s="623">
        <v>2513.0001674843611</v>
      </c>
      <c r="M13" s="623">
        <v>2297.0459806728586</v>
      </c>
      <c r="N13" s="623">
        <v>2603.7294665708405</v>
      </c>
      <c r="O13" s="623">
        <v>3544.9394768763209</v>
      </c>
      <c r="P13" s="623">
        <v>3098.0177361895985</v>
      </c>
      <c r="Q13" s="623">
        <v>2659.4701829672081</v>
      </c>
      <c r="R13" s="623">
        <v>1743.9810386775837</v>
      </c>
      <c r="S13" s="623">
        <v>1845.668757833964</v>
      </c>
      <c r="T13" s="623">
        <v>2479.2080219604754</v>
      </c>
      <c r="U13" s="623">
        <v>2402.3836697689485</v>
      </c>
      <c r="V13" s="623">
        <v>2194.9366827210088</v>
      </c>
      <c r="W13" s="623">
        <v>2642.4494236014284</v>
      </c>
      <c r="X13" s="623">
        <v>2675.5240373357456</v>
      </c>
      <c r="Y13" s="623">
        <v>2654.1289963896074</v>
      </c>
    </row>
    <row r="14" spans="1:27">
      <c r="A14" s="372" t="s">
        <v>5</v>
      </c>
      <c r="B14" s="688">
        <v>1239.9595907070002</v>
      </c>
      <c r="C14" s="688">
        <v>1083.0691144620002</v>
      </c>
      <c r="D14" s="688">
        <v>990.11468335100005</v>
      </c>
      <c r="E14" s="688">
        <v>1850.5339942530002</v>
      </c>
      <c r="F14" s="688">
        <v>2494.726492241</v>
      </c>
      <c r="G14" s="688">
        <v>2036.7492774469999</v>
      </c>
      <c r="H14" s="688">
        <v>2525.4489672480004</v>
      </c>
      <c r="I14" s="688">
        <v>3493.8938255590001</v>
      </c>
      <c r="J14" s="688">
        <v>3595.4297922619994</v>
      </c>
      <c r="K14" s="688">
        <v>4536.6608381269998</v>
      </c>
      <c r="L14" s="688">
        <v>4696.1842026389995</v>
      </c>
      <c r="M14" s="688">
        <v>5136.3496558739998</v>
      </c>
      <c r="N14" s="688">
        <v>5452.952983991001</v>
      </c>
      <c r="O14" s="688">
        <v>5160.0443316009996</v>
      </c>
      <c r="P14" s="688">
        <v>5308.3542706559992</v>
      </c>
      <c r="Q14" s="688">
        <v>5565.0706208150004</v>
      </c>
      <c r="R14" s="688">
        <v>4555.5897804489996</v>
      </c>
      <c r="S14" s="688">
        <v>4391.3462401570005</v>
      </c>
      <c r="T14" s="688">
        <v>5614.8272701639999</v>
      </c>
      <c r="U14" s="688">
        <v>4970.069220116</v>
      </c>
      <c r="V14" s="688">
        <v>4327.7721800609997</v>
      </c>
      <c r="W14" s="688">
        <v>5461.0769953239997</v>
      </c>
      <c r="X14" s="688">
        <v>3337.5111143569993</v>
      </c>
      <c r="Y14" s="688">
        <v>3051.3220691160004</v>
      </c>
    </row>
    <row r="15" spans="1:27">
      <c r="A15" s="372" t="s">
        <v>4</v>
      </c>
      <c r="B15" s="688">
        <v>45.936429999570024</v>
      </c>
      <c r="C15" s="688">
        <v>32.580182016999998</v>
      </c>
      <c r="D15" s="688">
        <v>51.265089996999997</v>
      </c>
      <c r="E15" s="688">
        <v>44.011864970000005</v>
      </c>
      <c r="F15" s="688">
        <v>53.911827000000002</v>
      </c>
      <c r="G15" s="688">
        <v>47.346097</v>
      </c>
      <c r="H15" s="688">
        <v>57.786039410000008</v>
      </c>
      <c r="I15" s="688">
        <v>62.639824020000006</v>
      </c>
      <c r="J15" s="688">
        <v>78.955428600000019</v>
      </c>
      <c r="K15" s="688">
        <v>91.908005329999995</v>
      </c>
      <c r="L15" s="688">
        <v>88.666374630000007</v>
      </c>
      <c r="M15" s="688">
        <v>94.051132549999991</v>
      </c>
      <c r="N15" s="688">
        <v>74.547563090000011</v>
      </c>
      <c r="O15" s="688">
        <v>64.813268500000007</v>
      </c>
      <c r="P15" s="688">
        <v>69.159322709999998</v>
      </c>
      <c r="Q15" s="688">
        <v>120.95069943</v>
      </c>
      <c r="R15" s="688">
        <v>104.75077574999999</v>
      </c>
      <c r="S15" s="688">
        <v>91.770879519999994</v>
      </c>
      <c r="T15" s="688">
        <v>98.025189659999995</v>
      </c>
      <c r="U15" s="688">
        <v>92.919389490000015</v>
      </c>
      <c r="V15" s="688">
        <v>98.611969034622845</v>
      </c>
      <c r="W15" s="688">
        <v>139.03693199638664</v>
      </c>
      <c r="X15" s="688">
        <v>163.89293668892356</v>
      </c>
      <c r="Y15" s="688">
        <v>144.01289139720515</v>
      </c>
    </row>
    <row r="16" spans="1:27">
      <c r="A16" s="372" t="s">
        <v>3</v>
      </c>
      <c r="B16" s="688">
        <v>343.7660262713942</v>
      </c>
      <c r="C16" s="688">
        <v>322.23733851751115</v>
      </c>
      <c r="D16" s="688">
        <v>413.62978243712257</v>
      </c>
      <c r="E16" s="688">
        <v>633.43674170819725</v>
      </c>
      <c r="F16" s="688">
        <v>1228.2422581745452</v>
      </c>
      <c r="G16" s="688">
        <v>2022.4108994309788</v>
      </c>
      <c r="H16" s="688">
        <v>2352.2880742404541</v>
      </c>
      <c r="I16" s="688">
        <v>4868.3648677421179</v>
      </c>
      <c r="J16" s="688">
        <v>6214.3704162778577</v>
      </c>
      <c r="K16" s="688">
        <v>4017.7223449722651</v>
      </c>
      <c r="L16" s="688">
        <v>5482.6519270164699</v>
      </c>
      <c r="M16" s="688">
        <v>6082.0196442900278</v>
      </c>
      <c r="N16" s="688">
        <v>7733.6698666763996</v>
      </c>
      <c r="O16" s="688">
        <v>7061.8911101793183</v>
      </c>
      <c r="P16" s="688">
        <v>6473.2373639335201</v>
      </c>
      <c r="Q16" s="688">
        <v>5473.3674093531999</v>
      </c>
      <c r="R16" s="688">
        <v>5151.7495096819803</v>
      </c>
      <c r="S16" s="688">
        <v>5887.089764280191</v>
      </c>
      <c r="T16" s="688">
        <v>6189.0642262834881</v>
      </c>
      <c r="U16" s="688">
        <v>5244.2032715852965</v>
      </c>
      <c r="V16" s="688">
        <v>3787.4275188732531</v>
      </c>
      <c r="W16" s="688">
        <v>5173.4511058091985</v>
      </c>
      <c r="X16" s="688">
        <v>5811.1199403940354</v>
      </c>
      <c r="Y16" s="688">
        <v>5717.4018449864498</v>
      </c>
    </row>
    <row r="17" spans="1:25">
      <c r="A17" s="372" t="s">
        <v>431</v>
      </c>
      <c r="B17" s="623">
        <v>197.29723881699803</v>
      </c>
      <c r="C17" s="623">
        <v>224.32547403987581</v>
      </c>
      <c r="D17" s="623">
        <v>210.70604354871861</v>
      </c>
      <c r="E17" s="623">
        <v>332.35345666991242</v>
      </c>
      <c r="F17" s="623">
        <v>375.26784059314178</v>
      </c>
      <c r="G17" s="623">
        <v>447.82558139534888</v>
      </c>
      <c r="H17" s="623">
        <v>639.61115602263544</v>
      </c>
      <c r="I17" s="623">
        <v>758.19724025974017</v>
      </c>
      <c r="J17" s="623">
        <v>970.92893401015215</v>
      </c>
      <c r="K17" s="623">
        <v>749.87358082783703</v>
      </c>
      <c r="L17" s="623">
        <v>878.75301863662185</v>
      </c>
      <c r="M17" s="623">
        <v>1177.312185</v>
      </c>
      <c r="N17" s="623">
        <v>1110.774161</v>
      </c>
      <c r="O17" s="623">
        <v>947.81229699999994</v>
      </c>
      <c r="P17" s="623">
        <v>779.87502593069905</v>
      </c>
      <c r="Q17" s="623">
        <v>771.2</v>
      </c>
      <c r="R17" s="623">
        <v>612.4</v>
      </c>
      <c r="S17" s="623">
        <v>600.64</v>
      </c>
      <c r="T17" s="623">
        <v>604.32000000000005</v>
      </c>
      <c r="U17" s="623">
        <v>732.8325208</v>
      </c>
      <c r="V17" s="623">
        <v>470</v>
      </c>
      <c r="W17" s="623">
        <v>617</v>
      </c>
      <c r="X17" s="623">
        <v>551.29999999999995</v>
      </c>
      <c r="Y17" s="623">
        <v>786.1</v>
      </c>
    </row>
    <row r="18" spans="1:25">
      <c r="A18" s="372" t="s">
        <v>1</v>
      </c>
      <c r="B18" s="623">
        <v>597.73573400000009</v>
      </c>
      <c r="C18" s="623">
        <v>731.98145999999997</v>
      </c>
      <c r="D18" s="623">
        <v>739.51802199999997</v>
      </c>
      <c r="E18" s="623">
        <v>1047.5883759999999</v>
      </c>
      <c r="F18" s="623">
        <v>1215.421908</v>
      </c>
      <c r="G18" s="623">
        <v>1478.0016740000001</v>
      </c>
      <c r="H18" s="623">
        <v>1742.8724089999998</v>
      </c>
      <c r="I18" s="623">
        <v>2279.927291</v>
      </c>
      <c r="J18" s="623">
        <v>2967.5970790000006</v>
      </c>
      <c r="K18" s="623">
        <v>2213.7017000000001</v>
      </c>
      <c r="L18" s="623">
        <v>3290.8686020000005</v>
      </c>
      <c r="M18" s="623">
        <v>4185.6344170000002</v>
      </c>
      <c r="N18" s="623">
        <v>4595.6214432299994</v>
      </c>
      <c r="O18" s="623">
        <v>5308.4596389470662</v>
      </c>
      <c r="P18" s="623">
        <v>5304.7794548299998</v>
      </c>
      <c r="Q18" s="623">
        <v>3911.5064379800001</v>
      </c>
      <c r="R18" s="623">
        <v>4060.78770717</v>
      </c>
      <c r="S18" s="623">
        <v>4288.0419453899995</v>
      </c>
      <c r="T18" s="623">
        <v>4874.3923627299991</v>
      </c>
      <c r="U18" s="623">
        <v>3168.225897412</v>
      </c>
      <c r="V18" s="623">
        <v>2265.9820089999998</v>
      </c>
      <c r="W18" s="623">
        <v>3060.181255</v>
      </c>
      <c r="X18" s="623">
        <v>4047.5917369610002</v>
      </c>
      <c r="Y18" s="623">
        <v>3730.9115245029998</v>
      </c>
    </row>
    <row r="19" spans="1:25">
      <c r="A19" s="372" t="s">
        <v>0</v>
      </c>
      <c r="B19" s="623">
        <v>1283.164411103</v>
      </c>
      <c r="C19" s="623">
        <v>983.14330200100005</v>
      </c>
      <c r="D19" s="623">
        <v>1495.944799243</v>
      </c>
      <c r="E19" s="623">
        <v>642.89595705900001</v>
      </c>
      <c r="F19" s="623">
        <v>1851.239476687</v>
      </c>
      <c r="G19" s="623">
        <v>1429.3569767409999</v>
      </c>
      <c r="H19" s="623">
        <v>1367.8106120469999</v>
      </c>
      <c r="I19" s="623">
        <v>2056.8842969269999</v>
      </c>
      <c r="J19" s="623">
        <v>1385.422659866</v>
      </c>
      <c r="K19" s="623">
        <v>4897.2444998149995</v>
      </c>
      <c r="L19" s="623">
        <v>3092.6012555500001</v>
      </c>
      <c r="M19" s="623">
        <v>5251.0095224589995</v>
      </c>
      <c r="N19" s="623">
        <v>3712.8604762319997</v>
      </c>
      <c r="O19" s="623">
        <v>4105.9639905969998</v>
      </c>
      <c r="P19" s="623">
        <v>3148.659913251</v>
      </c>
      <c r="Q19" s="623">
        <v>2993.7472873759998</v>
      </c>
      <c r="R19" s="623">
        <v>2759.1671277399996</v>
      </c>
      <c r="S19" s="623">
        <v>2515.7773855700002</v>
      </c>
      <c r="T19" s="623">
        <v>3139.3010143829997</v>
      </c>
      <c r="U19" s="623">
        <v>2291.8636496529998</v>
      </c>
      <c r="V19" s="623">
        <v>3085.352320728</v>
      </c>
      <c r="W19" s="623">
        <v>4037.8863139970003</v>
      </c>
      <c r="X19" s="623">
        <v>4563.1196681169995</v>
      </c>
      <c r="Y19" s="623">
        <v>4505.7583459589996</v>
      </c>
    </row>
    <row r="20" spans="1:25">
      <c r="A20" s="372" t="s">
        <v>2214</v>
      </c>
      <c r="B20" s="624">
        <v>8427.1017802880106</v>
      </c>
      <c r="C20" s="624">
        <v>7961.3557245070597</v>
      </c>
      <c r="D20" s="624">
        <v>7974.1592886945491</v>
      </c>
      <c r="E20" s="624">
        <v>11623.918135336457</v>
      </c>
      <c r="F20" s="624">
        <v>15910.716702357426</v>
      </c>
      <c r="G20" s="624">
        <v>16627.702063622375</v>
      </c>
      <c r="H20" s="624">
        <v>18171.473534001587</v>
      </c>
      <c r="I20" s="624">
        <v>24064.532873809934</v>
      </c>
      <c r="J20" s="624">
        <v>27873.209677563169</v>
      </c>
      <c r="K20" s="624">
        <v>28531.927220767277</v>
      </c>
      <c r="L20" s="624">
        <v>31245.97860809019</v>
      </c>
      <c r="M20" s="624">
        <v>38523.300229055632</v>
      </c>
      <c r="N20" s="624">
        <v>41397.843729855609</v>
      </c>
      <c r="O20" s="624">
        <v>44592.499605292775</v>
      </c>
      <c r="P20" s="624">
        <v>39369.058037574192</v>
      </c>
      <c r="Q20" s="624">
        <v>34715.040993716095</v>
      </c>
      <c r="R20" s="624">
        <v>29562.146462048</v>
      </c>
      <c r="S20" s="624">
        <v>30413.433233766082</v>
      </c>
      <c r="T20" s="624">
        <v>35113.798983932138</v>
      </c>
      <c r="U20" s="624">
        <v>30666.831305748528</v>
      </c>
      <c r="V20" s="624">
        <v>26544.91627406867</v>
      </c>
      <c r="W20" s="624">
        <v>33530.139525320388</v>
      </c>
      <c r="X20" s="624">
        <v>35412.33710236226</v>
      </c>
      <c r="Y20" s="624">
        <v>33191.898267667755</v>
      </c>
    </row>
    <row r="22" spans="1:25">
      <c r="A22" s="242" t="s">
        <v>2949</v>
      </c>
    </row>
  </sheetData>
  <hyperlinks>
    <hyperlink ref="AA3" location="Content!A1" display="Back to content page" xr:uid="{00000000-0004-0000-0D00-000000000000}"/>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9C74C-BC12-4CFD-8EB9-A23C8C7F1E55}">
  <dimension ref="A1:Y23"/>
  <sheetViews>
    <sheetView workbookViewId="0">
      <selection activeCell="D27" sqref="D27"/>
    </sheetView>
  </sheetViews>
  <sheetFormatPr defaultRowHeight="14.4"/>
  <cols>
    <col min="1" max="1" width="40.88671875" customWidth="1"/>
  </cols>
  <sheetData>
    <row r="1" spans="1:25">
      <c r="A1" s="44" t="s">
        <v>3117</v>
      </c>
    </row>
    <row r="4" spans="1:25">
      <c r="A4" s="92" t="s">
        <v>1042</v>
      </c>
      <c r="B4" s="109">
        <v>2000</v>
      </c>
      <c r="C4" s="109">
        <v>2001</v>
      </c>
      <c r="D4" s="109">
        <v>2002</v>
      </c>
      <c r="E4" s="109">
        <v>2003</v>
      </c>
      <c r="F4" s="109">
        <v>2004</v>
      </c>
      <c r="G4" s="109">
        <v>2005</v>
      </c>
      <c r="H4" s="109">
        <v>2006</v>
      </c>
      <c r="I4" s="109">
        <v>2007</v>
      </c>
      <c r="J4" s="109">
        <v>2008</v>
      </c>
      <c r="K4" s="109">
        <v>2009</v>
      </c>
      <c r="L4" s="109">
        <v>2010</v>
      </c>
      <c r="M4" s="109">
        <v>2011</v>
      </c>
      <c r="N4" s="109">
        <v>2012</v>
      </c>
      <c r="O4" s="109">
        <v>2013</v>
      </c>
      <c r="P4" s="109">
        <v>2014</v>
      </c>
      <c r="Q4" s="109">
        <v>2015</v>
      </c>
      <c r="R4" s="109">
        <v>2016</v>
      </c>
      <c r="S4" s="109">
        <v>2017</v>
      </c>
      <c r="T4" s="109">
        <v>2018</v>
      </c>
      <c r="U4" s="109">
        <v>2019</v>
      </c>
      <c r="V4" s="109">
        <v>2020</v>
      </c>
      <c r="W4" s="109">
        <v>2021</v>
      </c>
      <c r="X4" s="109">
        <v>2022</v>
      </c>
      <c r="Y4" s="109">
        <v>2023</v>
      </c>
    </row>
    <row r="5" spans="1:25">
      <c r="A5" s="92" t="s">
        <v>13</v>
      </c>
      <c r="B5" s="286">
        <v>235.57899999999998</v>
      </c>
      <c r="C5" s="286">
        <v>235.57899999999998</v>
      </c>
      <c r="D5" s="286">
        <v>235.57899999999998</v>
      </c>
      <c r="E5" s="286">
        <v>235.57899999999998</v>
      </c>
      <c r="F5" s="286">
        <v>495.57900000000001</v>
      </c>
      <c r="G5" s="286">
        <v>495.57900000000001</v>
      </c>
      <c r="H5" s="286">
        <v>495.57900000000001</v>
      </c>
      <c r="I5" s="286">
        <v>755.57899999999995</v>
      </c>
      <c r="J5" s="286">
        <v>787.57899999999995</v>
      </c>
      <c r="K5" s="286">
        <v>787.57899999999995</v>
      </c>
      <c r="L5" s="286">
        <v>787.57899999999995</v>
      </c>
      <c r="M5" s="286">
        <v>787.57899999999995</v>
      </c>
      <c r="N5" s="286">
        <v>873.17899999999997</v>
      </c>
      <c r="O5" s="286">
        <v>953.19999999999993</v>
      </c>
      <c r="P5" s="286">
        <v>1020.4990000000001</v>
      </c>
      <c r="Q5" s="286">
        <v>1020.4990000000001</v>
      </c>
      <c r="R5" s="286">
        <v>1751.7669999999998</v>
      </c>
      <c r="S5" s="286">
        <v>2444.703</v>
      </c>
      <c r="T5" s="286">
        <v>3112.7159999999999</v>
      </c>
      <c r="U5" s="286">
        <v>3447.645</v>
      </c>
      <c r="V5" s="286">
        <v>3781.6529999999998</v>
      </c>
      <c r="W5" s="286">
        <v>3781.72</v>
      </c>
      <c r="X5" s="286">
        <v>4065.739</v>
      </c>
      <c r="Y5" s="286">
        <v>4090.739</v>
      </c>
    </row>
    <row r="6" spans="1:25">
      <c r="A6" s="92" t="s">
        <v>12</v>
      </c>
      <c r="B6" s="286"/>
      <c r="C6" s="286"/>
      <c r="D6" s="286"/>
      <c r="E6" s="286"/>
      <c r="F6" s="286"/>
      <c r="G6" s="286"/>
      <c r="H6" s="286"/>
      <c r="I6" s="286"/>
      <c r="J6" s="286"/>
      <c r="K6" s="286">
        <v>0.02</v>
      </c>
      <c r="L6" s="286">
        <v>0.13900000000000001</v>
      </c>
      <c r="M6" s="286">
        <v>0.16900000000000001</v>
      </c>
      <c r="N6" s="286">
        <v>1.615</v>
      </c>
      <c r="O6" s="286">
        <v>1.7150000000000001</v>
      </c>
      <c r="P6" s="286">
        <v>1.86</v>
      </c>
      <c r="Q6" s="286">
        <v>2.153</v>
      </c>
      <c r="R6" s="286">
        <v>3.2800000000000002</v>
      </c>
      <c r="S6" s="286">
        <v>3.415</v>
      </c>
      <c r="T6" s="286">
        <v>3.72</v>
      </c>
      <c r="U6" s="286">
        <v>5.9190000000000005</v>
      </c>
      <c r="V6" s="286">
        <v>5.9179999999999993</v>
      </c>
      <c r="W6" s="286">
        <v>6.3010000000000002</v>
      </c>
      <c r="X6" s="286">
        <v>6.2889999999999997</v>
      </c>
      <c r="Y6" s="286">
        <v>6.2889999999999997</v>
      </c>
    </row>
    <row r="7" spans="1:25">
      <c r="A7" s="28" t="s">
        <v>3068</v>
      </c>
      <c r="B7" s="286"/>
      <c r="C7" s="286"/>
      <c r="D7" s="286">
        <v>0.61</v>
      </c>
      <c r="E7" s="286">
        <v>0.61</v>
      </c>
      <c r="F7" s="286">
        <v>1.448</v>
      </c>
      <c r="G7" s="286">
        <v>1.448</v>
      </c>
      <c r="H7" s="286">
        <v>1.448</v>
      </c>
      <c r="I7" s="286">
        <v>1.448</v>
      </c>
      <c r="J7" s="286">
        <v>1.448</v>
      </c>
      <c r="K7" s="286">
        <v>1.448</v>
      </c>
      <c r="L7" s="286">
        <v>1.448</v>
      </c>
      <c r="M7" s="286">
        <v>1.448</v>
      </c>
      <c r="N7" s="286">
        <v>1.448</v>
      </c>
      <c r="O7" s="286">
        <v>1.448</v>
      </c>
      <c r="P7" s="286">
        <v>1.448</v>
      </c>
      <c r="Q7" s="286">
        <v>1.448</v>
      </c>
      <c r="R7" s="286">
        <v>2.2530000000000001</v>
      </c>
      <c r="S7" s="286">
        <v>2.5939999999999999</v>
      </c>
      <c r="T7" s="286">
        <v>2.5939999999999999</v>
      </c>
      <c r="U7" s="286">
        <v>2.613</v>
      </c>
      <c r="V7" s="286">
        <v>2.5999999999999996</v>
      </c>
      <c r="W7" s="286">
        <v>1.81</v>
      </c>
      <c r="X7" s="286">
        <v>5.4819999999999993</v>
      </c>
      <c r="Y7" s="286">
        <v>5.4819999999999993</v>
      </c>
    </row>
    <row r="8" spans="1:25">
      <c r="A8" s="92" t="s">
        <v>3069</v>
      </c>
      <c r="B8" s="286">
        <v>2398.16</v>
      </c>
      <c r="C8" s="286">
        <v>2413.16</v>
      </c>
      <c r="D8" s="286">
        <v>2413.16</v>
      </c>
      <c r="E8" s="286">
        <v>2418.16</v>
      </c>
      <c r="F8" s="286">
        <v>2418.16</v>
      </c>
      <c r="G8" s="286">
        <v>2418.16</v>
      </c>
      <c r="H8" s="286">
        <v>2418.16</v>
      </c>
      <c r="I8" s="286">
        <v>2418.16</v>
      </c>
      <c r="J8" s="286">
        <v>2417.16</v>
      </c>
      <c r="K8" s="286">
        <v>2417.16</v>
      </c>
      <c r="L8" s="286">
        <v>2417.16</v>
      </c>
      <c r="M8" s="286">
        <v>2417.183</v>
      </c>
      <c r="N8" s="286">
        <v>2417.2469999999998</v>
      </c>
      <c r="O8" s="286">
        <v>2417.549</v>
      </c>
      <c r="P8" s="286">
        <v>2418.4209999999998</v>
      </c>
      <c r="Q8" s="286">
        <v>2418.5149999999999</v>
      </c>
      <c r="R8" s="286">
        <v>2433.7739999999999</v>
      </c>
      <c r="S8" s="286">
        <v>2447.63</v>
      </c>
      <c r="T8" s="286">
        <v>2609.0930000000003</v>
      </c>
      <c r="U8" s="286">
        <v>2620.2379999999998</v>
      </c>
      <c r="V8" s="286">
        <v>2625.0479999999998</v>
      </c>
      <c r="W8" s="286">
        <v>2628.373</v>
      </c>
      <c r="X8" s="286">
        <v>2957.7769999999996</v>
      </c>
      <c r="Y8" s="286">
        <v>3197.7769999999996</v>
      </c>
    </row>
    <row r="9" spans="1:25">
      <c r="A9" s="92" t="s">
        <v>482</v>
      </c>
      <c r="B9" s="286">
        <v>103.9</v>
      </c>
      <c r="C9" s="286">
        <v>103.9</v>
      </c>
      <c r="D9" s="286">
        <v>103.9</v>
      </c>
      <c r="E9" s="286">
        <v>103.9</v>
      </c>
      <c r="F9" s="286">
        <v>103.9</v>
      </c>
      <c r="G9" s="286">
        <v>103.9</v>
      </c>
      <c r="H9" s="286">
        <v>103.9</v>
      </c>
      <c r="I9" s="286">
        <v>103.9</v>
      </c>
      <c r="J9" s="286">
        <v>123.69999999999999</v>
      </c>
      <c r="K9" s="286">
        <v>123.69999999999999</v>
      </c>
      <c r="L9" s="286">
        <v>123.69999999999999</v>
      </c>
      <c r="M9" s="286">
        <v>185.2</v>
      </c>
      <c r="N9" s="286">
        <v>185.2</v>
      </c>
      <c r="O9" s="286">
        <v>185.2</v>
      </c>
      <c r="P9" s="286">
        <v>168.2</v>
      </c>
      <c r="Q9" s="286">
        <v>168.226</v>
      </c>
      <c r="R9" s="286">
        <v>168.327</v>
      </c>
      <c r="S9" s="286">
        <v>168.32999999999998</v>
      </c>
      <c r="T9" s="286">
        <v>168.32999999999998</v>
      </c>
      <c r="U9" s="286">
        <v>168.34199999999998</v>
      </c>
      <c r="V9" s="286">
        <v>168.37700000000001</v>
      </c>
      <c r="W9" s="286">
        <v>178.37700000000001</v>
      </c>
      <c r="X9" s="286">
        <v>178.36399999999998</v>
      </c>
      <c r="Y9" s="286">
        <v>178.36399999999998</v>
      </c>
    </row>
    <row r="10" spans="1:25">
      <c r="A10" s="92" t="s">
        <v>11</v>
      </c>
      <c r="B10" s="286">
        <v>75.42</v>
      </c>
      <c r="C10" s="286">
        <v>75.42</v>
      </c>
      <c r="D10" s="286">
        <v>75.42</v>
      </c>
      <c r="E10" s="286">
        <v>74.75</v>
      </c>
      <c r="F10" s="286">
        <v>74.75</v>
      </c>
      <c r="G10" s="286">
        <v>74.75</v>
      </c>
      <c r="H10" s="286">
        <v>72.75</v>
      </c>
      <c r="I10" s="286">
        <v>72.75</v>
      </c>
      <c r="J10" s="286">
        <v>72.75</v>
      </c>
      <c r="K10" s="286">
        <v>72.75</v>
      </c>
      <c r="L10" s="286">
        <v>72.75</v>
      </c>
      <c r="M10" s="286">
        <v>72.75</v>
      </c>
      <c r="N10" s="286">
        <v>74.75</v>
      </c>
      <c r="O10" s="286">
        <v>74.618000000000009</v>
      </c>
      <c r="P10" s="286">
        <v>74.618000000000009</v>
      </c>
      <c r="Q10" s="286">
        <v>74.618000000000009</v>
      </c>
      <c r="R10" s="286">
        <v>74.619</v>
      </c>
      <c r="S10" s="286">
        <v>74.619</v>
      </c>
      <c r="T10" s="286">
        <v>74.554000000000002</v>
      </c>
      <c r="U10" s="286">
        <v>74.779000000000011</v>
      </c>
      <c r="V10" s="286">
        <v>74.785000000000011</v>
      </c>
      <c r="W10" s="286">
        <v>74.75</v>
      </c>
      <c r="X10" s="286">
        <v>74.92</v>
      </c>
      <c r="Y10" s="286">
        <v>102.92000000000002</v>
      </c>
    </row>
    <row r="11" spans="1:25">
      <c r="A11" s="92" t="s">
        <v>10</v>
      </c>
      <c r="B11" s="286">
        <v>105.63</v>
      </c>
      <c r="C11" s="286">
        <v>105.63</v>
      </c>
      <c r="D11" s="286">
        <v>105.63</v>
      </c>
      <c r="E11" s="286">
        <v>105.68300000000001</v>
      </c>
      <c r="F11" s="286">
        <v>105.593</v>
      </c>
      <c r="G11" s="286">
        <v>105.593</v>
      </c>
      <c r="H11" s="286">
        <v>105.595</v>
      </c>
      <c r="I11" s="286">
        <v>105.64</v>
      </c>
      <c r="J11" s="286">
        <v>120.64200000000001</v>
      </c>
      <c r="K11" s="286">
        <v>121.01900000000001</v>
      </c>
      <c r="L11" s="286">
        <v>129.096</v>
      </c>
      <c r="M11" s="286">
        <v>129.221</v>
      </c>
      <c r="N11" s="286">
        <v>162.59699999999998</v>
      </c>
      <c r="O11" s="286">
        <v>162.77500000000001</v>
      </c>
      <c r="P11" s="286">
        <v>163.52799999999999</v>
      </c>
      <c r="Q11" s="286">
        <v>164.52500000000001</v>
      </c>
      <c r="R11" s="286">
        <v>165.39000000000001</v>
      </c>
      <c r="S11" s="286">
        <v>166.04299999999998</v>
      </c>
      <c r="T11" s="286">
        <v>186.32099999999997</v>
      </c>
      <c r="U11" s="286">
        <v>187.619</v>
      </c>
      <c r="V11" s="286">
        <v>188.70600000000002</v>
      </c>
      <c r="W11" s="286">
        <v>188.57500000000002</v>
      </c>
      <c r="X11" s="286">
        <v>242.976</v>
      </c>
      <c r="Y11" s="286">
        <v>243.53599999999997</v>
      </c>
    </row>
    <row r="12" spans="1:25">
      <c r="A12" s="92" t="s">
        <v>9</v>
      </c>
      <c r="B12" s="286">
        <v>326.30799999999999</v>
      </c>
      <c r="C12" s="286">
        <v>326.30799999999999</v>
      </c>
      <c r="D12" s="286">
        <v>326.30799999999999</v>
      </c>
      <c r="E12" s="286">
        <v>326.30799999999999</v>
      </c>
      <c r="F12" s="286">
        <v>326.30799999999999</v>
      </c>
      <c r="G12" s="286">
        <v>326.15999999999997</v>
      </c>
      <c r="H12" s="286">
        <v>326.15999999999997</v>
      </c>
      <c r="I12" s="286">
        <v>326.15999999999997</v>
      </c>
      <c r="J12" s="286">
        <v>326.15999999999997</v>
      </c>
      <c r="K12" s="286">
        <v>326.15999999999997</v>
      </c>
      <c r="L12" s="286">
        <v>326.15999999999997</v>
      </c>
      <c r="M12" s="286">
        <v>326.29200000000003</v>
      </c>
      <c r="N12" s="286">
        <v>326.32800000000003</v>
      </c>
      <c r="O12" s="286">
        <v>392.02600000000001</v>
      </c>
      <c r="P12" s="286">
        <v>392.108</v>
      </c>
      <c r="Q12" s="286">
        <v>392.51100000000002</v>
      </c>
      <c r="R12" s="286">
        <v>394.12400000000002</v>
      </c>
      <c r="S12" s="286">
        <v>394.73500000000001</v>
      </c>
      <c r="T12" s="286">
        <v>395.202</v>
      </c>
      <c r="U12" s="286">
        <v>395.62399999999997</v>
      </c>
      <c r="V12" s="286">
        <v>397.58699999999999</v>
      </c>
      <c r="W12" s="286">
        <v>477.42299999999994</v>
      </c>
      <c r="X12" s="286">
        <v>519.44899999999996</v>
      </c>
      <c r="Y12" s="286">
        <v>519.44899999999996</v>
      </c>
    </row>
    <row r="13" spans="1:25">
      <c r="A13" s="92" t="s">
        <v>8</v>
      </c>
      <c r="B13" s="286">
        <v>111.11499999999999</v>
      </c>
      <c r="C13" s="286">
        <v>121.065</v>
      </c>
      <c r="D13" s="286">
        <v>120.065</v>
      </c>
      <c r="E13" s="286">
        <v>118.745</v>
      </c>
      <c r="F13" s="286">
        <v>118.745</v>
      </c>
      <c r="G13" s="286">
        <v>202.495</v>
      </c>
      <c r="H13" s="286">
        <v>126.745</v>
      </c>
      <c r="I13" s="286">
        <v>137.39500000000001</v>
      </c>
      <c r="J13" s="286">
        <v>130.44499999999999</v>
      </c>
      <c r="K13" s="286">
        <v>163.76999999999998</v>
      </c>
      <c r="L13" s="286">
        <v>164.44499999999999</v>
      </c>
      <c r="M13" s="286">
        <v>154.46800000000002</v>
      </c>
      <c r="N13" s="286">
        <v>142.05699999999999</v>
      </c>
      <c r="O13" s="286">
        <v>145.60600000000002</v>
      </c>
      <c r="P13" s="286">
        <v>145.86700000000002</v>
      </c>
      <c r="Q13" s="286">
        <v>171.87299999999999</v>
      </c>
      <c r="R13" s="286">
        <v>188.065</v>
      </c>
      <c r="S13" s="286">
        <v>195.17699999999999</v>
      </c>
      <c r="T13" s="286">
        <v>236.96999999999997</v>
      </c>
      <c r="U13" s="286">
        <v>261.77999999999997</v>
      </c>
      <c r="V13" s="286">
        <v>270.16299999999995</v>
      </c>
      <c r="W13" s="286">
        <v>272.14499999999998</v>
      </c>
      <c r="X13" s="286">
        <v>270.12899999999996</v>
      </c>
      <c r="Y13" s="286">
        <v>270.12899999999996</v>
      </c>
    </row>
    <row r="14" spans="1:25">
      <c r="A14" s="92" t="s">
        <v>6</v>
      </c>
      <c r="B14" s="286">
        <v>2229.4299999999998</v>
      </c>
      <c r="C14" s="286">
        <v>2250.3799999999997</v>
      </c>
      <c r="D14" s="286">
        <v>2250.3799999999997</v>
      </c>
      <c r="E14" s="286">
        <v>2250.3799999999997</v>
      </c>
      <c r="F14" s="286">
        <v>2250.3799999999997</v>
      </c>
      <c r="G14" s="286">
        <v>2250.3799999999997</v>
      </c>
      <c r="H14" s="286">
        <v>2250.3799999999997</v>
      </c>
      <c r="I14" s="286">
        <v>2250.3799999999997</v>
      </c>
      <c r="J14" s="286">
        <v>2250.4549999999995</v>
      </c>
      <c r="K14" s="286">
        <v>2250.4549999999995</v>
      </c>
      <c r="L14" s="286">
        <v>2250.4809999999998</v>
      </c>
      <c r="M14" s="286">
        <v>2263.9609999999998</v>
      </c>
      <c r="N14" s="286">
        <v>2264.0929999999998</v>
      </c>
      <c r="O14" s="286">
        <v>2265.7629999999999</v>
      </c>
      <c r="P14" s="286">
        <v>2267.0630000000001</v>
      </c>
      <c r="Q14" s="286">
        <v>2268.0169999999998</v>
      </c>
      <c r="R14" s="286">
        <v>2268.61</v>
      </c>
      <c r="S14" s="286">
        <v>2268.6330000000003</v>
      </c>
      <c r="T14" s="286">
        <v>2268.835</v>
      </c>
      <c r="U14" s="286">
        <v>2309.3050000000003</v>
      </c>
      <c r="V14" s="286">
        <v>2312.0129999999999</v>
      </c>
      <c r="W14" s="286">
        <v>2312.5329999999999</v>
      </c>
      <c r="X14" s="286">
        <v>2354.1030000000001</v>
      </c>
      <c r="Y14" s="286">
        <v>2369.1030000000001</v>
      </c>
    </row>
    <row r="15" spans="1:25">
      <c r="A15" s="92" t="s">
        <v>17</v>
      </c>
      <c r="B15" s="286">
        <v>240</v>
      </c>
      <c r="C15" s="286">
        <v>240.12100000000001</v>
      </c>
      <c r="D15" s="286">
        <v>240.26499999999999</v>
      </c>
      <c r="E15" s="286">
        <v>240.34800000000001</v>
      </c>
      <c r="F15" s="286">
        <v>240.53299999999999</v>
      </c>
      <c r="G15" s="286">
        <v>241.023</v>
      </c>
      <c r="H15" s="286">
        <v>241.023</v>
      </c>
      <c r="I15" s="286">
        <v>241.023</v>
      </c>
      <c r="J15" s="286">
        <v>241.023</v>
      </c>
      <c r="K15" s="286">
        <v>241.023</v>
      </c>
      <c r="L15" s="286">
        <v>241.309</v>
      </c>
      <c r="M15" s="286">
        <v>241.511</v>
      </c>
      <c r="N15" s="286">
        <v>331.911</v>
      </c>
      <c r="O15" s="286">
        <v>332.72800000000001</v>
      </c>
      <c r="P15" s="286">
        <v>334.12</v>
      </c>
      <c r="Q15" s="286">
        <v>338.62</v>
      </c>
      <c r="R15" s="286">
        <v>370.62900000000002</v>
      </c>
      <c r="S15" s="286">
        <v>414.60699999999997</v>
      </c>
      <c r="T15" s="286">
        <v>443.77499999999998</v>
      </c>
      <c r="U15" s="286">
        <v>496.49599999999998</v>
      </c>
      <c r="V15" s="286">
        <v>500.98500000000001</v>
      </c>
      <c r="W15" s="286">
        <v>501.00300000000004</v>
      </c>
      <c r="X15" s="286">
        <v>526.01700000000005</v>
      </c>
      <c r="Y15" s="286">
        <v>526.01700000000005</v>
      </c>
    </row>
    <row r="16" spans="1:25">
      <c r="A16" s="92" t="s">
        <v>4</v>
      </c>
      <c r="B16" s="286"/>
      <c r="C16" s="286"/>
      <c r="D16" s="286"/>
      <c r="E16" s="286"/>
      <c r="F16" s="286"/>
      <c r="G16" s="286"/>
      <c r="H16" s="286"/>
      <c r="I16" s="286"/>
      <c r="J16" s="286"/>
      <c r="K16" s="286"/>
      <c r="L16" s="286"/>
      <c r="M16" s="286"/>
      <c r="N16" s="286"/>
      <c r="O16" s="286">
        <v>6.2779999999999996</v>
      </c>
      <c r="P16" s="286">
        <v>6.9589999999999996</v>
      </c>
      <c r="Q16" s="286">
        <v>7.4139999999999997</v>
      </c>
      <c r="R16" s="286">
        <v>8.7509999999999994</v>
      </c>
      <c r="S16" s="286">
        <v>9.7900000000000009</v>
      </c>
      <c r="T16" s="286">
        <v>11.161999999999999</v>
      </c>
      <c r="U16" s="286">
        <v>11.146999999999998</v>
      </c>
      <c r="V16" s="286">
        <v>13.919999999999998</v>
      </c>
      <c r="W16" s="286">
        <v>22.503</v>
      </c>
      <c r="X16" s="286">
        <v>23.044999999999998</v>
      </c>
      <c r="Y16" s="286">
        <v>23.044999999999998</v>
      </c>
    </row>
    <row r="17" spans="1:25">
      <c r="A17" s="149" t="s">
        <v>3</v>
      </c>
      <c r="B17" s="286">
        <v>1248.396</v>
      </c>
      <c r="C17" s="286">
        <v>1283.396</v>
      </c>
      <c r="D17" s="286">
        <v>1286.556</v>
      </c>
      <c r="E17" s="286">
        <v>1586.556</v>
      </c>
      <c r="F17" s="286">
        <v>947.55600000000004</v>
      </c>
      <c r="G17" s="286">
        <v>947.55700000000002</v>
      </c>
      <c r="H17" s="286">
        <v>947.55700000000002</v>
      </c>
      <c r="I17" s="286">
        <v>951.75700000000006</v>
      </c>
      <c r="J17" s="286">
        <v>957.02</v>
      </c>
      <c r="K17" s="286">
        <v>975.03400000000011</v>
      </c>
      <c r="L17" s="286">
        <v>992.80899999999997</v>
      </c>
      <c r="M17" s="286">
        <v>997.14700000000005</v>
      </c>
      <c r="N17" s="286">
        <v>1002.947</v>
      </c>
      <c r="O17" s="286">
        <v>1500.5350000000001</v>
      </c>
      <c r="P17" s="286">
        <v>2711.2549999999997</v>
      </c>
      <c r="Q17" s="286">
        <v>3430.2049999999999</v>
      </c>
      <c r="R17" s="286">
        <v>4651.8499999999985</v>
      </c>
      <c r="S17" s="286">
        <v>6552.3359999999984</v>
      </c>
      <c r="T17" s="286">
        <v>7911.3959999999988</v>
      </c>
      <c r="U17" s="286">
        <v>8014.4749999999995</v>
      </c>
      <c r="V17" s="286">
        <v>9522.827000000003</v>
      </c>
      <c r="W17" s="286">
        <v>9827.2400000000016</v>
      </c>
      <c r="X17" s="286">
        <v>10505.169000000002</v>
      </c>
      <c r="Y17" s="286">
        <v>10622.565000000001</v>
      </c>
    </row>
    <row r="18" spans="1:25">
      <c r="A18" s="92" t="s">
        <v>3070</v>
      </c>
      <c r="B18" s="286">
        <v>612.649</v>
      </c>
      <c r="C18" s="286">
        <v>612.68900000000008</v>
      </c>
      <c r="D18" s="286">
        <v>612.92400000000009</v>
      </c>
      <c r="E18" s="286">
        <v>622.42400000000009</v>
      </c>
      <c r="F18" s="286">
        <v>622.42400000000009</v>
      </c>
      <c r="G18" s="286">
        <v>606.12400000000014</v>
      </c>
      <c r="H18" s="286">
        <v>606.83400000000006</v>
      </c>
      <c r="I18" s="286">
        <v>606.83400000000006</v>
      </c>
      <c r="J18" s="286">
        <v>607.33400000000006</v>
      </c>
      <c r="K18" s="286">
        <v>608.13400000000001</v>
      </c>
      <c r="L18" s="286">
        <v>619.17400000000009</v>
      </c>
      <c r="M18" s="286">
        <v>631.99600000000009</v>
      </c>
      <c r="N18" s="286">
        <v>639.529</v>
      </c>
      <c r="O18" s="286">
        <v>642.30700000000002</v>
      </c>
      <c r="P18" s="286">
        <v>653.62400000000002</v>
      </c>
      <c r="Q18" s="286">
        <v>659.67100000000005</v>
      </c>
      <c r="R18" s="286">
        <v>667.45800000000008</v>
      </c>
      <c r="S18" s="286">
        <v>672.53100000000006</v>
      </c>
      <c r="T18" s="286">
        <v>676.20100000000002</v>
      </c>
      <c r="U18" s="286">
        <v>681.75600000000009</v>
      </c>
      <c r="V18" s="286">
        <v>687.08800000000008</v>
      </c>
      <c r="W18" s="286">
        <v>689.97400000000005</v>
      </c>
      <c r="X18" s="286">
        <v>691.05700000000013</v>
      </c>
      <c r="Y18" s="286">
        <v>691.05700000000013</v>
      </c>
    </row>
    <row r="19" spans="1:25">
      <c r="A19" s="92" t="s">
        <v>1</v>
      </c>
      <c r="B19" s="286">
        <v>1801.5820000000001</v>
      </c>
      <c r="C19" s="286">
        <v>1801.5820000000001</v>
      </c>
      <c r="D19" s="286">
        <v>1801.5820000000001</v>
      </c>
      <c r="E19" s="286">
        <v>1741.5820000000001</v>
      </c>
      <c r="F19" s="286">
        <v>1741.5820000000001</v>
      </c>
      <c r="G19" s="286">
        <v>1741.5820000000001</v>
      </c>
      <c r="H19" s="286">
        <v>1741.5820000000001</v>
      </c>
      <c r="I19" s="286">
        <v>1682.336</v>
      </c>
      <c r="J19" s="286">
        <v>1712.7359999999999</v>
      </c>
      <c r="K19" s="286">
        <v>1720.7359999999999</v>
      </c>
      <c r="L19" s="286">
        <v>1934.7359999999999</v>
      </c>
      <c r="M19" s="286">
        <v>1934.7359999999999</v>
      </c>
      <c r="N19" s="286">
        <v>1941.9369999999999</v>
      </c>
      <c r="O19" s="286">
        <v>2301.9370000000004</v>
      </c>
      <c r="P19" s="286">
        <v>2301.9370000000004</v>
      </c>
      <c r="Q19" s="286">
        <v>2311.8969999999999</v>
      </c>
      <c r="R19" s="286">
        <v>2432.806</v>
      </c>
      <c r="S19" s="286">
        <v>2443.549</v>
      </c>
      <c r="T19" s="286">
        <v>2446.6410000000001</v>
      </c>
      <c r="U19" s="286">
        <v>2537.3350000000005</v>
      </c>
      <c r="V19" s="286">
        <v>2539.2300000000005</v>
      </c>
      <c r="W19" s="286">
        <v>2845.7400000000002</v>
      </c>
      <c r="X19" s="286">
        <v>3305.9510000000005</v>
      </c>
      <c r="Y19" s="286">
        <v>3340.9510000000005</v>
      </c>
    </row>
    <row r="20" spans="1:25">
      <c r="A20" s="92" t="s">
        <v>23</v>
      </c>
      <c r="B20" s="286">
        <v>728.68499999999995</v>
      </c>
      <c r="C20" s="286">
        <v>728.68499999999995</v>
      </c>
      <c r="D20" s="286">
        <v>748.68499999999995</v>
      </c>
      <c r="E20" s="286">
        <v>748.68499999999995</v>
      </c>
      <c r="F20" s="286">
        <v>748.68499999999995</v>
      </c>
      <c r="G20" s="286">
        <v>748.68499999999995</v>
      </c>
      <c r="H20" s="286">
        <v>748.6869999999999</v>
      </c>
      <c r="I20" s="286">
        <v>748.6869999999999</v>
      </c>
      <c r="J20" s="286">
        <v>832.6869999999999</v>
      </c>
      <c r="K20" s="286">
        <v>833.1869999999999</v>
      </c>
      <c r="L20" s="286">
        <v>834.31200000000001</v>
      </c>
      <c r="M20" s="286">
        <v>852.505</v>
      </c>
      <c r="N20" s="286">
        <v>853.22800000000007</v>
      </c>
      <c r="O20" s="286">
        <v>859.31500000000005</v>
      </c>
      <c r="P20" s="286">
        <v>860.04</v>
      </c>
      <c r="Q20" s="286">
        <v>874.87800000000004</v>
      </c>
      <c r="R20" s="286">
        <v>878.97</v>
      </c>
      <c r="S20" s="286">
        <v>885.07600000000014</v>
      </c>
      <c r="T20" s="286">
        <v>1188.623</v>
      </c>
      <c r="U20" s="286">
        <v>1191.8660000000002</v>
      </c>
      <c r="V20" s="286">
        <v>1194.1690000000001</v>
      </c>
      <c r="W20" s="286">
        <v>1213.0990000000002</v>
      </c>
      <c r="X20" s="286">
        <v>1225.9640000000002</v>
      </c>
      <c r="Y20" s="286">
        <v>1225.9640000000002</v>
      </c>
    </row>
    <row r="22" spans="1:25">
      <c r="A22" s="44" t="s">
        <v>18</v>
      </c>
    </row>
    <row r="23" spans="1:25">
      <c r="A23" s="17" t="s">
        <v>3080</v>
      </c>
    </row>
  </sheetData>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sheetPr codeName="Sheet254"/>
  <dimension ref="A1:S23"/>
  <sheetViews>
    <sheetView zoomScale="90" zoomScaleNormal="90" workbookViewId="0">
      <selection activeCell="A21" sqref="A21:A23"/>
    </sheetView>
  </sheetViews>
  <sheetFormatPr defaultColWidth="9.21875" defaultRowHeight="14.4"/>
  <cols>
    <col min="1" max="1" width="33.77734375" customWidth="1"/>
    <col min="2" max="13" width="10.5546875" customWidth="1"/>
  </cols>
  <sheetData>
    <row r="1" spans="1:19" s="94" customFormat="1">
      <c r="A1" s="89" t="s">
        <v>3118</v>
      </c>
      <c r="B1" s="110"/>
      <c r="C1" s="110"/>
    </row>
    <row r="2" spans="1:19">
      <c r="A2" s="7"/>
      <c r="B2" s="7"/>
      <c r="C2" s="7"/>
    </row>
    <row r="3" spans="1:19">
      <c r="A3" s="303" t="s">
        <v>14</v>
      </c>
      <c r="B3" s="304">
        <v>2010</v>
      </c>
      <c r="C3" s="304">
        <v>2011</v>
      </c>
      <c r="D3" s="304">
        <v>2012</v>
      </c>
      <c r="E3" s="304">
        <v>2013</v>
      </c>
      <c r="F3" s="304">
        <v>2014</v>
      </c>
      <c r="G3" s="304">
        <v>2015</v>
      </c>
      <c r="H3" s="304">
        <v>2016</v>
      </c>
      <c r="I3" s="304">
        <v>2017</v>
      </c>
      <c r="J3" s="304">
        <v>2018</v>
      </c>
      <c r="K3" s="304">
        <v>2019</v>
      </c>
      <c r="L3" s="304">
        <v>2020</v>
      </c>
      <c r="M3" s="304">
        <v>2021</v>
      </c>
      <c r="N3" s="304">
        <v>2022</v>
      </c>
      <c r="O3" s="304">
        <v>2023</v>
      </c>
      <c r="P3" s="1" t="s">
        <v>528</v>
      </c>
      <c r="R3" s="44"/>
      <c r="S3" s="44"/>
    </row>
    <row r="4" spans="1:19">
      <c r="A4" s="305" t="s">
        <v>13</v>
      </c>
      <c r="B4" s="279"/>
      <c r="C4" s="279">
        <v>7.8168420364263795</v>
      </c>
      <c r="D4" s="279">
        <v>9.8667457418580824</v>
      </c>
      <c r="E4" s="279">
        <v>9.0302418242250297</v>
      </c>
      <c r="F4" s="279">
        <v>7.717919298170699</v>
      </c>
      <c r="G4" s="279">
        <v>5.5805034358608481</v>
      </c>
      <c r="H4" s="279">
        <v>29.760489463656057</v>
      </c>
      <c r="I4" s="279">
        <v>10.17592707174866</v>
      </c>
      <c r="J4" s="279">
        <v>9.3442778691744479</v>
      </c>
      <c r="K4" s="279">
        <v>16.609073397322476</v>
      </c>
      <c r="L4" s="279">
        <v>5.4788626678661529</v>
      </c>
      <c r="M4" s="279">
        <v>6.4761686748080933</v>
      </c>
      <c r="N4" s="279">
        <v>6.7715821117275539</v>
      </c>
      <c r="O4" s="279">
        <v>8.1626080447795317</v>
      </c>
      <c r="Q4" s="9"/>
      <c r="R4" s="9"/>
    </row>
    <row r="5" spans="1:19">
      <c r="A5" s="305" t="s">
        <v>12</v>
      </c>
      <c r="B5" s="279">
        <v>12.663994302981882</v>
      </c>
      <c r="C5" s="279">
        <v>22.729334510659559</v>
      </c>
      <c r="D5" s="279">
        <v>11.435720260348957</v>
      </c>
      <c r="E5" s="279">
        <v>4.4279447421174636</v>
      </c>
      <c r="F5" s="279">
        <v>6.1156480673400138</v>
      </c>
      <c r="G5" s="279">
        <v>3.6655094211610724</v>
      </c>
      <c r="H5" s="279">
        <v>0.14160703943787253</v>
      </c>
      <c r="I5" s="279">
        <v>5.2146670768267889</v>
      </c>
      <c r="J5" s="279">
        <v>7.9316982980697075</v>
      </c>
      <c r="K5" s="279">
        <v>2.7248059269219946</v>
      </c>
      <c r="L5" s="279">
        <v>15.233759756801378</v>
      </c>
      <c r="M5" s="279">
        <v>8.9419166741281231</v>
      </c>
      <c r="N5" s="279">
        <v>4.855450387515595</v>
      </c>
      <c r="O5" s="279">
        <v>1.4002930596472172</v>
      </c>
    </row>
    <row r="6" spans="1:19">
      <c r="A6" s="305" t="s">
        <v>483</v>
      </c>
      <c r="B6" s="279"/>
      <c r="C6" s="279"/>
      <c r="D6" s="279"/>
      <c r="E6" s="279">
        <v>-8.4317905990949349E-4</v>
      </c>
      <c r="F6" s="279">
        <v>-8.4317905990949349E-4</v>
      </c>
      <c r="G6" s="279">
        <v>1.8986482382552516E-3</v>
      </c>
      <c r="H6" s="279">
        <v>-4.9544640118192707E-2</v>
      </c>
      <c r="I6" s="279">
        <v>-5.0040767149652998E-2</v>
      </c>
      <c r="J6" s="279">
        <v>6.5489817103857817E-2</v>
      </c>
      <c r="K6" s="279">
        <v>2.1010992076308188E-2</v>
      </c>
      <c r="L6" s="279">
        <v>2.1010992076308188E-2</v>
      </c>
      <c r="M6" s="279">
        <v>-1.9935616362069197E-2</v>
      </c>
      <c r="N6" s="279">
        <v>0.18951562903001795</v>
      </c>
      <c r="O6" s="279"/>
    </row>
    <row r="7" spans="1:19">
      <c r="A7" s="306" t="s">
        <v>89</v>
      </c>
      <c r="B7" s="279"/>
      <c r="C7" s="279"/>
      <c r="D7" s="279">
        <v>4.5324796376946441</v>
      </c>
      <c r="E7" s="279">
        <v>1.4206394292237912</v>
      </c>
      <c r="F7" s="279">
        <v>1.0001072617388362</v>
      </c>
      <c r="G7" s="279">
        <v>0.43734375152152394</v>
      </c>
      <c r="H7" s="279">
        <v>4.7251848208469944</v>
      </c>
      <c r="I7" s="279">
        <v>54.078776776485171</v>
      </c>
      <c r="J7" s="279">
        <v>35.308154184116887</v>
      </c>
      <c r="K7" s="279">
        <v>4.1766673515491348</v>
      </c>
      <c r="L7" s="279">
        <v>10.730820607037495</v>
      </c>
      <c r="M7" s="279">
        <v>11.494161885554066</v>
      </c>
      <c r="N7" s="279">
        <v>11.350954002804858</v>
      </c>
      <c r="O7" s="279">
        <v>16.429582424772548</v>
      </c>
      <c r="P7" s="33"/>
    </row>
    <row r="8" spans="1:19">
      <c r="A8" s="305" t="s">
        <v>482</v>
      </c>
      <c r="B8" s="279">
        <v>9.7115329285465837</v>
      </c>
      <c r="C8" s="279">
        <v>14.488854532059074</v>
      </c>
      <c r="D8" s="279">
        <v>7.1352320409830696</v>
      </c>
      <c r="E8" s="279">
        <v>5.1891406812629546</v>
      </c>
      <c r="F8" s="279">
        <v>9.9691417256758932</v>
      </c>
      <c r="G8" s="279">
        <v>6.0868700881343338</v>
      </c>
      <c r="H8" s="279">
        <v>10.343754610275914</v>
      </c>
      <c r="I8" s="279">
        <v>13.212325826181607</v>
      </c>
      <c r="J8" s="279">
        <v>14.762218602173064</v>
      </c>
      <c r="K8" s="279">
        <v>3.7542793233281735</v>
      </c>
      <c r="L8" s="279">
        <v>-0.57592155914248389</v>
      </c>
      <c r="M8" s="279">
        <v>5.3056769549952323</v>
      </c>
      <c r="N8" s="279">
        <v>9.7733890757761106</v>
      </c>
      <c r="O8" s="279">
        <v>9.1574004717949151</v>
      </c>
    </row>
    <row r="9" spans="1:19">
      <c r="A9" s="305" t="s">
        <v>11</v>
      </c>
      <c r="B9" s="279"/>
      <c r="C9" s="279">
        <v>17.492158091288129</v>
      </c>
      <c r="D9" s="279">
        <v>12.074935110255607</v>
      </c>
      <c r="E9" s="279">
        <v>15.350667206052918</v>
      </c>
      <c r="F9" s="279">
        <v>10.958508338727937</v>
      </c>
      <c r="G9" s="279">
        <v>-11.467089250654348</v>
      </c>
      <c r="H9" s="279">
        <v>-0.89953917679507189</v>
      </c>
      <c r="I9" s="279">
        <v>8.0862592891474954</v>
      </c>
      <c r="J9" s="279">
        <v>14.194250532347843</v>
      </c>
      <c r="K9" s="279">
        <v>11.309083580754551</v>
      </c>
      <c r="L9" s="279">
        <v>-3.0087106710942924</v>
      </c>
      <c r="M9" s="279">
        <v>9.7725738805278226</v>
      </c>
      <c r="N9" s="279">
        <v>20.969409891913276</v>
      </c>
      <c r="O9" s="279">
        <v>4.2504869687751805</v>
      </c>
    </row>
    <row r="10" spans="1:19">
      <c r="A10" s="305" t="s">
        <v>10</v>
      </c>
      <c r="B10" s="279">
        <v>-1</v>
      </c>
      <c r="C10" s="279">
        <v>22</v>
      </c>
      <c r="D10" s="279">
        <v>7</v>
      </c>
      <c r="E10" s="279">
        <v>5.8</v>
      </c>
      <c r="F10" s="279">
        <v>9.1</v>
      </c>
      <c r="G10" s="279">
        <v>17.399999999999999</v>
      </c>
      <c r="H10" s="279">
        <v>6.7</v>
      </c>
      <c r="I10" s="279">
        <v>5.5</v>
      </c>
      <c r="J10" s="279">
        <v>6.1</v>
      </c>
      <c r="K10" s="279">
        <v>2.5</v>
      </c>
      <c r="L10" s="279">
        <v>0.8</v>
      </c>
      <c r="M10" s="279">
        <v>3.6</v>
      </c>
      <c r="N10" s="279">
        <v>4.8</v>
      </c>
      <c r="O10" s="279">
        <v>5.7</v>
      </c>
    </row>
    <row r="11" spans="1:19">
      <c r="A11" s="305" t="s">
        <v>9</v>
      </c>
      <c r="B11" s="279"/>
      <c r="C11" s="279"/>
      <c r="D11" s="279"/>
      <c r="E11" s="279"/>
      <c r="F11" s="279"/>
      <c r="G11" s="279"/>
      <c r="H11" s="279"/>
      <c r="I11" s="279"/>
      <c r="J11" s="279"/>
      <c r="K11" s="279"/>
      <c r="L11" s="279"/>
      <c r="M11" s="279"/>
      <c r="N11" s="279"/>
      <c r="O11" s="279"/>
      <c r="P11" s="17"/>
    </row>
    <row r="12" spans="1:19">
      <c r="A12" s="305" t="s">
        <v>8</v>
      </c>
      <c r="B12" s="279">
        <v>0.9</v>
      </c>
      <c r="C12" s="279">
        <v>6.8</v>
      </c>
      <c r="D12" s="279">
        <v>1.9</v>
      </c>
      <c r="E12" s="279">
        <v>0.4</v>
      </c>
      <c r="F12" s="279">
        <v>0</v>
      </c>
      <c r="G12" s="279">
        <v>0</v>
      </c>
      <c r="H12" s="279">
        <v>-3.6</v>
      </c>
      <c r="I12" s="279">
        <v>-3.1</v>
      </c>
      <c r="J12" s="279">
        <v>-1.3</v>
      </c>
      <c r="K12" s="279">
        <v>-2.4</v>
      </c>
      <c r="L12" s="279">
        <v>-2.7</v>
      </c>
      <c r="M12" s="279">
        <v>-3.3</v>
      </c>
      <c r="N12" s="279">
        <v>1.8</v>
      </c>
      <c r="O12" s="279">
        <v>12.1</v>
      </c>
      <c r="P12" s="17"/>
      <c r="Q12" s="17"/>
    </row>
    <row r="13" spans="1:19">
      <c r="A13" s="305" t="s">
        <v>6</v>
      </c>
      <c r="B13" s="279">
        <v>10.41</v>
      </c>
      <c r="C13" s="279">
        <v>12.07</v>
      </c>
      <c r="D13" s="279">
        <v>4.13</v>
      </c>
      <c r="E13" s="279">
        <v>9</v>
      </c>
      <c r="F13" s="279">
        <v>5.93</v>
      </c>
      <c r="G13" s="279">
        <v>1.47</v>
      </c>
      <c r="H13" s="279">
        <v>8.3699999999999992</v>
      </c>
      <c r="I13" s="279">
        <v>46.91</v>
      </c>
      <c r="J13" s="279">
        <v>10.37</v>
      </c>
      <c r="K13" s="279">
        <v>5.18</v>
      </c>
      <c r="L13" s="279">
        <v>-2.64</v>
      </c>
      <c r="M13" s="279">
        <v>12.65</v>
      </c>
      <c r="N13" s="279">
        <v>9.8800000000000008</v>
      </c>
      <c r="O13" s="279">
        <v>10.43</v>
      </c>
      <c r="P13" s="17"/>
    </row>
    <row r="14" spans="1:19">
      <c r="A14" s="305" t="s">
        <v>5</v>
      </c>
      <c r="B14" s="279">
        <v>11.214882455872631</v>
      </c>
      <c r="C14" s="279">
        <v>9.0148156014176664</v>
      </c>
      <c r="D14" s="279">
        <v>10.482855368242973</v>
      </c>
      <c r="E14" s="279">
        <v>12.068796419175358</v>
      </c>
      <c r="F14" s="279">
        <v>8.7165113579561009</v>
      </c>
      <c r="G14" s="279">
        <v>6.1494681815953562</v>
      </c>
      <c r="H14" s="279">
        <v>10.19190595471221</v>
      </c>
      <c r="I14" s="279">
        <v>6.9441899301196202</v>
      </c>
      <c r="J14" s="279">
        <v>7.5258325628222842</v>
      </c>
      <c r="K14" s="279">
        <v>7.2814746058621116E-4</v>
      </c>
      <c r="L14" s="279">
        <v>3.3783798094983548</v>
      </c>
      <c r="M14" s="279">
        <v>0.77709419327412732</v>
      </c>
      <c r="N14" s="279">
        <v>2.7139478035669575</v>
      </c>
      <c r="O14" s="279">
        <v>7.1077368220299642</v>
      </c>
    </row>
    <row r="15" spans="1:19">
      <c r="A15" s="305" t="s">
        <v>4</v>
      </c>
      <c r="B15" s="279"/>
      <c r="C15" s="279"/>
      <c r="D15" s="279"/>
      <c r="E15" s="279"/>
      <c r="F15" s="279"/>
      <c r="G15" s="279"/>
      <c r="H15" s="279"/>
      <c r="I15" s="279"/>
      <c r="J15" s="279"/>
      <c r="K15" s="279"/>
      <c r="L15" s="279"/>
      <c r="M15" s="279"/>
      <c r="N15" s="279"/>
      <c r="O15" s="279"/>
    </row>
    <row r="16" spans="1:19">
      <c r="A16" s="305" t="s">
        <v>3</v>
      </c>
      <c r="B16" s="279">
        <v>19.399999999999999</v>
      </c>
      <c r="C16" s="279">
        <v>18.100000000000001</v>
      </c>
      <c r="D16" s="279">
        <v>13.3</v>
      </c>
      <c r="E16" s="279">
        <v>8.8000000000000007</v>
      </c>
      <c r="F16" s="279">
        <v>7.1</v>
      </c>
      <c r="G16" s="279">
        <v>9.4</v>
      </c>
      <c r="H16" s="279">
        <v>9.1</v>
      </c>
      <c r="I16" s="279">
        <v>4.5999999999999996</v>
      </c>
      <c r="J16" s="279">
        <v>5.3</v>
      </c>
      <c r="K16" s="279">
        <v>9.4</v>
      </c>
      <c r="L16" s="279">
        <v>9</v>
      </c>
      <c r="M16" s="279">
        <v>10.1</v>
      </c>
      <c r="N16" s="279">
        <v>11.1</v>
      </c>
      <c r="O16" s="279">
        <v>11.7</v>
      </c>
    </row>
    <row r="17" spans="1:17">
      <c r="A17" s="307" t="s">
        <v>32</v>
      </c>
      <c r="B17" s="309">
        <v>17.2</v>
      </c>
      <c r="C17" s="279">
        <v>28.555016306531343</v>
      </c>
      <c r="D17" s="279">
        <v>21.734412652174196</v>
      </c>
      <c r="E17" s="279">
        <v>15.28411885510581</v>
      </c>
      <c r="F17" s="279">
        <v>12.108523697863461</v>
      </c>
      <c r="G17" s="279">
        <v>-0.87540385122145681</v>
      </c>
      <c r="H17" s="279">
        <v>6.2763318072108554</v>
      </c>
      <c r="I17" s="279">
        <v>10.506213605532079</v>
      </c>
      <c r="J17" s="279">
        <v>17.187439590520381</v>
      </c>
      <c r="K17" s="279">
        <v>8.9630832747664044</v>
      </c>
      <c r="L17" s="279">
        <v>4.9691466524729444</v>
      </c>
      <c r="M17" s="279">
        <v>2.529170832730876</v>
      </c>
      <c r="N17" s="279">
        <v>9.6763622936837592</v>
      </c>
      <c r="O17" s="279">
        <v>2.3489087007201981</v>
      </c>
    </row>
    <row r="18" spans="1:17">
      <c r="A18" s="305" t="s">
        <v>1</v>
      </c>
      <c r="B18" s="279"/>
      <c r="C18" s="279">
        <v>16.182432003163658</v>
      </c>
      <c r="D18" s="279">
        <v>2.3214359817933334</v>
      </c>
      <c r="E18" s="279">
        <v>6.2495028648232198</v>
      </c>
      <c r="F18" s="279">
        <v>10.830015779865199</v>
      </c>
      <c r="G18" s="279">
        <v>9.5199379884732398</v>
      </c>
      <c r="H18" s="279">
        <v>0.99919358695520599</v>
      </c>
      <c r="I18" s="279">
        <v>11.8994049825023</v>
      </c>
      <c r="J18" s="279">
        <v>16.457334334061201</v>
      </c>
      <c r="K18" s="279">
        <v>6.5076218472117198</v>
      </c>
      <c r="L18" s="279">
        <v>22.441998999584499</v>
      </c>
      <c r="M18" s="279">
        <v>19.221117112566201</v>
      </c>
      <c r="N18" s="279">
        <v>8.1999999999999993</v>
      </c>
      <c r="O18" s="279">
        <v>11.6</v>
      </c>
      <c r="P18" s="17" t="s">
        <v>15</v>
      </c>
      <c r="Q18" s="48"/>
    </row>
    <row r="19" spans="1:17">
      <c r="A19" s="302" t="s">
        <v>0</v>
      </c>
      <c r="B19" s="279">
        <v>-0.11152526062528523</v>
      </c>
      <c r="C19" s="279">
        <v>9.0962017626020213</v>
      </c>
      <c r="D19" s="279">
        <v>6.821271498599188</v>
      </c>
      <c r="E19" s="279">
        <v>-1.2742299039839793</v>
      </c>
      <c r="F19" s="279">
        <v>-0.20991471348963842</v>
      </c>
      <c r="G19" s="279">
        <v>-0.45984334340978705</v>
      </c>
      <c r="H19" s="279">
        <v>-0.41689841177989706</v>
      </c>
      <c r="I19" s="279">
        <v>0.8196989486987718</v>
      </c>
      <c r="J19" s="279">
        <v>3.3380416311533168</v>
      </c>
      <c r="K19" s="279">
        <v>267.93344594360826</v>
      </c>
      <c r="L19" s="279">
        <v>378.20677797374105</v>
      </c>
      <c r="M19" s="279">
        <v>4.156238581579264</v>
      </c>
      <c r="N19" s="279">
        <v>269.81731119217483</v>
      </c>
      <c r="O19" s="279"/>
    </row>
    <row r="20" spans="1:17" ht="15.75" customHeight="1">
      <c r="B20" s="108"/>
      <c r="C20" s="107"/>
    </row>
    <row r="21" spans="1:17" s="17" customFormat="1" ht="13.8">
      <c r="A21" s="40" t="s">
        <v>20</v>
      </c>
    </row>
    <row r="22" spans="1:17" s="17" customFormat="1" ht="13.8">
      <c r="A22" s="40"/>
    </row>
    <row r="23" spans="1:17" s="17" customFormat="1" ht="13.8">
      <c r="A23" s="53" t="s">
        <v>102</v>
      </c>
    </row>
  </sheetData>
  <hyperlinks>
    <hyperlink ref="P3" location="Content!A1" display="Back to content page" xr:uid="{00000000-0004-0000-FD00-000000000000}"/>
  </hyperlinks>
  <pageMargins left="0.7" right="0.7" top="0.75" bottom="0.75" header="0.3" footer="0.3"/>
  <pageSetup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DA8D6-4E9C-4F8F-B5C4-0F913B36ECDC}">
  <dimension ref="A1:N29"/>
  <sheetViews>
    <sheetView workbookViewId="0"/>
  </sheetViews>
  <sheetFormatPr defaultRowHeight="14.4"/>
  <cols>
    <col min="1" max="1" width="31.6640625" customWidth="1"/>
    <col min="2" max="2" width="50.33203125" customWidth="1"/>
    <col min="3" max="12" width="13.33203125" customWidth="1"/>
  </cols>
  <sheetData>
    <row r="1" spans="1:14" ht="15" thickBot="1">
      <c r="A1" s="89" t="s">
        <v>3251</v>
      </c>
    </row>
    <row r="2" spans="1:14">
      <c r="A2" s="17"/>
      <c r="B2" s="17"/>
      <c r="C2" s="823">
        <v>2021</v>
      </c>
      <c r="D2" s="824"/>
      <c r="E2" s="824"/>
      <c r="F2" s="824"/>
      <c r="G2" s="825"/>
      <c r="H2" s="823">
        <v>2022</v>
      </c>
      <c r="I2" s="824"/>
      <c r="J2" s="824"/>
      <c r="K2" s="824"/>
      <c r="L2" s="825"/>
      <c r="M2" s="17"/>
    </row>
    <row r="3" spans="1:14">
      <c r="A3" s="710"/>
      <c r="C3" s="711" t="s">
        <v>3252</v>
      </c>
      <c r="D3" s="712" t="s">
        <v>3253</v>
      </c>
      <c r="E3" s="712" t="s">
        <v>3254</v>
      </c>
      <c r="F3" s="712" t="s">
        <v>146</v>
      </c>
      <c r="G3" s="713" t="s">
        <v>27</v>
      </c>
      <c r="H3" s="711" t="s">
        <v>3252</v>
      </c>
      <c r="I3" s="712" t="s">
        <v>3253</v>
      </c>
      <c r="J3" s="712" t="s">
        <v>3254</v>
      </c>
      <c r="K3" s="712" t="s">
        <v>146</v>
      </c>
      <c r="L3" s="713" t="s">
        <v>27</v>
      </c>
      <c r="M3" s="17"/>
    </row>
    <row r="4" spans="1:14" ht="14.4" customHeight="1">
      <c r="A4" s="820" t="s">
        <v>3255</v>
      </c>
      <c r="B4" s="714" t="s">
        <v>3256</v>
      </c>
      <c r="C4" s="715">
        <v>86042.413256</v>
      </c>
      <c r="D4" s="716"/>
      <c r="E4" s="716">
        <v>5672.6401969999997</v>
      </c>
      <c r="F4" s="716">
        <v>1003.905429</v>
      </c>
      <c r="G4" s="717">
        <v>96922.732279000003</v>
      </c>
      <c r="H4" s="715">
        <v>60376.457401</v>
      </c>
      <c r="I4" s="716"/>
      <c r="J4" s="716">
        <v>5463.1126400000003</v>
      </c>
      <c r="K4" s="716">
        <v>1195.339639</v>
      </c>
      <c r="L4" s="717">
        <v>71659.060417000001</v>
      </c>
      <c r="M4" s="17"/>
    </row>
    <row r="5" spans="1:14" ht="14.4" customHeight="1">
      <c r="A5" s="821"/>
      <c r="B5" s="714" t="s">
        <v>3257</v>
      </c>
      <c r="C5" s="715"/>
      <c r="D5" s="716">
        <v>2415.7633049999999</v>
      </c>
      <c r="E5" s="716"/>
      <c r="F5" s="716"/>
      <c r="G5" s="717">
        <v>2415.7633059999998</v>
      </c>
      <c r="H5" s="715"/>
      <c r="I5" s="716">
        <v>3265.2933029999999</v>
      </c>
      <c r="J5" s="716"/>
      <c r="K5" s="716"/>
      <c r="L5" s="717">
        <v>3265.2933029999999</v>
      </c>
      <c r="M5" s="17"/>
    </row>
    <row r="6" spans="1:14" ht="14.4" customHeight="1">
      <c r="A6" s="821"/>
      <c r="B6" s="714" t="s">
        <v>3258</v>
      </c>
      <c r="C6" s="715">
        <v>-79061.961762000006</v>
      </c>
      <c r="D6" s="716">
        <v>-1532.9410999999998</v>
      </c>
      <c r="E6" s="716">
        <v>-4850.390633</v>
      </c>
      <c r="F6" s="716"/>
      <c r="G6" s="717">
        <v>-85445.293495000005</v>
      </c>
      <c r="H6" s="715">
        <v>-56369.070385000006</v>
      </c>
      <c r="I6" s="716">
        <v>-750.17435699999999</v>
      </c>
      <c r="J6" s="716">
        <v>-4277.0421319999996</v>
      </c>
      <c r="K6" s="716"/>
      <c r="L6" s="717">
        <v>-61396.286874999998</v>
      </c>
      <c r="M6" s="17"/>
    </row>
    <row r="7" spans="1:14" ht="14.4" customHeight="1">
      <c r="A7" s="821"/>
      <c r="B7" s="714" t="s">
        <v>3259</v>
      </c>
      <c r="C7" s="715"/>
      <c r="D7" s="716">
        <v>-351.84186699999998</v>
      </c>
      <c r="E7" s="716"/>
      <c r="F7" s="716"/>
      <c r="G7" s="717">
        <v>-351.84186699999998</v>
      </c>
      <c r="H7" s="715"/>
      <c r="I7" s="716">
        <v>-112.527467</v>
      </c>
      <c r="J7" s="716"/>
      <c r="K7" s="716"/>
      <c r="L7" s="717">
        <v>-112.527467</v>
      </c>
      <c r="M7" s="17"/>
    </row>
    <row r="8" spans="1:14" ht="14.4" customHeight="1">
      <c r="A8" s="821"/>
      <c r="B8" s="714" t="s">
        <v>3260</v>
      </c>
      <c r="C8" s="715"/>
      <c r="D8" s="716">
        <v>-219.48475100000002</v>
      </c>
      <c r="E8" s="716"/>
      <c r="F8" s="716"/>
      <c r="G8" s="717">
        <v>-219.48475099999999</v>
      </c>
      <c r="H8" s="715"/>
      <c r="I8" s="716">
        <v>-351.32320600000003</v>
      </c>
      <c r="J8" s="716"/>
      <c r="K8" s="716"/>
      <c r="L8" s="717">
        <v>-351.32320600000003</v>
      </c>
      <c r="M8" s="17"/>
    </row>
    <row r="9" spans="1:14" ht="14.4" customHeight="1">
      <c r="A9" s="821"/>
      <c r="B9" s="714" t="s">
        <v>3261</v>
      </c>
      <c r="C9" s="715">
        <v>-1542.917367</v>
      </c>
      <c r="D9" s="716">
        <v>895.40360699999997</v>
      </c>
      <c r="E9" s="716"/>
      <c r="F9" s="716"/>
      <c r="G9" s="717">
        <v>-647.51376000000005</v>
      </c>
      <c r="H9" s="715">
        <v>-52.536543000000002</v>
      </c>
      <c r="I9" s="716">
        <v>591.57566599999984</v>
      </c>
      <c r="J9" s="716"/>
      <c r="K9" s="716"/>
      <c r="L9" s="717">
        <v>539.03912300000002</v>
      </c>
      <c r="M9" s="17"/>
    </row>
    <row r="10" spans="1:14" ht="14.4" customHeight="1">
      <c r="A10" s="822"/>
      <c r="B10" s="714" t="s">
        <v>3262</v>
      </c>
      <c r="C10" s="718">
        <v>5437.5341260000005</v>
      </c>
      <c r="D10" s="719">
        <v>1206.8991960000001</v>
      </c>
      <c r="E10" s="719">
        <v>822.24956499999996</v>
      </c>
      <c r="F10" s="719">
        <v>1003.905429</v>
      </c>
      <c r="G10" s="720">
        <v>12674.361712</v>
      </c>
      <c r="H10" s="718">
        <v>3954.850473</v>
      </c>
      <c r="I10" s="719">
        <v>2642.843938</v>
      </c>
      <c r="J10" s="719">
        <v>1186.0705069999999</v>
      </c>
      <c r="K10" s="719">
        <v>1195.339639</v>
      </c>
      <c r="L10" s="720">
        <v>13603.255295000001</v>
      </c>
      <c r="M10" s="17"/>
    </row>
    <row r="11" spans="1:14">
      <c r="A11" s="820" t="s">
        <v>3263</v>
      </c>
      <c r="B11" s="714" t="s">
        <v>3264</v>
      </c>
      <c r="C11" s="715">
        <v>-1494.6498770000001</v>
      </c>
      <c r="D11" s="716">
        <v>1688.567382</v>
      </c>
      <c r="E11" s="716"/>
      <c r="F11" s="716"/>
      <c r="G11" s="717">
        <v>193.917506</v>
      </c>
      <c r="H11" s="715">
        <v>-1665.5125539999999</v>
      </c>
      <c r="I11" s="716">
        <v>1782.324521</v>
      </c>
      <c r="J11" s="716"/>
      <c r="K11" s="716"/>
      <c r="L11" s="717">
        <v>116.811966</v>
      </c>
      <c r="M11" s="17"/>
    </row>
    <row r="12" spans="1:14">
      <c r="A12" s="822"/>
      <c r="B12" s="714" t="s">
        <v>3265</v>
      </c>
      <c r="C12" s="715">
        <v>1771.865513</v>
      </c>
      <c r="D12" s="716">
        <v>1524.2043619999999</v>
      </c>
      <c r="E12" s="716">
        <v>1.7975509999999999</v>
      </c>
      <c r="F12" s="716">
        <v>8.4978180000000005</v>
      </c>
      <c r="G12" s="717">
        <v>3392.4267679999998</v>
      </c>
      <c r="H12" s="715">
        <v>-0.80491100000000004</v>
      </c>
      <c r="I12" s="716">
        <v>10.975519</v>
      </c>
      <c r="J12" s="716">
        <v>4.7291E-2</v>
      </c>
      <c r="K12" s="716">
        <v>9.4583E-2</v>
      </c>
      <c r="L12" s="717">
        <v>104.98016</v>
      </c>
      <c r="M12" s="17"/>
    </row>
    <row r="13" spans="1:14">
      <c r="A13" s="820" t="s">
        <v>3266</v>
      </c>
      <c r="B13" s="714" t="s">
        <v>3267</v>
      </c>
      <c r="C13" s="718">
        <v>-2171.0187369999999</v>
      </c>
      <c r="D13" s="719">
        <v>1197.8094590000001</v>
      </c>
      <c r="E13" s="719"/>
      <c r="F13" s="719">
        <v>245.69942299999991</v>
      </c>
      <c r="G13" s="720">
        <v>-1434.7402010000001</v>
      </c>
      <c r="H13" s="718">
        <v>-2290.1428299999998</v>
      </c>
      <c r="I13" s="719">
        <v>970.20063199999993</v>
      </c>
      <c r="J13" s="719">
        <v>-354.30782499999998</v>
      </c>
      <c r="K13" s="719">
        <v>391.85726599999998</v>
      </c>
      <c r="L13" s="720">
        <v>-2060.346137</v>
      </c>
      <c r="M13" s="17"/>
    </row>
    <row r="14" spans="1:14">
      <c r="A14" s="821"/>
      <c r="B14" s="714" t="s">
        <v>3268</v>
      </c>
      <c r="C14" s="715"/>
      <c r="D14" s="716">
        <v>-624.80881399999998</v>
      </c>
      <c r="E14" s="716"/>
      <c r="F14" s="716">
        <v>245.69942299999991</v>
      </c>
      <c r="G14" s="717">
        <v>-379.10939100000002</v>
      </c>
      <c r="H14" s="715"/>
      <c r="I14" s="716">
        <v>-1149.9450649999999</v>
      </c>
      <c r="J14" s="716">
        <v>-354.30782499999998</v>
      </c>
      <c r="K14" s="716">
        <v>391.85726599999998</v>
      </c>
      <c r="L14" s="717">
        <v>-1112.395624</v>
      </c>
      <c r="M14" s="17"/>
      <c r="N14" s="721" t="s">
        <v>3269</v>
      </c>
    </row>
    <row r="15" spans="1:14">
      <c r="A15" s="821"/>
      <c r="B15" s="714" t="s">
        <v>3270</v>
      </c>
      <c r="C15" s="715">
        <v>-2171.0187369999999</v>
      </c>
      <c r="D15" s="716">
        <v>1822.6182719999999</v>
      </c>
      <c r="E15" s="716"/>
      <c r="F15" s="716"/>
      <c r="G15" s="717">
        <v>-348.400465</v>
      </c>
      <c r="H15" s="715">
        <v>-2290.1428299999998</v>
      </c>
      <c r="I15" s="716">
        <v>2120.1456969999999</v>
      </c>
      <c r="J15" s="716"/>
      <c r="K15" s="716"/>
      <c r="L15" s="717">
        <v>-169.99713399999999</v>
      </c>
      <c r="M15" s="17"/>
      <c r="N15" s="721" t="s">
        <v>3271</v>
      </c>
    </row>
    <row r="16" spans="1:14">
      <c r="A16" s="822"/>
      <c r="B16" s="714" t="s">
        <v>3272</v>
      </c>
      <c r="C16" s="715"/>
      <c r="D16" s="716"/>
      <c r="E16" s="716"/>
      <c r="F16" s="716"/>
      <c r="G16" s="717">
        <v>-707.23034500000006</v>
      </c>
      <c r="H16" s="715"/>
      <c r="I16" s="716"/>
      <c r="J16" s="716"/>
      <c r="K16" s="716"/>
      <c r="L16" s="717">
        <v>-777.95337900000004</v>
      </c>
      <c r="M16" s="17"/>
      <c r="N16" s="721" t="s">
        <v>3273</v>
      </c>
    </row>
    <row r="17" spans="1:13">
      <c r="A17" s="820" t="s">
        <v>3274</v>
      </c>
      <c r="B17" s="714" t="s">
        <v>3275</v>
      </c>
      <c r="C17" s="718"/>
      <c r="D17" s="719"/>
      <c r="E17" s="719">
        <v>419.49837200000002</v>
      </c>
      <c r="F17" s="719">
        <v>24.471056999999998</v>
      </c>
      <c r="G17" s="720">
        <v>443.96942899999999</v>
      </c>
      <c r="H17" s="718"/>
      <c r="I17" s="719">
        <v>62.625394</v>
      </c>
      <c r="J17" s="719">
        <v>371.90025800000001</v>
      </c>
      <c r="K17" s="719">
        <v>39.062769000000003</v>
      </c>
      <c r="L17" s="720">
        <v>473.58842099999998</v>
      </c>
      <c r="M17" s="17"/>
    </row>
    <row r="18" spans="1:13">
      <c r="A18" s="822"/>
      <c r="B18" s="714" t="s">
        <v>3276</v>
      </c>
      <c r="C18" s="715"/>
      <c r="D18" s="716"/>
      <c r="E18" s="716"/>
      <c r="F18" s="716">
        <v>167.26694900000001</v>
      </c>
      <c r="G18" s="717">
        <v>167.26694900000001</v>
      </c>
      <c r="H18" s="715"/>
      <c r="I18" s="716"/>
      <c r="J18" s="716"/>
      <c r="K18" s="716">
        <v>178.76182299999999</v>
      </c>
      <c r="L18" s="717">
        <v>178.76182299999999</v>
      </c>
      <c r="M18" s="17"/>
    </row>
    <row r="19" spans="1:13">
      <c r="A19" s="820" t="s">
        <v>3277</v>
      </c>
      <c r="B19" s="714" t="s">
        <v>3278</v>
      </c>
      <c r="C19" s="718"/>
      <c r="D19" s="719">
        <v>2569.0716729999999</v>
      </c>
      <c r="E19" s="719">
        <v>400.953642</v>
      </c>
      <c r="F19" s="719">
        <v>1049.369027</v>
      </c>
      <c r="G19" s="720">
        <v>7429.8758710000002</v>
      </c>
      <c r="H19" s="718"/>
      <c r="I19" s="719">
        <v>5321.7681769999999</v>
      </c>
      <c r="J19" s="719">
        <v>459.815133</v>
      </c>
      <c r="K19" s="719">
        <v>1369.27773</v>
      </c>
      <c r="L19" s="720">
        <v>10902.390719999999</v>
      </c>
      <c r="M19" s="17"/>
    </row>
    <row r="20" spans="1:13">
      <c r="A20" s="821"/>
      <c r="B20" s="714" t="s">
        <v>3299</v>
      </c>
      <c r="C20" s="715"/>
      <c r="D20" s="716">
        <v>112.662965</v>
      </c>
      <c r="E20" s="716">
        <v>400.953642</v>
      </c>
      <c r="F20" s="716">
        <v>274.528505</v>
      </c>
      <c r="G20" s="717">
        <v>788.14511400000004</v>
      </c>
      <c r="H20" s="715"/>
      <c r="I20" s="716">
        <v>206.76889199999999</v>
      </c>
      <c r="J20" s="716">
        <v>459.815133</v>
      </c>
      <c r="K20" s="716">
        <v>462.32158199999998</v>
      </c>
      <c r="L20" s="717">
        <v>1128.905608</v>
      </c>
      <c r="M20" s="17"/>
    </row>
    <row r="21" spans="1:13">
      <c r="A21" s="821"/>
      <c r="B21" s="714" t="s">
        <v>3280</v>
      </c>
      <c r="C21" s="715"/>
      <c r="D21" s="716">
        <v>1292.246261</v>
      </c>
      <c r="E21" s="716"/>
      <c r="F21" s="716"/>
      <c r="G21" s="717">
        <v>1292.246261</v>
      </c>
      <c r="H21" s="715"/>
      <c r="I21" s="716">
        <v>2464.8848760000001</v>
      </c>
      <c r="J21" s="716"/>
      <c r="K21" s="716"/>
      <c r="L21" s="717">
        <v>2464.8848760000001</v>
      </c>
      <c r="M21" s="17"/>
    </row>
    <row r="22" spans="1:13">
      <c r="A22" s="821"/>
      <c r="B22" s="714" t="s">
        <v>3281</v>
      </c>
      <c r="C22" s="715"/>
      <c r="D22" s="716">
        <v>475.14781199999999</v>
      </c>
      <c r="E22" s="716"/>
      <c r="F22" s="716">
        <v>590.03312200000005</v>
      </c>
      <c r="G22" s="717">
        <v>4248.1237890000002</v>
      </c>
      <c r="H22" s="715"/>
      <c r="I22" s="716">
        <v>1858.2683670000001</v>
      </c>
      <c r="J22" s="716"/>
      <c r="K22" s="716">
        <v>906.95614799999998</v>
      </c>
      <c r="L22" s="717">
        <v>6266.4616560000004</v>
      </c>
      <c r="M22" s="17"/>
    </row>
    <row r="23" spans="1:13">
      <c r="A23" s="821"/>
      <c r="B23" s="714" t="s">
        <v>3282</v>
      </c>
      <c r="C23" s="715"/>
      <c r="D23" s="716">
        <v>6.6282069999999997</v>
      </c>
      <c r="E23" s="716"/>
      <c r="F23" s="716"/>
      <c r="G23" s="717">
        <v>6.6282069999999997</v>
      </c>
      <c r="H23" s="715"/>
      <c r="I23" s="716">
        <v>4.781695</v>
      </c>
      <c r="J23" s="716"/>
      <c r="K23" s="716"/>
      <c r="L23" s="717">
        <v>4.781695</v>
      </c>
      <c r="M23" s="17"/>
    </row>
    <row r="24" spans="1:13">
      <c r="A24" s="821"/>
      <c r="B24" s="714" t="s">
        <v>3283</v>
      </c>
      <c r="C24" s="715"/>
      <c r="D24" s="716"/>
      <c r="E24" s="716"/>
      <c r="F24" s="716"/>
      <c r="G24" s="717"/>
      <c r="H24" s="715"/>
      <c r="I24" s="716">
        <v>7.6454570000000004</v>
      </c>
      <c r="J24" s="716"/>
      <c r="K24" s="716"/>
      <c r="L24" s="717">
        <v>7.6454570000000004</v>
      </c>
      <c r="M24" s="17"/>
    </row>
    <row r="25" spans="1:13" ht="15" thickBot="1">
      <c r="A25" s="822"/>
      <c r="B25" s="714" t="s">
        <v>3284</v>
      </c>
      <c r="C25" s="722"/>
      <c r="D25" s="723">
        <v>115.78354299999999</v>
      </c>
      <c r="E25" s="723"/>
      <c r="F25" s="723"/>
      <c r="G25" s="724">
        <v>115.78354299999999</v>
      </c>
      <c r="H25" s="722"/>
      <c r="I25" s="723">
        <v>199.43871200000001</v>
      </c>
      <c r="J25" s="723"/>
      <c r="K25" s="723"/>
      <c r="L25" s="724">
        <v>199.43871200000001</v>
      </c>
      <c r="M25" s="17"/>
    </row>
    <row r="27" spans="1:13">
      <c r="A27" s="40" t="s">
        <v>20</v>
      </c>
    </row>
    <row r="28" spans="1:13">
      <c r="A28" s="40"/>
    </row>
    <row r="29" spans="1:13">
      <c r="A29" s="53" t="s">
        <v>3298</v>
      </c>
    </row>
  </sheetData>
  <mergeCells count="7">
    <mergeCell ref="A19:A25"/>
    <mergeCell ref="C2:G2"/>
    <mergeCell ref="H2:L2"/>
    <mergeCell ref="A4:A10"/>
    <mergeCell ref="A11:A12"/>
    <mergeCell ref="A13:A16"/>
    <mergeCell ref="A17:A18"/>
  </mergeCell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70D2C-CC30-4E54-A9A4-DD985C2AF0D6}">
  <dimension ref="A1:J27"/>
  <sheetViews>
    <sheetView workbookViewId="0"/>
  </sheetViews>
  <sheetFormatPr defaultRowHeight="14.4"/>
  <cols>
    <col min="1" max="1" width="28.5546875" customWidth="1"/>
    <col min="2" max="2" width="47.109375" customWidth="1"/>
    <col min="3" max="10" width="12.88671875" customWidth="1"/>
  </cols>
  <sheetData>
    <row r="1" spans="1:10">
      <c r="A1" s="89" t="s">
        <v>3285</v>
      </c>
    </row>
    <row r="2" spans="1:10" ht="15" thickBot="1"/>
    <row r="3" spans="1:10">
      <c r="C3" s="826">
        <v>2021</v>
      </c>
      <c r="D3" s="826"/>
      <c r="E3" s="826"/>
      <c r="F3" s="827"/>
      <c r="G3" s="828">
        <v>2022</v>
      </c>
      <c r="H3" s="826"/>
      <c r="I3" s="826"/>
      <c r="J3" s="827"/>
    </row>
    <row r="4" spans="1:10" ht="41.4">
      <c r="C4" s="712" t="s">
        <v>3253</v>
      </c>
      <c r="D4" s="712" t="s">
        <v>3286</v>
      </c>
      <c r="E4" s="712" t="s">
        <v>146</v>
      </c>
      <c r="F4" s="713" t="s">
        <v>27</v>
      </c>
      <c r="G4" s="711" t="s">
        <v>3253</v>
      </c>
      <c r="H4" s="712" t="s">
        <v>3286</v>
      </c>
      <c r="I4" s="712" t="s">
        <v>146</v>
      </c>
      <c r="J4" s="713" t="s">
        <v>27</v>
      </c>
    </row>
    <row r="5" spans="1:10" ht="14.4" customHeight="1">
      <c r="A5" s="820" t="s">
        <v>3255</v>
      </c>
      <c r="B5" s="725" t="s">
        <v>3256</v>
      </c>
      <c r="C5" s="716"/>
      <c r="D5" s="716">
        <v>1985.333046</v>
      </c>
      <c r="E5" s="716">
        <v>0.515907</v>
      </c>
      <c r="F5" s="717">
        <v>1356.4266769999999</v>
      </c>
      <c r="G5" s="715"/>
      <c r="H5" s="716">
        <v>2630.089806</v>
      </c>
      <c r="I5" s="716">
        <v>0.56749799999999995</v>
      </c>
      <c r="J5" s="717">
        <v>1715.1810720000001</v>
      </c>
    </row>
    <row r="6" spans="1:10" ht="14.4" customHeight="1">
      <c r="A6" s="821"/>
      <c r="B6" s="725" t="s">
        <v>3257</v>
      </c>
      <c r="C6" s="716">
        <v>1323.506386</v>
      </c>
      <c r="D6" s="716"/>
      <c r="E6" s="716">
        <v>119.778037</v>
      </c>
      <c r="F6" s="717">
        <v>1443.2844230000001</v>
      </c>
      <c r="G6" s="715">
        <v>1004.287284</v>
      </c>
      <c r="H6" s="716"/>
      <c r="I6" s="716">
        <v>157.19690499999999</v>
      </c>
      <c r="J6" s="717">
        <v>1161.4841879999999</v>
      </c>
    </row>
    <row r="7" spans="1:10" ht="14.4" customHeight="1">
      <c r="A7" s="821"/>
      <c r="B7" s="725" t="s">
        <v>3258</v>
      </c>
      <c r="C7" s="716"/>
      <c r="D7" s="716">
        <v>-374.971338</v>
      </c>
      <c r="E7" s="716"/>
      <c r="F7" s="717">
        <v>-187.485669</v>
      </c>
      <c r="G7" s="715"/>
      <c r="H7" s="716">
        <v>-720.35444800000005</v>
      </c>
      <c r="I7" s="716">
        <v>-0.189166</v>
      </c>
      <c r="J7" s="717">
        <v>-360.36639000000002</v>
      </c>
    </row>
    <row r="8" spans="1:10" ht="14.4" customHeight="1">
      <c r="A8" s="821"/>
      <c r="B8" s="725" t="s">
        <v>3259</v>
      </c>
      <c r="C8" s="716">
        <v>-22.684581000000001</v>
      </c>
      <c r="D8" s="716"/>
      <c r="E8" s="716"/>
      <c r="F8" s="717">
        <v>-22.684581000000001</v>
      </c>
      <c r="G8" s="715">
        <v>-6.0690739999999996</v>
      </c>
      <c r="H8" s="716"/>
      <c r="I8" s="716"/>
      <c r="J8" s="717">
        <v>-6.0690739999999996</v>
      </c>
    </row>
    <row r="9" spans="1:10" ht="14.4" customHeight="1">
      <c r="A9" s="821"/>
      <c r="B9" s="725" t="s">
        <v>3261</v>
      </c>
      <c r="C9" s="716"/>
      <c r="D9" s="716">
        <v>-59.401375999999999</v>
      </c>
      <c r="E9" s="716"/>
      <c r="F9" s="717">
        <v>-29.700688</v>
      </c>
      <c r="G9" s="715">
        <v>-0.79081900000000005</v>
      </c>
      <c r="H9" s="716"/>
      <c r="I9" s="716"/>
      <c r="J9" s="717">
        <v>-0.79081900000000005</v>
      </c>
    </row>
    <row r="10" spans="1:10" ht="14.4" customHeight="1">
      <c r="A10" s="821"/>
      <c r="B10" s="725" t="s">
        <v>3262</v>
      </c>
      <c r="C10" s="719">
        <v>1300.821805</v>
      </c>
      <c r="D10" s="719">
        <v>1550.9603320000001</v>
      </c>
      <c r="E10" s="719">
        <v>120.293944</v>
      </c>
      <c r="F10" s="720">
        <v>2559.840162</v>
      </c>
      <c r="G10" s="718">
        <v>997.42739000000006</v>
      </c>
      <c r="H10" s="719">
        <v>1909.7353579999999</v>
      </c>
      <c r="I10" s="719">
        <v>157.57523699999999</v>
      </c>
      <c r="J10" s="720">
        <v>2509.4389780000001</v>
      </c>
    </row>
    <row r="11" spans="1:10" ht="31.8" customHeight="1">
      <c r="A11" s="726" t="s">
        <v>3263</v>
      </c>
      <c r="B11" s="725" t="s">
        <v>3265</v>
      </c>
      <c r="C11" s="716"/>
      <c r="D11" s="716">
        <v>-72.891716000000002</v>
      </c>
      <c r="E11" s="716">
        <v>7.4513800000000003</v>
      </c>
      <c r="F11" s="717">
        <v>-27.695653</v>
      </c>
      <c r="G11" s="715">
        <v>0.23382999999999998</v>
      </c>
      <c r="H11" s="716"/>
      <c r="I11" s="716">
        <v>0.756664</v>
      </c>
      <c r="J11" s="717">
        <v>2.4192019999999999</v>
      </c>
    </row>
    <row r="12" spans="1:10" ht="14.4" customHeight="1">
      <c r="A12" s="820" t="s">
        <v>3266</v>
      </c>
      <c r="B12" s="725" t="s">
        <v>3267</v>
      </c>
      <c r="C12" s="719"/>
      <c r="D12" s="719">
        <v>-1470.3066779999999</v>
      </c>
      <c r="E12" s="719">
        <v>314.39921699999996</v>
      </c>
      <c r="F12" s="720">
        <v>-571.68874800000003</v>
      </c>
      <c r="G12" s="718">
        <v>-34.365147999999998</v>
      </c>
      <c r="H12" s="719">
        <v>-1805.3788099999999</v>
      </c>
      <c r="I12" s="719">
        <v>234.56577799999999</v>
      </c>
      <c r="J12" s="720">
        <v>-868.51686199999995</v>
      </c>
    </row>
    <row r="13" spans="1:10" ht="14.4" customHeight="1">
      <c r="A13" s="821"/>
      <c r="B13" s="725" t="s">
        <v>3268</v>
      </c>
      <c r="C13" s="716"/>
      <c r="D13" s="716">
        <v>-1470.3066779999999</v>
      </c>
      <c r="E13" s="716">
        <v>314.39921699999996</v>
      </c>
      <c r="F13" s="717">
        <v>-420.75412299999999</v>
      </c>
      <c r="G13" s="715">
        <v>-34.365147999999998</v>
      </c>
      <c r="H13" s="716">
        <v>-1805.3788099999999</v>
      </c>
      <c r="I13" s="716">
        <v>234.56577799999999</v>
      </c>
      <c r="J13" s="717">
        <v>-702.48877400000003</v>
      </c>
    </row>
    <row r="14" spans="1:10" ht="14.4" customHeight="1">
      <c r="A14" s="821"/>
      <c r="B14" s="725" t="s">
        <v>3272</v>
      </c>
      <c r="C14" s="716"/>
      <c r="D14" s="716"/>
      <c r="E14" s="716"/>
      <c r="F14" s="717">
        <v>-150.93462500000001</v>
      </c>
      <c r="G14" s="715"/>
      <c r="H14" s="716"/>
      <c r="I14" s="716"/>
      <c r="J14" s="717">
        <v>-166.028088</v>
      </c>
    </row>
    <row r="15" spans="1:10" ht="14.4" customHeight="1">
      <c r="A15" s="820" t="s">
        <v>3274</v>
      </c>
      <c r="B15" s="725" t="s">
        <v>3275</v>
      </c>
      <c r="C15" s="719"/>
      <c r="D15" s="719"/>
      <c r="E15" s="719">
        <v>23.624037999999999</v>
      </c>
      <c r="F15" s="720">
        <v>23.624037999999999</v>
      </c>
      <c r="G15" s="718"/>
      <c r="H15" s="719"/>
      <c r="I15" s="719">
        <v>34.901117999999997</v>
      </c>
      <c r="J15" s="720">
        <v>34.901117999999997</v>
      </c>
    </row>
    <row r="16" spans="1:10" ht="14.4" customHeight="1">
      <c r="A16" s="822"/>
      <c r="B16" s="725" t="s">
        <v>3276</v>
      </c>
      <c r="C16" s="716"/>
      <c r="D16" s="716"/>
      <c r="E16" s="716">
        <v>60.103180999999999</v>
      </c>
      <c r="F16" s="717">
        <v>60.103180999999999</v>
      </c>
      <c r="G16" s="715"/>
      <c r="H16" s="716"/>
      <c r="I16" s="716">
        <v>54.196044999999998</v>
      </c>
      <c r="J16" s="717">
        <v>54.196044999999998</v>
      </c>
    </row>
    <row r="17" spans="1:10" ht="14.4" customHeight="1">
      <c r="A17" s="820" t="s">
        <v>3277</v>
      </c>
      <c r="B17" s="725" t="s">
        <v>3278</v>
      </c>
      <c r="C17" s="719">
        <v>1300.821805</v>
      </c>
      <c r="D17" s="719">
        <v>153.54537199999999</v>
      </c>
      <c r="E17" s="719">
        <v>343.51456100000001</v>
      </c>
      <c r="F17" s="720">
        <v>1932.119848</v>
      </c>
      <c r="G17" s="718">
        <v>962.82841200000007</v>
      </c>
      <c r="H17" s="719">
        <v>104.35655</v>
      </c>
      <c r="I17" s="719">
        <v>302.28718800000001</v>
      </c>
      <c r="J17" s="720">
        <v>1549.405751</v>
      </c>
    </row>
    <row r="18" spans="1:10" ht="14.4" customHeight="1">
      <c r="A18" s="821"/>
      <c r="B18" s="725" t="s">
        <v>3299</v>
      </c>
      <c r="C18" s="716">
        <v>203.60924399999999</v>
      </c>
      <c r="D18" s="716">
        <v>94.778704000000005</v>
      </c>
      <c r="E18" s="716">
        <v>107.22909300000001</v>
      </c>
      <c r="F18" s="717">
        <v>358.227689</v>
      </c>
      <c r="G18" s="715">
        <v>145.684054</v>
      </c>
      <c r="H18" s="716">
        <v>94.898251999999999</v>
      </c>
      <c r="I18" s="716">
        <v>79.638864999999996</v>
      </c>
      <c r="J18" s="717">
        <v>272.77204499999999</v>
      </c>
    </row>
    <row r="19" spans="1:10" ht="14.4" customHeight="1">
      <c r="A19" s="821"/>
      <c r="B19" s="725" t="s">
        <v>3280</v>
      </c>
      <c r="C19" s="716">
        <v>1020.731316</v>
      </c>
      <c r="D19" s="716"/>
      <c r="E19" s="716"/>
      <c r="F19" s="717">
        <v>1020.731317</v>
      </c>
      <c r="G19" s="715">
        <v>754.24667999999997</v>
      </c>
      <c r="H19" s="716"/>
      <c r="I19" s="716"/>
      <c r="J19" s="717">
        <v>754.24667999999997</v>
      </c>
    </row>
    <row r="20" spans="1:10" ht="14.4" customHeight="1">
      <c r="A20" s="821"/>
      <c r="B20" s="725" t="s">
        <v>3281</v>
      </c>
      <c r="C20" s="716">
        <v>35.533153999999996</v>
      </c>
      <c r="D20" s="716"/>
      <c r="E20" s="716">
        <v>112.209802</v>
      </c>
      <c r="F20" s="717">
        <v>306.033297</v>
      </c>
      <c r="G20" s="715">
        <v>15.264640999999999</v>
      </c>
      <c r="H20" s="716"/>
      <c r="I20" s="716">
        <v>115.958727</v>
      </c>
      <c r="J20" s="717">
        <v>305.34274399999998</v>
      </c>
    </row>
    <row r="21" spans="1:10" ht="14.4" customHeight="1">
      <c r="A21" s="821"/>
      <c r="B21" s="725" t="s">
        <v>3282</v>
      </c>
      <c r="C21" s="716">
        <v>1.126744</v>
      </c>
      <c r="D21" s="716"/>
      <c r="E21" s="716">
        <v>26.225279</v>
      </c>
      <c r="F21" s="717">
        <v>27.352022999999999</v>
      </c>
      <c r="G21" s="715">
        <v>7.6980040000000001</v>
      </c>
      <c r="H21" s="716">
        <v>6.7784459999999997</v>
      </c>
      <c r="I21" s="716">
        <v>17.781599</v>
      </c>
      <c r="J21" s="717">
        <v>28.868825999999999</v>
      </c>
    </row>
    <row r="22" spans="1:10" ht="14.4" customHeight="1">
      <c r="A22" s="821"/>
      <c r="B22" s="725" t="s">
        <v>3283</v>
      </c>
      <c r="C22" s="716">
        <v>1.37642</v>
      </c>
      <c r="D22" s="716"/>
      <c r="E22" s="716">
        <v>10.748065</v>
      </c>
      <c r="F22" s="717">
        <v>12.124485999999999</v>
      </c>
      <c r="G22" s="715">
        <v>0.97210300000000005</v>
      </c>
      <c r="H22" s="716"/>
      <c r="I22" s="716">
        <v>12.106621000000001</v>
      </c>
      <c r="J22" s="717">
        <v>13.078723999999999</v>
      </c>
    </row>
    <row r="23" spans="1:10" ht="14.4" customHeight="1" thickBot="1">
      <c r="A23" s="822"/>
      <c r="B23" s="725" t="s">
        <v>3284</v>
      </c>
      <c r="C23" s="723">
        <v>29.027652</v>
      </c>
      <c r="D23" s="723"/>
      <c r="E23" s="723"/>
      <c r="F23" s="724">
        <v>29.027652</v>
      </c>
      <c r="G23" s="722">
        <v>24.250024</v>
      </c>
      <c r="H23" s="723"/>
      <c r="I23" s="723"/>
      <c r="J23" s="724">
        <v>24.250024</v>
      </c>
    </row>
    <row r="25" spans="1:10">
      <c r="A25" s="40" t="s">
        <v>20</v>
      </c>
    </row>
    <row r="26" spans="1:10">
      <c r="A26" s="40"/>
    </row>
    <row r="27" spans="1:10">
      <c r="A27" s="53" t="s">
        <v>3298</v>
      </c>
    </row>
  </sheetData>
  <mergeCells count="6">
    <mergeCell ref="A17:A23"/>
    <mergeCell ref="C3:F3"/>
    <mergeCell ref="G3:J3"/>
    <mergeCell ref="A5:A10"/>
    <mergeCell ref="A12:A14"/>
    <mergeCell ref="A15:A16"/>
  </mergeCell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79145-5199-4CB6-A753-FB1317947174}">
  <dimension ref="A1:H23"/>
  <sheetViews>
    <sheetView workbookViewId="0"/>
  </sheetViews>
  <sheetFormatPr defaultRowHeight="14.4"/>
  <cols>
    <col min="1" max="1" width="27.77734375" customWidth="1"/>
    <col min="2" max="2" width="53" customWidth="1"/>
    <col min="3" max="8" width="12.109375" customWidth="1"/>
  </cols>
  <sheetData>
    <row r="1" spans="1:8">
      <c r="A1" s="89" t="s">
        <v>3287</v>
      </c>
    </row>
    <row r="2" spans="1:8" ht="15" thickBot="1"/>
    <row r="3" spans="1:8">
      <c r="C3" s="828">
        <v>2021</v>
      </c>
      <c r="D3" s="826"/>
      <c r="E3" s="827"/>
      <c r="F3" s="828">
        <v>2022</v>
      </c>
      <c r="G3" s="826"/>
      <c r="H3" s="827"/>
    </row>
    <row r="4" spans="1:8" ht="27.6">
      <c r="C4" s="711" t="s">
        <v>3253</v>
      </c>
      <c r="D4" s="712" t="s">
        <v>146</v>
      </c>
      <c r="E4" s="713" t="s">
        <v>27</v>
      </c>
      <c r="F4" s="711" t="s">
        <v>3253</v>
      </c>
      <c r="G4" s="712" t="s">
        <v>146</v>
      </c>
      <c r="H4" s="713" t="s">
        <v>27</v>
      </c>
    </row>
    <row r="5" spans="1:8">
      <c r="A5" s="829" t="s">
        <v>3255</v>
      </c>
      <c r="B5" s="725" t="s">
        <v>3256</v>
      </c>
      <c r="C5" s="715"/>
      <c r="D5" s="716">
        <v>0.59249000000000007</v>
      </c>
      <c r="E5" s="717">
        <v>461.83956000000001</v>
      </c>
      <c r="F5" s="715"/>
      <c r="G5" s="716">
        <v>0.52389200000000002</v>
      </c>
      <c r="H5" s="717">
        <v>507.89567</v>
      </c>
    </row>
    <row r="6" spans="1:8">
      <c r="A6" s="829"/>
      <c r="B6" s="725" t="s">
        <v>3257</v>
      </c>
      <c r="C6" s="715">
        <v>50.919069</v>
      </c>
      <c r="D6" s="716"/>
      <c r="E6" s="717">
        <v>50.919068000000003</v>
      </c>
      <c r="F6" s="715">
        <v>159.40223799999998</v>
      </c>
      <c r="G6" s="716"/>
      <c r="H6" s="717">
        <v>159.40223800000001</v>
      </c>
    </row>
    <row r="7" spans="1:8">
      <c r="A7" s="829"/>
      <c r="B7" s="725" t="s">
        <v>3259</v>
      </c>
      <c r="C7" s="715">
        <v>-1.9091819999999999</v>
      </c>
      <c r="D7" s="716"/>
      <c r="E7" s="717">
        <v>-1.9091819999999999</v>
      </c>
      <c r="F7" s="715">
        <v>-17.708838</v>
      </c>
      <c r="G7" s="716"/>
      <c r="H7" s="717">
        <v>-17.708838</v>
      </c>
    </row>
    <row r="8" spans="1:8">
      <c r="A8" s="829"/>
      <c r="B8" s="725" t="s">
        <v>3261</v>
      </c>
      <c r="C8" s="715">
        <v>11.283393</v>
      </c>
      <c r="D8" s="716"/>
      <c r="E8" s="717">
        <v>11.283393</v>
      </c>
      <c r="F8" s="715">
        <v>6.7618009999999993</v>
      </c>
      <c r="G8" s="716"/>
      <c r="H8" s="717">
        <v>6.7618010000000002</v>
      </c>
    </row>
    <row r="9" spans="1:8">
      <c r="A9" s="829"/>
      <c r="B9" s="728" t="s">
        <v>3262</v>
      </c>
      <c r="C9" s="729">
        <v>60.293278000000001</v>
      </c>
      <c r="D9" s="730">
        <v>0.59249000000000007</v>
      </c>
      <c r="E9" s="731">
        <v>522.13283799999999</v>
      </c>
      <c r="F9" s="729">
        <v>148.45519999999999</v>
      </c>
      <c r="G9" s="730">
        <v>0.52389200000000002</v>
      </c>
      <c r="H9" s="731">
        <v>656.35086999999999</v>
      </c>
    </row>
    <row r="10" spans="1:8" ht="30">
      <c r="A10" s="727" t="s">
        <v>3263</v>
      </c>
      <c r="B10" s="725" t="s">
        <v>3265</v>
      </c>
      <c r="C10" s="715">
        <v>-1.1204680000000002</v>
      </c>
      <c r="D10" s="716">
        <v>3.4998000000000001E-2</v>
      </c>
      <c r="E10" s="717">
        <v>14.914557</v>
      </c>
      <c r="F10" s="715">
        <v>1.9983690000000003</v>
      </c>
      <c r="G10" s="716">
        <v>-0.45550099999999999</v>
      </c>
      <c r="H10" s="717">
        <v>19.142897000000001</v>
      </c>
    </row>
    <row r="11" spans="1:8">
      <c r="A11" s="829" t="s">
        <v>3266</v>
      </c>
      <c r="B11" s="728" t="s">
        <v>3267</v>
      </c>
      <c r="C11" s="729">
        <v>-8.4337130000000009</v>
      </c>
      <c r="D11" s="730">
        <v>6.724456</v>
      </c>
      <c r="E11" s="731">
        <v>-84.696375000000003</v>
      </c>
      <c r="F11" s="729">
        <v>-18.704086</v>
      </c>
      <c r="G11" s="730">
        <v>8.9051799999999997</v>
      </c>
      <c r="H11" s="731">
        <v>-101.084739</v>
      </c>
    </row>
    <row r="12" spans="1:8">
      <c r="A12" s="829"/>
      <c r="B12" s="725" t="s">
        <v>3268</v>
      </c>
      <c r="C12" s="715">
        <v>-8.4337130000000009</v>
      </c>
      <c r="D12" s="716">
        <v>6.724456</v>
      </c>
      <c r="E12" s="717">
        <v>-1.7092559999999999</v>
      </c>
      <c r="F12" s="715">
        <v>-18.704086</v>
      </c>
      <c r="G12" s="716">
        <v>8.9051799999999997</v>
      </c>
      <c r="H12" s="717">
        <v>-9.7989069999999998</v>
      </c>
    </row>
    <row r="13" spans="1:8">
      <c r="A13" s="829"/>
      <c r="B13" s="725" t="s">
        <v>3272</v>
      </c>
      <c r="C13" s="715"/>
      <c r="D13" s="716"/>
      <c r="E13" s="717">
        <v>-82.987120000000004</v>
      </c>
      <c r="F13" s="715"/>
      <c r="G13" s="716"/>
      <c r="H13" s="717">
        <v>-91.285831000000002</v>
      </c>
    </row>
    <row r="14" spans="1:8">
      <c r="A14" s="829" t="s">
        <v>3274</v>
      </c>
      <c r="B14" s="728" t="s">
        <v>3275</v>
      </c>
      <c r="C14" s="729"/>
      <c r="D14" s="730">
        <v>1.289768</v>
      </c>
      <c r="E14" s="731">
        <v>1.289768</v>
      </c>
      <c r="F14" s="729"/>
      <c r="G14" s="730">
        <v>1.289768</v>
      </c>
      <c r="H14" s="731">
        <v>1.289768</v>
      </c>
    </row>
    <row r="15" spans="1:8">
      <c r="A15" s="829"/>
      <c r="B15" s="725" t="s">
        <v>3276</v>
      </c>
      <c r="C15" s="715"/>
      <c r="D15" s="716">
        <v>2.7515049999999999</v>
      </c>
      <c r="E15" s="717">
        <v>2.7515049999999999</v>
      </c>
      <c r="F15" s="715"/>
      <c r="G15" s="716">
        <v>3.2674000000000002E-2</v>
      </c>
      <c r="H15" s="717">
        <v>3.2674000000000002E-2</v>
      </c>
    </row>
    <row r="16" spans="1:8">
      <c r="A16" s="829" t="s">
        <v>3277</v>
      </c>
      <c r="B16" s="728" t="s">
        <v>3278</v>
      </c>
      <c r="C16" s="729">
        <v>52.980031999999994</v>
      </c>
      <c r="D16" s="730">
        <v>3.2406760000000001</v>
      </c>
      <c r="E16" s="731">
        <v>418.48063300000001</v>
      </c>
      <c r="F16" s="729">
        <v>127.752745</v>
      </c>
      <c r="G16" s="730">
        <v>8.5621310000000008</v>
      </c>
      <c r="H16" s="731">
        <v>534.800793</v>
      </c>
    </row>
    <row r="17" spans="1:8">
      <c r="A17" s="829"/>
      <c r="B17" s="725" t="s">
        <v>3299</v>
      </c>
      <c r="C17" s="715">
        <v>8.7052870000000002</v>
      </c>
      <c r="D17" s="716">
        <v>1.167462</v>
      </c>
      <c r="E17" s="717">
        <v>9.8727490000000007</v>
      </c>
      <c r="F17" s="715">
        <v>18.975660000000001</v>
      </c>
      <c r="G17" s="716">
        <v>1.0814779999999999</v>
      </c>
      <c r="H17" s="717">
        <v>20.057137999999998</v>
      </c>
    </row>
    <row r="18" spans="1:8">
      <c r="A18" s="829"/>
      <c r="B18" s="725" t="s">
        <v>3280</v>
      </c>
      <c r="C18" s="715">
        <v>29.653797000000001</v>
      </c>
      <c r="D18" s="716"/>
      <c r="E18" s="717">
        <v>29.653797000000001</v>
      </c>
      <c r="F18" s="715">
        <v>48.374524999999998</v>
      </c>
      <c r="G18" s="716"/>
      <c r="H18" s="717">
        <v>48.374524999999998</v>
      </c>
    </row>
    <row r="19" spans="1:8" ht="15" thickBot="1">
      <c r="A19" s="829"/>
      <c r="B19" s="725" t="s">
        <v>3281</v>
      </c>
      <c r="C19" s="722">
        <v>11.811029</v>
      </c>
      <c r="D19" s="723">
        <v>1.673468</v>
      </c>
      <c r="E19" s="724">
        <v>339.05393700000002</v>
      </c>
      <c r="F19" s="722">
        <v>39.542383000000001</v>
      </c>
      <c r="G19" s="723">
        <v>6.3628549999999997</v>
      </c>
      <c r="H19" s="724">
        <v>404.03162200000003</v>
      </c>
    </row>
    <row r="21" spans="1:8">
      <c r="A21" s="40" t="s">
        <v>20</v>
      </c>
    </row>
    <row r="22" spans="1:8">
      <c r="A22" s="40"/>
    </row>
    <row r="23" spans="1:8">
      <c r="A23" s="53" t="s">
        <v>3298</v>
      </c>
    </row>
  </sheetData>
  <mergeCells count="6">
    <mergeCell ref="A16:A19"/>
    <mergeCell ref="C3:E3"/>
    <mergeCell ref="F3:H3"/>
    <mergeCell ref="A5:A9"/>
    <mergeCell ref="A11:A13"/>
    <mergeCell ref="A14:A15"/>
  </mergeCell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BDEA-10F9-42CB-ACF7-72C9DED1B2FE}">
  <dimension ref="A1:J25"/>
  <sheetViews>
    <sheetView workbookViewId="0"/>
  </sheetViews>
  <sheetFormatPr defaultRowHeight="14.4"/>
  <cols>
    <col min="1" max="1" width="34" customWidth="1"/>
    <col min="2" max="2" width="53.33203125" bestFit="1" customWidth="1"/>
  </cols>
  <sheetData>
    <row r="1" spans="1:10">
      <c r="A1" s="89" t="s">
        <v>3288</v>
      </c>
    </row>
    <row r="3" spans="1:10">
      <c r="C3" s="830">
        <v>2021</v>
      </c>
      <c r="D3" s="830"/>
      <c r="E3" s="830"/>
      <c r="F3" s="830"/>
      <c r="G3" s="830">
        <v>2022</v>
      </c>
      <c r="H3" s="830"/>
      <c r="I3" s="830"/>
      <c r="J3" s="830"/>
    </row>
    <row r="4" spans="1:10" ht="41.4">
      <c r="C4" s="712" t="s">
        <v>3252</v>
      </c>
      <c r="D4" s="712" t="s">
        <v>3253</v>
      </c>
      <c r="E4" s="712" t="s">
        <v>146</v>
      </c>
      <c r="F4" s="712" t="s">
        <v>27</v>
      </c>
      <c r="G4" s="712" t="s">
        <v>3252</v>
      </c>
      <c r="H4" s="712" t="s">
        <v>3253</v>
      </c>
      <c r="I4" s="712" t="s">
        <v>146</v>
      </c>
      <c r="J4" s="712" t="s">
        <v>27</v>
      </c>
    </row>
    <row r="5" spans="1:10">
      <c r="A5" s="831" t="s">
        <v>3255</v>
      </c>
      <c r="B5" s="725" t="s">
        <v>3256</v>
      </c>
      <c r="C5" s="716">
        <v>1330</v>
      </c>
      <c r="D5" s="716"/>
      <c r="E5" s="716">
        <v>1173</v>
      </c>
      <c r="F5" s="716">
        <v>39116</v>
      </c>
      <c r="G5" s="716">
        <v>1463.057767</v>
      </c>
      <c r="H5" s="716"/>
      <c r="I5" s="716">
        <v>1289.8362280000001</v>
      </c>
      <c r="J5" s="716">
        <v>43027.491416999997</v>
      </c>
    </row>
    <row r="6" spans="1:10">
      <c r="A6" s="831"/>
      <c r="B6" s="714" t="s">
        <v>3257</v>
      </c>
      <c r="C6" s="716"/>
      <c r="D6" s="716">
        <v>1358</v>
      </c>
      <c r="E6" s="716">
        <v>112</v>
      </c>
      <c r="F6" s="716">
        <v>1471</v>
      </c>
      <c r="G6" s="716"/>
      <c r="H6" s="716">
        <v>1503.9015060000002</v>
      </c>
      <c r="I6" s="716">
        <v>123.73524500000001</v>
      </c>
      <c r="J6" s="716">
        <v>1627.636751</v>
      </c>
    </row>
    <row r="7" spans="1:10">
      <c r="A7" s="831"/>
      <c r="B7" s="714" t="s">
        <v>3258</v>
      </c>
      <c r="C7" s="716">
        <v>-1330</v>
      </c>
      <c r="D7" s="716"/>
      <c r="E7" s="716">
        <v>-5</v>
      </c>
      <c r="F7" s="716">
        <v>-1335</v>
      </c>
      <c r="G7" s="716">
        <v>-1463.057767</v>
      </c>
      <c r="H7" s="716"/>
      <c r="I7" s="716">
        <v>-5.213508</v>
      </c>
      <c r="J7" s="716">
        <v>-1468.2712750000001</v>
      </c>
    </row>
    <row r="8" spans="1:10">
      <c r="A8" s="831"/>
      <c r="B8" s="714" t="s">
        <v>3260</v>
      </c>
      <c r="C8" s="716"/>
      <c r="D8" s="716"/>
      <c r="E8" s="716"/>
      <c r="F8" s="716"/>
      <c r="G8" s="716"/>
      <c r="H8" s="716">
        <v>-113.04112600000001</v>
      </c>
      <c r="I8" s="716"/>
      <c r="J8" s="716">
        <v>-113.04112600000001</v>
      </c>
    </row>
    <row r="9" spans="1:10">
      <c r="A9" s="831"/>
      <c r="B9" s="714" t="s">
        <v>3261</v>
      </c>
      <c r="C9" s="716"/>
      <c r="D9" s="716"/>
      <c r="E9" s="716"/>
      <c r="F9" s="716"/>
      <c r="G9" s="716">
        <v>12.123818</v>
      </c>
      <c r="H9" s="716">
        <v>-20.040364999999998</v>
      </c>
      <c r="I9" s="716"/>
      <c r="J9" s="716">
        <v>-7.9165469999999996</v>
      </c>
    </row>
    <row r="10" spans="1:10">
      <c r="A10" s="831"/>
      <c r="B10" s="714" t="s">
        <v>3262</v>
      </c>
      <c r="C10" s="735"/>
      <c r="D10" s="735">
        <v>1358</v>
      </c>
      <c r="E10" s="735">
        <v>1280</v>
      </c>
      <c r="F10" s="735">
        <v>39252</v>
      </c>
      <c r="G10" s="735">
        <v>12.123818</v>
      </c>
      <c r="H10" s="735">
        <v>1370.8200159999999</v>
      </c>
      <c r="I10" s="735">
        <v>1408.3579650000001</v>
      </c>
      <c r="J10" s="735">
        <v>43065.899219999999</v>
      </c>
    </row>
    <row r="11" spans="1:10" ht="15">
      <c r="A11" s="732" t="s">
        <v>3291</v>
      </c>
      <c r="B11" s="714" t="s">
        <v>3265</v>
      </c>
      <c r="C11" s="716"/>
      <c r="D11" s="716"/>
      <c r="E11" s="716">
        <v>27</v>
      </c>
      <c r="F11" s="716">
        <v>27</v>
      </c>
      <c r="G11" s="716">
        <v>12.123818</v>
      </c>
      <c r="H11" s="716">
        <v>2.9285060000000001</v>
      </c>
      <c r="I11" s="716">
        <v>38.119765000000001</v>
      </c>
      <c r="J11" s="716">
        <v>53.172089999999997</v>
      </c>
    </row>
    <row r="12" spans="1:10">
      <c r="A12" s="831" t="s">
        <v>3266</v>
      </c>
      <c r="B12" s="714" t="s">
        <v>3267</v>
      </c>
      <c r="C12" s="735"/>
      <c r="D12" s="735"/>
      <c r="E12" s="735">
        <v>1</v>
      </c>
      <c r="F12" s="735">
        <v>-14413</v>
      </c>
      <c r="G12" s="735"/>
      <c r="H12" s="735">
        <v>30.811121</v>
      </c>
      <c r="I12" s="735">
        <v>0.72932899999977963</v>
      </c>
      <c r="J12" s="735">
        <v>-15823.443368</v>
      </c>
    </row>
    <row r="13" spans="1:10">
      <c r="A13" s="831"/>
      <c r="B13" s="714" t="s">
        <v>3268</v>
      </c>
      <c r="C13" s="716"/>
      <c r="D13" s="716"/>
      <c r="E13" s="716">
        <v>1</v>
      </c>
      <c r="F13" s="716">
        <v>1</v>
      </c>
      <c r="G13" s="716"/>
      <c r="H13" s="716">
        <v>30.811121</v>
      </c>
      <c r="I13" s="716">
        <v>0.72932899999977963</v>
      </c>
      <c r="J13" s="716">
        <v>31.54045</v>
      </c>
    </row>
    <row r="14" spans="1:10">
      <c r="A14" s="831"/>
      <c r="B14" s="714" t="s">
        <v>3272</v>
      </c>
      <c r="C14" s="716"/>
      <c r="D14" s="716"/>
      <c r="E14" s="716"/>
      <c r="F14" s="716">
        <v>-14414</v>
      </c>
      <c r="G14" s="716"/>
      <c r="H14" s="716"/>
      <c r="I14" s="716"/>
      <c r="J14" s="716">
        <v>-15854.983818000001</v>
      </c>
    </row>
    <row r="15" spans="1:10" ht="15">
      <c r="A15" s="732" t="s">
        <v>3292</v>
      </c>
      <c r="B15" s="714" t="s">
        <v>3275</v>
      </c>
      <c r="C15" s="735"/>
      <c r="D15" s="735"/>
      <c r="E15" s="735">
        <v>109</v>
      </c>
      <c r="F15" s="735">
        <v>109</v>
      </c>
      <c r="G15" s="735"/>
      <c r="H15" s="735"/>
      <c r="I15" s="735"/>
      <c r="J15" s="735"/>
    </row>
    <row r="16" spans="1:10" ht="15">
      <c r="A16" s="732"/>
      <c r="B16" s="714" t="s">
        <v>3276</v>
      </c>
      <c r="C16" s="716"/>
      <c r="D16" s="716"/>
      <c r="E16" s="716">
        <v>315</v>
      </c>
      <c r="F16" s="716">
        <v>315</v>
      </c>
      <c r="G16" s="716"/>
      <c r="H16" s="716"/>
      <c r="I16" s="716">
        <v>346.23588699999999</v>
      </c>
      <c r="J16" s="716">
        <v>346.23588699999999</v>
      </c>
    </row>
    <row r="17" spans="1:10">
      <c r="A17" s="831" t="s">
        <v>3277</v>
      </c>
      <c r="B17" s="714" t="s">
        <v>3278</v>
      </c>
      <c r="C17" s="735"/>
      <c r="D17" s="735">
        <v>1358</v>
      </c>
      <c r="E17" s="735">
        <v>830</v>
      </c>
      <c r="F17" s="735">
        <v>24388</v>
      </c>
      <c r="G17" s="735"/>
      <c r="H17" s="735">
        <v>1398.70263</v>
      </c>
      <c r="I17" s="735">
        <v>1024.731642</v>
      </c>
      <c r="J17" s="735">
        <v>26843.047875</v>
      </c>
    </row>
    <row r="18" spans="1:10">
      <c r="A18" s="831"/>
      <c r="B18" s="714" t="s">
        <v>3299</v>
      </c>
      <c r="C18" s="716"/>
      <c r="D18" s="716">
        <v>1</v>
      </c>
      <c r="E18" s="716">
        <v>590</v>
      </c>
      <c r="F18" s="716">
        <v>591</v>
      </c>
      <c r="G18" s="716"/>
      <c r="H18" s="716">
        <v>720.38542400000006</v>
      </c>
      <c r="I18" s="716">
        <v>682.92751499999997</v>
      </c>
      <c r="J18" s="716">
        <v>1403.3129389999999</v>
      </c>
    </row>
    <row r="19" spans="1:10">
      <c r="A19" s="831"/>
      <c r="B19" s="714" t="s">
        <v>3280</v>
      </c>
      <c r="C19" s="716"/>
      <c r="D19" s="716">
        <v>1342</v>
      </c>
      <c r="E19" s="716">
        <v>1</v>
      </c>
      <c r="F19" s="716">
        <v>1343</v>
      </c>
      <c r="G19" s="716"/>
      <c r="H19" s="716">
        <v>651.97075399999994</v>
      </c>
      <c r="I19" s="716">
        <v>1.260791</v>
      </c>
      <c r="J19" s="716">
        <v>653.23154499999998</v>
      </c>
    </row>
    <row r="20" spans="1:10">
      <c r="A20" s="831"/>
      <c r="B20" s="714" t="s">
        <v>3281</v>
      </c>
      <c r="C20" s="716"/>
      <c r="D20" s="716">
        <v>15</v>
      </c>
      <c r="E20" s="716">
        <v>141</v>
      </c>
      <c r="F20" s="716">
        <v>22356</v>
      </c>
      <c r="G20" s="716"/>
      <c r="H20" s="716">
        <v>16.936879000000001</v>
      </c>
      <c r="I20" s="716">
        <v>198.474377</v>
      </c>
      <c r="J20" s="716">
        <v>24635.024859000001</v>
      </c>
    </row>
    <row r="21" spans="1:10">
      <c r="A21" s="831"/>
      <c r="B21" s="714" t="s">
        <v>3284</v>
      </c>
      <c r="C21" s="716"/>
      <c r="D21" s="716"/>
      <c r="E21" s="716"/>
      <c r="F21" s="716"/>
      <c r="G21" s="716"/>
      <c r="H21" s="716">
        <v>9.409573</v>
      </c>
      <c r="I21" s="716"/>
      <c r="J21" s="716">
        <v>9.409573</v>
      </c>
    </row>
    <row r="23" spans="1:10">
      <c r="A23" s="40" t="s">
        <v>20</v>
      </c>
    </row>
    <row r="24" spans="1:10">
      <c r="A24" s="40"/>
    </row>
    <row r="25" spans="1:10">
      <c r="A25" s="53" t="s">
        <v>3298</v>
      </c>
    </row>
  </sheetData>
  <mergeCells count="5">
    <mergeCell ref="C3:F3"/>
    <mergeCell ref="G3:J3"/>
    <mergeCell ref="A5:A10"/>
    <mergeCell ref="A12:A14"/>
    <mergeCell ref="A17:A21"/>
  </mergeCell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ACD50-8D5B-41A4-B6CB-9EFBC0B65096}">
  <dimension ref="A1:J29"/>
  <sheetViews>
    <sheetView workbookViewId="0"/>
  </sheetViews>
  <sheetFormatPr defaultRowHeight="14.4"/>
  <cols>
    <col min="1" max="1" width="29.109375" customWidth="1"/>
    <col min="2" max="2" width="53.33203125" bestFit="1" customWidth="1"/>
  </cols>
  <sheetData>
    <row r="1" spans="1:10">
      <c r="A1" s="89" t="s">
        <v>3293</v>
      </c>
    </row>
    <row r="3" spans="1:10">
      <c r="C3" s="830">
        <v>2021</v>
      </c>
      <c r="D3" s="830"/>
      <c r="E3" s="830"/>
      <c r="F3" s="830"/>
      <c r="G3" s="830">
        <v>2022</v>
      </c>
      <c r="H3" s="830"/>
      <c r="I3" s="830"/>
      <c r="J3" s="830"/>
    </row>
    <row r="4" spans="1:10" ht="69">
      <c r="A4" s="733"/>
      <c r="B4" s="733"/>
      <c r="C4" s="712" t="s">
        <v>3253</v>
      </c>
      <c r="D4" s="712" t="s">
        <v>3286</v>
      </c>
      <c r="E4" s="712" t="s">
        <v>146</v>
      </c>
      <c r="F4" s="712" t="s">
        <v>27</v>
      </c>
      <c r="G4" s="712" t="s">
        <v>3253</v>
      </c>
      <c r="H4" s="712" t="s">
        <v>3286</v>
      </c>
      <c r="I4" s="712" t="s">
        <v>146</v>
      </c>
      <c r="J4" s="712" t="s">
        <v>27</v>
      </c>
    </row>
    <row r="5" spans="1:10">
      <c r="A5" s="832" t="s">
        <v>3255</v>
      </c>
      <c r="B5" s="714" t="s">
        <v>3256</v>
      </c>
      <c r="C5" s="716"/>
      <c r="D5" s="716">
        <v>225.675838</v>
      </c>
      <c r="E5" s="716">
        <v>23.636942999999999</v>
      </c>
      <c r="F5" s="716">
        <v>7112.269413</v>
      </c>
      <c r="G5" s="716"/>
      <c r="H5" s="716">
        <v>353.29607399999998</v>
      </c>
      <c r="I5" s="716">
        <v>24.458848</v>
      </c>
      <c r="J5" s="716">
        <v>8266.9583519999996</v>
      </c>
    </row>
    <row r="6" spans="1:10">
      <c r="A6" s="832"/>
      <c r="B6" s="714" t="s">
        <v>3257</v>
      </c>
      <c r="C6" s="716">
        <v>282.519947</v>
      </c>
      <c r="D6" s="716">
        <v>84.532712000000004</v>
      </c>
      <c r="E6" s="716">
        <v>78.624247999999994</v>
      </c>
      <c r="F6" s="716">
        <v>403.410551</v>
      </c>
      <c r="G6" s="716">
        <v>288.19217599999996</v>
      </c>
      <c r="H6" s="716">
        <v>94.282030000000006</v>
      </c>
      <c r="I6" s="716">
        <v>77.558040000000005</v>
      </c>
      <c r="J6" s="716">
        <v>412.891231</v>
      </c>
    </row>
    <row r="7" spans="1:10">
      <c r="A7" s="832"/>
      <c r="B7" s="714" t="s">
        <v>3258</v>
      </c>
      <c r="C7" s="716"/>
      <c r="D7" s="716">
        <v>-225.675838</v>
      </c>
      <c r="E7" s="716"/>
      <c r="F7" s="716">
        <v>-112.837919</v>
      </c>
      <c r="G7" s="716"/>
      <c r="H7" s="716">
        <v>-353.29607399999998</v>
      </c>
      <c r="I7" s="716"/>
      <c r="J7" s="716">
        <v>-176.64803699999999</v>
      </c>
    </row>
    <row r="8" spans="1:10">
      <c r="A8" s="832"/>
      <c r="B8" s="714" t="s">
        <v>3259</v>
      </c>
      <c r="C8" s="716">
        <v>-0.26541799999999999</v>
      </c>
      <c r="D8" s="716"/>
      <c r="E8" s="716"/>
      <c r="F8" s="716">
        <v>-0.26541799999999999</v>
      </c>
      <c r="G8" s="716">
        <v>-0.95136500000000002</v>
      </c>
      <c r="H8" s="716"/>
      <c r="I8" s="716"/>
      <c r="J8" s="716">
        <v>-0.95136500000000002</v>
      </c>
    </row>
    <row r="9" spans="1:10">
      <c r="A9" s="832"/>
      <c r="B9" s="714" t="s">
        <v>3261</v>
      </c>
      <c r="C9" s="716"/>
      <c r="D9" s="716"/>
      <c r="E9" s="716"/>
      <c r="F9" s="716"/>
      <c r="G9" s="716">
        <v>0.55651099999999998</v>
      </c>
      <c r="H9" s="716"/>
      <c r="I9" s="716"/>
      <c r="J9" s="716">
        <v>0.55651099999999998</v>
      </c>
    </row>
    <row r="10" spans="1:10">
      <c r="A10" s="832"/>
      <c r="B10" s="714" t="s">
        <v>3262</v>
      </c>
      <c r="C10" s="735">
        <v>282.25452899999999</v>
      </c>
      <c r="D10" s="735">
        <v>84.532712000000004</v>
      </c>
      <c r="E10" s="735">
        <v>102.261191</v>
      </c>
      <c r="F10" s="735">
        <v>7402.5766270000004</v>
      </c>
      <c r="G10" s="735">
        <v>287.79732299999995</v>
      </c>
      <c r="H10" s="735">
        <v>94.282030000000006</v>
      </c>
      <c r="I10" s="735">
        <v>102.01688800000001</v>
      </c>
      <c r="J10" s="735">
        <v>8502.8066930000005</v>
      </c>
    </row>
    <row r="11" spans="1:10" ht="15">
      <c r="A11" s="734" t="s">
        <v>3295</v>
      </c>
      <c r="B11" s="714" t="s">
        <v>3265</v>
      </c>
      <c r="C11" s="716">
        <v>-0.106451</v>
      </c>
      <c r="D11" s="716"/>
      <c r="E11" s="716">
        <v>4.9338509999999998</v>
      </c>
      <c r="F11" s="716">
        <v>4.8273999999999999</v>
      </c>
      <c r="G11" s="716">
        <v>2.5206999999999979E-2</v>
      </c>
      <c r="H11" s="716">
        <v>-3.6974E-2</v>
      </c>
      <c r="I11" s="716">
        <v>1.993082</v>
      </c>
      <c r="J11" s="716">
        <v>-0.467391</v>
      </c>
    </row>
    <row r="12" spans="1:10">
      <c r="A12" s="832" t="s">
        <v>3266</v>
      </c>
      <c r="B12" s="714" t="s">
        <v>3267</v>
      </c>
      <c r="C12" s="716">
        <v>-0.106458</v>
      </c>
      <c r="D12" s="716">
        <v>-20.121516</v>
      </c>
      <c r="E12" s="716">
        <v>28.773964000000003</v>
      </c>
      <c r="F12" s="716">
        <v>-535.93008999999995</v>
      </c>
      <c r="G12" s="716">
        <v>7.2029999999999997E-2</v>
      </c>
      <c r="H12" s="716">
        <v>-21.567784</v>
      </c>
      <c r="I12" s="716">
        <v>34.676686000000004</v>
      </c>
      <c r="J12" s="716">
        <v>-717.08274600000004</v>
      </c>
    </row>
    <row r="13" spans="1:10">
      <c r="A13" s="832"/>
      <c r="B13" s="714" t="s">
        <v>3268</v>
      </c>
      <c r="C13" s="716"/>
      <c r="D13" s="716"/>
      <c r="E13" s="716">
        <v>0.76526300000000091</v>
      </c>
      <c r="F13" s="716">
        <v>0.765262</v>
      </c>
      <c r="G13" s="716">
        <v>7.2029999999999997E-2</v>
      </c>
      <c r="H13" s="716">
        <v>-8.0108920000000001</v>
      </c>
      <c r="I13" s="716">
        <v>34.676686000000004</v>
      </c>
      <c r="J13" s="716">
        <v>30.743271</v>
      </c>
    </row>
    <row r="14" spans="1:10">
      <c r="A14" s="832"/>
      <c r="B14" s="725" t="s">
        <v>3296</v>
      </c>
      <c r="C14" s="716"/>
      <c r="D14" s="716"/>
      <c r="E14" s="716"/>
      <c r="F14" s="716"/>
      <c r="G14" s="716"/>
      <c r="H14" s="716"/>
      <c r="I14" s="716"/>
      <c r="J14" s="716">
        <v>-650.79717700000003</v>
      </c>
    </row>
    <row r="15" spans="1:10">
      <c r="A15" s="832"/>
      <c r="B15" s="725" t="s">
        <v>3297</v>
      </c>
      <c r="C15" s="716"/>
      <c r="D15" s="716">
        <v>-12.135272000000001</v>
      </c>
      <c r="E15" s="716">
        <v>28.008700999999999</v>
      </c>
      <c r="F15" s="716">
        <v>-532.59577300000001</v>
      </c>
      <c r="G15" s="716"/>
      <c r="H15" s="716">
        <v>-13.556894</v>
      </c>
      <c r="I15" s="716"/>
      <c r="J15" s="716">
        <v>-6.7784469999999999</v>
      </c>
    </row>
    <row r="16" spans="1:10">
      <c r="A16" s="832"/>
      <c r="B16" s="725" t="s">
        <v>3303</v>
      </c>
      <c r="C16" s="716">
        <v>-0.106458</v>
      </c>
      <c r="D16" s="716">
        <v>-7.9862419999999998</v>
      </c>
      <c r="E16" s="716"/>
      <c r="F16" s="716">
        <v>-4.0995790000000003</v>
      </c>
      <c r="G16" s="716"/>
      <c r="H16" s="716"/>
      <c r="I16" s="716"/>
      <c r="J16" s="716"/>
    </row>
    <row r="17" spans="1:10">
      <c r="A17" s="832"/>
      <c r="B17" s="714" t="s">
        <v>3272</v>
      </c>
      <c r="C17" s="716"/>
      <c r="D17" s="716"/>
      <c r="E17" s="716"/>
      <c r="F17" s="716"/>
      <c r="G17" s="716"/>
      <c r="H17" s="716"/>
      <c r="I17" s="716"/>
      <c r="J17" s="716">
        <v>-90.250393000000003</v>
      </c>
    </row>
    <row r="18" spans="1:10">
      <c r="A18" s="832" t="s">
        <v>3292</v>
      </c>
      <c r="B18" s="714" t="s">
        <v>3275</v>
      </c>
      <c r="C18" s="735"/>
      <c r="D18" s="735"/>
      <c r="E18" s="735"/>
      <c r="F18" s="735"/>
      <c r="G18" s="735"/>
      <c r="H18" s="735"/>
      <c r="I18" s="735">
        <v>1.031814</v>
      </c>
      <c r="J18" s="735">
        <v>1.031814</v>
      </c>
    </row>
    <row r="19" spans="1:10">
      <c r="A19" s="832"/>
      <c r="B19" s="714" t="s">
        <v>3276</v>
      </c>
      <c r="C19" s="716"/>
      <c r="D19" s="716"/>
      <c r="E19" s="716"/>
      <c r="F19" s="716"/>
      <c r="G19" s="716"/>
      <c r="H19" s="716"/>
      <c r="I19" s="716">
        <v>13.757524</v>
      </c>
      <c r="J19" s="716">
        <v>13.757524</v>
      </c>
    </row>
    <row r="20" spans="1:10">
      <c r="A20" s="832" t="s">
        <v>3277</v>
      </c>
      <c r="B20" s="714" t="s">
        <v>3278</v>
      </c>
      <c r="C20" s="735">
        <v>282.25452299999995</v>
      </c>
      <c r="D20" s="735">
        <v>64.411196000000004</v>
      </c>
      <c r="E20" s="735">
        <v>126.101303</v>
      </c>
      <c r="F20" s="735">
        <v>6861.8191370000004</v>
      </c>
      <c r="G20" s="735">
        <v>287.84414799999996</v>
      </c>
      <c r="H20" s="735">
        <v>72.751217999999994</v>
      </c>
      <c r="I20" s="735">
        <v>119.911154</v>
      </c>
      <c r="J20" s="735">
        <v>7771.402</v>
      </c>
    </row>
    <row r="21" spans="1:10">
      <c r="A21" s="832"/>
      <c r="B21" s="714" t="s">
        <v>3299</v>
      </c>
      <c r="C21" s="716">
        <v>3.1236329999999999</v>
      </c>
      <c r="D21" s="716">
        <v>64.411196000000004</v>
      </c>
      <c r="E21" s="716">
        <v>47.324103999999998</v>
      </c>
      <c r="F21" s="716">
        <v>2616.6539550000002</v>
      </c>
      <c r="G21" s="716">
        <v>1.1011820000000001</v>
      </c>
      <c r="H21" s="716">
        <v>72.714243999999994</v>
      </c>
      <c r="I21" s="716">
        <v>51.325090000000003</v>
      </c>
      <c r="J21" s="716">
        <v>2792.8186230000001</v>
      </c>
    </row>
    <row r="22" spans="1:10">
      <c r="A22" s="832"/>
      <c r="B22" s="714" t="s">
        <v>3280</v>
      </c>
      <c r="C22" s="716">
        <v>250.17985299999998</v>
      </c>
      <c r="D22" s="716"/>
      <c r="E22" s="716"/>
      <c r="F22" s="716">
        <v>250.17985400000001</v>
      </c>
      <c r="G22" s="716">
        <v>279.14000199999992</v>
      </c>
      <c r="H22" s="716"/>
      <c r="I22" s="716">
        <v>4.7289999999999997E-3</v>
      </c>
      <c r="J22" s="716">
        <v>279.14472999999998</v>
      </c>
    </row>
    <row r="23" spans="1:10">
      <c r="A23" s="832"/>
      <c r="B23" s="714" t="s">
        <v>3281</v>
      </c>
      <c r="C23" s="716">
        <v>7.3503920000000003</v>
      </c>
      <c r="D23" s="716"/>
      <c r="E23" s="716">
        <v>39.696736999999999</v>
      </c>
      <c r="F23" s="716">
        <v>3934.3042230000001</v>
      </c>
      <c r="G23" s="716">
        <v>7.052861</v>
      </c>
      <c r="H23" s="716"/>
      <c r="I23" s="716">
        <v>40.235720000000001</v>
      </c>
      <c r="J23" s="716">
        <v>4197.0669809999999</v>
      </c>
    </row>
    <row r="24" spans="1:10">
      <c r="A24" s="832"/>
      <c r="B24" s="714" t="s">
        <v>3282</v>
      </c>
      <c r="C24" s="716">
        <v>18.581337999999999</v>
      </c>
      <c r="D24" s="716"/>
      <c r="E24" s="716">
        <v>27.173697000000001</v>
      </c>
      <c r="F24" s="716">
        <v>45.755034000000002</v>
      </c>
      <c r="G24" s="716">
        <v>0.14397699999999999</v>
      </c>
      <c r="H24" s="716"/>
      <c r="I24" s="716">
        <v>16.310545999999999</v>
      </c>
      <c r="J24" s="716">
        <v>16.454523000000002</v>
      </c>
    </row>
    <row r="25" spans="1:10">
      <c r="A25" s="832"/>
      <c r="B25" s="714" t="s">
        <v>3283</v>
      </c>
      <c r="C25" s="716"/>
      <c r="D25" s="716"/>
      <c r="E25" s="716"/>
      <c r="F25" s="716"/>
      <c r="G25" s="716"/>
      <c r="H25" s="716">
        <v>3.6974E-2</v>
      </c>
      <c r="I25" s="716"/>
      <c r="J25" s="716">
        <v>1.8487E-2</v>
      </c>
    </row>
    <row r="27" spans="1:10">
      <c r="A27" s="40" t="s">
        <v>20</v>
      </c>
    </row>
    <row r="28" spans="1:10">
      <c r="A28" s="40"/>
    </row>
    <row r="29" spans="1:10">
      <c r="A29" s="53" t="s">
        <v>3298</v>
      </c>
    </row>
  </sheetData>
  <mergeCells count="6">
    <mergeCell ref="A20:A25"/>
    <mergeCell ref="C3:F3"/>
    <mergeCell ref="G3:J3"/>
    <mergeCell ref="A5:A10"/>
    <mergeCell ref="A12:A17"/>
    <mergeCell ref="A18:A19"/>
  </mergeCell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CDAB-3491-4CC5-AFB4-65E99623DB6C}">
  <dimension ref="A1:J25"/>
  <sheetViews>
    <sheetView workbookViewId="0"/>
  </sheetViews>
  <sheetFormatPr defaultRowHeight="14.4"/>
  <cols>
    <col min="1" max="1" width="20.5546875" customWidth="1"/>
    <col min="2" max="2" width="53.33203125" bestFit="1" customWidth="1"/>
  </cols>
  <sheetData>
    <row r="1" spans="1:10">
      <c r="A1" s="89" t="s">
        <v>3306</v>
      </c>
    </row>
    <row r="3" spans="1:10">
      <c r="C3" s="830">
        <v>2021</v>
      </c>
      <c r="D3" s="830"/>
      <c r="E3" s="830"/>
      <c r="F3" s="830"/>
      <c r="G3" s="830">
        <v>2022</v>
      </c>
      <c r="H3" s="830"/>
      <c r="I3" s="830"/>
      <c r="J3" s="830"/>
    </row>
    <row r="4" spans="1:10" ht="69">
      <c r="A4" s="733"/>
      <c r="B4" s="733"/>
      <c r="C4" s="712" t="s">
        <v>3253</v>
      </c>
      <c r="D4" s="712" t="s">
        <v>3286</v>
      </c>
      <c r="E4" s="712" t="s">
        <v>146</v>
      </c>
      <c r="F4" s="712" t="s">
        <v>27</v>
      </c>
      <c r="G4" s="712" t="s">
        <v>3253</v>
      </c>
      <c r="H4" s="712" t="s">
        <v>3286</v>
      </c>
      <c r="I4" s="712" t="s">
        <v>146</v>
      </c>
      <c r="J4" s="712" t="s">
        <v>27</v>
      </c>
    </row>
    <row r="5" spans="1:10">
      <c r="A5" s="832" t="s">
        <v>3255</v>
      </c>
      <c r="B5" s="714" t="s">
        <v>3256</v>
      </c>
      <c r="C5" s="716"/>
      <c r="D5" s="716"/>
      <c r="E5" s="716">
        <v>46.219261000000003</v>
      </c>
      <c r="F5" s="716">
        <v>57.683373000000003</v>
      </c>
      <c r="G5" s="716"/>
      <c r="H5" s="716"/>
      <c r="I5" s="716">
        <v>41.233878000000004</v>
      </c>
      <c r="J5" s="716">
        <v>754.48383000000001</v>
      </c>
    </row>
    <row r="6" spans="1:10">
      <c r="A6" s="832"/>
      <c r="B6" s="714" t="s">
        <v>3257</v>
      </c>
      <c r="C6" s="716">
        <v>309.30316900000003</v>
      </c>
      <c r="D6" s="716">
        <v>40.795363999999999</v>
      </c>
      <c r="E6" s="716">
        <v>36.695614999999997</v>
      </c>
      <c r="F6" s="716">
        <v>367.15227900000002</v>
      </c>
      <c r="G6" s="716">
        <v>206.20593299999999</v>
      </c>
      <c r="H6" s="716">
        <v>55.984522999999996</v>
      </c>
      <c r="I6" s="716">
        <v>43.655202000000003</v>
      </c>
      <c r="J6" s="716">
        <v>277.85339599999998</v>
      </c>
    </row>
    <row r="7" spans="1:10">
      <c r="A7" s="832"/>
      <c r="B7" s="714" t="s">
        <v>3258</v>
      </c>
      <c r="C7" s="716"/>
      <c r="D7" s="716"/>
      <c r="E7" s="716">
        <v>-9.9741999999999997E-2</v>
      </c>
      <c r="F7" s="716">
        <v>-9.9741999999999997E-2</v>
      </c>
      <c r="G7" s="716"/>
      <c r="H7" s="716"/>
      <c r="I7" s="716">
        <v>-6.0188999999999999E-2</v>
      </c>
      <c r="J7" s="716">
        <v>-6.0188999999999999E-2</v>
      </c>
    </row>
    <row r="8" spans="1:10">
      <c r="A8" s="832"/>
      <c r="B8" s="714" t="s">
        <v>3262</v>
      </c>
      <c r="C8" s="735">
        <v>309.30316900000003</v>
      </c>
      <c r="D8" s="735">
        <v>40.795363999999999</v>
      </c>
      <c r="E8" s="735">
        <v>82.815134</v>
      </c>
      <c r="F8" s="735">
        <v>424.73590899999999</v>
      </c>
      <c r="G8" s="735">
        <v>206.20593299999999</v>
      </c>
      <c r="H8" s="735">
        <v>55.984522999999996</v>
      </c>
      <c r="I8" s="735">
        <v>84.828890999999999</v>
      </c>
      <c r="J8" s="735">
        <v>1032.2770370000001</v>
      </c>
    </row>
    <row r="9" spans="1:10" ht="15">
      <c r="A9" s="734" t="s">
        <v>3295</v>
      </c>
      <c r="B9" s="714" t="s">
        <v>3265</v>
      </c>
      <c r="C9" s="716">
        <v>-8.2380000000000009E-2</v>
      </c>
      <c r="D9" s="716"/>
      <c r="E9" s="716">
        <v>-4.2999999999999999E-4</v>
      </c>
      <c r="F9" s="716">
        <v>-8.4305000000000005E-2</v>
      </c>
      <c r="G9" s="716">
        <v>-0.112974</v>
      </c>
      <c r="H9" s="716"/>
      <c r="I9" s="716">
        <v>-1.1178E-2</v>
      </c>
      <c r="J9" s="716">
        <v>0.91912700000000003</v>
      </c>
    </row>
    <row r="10" spans="1:10">
      <c r="A10" s="832" t="s">
        <v>3266</v>
      </c>
      <c r="B10" s="714" t="s">
        <v>3267</v>
      </c>
      <c r="C10" s="735"/>
      <c r="D10" s="735"/>
      <c r="E10" s="735">
        <v>0</v>
      </c>
      <c r="F10" s="735"/>
      <c r="G10" s="735">
        <v>-0.20540700000000001</v>
      </c>
      <c r="H10" s="735"/>
      <c r="I10" s="735">
        <v>6.964699999999624E-2</v>
      </c>
      <c r="J10" s="735">
        <v>-0.21027999999999999</v>
      </c>
    </row>
    <row r="11" spans="1:10">
      <c r="A11" s="832"/>
      <c r="B11" s="714" t="s">
        <v>3268</v>
      </c>
      <c r="C11" s="716"/>
      <c r="D11" s="716"/>
      <c r="E11" s="716">
        <v>0</v>
      </c>
      <c r="F11" s="716"/>
      <c r="G11" s="716">
        <v>-0.20540700000000001</v>
      </c>
      <c r="H11" s="716"/>
      <c r="I11" s="716">
        <v>6.964699999999624E-2</v>
      </c>
      <c r="J11" s="716">
        <v>-0.13575999999999999</v>
      </c>
    </row>
    <row r="12" spans="1:10">
      <c r="A12" s="832"/>
      <c r="B12" s="725" t="s">
        <v>3303</v>
      </c>
      <c r="C12" s="716"/>
      <c r="D12" s="716"/>
      <c r="E12" s="716">
        <v>0</v>
      </c>
      <c r="F12" s="716"/>
      <c r="G12" s="716"/>
      <c r="H12" s="716"/>
      <c r="I12" s="716"/>
      <c r="J12" s="716"/>
    </row>
    <row r="13" spans="1:10">
      <c r="A13" s="832"/>
      <c r="B13" s="714" t="s">
        <v>3272</v>
      </c>
      <c r="C13" s="716"/>
      <c r="D13" s="716"/>
      <c r="E13" s="716"/>
      <c r="F13" s="716"/>
      <c r="G13" s="716"/>
      <c r="H13" s="716"/>
      <c r="I13" s="716"/>
      <c r="J13" s="716">
        <v>-7.4520000000000003E-2</v>
      </c>
    </row>
    <row r="14" spans="1:10">
      <c r="A14" s="832" t="s">
        <v>3292</v>
      </c>
      <c r="B14" s="714" t="s">
        <v>3275</v>
      </c>
      <c r="C14" s="735"/>
      <c r="D14" s="735"/>
      <c r="E14" s="735">
        <v>0.62510699999999997</v>
      </c>
      <c r="F14" s="735">
        <v>0.62510699999999997</v>
      </c>
      <c r="G14" s="735"/>
      <c r="H14" s="735"/>
      <c r="I14" s="735"/>
      <c r="J14" s="735"/>
    </row>
    <row r="15" spans="1:10">
      <c r="A15" s="832"/>
      <c r="B15" s="714" t="s">
        <v>3276</v>
      </c>
      <c r="C15" s="716"/>
      <c r="D15" s="716"/>
      <c r="E15" s="716">
        <v>10.94239</v>
      </c>
      <c r="F15" s="716">
        <v>10.94239</v>
      </c>
      <c r="G15" s="716"/>
      <c r="H15" s="716"/>
      <c r="I15" s="716"/>
      <c r="J15" s="716"/>
    </row>
    <row r="16" spans="1:10">
      <c r="A16" s="832" t="s">
        <v>3277</v>
      </c>
      <c r="B16" s="714" t="s">
        <v>3278</v>
      </c>
      <c r="C16" s="735">
        <v>309.38555000000002</v>
      </c>
      <c r="D16" s="735">
        <v>40.795363999999999</v>
      </c>
      <c r="E16" s="735">
        <v>71.248064999999997</v>
      </c>
      <c r="F16" s="735">
        <v>413.25271600000002</v>
      </c>
      <c r="G16" s="735">
        <v>206.11349999999999</v>
      </c>
      <c r="H16" s="735">
        <v>55.984522999999996</v>
      </c>
      <c r="I16" s="735">
        <v>84.909716000000003</v>
      </c>
      <c r="J16" s="735">
        <v>1031.147631</v>
      </c>
    </row>
    <row r="17" spans="1:10">
      <c r="A17" s="832"/>
      <c r="B17" s="714" t="s">
        <v>3299</v>
      </c>
      <c r="C17" s="716">
        <v>13.677463000000001</v>
      </c>
      <c r="D17" s="716">
        <v>35.331246</v>
      </c>
      <c r="E17" s="716">
        <v>22.239467000000001</v>
      </c>
      <c r="F17" s="716">
        <v>54.316951000000003</v>
      </c>
      <c r="G17" s="716">
        <v>75.555078000000009</v>
      </c>
      <c r="H17" s="716">
        <v>1.4029799999999999</v>
      </c>
      <c r="I17" s="716">
        <v>25.872743</v>
      </c>
      <c r="J17" s="716">
        <v>102.129311</v>
      </c>
    </row>
    <row r="18" spans="1:10">
      <c r="A18" s="832"/>
      <c r="B18" s="714" t="s">
        <v>3280</v>
      </c>
      <c r="C18" s="716">
        <v>186.752792</v>
      </c>
      <c r="D18" s="716"/>
      <c r="E18" s="716"/>
      <c r="F18" s="716">
        <v>186.752792</v>
      </c>
      <c r="G18" s="716">
        <v>98.367248999999987</v>
      </c>
      <c r="H18" s="716"/>
      <c r="I18" s="716"/>
      <c r="J18" s="716">
        <v>98.367249000000001</v>
      </c>
    </row>
    <row r="19" spans="1:10">
      <c r="A19" s="832"/>
      <c r="B19" s="714" t="s">
        <v>3281</v>
      </c>
      <c r="C19" s="716">
        <v>82.081897999999995</v>
      </c>
      <c r="D19" s="716">
        <v>1.0572170000000001</v>
      </c>
      <c r="E19" s="716">
        <v>39.072226999999998</v>
      </c>
      <c r="F19" s="716">
        <v>132.99910299999999</v>
      </c>
      <c r="G19" s="716">
        <v>29.140870999999997</v>
      </c>
      <c r="H19" s="716">
        <v>1.9719120000000001</v>
      </c>
      <c r="I19" s="716">
        <v>44.823732</v>
      </c>
      <c r="J19" s="716">
        <v>182.72616300000001</v>
      </c>
    </row>
    <row r="20" spans="1:10">
      <c r="A20" s="832"/>
      <c r="B20" s="714" t="s">
        <v>3282</v>
      </c>
      <c r="C20" s="716">
        <v>4.679513</v>
      </c>
      <c r="D20" s="716"/>
      <c r="E20" s="716">
        <v>8.8564000000000004E-2</v>
      </c>
      <c r="F20" s="716">
        <v>4.7680769999999999</v>
      </c>
      <c r="G20" s="716"/>
      <c r="H20" s="716"/>
      <c r="I20" s="716">
        <v>0.137575</v>
      </c>
      <c r="J20" s="716">
        <v>0.137575</v>
      </c>
    </row>
    <row r="21" spans="1:10">
      <c r="A21" s="832"/>
      <c r="B21" s="714" t="s">
        <v>3283</v>
      </c>
      <c r="C21" s="716"/>
      <c r="D21" s="716"/>
      <c r="E21" s="716">
        <v>1.0582119999999999</v>
      </c>
      <c r="F21" s="716">
        <v>1.0582119999999999</v>
      </c>
      <c r="G21" s="716"/>
      <c r="H21" s="716"/>
      <c r="I21" s="716">
        <v>5.1590999999999998E-2</v>
      </c>
      <c r="J21" s="716">
        <v>5.1590999999999998E-2</v>
      </c>
    </row>
    <row r="23" spans="1:10">
      <c r="A23" s="40" t="s">
        <v>20</v>
      </c>
    </row>
    <row r="24" spans="1:10">
      <c r="A24" s="40"/>
    </row>
    <row r="25" spans="1:10">
      <c r="A25" s="53" t="s">
        <v>3298</v>
      </c>
    </row>
  </sheetData>
  <mergeCells count="6">
    <mergeCell ref="A16:A21"/>
    <mergeCell ref="C3:F3"/>
    <mergeCell ref="G3:J3"/>
    <mergeCell ref="A5:A8"/>
    <mergeCell ref="A10:A13"/>
    <mergeCell ref="A14:A15"/>
  </mergeCell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B9F6F-4B9D-490A-AACC-452C57CBC78D}">
  <dimension ref="A1:J27"/>
  <sheetViews>
    <sheetView workbookViewId="0"/>
  </sheetViews>
  <sheetFormatPr defaultRowHeight="14.4"/>
  <cols>
    <col min="1" max="1" width="42.33203125" customWidth="1"/>
    <col min="2" max="2" width="53.33203125" bestFit="1" customWidth="1"/>
  </cols>
  <sheetData>
    <row r="1" spans="1:10">
      <c r="A1" s="89" t="s">
        <v>3307</v>
      </c>
    </row>
    <row r="3" spans="1:10">
      <c r="C3" s="830">
        <v>2021</v>
      </c>
      <c r="D3" s="830"/>
      <c r="E3" s="830"/>
      <c r="F3" s="830"/>
      <c r="G3" s="830">
        <v>2022</v>
      </c>
      <c r="H3" s="830"/>
      <c r="I3" s="830"/>
      <c r="J3" s="830"/>
    </row>
    <row r="4" spans="1:10" ht="69">
      <c r="A4" s="733"/>
      <c r="B4" s="733"/>
      <c r="C4" s="712" t="s">
        <v>3253</v>
      </c>
      <c r="D4" s="712" t="s">
        <v>3286</v>
      </c>
      <c r="E4" s="712" t="s">
        <v>146</v>
      </c>
      <c r="F4" s="712" t="s">
        <v>27</v>
      </c>
      <c r="G4" s="712" t="s">
        <v>3253</v>
      </c>
      <c r="H4" s="712" t="s">
        <v>3286</v>
      </c>
      <c r="I4" s="712" t="s">
        <v>146</v>
      </c>
      <c r="J4" s="712" t="s">
        <v>27</v>
      </c>
    </row>
    <row r="5" spans="1:10">
      <c r="A5" s="832" t="s">
        <v>3255</v>
      </c>
      <c r="B5" s="714" t="s">
        <v>3256</v>
      </c>
      <c r="C5" s="716"/>
      <c r="D5" s="716">
        <v>198.41078999999999</v>
      </c>
      <c r="E5" s="716">
        <v>60.843508</v>
      </c>
      <c r="F5" s="716">
        <v>6649.8649240000004</v>
      </c>
      <c r="G5" s="716"/>
      <c r="H5" s="716"/>
      <c r="I5" s="716">
        <v>75.950129000000004</v>
      </c>
      <c r="J5" s="716">
        <v>7214.7477509999999</v>
      </c>
    </row>
    <row r="6" spans="1:10">
      <c r="A6" s="832"/>
      <c r="B6" s="714" t="s">
        <v>3257</v>
      </c>
      <c r="C6" s="716">
        <v>807.77801599999998</v>
      </c>
      <c r="D6" s="716"/>
      <c r="E6" s="716"/>
      <c r="F6" s="716">
        <v>807.77801699999998</v>
      </c>
      <c r="G6" s="716">
        <v>1153.281743</v>
      </c>
      <c r="H6" s="716">
        <v>481.53243600000002</v>
      </c>
      <c r="I6" s="716"/>
      <c r="J6" s="716">
        <v>1394.0479600000001</v>
      </c>
    </row>
    <row r="7" spans="1:10">
      <c r="A7" s="832"/>
      <c r="B7" s="714" t="s">
        <v>3259</v>
      </c>
      <c r="C7" s="716">
        <v>-15.670918</v>
      </c>
      <c r="D7" s="716"/>
      <c r="E7" s="716"/>
      <c r="F7" s="716">
        <v>-15.670918</v>
      </c>
      <c r="G7" s="716">
        <v>-14.686634</v>
      </c>
      <c r="H7" s="716"/>
      <c r="I7" s="716"/>
      <c r="J7" s="716">
        <v>-14.686634</v>
      </c>
    </row>
    <row r="8" spans="1:10">
      <c r="A8" s="832"/>
      <c r="B8" s="714" t="s">
        <v>3260</v>
      </c>
      <c r="C8" s="716">
        <v>-6.6915069999999996</v>
      </c>
      <c r="D8" s="716"/>
      <c r="E8" s="716"/>
      <c r="F8" s="716">
        <v>-6.6915069999999996</v>
      </c>
      <c r="G8" s="716">
        <v>-7.6980040000000001</v>
      </c>
      <c r="H8" s="716"/>
      <c r="I8" s="716"/>
      <c r="J8" s="716">
        <v>-7.6980029999999999</v>
      </c>
    </row>
    <row r="9" spans="1:10">
      <c r="A9" s="832"/>
      <c r="B9" s="714" t="s">
        <v>3261</v>
      </c>
      <c r="C9" s="716">
        <v>-11.611732</v>
      </c>
      <c r="D9" s="716"/>
      <c r="E9" s="716"/>
      <c r="F9" s="716">
        <v>-11.611732</v>
      </c>
      <c r="G9" s="716">
        <v>-8.4202740000000009</v>
      </c>
      <c r="H9" s="716"/>
      <c r="I9" s="716"/>
      <c r="J9" s="716">
        <v>-8.4202729999999999</v>
      </c>
    </row>
    <row r="10" spans="1:10">
      <c r="A10" s="832"/>
      <c r="B10" s="714" t="s">
        <v>3262</v>
      </c>
      <c r="C10" s="735">
        <v>773.80385899999999</v>
      </c>
      <c r="D10" s="735">
        <v>198.41078999999999</v>
      </c>
      <c r="E10" s="735">
        <v>60.843508</v>
      </c>
      <c r="F10" s="735">
        <v>7423.6687840000004</v>
      </c>
      <c r="G10" s="735">
        <v>1122.4768320000001</v>
      </c>
      <c r="H10" s="735">
        <v>481.53243600000002</v>
      </c>
      <c r="I10" s="735">
        <v>75.950129000000004</v>
      </c>
      <c r="J10" s="735">
        <v>8577.9908009999999</v>
      </c>
    </row>
    <row r="11" spans="1:10" ht="15">
      <c r="A11" s="734" t="s">
        <v>3295</v>
      </c>
      <c r="B11" s="714" t="s">
        <v>3265</v>
      </c>
      <c r="C11" s="716">
        <v>-1.353062</v>
      </c>
      <c r="D11" s="716"/>
      <c r="E11" s="716">
        <v>-6.0275150000000002</v>
      </c>
      <c r="F11" s="716">
        <v>121.176112</v>
      </c>
      <c r="G11" s="716">
        <v>5.4886780000000002</v>
      </c>
      <c r="H11" s="716">
        <v>-3.62568</v>
      </c>
      <c r="I11" s="716">
        <v>-7.6612210000000003</v>
      </c>
      <c r="J11" s="716">
        <v>137.426975</v>
      </c>
    </row>
    <row r="12" spans="1:10">
      <c r="A12" s="832" t="s">
        <v>3266</v>
      </c>
      <c r="B12" s="714" t="s">
        <v>3267</v>
      </c>
      <c r="C12" s="735">
        <v>-224.97730999999999</v>
      </c>
      <c r="D12" s="735">
        <v>-120.569816</v>
      </c>
      <c r="E12" s="735">
        <v>88.121237999999991</v>
      </c>
      <c r="F12" s="735">
        <v>-2634.3076959999999</v>
      </c>
      <c r="G12" s="735">
        <v>-394.85764800000004</v>
      </c>
      <c r="H12" s="735">
        <v>-294.83615200000003</v>
      </c>
      <c r="I12" s="735">
        <v>162.020636</v>
      </c>
      <c r="J12" s="735">
        <v>-3061.1384760000001</v>
      </c>
    </row>
    <row r="13" spans="1:10">
      <c r="A13" s="832"/>
      <c r="B13" s="714" t="s">
        <v>3268</v>
      </c>
      <c r="C13" s="716">
        <v>-224.97730999999999</v>
      </c>
      <c r="D13" s="716">
        <v>-120.569816</v>
      </c>
      <c r="E13" s="716">
        <v>88.121237999999991</v>
      </c>
      <c r="F13" s="716">
        <v>-205.62287499999999</v>
      </c>
      <c r="G13" s="716">
        <v>-394.85764800000004</v>
      </c>
      <c r="H13" s="716">
        <v>-294.83615200000003</v>
      </c>
      <c r="I13" s="716">
        <v>162.020636</v>
      </c>
      <c r="J13" s="716">
        <v>-389.585172</v>
      </c>
    </row>
    <row r="14" spans="1:10">
      <c r="A14" s="832"/>
      <c r="B14" s="714" t="s">
        <v>3272</v>
      </c>
      <c r="C14" s="716"/>
      <c r="D14" s="716"/>
      <c r="E14" s="716"/>
      <c r="F14" s="716">
        <v>-2428.6848220000002</v>
      </c>
      <c r="G14" s="716"/>
      <c r="H14" s="716"/>
      <c r="I14" s="716"/>
      <c r="J14" s="716">
        <v>-2671.553304</v>
      </c>
    </row>
    <row r="15" spans="1:10">
      <c r="A15" s="832" t="s">
        <v>3292</v>
      </c>
      <c r="B15" s="714" t="s">
        <v>3275</v>
      </c>
      <c r="C15" s="716"/>
      <c r="D15" s="716"/>
      <c r="E15" s="716">
        <v>0.70851200000000003</v>
      </c>
      <c r="F15" s="716">
        <v>0.70851200000000003</v>
      </c>
      <c r="G15" s="716"/>
      <c r="H15" s="716"/>
      <c r="I15" s="716">
        <v>1.1349960000000001</v>
      </c>
      <c r="J15" s="716">
        <v>1.1349960000000001</v>
      </c>
    </row>
    <row r="16" spans="1:10">
      <c r="A16" s="832"/>
      <c r="B16" s="714" t="s">
        <v>3276</v>
      </c>
      <c r="C16" s="716"/>
      <c r="D16" s="716"/>
      <c r="E16" s="716">
        <v>10.096303000000001</v>
      </c>
      <c r="F16" s="716">
        <v>10.096303000000001</v>
      </c>
      <c r="G16" s="716"/>
      <c r="H16" s="716"/>
      <c r="I16" s="716">
        <v>12.579536000000001</v>
      </c>
      <c r="J16" s="716">
        <v>12.579536000000001</v>
      </c>
    </row>
    <row r="17" spans="1:10">
      <c r="A17" s="832" t="s">
        <v>3277</v>
      </c>
      <c r="B17" s="714" t="s">
        <v>3278</v>
      </c>
      <c r="C17" s="735">
        <v>550.17960999999991</v>
      </c>
      <c r="D17" s="735">
        <v>77.840975999999998</v>
      </c>
      <c r="E17" s="735">
        <v>144.18744599999999</v>
      </c>
      <c r="F17" s="735">
        <v>4657.380161</v>
      </c>
      <c r="G17" s="735">
        <v>722.13050499999997</v>
      </c>
      <c r="H17" s="735">
        <v>190.32196400000001</v>
      </c>
      <c r="I17" s="735">
        <v>231.91745499999999</v>
      </c>
      <c r="J17" s="735">
        <v>5365.7108189999999</v>
      </c>
    </row>
    <row r="18" spans="1:10">
      <c r="A18" s="832"/>
      <c r="B18" s="714" t="s">
        <v>3299</v>
      </c>
      <c r="C18" s="716">
        <v>38.451561999999996</v>
      </c>
      <c r="D18" s="716">
        <v>77.840975999999998</v>
      </c>
      <c r="E18" s="716">
        <v>33.920034000000001</v>
      </c>
      <c r="F18" s="716">
        <v>705.47601199999997</v>
      </c>
      <c r="G18" s="716">
        <v>61.820482999999996</v>
      </c>
      <c r="H18" s="716">
        <v>190.32196400000001</v>
      </c>
      <c r="I18" s="716">
        <v>90.515906999999999</v>
      </c>
      <c r="J18" s="716">
        <v>901.099694</v>
      </c>
    </row>
    <row r="19" spans="1:10">
      <c r="A19" s="832"/>
      <c r="B19" s="714" t="s">
        <v>3280</v>
      </c>
      <c r="C19" s="716">
        <v>389.18983500000002</v>
      </c>
      <c r="D19" s="716"/>
      <c r="E19" s="716">
        <v>0.70851200000000003</v>
      </c>
      <c r="F19" s="716">
        <v>389.898347</v>
      </c>
      <c r="G19" s="716">
        <v>477.93302699999998</v>
      </c>
      <c r="H19" s="716"/>
      <c r="I19" s="716">
        <v>1.1349960000000001</v>
      </c>
      <c r="J19" s="716">
        <v>479.06802299999998</v>
      </c>
    </row>
    <row r="20" spans="1:10">
      <c r="A20" s="832"/>
      <c r="B20" s="714" t="s">
        <v>3281</v>
      </c>
      <c r="C20" s="716">
        <v>21.821199999999997</v>
      </c>
      <c r="D20" s="716"/>
      <c r="E20" s="716">
        <v>54.024076000000001</v>
      </c>
      <c r="F20" s="716">
        <v>1914.4758629999999</v>
      </c>
      <c r="G20" s="716">
        <v>51.169389999999993</v>
      </c>
      <c r="H20" s="716"/>
      <c r="I20" s="716">
        <v>67.248495000000005</v>
      </c>
      <c r="J20" s="716">
        <v>2140.9115299999999</v>
      </c>
    </row>
    <row r="21" spans="1:10">
      <c r="A21" s="832"/>
      <c r="B21" s="714" t="s">
        <v>3282</v>
      </c>
      <c r="C21" s="716"/>
      <c r="D21" s="716"/>
      <c r="E21" s="716">
        <v>2.3026659999999999</v>
      </c>
      <c r="F21" s="716">
        <v>2.3026659999999999</v>
      </c>
      <c r="G21" s="716"/>
      <c r="H21" s="716"/>
      <c r="I21" s="716">
        <v>2.8374890000000001</v>
      </c>
      <c r="J21" s="716">
        <v>2.8374890000000001</v>
      </c>
    </row>
    <row r="22" spans="1:10">
      <c r="A22" s="832"/>
      <c r="B22" s="714" t="s">
        <v>3283</v>
      </c>
      <c r="C22" s="716">
        <v>78.231584999999995</v>
      </c>
      <c r="D22" s="716"/>
      <c r="E22" s="716">
        <v>35.253653999999997</v>
      </c>
      <c r="F22" s="716">
        <v>113.48523900000001</v>
      </c>
      <c r="G22" s="716">
        <v>105.82783999999999</v>
      </c>
      <c r="H22" s="716"/>
      <c r="I22" s="716">
        <v>47.764401999999997</v>
      </c>
      <c r="J22" s="716">
        <v>153.592242</v>
      </c>
    </row>
    <row r="23" spans="1:10">
      <c r="A23" s="832"/>
      <c r="B23" s="714" t="s">
        <v>3284</v>
      </c>
      <c r="C23" s="716">
        <v>22.485430000000001</v>
      </c>
      <c r="D23" s="716"/>
      <c r="E23" s="716"/>
      <c r="F23" s="716">
        <v>22.485430000000001</v>
      </c>
      <c r="G23" s="716">
        <v>25.379764999999999</v>
      </c>
      <c r="H23" s="716"/>
      <c r="I23" s="716"/>
      <c r="J23" s="716">
        <v>25.379764999999999</v>
      </c>
    </row>
    <row r="25" spans="1:10">
      <c r="A25" s="40" t="s">
        <v>20</v>
      </c>
    </row>
    <row r="26" spans="1:10">
      <c r="A26" s="40"/>
    </row>
    <row r="27" spans="1:10">
      <c r="A27" s="53" t="s">
        <v>3298</v>
      </c>
    </row>
  </sheetData>
  <mergeCells count="6">
    <mergeCell ref="A17:A23"/>
    <mergeCell ref="C3:F3"/>
    <mergeCell ref="G3:J3"/>
    <mergeCell ref="A5:A10"/>
    <mergeCell ref="A12:A14"/>
    <mergeCell ref="A15:A16"/>
  </mergeCell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6496E-CAAF-4468-816E-7651F2E49FD4}">
  <dimension ref="A1:J26"/>
  <sheetViews>
    <sheetView workbookViewId="0"/>
  </sheetViews>
  <sheetFormatPr defaultRowHeight="14.4"/>
  <cols>
    <col min="1" max="1" width="31.33203125" customWidth="1"/>
    <col min="2" max="2" width="53.33203125" bestFit="1" customWidth="1"/>
  </cols>
  <sheetData>
    <row r="1" spans="1:10">
      <c r="A1" s="89" t="s">
        <v>3308</v>
      </c>
    </row>
    <row r="3" spans="1:10">
      <c r="C3" s="830">
        <v>2021</v>
      </c>
      <c r="D3" s="830"/>
      <c r="E3" s="830"/>
      <c r="F3" s="830"/>
      <c r="G3" s="830">
        <v>2022</v>
      </c>
      <c r="H3" s="830"/>
      <c r="I3" s="830"/>
      <c r="J3" s="830"/>
    </row>
    <row r="4" spans="1:10" ht="69">
      <c r="A4" s="733"/>
      <c r="B4" s="733"/>
      <c r="C4" s="712" t="s">
        <v>3253</v>
      </c>
      <c r="D4" s="712" t="s">
        <v>3286</v>
      </c>
      <c r="E4" s="712" t="s">
        <v>146</v>
      </c>
      <c r="F4" s="712" t="s">
        <v>27</v>
      </c>
      <c r="G4" s="712" t="s">
        <v>3253</v>
      </c>
      <c r="H4" s="712" t="s">
        <v>3286</v>
      </c>
      <c r="I4" s="712" t="s">
        <v>146</v>
      </c>
      <c r="J4" s="712" t="s">
        <v>27</v>
      </c>
    </row>
    <row r="5" spans="1:10">
      <c r="A5" s="832" t="s">
        <v>3255</v>
      </c>
      <c r="B5" s="714" t="s">
        <v>3256</v>
      </c>
      <c r="C5" s="716"/>
      <c r="D5" s="716">
        <v>74.394806000000003</v>
      </c>
      <c r="E5" s="716">
        <v>176.45458300000001</v>
      </c>
      <c r="F5" s="716">
        <v>4841.0883690000001</v>
      </c>
      <c r="G5" s="716"/>
      <c r="H5" s="716">
        <v>76.616287999999997</v>
      </c>
      <c r="I5" s="716">
        <v>165.13388499999999</v>
      </c>
      <c r="J5" s="716">
        <v>4376.8158050000002</v>
      </c>
    </row>
    <row r="6" spans="1:10">
      <c r="A6" s="832"/>
      <c r="B6" s="714" t="s">
        <v>3257</v>
      </c>
      <c r="C6" s="716">
        <v>512.68003599999997</v>
      </c>
      <c r="D6" s="716">
        <v>37.959299999999999</v>
      </c>
      <c r="E6" s="716">
        <v>0.93733599999999995</v>
      </c>
      <c r="F6" s="716">
        <v>532.59702200000004</v>
      </c>
      <c r="G6" s="716">
        <v>470.09526999999997</v>
      </c>
      <c r="H6" s="716">
        <v>2.3416459999999999</v>
      </c>
      <c r="I6" s="716">
        <v>1.6480649999999999</v>
      </c>
      <c r="J6" s="716">
        <v>472.91415899999998</v>
      </c>
    </row>
    <row r="7" spans="1:10">
      <c r="A7" s="832"/>
      <c r="B7" s="714" t="s">
        <v>3258</v>
      </c>
      <c r="C7" s="716"/>
      <c r="D7" s="716"/>
      <c r="E7" s="716">
        <v>-1.8916599999999999</v>
      </c>
      <c r="F7" s="716">
        <v>-1.8916599999999999</v>
      </c>
      <c r="G7" s="716"/>
      <c r="H7" s="716"/>
      <c r="I7" s="716">
        <v>-1.255566</v>
      </c>
      <c r="J7" s="716">
        <v>-1.255566</v>
      </c>
    </row>
    <row r="8" spans="1:10">
      <c r="A8" s="832"/>
      <c r="B8" s="714" t="s">
        <v>3259</v>
      </c>
      <c r="C8" s="716">
        <v>-1.5682970000000001</v>
      </c>
      <c r="D8" s="716"/>
      <c r="E8" s="716"/>
      <c r="F8" s="716">
        <v>-1.5682970000000001</v>
      </c>
      <c r="G8" s="716">
        <v>-5.7043980000000003</v>
      </c>
      <c r="H8" s="716"/>
      <c r="I8" s="716"/>
      <c r="J8" s="716">
        <v>-5.7043980000000003</v>
      </c>
    </row>
    <row r="9" spans="1:10">
      <c r="A9" s="832"/>
      <c r="B9" s="714" t="s">
        <v>3262</v>
      </c>
      <c r="C9" s="735">
        <v>511.11173900000006</v>
      </c>
      <c r="D9" s="735">
        <v>112.354108</v>
      </c>
      <c r="E9" s="735">
        <v>175.50026000000003</v>
      </c>
      <c r="F9" s="735">
        <v>5370.225434</v>
      </c>
      <c r="G9" s="735">
        <v>464.390873</v>
      </c>
      <c r="H9" s="735">
        <v>78.957933999999995</v>
      </c>
      <c r="I9" s="735">
        <v>165.52638400000001</v>
      </c>
      <c r="J9" s="735">
        <v>4842.7700000000004</v>
      </c>
    </row>
    <row r="10" spans="1:10" ht="15">
      <c r="A10" s="734" t="s">
        <v>3295</v>
      </c>
      <c r="B10" s="714" t="s">
        <v>3265</v>
      </c>
      <c r="C10" s="716">
        <v>8.0499150000000004</v>
      </c>
      <c r="D10" s="716">
        <v>-7.9920000000000008E-3</v>
      </c>
      <c r="E10" s="716">
        <v>-2.4534289999999999</v>
      </c>
      <c r="F10" s="716">
        <v>5.6348919999999998</v>
      </c>
      <c r="G10" s="716">
        <v>0.41071299999999999</v>
      </c>
      <c r="H10" s="716"/>
      <c r="I10" s="716">
        <v>-15.003475999999999</v>
      </c>
      <c r="J10" s="716">
        <v>-213.51107300000001</v>
      </c>
    </row>
    <row r="11" spans="1:10">
      <c r="A11" s="832" t="s">
        <v>3266</v>
      </c>
      <c r="B11" s="714" t="s">
        <v>3267</v>
      </c>
      <c r="C11" s="735">
        <v>-42.863380999999997</v>
      </c>
      <c r="D11" s="735"/>
      <c r="E11" s="735">
        <v>30.345472999999998</v>
      </c>
      <c r="F11" s="735">
        <v>-547.41572099999996</v>
      </c>
      <c r="G11" s="735">
        <v>-15.655475000000001</v>
      </c>
      <c r="H11" s="735"/>
      <c r="I11" s="735">
        <v>14.265828999999997</v>
      </c>
      <c r="J11" s="735">
        <v>-528.64187800000002</v>
      </c>
    </row>
    <row r="12" spans="1:10">
      <c r="A12" s="832"/>
      <c r="B12" s="714" t="s">
        <v>3268</v>
      </c>
      <c r="C12" s="716">
        <v>-42.863380999999997</v>
      </c>
      <c r="D12" s="716"/>
      <c r="E12" s="716">
        <v>18.744196999999986</v>
      </c>
      <c r="F12" s="716">
        <v>-24.119185000000002</v>
      </c>
      <c r="G12" s="716">
        <v>-12.136507999999999</v>
      </c>
      <c r="H12" s="716"/>
      <c r="I12" s="716">
        <v>5.8047689999999932</v>
      </c>
      <c r="J12" s="716">
        <v>-6.3317379999999996</v>
      </c>
    </row>
    <row r="13" spans="1:10">
      <c r="A13" s="832"/>
      <c r="B13" s="725" t="s">
        <v>3302</v>
      </c>
      <c r="C13" s="716"/>
      <c r="D13" s="716"/>
      <c r="E13" s="716">
        <v>1.3011889999999999</v>
      </c>
      <c r="F13" s="716">
        <v>1.294832</v>
      </c>
      <c r="G13" s="716">
        <v>-3.518967</v>
      </c>
      <c r="H13" s="716"/>
      <c r="I13" s="716">
        <v>1.1829000000000001</v>
      </c>
      <c r="J13" s="716">
        <v>15.591552999999999</v>
      </c>
    </row>
    <row r="14" spans="1:10">
      <c r="A14" s="832"/>
      <c r="B14" s="725" t="s">
        <v>3297</v>
      </c>
      <c r="C14" s="716"/>
      <c r="D14" s="716"/>
      <c r="E14" s="716">
        <v>10.300086</v>
      </c>
      <c r="F14" s="716">
        <v>-33.875838000000002</v>
      </c>
      <c r="G14" s="716"/>
      <c r="H14" s="716"/>
      <c r="I14" s="716">
        <v>7.2781599999999997</v>
      </c>
      <c r="J14" s="716">
        <v>-23.937059000000001</v>
      </c>
    </row>
    <row r="15" spans="1:10">
      <c r="A15" s="832"/>
      <c r="B15" s="714" t="s">
        <v>3272</v>
      </c>
      <c r="C15" s="716"/>
      <c r="D15" s="716"/>
      <c r="E15" s="716"/>
      <c r="F15" s="716">
        <v>-490.71553</v>
      </c>
      <c r="G15" s="716"/>
      <c r="H15" s="716"/>
      <c r="I15" s="716"/>
      <c r="J15" s="716">
        <v>-513.96463400000005</v>
      </c>
    </row>
    <row r="16" spans="1:10">
      <c r="A16" s="832" t="s">
        <v>3292</v>
      </c>
      <c r="B16" s="714" t="s">
        <v>3275</v>
      </c>
      <c r="C16" s="716"/>
      <c r="D16" s="716">
        <v>12.583366</v>
      </c>
      <c r="E16" s="716">
        <v>0.375836</v>
      </c>
      <c r="F16" s="716">
        <v>6.6675190000000004</v>
      </c>
      <c r="G16" s="716"/>
      <c r="H16" s="716">
        <v>12.67268</v>
      </c>
      <c r="I16" s="716">
        <v>17.002200999999999</v>
      </c>
      <c r="J16" s="716">
        <v>23.338542</v>
      </c>
    </row>
    <row r="17" spans="1:10">
      <c r="A17" s="832"/>
      <c r="B17" s="714" t="s">
        <v>3276</v>
      </c>
      <c r="C17" s="716"/>
      <c r="D17" s="716"/>
      <c r="E17" s="716">
        <v>36.030850999999998</v>
      </c>
      <c r="F17" s="716">
        <v>36.030850999999998</v>
      </c>
      <c r="G17" s="716"/>
      <c r="H17" s="716"/>
      <c r="I17" s="716">
        <v>29.520144999999999</v>
      </c>
      <c r="J17" s="716">
        <v>29.520144999999999</v>
      </c>
    </row>
    <row r="18" spans="1:10">
      <c r="A18" s="832" t="s">
        <v>3277</v>
      </c>
      <c r="B18" s="714" t="s">
        <v>3278</v>
      </c>
      <c r="C18" s="735">
        <v>460.198442</v>
      </c>
      <c r="D18" s="735">
        <v>99.778734</v>
      </c>
      <c r="E18" s="735">
        <v>171.89247499999999</v>
      </c>
      <c r="F18" s="735">
        <v>4774.4764519999999</v>
      </c>
      <c r="G18" s="735">
        <v>448.32468600000004</v>
      </c>
      <c r="H18" s="735">
        <v>66.285252</v>
      </c>
      <c r="I18" s="735">
        <v>148.27334300000001</v>
      </c>
      <c r="J18" s="735">
        <v>4474.7805079999998</v>
      </c>
    </row>
    <row r="19" spans="1:10">
      <c r="A19" s="832"/>
      <c r="B19" s="714" t="s">
        <v>3299</v>
      </c>
      <c r="C19" s="716">
        <v>33.975208000000002</v>
      </c>
      <c r="D19" s="716">
        <v>99.778734</v>
      </c>
      <c r="E19" s="716">
        <v>86.752286999999995</v>
      </c>
      <c r="F19" s="716">
        <v>423.34581600000001</v>
      </c>
      <c r="G19" s="716">
        <v>37.262663000000003</v>
      </c>
      <c r="H19" s="716">
        <v>66.285252</v>
      </c>
      <c r="I19" s="716">
        <v>65.638120000000001</v>
      </c>
      <c r="J19" s="716">
        <v>354.28484400000002</v>
      </c>
    </row>
    <row r="20" spans="1:10">
      <c r="A20" s="832"/>
      <c r="B20" s="714" t="s">
        <v>3280</v>
      </c>
      <c r="C20" s="716">
        <v>379.09517800000003</v>
      </c>
      <c r="D20" s="716"/>
      <c r="E20" s="716"/>
      <c r="F20" s="716">
        <v>386.97491200000002</v>
      </c>
      <c r="G20" s="716">
        <v>382.62689599999999</v>
      </c>
      <c r="H20" s="716"/>
      <c r="I20" s="716"/>
      <c r="J20" s="716">
        <v>382.62689599999999</v>
      </c>
    </row>
    <row r="21" spans="1:10">
      <c r="A21" s="832"/>
      <c r="B21" s="714" t="s">
        <v>3281</v>
      </c>
      <c r="C21" s="716">
        <v>0.85645400000000005</v>
      </c>
      <c r="D21" s="716"/>
      <c r="E21" s="716">
        <v>56.749785000000003</v>
      </c>
      <c r="F21" s="716">
        <v>3838.8589459999998</v>
      </c>
      <c r="G21" s="716">
        <v>0.55458700000000005</v>
      </c>
      <c r="H21" s="716"/>
      <c r="I21" s="716">
        <v>53.176479</v>
      </c>
      <c r="J21" s="716">
        <v>3631.9254510000001</v>
      </c>
    </row>
    <row r="22" spans="1:10">
      <c r="A22" s="832"/>
      <c r="B22" s="714" t="s">
        <v>3282</v>
      </c>
      <c r="C22" s="716">
        <v>6.7950420000000005</v>
      </c>
      <c r="D22" s="716"/>
      <c r="E22" s="716">
        <v>0.44107800000000003</v>
      </c>
      <c r="F22" s="716">
        <v>7.2361199999999997</v>
      </c>
      <c r="G22" s="716">
        <v>7.4525329999999999</v>
      </c>
      <c r="H22" s="716"/>
      <c r="I22" s="716">
        <v>0.44983499999999998</v>
      </c>
      <c r="J22" s="716">
        <v>7.9023669999999999</v>
      </c>
    </row>
    <row r="24" spans="1:10">
      <c r="A24" s="40" t="s">
        <v>20</v>
      </c>
    </row>
    <row r="25" spans="1:10">
      <c r="A25" s="40"/>
    </row>
    <row r="26" spans="1:10">
      <c r="A26" s="53" t="s">
        <v>3298</v>
      </c>
    </row>
  </sheetData>
  <mergeCells count="6">
    <mergeCell ref="A18:A22"/>
    <mergeCell ref="C3:F3"/>
    <mergeCell ref="G3:J3"/>
    <mergeCell ref="A5:A9"/>
    <mergeCell ref="A11:A15"/>
    <mergeCell ref="A16:A1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A22"/>
  <sheetViews>
    <sheetView workbookViewId="0">
      <selection sqref="A1:XFD1048576"/>
    </sheetView>
  </sheetViews>
  <sheetFormatPr defaultColWidth="8.77734375" defaultRowHeight="14.4"/>
  <cols>
    <col min="1" max="1" width="32" customWidth="1"/>
    <col min="2" max="6" width="8.88671875" bestFit="1" customWidth="1"/>
    <col min="7" max="7" width="9.33203125" bestFit="1" customWidth="1"/>
    <col min="8" max="23" width="9.77734375" bestFit="1" customWidth="1"/>
    <col min="24" max="25" width="9.21875" customWidth="1"/>
  </cols>
  <sheetData>
    <row r="1" spans="1:27">
      <c r="A1" s="44" t="s">
        <v>2910</v>
      </c>
    </row>
    <row r="3" spans="1:27">
      <c r="A3" s="370" t="s">
        <v>1148</v>
      </c>
      <c r="B3" s="371">
        <v>2000</v>
      </c>
      <c r="C3" s="371">
        <v>2001</v>
      </c>
      <c r="D3" s="371">
        <v>2002</v>
      </c>
      <c r="E3" s="371">
        <v>2003</v>
      </c>
      <c r="F3" s="371">
        <v>2004</v>
      </c>
      <c r="G3" s="371">
        <v>2005</v>
      </c>
      <c r="H3" s="371">
        <v>2006</v>
      </c>
      <c r="I3" s="371">
        <v>2007</v>
      </c>
      <c r="J3" s="371">
        <v>2008</v>
      </c>
      <c r="K3" s="371">
        <v>2009</v>
      </c>
      <c r="L3" s="371">
        <v>2010</v>
      </c>
      <c r="M3" s="371">
        <v>2011</v>
      </c>
      <c r="N3" s="371">
        <v>2012</v>
      </c>
      <c r="O3" s="371">
        <v>2013</v>
      </c>
      <c r="P3" s="371">
        <v>2014</v>
      </c>
      <c r="Q3" s="371">
        <v>2015</v>
      </c>
      <c r="R3" s="371">
        <v>2016</v>
      </c>
      <c r="S3" s="371">
        <v>2017</v>
      </c>
      <c r="T3" s="371">
        <v>2018</v>
      </c>
      <c r="U3" s="371">
        <v>2019</v>
      </c>
      <c r="V3" s="371">
        <v>2020</v>
      </c>
      <c r="W3" s="371">
        <v>2021</v>
      </c>
      <c r="X3" s="371">
        <v>2022</v>
      </c>
      <c r="Y3" s="371">
        <v>2023</v>
      </c>
      <c r="AA3" s="494" t="s">
        <v>528</v>
      </c>
    </row>
    <row r="4" spans="1:27">
      <c r="A4" s="372" t="s">
        <v>13</v>
      </c>
      <c r="B4" s="623">
        <v>7909.6729999999989</v>
      </c>
      <c r="C4" s="623">
        <v>6474.1157609999991</v>
      </c>
      <c r="D4" s="623">
        <v>8252.9767323900014</v>
      </c>
      <c r="E4" s="623">
        <v>9471.0585777999986</v>
      </c>
      <c r="F4" s="623">
        <v>13181.132892152194</v>
      </c>
      <c r="G4" s="623">
        <v>23266.204824607135</v>
      </c>
      <c r="H4" s="623">
        <v>31194.950779106814</v>
      </c>
      <c r="I4" s="623">
        <v>42521.637482657163</v>
      </c>
      <c r="J4" s="623">
        <v>63082.899757560277</v>
      </c>
      <c r="K4" s="623">
        <v>42399.494433298401</v>
      </c>
      <c r="L4" s="623">
        <v>57250.598375649897</v>
      </c>
      <c r="M4" s="623">
        <v>68587.351484475279</v>
      </c>
      <c r="N4" s="623">
        <v>70907.782831971635</v>
      </c>
      <c r="O4" s="623">
        <v>68156.801412667992</v>
      </c>
      <c r="P4" s="623">
        <v>59923.545156962835</v>
      </c>
      <c r="Q4" s="623">
        <v>38557.312091485917</v>
      </c>
      <c r="R4" s="623">
        <v>31088.935186145067</v>
      </c>
      <c r="S4" s="623">
        <v>39691.881374433236</v>
      </c>
      <c r="T4" s="623">
        <v>39967.202597530668</v>
      </c>
      <c r="U4" s="623">
        <v>34623.615357625073</v>
      </c>
      <c r="V4" s="623">
        <v>21671.405311686103</v>
      </c>
      <c r="W4" s="623">
        <v>33804.613229201714</v>
      </c>
      <c r="X4" s="623">
        <v>50355.116799383628</v>
      </c>
      <c r="Y4" s="623">
        <v>37969.448195936544</v>
      </c>
    </row>
    <row r="5" spans="1:27">
      <c r="A5" s="372" t="s">
        <v>12</v>
      </c>
      <c r="B5" s="623">
        <v>2688.5965359724164</v>
      </c>
      <c r="C5" s="623">
        <v>2211.0261085355673</v>
      </c>
      <c r="D5" s="623">
        <v>1888.1481342035265</v>
      </c>
      <c r="E5" s="623">
        <v>2118.1353629607556</v>
      </c>
      <c r="F5" s="623">
        <v>3054.2102684797728</v>
      </c>
      <c r="G5" s="623">
        <v>4567.5307134473887</v>
      </c>
      <c r="H5" s="623">
        <v>3713.1696046710349</v>
      </c>
      <c r="I5" s="623">
        <v>4341.9351073392627</v>
      </c>
      <c r="J5" s="623">
        <v>3566.9134290576308</v>
      </c>
      <c r="K5" s="623">
        <v>2755.9002308891177</v>
      </c>
      <c r="L5" s="623">
        <v>3815.4023026061413</v>
      </c>
      <c r="M5" s="623">
        <v>4777.7094863722414</v>
      </c>
      <c r="N5" s="623">
        <v>4934.6746201851402</v>
      </c>
      <c r="O5" s="623">
        <v>5576.2656568605435</v>
      </c>
      <c r="P5" s="623">
        <v>6354.5238191510398</v>
      </c>
      <c r="Q5" s="623">
        <v>4446.1532198360164</v>
      </c>
      <c r="R5" s="623">
        <v>5437.805791589567</v>
      </c>
      <c r="S5" s="623">
        <v>5172.4057590200164</v>
      </c>
      <c r="T5" s="623">
        <v>5669.6167352481407</v>
      </c>
      <c r="U5" s="623">
        <v>4495.1339894507491</v>
      </c>
      <c r="V5" s="623">
        <v>3570.7966807646339</v>
      </c>
      <c r="W5" s="623">
        <v>6508.9353850281404</v>
      </c>
      <c r="X5" s="623">
        <v>7145.2251628996801</v>
      </c>
      <c r="Y5" s="623">
        <v>4918.3272080811348</v>
      </c>
    </row>
    <row r="6" spans="1:27">
      <c r="A6" s="372" t="s">
        <v>483</v>
      </c>
      <c r="B6" s="623">
        <v>0</v>
      </c>
      <c r="C6" s="623">
        <v>0</v>
      </c>
      <c r="D6" s="623">
        <v>0</v>
      </c>
      <c r="E6" s="623">
        <v>0</v>
      </c>
      <c r="F6" s="623">
        <v>0</v>
      </c>
      <c r="G6" s="623">
        <v>0</v>
      </c>
      <c r="H6" s="623">
        <v>0</v>
      </c>
      <c r="I6" s="623">
        <v>0</v>
      </c>
      <c r="J6" s="623">
        <v>0</v>
      </c>
      <c r="K6" s="623">
        <v>11.713728489999999</v>
      </c>
      <c r="L6" s="623">
        <v>12.566703372000001</v>
      </c>
      <c r="M6" s="623">
        <v>24.012468820999999</v>
      </c>
      <c r="N6" s="623">
        <v>19.987384565000003</v>
      </c>
      <c r="O6" s="623">
        <v>14.995039735999999</v>
      </c>
      <c r="P6" s="623">
        <v>19.598549321</v>
      </c>
      <c r="Q6" s="623">
        <v>11.930599576000001</v>
      </c>
      <c r="R6" s="623">
        <v>25.780442046000001</v>
      </c>
      <c r="S6" s="623">
        <v>35.055293895999995</v>
      </c>
      <c r="T6" s="623">
        <v>45.088478224999996</v>
      </c>
      <c r="U6" s="623">
        <v>41.86608009338417</v>
      </c>
      <c r="V6" s="623">
        <v>17.228040156234265</v>
      </c>
      <c r="W6" s="623">
        <v>29.761969516558995</v>
      </c>
      <c r="X6" s="623">
        <v>33.799972377435481</v>
      </c>
      <c r="Y6" s="623">
        <v>33.548908073722586</v>
      </c>
    </row>
    <row r="7" spans="1:27">
      <c r="A7" s="372" t="s">
        <v>89</v>
      </c>
      <c r="B7" s="623">
        <v>1880.5960728000018</v>
      </c>
      <c r="C7" s="623">
        <v>1827.2550780000006</v>
      </c>
      <c r="D7" s="623">
        <v>2345.5859057999996</v>
      </c>
      <c r="E7" s="623">
        <v>1662.1084251000023</v>
      </c>
      <c r="F7" s="623">
        <v>1748.1550877999985</v>
      </c>
      <c r="G7" s="623">
        <v>2033.3009358000006</v>
      </c>
      <c r="H7" s="623">
        <v>1980.7495029000024</v>
      </c>
      <c r="I7" s="623">
        <v>2409.812150399996</v>
      </c>
      <c r="J7" s="623">
        <v>3718.8028583999976</v>
      </c>
      <c r="K7" s="623">
        <v>2451.841912800001</v>
      </c>
      <c r="L7" s="623">
        <v>3921</v>
      </c>
      <c r="M7" s="623">
        <v>5111.7301260000113</v>
      </c>
      <c r="N7" s="623">
        <v>1534</v>
      </c>
      <c r="O7" s="623">
        <v>2440</v>
      </c>
      <c r="P7" s="623">
        <v>1766.7563580790002</v>
      </c>
      <c r="Q7" s="623">
        <v>2191.6254999080011</v>
      </c>
      <c r="R7" s="623">
        <v>1883.9443309889994</v>
      </c>
      <c r="S7" s="623">
        <v>4396.5093989609995</v>
      </c>
      <c r="T7" s="623">
        <v>6859.7163884029997</v>
      </c>
      <c r="U7" s="623">
        <v>6772.2164340109994</v>
      </c>
      <c r="V7" s="623">
        <v>9441.0444740359999</v>
      </c>
      <c r="W7" s="623">
        <v>14938.888446796002</v>
      </c>
      <c r="X7" s="623">
        <v>12208.232079493999</v>
      </c>
      <c r="Y7" s="623">
        <v>15249.315221115998</v>
      </c>
    </row>
    <row r="8" spans="1:27">
      <c r="A8" s="372" t="s">
        <v>482</v>
      </c>
      <c r="B8" s="623">
        <v>107.71483405797096</v>
      </c>
      <c r="C8" s="623">
        <v>144.13559232558134</v>
      </c>
      <c r="D8" s="623">
        <v>225.38744704761916</v>
      </c>
      <c r="E8" s="623">
        <v>392.32972368421042</v>
      </c>
      <c r="F8" s="623">
        <v>391.56220250000001</v>
      </c>
      <c r="G8" s="623">
        <v>208.32889046874993</v>
      </c>
      <c r="H8" s="623">
        <v>457.17113511764705</v>
      </c>
      <c r="I8" s="623">
        <v>287.91729192482262</v>
      </c>
      <c r="J8" s="623">
        <v>285.12876038554214</v>
      </c>
      <c r="K8" s="623">
        <v>524.07855709999967</v>
      </c>
      <c r="L8" s="623">
        <v>518.2531754099997</v>
      </c>
      <c r="M8" s="623">
        <v>772.09835257000054</v>
      </c>
      <c r="N8" s="623">
        <v>619.00658079999857</v>
      </c>
      <c r="O8" s="623">
        <v>655.5154777299997</v>
      </c>
      <c r="P8" s="623">
        <v>621.2876440099983</v>
      </c>
      <c r="Q8" s="623">
        <v>454.98738340000091</v>
      </c>
      <c r="R8" s="623">
        <v>371.62695026000097</v>
      </c>
      <c r="S8" s="623">
        <v>354.05729146000294</v>
      </c>
      <c r="T8" s="623">
        <v>387.7025579500089</v>
      </c>
      <c r="U8" s="623">
        <v>447.39786837999554</v>
      </c>
      <c r="V8" s="623">
        <v>439.34152076000123</v>
      </c>
      <c r="W8" s="623">
        <v>398.30881742000543</v>
      </c>
      <c r="X8" s="623">
        <v>351.02594337203664</v>
      </c>
      <c r="Y8" s="623">
        <v>402.28017942503493</v>
      </c>
    </row>
    <row r="9" spans="1:27">
      <c r="A9" s="372" t="s">
        <v>11</v>
      </c>
      <c r="B9" s="623">
        <v>242.70218983148499</v>
      </c>
      <c r="C9" s="623">
        <v>130.27463651162788</v>
      </c>
      <c r="D9" s="623">
        <v>214.89690390476193</v>
      </c>
      <c r="E9" s="623">
        <v>379.15513500000003</v>
      </c>
      <c r="F9" s="623">
        <v>133.53092968750002</v>
      </c>
      <c r="G9" s="623">
        <v>316.84705187499998</v>
      </c>
      <c r="H9" s="623">
        <v>631.73455044117657</v>
      </c>
      <c r="I9" s="623">
        <v>327.86224283687943</v>
      </c>
      <c r="J9" s="623">
        <v>431.65876168674691</v>
      </c>
      <c r="K9" s="623">
        <v>315.47535083333332</v>
      </c>
      <c r="L9" s="623">
        <v>123.49076020039041</v>
      </c>
      <c r="M9" s="623">
        <v>411.81821923654041</v>
      </c>
      <c r="N9" s="623">
        <v>354.53167328107946</v>
      </c>
      <c r="O9" s="623">
        <v>78.310546286216777</v>
      </c>
      <c r="P9" s="623">
        <v>637.3665155621934</v>
      </c>
      <c r="Q9" s="623">
        <v>378.316829961309</v>
      </c>
      <c r="R9" s="623">
        <v>303.20476227225754</v>
      </c>
      <c r="S9" s="623">
        <v>324.26880659879424</v>
      </c>
      <c r="T9" s="623">
        <v>444.10690147797436</v>
      </c>
      <c r="U9" s="623">
        <v>564.3644601180556</v>
      </c>
      <c r="V9" s="623">
        <v>523.13864242424245</v>
      </c>
      <c r="W9" s="623">
        <v>464.50394984247004</v>
      </c>
      <c r="X9" s="623">
        <v>415.15214240404032</v>
      </c>
      <c r="Y9" s="623">
        <v>369.20182862227921</v>
      </c>
    </row>
    <row r="10" spans="1:27">
      <c r="A10" s="372" t="s">
        <v>10</v>
      </c>
      <c r="B10" s="623">
        <v>834.05407068793534</v>
      </c>
      <c r="C10" s="623">
        <v>888.01737633886898</v>
      </c>
      <c r="D10" s="623">
        <v>639.8362084829198</v>
      </c>
      <c r="E10" s="623">
        <v>895.04604718314681</v>
      </c>
      <c r="F10" s="623">
        <v>859.32664920020693</v>
      </c>
      <c r="G10" s="623">
        <v>807.57628475080219</v>
      </c>
      <c r="H10" s="623">
        <v>948.08191443159467</v>
      </c>
      <c r="I10" s="623">
        <v>1207.0247703231737</v>
      </c>
      <c r="J10" s="623">
        <v>1644.9473098891297</v>
      </c>
      <c r="K10" s="623">
        <v>1048.9102880146684</v>
      </c>
      <c r="L10" s="623">
        <v>1089.9181575109585</v>
      </c>
      <c r="M10" s="623">
        <v>1387.3429214183561</v>
      </c>
      <c r="N10" s="623">
        <v>1141.2444339304891</v>
      </c>
      <c r="O10" s="623">
        <v>1517.3026433077678</v>
      </c>
      <c r="P10" s="623">
        <v>2074.8959793777867</v>
      </c>
      <c r="Q10" s="623">
        <v>2002.7175874154109</v>
      </c>
      <c r="R10" s="623">
        <v>2100.9301418420091</v>
      </c>
      <c r="S10" s="623">
        <v>2739.3989951769386</v>
      </c>
      <c r="T10" s="623">
        <v>2941.1635138288693</v>
      </c>
      <c r="U10" s="623">
        <v>2546.8519811570027</v>
      </c>
      <c r="V10" s="623">
        <v>1936.0381382620003</v>
      </c>
      <c r="W10" s="623">
        <v>2591.180122733444</v>
      </c>
      <c r="X10" s="623">
        <v>3483.6624142595078</v>
      </c>
      <c r="Y10" s="623">
        <v>3193.2322971874196</v>
      </c>
    </row>
    <row r="11" spans="1:27">
      <c r="A11" s="372" t="s">
        <v>9</v>
      </c>
      <c r="B11" s="623">
        <v>257.75661485699999</v>
      </c>
      <c r="C11" s="623">
        <v>362.11834426300004</v>
      </c>
      <c r="D11" s="623">
        <v>308.11794889800007</v>
      </c>
      <c r="E11" s="623">
        <v>400.37542808800004</v>
      </c>
      <c r="F11" s="623">
        <v>349.861529652</v>
      </c>
      <c r="G11" s="623">
        <v>364.28072192299999</v>
      </c>
      <c r="H11" s="623">
        <v>473.83152651899996</v>
      </c>
      <c r="I11" s="623">
        <v>560.17132770000001</v>
      </c>
      <c r="J11" s="623">
        <v>687.33397644999991</v>
      </c>
      <c r="K11" s="623">
        <v>909.51152389800006</v>
      </c>
      <c r="L11" s="623">
        <v>887.63898793199996</v>
      </c>
      <c r="M11" s="623">
        <v>1052.5727833570002</v>
      </c>
      <c r="N11" s="623">
        <v>986.81389793100016</v>
      </c>
      <c r="O11" s="623">
        <v>933.32982382099999</v>
      </c>
      <c r="P11" s="623">
        <v>1006.8904959910001</v>
      </c>
      <c r="Q11" s="623">
        <v>725.84252643900004</v>
      </c>
      <c r="R11" s="623">
        <v>718.39909042199997</v>
      </c>
      <c r="S11" s="623">
        <v>681.839620685</v>
      </c>
      <c r="T11" s="623">
        <v>664.77676054300002</v>
      </c>
      <c r="U11" s="623">
        <v>728.44583638199992</v>
      </c>
      <c r="V11" s="623">
        <v>594.47127072500007</v>
      </c>
      <c r="W11" s="623">
        <v>768.18898752400014</v>
      </c>
      <c r="X11" s="623">
        <v>634.57211871000004</v>
      </c>
      <c r="Y11" s="623">
        <v>680.29078256100001</v>
      </c>
    </row>
    <row r="12" spans="1:27">
      <c r="A12" s="372" t="s">
        <v>8</v>
      </c>
      <c r="B12" s="623">
        <v>1530.1273038842344</v>
      </c>
      <c r="C12" s="623">
        <v>1605.7902304781562</v>
      </c>
      <c r="D12" s="623">
        <v>1751.3548064085446</v>
      </c>
      <c r="E12" s="623">
        <v>1821.2469344608878</v>
      </c>
      <c r="F12" s="623">
        <v>1922.6516396396396</v>
      </c>
      <c r="G12" s="623">
        <v>2128.158227848101</v>
      </c>
      <c r="H12" s="623">
        <v>2214.1991011235955</v>
      </c>
      <c r="I12" s="623">
        <v>2026.7178833280204</v>
      </c>
      <c r="J12" s="623">
        <v>2164.0650916784207</v>
      </c>
      <c r="K12" s="623">
        <v>1700.962147777082</v>
      </c>
      <c r="L12" s="623">
        <v>1985.5140822272583</v>
      </c>
      <c r="M12" s="623">
        <v>2207.7161739130433</v>
      </c>
      <c r="N12" s="623">
        <v>2235.9966922819913</v>
      </c>
      <c r="O12" s="623">
        <v>2481.9066536203522</v>
      </c>
      <c r="P12" s="623">
        <v>2692.8525800130633</v>
      </c>
      <c r="Q12" s="623">
        <v>2239.15</v>
      </c>
      <c r="R12" s="623">
        <v>1980.1000000000001</v>
      </c>
      <c r="S12" s="623">
        <v>1949.5499999999997</v>
      </c>
      <c r="T12" s="623">
        <v>1961.0700000000002</v>
      </c>
      <c r="U12" s="623">
        <v>1839.0499999999997</v>
      </c>
      <c r="V12" s="623">
        <v>1463.37</v>
      </c>
      <c r="W12" s="623">
        <v>1575.24</v>
      </c>
      <c r="X12" s="623">
        <v>1928.9999999999998</v>
      </c>
      <c r="Y12" s="623">
        <v>1921.9</v>
      </c>
    </row>
    <row r="13" spans="1:27">
      <c r="A13" s="372" t="s">
        <v>6</v>
      </c>
      <c r="B13" s="623">
        <v>162.16238450398606</v>
      </c>
      <c r="C13" s="623">
        <v>126.61086915769772</v>
      </c>
      <c r="D13" s="623">
        <v>548.44878070117352</v>
      </c>
      <c r="E13" s="623">
        <v>729.56741008630411</v>
      </c>
      <c r="F13" s="623">
        <v>1151.4534318911001</v>
      </c>
      <c r="G13" s="623">
        <v>1356.205204618454</v>
      </c>
      <c r="H13" s="623">
        <v>1829.5832239093229</v>
      </c>
      <c r="I13" s="623">
        <v>1871.8794564556056</v>
      </c>
      <c r="J13" s="623">
        <v>1916.6909521475029</v>
      </c>
      <c r="K13" s="623">
        <v>1547.5333226847833</v>
      </c>
      <c r="L13" s="623">
        <v>1714.0395817387011</v>
      </c>
      <c r="M13" s="623">
        <v>2812.2594062007511</v>
      </c>
      <c r="N13" s="623">
        <v>2881.1613303049303</v>
      </c>
      <c r="O13" s="623">
        <v>2897.0054369624449</v>
      </c>
      <c r="P13" s="623">
        <v>3159.4349999999995</v>
      </c>
      <c r="Q13" s="623">
        <v>2535.1639505268845</v>
      </c>
      <c r="R13" s="623">
        <v>2400.0716977125371</v>
      </c>
      <c r="S13" s="623">
        <v>3732.264929050958</v>
      </c>
      <c r="T13" s="623">
        <v>4321.9705776720257</v>
      </c>
      <c r="U13" s="623">
        <v>3677.5480154347406</v>
      </c>
      <c r="V13" s="623">
        <v>2624.3879359277626</v>
      </c>
      <c r="W13" s="623">
        <v>4293.9711955900966</v>
      </c>
      <c r="X13" s="623">
        <v>6652.704214732431</v>
      </c>
      <c r="Y13" s="623">
        <v>6707.1552086628217</v>
      </c>
    </row>
    <row r="14" spans="1:27">
      <c r="A14" s="372" t="s">
        <v>5</v>
      </c>
      <c r="B14" s="623">
        <v>869.772092379897</v>
      </c>
      <c r="C14" s="623">
        <v>838.58655906293643</v>
      </c>
      <c r="D14" s="623">
        <v>757.40652109021005</v>
      </c>
      <c r="E14" s="623">
        <v>1048.7365477455044</v>
      </c>
      <c r="F14" s="623">
        <v>1856.4784396939997</v>
      </c>
      <c r="G14" s="623">
        <v>1640.9105780729999</v>
      </c>
      <c r="H14" s="623">
        <v>2324.3814483439992</v>
      </c>
      <c r="I14" s="623">
        <v>2747.4686584459996</v>
      </c>
      <c r="J14" s="623">
        <v>3094.4026654620006</v>
      </c>
      <c r="K14" s="623">
        <v>2853.7210246859995</v>
      </c>
      <c r="L14" s="623">
        <v>3462.9447076560004</v>
      </c>
      <c r="M14" s="623">
        <v>3483.9366156990004</v>
      </c>
      <c r="N14" s="623">
        <v>3733.6753211549994</v>
      </c>
      <c r="O14" s="623">
        <v>2866.0145625219998</v>
      </c>
      <c r="P14" s="623">
        <v>3472.8287003819992</v>
      </c>
      <c r="Q14" s="623">
        <v>2342.3137027459998</v>
      </c>
      <c r="R14" s="623">
        <v>2472.9689731199996</v>
      </c>
      <c r="S14" s="623">
        <v>2845.2451734799997</v>
      </c>
      <c r="T14" s="623">
        <v>4102.8740915369999</v>
      </c>
      <c r="U14" s="623">
        <v>4177.5021337469998</v>
      </c>
      <c r="V14" s="623">
        <v>4004.0469735260003</v>
      </c>
      <c r="W14" s="623">
        <v>4584.2786128059997</v>
      </c>
      <c r="X14" s="623">
        <v>3277.7954727099996</v>
      </c>
      <c r="Y14" s="623">
        <v>3210.2426614260007</v>
      </c>
    </row>
    <row r="15" spans="1:27">
      <c r="A15" s="372" t="s">
        <v>4</v>
      </c>
      <c r="B15" s="623">
        <v>187.93445099997999</v>
      </c>
      <c r="C15" s="623">
        <v>190.74495714250565</v>
      </c>
      <c r="D15" s="623">
        <v>206.59752392904463</v>
      </c>
      <c r="E15" s="623">
        <v>249.18698466832745</v>
      </c>
      <c r="F15" s="623">
        <v>248.0906776220431</v>
      </c>
      <c r="G15" s="623">
        <v>279.22779138211888</v>
      </c>
      <c r="H15" s="623">
        <v>304.12351311539408</v>
      </c>
      <c r="I15" s="623">
        <v>280.33544724636249</v>
      </c>
      <c r="J15" s="623">
        <v>340.75880935872806</v>
      </c>
      <c r="K15" s="623">
        <v>333.35299003420448</v>
      </c>
      <c r="L15" s="623">
        <v>334.09345650626545</v>
      </c>
      <c r="M15" s="623">
        <v>396.18524300380545</v>
      </c>
      <c r="N15" s="623">
        <v>409.45556967294499</v>
      </c>
      <c r="O15" s="623">
        <v>500.16059177454355</v>
      </c>
      <c r="P15" s="623">
        <v>457.37323596024163</v>
      </c>
      <c r="Q15" s="623">
        <v>351.41568272009192</v>
      </c>
      <c r="R15" s="623">
        <v>413.2307826813821</v>
      </c>
      <c r="S15" s="623">
        <v>488.59349384427276</v>
      </c>
      <c r="T15" s="623">
        <v>673.6786432943295</v>
      </c>
      <c r="U15" s="623">
        <v>461.35685122460052</v>
      </c>
      <c r="V15" s="623">
        <v>398.15087128206483</v>
      </c>
      <c r="W15" s="623">
        <v>421.55117752687858</v>
      </c>
      <c r="X15" s="623">
        <v>494.80487051409847</v>
      </c>
      <c r="Y15" s="623">
        <v>500.69666951446834</v>
      </c>
    </row>
    <row r="16" spans="1:27">
      <c r="A16" s="372" t="s">
        <v>3</v>
      </c>
      <c r="B16" s="623">
        <v>27121.514959266362</v>
      </c>
      <c r="C16" s="623">
        <v>26185.263056921343</v>
      </c>
      <c r="D16" s="623">
        <v>29988.737115295015</v>
      </c>
      <c r="E16" s="623">
        <v>37261.974239163486</v>
      </c>
      <c r="F16" s="623">
        <v>48456.324559915651</v>
      </c>
      <c r="G16" s="623">
        <v>52236.974248640327</v>
      </c>
      <c r="H16" s="623">
        <v>58595.277635949868</v>
      </c>
      <c r="I16" s="623">
        <v>65181.082148729867</v>
      </c>
      <c r="J16" s="623">
        <v>71270.370029569676</v>
      </c>
      <c r="K16" s="623">
        <v>53940.216108780158</v>
      </c>
      <c r="L16" s="623">
        <v>72050.77742113026</v>
      </c>
      <c r="M16" s="623">
        <v>87172.234085839154</v>
      </c>
      <c r="N16" s="623">
        <v>76983.365519913379</v>
      </c>
      <c r="O16" s="623">
        <v>73759.906275003115</v>
      </c>
      <c r="P16" s="623">
        <v>69059.457898347217</v>
      </c>
      <c r="Q16" s="623">
        <v>60016.615842187261</v>
      </c>
      <c r="R16" s="623">
        <v>57120.657262130524</v>
      </c>
      <c r="S16" s="623">
        <v>68467.906736406701</v>
      </c>
      <c r="T16" s="623">
        <v>72365.165669308015</v>
      </c>
      <c r="U16" s="623">
        <v>68525.712904209839</v>
      </c>
      <c r="V16" s="623">
        <v>67234.598182489644</v>
      </c>
      <c r="W16" s="623">
        <v>98868.790901422472</v>
      </c>
      <c r="X16" s="623">
        <v>96756.997182716732</v>
      </c>
      <c r="Y16" s="623">
        <v>85490.311826916528</v>
      </c>
    </row>
    <row r="17" spans="1:25">
      <c r="A17" s="372" t="s">
        <v>431</v>
      </c>
      <c r="B17" s="623">
        <v>689.66262373938707</v>
      </c>
      <c r="C17" s="623">
        <v>792.77031755449718</v>
      </c>
      <c r="D17" s="623">
        <v>882.40221975119493</v>
      </c>
      <c r="E17" s="623">
        <v>1207.9318871852829</v>
      </c>
      <c r="F17" s="623">
        <v>1360.6638150441945</v>
      </c>
      <c r="G17" s="623">
        <v>1359.7678021304569</v>
      </c>
      <c r="H17" s="623">
        <v>1536.8244050872697</v>
      </c>
      <c r="I17" s="623">
        <v>1676.4175202807924</v>
      </c>
      <c r="J17" s="623">
        <v>2470.7607428437782</v>
      </c>
      <c r="K17" s="623">
        <v>2312.5697727921365</v>
      </c>
      <c r="L17" s="623">
        <v>3309.7403398844035</v>
      </c>
      <c r="M17" s="623">
        <v>3562.0627006865247</v>
      </c>
      <c r="N17" s="623">
        <v>4051.8565989999997</v>
      </c>
      <c r="O17" s="623">
        <v>3867.0306695805698</v>
      </c>
      <c r="P17" s="623">
        <v>3255.6245792708801</v>
      </c>
      <c r="Q17" s="623">
        <v>3443.9949717777799</v>
      </c>
      <c r="R17" s="623">
        <v>3444.3287436707601</v>
      </c>
      <c r="S17" s="623">
        <v>3197.16945063</v>
      </c>
      <c r="T17" s="623">
        <v>2869.5396014128996</v>
      </c>
      <c r="U17" s="623">
        <v>4206.5202337999999</v>
      </c>
      <c r="V17" s="623">
        <v>4608</v>
      </c>
      <c r="W17" s="623">
        <v>5088</v>
      </c>
      <c r="X17" s="623">
        <v>5383.2</v>
      </c>
      <c r="Y17" s="623">
        <v>5546.2</v>
      </c>
    </row>
    <row r="18" spans="1:25">
      <c r="A18" s="372" t="s">
        <v>1</v>
      </c>
      <c r="B18" s="623">
        <v>616.46083299999998</v>
      </c>
      <c r="C18" s="623">
        <v>692.173002</v>
      </c>
      <c r="D18" s="623">
        <v>596.09629399999994</v>
      </c>
      <c r="E18" s="623">
        <v>549.00542099999984</v>
      </c>
      <c r="F18" s="623">
        <v>805.07604599999991</v>
      </c>
      <c r="G18" s="623">
        <v>1666.7311890000001</v>
      </c>
      <c r="H18" s="623">
        <v>2997.2194060000002</v>
      </c>
      <c r="I18" s="623">
        <v>3564.9459099999995</v>
      </c>
      <c r="J18" s="623">
        <v>3978.2229300000008</v>
      </c>
      <c r="K18" s="623">
        <v>3041.0732099999996</v>
      </c>
      <c r="L18" s="623">
        <v>5325.1154779999997</v>
      </c>
      <c r="M18" s="623">
        <v>6946.9399900700009</v>
      </c>
      <c r="N18" s="623">
        <v>6774.43274088</v>
      </c>
      <c r="O18" s="623">
        <v>7480.7812308800003</v>
      </c>
      <c r="P18" s="623">
        <v>7606.5353854299992</v>
      </c>
      <c r="Q18" s="623">
        <v>5050.4425657299998</v>
      </c>
      <c r="R18" s="623">
        <v>5055.8593180000007</v>
      </c>
      <c r="S18" s="623">
        <v>6663.2372917800003</v>
      </c>
      <c r="T18" s="623">
        <v>7342.2673879069998</v>
      </c>
      <c r="U18" s="623">
        <v>5467.9663804210004</v>
      </c>
      <c r="V18" s="623">
        <v>6264.0288966640001</v>
      </c>
      <c r="W18" s="623">
        <v>9122.3922752729995</v>
      </c>
      <c r="X18" s="623">
        <v>8942.5271439019998</v>
      </c>
      <c r="Y18" s="623">
        <v>7505.6012756919999</v>
      </c>
    </row>
    <row r="19" spans="1:25">
      <c r="A19" s="372" t="s">
        <v>0</v>
      </c>
      <c r="B19" s="623">
        <v>289.94965210190367</v>
      </c>
      <c r="C19" s="623">
        <v>34.376503967619783</v>
      </c>
      <c r="D19" s="623">
        <v>768.26827827475267</v>
      </c>
      <c r="E19" s="623">
        <v>1010.2355002689661</v>
      </c>
      <c r="F19" s="623">
        <v>1193.6361656152976</v>
      </c>
      <c r="G19" s="623">
        <v>814.41939715800004</v>
      </c>
      <c r="H19" s="623">
        <v>1838.4419048119994</v>
      </c>
      <c r="I19" s="623">
        <v>981.44456665499979</v>
      </c>
      <c r="J19" s="623">
        <v>422.02272195399996</v>
      </c>
      <c r="K19" s="623">
        <v>763.26666839900008</v>
      </c>
      <c r="L19" s="623">
        <v>1169.1070392730001</v>
      </c>
      <c r="M19" s="623">
        <v>821.68666489999987</v>
      </c>
      <c r="N19" s="623">
        <v>852.45350893000023</v>
      </c>
      <c r="O19" s="623">
        <v>737.05331749000015</v>
      </c>
      <c r="P19" s="623">
        <v>1090.4125247169995</v>
      </c>
      <c r="Q19" s="623">
        <v>781.08580932099994</v>
      </c>
      <c r="R19" s="623">
        <v>688.70475694000015</v>
      </c>
      <c r="S19" s="623">
        <v>840.61098713499996</v>
      </c>
      <c r="T19" s="623">
        <v>1453.713197989</v>
      </c>
      <c r="U19" s="623">
        <v>1670.7440312889998</v>
      </c>
      <c r="V19" s="623">
        <v>1273.0458750489997</v>
      </c>
      <c r="W19" s="623">
        <v>2494.2705018080001</v>
      </c>
      <c r="X19" s="623">
        <v>3450.0243242709998</v>
      </c>
      <c r="Y19" s="623">
        <v>4361.40780498</v>
      </c>
    </row>
    <row r="20" spans="1:25">
      <c r="A20" s="372" t="s">
        <v>2214</v>
      </c>
      <c r="B20" s="624">
        <v>45388.677618082562</v>
      </c>
      <c r="C20" s="624">
        <v>42503.258393259399</v>
      </c>
      <c r="D20" s="624">
        <v>49374.260820176765</v>
      </c>
      <c r="E20" s="624">
        <v>59196.093624394882</v>
      </c>
      <c r="F20" s="624">
        <v>76712.154334893581</v>
      </c>
      <c r="G20" s="624">
        <v>93046.463861722543</v>
      </c>
      <c r="H20" s="624">
        <v>111039.73965152875</v>
      </c>
      <c r="I20" s="624">
        <v>129986.65196432293</v>
      </c>
      <c r="J20" s="624">
        <v>159074.97879644344</v>
      </c>
      <c r="K20" s="624">
        <v>116909.62127047687</v>
      </c>
      <c r="L20" s="624">
        <v>156970.20056909727</v>
      </c>
      <c r="M20" s="624">
        <v>189527.65672256268</v>
      </c>
      <c r="N20" s="624">
        <v>178420.4387048026</v>
      </c>
      <c r="O20" s="624">
        <v>173962.37933824255</v>
      </c>
      <c r="P20" s="624">
        <v>163199.38442257527</v>
      </c>
      <c r="Q20" s="624">
        <v>125529.0682630307</v>
      </c>
      <c r="R20" s="624">
        <v>115506.54822982108</v>
      </c>
      <c r="S20" s="624">
        <v>141579.99460255794</v>
      </c>
      <c r="T20" s="624">
        <v>152069.65310232691</v>
      </c>
      <c r="U20" s="624">
        <v>140246.29255734343</v>
      </c>
      <c r="V20" s="624">
        <v>126063.09281375271</v>
      </c>
      <c r="W20" s="624">
        <v>185952.87557248879</v>
      </c>
      <c r="X20" s="624">
        <v>201513.83984174661</v>
      </c>
      <c r="Y20" s="624">
        <v>178059.16006819499</v>
      </c>
    </row>
    <row r="22" spans="1:25">
      <c r="A22" s="242" t="s">
        <v>2950</v>
      </c>
    </row>
  </sheetData>
  <hyperlinks>
    <hyperlink ref="AA3" location="Content!A1" display="Back to content page" xr:uid="{00000000-0004-0000-0E00-000000000000}"/>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A1E2C-5A4A-4AAA-8AA6-BF9F15DE4DD6}">
  <dimension ref="A1:J28"/>
  <sheetViews>
    <sheetView workbookViewId="0"/>
  </sheetViews>
  <sheetFormatPr defaultRowHeight="14.4"/>
  <cols>
    <col min="1" max="1" width="38" customWidth="1"/>
    <col min="2" max="2" width="53.33203125" bestFit="1" customWidth="1"/>
  </cols>
  <sheetData>
    <row r="1" spans="1:10">
      <c r="A1" s="89" t="s">
        <v>3309</v>
      </c>
    </row>
    <row r="3" spans="1:10">
      <c r="C3" s="830">
        <v>2021</v>
      </c>
      <c r="D3" s="830"/>
      <c r="E3" s="830"/>
      <c r="F3" s="830"/>
      <c r="G3" s="830">
        <v>2022</v>
      </c>
      <c r="H3" s="830"/>
      <c r="I3" s="830"/>
      <c r="J3" s="830"/>
    </row>
    <row r="4" spans="1:10" ht="69">
      <c r="A4" s="733"/>
      <c r="B4" s="733"/>
      <c r="C4" s="712" t="s">
        <v>3253</v>
      </c>
      <c r="D4" s="712" t="s">
        <v>3286</v>
      </c>
      <c r="E4" s="712" t="s">
        <v>146</v>
      </c>
      <c r="F4" s="712" t="s">
        <v>27</v>
      </c>
      <c r="G4" s="712" t="s">
        <v>3253</v>
      </c>
      <c r="H4" s="712" t="s">
        <v>3286</v>
      </c>
      <c r="I4" s="712" t="s">
        <v>146</v>
      </c>
      <c r="J4" s="712" t="s">
        <v>27</v>
      </c>
    </row>
    <row r="5" spans="1:10">
      <c r="A5" s="832" t="s">
        <v>3255</v>
      </c>
      <c r="B5" s="714" t="s">
        <v>3256</v>
      </c>
      <c r="C5" s="716"/>
      <c r="D5" s="716"/>
      <c r="E5" s="716">
        <v>24.768709999999999</v>
      </c>
      <c r="F5" s="716">
        <v>203.49137400000001</v>
      </c>
      <c r="G5" s="716"/>
      <c r="H5" s="716"/>
      <c r="I5" s="716">
        <v>25.64669</v>
      </c>
      <c r="J5" s="716">
        <v>165.644204</v>
      </c>
    </row>
    <row r="6" spans="1:10">
      <c r="A6" s="832"/>
      <c r="B6" s="714" t="s">
        <v>3257</v>
      </c>
      <c r="C6" s="716">
        <v>1292.0275919999999</v>
      </c>
      <c r="D6" s="716">
        <v>1509.465148</v>
      </c>
      <c r="E6" s="716"/>
      <c r="F6" s="716">
        <v>2046.9010840000001</v>
      </c>
      <c r="G6" s="716">
        <v>1571.3899040000001</v>
      </c>
      <c r="H6" s="716">
        <v>722.42834600000003</v>
      </c>
      <c r="I6" s="716"/>
      <c r="J6" s="716">
        <v>1932.8391329999999</v>
      </c>
    </row>
    <row r="7" spans="1:10">
      <c r="A7" s="832"/>
      <c r="B7" s="714" t="s">
        <v>3259</v>
      </c>
      <c r="C7" s="716">
        <v>-60.537962</v>
      </c>
      <c r="D7" s="716"/>
      <c r="E7" s="716"/>
      <c r="F7" s="716">
        <v>-60.537962</v>
      </c>
      <c r="G7" s="716">
        <v>-107.88110500000001</v>
      </c>
      <c r="H7" s="716"/>
      <c r="I7" s="716"/>
      <c r="J7" s="716">
        <v>-107.88110500000001</v>
      </c>
    </row>
    <row r="8" spans="1:10">
      <c r="A8" s="832"/>
      <c r="B8" s="714" t="s">
        <v>3260</v>
      </c>
      <c r="C8" s="716">
        <v>-644.64695700000004</v>
      </c>
      <c r="D8" s="716"/>
      <c r="E8" s="716"/>
      <c r="F8" s="716">
        <v>-644.64695700000004</v>
      </c>
      <c r="G8" s="716">
        <v>-481.81428800000003</v>
      </c>
      <c r="H8" s="716"/>
      <c r="I8" s="716"/>
      <c r="J8" s="716">
        <v>-481.81428799999998</v>
      </c>
    </row>
    <row r="9" spans="1:10">
      <c r="A9" s="832"/>
      <c r="B9" s="714" t="s">
        <v>3261</v>
      </c>
      <c r="C9" s="716">
        <v>187.829114</v>
      </c>
      <c r="D9" s="716">
        <v>-671.01444600000002</v>
      </c>
      <c r="E9" s="716"/>
      <c r="F9" s="716">
        <v>-147.67810700000001</v>
      </c>
      <c r="G9" s="716">
        <v>1.6759769999999996</v>
      </c>
      <c r="H9" s="716">
        <v>-8.1871299999999998</v>
      </c>
      <c r="I9" s="716"/>
      <c r="J9" s="716">
        <v>-2.417589</v>
      </c>
    </row>
    <row r="10" spans="1:10">
      <c r="A10" s="832"/>
      <c r="B10" s="714" t="s">
        <v>3262</v>
      </c>
      <c r="C10" s="735">
        <v>774.67178799999999</v>
      </c>
      <c r="D10" s="735">
        <v>838.45070199999998</v>
      </c>
      <c r="E10" s="735">
        <v>24.768709999999999</v>
      </c>
      <c r="F10" s="735">
        <v>1397.529432</v>
      </c>
      <c r="G10" s="735">
        <v>983.37048800000002</v>
      </c>
      <c r="H10" s="735">
        <v>714.24121600000001</v>
      </c>
      <c r="I10" s="735">
        <v>25.64669</v>
      </c>
      <c r="J10" s="735">
        <v>1506.370355</v>
      </c>
    </row>
    <row r="11" spans="1:10" ht="15">
      <c r="A11" s="734" t="s">
        <v>3295</v>
      </c>
      <c r="B11" s="714" t="s">
        <v>3265</v>
      </c>
      <c r="C11" s="716">
        <v>2.7450000000000002E-2</v>
      </c>
      <c r="D11" s="716"/>
      <c r="E11" s="716">
        <v>1.8686999999999999E-2</v>
      </c>
      <c r="F11" s="716">
        <v>5.8675999999999999E-2</v>
      </c>
      <c r="G11" s="716">
        <v>-1.0460000000000001E-3</v>
      </c>
      <c r="H11" s="716"/>
      <c r="I11" s="716">
        <v>4.2854000000000003E-2</v>
      </c>
      <c r="J11" s="716">
        <v>-0.33021899999999998</v>
      </c>
    </row>
    <row r="12" spans="1:10">
      <c r="A12" s="832" t="s">
        <v>3266</v>
      </c>
      <c r="B12" s="714" t="s">
        <v>3267</v>
      </c>
      <c r="C12" s="735">
        <v>-214.10147700000002</v>
      </c>
      <c r="D12" s="735">
        <v>-789.19727799999998</v>
      </c>
      <c r="E12" s="735">
        <v>230.50930600000001</v>
      </c>
      <c r="F12" s="735">
        <v>-538.67651999999998</v>
      </c>
      <c r="G12" s="735">
        <v>-296.81678599999998</v>
      </c>
      <c r="H12" s="735">
        <v>-681.47297200000003</v>
      </c>
      <c r="I12" s="735">
        <v>242.558438</v>
      </c>
      <c r="J12" s="735">
        <v>-521.79136700000004</v>
      </c>
    </row>
    <row r="13" spans="1:10">
      <c r="A13" s="832"/>
      <c r="B13" s="714" t="s">
        <v>3268</v>
      </c>
      <c r="C13" s="716">
        <v>-214.10147700000002</v>
      </c>
      <c r="D13" s="716"/>
      <c r="E13" s="716">
        <v>95.787431999999995</v>
      </c>
      <c r="F13" s="716">
        <v>-118.314044</v>
      </c>
      <c r="G13" s="716">
        <v>-296.81678599999998</v>
      </c>
      <c r="H13" s="716"/>
      <c r="I13" s="716">
        <v>133.62909299999998</v>
      </c>
      <c r="J13" s="716">
        <v>-163.18769399999999</v>
      </c>
    </row>
    <row r="14" spans="1:10">
      <c r="A14" s="832"/>
      <c r="B14" s="725" t="s">
        <v>3302</v>
      </c>
      <c r="C14" s="716"/>
      <c r="D14" s="716">
        <v>-789.19727799999998</v>
      </c>
      <c r="E14" s="716">
        <v>134.72187400000001</v>
      </c>
      <c r="F14" s="716">
        <v>-420.09386899999998</v>
      </c>
      <c r="G14" s="716"/>
      <c r="H14" s="716">
        <v>-681.47297200000003</v>
      </c>
      <c r="I14" s="716">
        <v>108.929345</v>
      </c>
      <c r="J14" s="716">
        <v>-358.02456799999999</v>
      </c>
    </row>
    <row r="15" spans="1:10">
      <c r="A15" s="832"/>
      <c r="B15" s="714" t="s">
        <v>3272</v>
      </c>
      <c r="C15" s="716"/>
      <c r="D15" s="716"/>
      <c r="E15" s="716"/>
      <c r="F15" s="716">
        <v>-0.26860600000000001</v>
      </c>
      <c r="G15" s="716"/>
      <c r="H15" s="716"/>
      <c r="I15" s="716"/>
      <c r="J15" s="716"/>
    </row>
    <row r="16" spans="1:10">
      <c r="A16" s="832"/>
      <c r="B16" s="725" t="s">
        <v>3300</v>
      </c>
      <c r="C16" s="716"/>
      <c r="D16" s="716"/>
      <c r="E16" s="716"/>
      <c r="F16" s="716"/>
      <c r="G16" s="716"/>
      <c r="H16" s="716"/>
      <c r="I16" s="716"/>
      <c r="J16" s="716">
        <v>-0.57910600000000001</v>
      </c>
    </row>
    <row r="17" spans="1:10">
      <c r="A17" s="832" t="s">
        <v>3292</v>
      </c>
      <c r="B17" s="714" t="s">
        <v>3275</v>
      </c>
      <c r="C17" s="716"/>
      <c r="D17" s="716"/>
      <c r="E17" s="716">
        <v>4.0739470000000004</v>
      </c>
      <c r="F17" s="716">
        <v>4.0739470000000004</v>
      </c>
      <c r="G17" s="716"/>
      <c r="H17" s="716"/>
      <c r="I17" s="716">
        <v>5.1135000000000002</v>
      </c>
      <c r="J17" s="716">
        <v>5.1135000000000002</v>
      </c>
    </row>
    <row r="18" spans="1:10">
      <c r="A18" s="832"/>
      <c r="B18" s="714" t="s">
        <v>3276</v>
      </c>
      <c r="C18" s="716"/>
      <c r="D18" s="716"/>
      <c r="E18" s="716">
        <v>12.629235</v>
      </c>
      <c r="F18" s="716">
        <v>12.629235</v>
      </c>
      <c r="G18" s="716"/>
      <c r="H18" s="716"/>
      <c r="I18" s="716">
        <v>14.814273</v>
      </c>
      <c r="J18" s="716">
        <v>14.814273</v>
      </c>
    </row>
    <row r="19" spans="1:10">
      <c r="A19" s="832" t="s">
        <v>3277</v>
      </c>
      <c r="B19" s="714" t="s">
        <v>3278</v>
      </c>
      <c r="C19" s="735">
        <v>560.54286100000002</v>
      </c>
      <c r="D19" s="735">
        <v>49.253425999999997</v>
      </c>
      <c r="E19" s="735">
        <v>238.55614800000001</v>
      </c>
      <c r="F19" s="735">
        <v>842.09105399999999</v>
      </c>
      <c r="G19" s="735">
        <v>686.55474800000002</v>
      </c>
      <c r="H19" s="735">
        <v>32.768244000000003</v>
      </c>
      <c r="I19" s="735">
        <v>248.23450199999999</v>
      </c>
      <c r="J19" s="735">
        <v>964.98143400000004</v>
      </c>
    </row>
    <row r="20" spans="1:10">
      <c r="A20" s="832"/>
      <c r="B20" s="714" t="s">
        <v>3299</v>
      </c>
      <c r="C20" s="716">
        <v>73.441991999999999</v>
      </c>
      <c r="D20" s="716">
        <v>49.253425999999997</v>
      </c>
      <c r="E20" s="716">
        <v>76.439639</v>
      </c>
      <c r="F20" s="716">
        <v>188.98423700000001</v>
      </c>
      <c r="G20" s="716">
        <v>84.981544</v>
      </c>
      <c r="H20" s="716">
        <v>32.768244000000003</v>
      </c>
      <c r="I20" s="716">
        <v>74.968118000000004</v>
      </c>
      <c r="J20" s="716">
        <v>186.555544</v>
      </c>
    </row>
    <row r="21" spans="1:10">
      <c r="A21" s="832"/>
      <c r="B21" s="714" t="s">
        <v>3280</v>
      </c>
      <c r="C21" s="716">
        <v>407.04289700000004</v>
      </c>
      <c r="D21" s="716"/>
      <c r="E21" s="716"/>
      <c r="F21" s="716">
        <v>407.04289699999998</v>
      </c>
      <c r="G21" s="716">
        <v>509.99700700000005</v>
      </c>
      <c r="H21" s="716"/>
      <c r="I21" s="716">
        <v>0.72401599999999999</v>
      </c>
      <c r="J21" s="716">
        <v>510.721024</v>
      </c>
    </row>
    <row r="22" spans="1:10">
      <c r="A22" s="832"/>
      <c r="B22" s="714" t="s">
        <v>3281</v>
      </c>
      <c r="C22" s="716">
        <v>60.625295999999999</v>
      </c>
      <c r="D22" s="716"/>
      <c r="E22" s="716">
        <v>85.154342</v>
      </c>
      <c r="F22" s="716">
        <v>149.30620999999999</v>
      </c>
      <c r="G22" s="716">
        <v>66.392623999999998</v>
      </c>
      <c r="H22" s="716"/>
      <c r="I22" s="716">
        <v>84.910477999999998</v>
      </c>
      <c r="J22" s="716">
        <v>154.53006099999999</v>
      </c>
    </row>
    <row r="23" spans="1:10">
      <c r="A23" s="832"/>
      <c r="B23" s="714" t="s">
        <v>3282</v>
      </c>
      <c r="C23" s="716"/>
      <c r="D23" s="716"/>
      <c r="E23" s="716">
        <v>1.443594</v>
      </c>
      <c r="F23" s="716">
        <v>1.443594</v>
      </c>
      <c r="G23" s="716">
        <v>1.6555839999999999</v>
      </c>
      <c r="H23" s="716"/>
      <c r="I23" s="716">
        <v>1.60608</v>
      </c>
      <c r="J23" s="716">
        <v>3.2616649999999998</v>
      </c>
    </row>
    <row r="24" spans="1:10">
      <c r="A24" s="832"/>
      <c r="B24" s="714" t="s">
        <v>3283</v>
      </c>
      <c r="C24" s="716">
        <v>0.34909000000000001</v>
      </c>
      <c r="D24" s="716"/>
      <c r="E24" s="716">
        <v>4.3927769999999997</v>
      </c>
      <c r="F24" s="716">
        <v>4.7418670000000001</v>
      </c>
      <c r="G24" s="716">
        <v>0.86199199999999998</v>
      </c>
      <c r="H24" s="716"/>
      <c r="I24" s="716">
        <v>3.5187460000000002</v>
      </c>
      <c r="J24" s="716">
        <v>4.3807390000000002</v>
      </c>
    </row>
    <row r="26" spans="1:10">
      <c r="A26" s="40" t="s">
        <v>20</v>
      </c>
    </row>
    <row r="27" spans="1:10">
      <c r="A27" s="40"/>
    </row>
    <row r="28" spans="1:10">
      <c r="A28" s="53" t="s">
        <v>3298</v>
      </c>
    </row>
  </sheetData>
  <mergeCells count="6">
    <mergeCell ref="A19:A24"/>
    <mergeCell ref="C3:F3"/>
    <mergeCell ref="G3:J3"/>
    <mergeCell ref="A5:A10"/>
    <mergeCell ref="A12:A16"/>
    <mergeCell ref="A17:A18"/>
  </mergeCell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F88FD-1366-4D28-AF3A-B7C2821DA3B7}">
  <dimension ref="A1:N28"/>
  <sheetViews>
    <sheetView workbookViewId="0"/>
  </sheetViews>
  <sheetFormatPr defaultRowHeight="14.4"/>
  <cols>
    <col min="1" max="1" width="42.21875" customWidth="1"/>
    <col min="2" max="2" width="53.33203125" bestFit="1" customWidth="1"/>
  </cols>
  <sheetData>
    <row r="1" spans="1:14">
      <c r="A1" s="89" t="s">
        <v>3310</v>
      </c>
    </row>
    <row r="3" spans="1:14">
      <c r="C3" s="830">
        <v>2021</v>
      </c>
      <c r="D3" s="830"/>
      <c r="E3" s="830"/>
      <c r="F3" s="830"/>
      <c r="G3" s="830"/>
      <c r="H3" s="830"/>
      <c r="I3" s="830">
        <v>2022</v>
      </c>
      <c r="J3" s="830"/>
      <c r="K3" s="830"/>
      <c r="L3" s="830"/>
      <c r="M3" s="830"/>
      <c r="N3" s="830"/>
    </row>
    <row r="4" spans="1:14" ht="69">
      <c r="A4" s="733"/>
      <c r="B4" s="733"/>
      <c r="C4" s="712" t="s">
        <v>3252</v>
      </c>
      <c r="D4" s="712" t="s">
        <v>3253</v>
      </c>
      <c r="E4" s="712" t="s">
        <v>3286</v>
      </c>
      <c r="F4" s="712" t="s">
        <v>3254</v>
      </c>
      <c r="G4" s="712" t="s">
        <v>146</v>
      </c>
      <c r="H4" s="712" t="s">
        <v>27</v>
      </c>
      <c r="I4" s="712" t="s">
        <v>3252</v>
      </c>
      <c r="J4" s="712" t="s">
        <v>3253</v>
      </c>
      <c r="K4" s="712" t="s">
        <v>3286</v>
      </c>
      <c r="L4" s="712" t="s">
        <v>3254</v>
      </c>
      <c r="M4" s="712" t="s">
        <v>146</v>
      </c>
      <c r="N4" s="712" t="s">
        <v>27</v>
      </c>
    </row>
    <row r="5" spans="1:14">
      <c r="A5" s="832" t="s">
        <v>3255</v>
      </c>
      <c r="B5" s="714" t="s">
        <v>3256</v>
      </c>
      <c r="C5" s="716">
        <v>7.2550530000000002</v>
      </c>
      <c r="D5" s="716"/>
      <c r="E5" s="716">
        <v>10637.044384000001</v>
      </c>
      <c r="F5" s="716">
        <v>4382.4395359999999</v>
      </c>
      <c r="G5" s="716">
        <v>1491.7526189999999</v>
      </c>
      <c r="H5" s="716">
        <v>21567.200961999999</v>
      </c>
      <c r="I5" s="716">
        <v>448.26107500000001</v>
      </c>
      <c r="J5" s="716"/>
      <c r="K5" s="716">
        <v>18113.339065</v>
      </c>
      <c r="L5" s="716">
        <v>5789.4045859999997</v>
      </c>
      <c r="M5" s="716">
        <v>1396.5279889999999</v>
      </c>
      <c r="N5" s="716">
        <v>24600.694578999999</v>
      </c>
    </row>
    <row r="6" spans="1:14">
      <c r="A6" s="832"/>
      <c r="B6" s="714" t="s">
        <v>3257</v>
      </c>
      <c r="C6" s="716"/>
      <c r="D6" s="716">
        <v>1434.3070309999998</v>
      </c>
      <c r="E6" s="716"/>
      <c r="F6" s="716"/>
      <c r="G6" s="716">
        <v>767.09499000000005</v>
      </c>
      <c r="H6" s="716">
        <v>2201.4020209999999</v>
      </c>
      <c r="I6" s="716"/>
      <c r="J6" s="716">
        <v>1922.1322030000001</v>
      </c>
      <c r="K6" s="716"/>
      <c r="L6" s="716"/>
      <c r="M6" s="716">
        <v>710.14756</v>
      </c>
      <c r="N6" s="716">
        <v>2632.2797620000001</v>
      </c>
    </row>
    <row r="7" spans="1:14">
      <c r="A7" s="832"/>
      <c r="B7" s="714" t="s">
        <v>3258</v>
      </c>
      <c r="C7" s="716">
        <v>-7.2021350000000002</v>
      </c>
      <c r="D7" s="716">
        <v>-28.059699999999999</v>
      </c>
      <c r="E7" s="716">
        <v>-10114.268744000001</v>
      </c>
      <c r="F7" s="716">
        <v>-3584.2271689999998</v>
      </c>
      <c r="G7" s="716">
        <v>-1162.40506</v>
      </c>
      <c r="H7" s="716">
        <v>-9839.0284360000005</v>
      </c>
      <c r="I7" s="716">
        <v>-428.27981499999999</v>
      </c>
      <c r="J7" s="716">
        <v>-157.48084499999999</v>
      </c>
      <c r="K7" s="716">
        <v>-18096.392488000001</v>
      </c>
      <c r="L7" s="716">
        <v>-4851.923178</v>
      </c>
      <c r="M7" s="716">
        <v>-984.54010400000004</v>
      </c>
      <c r="N7" s="716">
        <v>-15470.420185000001</v>
      </c>
    </row>
    <row r="8" spans="1:14">
      <c r="A8" s="832"/>
      <c r="B8" s="714" t="s">
        <v>3259</v>
      </c>
      <c r="C8" s="716"/>
      <c r="D8" s="716">
        <v>-53.370255999999998</v>
      </c>
      <c r="E8" s="716"/>
      <c r="F8" s="716"/>
      <c r="G8" s="716"/>
      <c r="H8" s="716">
        <v>-53.370255999999998</v>
      </c>
      <c r="I8" s="716"/>
      <c r="J8" s="716">
        <v>-16.324096000000001</v>
      </c>
      <c r="K8" s="716"/>
      <c r="L8" s="716"/>
      <c r="M8" s="716"/>
      <c r="N8" s="716">
        <v>-16.324096000000001</v>
      </c>
    </row>
    <row r="9" spans="1:14">
      <c r="A9" s="832"/>
      <c r="B9" s="714" t="s">
        <v>3260</v>
      </c>
      <c r="C9" s="716"/>
      <c r="D9" s="716">
        <v>-5.8625179999999997</v>
      </c>
      <c r="E9" s="716"/>
      <c r="F9" s="716"/>
      <c r="G9" s="716"/>
      <c r="H9" s="716">
        <v>-5.8625179999999997</v>
      </c>
      <c r="I9" s="716"/>
      <c r="J9" s="716">
        <v>-7.2309060000000001</v>
      </c>
      <c r="K9" s="716"/>
      <c r="L9" s="716"/>
      <c r="M9" s="716"/>
      <c r="N9" s="716">
        <v>-7.2309060000000001</v>
      </c>
    </row>
    <row r="10" spans="1:14">
      <c r="A10" s="832"/>
      <c r="B10" s="714" t="s">
        <v>3261</v>
      </c>
      <c r="C10" s="716"/>
      <c r="D10" s="716">
        <v>107.356931</v>
      </c>
      <c r="E10" s="716">
        <v>-477.73266999999998</v>
      </c>
      <c r="F10" s="716"/>
      <c r="G10" s="716"/>
      <c r="H10" s="716">
        <v>-131.50940299999999</v>
      </c>
      <c r="I10" s="716">
        <v>-12.104862000000001</v>
      </c>
      <c r="J10" s="716"/>
      <c r="K10" s="716"/>
      <c r="L10" s="716"/>
      <c r="M10" s="716"/>
      <c r="N10" s="716">
        <v>-12.104862000000001</v>
      </c>
    </row>
    <row r="11" spans="1:14">
      <c r="A11" s="832"/>
      <c r="B11" s="714" t="s">
        <v>3262</v>
      </c>
      <c r="C11" s="735">
        <v>5.2919000000000001E-2</v>
      </c>
      <c r="D11" s="735">
        <v>1454.3714869999999</v>
      </c>
      <c r="E11" s="735">
        <v>45.042971999999999</v>
      </c>
      <c r="F11" s="735">
        <v>798.21236599999997</v>
      </c>
      <c r="G11" s="735">
        <v>1096.4425489999999</v>
      </c>
      <c r="H11" s="735">
        <v>13738.832369</v>
      </c>
      <c r="I11" s="735">
        <v>7.876398</v>
      </c>
      <c r="J11" s="735">
        <v>1741.0963549999999</v>
      </c>
      <c r="K11" s="735">
        <v>16.946577999999999</v>
      </c>
      <c r="L11" s="735">
        <v>937.48140799999999</v>
      </c>
      <c r="M11" s="735">
        <v>1122.1354449999999</v>
      </c>
      <c r="N11" s="735">
        <v>11726.894292000001</v>
      </c>
    </row>
    <row r="12" spans="1:14" ht="15">
      <c r="A12" s="734" t="s">
        <v>3295</v>
      </c>
      <c r="B12" s="714" t="s">
        <v>3265</v>
      </c>
      <c r="C12" s="716">
        <v>5.2919000000000001E-2</v>
      </c>
      <c r="D12" s="716">
        <v>8.8698800000000002</v>
      </c>
      <c r="E12" s="716"/>
      <c r="F12" s="716">
        <v>-27.331897999999999</v>
      </c>
      <c r="G12" s="716">
        <v>-71.045754000000002</v>
      </c>
      <c r="H12" s="716">
        <v>-89.454853999999997</v>
      </c>
      <c r="I12" s="716">
        <v>7.876398</v>
      </c>
      <c r="J12" s="716">
        <v>-43.454998000000003</v>
      </c>
      <c r="K12" s="716">
        <v>0.51470500000000019</v>
      </c>
      <c r="L12" s="716">
        <v>58.951346000000001</v>
      </c>
      <c r="M12" s="716">
        <v>-26.992388999999999</v>
      </c>
      <c r="N12" s="716">
        <v>-3.3622890000000001</v>
      </c>
    </row>
    <row r="13" spans="1:14">
      <c r="A13" s="832" t="s">
        <v>3266</v>
      </c>
      <c r="B13" s="714" t="s">
        <v>3267</v>
      </c>
      <c r="C13" s="735"/>
      <c r="D13" s="735">
        <v>-32.098821000000001</v>
      </c>
      <c r="E13" s="735"/>
      <c r="F13" s="735">
        <v>-651.57145400000002</v>
      </c>
      <c r="G13" s="735">
        <v>307.65692300000023</v>
      </c>
      <c r="H13" s="735">
        <v>-3698.8746540000002</v>
      </c>
      <c r="I13" s="735"/>
      <c r="J13" s="735">
        <v>-34.087907999999999</v>
      </c>
      <c r="K13" s="735"/>
      <c r="L13" s="735">
        <v>-828.71297800000002</v>
      </c>
      <c r="M13" s="735">
        <v>344.85262899999998</v>
      </c>
      <c r="N13" s="735">
        <v>-2545.805844</v>
      </c>
    </row>
    <row r="14" spans="1:14">
      <c r="A14" s="832"/>
      <c r="B14" s="714" t="s">
        <v>3268</v>
      </c>
      <c r="C14" s="716"/>
      <c r="D14" s="716">
        <v>-30.744364000000001</v>
      </c>
      <c r="E14" s="716"/>
      <c r="F14" s="716">
        <v>-631.70431399999995</v>
      </c>
      <c r="G14" s="716">
        <v>287.80574200000024</v>
      </c>
      <c r="H14" s="716">
        <v>-374.64293500000002</v>
      </c>
      <c r="I14" s="716"/>
      <c r="J14" s="716">
        <v>-30.190161</v>
      </c>
      <c r="K14" s="716"/>
      <c r="L14" s="716">
        <v>-652.20181500000001</v>
      </c>
      <c r="M14" s="716">
        <v>266.04940000000011</v>
      </c>
      <c r="N14" s="716">
        <v>-416.34257600000001</v>
      </c>
    </row>
    <row r="15" spans="1:14">
      <c r="A15" s="832"/>
      <c r="B15" s="725" t="s">
        <v>3302</v>
      </c>
      <c r="C15" s="716"/>
      <c r="D15" s="716">
        <v>-1.354457</v>
      </c>
      <c r="E15" s="716"/>
      <c r="F15" s="716">
        <v>-19.867139999999999</v>
      </c>
      <c r="G15" s="716">
        <v>19.851179999999999</v>
      </c>
      <c r="H15" s="716">
        <v>-64.752874000000006</v>
      </c>
      <c r="I15" s="716"/>
      <c r="J15" s="716">
        <v>-3.8977469999999999</v>
      </c>
      <c r="K15" s="716"/>
      <c r="L15" s="716">
        <v>-176.51116300000001</v>
      </c>
      <c r="M15" s="716">
        <v>78.803229999999999</v>
      </c>
      <c r="N15" s="716">
        <v>-173.25157200000001</v>
      </c>
    </row>
    <row r="16" spans="1:14">
      <c r="A16" s="832"/>
      <c r="B16" s="714" t="s">
        <v>3272</v>
      </c>
      <c r="C16" s="716"/>
      <c r="D16" s="716"/>
      <c r="E16" s="716"/>
      <c r="F16" s="716"/>
      <c r="G16" s="716"/>
      <c r="H16" s="716">
        <v>-3259.4788440000002</v>
      </c>
      <c r="I16" s="716"/>
      <c r="J16" s="716"/>
      <c r="K16" s="716"/>
      <c r="L16" s="716"/>
      <c r="M16" s="716"/>
      <c r="N16" s="716">
        <v>-1956.2116960000001</v>
      </c>
    </row>
    <row r="17" spans="1:14">
      <c r="A17" s="832" t="s">
        <v>3292</v>
      </c>
      <c r="B17" s="714" t="s">
        <v>3275</v>
      </c>
      <c r="C17" s="716"/>
      <c r="D17" s="716">
        <v>0.20540700000000001</v>
      </c>
      <c r="E17" s="716"/>
      <c r="F17" s="716">
        <v>114.720471</v>
      </c>
      <c r="G17" s="716">
        <v>34.321683999999998</v>
      </c>
      <c r="H17" s="716">
        <v>149.24756199999999</v>
      </c>
      <c r="I17" s="716"/>
      <c r="J17" s="716"/>
      <c r="K17" s="716"/>
      <c r="L17" s="716"/>
      <c r="M17" s="716">
        <v>125.291484</v>
      </c>
      <c r="N17" s="716">
        <v>125.291484</v>
      </c>
    </row>
    <row r="18" spans="1:14">
      <c r="A18" s="832"/>
      <c r="B18" s="714" t="s">
        <v>3276</v>
      </c>
      <c r="C18" s="716"/>
      <c r="D18" s="716"/>
      <c r="E18" s="716"/>
      <c r="F18" s="716"/>
      <c r="G18" s="716">
        <v>287.767831</v>
      </c>
      <c r="H18" s="716">
        <v>287.767831</v>
      </c>
      <c r="I18" s="716"/>
      <c r="J18" s="716"/>
      <c r="K18" s="716"/>
      <c r="L18" s="716"/>
      <c r="M18" s="716">
        <v>290.60014100000001</v>
      </c>
      <c r="N18" s="716">
        <v>290.60014100000001</v>
      </c>
    </row>
    <row r="19" spans="1:14">
      <c r="A19" s="833" t="s">
        <v>3277</v>
      </c>
      <c r="B19" s="714" t="s">
        <v>3278</v>
      </c>
      <c r="C19" s="735"/>
      <c r="D19" s="735">
        <v>1413.197379</v>
      </c>
      <c r="E19" s="735">
        <v>45.042971999999999</v>
      </c>
      <c r="F19" s="735">
        <v>59.252339999999997</v>
      </c>
      <c r="G19" s="735">
        <v>1153.0557100000001</v>
      </c>
      <c r="H19" s="735">
        <v>9692.3971760000004</v>
      </c>
      <c r="I19" s="735"/>
      <c r="J19" s="735">
        <v>1750.463444</v>
      </c>
      <c r="K19" s="735">
        <v>16.431871999999998</v>
      </c>
      <c r="L19" s="735">
        <v>49.817084000000001</v>
      </c>
      <c r="M19" s="735">
        <v>1078.0888379999999</v>
      </c>
      <c r="N19" s="735">
        <v>8768.5591120000008</v>
      </c>
    </row>
    <row r="20" spans="1:14">
      <c r="A20" s="833"/>
      <c r="B20" s="714" t="s">
        <v>3299</v>
      </c>
      <c r="C20" s="716"/>
      <c r="D20" s="716">
        <v>185.85299000000001</v>
      </c>
      <c r="E20" s="716">
        <v>45.042971999999999</v>
      </c>
      <c r="F20" s="716">
        <v>41.890183</v>
      </c>
      <c r="G20" s="716">
        <v>967.34138700000005</v>
      </c>
      <c r="H20" s="716">
        <v>1505.291434</v>
      </c>
      <c r="I20" s="716"/>
      <c r="J20" s="716">
        <v>267.23864400000002</v>
      </c>
      <c r="K20" s="716">
        <v>16.431871999999998</v>
      </c>
      <c r="L20" s="716">
        <v>42.208844999999997</v>
      </c>
      <c r="M20" s="716">
        <v>877.92911800000002</v>
      </c>
      <c r="N20" s="716">
        <v>1489.108113</v>
      </c>
    </row>
    <row r="21" spans="1:14">
      <c r="A21" s="833"/>
      <c r="B21" s="714" t="s">
        <v>3280</v>
      </c>
      <c r="C21" s="716"/>
      <c r="D21" s="716">
        <v>1191.313545</v>
      </c>
      <c r="E21" s="716"/>
      <c r="F21" s="716">
        <v>0.67127899999999996</v>
      </c>
      <c r="G21" s="716"/>
      <c r="H21" s="716">
        <v>1191.984825</v>
      </c>
      <c r="I21" s="716"/>
      <c r="J21" s="716">
        <v>1409.7448079999999</v>
      </c>
      <c r="K21" s="716"/>
      <c r="L21" s="716">
        <v>3.639176</v>
      </c>
      <c r="M21" s="716"/>
      <c r="N21" s="716">
        <v>1413.3839840000001</v>
      </c>
    </row>
    <row r="22" spans="1:14">
      <c r="A22" s="833"/>
      <c r="B22" s="714" t="s">
        <v>3281</v>
      </c>
      <c r="C22" s="716"/>
      <c r="D22" s="716">
        <v>27.205410000000001</v>
      </c>
      <c r="E22" s="716"/>
      <c r="F22" s="716"/>
      <c r="G22" s="716">
        <v>142.84783300000001</v>
      </c>
      <c r="H22" s="716">
        <v>6765.2883220000003</v>
      </c>
      <c r="I22" s="716"/>
      <c r="J22" s="716">
        <v>57.419630000000005</v>
      </c>
      <c r="K22" s="716"/>
      <c r="L22" s="716">
        <v>1.012543</v>
      </c>
      <c r="M22" s="716">
        <v>144.51108400000001</v>
      </c>
      <c r="N22" s="716">
        <v>5649.2153040000003</v>
      </c>
    </row>
    <row r="23" spans="1:14">
      <c r="A23" s="833"/>
      <c r="B23" s="714" t="s">
        <v>3282</v>
      </c>
      <c r="C23" s="716"/>
      <c r="D23" s="716"/>
      <c r="E23" s="716"/>
      <c r="F23" s="716"/>
      <c r="G23" s="716">
        <v>2.8827999999999999E-2</v>
      </c>
      <c r="H23" s="716">
        <v>2.8827999999999999E-2</v>
      </c>
      <c r="I23" s="716"/>
      <c r="J23" s="716">
        <v>16.060362000000001</v>
      </c>
      <c r="K23" s="716"/>
      <c r="L23" s="716"/>
      <c r="M23" s="716"/>
      <c r="N23" s="716">
        <v>16.060362000000001</v>
      </c>
    </row>
    <row r="24" spans="1:14">
      <c r="A24" s="833"/>
      <c r="B24" s="714" t="s">
        <v>3283</v>
      </c>
      <c r="C24" s="716"/>
      <c r="D24" s="716"/>
      <c r="E24" s="716"/>
      <c r="F24" s="716">
        <v>15.580427</v>
      </c>
      <c r="G24" s="716">
        <v>39.317599999999999</v>
      </c>
      <c r="H24" s="716">
        <v>54.898026999999999</v>
      </c>
      <c r="I24" s="716"/>
      <c r="J24" s="716"/>
      <c r="K24" s="716"/>
      <c r="L24" s="716"/>
      <c r="M24" s="716"/>
      <c r="N24" s="716"/>
    </row>
    <row r="26" spans="1:14">
      <c r="A26" s="40" t="s">
        <v>20</v>
      </c>
    </row>
    <row r="27" spans="1:14">
      <c r="A27" s="40"/>
    </row>
    <row r="28" spans="1:14">
      <c r="A28" s="53" t="s">
        <v>3298</v>
      </c>
    </row>
  </sheetData>
  <mergeCells count="6">
    <mergeCell ref="A19:A24"/>
    <mergeCell ref="C3:H3"/>
    <mergeCell ref="I3:N3"/>
    <mergeCell ref="A5:A11"/>
    <mergeCell ref="A13:A16"/>
    <mergeCell ref="A17:A18"/>
  </mergeCell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FD6E7-D966-4CD0-9B1B-848CBF319252}">
  <dimension ref="A1:J26"/>
  <sheetViews>
    <sheetView workbookViewId="0"/>
  </sheetViews>
  <sheetFormatPr defaultRowHeight="14.4"/>
  <cols>
    <col min="1" max="1" width="37.77734375" customWidth="1"/>
    <col min="2" max="2" width="53.33203125" bestFit="1" customWidth="1"/>
  </cols>
  <sheetData>
    <row r="1" spans="1:10">
      <c r="A1" s="89" t="s">
        <v>3311</v>
      </c>
    </row>
    <row r="2" spans="1:10">
      <c r="C2" s="830">
        <v>2021</v>
      </c>
      <c r="D2" s="830"/>
      <c r="E2" s="830"/>
      <c r="F2" s="830"/>
      <c r="G2" s="830">
        <v>2022</v>
      </c>
      <c r="H2" s="830"/>
      <c r="I2" s="830"/>
      <c r="J2" s="830"/>
    </row>
    <row r="3" spans="1:10" ht="69">
      <c r="A3" s="733"/>
      <c r="B3" s="733"/>
      <c r="C3" s="712" t="s">
        <v>3253</v>
      </c>
      <c r="D3" s="712" t="s">
        <v>3286</v>
      </c>
      <c r="E3" s="712" t="s">
        <v>146</v>
      </c>
      <c r="F3" s="712" t="s">
        <v>27</v>
      </c>
      <c r="G3" s="712" t="s">
        <v>3253</v>
      </c>
      <c r="H3" s="712" t="s">
        <v>3286</v>
      </c>
      <c r="I3" s="712" t="s">
        <v>146</v>
      </c>
      <c r="J3" s="712" t="s">
        <v>27</v>
      </c>
    </row>
    <row r="4" spans="1:10">
      <c r="A4" s="832" t="s">
        <v>3255</v>
      </c>
      <c r="B4" s="714" t="s">
        <v>3256</v>
      </c>
      <c r="C4" s="716"/>
      <c r="D4" s="716"/>
      <c r="E4" s="716">
        <v>178.95098899999999</v>
      </c>
      <c r="F4" s="716">
        <v>1369.928388</v>
      </c>
      <c r="G4" s="716"/>
      <c r="H4" s="716"/>
      <c r="I4" s="716">
        <v>99.742046000000002</v>
      </c>
      <c r="J4" s="716">
        <v>830.38005199999998</v>
      </c>
    </row>
    <row r="5" spans="1:10">
      <c r="A5" s="832"/>
      <c r="B5" s="714" t="s">
        <v>3257</v>
      </c>
      <c r="C5" s="716">
        <v>1166.129263</v>
      </c>
      <c r="D5" s="716">
        <v>42.352153999999999</v>
      </c>
      <c r="E5" s="716">
        <v>263.41358600000001</v>
      </c>
      <c r="F5" s="716">
        <v>1450.718926</v>
      </c>
      <c r="G5" s="716">
        <v>1140.366865</v>
      </c>
      <c r="H5" s="716">
        <v>17.647525999999999</v>
      </c>
      <c r="I5" s="716">
        <v>250.81685300000001</v>
      </c>
      <c r="J5" s="716">
        <v>1400.00748</v>
      </c>
    </row>
    <row r="6" spans="1:10">
      <c r="A6" s="832"/>
      <c r="B6" s="714" t="s">
        <v>3258</v>
      </c>
      <c r="C6" s="716">
        <v>-3.993503</v>
      </c>
      <c r="D6" s="716"/>
      <c r="E6" s="716">
        <v>-56.087704000000002</v>
      </c>
      <c r="F6" s="716">
        <v>-60.081207999999997</v>
      </c>
      <c r="G6" s="716">
        <v>-50.97196499999999</v>
      </c>
      <c r="H6" s="716"/>
      <c r="I6" s="716">
        <v>-14.531383999999999</v>
      </c>
      <c r="J6" s="716">
        <v>-250.29124300000001</v>
      </c>
    </row>
    <row r="7" spans="1:10">
      <c r="A7" s="832"/>
      <c r="B7" s="714" t="s">
        <v>3259</v>
      </c>
      <c r="C7" s="716">
        <v>-12.427152</v>
      </c>
      <c r="D7" s="716"/>
      <c r="E7" s="716"/>
      <c r="F7" s="716">
        <v>-12.427152</v>
      </c>
      <c r="G7" s="716">
        <v>-97.212868</v>
      </c>
      <c r="H7" s="716"/>
      <c r="I7" s="716"/>
      <c r="J7" s="716">
        <v>-97.212868</v>
      </c>
    </row>
    <row r="8" spans="1:10">
      <c r="A8" s="832"/>
      <c r="B8" s="714" t="s">
        <v>3261</v>
      </c>
      <c r="C8" s="716">
        <v>66.633967999999996</v>
      </c>
      <c r="D8" s="716"/>
      <c r="E8" s="716"/>
      <c r="F8" s="716">
        <v>66.633968999999993</v>
      </c>
      <c r="G8" s="716"/>
      <c r="H8" s="716"/>
      <c r="I8" s="716"/>
      <c r="J8" s="716"/>
    </row>
    <row r="9" spans="1:10">
      <c r="A9" s="832"/>
      <c r="B9" s="714" t="s">
        <v>3262</v>
      </c>
      <c r="C9" s="735">
        <v>1216.342576</v>
      </c>
      <c r="D9" s="735">
        <v>42.352153999999999</v>
      </c>
      <c r="E9" s="735">
        <v>386.27687000000003</v>
      </c>
      <c r="F9" s="735">
        <v>2814.772923</v>
      </c>
      <c r="G9" s="735">
        <v>992.18202900000006</v>
      </c>
      <c r="H9" s="735">
        <v>17.647525999999999</v>
      </c>
      <c r="I9" s="735">
        <v>336.02751499999999</v>
      </c>
      <c r="J9" s="735">
        <v>1882.8834199999999</v>
      </c>
    </row>
    <row r="10" spans="1:10" ht="15">
      <c r="A10" s="734" t="s">
        <v>3295</v>
      </c>
      <c r="B10" s="714" t="s">
        <v>3265</v>
      </c>
      <c r="C10" s="716">
        <v>0.97761999999999993</v>
      </c>
      <c r="D10" s="716"/>
      <c r="E10" s="716">
        <v>-12.907778</v>
      </c>
      <c r="F10" s="716">
        <v>-57.192525000000003</v>
      </c>
      <c r="G10" s="716"/>
      <c r="H10" s="716"/>
      <c r="I10" s="716"/>
      <c r="J10" s="716">
        <v>7.5859999999999999E-3</v>
      </c>
    </row>
    <row r="11" spans="1:10">
      <c r="A11" s="832" t="s">
        <v>3266</v>
      </c>
      <c r="B11" s="714" t="s">
        <v>3267</v>
      </c>
      <c r="C11" s="735">
        <v>-3.126493</v>
      </c>
      <c r="D11" s="735">
        <v>-42.352153999999999</v>
      </c>
      <c r="E11" s="735">
        <v>6.1478930000000105</v>
      </c>
      <c r="F11" s="735">
        <v>-277.09114299999999</v>
      </c>
      <c r="G11" s="735">
        <v>-0.651142</v>
      </c>
      <c r="H11" s="735">
        <v>-17.647525999999999</v>
      </c>
      <c r="I11" s="735">
        <v>1.7196909999999974</v>
      </c>
      <c r="J11" s="735">
        <v>-443.04285599999997</v>
      </c>
    </row>
    <row r="12" spans="1:10">
      <c r="A12" s="832"/>
      <c r="B12" s="714" t="s">
        <v>3268</v>
      </c>
      <c r="C12" s="716">
        <v>-3.126493</v>
      </c>
      <c r="D12" s="716">
        <v>-42.352153999999999</v>
      </c>
      <c r="E12" s="716">
        <v>6.1478930000000105</v>
      </c>
      <c r="F12" s="716">
        <v>-18.154677</v>
      </c>
      <c r="G12" s="716">
        <v>-0.651142</v>
      </c>
      <c r="H12" s="716">
        <v>-17.647525999999999</v>
      </c>
      <c r="I12" s="716">
        <v>1.7196909999999974</v>
      </c>
      <c r="J12" s="716">
        <v>-7.7552140000000005</v>
      </c>
    </row>
    <row r="13" spans="1:10">
      <c r="A13" s="832"/>
      <c r="B13" s="714" t="s">
        <v>3272</v>
      </c>
      <c r="C13" s="716"/>
      <c r="D13" s="716"/>
      <c r="E13" s="716"/>
      <c r="F13" s="716">
        <v>-258.936466</v>
      </c>
      <c r="G13" s="716"/>
      <c r="H13" s="716"/>
      <c r="I13" s="716"/>
      <c r="J13" s="716">
        <v>-435.28764200000001</v>
      </c>
    </row>
    <row r="14" spans="1:10" ht="15">
      <c r="A14" s="734" t="s">
        <v>3292</v>
      </c>
      <c r="B14" s="714" t="s">
        <v>3275</v>
      </c>
      <c r="C14" s="716"/>
      <c r="D14" s="716"/>
      <c r="E14" s="716">
        <v>8.9853830000000006</v>
      </c>
      <c r="F14" s="716">
        <v>8.9853830000000006</v>
      </c>
      <c r="G14" s="716"/>
      <c r="H14" s="716"/>
      <c r="I14" s="716"/>
      <c r="J14" s="716"/>
    </row>
    <row r="15" spans="1:10" ht="15">
      <c r="A15" s="734"/>
      <c r="B15" s="714" t="s">
        <v>3276</v>
      </c>
      <c r="C15" s="716"/>
      <c r="D15" s="716"/>
      <c r="E15" s="716">
        <v>29.131556</v>
      </c>
      <c r="F15" s="716">
        <v>29.131556</v>
      </c>
      <c r="G15" s="716"/>
      <c r="H15" s="716"/>
      <c r="I15" s="716">
        <v>34.049871000000003</v>
      </c>
      <c r="J15" s="716">
        <v>34.049871000000003</v>
      </c>
    </row>
    <row r="16" spans="1:10">
      <c r="A16" s="832" t="s">
        <v>3277</v>
      </c>
      <c r="B16" s="714" t="s">
        <v>3278</v>
      </c>
      <c r="C16" s="735">
        <v>1212.2384629999999</v>
      </c>
      <c r="D16" s="735"/>
      <c r="E16" s="735">
        <v>367.21560199999999</v>
      </c>
      <c r="F16" s="735">
        <v>2556.7573659999998</v>
      </c>
      <c r="G16" s="735">
        <v>991.530888</v>
      </c>
      <c r="H16" s="735"/>
      <c r="I16" s="735">
        <v>303.69733400000001</v>
      </c>
      <c r="J16" s="735">
        <v>1405.783107</v>
      </c>
    </row>
    <row r="17" spans="1:10">
      <c r="A17" s="832"/>
      <c r="B17" s="714" t="s">
        <v>3299</v>
      </c>
      <c r="C17" s="716">
        <v>88.618992999999989</v>
      </c>
      <c r="D17" s="716"/>
      <c r="E17" s="716">
        <v>37.549441000000002</v>
      </c>
      <c r="F17" s="716">
        <v>126.168434</v>
      </c>
      <c r="G17" s="716">
        <v>61.121825000000001</v>
      </c>
      <c r="H17" s="716"/>
      <c r="I17" s="716">
        <v>116.604969</v>
      </c>
      <c r="J17" s="716">
        <v>189.93110799999999</v>
      </c>
    </row>
    <row r="18" spans="1:10">
      <c r="A18" s="832"/>
      <c r="B18" s="714" t="s">
        <v>3280</v>
      </c>
      <c r="C18" s="716">
        <v>623.45944499999996</v>
      </c>
      <c r="D18" s="716"/>
      <c r="E18" s="716"/>
      <c r="F18" s="716">
        <v>623.45944399999996</v>
      </c>
      <c r="G18" s="716">
        <v>445.32804099999998</v>
      </c>
      <c r="H18" s="716"/>
      <c r="I18" s="716"/>
      <c r="J18" s="716">
        <v>445.32804099999998</v>
      </c>
    </row>
    <row r="19" spans="1:10">
      <c r="A19" s="832"/>
      <c r="B19" s="714" t="s">
        <v>3281</v>
      </c>
      <c r="C19" s="716">
        <v>12.716155000000001</v>
      </c>
      <c r="D19" s="716"/>
      <c r="E19" s="716">
        <v>252.985827</v>
      </c>
      <c r="F19" s="716">
        <v>1047.6704890000001</v>
      </c>
      <c r="G19" s="716"/>
      <c r="H19" s="716"/>
      <c r="I19" s="716">
        <v>87.339906999999997</v>
      </c>
      <c r="J19" s="716">
        <v>122.306956</v>
      </c>
    </row>
    <row r="20" spans="1:10">
      <c r="A20" s="832"/>
      <c r="B20" s="714" t="s">
        <v>3282</v>
      </c>
      <c r="C20" s="716">
        <v>379.85573599999998</v>
      </c>
      <c r="D20" s="716"/>
      <c r="E20" s="716"/>
      <c r="F20" s="716">
        <v>379.85573699999998</v>
      </c>
      <c r="G20" s="716">
        <v>63.374222000000003</v>
      </c>
      <c r="H20" s="716"/>
      <c r="I20" s="716">
        <v>42.604989000000003</v>
      </c>
      <c r="J20" s="716">
        <v>105.979212</v>
      </c>
    </row>
    <row r="21" spans="1:10">
      <c r="A21" s="832"/>
      <c r="B21" s="714" t="s">
        <v>3283</v>
      </c>
      <c r="C21" s="716">
        <v>79.003057000000013</v>
      </c>
      <c r="D21" s="716"/>
      <c r="E21" s="716"/>
      <c r="F21" s="716">
        <v>79.003056999999998</v>
      </c>
      <c r="G21" s="716">
        <v>17.467587999999999</v>
      </c>
      <c r="H21" s="716"/>
      <c r="I21" s="716">
        <v>25.847460999999999</v>
      </c>
      <c r="J21" s="716">
        <v>43.315049999999999</v>
      </c>
    </row>
    <row r="22" spans="1:10">
      <c r="A22" s="832"/>
      <c r="B22" s="714" t="s">
        <v>3284</v>
      </c>
      <c r="C22" s="716">
        <v>24.013566000000001</v>
      </c>
      <c r="D22" s="716"/>
      <c r="E22" s="716"/>
      <c r="F22" s="716">
        <v>24.013566000000001</v>
      </c>
      <c r="G22" s="716">
        <v>12.048747000000001</v>
      </c>
      <c r="H22" s="716"/>
      <c r="I22" s="716"/>
      <c r="J22" s="716">
        <v>12.048747000000001</v>
      </c>
    </row>
    <row r="24" spans="1:10">
      <c r="A24" s="40" t="s">
        <v>20</v>
      </c>
    </row>
    <row r="25" spans="1:10">
      <c r="A25" s="40"/>
    </row>
    <row r="26" spans="1:10">
      <c r="A26" s="53" t="s">
        <v>3298</v>
      </c>
    </row>
  </sheetData>
  <mergeCells count="5">
    <mergeCell ref="C2:F2"/>
    <mergeCell ref="G2:J2"/>
    <mergeCell ref="A4:A9"/>
    <mergeCell ref="A11:A13"/>
    <mergeCell ref="A16:A22"/>
  </mergeCell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96A0C-169D-42C9-B0B8-6BAC480B2881}">
  <dimension ref="A1:H26"/>
  <sheetViews>
    <sheetView workbookViewId="0"/>
  </sheetViews>
  <sheetFormatPr defaultRowHeight="14.4"/>
  <cols>
    <col min="1" max="1" width="29.6640625" customWidth="1"/>
    <col min="2" max="2" width="53.33203125" bestFit="1" customWidth="1"/>
  </cols>
  <sheetData>
    <row r="1" spans="1:8">
      <c r="A1" s="89" t="s">
        <v>3312</v>
      </c>
    </row>
    <row r="3" spans="1:8">
      <c r="C3" s="830">
        <v>2021</v>
      </c>
      <c r="D3" s="830"/>
      <c r="E3" s="830"/>
      <c r="F3" s="830">
        <v>2022</v>
      </c>
      <c r="G3" s="830"/>
      <c r="H3" s="830"/>
    </row>
    <row r="4" spans="1:8" ht="41.4">
      <c r="C4" s="712" t="s">
        <v>3305</v>
      </c>
      <c r="D4" s="712" t="s">
        <v>146</v>
      </c>
      <c r="E4" s="712" t="s">
        <v>27</v>
      </c>
      <c r="F4" s="712" t="s">
        <v>3305</v>
      </c>
      <c r="G4" s="712" t="s">
        <v>146</v>
      </c>
      <c r="H4" s="712" t="s">
        <v>27</v>
      </c>
    </row>
    <row r="5" spans="1:8">
      <c r="A5" s="831" t="s">
        <v>3255</v>
      </c>
      <c r="B5" s="714" t="s">
        <v>3256</v>
      </c>
      <c r="C5" s="716"/>
      <c r="D5" s="716">
        <v>8.7812000000000001E-2</v>
      </c>
      <c r="E5" s="716">
        <v>6.442329</v>
      </c>
      <c r="F5" s="716"/>
      <c r="G5" s="716">
        <v>9.6592999999999998E-2</v>
      </c>
      <c r="H5" s="716">
        <v>7.0865619999999998</v>
      </c>
    </row>
    <row r="6" spans="1:8">
      <c r="A6" s="831"/>
      <c r="B6" s="714" t="s">
        <v>3257</v>
      </c>
      <c r="C6" s="716">
        <v>504.23230599999999</v>
      </c>
      <c r="D6" s="716"/>
      <c r="E6" s="716">
        <v>504.232305</v>
      </c>
      <c r="F6" s="716">
        <v>509.274629</v>
      </c>
      <c r="G6" s="716"/>
      <c r="H6" s="716">
        <v>511.38841500000001</v>
      </c>
    </row>
    <row r="7" spans="1:8">
      <c r="A7" s="831"/>
      <c r="B7" s="714" t="s">
        <v>3259</v>
      </c>
      <c r="C7" s="716">
        <v>-67.508729000000002</v>
      </c>
      <c r="D7" s="716"/>
      <c r="E7" s="716">
        <v>-67.508729000000002</v>
      </c>
      <c r="F7" s="716">
        <v>-68.183817000000005</v>
      </c>
      <c r="G7" s="716"/>
      <c r="H7" s="716">
        <v>-68.183817000000005</v>
      </c>
    </row>
    <row r="8" spans="1:8">
      <c r="A8" s="831"/>
      <c r="B8" s="714" t="s">
        <v>3260</v>
      </c>
      <c r="C8" s="716">
        <v>-208.07217800000001</v>
      </c>
      <c r="D8" s="716"/>
      <c r="E8" s="716">
        <v>-208.07217800000001</v>
      </c>
      <c r="F8" s="716">
        <v>-210.15290099999999</v>
      </c>
      <c r="G8" s="716"/>
      <c r="H8" s="716">
        <v>-210.15289999999999</v>
      </c>
    </row>
    <row r="9" spans="1:8">
      <c r="A9" s="831"/>
      <c r="B9" s="714" t="s">
        <v>3261</v>
      </c>
      <c r="C9" s="716">
        <v>-6.6007969999999982</v>
      </c>
      <c r="D9" s="716"/>
      <c r="E9" s="716">
        <v>-6.600797</v>
      </c>
      <c r="F9" s="716">
        <v>20.050508000000001</v>
      </c>
      <c r="G9" s="716"/>
      <c r="H9" s="716">
        <v>20.050508000000001</v>
      </c>
    </row>
    <row r="10" spans="1:8">
      <c r="A10" s="831"/>
      <c r="B10" s="714" t="s">
        <v>3262</v>
      </c>
      <c r="C10" s="735">
        <v>222.05059999999997</v>
      </c>
      <c r="D10" s="735">
        <v>8.7812000000000001E-2</v>
      </c>
      <c r="E10" s="735">
        <v>228.49293</v>
      </c>
      <c r="F10" s="735">
        <v>250.98841900000002</v>
      </c>
      <c r="G10" s="735">
        <v>9.6592999999999998E-2</v>
      </c>
      <c r="H10" s="735">
        <v>260.18876799999998</v>
      </c>
    </row>
    <row r="11" spans="1:8" ht="15">
      <c r="A11" s="732" t="s">
        <v>3295</v>
      </c>
      <c r="B11" s="714" t="s">
        <v>3265</v>
      </c>
      <c r="C11" s="716">
        <v>0.29509200000000002</v>
      </c>
      <c r="D11" s="716">
        <v>-9.218871</v>
      </c>
      <c r="E11" s="716">
        <v>-10.297739999999999</v>
      </c>
      <c r="F11" s="716">
        <v>-1.9785050000000002</v>
      </c>
      <c r="G11" s="716">
        <v>-10.140758</v>
      </c>
      <c r="H11" s="716">
        <v>-12.119263</v>
      </c>
    </row>
    <row r="12" spans="1:8">
      <c r="A12" s="831" t="s">
        <v>3266</v>
      </c>
      <c r="B12" s="714" t="s">
        <v>3267</v>
      </c>
      <c r="C12" s="735">
        <v>-101.36828200000001</v>
      </c>
      <c r="D12" s="735">
        <v>51.634535999999997</v>
      </c>
      <c r="E12" s="735">
        <v>-56.088264000000002</v>
      </c>
      <c r="F12" s="735">
        <v>-102.38196499999999</v>
      </c>
      <c r="G12" s="735">
        <v>56.797989000000001</v>
      </c>
      <c r="H12" s="735">
        <v>-52.573945000000002</v>
      </c>
    </row>
    <row r="13" spans="1:8">
      <c r="A13" s="831"/>
      <c r="B13" s="714" t="s">
        <v>3268</v>
      </c>
      <c r="C13" s="716">
        <v>-101.36828200000001</v>
      </c>
      <c r="D13" s="716">
        <v>51.634535999999997</v>
      </c>
      <c r="E13" s="716">
        <v>-55.265416999999999</v>
      </c>
      <c r="F13" s="716">
        <v>-102.38196499999999</v>
      </c>
      <c r="G13" s="716">
        <v>56.797989000000001</v>
      </c>
      <c r="H13" s="716">
        <v>-51.668813999999998</v>
      </c>
    </row>
    <row r="14" spans="1:8">
      <c r="A14" s="831"/>
      <c r="B14" s="725" t="s">
        <v>3300</v>
      </c>
      <c r="C14" s="716"/>
      <c r="D14" s="716"/>
      <c r="E14" s="716">
        <v>-0.82284599999999997</v>
      </c>
      <c r="F14" s="716"/>
      <c r="G14" s="716"/>
      <c r="H14" s="716">
        <v>-0.90513100000000002</v>
      </c>
    </row>
    <row r="15" spans="1:8">
      <c r="A15" s="831" t="s">
        <v>3292</v>
      </c>
      <c r="B15" s="714" t="s">
        <v>3275</v>
      </c>
      <c r="C15" s="716"/>
      <c r="D15" s="716">
        <v>1.0421320000000001</v>
      </c>
      <c r="E15" s="716">
        <v>1.0421320000000001</v>
      </c>
      <c r="F15" s="716"/>
      <c r="G15" s="716">
        <v>1.1463460000000001</v>
      </c>
      <c r="H15" s="716">
        <v>1.1463460000000001</v>
      </c>
    </row>
    <row r="16" spans="1:8">
      <c r="A16" s="831"/>
      <c r="B16" s="714" t="s">
        <v>3276</v>
      </c>
      <c r="C16" s="716"/>
      <c r="D16" s="716">
        <v>2.77902</v>
      </c>
      <c r="E16" s="716">
        <v>2.77902</v>
      </c>
      <c r="F16" s="716"/>
      <c r="G16" s="716">
        <v>3.0569220000000001</v>
      </c>
      <c r="H16" s="716">
        <v>3.0569220000000001</v>
      </c>
    </row>
    <row r="17" spans="1:8">
      <c r="A17" s="831" t="s">
        <v>3277</v>
      </c>
      <c r="B17" s="714" t="s">
        <v>3278</v>
      </c>
      <c r="C17" s="735">
        <v>120.387226</v>
      </c>
      <c r="D17" s="735">
        <v>57.120066000000001</v>
      </c>
      <c r="E17" s="735">
        <v>178.88125400000001</v>
      </c>
      <c r="F17" s="735">
        <v>150.58496000000002</v>
      </c>
      <c r="G17" s="735">
        <v>62.832073000000001</v>
      </c>
      <c r="H17" s="735">
        <v>215.53081900000001</v>
      </c>
    </row>
    <row r="18" spans="1:8">
      <c r="A18" s="831"/>
      <c r="B18" s="714" t="s">
        <v>3299</v>
      </c>
      <c r="C18" s="716">
        <v>7.4202709999999996</v>
      </c>
      <c r="D18" s="716">
        <v>10.223889</v>
      </c>
      <c r="E18" s="716">
        <v>17.644158999999998</v>
      </c>
      <c r="F18" s="716">
        <v>9.4122449999999986</v>
      </c>
      <c r="G18" s="716">
        <v>11.246276999999999</v>
      </c>
      <c r="H18" s="716">
        <v>20.658522999999999</v>
      </c>
    </row>
    <row r="19" spans="1:8">
      <c r="A19" s="831"/>
      <c r="B19" s="714" t="s">
        <v>3280</v>
      </c>
      <c r="C19" s="716">
        <v>67.624656000000002</v>
      </c>
      <c r="D19" s="716"/>
      <c r="E19" s="716">
        <v>67.624656999999999</v>
      </c>
      <c r="F19" s="716">
        <v>95.376992999999999</v>
      </c>
      <c r="G19" s="716"/>
      <c r="H19" s="716">
        <v>95.376992000000001</v>
      </c>
    </row>
    <row r="20" spans="1:8">
      <c r="A20" s="831"/>
      <c r="B20" s="714" t="s">
        <v>3281</v>
      </c>
      <c r="C20" s="716">
        <v>7.8203440000000004</v>
      </c>
      <c r="D20" s="716">
        <v>15.707343</v>
      </c>
      <c r="E20" s="716">
        <v>24.901648000000002</v>
      </c>
      <c r="F20" s="716">
        <v>7.8985479999999999</v>
      </c>
      <c r="G20" s="716">
        <v>17.278078000000001</v>
      </c>
      <c r="H20" s="716">
        <v>27.290410999999999</v>
      </c>
    </row>
    <row r="21" spans="1:8">
      <c r="A21" s="831"/>
      <c r="B21" s="714" t="s">
        <v>3283</v>
      </c>
      <c r="C21" s="716">
        <v>37.417048000000001</v>
      </c>
      <c r="D21" s="716"/>
      <c r="E21" s="716">
        <v>37.417048000000001</v>
      </c>
      <c r="F21" s="716">
        <v>37.791218999999998</v>
      </c>
      <c r="G21" s="716"/>
      <c r="H21" s="716">
        <v>37.791218999999998</v>
      </c>
    </row>
    <row r="22" spans="1:8">
      <c r="A22" s="831"/>
      <c r="B22" s="714" t="s">
        <v>3284</v>
      </c>
      <c r="C22" s="716">
        <v>0.104907</v>
      </c>
      <c r="D22" s="716"/>
      <c r="E22" s="716">
        <v>0.104907</v>
      </c>
      <c r="F22" s="716">
        <v>0.10595599999999999</v>
      </c>
      <c r="G22" s="716"/>
      <c r="H22" s="716">
        <v>0.10595599999999999</v>
      </c>
    </row>
    <row r="24" spans="1:8">
      <c r="A24" s="40" t="s">
        <v>20</v>
      </c>
    </row>
    <row r="25" spans="1:8">
      <c r="A25" s="40"/>
    </row>
    <row r="26" spans="1:8">
      <c r="A26" s="53" t="s">
        <v>3298</v>
      </c>
    </row>
  </sheetData>
  <mergeCells count="6">
    <mergeCell ref="A17:A22"/>
    <mergeCell ref="C3:E3"/>
    <mergeCell ref="F3:H3"/>
    <mergeCell ref="A5:A10"/>
    <mergeCell ref="A12:A14"/>
    <mergeCell ref="A15:A16"/>
  </mergeCell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C73DA-E8E8-426D-850A-15D6A52255E3}">
  <dimension ref="A1:N31"/>
  <sheetViews>
    <sheetView workbookViewId="0"/>
  </sheetViews>
  <sheetFormatPr defaultRowHeight="14.4"/>
  <cols>
    <col min="1" max="1" width="35.33203125" customWidth="1"/>
    <col min="2" max="2" width="53.33203125" bestFit="1" customWidth="1"/>
    <col min="16" max="16" width="34.5546875" customWidth="1"/>
  </cols>
  <sheetData>
    <row r="1" spans="1:14">
      <c r="A1" s="89" t="s">
        <v>3313</v>
      </c>
    </row>
    <row r="3" spans="1:14">
      <c r="C3" s="830">
        <v>2021</v>
      </c>
      <c r="D3" s="830"/>
      <c r="E3" s="830"/>
      <c r="F3" s="830"/>
      <c r="G3" s="830"/>
      <c r="H3" s="830"/>
      <c r="I3" s="830">
        <v>2022</v>
      </c>
      <c r="J3" s="830"/>
      <c r="K3" s="830"/>
      <c r="L3" s="830"/>
      <c r="M3" s="830"/>
      <c r="N3" s="830"/>
    </row>
    <row r="4" spans="1:14" ht="69">
      <c r="A4" s="733"/>
      <c r="B4" s="733"/>
      <c r="C4" s="712" t="s">
        <v>3252</v>
      </c>
      <c r="D4" s="712" t="s">
        <v>3253</v>
      </c>
      <c r="E4" s="712" t="s">
        <v>3286</v>
      </c>
      <c r="F4" s="712" t="s">
        <v>3254</v>
      </c>
      <c r="G4" s="712" t="s">
        <v>146</v>
      </c>
      <c r="H4" s="712" t="s">
        <v>27</v>
      </c>
      <c r="I4" s="712" t="s">
        <v>3252</v>
      </c>
      <c r="J4" s="712" t="s">
        <v>3253</v>
      </c>
      <c r="K4" s="712" t="s">
        <v>3286</v>
      </c>
      <c r="L4" s="712" t="s">
        <v>3254</v>
      </c>
      <c r="M4" s="712" t="s">
        <v>146</v>
      </c>
      <c r="N4" s="712" t="s">
        <v>27</v>
      </c>
    </row>
    <row r="5" spans="1:14">
      <c r="A5" s="832" t="s">
        <v>3255</v>
      </c>
      <c r="B5" s="714" t="s">
        <v>3256</v>
      </c>
      <c r="C5" s="716">
        <v>5381.5908140000001</v>
      </c>
      <c r="D5" s="716"/>
      <c r="E5" s="716">
        <v>307198.77710900002</v>
      </c>
      <c r="F5" s="716">
        <v>1245.9115489999999</v>
      </c>
      <c r="G5" s="716">
        <v>4424.1981289999994</v>
      </c>
      <c r="H5" s="716">
        <v>171882.02148900001</v>
      </c>
      <c r="I5" s="716">
        <v>5113.9688449999994</v>
      </c>
      <c r="J5" s="716"/>
      <c r="K5" s="716">
        <v>284608.05388399999</v>
      </c>
      <c r="L5" s="716">
        <v>34.475493999999998</v>
      </c>
      <c r="M5" s="716">
        <v>5934.1939599999987</v>
      </c>
      <c r="N5" s="716">
        <v>160045.42792300001</v>
      </c>
    </row>
    <row r="6" spans="1:14">
      <c r="A6" s="832"/>
      <c r="B6" s="714" t="s">
        <v>3257</v>
      </c>
      <c r="C6" s="716">
        <v>14506.795166</v>
      </c>
      <c r="D6" s="716">
        <v>12573.046241</v>
      </c>
      <c r="E6" s="716">
        <v>683.15180999999995</v>
      </c>
      <c r="F6" s="716">
        <v>3723.294386</v>
      </c>
      <c r="G6" s="716">
        <v>858.81341399999997</v>
      </c>
      <c r="H6" s="716">
        <v>32003.525110999999</v>
      </c>
      <c r="I6" s="716">
        <v>8423.7962169999992</v>
      </c>
      <c r="J6" s="716">
        <v>17631.501385</v>
      </c>
      <c r="K6" s="716">
        <v>943.36008400000003</v>
      </c>
      <c r="L6" s="716">
        <v>4030.1960509999999</v>
      </c>
      <c r="M6" s="716">
        <v>958.78761799999995</v>
      </c>
      <c r="N6" s="716">
        <v>31515.961314</v>
      </c>
    </row>
    <row r="7" spans="1:14">
      <c r="A7" s="832"/>
      <c r="B7" s="714" t="s">
        <v>3258</v>
      </c>
      <c r="C7" s="716"/>
      <c r="D7" s="716">
        <v>-2947.5470520000003</v>
      </c>
      <c r="E7" s="716">
        <v>-107444.63074399999</v>
      </c>
      <c r="F7" s="716"/>
      <c r="G7" s="716">
        <v>-1225.107481</v>
      </c>
      <c r="H7" s="716">
        <v>-57894.969904999998</v>
      </c>
      <c r="I7" s="716"/>
      <c r="J7" s="716">
        <v>-2268.3624750000004</v>
      </c>
      <c r="K7" s="716">
        <v>-93512.033056</v>
      </c>
      <c r="L7" s="716"/>
      <c r="M7" s="716">
        <v>-1296.259673</v>
      </c>
      <c r="N7" s="716">
        <v>-50320.638674000002</v>
      </c>
    </row>
    <row r="8" spans="1:14">
      <c r="A8" s="832"/>
      <c r="B8" s="714" t="s">
        <v>3259</v>
      </c>
      <c r="C8" s="716"/>
      <c r="D8" s="716">
        <v>-1169.019299</v>
      </c>
      <c r="E8" s="716"/>
      <c r="F8" s="716"/>
      <c r="G8" s="716"/>
      <c r="H8" s="716">
        <v>-1169.019299</v>
      </c>
      <c r="I8" s="716"/>
      <c r="J8" s="716">
        <v>-832.35645399999999</v>
      </c>
      <c r="K8" s="716"/>
      <c r="L8" s="716"/>
      <c r="M8" s="716"/>
      <c r="N8" s="716">
        <v>-832.35645399999999</v>
      </c>
    </row>
    <row r="9" spans="1:14">
      <c r="A9" s="832"/>
      <c r="B9" s="714" t="s">
        <v>3260</v>
      </c>
      <c r="C9" s="716"/>
      <c r="D9" s="716">
        <v>-3066.6953290000001</v>
      </c>
      <c r="E9" s="716"/>
      <c r="F9" s="716"/>
      <c r="G9" s="716"/>
      <c r="H9" s="716">
        <v>-3066.6953279999998</v>
      </c>
      <c r="I9" s="716"/>
      <c r="J9" s="716">
        <v>-2633.2425720000001</v>
      </c>
      <c r="K9" s="716"/>
      <c r="L9" s="716"/>
      <c r="M9" s="716"/>
      <c r="N9" s="716">
        <v>-2633.2425720000001</v>
      </c>
    </row>
    <row r="10" spans="1:14">
      <c r="A10" s="832"/>
      <c r="B10" s="714" t="s">
        <v>3261</v>
      </c>
      <c r="C10" s="716">
        <v>378.41071899999997</v>
      </c>
      <c r="D10" s="716"/>
      <c r="E10" s="716"/>
      <c r="F10" s="716"/>
      <c r="G10" s="716"/>
      <c r="H10" s="716">
        <v>378.41071899999997</v>
      </c>
      <c r="I10" s="716">
        <v>2091.3585549999998</v>
      </c>
      <c r="J10" s="716">
        <v>-1647.704692</v>
      </c>
      <c r="K10" s="716">
        <v>-56490.540267999997</v>
      </c>
      <c r="L10" s="716"/>
      <c r="M10" s="716"/>
      <c r="N10" s="716">
        <v>-27801.616269999999</v>
      </c>
    </row>
    <row r="11" spans="1:14">
      <c r="A11" s="832"/>
      <c r="B11" s="714" t="s">
        <v>3262</v>
      </c>
      <c r="C11" s="735">
        <v>20266.796698999999</v>
      </c>
      <c r="D11" s="735">
        <v>5389.7845610000004</v>
      </c>
      <c r="E11" s="735">
        <v>200437.29817600001</v>
      </c>
      <c r="F11" s="735">
        <v>4969.2059339999996</v>
      </c>
      <c r="G11" s="735">
        <v>4057.9040619999996</v>
      </c>
      <c r="H11" s="735">
        <v>142133.27278699999</v>
      </c>
      <c r="I11" s="735">
        <v>15629.123617000001</v>
      </c>
      <c r="J11" s="735">
        <v>10249.835196999999</v>
      </c>
      <c r="K11" s="735">
        <v>135548.84064300003</v>
      </c>
      <c r="L11" s="735">
        <v>4064.671546</v>
      </c>
      <c r="M11" s="735">
        <v>5596.7219049999985</v>
      </c>
      <c r="N11" s="735">
        <v>109973.535267</v>
      </c>
    </row>
    <row r="12" spans="1:14">
      <c r="A12" s="832" t="s">
        <v>3295</v>
      </c>
      <c r="B12" s="714" t="s">
        <v>3264</v>
      </c>
      <c r="C12" s="716">
        <v>-5321.4255320000002</v>
      </c>
      <c r="D12" s="716">
        <v>5376.3327600000002</v>
      </c>
      <c r="E12" s="716"/>
      <c r="F12" s="716"/>
      <c r="G12" s="716"/>
      <c r="H12" s="716">
        <v>54.907228000000003</v>
      </c>
      <c r="I12" s="716">
        <v>-5063.0715989999999</v>
      </c>
      <c r="J12" s="716">
        <v>5066.8887940000004</v>
      </c>
      <c r="K12" s="716"/>
      <c r="L12" s="716"/>
      <c r="M12" s="716"/>
      <c r="N12" s="716">
        <v>3.8171939999999998</v>
      </c>
    </row>
    <row r="13" spans="1:14">
      <c r="A13" s="832"/>
      <c r="B13" s="714" t="s">
        <v>3265</v>
      </c>
      <c r="C13" s="716">
        <v>527.91487600000005</v>
      </c>
      <c r="D13" s="716">
        <v>-1012.7281960000001</v>
      </c>
      <c r="E13" s="716">
        <v>64546.711571</v>
      </c>
      <c r="F13" s="716">
        <v>200.117671</v>
      </c>
      <c r="G13" s="716">
        <v>805.44926199999998</v>
      </c>
      <c r="H13" s="716">
        <v>32451.727414000001</v>
      </c>
      <c r="I13" s="716">
        <v>-0.84312600000000004</v>
      </c>
      <c r="J13" s="716">
        <v>3.5767179999999996</v>
      </c>
      <c r="K13" s="716">
        <v>3.8024000000000016E-2</v>
      </c>
      <c r="L13" s="716">
        <v>-135.472386</v>
      </c>
      <c r="M13" s="716">
        <v>-1074.986036</v>
      </c>
      <c r="N13" s="716">
        <v>-1204.823101</v>
      </c>
    </row>
    <row r="14" spans="1:14">
      <c r="A14" s="832" t="s">
        <v>3266</v>
      </c>
      <c r="B14" s="714" t="s">
        <v>3267</v>
      </c>
      <c r="C14" s="735">
        <v>-14417.456291</v>
      </c>
      <c r="D14" s="735">
        <v>13395.16337</v>
      </c>
      <c r="E14" s="735">
        <v>-134776.672399</v>
      </c>
      <c r="F14" s="735">
        <v>-2702.4720550000002</v>
      </c>
      <c r="G14" s="735">
        <v>19707.283434000001</v>
      </c>
      <c r="H14" s="735">
        <v>-54137.041534999997</v>
      </c>
      <c r="I14" s="735">
        <v>-10566.895144</v>
      </c>
      <c r="J14" s="735">
        <v>9983.2540360000003</v>
      </c>
      <c r="K14" s="735">
        <v>-135481.24515200002</v>
      </c>
      <c r="L14" s="735">
        <v>-1949.449699</v>
      </c>
      <c r="M14" s="735">
        <v>17280.272388000005</v>
      </c>
      <c r="N14" s="735">
        <v>-55181.045982000003</v>
      </c>
    </row>
    <row r="15" spans="1:14">
      <c r="A15" s="832"/>
      <c r="B15" s="714" t="s">
        <v>3268</v>
      </c>
      <c r="C15" s="716"/>
      <c r="D15" s="716">
        <v>-84.408140000000003</v>
      </c>
      <c r="E15" s="716">
        <v>-120288.105474</v>
      </c>
      <c r="F15" s="716"/>
      <c r="G15" s="716">
        <v>19707.283434000001</v>
      </c>
      <c r="H15" s="716">
        <v>-40945.272217999998</v>
      </c>
      <c r="I15" s="716"/>
      <c r="J15" s="716">
        <v>94.399063999999996</v>
      </c>
      <c r="K15" s="716">
        <v>-119087.32206000001</v>
      </c>
      <c r="L15" s="716"/>
      <c r="M15" s="716">
        <v>17280.272388000005</v>
      </c>
      <c r="N15" s="716">
        <v>-42655.776622999998</v>
      </c>
    </row>
    <row r="16" spans="1:14">
      <c r="A16" s="832"/>
      <c r="B16" s="714" t="s">
        <v>3270</v>
      </c>
      <c r="C16" s="716">
        <v>-14417.456291</v>
      </c>
      <c r="D16" s="716">
        <v>13479.57151</v>
      </c>
      <c r="E16" s="716"/>
      <c r="F16" s="716"/>
      <c r="G16" s="716"/>
      <c r="H16" s="716">
        <v>-937.88478099999998</v>
      </c>
      <c r="I16" s="716">
        <v>-10566.895144</v>
      </c>
      <c r="J16" s="716">
        <v>9888.8549730000013</v>
      </c>
      <c r="K16" s="716"/>
      <c r="L16" s="716"/>
      <c r="M16" s="716"/>
      <c r="N16" s="716">
        <v>-678.04017099999999</v>
      </c>
    </row>
    <row r="17" spans="1:14">
      <c r="A17" s="832"/>
      <c r="B17" s="714" t="s">
        <v>3272</v>
      </c>
      <c r="C17" s="716"/>
      <c r="D17" s="716"/>
      <c r="E17" s="716"/>
      <c r="F17" s="716"/>
      <c r="G17" s="716"/>
      <c r="H17" s="716">
        <v>-2340.7847940000001</v>
      </c>
      <c r="I17" s="716"/>
      <c r="J17" s="716"/>
      <c r="K17" s="716"/>
      <c r="L17" s="716"/>
      <c r="M17" s="716"/>
      <c r="N17" s="716">
        <v>-1747.2949659999999</v>
      </c>
    </row>
    <row r="18" spans="1:14">
      <c r="A18" s="832"/>
      <c r="B18" s="725" t="s">
        <v>3300</v>
      </c>
      <c r="C18" s="716"/>
      <c r="D18" s="716"/>
      <c r="E18" s="716">
        <v>-14488.566925000001</v>
      </c>
      <c r="F18" s="716">
        <v>-2702.4720550000002</v>
      </c>
      <c r="G18" s="716"/>
      <c r="H18" s="716">
        <v>-9913.0997420000003</v>
      </c>
      <c r="I18" s="716"/>
      <c r="J18" s="716"/>
      <c r="K18" s="716">
        <v>-16393.923092000001</v>
      </c>
      <c r="L18" s="716">
        <v>-1949.449699</v>
      </c>
      <c r="M18" s="716"/>
      <c r="N18" s="716">
        <v>-10099.934222</v>
      </c>
    </row>
    <row r="19" spans="1:14">
      <c r="A19" s="832" t="s">
        <v>3292</v>
      </c>
      <c r="B19" s="714" t="s">
        <v>3275</v>
      </c>
      <c r="C19" s="716"/>
      <c r="D19" s="716">
        <v>790.07834100000002</v>
      </c>
      <c r="E19" s="716">
        <v>-29612.263779999997</v>
      </c>
      <c r="F19" s="716">
        <v>96.732588000000007</v>
      </c>
      <c r="G19" s="716">
        <v>2764.8323300000002</v>
      </c>
      <c r="H19" s="716">
        <v>-11154.488631</v>
      </c>
      <c r="I19" s="716"/>
      <c r="J19" s="716">
        <v>384.18362500000001</v>
      </c>
      <c r="K19" s="716">
        <v>-30358.929636000001</v>
      </c>
      <c r="L19" s="716">
        <v>96.732588000000007</v>
      </c>
      <c r="M19" s="716">
        <v>3295.8383490000001</v>
      </c>
      <c r="N19" s="716">
        <v>-11402.710256</v>
      </c>
    </row>
    <row r="20" spans="1:14">
      <c r="A20" s="832"/>
      <c r="B20" s="714" t="s">
        <v>3276</v>
      </c>
      <c r="C20" s="716"/>
      <c r="D20" s="716"/>
      <c r="E20" s="716"/>
      <c r="F20" s="716">
        <v>105.33104</v>
      </c>
      <c r="G20" s="716">
        <v>2148.5812550000001</v>
      </c>
      <c r="H20" s="716">
        <v>2253.912296</v>
      </c>
      <c r="I20" s="716"/>
      <c r="J20" s="716"/>
      <c r="K20" s="716"/>
      <c r="L20" s="716">
        <v>105.33104</v>
      </c>
      <c r="M20" s="716">
        <v>2363.4393810000001</v>
      </c>
      <c r="N20" s="716">
        <v>2468.7704210000002</v>
      </c>
    </row>
    <row r="21" spans="1:14">
      <c r="A21" s="832" t="s">
        <v>3277</v>
      </c>
      <c r="B21" s="714" t="s">
        <v>3278</v>
      </c>
      <c r="C21" s="735"/>
      <c r="D21" s="735">
        <v>24383.930546000003</v>
      </c>
      <c r="E21" s="735">
        <v>30726.177987000003</v>
      </c>
      <c r="F21" s="735">
        <v>1864.55258</v>
      </c>
      <c r="G21" s="735">
        <v>18046.324648000002</v>
      </c>
      <c r="H21" s="735">
        <v>64499.987401999999</v>
      </c>
      <c r="I21" s="735"/>
      <c r="J21" s="735">
        <v>24912.217683999999</v>
      </c>
      <c r="K21" s="735">
        <v>30426.487101999996</v>
      </c>
      <c r="L21" s="735">
        <v>2048.6306039999999</v>
      </c>
      <c r="M21" s="735">
        <v>18292.702599</v>
      </c>
      <c r="N21" s="735">
        <v>64935.069413999998</v>
      </c>
    </row>
    <row r="22" spans="1:14">
      <c r="A22" s="832"/>
      <c r="B22" s="714" t="s">
        <v>3299</v>
      </c>
      <c r="C22" s="716"/>
      <c r="D22" s="716">
        <v>2046.4865770000001</v>
      </c>
      <c r="E22" s="716">
        <v>19587.876660000002</v>
      </c>
      <c r="F22" s="716">
        <v>1830.4512850000001</v>
      </c>
      <c r="G22" s="716">
        <v>10554.97939</v>
      </c>
      <c r="H22" s="716">
        <v>24259.196080999998</v>
      </c>
      <c r="I22" s="716"/>
      <c r="J22" s="716">
        <v>2231.3437470000003</v>
      </c>
      <c r="K22" s="716">
        <v>18971.648084999993</v>
      </c>
      <c r="L22" s="716">
        <v>2013.4964130000001</v>
      </c>
      <c r="M22" s="716">
        <v>9533.9081119999992</v>
      </c>
      <c r="N22" s="716">
        <v>23311.049337</v>
      </c>
    </row>
    <row r="23" spans="1:14">
      <c r="A23" s="832"/>
      <c r="B23" s="714" t="s">
        <v>3280</v>
      </c>
      <c r="C23" s="716"/>
      <c r="D23" s="716">
        <v>15102.930639999999</v>
      </c>
      <c r="E23" s="716"/>
      <c r="F23" s="716">
        <v>0.183477</v>
      </c>
      <c r="G23" s="716">
        <v>339.058357</v>
      </c>
      <c r="H23" s="716">
        <v>15442.172473000001</v>
      </c>
      <c r="I23" s="716"/>
      <c r="J23" s="716">
        <v>17000.811598</v>
      </c>
      <c r="K23" s="716"/>
      <c r="L23" s="716">
        <v>0.189166</v>
      </c>
      <c r="M23" s="716">
        <v>244.709678</v>
      </c>
      <c r="N23" s="716">
        <v>17245.710442</v>
      </c>
    </row>
    <row r="24" spans="1:14">
      <c r="A24" s="832"/>
      <c r="B24" s="714" t="s">
        <v>3281</v>
      </c>
      <c r="C24" s="716"/>
      <c r="D24" s="716">
        <v>459.77835199999998</v>
      </c>
      <c r="E24" s="716">
        <v>5727.3144160000002</v>
      </c>
      <c r="F24" s="716">
        <v>5.2354560000000001</v>
      </c>
      <c r="G24" s="716">
        <v>3787.984563</v>
      </c>
      <c r="H24" s="716">
        <v>11049.359931000001</v>
      </c>
      <c r="I24" s="716"/>
      <c r="J24" s="716">
        <v>424.406946</v>
      </c>
      <c r="K24" s="716">
        <v>5772.7142450000001</v>
      </c>
      <c r="L24" s="716">
        <v>5.7590019999999997</v>
      </c>
      <c r="M24" s="716">
        <v>4479.0014199999996</v>
      </c>
      <c r="N24" s="716">
        <v>11370.710265</v>
      </c>
    </row>
    <row r="25" spans="1:14">
      <c r="A25" s="832"/>
      <c r="B25" s="714" t="s">
        <v>3282</v>
      </c>
      <c r="C25" s="716"/>
      <c r="D25" s="716">
        <v>1121.727811</v>
      </c>
      <c r="E25" s="716">
        <v>517.63160400000004</v>
      </c>
      <c r="F25" s="716"/>
      <c r="G25" s="716">
        <v>642.75658199999998</v>
      </c>
      <c r="H25" s="716">
        <v>2023.300195</v>
      </c>
      <c r="I25" s="716"/>
      <c r="J25" s="716">
        <v>72.960256000000001</v>
      </c>
      <c r="K25" s="716">
        <v>543.53683000000001</v>
      </c>
      <c r="L25" s="716"/>
      <c r="M25" s="716">
        <v>550.87574800000004</v>
      </c>
      <c r="N25" s="716">
        <v>895.60441900000001</v>
      </c>
    </row>
    <row r="26" spans="1:14">
      <c r="A26" s="832"/>
      <c r="B26" s="714" t="s">
        <v>3283</v>
      </c>
      <c r="C26" s="716"/>
      <c r="D26" s="716">
        <v>1516.867395</v>
      </c>
      <c r="E26" s="716">
        <v>122.11713</v>
      </c>
      <c r="F26" s="716"/>
      <c r="G26" s="716">
        <v>62.166809999999998</v>
      </c>
      <c r="H26" s="716">
        <v>1640.09277</v>
      </c>
      <c r="I26" s="716"/>
      <c r="J26" s="716">
        <v>810.18200000000002</v>
      </c>
      <c r="K26" s="716">
        <v>128.212478</v>
      </c>
      <c r="L26" s="716"/>
      <c r="M26" s="716">
        <v>68.856406000000007</v>
      </c>
      <c r="N26" s="716">
        <v>943.14464499999997</v>
      </c>
    </row>
    <row r="27" spans="1:14">
      <c r="A27" s="832"/>
      <c r="B27" s="714" t="s">
        <v>3284</v>
      </c>
      <c r="C27" s="716"/>
      <c r="D27" s="716">
        <v>3966.9938860000002</v>
      </c>
      <c r="E27" s="716">
        <v>2157.8580299999999</v>
      </c>
      <c r="F27" s="716"/>
      <c r="G27" s="716"/>
      <c r="H27" s="716">
        <v>5045.9229009999999</v>
      </c>
      <c r="I27" s="716"/>
      <c r="J27" s="716">
        <v>4204.8700680000002</v>
      </c>
      <c r="K27" s="716">
        <v>2265.9978980000001</v>
      </c>
      <c r="L27" s="716"/>
      <c r="M27" s="716"/>
      <c r="N27" s="716">
        <v>5337.869017</v>
      </c>
    </row>
    <row r="29" spans="1:14">
      <c r="A29" s="40" t="s">
        <v>20</v>
      </c>
    </row>
    <row r="30" spans="1:14">
      <c r="A30" s="40"/>
    </row>
    <row r="31" spans="1:14">
      <c r="A31" s="53" t="s">
        <v>3298</v>
      </c>
    </row>
  </sheetData>
  <mergeCells count="7">
    <mergeCell ref="A21:A27"/>
    <mergeCell ref="C3:H3"/>
    <mergeCell ref="I3:N3"/>
    <mergeCell ref="A5:A11"/>
    <mergeCell ref="A12:A13"/>
    <mergeCell ref="A14:A18"/>
    <mergeCell ref="A19:A20"/>
  </mergeCell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EE711-7589-4D15-B96B-82CF3157D57E}">
  <dimension ref="A1:G28"/>
  <sheetViews>
    <sheetView workbookViewId="0"/>
  </sheetViews>
  <sheetFormatPr defaultRowHeight="14.4"/>
  <cols>
    <col min="1" max="1" width="41.6640625" customWidth="1"/>
    <col min="2" max="2" width="53.33203125" bestFit="1" customWidth="1"/>
  </cols>
  <sheetData>
    <row r="1" spans="1:7">
      <c r="A1" s="89" t="s">
        <v>3314</v>
      </c>
    </row>
    <row r="3" spans="1:7">
      <c r="C3" s="830">
        <v>2021</v>
      </c>
      <c r="D3" s="830"/>
      <c r="E3" s="830"/>
      <c r="F3" s="830"/>
      <c r="G3" s="830"/>
    </row>
    <row r="4" spans="1:7" ht="69">
      <c r="A4" s="733"/>
      <c r="B4" s="733"/>
      <c r="C4" s="712" t="s">
        <v>3253</v>
      </c>
      <c r="D4" s="712" t="s">
        <v>3286</v>
      </c>
      <c r="E4" s="712" t="s">
        <v>3254</v>
      </c>
      <c r="F4" s="712" t="s">
        <v>146</v>
      </c>
      <c r="G4" s="712" t="s">
        <v>27</v>
      </c>
    </row>
    <row r="5" spans="1:7">
      <c r="A5" s="832" t="s">
        <v>3255</v>
      </c>
      <c r="B5" s="714" t="s">
        <v>3256</v>
      </c>
      <c r="C5" s="716"/>
      <c r="D5" s="716">
        <v>1323.583644</v>
      </c>
      <c r="E5" s="716">
        <v>1657.94497</v>
      </c>
      <c r="F5" s="716">
        <v>296.85150499999997</v>
      </c>
      <c r="G5" s="716">
        <v>10632.452235000001</v>
      </c>
    </row>
    <row r="6" spans="1:7">
      <c r="A6" s="832"/>
      <c r="B6" s="714" t="s">
        <v>3257</v>
      </c>
      <c r="C6" s="716">
        <v>3857.7768229999997</v>
      </c>
      <c r="D6" s="716"/>
      <c r="E6" s="716"/>
      <c r="F6" s="716">
        <v>11.105933</v>
      </c>
      <c r="G6" s="716">
        <v>3868.8827550000001</v>
      </c>
    </row>
    <row r="7" spans="1:7">
      <c r="A7" s="832"/>
      <c r="B7" s="714" t="s">
        <v>3258</v>
      </c>
      <c r="C7" s="716"/>
      <c r="D7" s="716">
        <v>-470.07738599999999</v>
      </c>
      <c r="E7" s="716"/>
      <c r="F7" s="716"/>
      <c r="G7" s="716">
        <v>-235.03869299999999</v>
      </c>
    </row>
    <row r="8" spans="1:7">
      <c r="A8" s="832"/>
      <c r="B8" s="714" t="s">
        <v>3259</v>
      </c>
      <c r="C8" s="716">
        <v>-88.172351999999989</v>
      </c>
      <c r="D8" s="716"/>
      <c r="E8" s="716"/>
      <c r="F8" s="716"/>
      <c r="G8" s="716">
        <v>-88.172351000000006</v>
      </c>
    </row>
    <row r="9" spans="1:7">
      <c r="A9" s="832"/>
      <c r="B9" s="714" t="s">
        <v>3260</v>
      </c>
      <c r="C9" s="716">
        <v>-26.378140999999999</v>
      </c>
      <c r="D9" s="716"/>
      <c r="E9" s="716"/>
      <c r="F9" s="716"/>
      <c r="G9" s="716">
        <v>-26.378140999999999</v>
      </c>
    </row>
    <row r="10" spans="1:7">
      <c r="A10" s="832"/>
      <c r="B10" s="714" t="s">
        <v>3261</v>
      </c>
      <c r="C10" s="716">
        <v>173.47616300000001</v>
      </c>
      <c r="D10" s="716"/>
      <c r="E10" s="716"/>
      <c r="F10" s="716"/>
      <c r="G10" s="716">
        <v>173.47616300000001</v>
      </c>
    </row>
    <row r="11" spans="1:7">
      <c r="A11" s="832"/>
      <c r="B11" s="714" t="s">
        <v>3262</v>
      </c>
      <c r="C11" s="735">
        <v>3916.7024939999997</v>
      </c>
      <c r="D11" s="735">
        <v>853.506258</v>
      </c>
      <c r="E11" s="735">
        <v>1657.94497</v>
      </c>
      <c r="F11" s="735">
        <v>307.95743799999997</v>
      </c>
      <c r="G11" s="735">
        <v>14325.221968</v>
      </c>
    </row>
    <row r="12" spans="1:7" ht="15">
      <c r="A12" s="734" t="s">
        <v>3295</v>
      </c>
      <c r="B12" s="714" t="s">
        <v>3265</v>
      </c>
      <c r="C12" s="716">
        <v>0.91477900000000001</v>
      </c>
      <c r="D12" s="716">
        <v>-0.157638</v>
      </c>
      <c r="E12" s="716"/>
      <c r="F12" s="716">
        <v>-31.675063999999999</v>
      </c>
      <c r="G12" s="716">
        <v>-193.83039099999999</v>
      </c>
    </row>
    <row r="13" spans="1:7">
      <c r="A13" s="832" t="s">
        <v>3266</v>
      </c>
      <c r="B13" s="714" t="s">
        <v>3267</v>
      </c>
      <c r="C13" s="735">
        <v>-24.670393000000001</v>
      </c>
      <c r="D13" s="735"/>
      <c r="E13" s="735">
        <v>-1268.1685299999999</v>
      </c>
      <c r="F13" s="735">
        <v>523.23301800000002</v>
      </c>
      <c r="G13" s="735">
        <v>-3274.1739670000002</v>
      </c>
    </row>
    <row r="14" spans="1:7">
      <c r="A14" s="832"/>
      <c r="B14" s="714" t="s">
        <v>3268</v>
      </c>
      <c r="C14" s="716">
        <v>-24.670393000000001</v>
      </c>
      <c r="D14" s="716"/>
      <c r="E14" s="716">
        <v>-1268.1685299999999</v>
      </c>
      <c r="F14" s="716">
        <v>523.23301800000002</v>
      </c>
      <c r="G14" s="716">
        <v>-801.60072000000002</v>
      </c>
    </row>
    <row r="15" spans="1:7">
      <c r="A15" s="832"/>
      <c r="B15" s="714" t="s">
        <v>3272</v>
      </c>
      <c r="C15" s="716"/>
      <c r="D15" s="716"/>
      <c r="E15" s="716"/>
      <c r="F15" s="716"/>
      <c r="G15" s="716">
        <v>-2472.5732459999999</v>
      </c>
    </row>
    <row r="16" spans="1:7">
      <c r="A16" s="832" t="s">
        <v>3292</v>
      </c>
      <c r="B16" s="714" t="s">
        <v>3275</v>
      </c>
      <c r="C16" s="716"/>
      <c r="D16" s="716"/>
      <c r="E16" s="716"/>
      <c r="F16" s="716">
        <v>19.223559999999999</v>
      </c>
      <c r="G16" s="716">
        <v>19.223559999999999</v>
      </c>
    </row>
    <row r="17" spans="1:7">
      <c r="A17" s="832"/>
      <c r="B17" s="714" t="s">
        <v>3276</v>
      </c>
      <c r="C17" s="716"/>
      <c r="D17" s="716"/>
      <c r="E17" s="716"/>
      <c r="F17" s="716">
        <v>101.461737</v>
      </c>
      <c r="G17" s="716">
        <v>101.461737</v>
      </c>
    </row>
    <row r="18" spans="1:7">
      <c r="A18" s="832" t="s">
        <v>3277</v>
      </c>
      <c r="B18" s="714" t="s">
        <v>3278</v>
      </c>
      <c r="C18" s="735">
        <v>3891.1173209999997</v>
      </c>
      <c r="D18" s="735">
        <v>853.66389600000002</v>
      </c>
      <c r="E18" s="735">
        <v>389.77643999999998</v>
      </c>
      <c r="F18" s="735">
        <v>742.18022399999995</v>
      </c>
      <c r="G18" s="735">
        <v>11124.193096000001</v>
      </c>
    </row>
    <row r="19" spans="1:7">
      <c r="A19" s="832"/>
      <c r="B19" s="714" t="s">
        <v>3299</v>
      </c>
      <c r="C19" s="716">
        <v>184.80462499999999</v>
      </c>
      <c r="D19" s="716">
        <v>853.66389600000002</v>
      </c>
      <c r="E19" s="716">
        <v>389.77643999999998</v>
      </c>
      <c r="F19" s="716">
        <v>157.82115200000001</v>
      </c>
      <c r="G19" s="716">
        <v>1159.2341650000001</v>
      </c>
    </row>
    <row r="20" spans="1:7">
      <c r="A20" s="832"/>
      <c r="B20" s="714" t="s">
        <v>3280</v>
      </c>
      <c r="C20" s="716">
        <v>3307.461546</v>
      </c>
      <c r="D20" s="716"/>
      <c r="E20" s="716"/>
      <c r="F20" s="716"/>
      <c r="G20" s="716">
        <v>3307.461546</v>
      </c>
    </row>
    <row r="21" spans="1:7">
      <c r="A21" s="832"/>
      <c r="B21" s="714" t="s">
        <v>3281</v>
      </c>
      <c r="C21" s="716">
        <v>290.97401300000001</v>
      </c>
      <c r="D21" s="716"/>
      <c r="E21" s="716"/>
      <c r="F21" s="716">
        <v>301.40945799999997</v>
      </c>
      <c r="G21" s="716">
        <v>5292.3227360000001</v>
      </c>
    </row>
    <row r="22" spans="1:7">
      <c r="A22" s="832"/>
      <c r="B22" s="714" t="s">
        <v>3282</v>
      </c>
      <c r="C22" s="716">
        <v>32.499760999999999</v>
      </c>
      <c r="D22" s="716"/>
      <c r="E22" s="716"/>
      <c r="F22" s="716">
        <v>11.690455999999999</v>
      </c>
      <c r="G22" s="716">
        <v>44.190216999999997</v>
      </c>
    </row>
    <row r="23" spans="1:7">
      <c r="A23" s="832"/>
      <c r="B23" s="714" t="s">
        <v>3283</v>
      </c>
      <c r="C23" s="716"/>
      <c r="D23" s="716"/>
      <c r="E23" s="716"/>
      <c r="F23" s="716">
        <v>79.535684000000003</v>
      </c>
      <c r="G23" s="716">
        <v>79.535684000000003</v>
      </c>
    </row>
    <row r="24" spans="1:7">
      <c r="A24" s="832"/>
      <c r="B24" s="714" t="s">
        <v>3284</v>
      </c>
      <c r="C24" s="716">
        <v>75.377376999999996</v>
      </c>
      <c r="D24" s="716"/>
      <c r="E24" s="716"/>
      <c r="F24" s="716"/>
      <c r="G24" s="716">
        <v>75.377376999999996</v>
      </c>
    </row>
    <row r="26" spans="1:7">
      <c r="A26" s="40" t="s">
        <v>20</v>
      </c>
    </row>
    <row r="27" spans="1:7">
      <c r="A27" s="40"/>
    </row>
    <row r="28" spans="1:7">
      <c r="A28" s="53" t="s">
        <v>3298</v>
      </c>
    </row>
  </sheetData>
  <mergeCells count="5">
    <mergeCell ref="C3:G3"/>
    <mergeCell ref="A5:A11"/>
    <mergeCell ref="A13:A15"/>
    <mergeCell ref="A16:A17"/>
    <mergeCell ref="A18:A24"/>
  </mergeCell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1AD1D-543C-467F-973F-20E3B75F27F0}">
  <dimension ref="A1:L30"/>
  <sheetViews>
    <sheetView workbookViewId="0"/>
  </sheetViews>
  <sheetFormatPr defaultRowHeight="14.4"/>
  <cols>
    <col min="1" max="1" width="34.21875" customWidth="1"/>
    <col min="2" max="2" width="53.33203125" bestFit="1" customWidth="1"/>
  </cols>
  <sheetData>
    <row r="1" spans="1:12">
      <c r="A1" s="89" t="s">
        <v>3315</v>
      </c>
    </row>
    <row r="3" spans="1:12">
      <c r="C3" s="830">
        <v>2021</v>
      </c>
      <c r="D3" s="830"/>
      <c r="E3" s="830"/>
      <c r="F3" s="830"/>
      <c r="G3" s="830"/>
      <c r="H3" s="830">
        <v>2022</v>
      </c>
      <c r="I3" s="830"/>
      <c r="J3" s="830"/>
      <c r="K3" s="830"/>
      <c r="L3" s="830"/>
    </row>
    <row r="4" spans="1:12" ht="82.8">
      <c r="A4" s="733"/>
      <c r="B4" s="733"/>
      <c r="C4" s="712" t="s">
        <v>3252</v>
      </c>
      <c r="D4" s="712" t="s">
        <v>3304</v>
      </c>
      <c r="E4" s="712" t="s">
        <v>3286</v>
      </c>
      <c r="F4" s="712" t="s">
        <v>146</v>
      </c>
      <c r="G4" s="712" t="s">
        <v>27</v>
      </c>
      <c r="H4" s="712" t="s">
        <v>3252</v>
      </c>
      <c r="I4" s="712" t="s">
        <v>3289</v>
      </c>
      <c r="J4" s="712" t="s">
        <v>3294</v>
      </c>
      <c r="K4" s="712" t="s">
        <v>3290</v>
      </c>
      <c r="L4" s="712" t="s">
        <v>27</v>
      </c>
    </row>
    <row r="5" spans="1:12">
      <c r="A5" s="832" t="s">
        <v>3255</v>
      </c>
      <c r="B5" s="714" t="s">
        <v>3256</v>
      </c>
      <c r="C5" s="716"/>
      <c r="D5" s="716"/>
      <c r="E5" s="716">
        <v>1428.9911139999999</v>
      </c>
      <c r="F5" s="716">
        <v>1224.1874459999999</v>
      </c>
      <c r="G5" s="716">
        <v>12693.311142</v>
      </c>
      <c r="H5" s="716"/>
      <c r="I5" s="716"/>
      <c r="J5" s="716">
        <v>1922.714244</v>
      </c>
      <c r="K5" s="716">
        <v>1481.6809969999999</v>
      </c>
      <c r="L5" s="716">
        <v>5109.6770800000004</v>
      </c>
    </row>
    <row r="6" spans="1:12">
      <c r="A6" s="832"/>
      <c r="B6" s="714" t="s">
        <v>3257</v>
      </c>
      <c r="C6" s="716">
        <v>325.49679900000001</v>
      </c>
      <c r="D6" s="716">
        <v>1164.684246</v>
      </c>
      <c r="E6" s="716"/>
      <c r="F6" s="716">
        <v>12.295787000000001</v>
      </c>
      <c r="G6" s="716">
        <v>1502.4768320000001</v>
      </c>
      <c r="H6" s="716">
        <v>46.582115000000002</v>
      </c>
      <c r="I6" s="716">
        <v>1639.0441390000001</v>
      </c>
      <c r="J6" s="716">
        <v>153.69733400000001</v>
      </c>
      <c r="K6" s="716">
        <v>1.5477210000000001</v>
      </c>
      <c r="L6" s="716">
        <v>1764.022643</v>
      </c>
    </row>
    <row r="7" spans="1:12">
      <c r="A7" s="832"/>
      <c r="B7" s="714" t="s">
        <v>3258</v>
      </c>
      <c r="C7" s="716"/>
      <c r="D7" s="716">
        <v>-2.49594</v>
      </c>
      <c r="E7" s="716"/>
      <c r="F7" s="716">
        <v>-126.741187</v>
      </c>
      <c r="G7" s="716">
        <v>-129.23712599999999</v>
      </c>
      <c r="H7" s="716"/>
      <c r="I7" s="716"/>
      <c r="J7" s="716">
        <v>-110.556988</v>
      </c>
      <c r="K7" s="716">
        <v>-251.33276000000001</v>
      </c>
      <c r="L7" s="716">
        <v>-306.61125399999997</v>
      </c>
    </row>
    <row r="8" spans="1:12">
      <c r="A8" s="832"/>
      <c r="B8" s="714" t="s">
        <v>3259</v>
      </c>
      <c r="C8" s="716"/>
      <c r="D8" s="716">
        <v>-5.7537969999999996</v>
      </c>
      <c r="E8" s="716"/>
      <c r="F8" s="716"/>
      <c r="G8" s="716">
        <v>-5.7537979999999997</v>
      </c>
      <c r="H8" s="716"/>
      <c r="I8" s="716">
        <v>-24.197478</v>
      </c>
      <c r="J8" s="716"/>
      <c r="K8" s="716"/>
      <c r="L8" s="716">
        <v>-24.197478</v>
      </c>
    </row>
    <row r="9" spans="1:12">
      <c r="A9" s="832"/>
      <c r="B9" s="714" t="s">
        <v>3260</v>
      </c>
      <c r="C9" s="716"/>
      <c r="D9" s="716"/>
      <c r="E9" s="716"/>
      <c r="F9" s="716"/>
      <c r="G9" s="716"/>
      <c r="H9" s="716"/>
      <c r="I9" s="716">
        <v>-2631.7187349999999</v>
      </c>
      <c r="J9" s="716"/>
      <c r="K9" s="716"/>
      <c r="L9" s="716">
        <v>-2631.7187349999999</v>
      </c>
    </row>
    <row r="10" spans="1:12">
      <c r="A10" s="832"/>
      <c r="B10" s="714" t="s">
        <v>3261</v>
      </c>
      <c r="C10" s="716">
        <v>77.321582000000006</v>
      </c>
      <c r="D10" s="716">
        <v>53.725757000000002</v>
      </c>
      <c r="E10" s="716"/>
      <c r="F10" s="716"/>
      <c r="G10" s="716">
        <v>131.04733899999999</v>
      </c>
      <c r="H10" s="716">
        <v>15.154771999999999</v>
      </c>
      <c r="I10" s="716">
        <v>2645.561526</v>
      </c>
      <c r="J10" s="716">
        <v>-109.68759</v>
      </c>
      <c r="K10" s="716"/>
      <c r="L10" s="716">
        <v>4128.5031529999997</v>
      </c>
    </row>
    <row r="11" spans="1:12">
      <c r="A11" s="832"/>
      <c r="B11" s="714" t="s">
        <v>3262</v>
      </c>
      <c r="C11" s="735">
        <v>402.81838199999999</v>
      </c>
      <c r="D11" s="735">
        <v>1210.160265</v>
      </c>
      <c r="E11" s="735">
        <v>1428.9911139999999</v>
      </c>
      <c r="F11" s="735">
        <v>1109.7420459999998</v>
      </c>
      <c r="G11" s="735">
        <v>14191.84439</v>
      </c>
      <c r="H11" s="735">
        <v>61.736887000000003</v>
      </c>
      <c r="I11" s="735">
        <v>1628.689453</v>
      </c>
      <c r="J11" s="735">
        <v>1856.1670019999999</v>
      </c>
      <c r="K11" s="735">
        <v>1231.8959579999998</v>
      </c>
      <c r="L11" s="735">
        <v>8039.6754080000001</v>
      </c>
    </row>
    <row r="12" spans="1:12" ht="15">
      <c r="A12" s="734" t="s">
        <v>3295</v>
      </c>
      <c r="B12" s="714" t="s">
        <v>3265</v>
      </c>
      <c r="C12" s="716">
        <v>-2.6273000000000001E-2</v>
      </c>
      <c r="D12" s="716">
        <v>7.2224609999999991</v>
      </c>
      <c r="E12" s="716"/>
      <c r="F12" s="716">
        <v>9.4583E-2</v>
      </c>
      <c r="G12" s="716">
        <v>7.2907710000000003</v>
      </c>
      <c r="H12" s="716">
        <v>-0.58278399999999997</v>
      </c>
      <c r="I12" s="716">
        <v>-2.3527519999999997</v>
      </c>
      <c r="J12" s="716">
        <v>2.8662E-2</v>
      </c>
      <c r="K12" s="716">
        <v>39.470593000000001</v>
      </c>
      <c r="L12" s="716">
        <v>-1706.0530920000001</v>
      </c>
    </row>
    <row r="13" spans="1:12">
      <c r="A13" s="832" t="s">
        <v>3266</v>
      </c>
      <c r="B13" s="714" t="s">
        <v>3267</v>
      </c>
      <c r="C13" s="735">
        <v>-402.84465499999999</v>
      </c>
      <c r="D13" s="735">
        <v>291.84102499999995</v>
      </c>
      <c r="E13" s="735">
        <v>-1194.635522</v>
      </c>
      <c r="F13" s="735">
        <v>209.59587299999998</v>
      </c>
      <c r="G13" s="735">
        <v>-3814.8855159999998</v>
      </c>
      <c r="H13" s="735">
        <v>-62.319671</v>
      </c>
      <c r="I13" s="735">
        <v>30.755230999999998</v>
      </c>
      <c r="J13" s="735">
        <v>-1061.5362560000001</v>
      </c>
      <c r="K13" s="735">
        <v>186.34307899999999</v>
      </c>
      <c r="L13" s="735">
        <v>-2610.0715019999998</v>
      </c>
    </row>
    <row r="14" spans="1:12">
      <c r="A14" s="832"/>
      <c r="B14" s="714" t="s">
        <v>3268</v>
      </c>
      <c r="C14" s="716"/>
      <c r="D14" s="716">
        <v>-86.569694999999996</v>
      </c>
      <c r="E14" s="716">
        <v>-1194.635522</v>
      </c>
      <c r="F14" s="716">
        <v>209.59587299999998</v>
      </c>
      <c r="G14" s="716">
        <v>-474.291583</v>
      </c>
      <c r="H14" s="716"/>
      <c r="I14" s="716">
        <v>-28.164708999999998</v>
      </c>
      <c r="J14" s="716">
        <v>-1061.5362560000001</v>
      </c>
      <c r="K14" s="716">
        <v>186.34307899999999</v>
      </c>
      <c r="L14" s="716">
        <v>-859.376803</v>
      </c>
    </row>
    <row r="15" spans="1:12">
      <c r="A15" s="832"/>
      <c r="B15" s="725" t="s">
        <v>3303</v>
      </c>
      <c r="C15" s="716"/>
      <c r="D15" s="716"/>
      <c r="E15" s="716"/>
      <c r="F15" s="716"/>
      <c r="G15" s="716">
        <v>-132.527773</v>
      </c>
      <c r="H15" s="716"/>
      <c r="I15" s="716"/>
      <c r="J15" s="716"/>
      <c r="K15" s="716"/>
      <c r="L15" s="716"/>
    </row>
    <row r="16" spans="1:12">
      <c r="A16" s="832"/>
      <c r="B16" s="714" t="s">
        <v>3270</v>
      </c>
      <c r="C16" s="716">
        <v>-402.84465499999999</v>
      </c>
      <c r="D16" s="716">
        <v>378.41071999999997</v>
      </c>
      <c r="E16" s="716"/>
      <c r="F16" s="716"/>
      <c r="G16" s="716">
        <v>-24.433935000000002</v>
      </c>
      <c r="H16" s="716">
        <v>-62.319671</v>
      </c>
      <c r="I16" s="716">
        <v>58.919939999999997</v>
      </c>
      <c r="J16" s="716"/>
      <c r="K16" s="716"/>
      <c r="L16" s="716">
        <v>-3.3997320000000002</v>
      </c>
    </row>
    <row r="17" spans="1:12">
      <c r="A17" s="832"/>
      <c r="B17" s="714" t="s">
        <v>3272</v>
      </c>
      <c r="C17" s="716"/>
      <c r="D17" s="716"/>
      <c r="E17" s="716"/>
      <c r="F17" s="716"/>
      <c r="G17" s="716">
        <v>-3183.632224</v>
      </c>
      <c r="H17" s="716"/>
      <c r="I17" s="716"/>
      <c r="J17" s="716"/>
      <c r="K17" s="716"/>
      <c r="L17" s="716">
        <v>-1747.2949659999999</v>
      </c>
    </row>
    <row r="18" spans="1:12">
      <c r="A18" s="832" t="s">
        <v>3292</v>
      </c>
      <c r="B18" s="714" t="s">
        <v>3275</v>
      </c>
      <c r="C18" s="716"/>
      <c r="D18" s="716"/>
      <c r="E18" s="716"/>
      <c r="F18" s="716">
        <v>32.725709000000002</v>
      </c>
      <c r="G18" s="716">
        <v>32.725709000000002</v>
      </c>
      <c r="H18" s="716"/>
      <c r="I18" s="716">
        <v>1.122576</v>
      </c>
      <c r="J18" s="716"/>
      <c r="K18" s="716">
        <v>23.235683999999999</v>
      </c>
      <c r="L18" s="716">
        <v>24.358259</v>
      </c>
    </row>
    <row r="19" spans="1:12">
      <c r="A19" s="832"/>
      <c r="B19" s="714" t="s">
        <v>3276</v>
      </c>
      <c r="C19" s="716"/>
      <c r="D19" s="716"/>
      <c r="E19" s="716"/>
      <c r="F19" s="716">
        <v>198.52966499999999</v>
      </c>
      <c r="G19" s="716">
        <v>198.52966499999999</v>
      </c>
      <c r="H19" s="716"/>
      <c r="I19" s="716"/>
      <c r="J19" s="716"/>
      <c r="K19" s="716">
        <v>170.89217500000001</v>
      </c>
      <c r="L19" s="716">
        <v>170.89217500000001</v>
      </c>
    </row>
    <row r="20" spans="1:12">
      <c r="A20" s="832" t="s">
        <v>3277</v>
      </c>
      <c r="B20" s="714" t="s">
        <v>3278</v>
      </c>
      <c r="C20" s="735"/>
      <c r="D20" s="735">
        <v>1494.7788270000003</v>
      </c>
      <c r="E20" s="735">
        <v>234.355594</v>
      </c>
      <c r="F20" s="735">
        <v>1087.9879619999999</v>
      </c>
      <c r="G20" s="735">
        <v>10138.412729</v>
      </c>
      <c r="H20" s="735"/>
      <c r="I20" s="735">
        <v>1660.6748599999999</v>
      </c>
      <c r="J20" s="735">
        <v>794.602082</v>
      </c>
      <c r="K20" s="735">
        <v>1184.6405850000001</v>
      </c>
      <c r="L20" s="735">
        <v>6940.4065629999996</v>
      </c>
    </row>
    <row r="21" spans="1:12">
      <c r="A21" s="832"/>
      <c r="B21" s="714" t="s">
        <v>3299</v>
      </c>
      <c r="C21" s="716"/>
      <c r="D21" s="716">
        <v>311.361898</v>
      </c>
      <c r="E21" s="716">
        <v>234.355594</v>
      </c>
      <c r="F21" s="716">
        <v>610.24935500000004</v>
      </c>
      <c r="G21" s="716">
        <v>1477.802492</v>
      </c>
      <c r="H21" s="716"/>
      <c r="I21" s="716">
        <v>576.614598</v>
      </c>
      <c r="J21" s="716">
        <v>794.602082</v>
      </c>
      <c r="K21" s="716">
        <v>675.32502099999999</v>
      </c>
      <c r="L21" s="716">
        <v>1825.265549</v>
      </c>
    </row>
    <row r="22" spans="1:12">
      <c r="A22" s="832"/>
      <c r="B22" s="714" t="s">
        <v>3280</v>
      </c>
      <c r="C22" s="716"/>
      <c r="D22" s="716">
        <v>886.03229099999999</v>
      </c>
      <c r="E22" s="716"/>
      <c r="F22" s="716">
        <v>2.7429060000000001</v>
      </c>
      <c r="G22" s="716">
        <v>888.77519800000005</v>
      </c>
      <c r="H22" s="716"/>
      <c r="I22" s="716">
        <v>895.54325500000004</v>
      </c>
      <c r="J22" s="716"/>
      <c r="K22" s="716">
        <v>3.1762679999999999</v>
      </c>
      <c r="L22" s="716">
        <v>898.71952299999998</v>
      </c>
    </row>
    <row r="23" spans="1:12">
      <c r="A23" s="832"/>
      <c r="B23" s="714" t="s">
        <v>3281</v>
      </c>
      <c r="C23" s="716"/>
      <c r="D23" s="716">
        <v>4.8605140000000002</v>
      </c>
      <c r="E23" s="716"/>
      <c r="F23" s="716">
        <v>360.83404999999999</v>
      </c>
      <c r="G23" s="716">
        <v>7170.4022009999999</v>
      </c>
      <c r="H23" s="716"/>
      <c r="I23" s="716">
        <v>7.3827269999999992</v>
      </c>
      <c r="J23" s="716"/>
      <c r="K23" s="716">
        <v>391.10060199999998</v>
      </c>
      <c r="L23" s="716">
        <v>3539.9174790000002</v>
      </c>
    </row>
    <row r="24" spans="1:12">
      <c r="A24" s="832"/>
      <c r="B24" s="714" t="s">
        <v>3282</v>
      </c>
      <c r="C24" s="716"/>
      <c r="D24" s="716">
        <v>102.464889</v>
      </c>
      <c r="E24" s="716"/>
      <c r="F24" s="716">
        <v>24.686156</v>
      </c>
      <c r="G24" s="716">
        <v>321.89810999999997</v>
      </c>
      <c r="H24" s="716"/>
      <c r="I24" s="716">
        <v>35.707699999999996</v>
      </c>
      <c r="J24" s="716"/>
      <c r="K24" s="716">
        <v>24.631125999999998</v>
      </c>
      <c r="L24" s="716">
        <v>380.30873200000002</v>
      </c>
    </row>
    <row r="25" spans="1:12">
      <c r="A25" s="832"/>
      <c r="B25" s="714" t="s">
        <v>3283</v>
      </c>
      <c r="C25" s="716"/>
      <c r="D25" s="716">
        <v>85.256043000000005</v>
      </c>
      <c r="E25" s="716"/>
      <c r="F25" s="716">
        <v>6.5262250000000002</v>
      </c>
      <c r="G25" s="716">
        <v>91.782268000000002</v>
      </c>
      <c r="H25" s="716"/>
      <c r="I25" s="716">
        <v>56.807585000000003</v>
      </c>
      <c r="J25" s="716"/>
      <c r="K25" s="716">
        <v>12.309544000000001</v>
      </c>
      <c r="L25" s="716">
        <v>98.925098000000006</v>
      </c>
    </row>
    <row r="26" spans="1:12">
      <c r="A26" s="832"/>
      <c r="B26" s="714" t="s">
        <v>3284</v>
      </c>
      <c r="C26" s="716"/>
      <c r="D26" s="716">
        <v>79.423426000000006</v>
      </c>
      <c r="E26" s="716"/>
      <c r="F26" s="716"/>
      <c r="G26" s="716">
        <v>79.423426000000006</v>
      </c>
      <c r="H26" s="716"/>
      <c r="I26" s="716">
        <v>79.292061000000004</v>
      </c>
      <c r="J26" s="716"/>
      <c r="K26" s="716"/>
      <c r="L26" s="716">
        <v>79.292061000000004</v>
      </c>
    </row>
    <row r="28" spans="1:12">
      <c r="A28" s="40" t="s">
        <v>20</v>
      </c>
    </row>
    <row r="29" spans="1:12">
      <c r="A29" s="40"/>
    </row>
    <row r="30" spans="1:12">
      <c r="A30" s="53" t="s">
        <v>3298</v>
      </c>
    </row>
  </sheetData>
  <mergeCells count="6">
    <mergeCell ref="A20:A26"/>
    <mergeCell ref="C3:G3"/>
    <mergeCell ref="H3:L3"/>
    <mergeCell ref="A5:A11"/>
    <mergeCell ref="A13:A17"/>
    <mergeCell ref="A18:A19"/>
  </mergeCell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6083E-F6CB-4C00-A290-E7BF89F580E8}">
  <dimension ref="A1:J30"/>
  <sheetViews>
    <sheetView topLeftCell="A12" workbookViewId="0">
      <selection activeCell="A28" sqref="A28:A30"/>
    </sheetView>
  </sheetViews>
  <sheetFormatPr defaultRowHeight="14.4"/>
  <cols>
    <col min="1" max="1" width="25.44140625" customWidth="1"/>
    <col min="2" max="2" width="54.21875" customWidth="1"/>
  </cols>
  <sheetData>
    <row r="1" spans="1:10">
      <c r="A1" s="89" t="s">
        <v>3316</v>
      </c>
    </row>
    <row r="3" spans="1:10">
      <c r="C3" s="830">
        <v>2021</v>
      </c>
      <c r="D3" s="830"/>
      <c r="E3" s="830"/>
      <c r="F3" s="830"/>
      <c r="G3" s="830">
        <v>2022</v>
      </c>
      <c r="H3" s="830"/>
      <c r="I3" s="830"/>
      <c r="J3" s="830"/>
    </row>
    <row r="4" spans="1:10" ht="69">
      <c r="A4" s="733"/>
      <c r="B4" s="733"/>
      <c r="C4" s="712" t="s">
        <v>3304</v>
      </c>
      <c r="D4" s="712" t="s">
        <v>3286</v>
      </c>
      <c r="E4" s="712" t="s">
        <v>146</v>
      </c>
      <c r="F4" s="712" t="s">
        <v>27</v>
      </c>
      <c r="G4" s="712" t="s">
        <v>3304</v>
      </c>
      <c r="H4" s="712" t="s">
        <v>3286</v>
      </c>
      <c r="I4" s="712" t="s">
        <v>146</v>
      </c>
      <c r="J4" s="712" t="s">
        <v>27</v>
      </c>
    </row>
    <row r="5" spans="1:10">
      <c r="A5" s="832" t="s">
        <v>3255</v>
      </c>
      <c r="B5" s="714" t="s">
        <v>3256</v>
      </c>
      <c r="C5" s="716"/>
      <c r="D5" s="716">
        <v>4822.2499289999996</v>
      </c>
      <c r="E5" s="716">
        <v>388.81322599999999</v>
      </c>
      <c r="F5" s="716">
        <v>9586.1961809999993</v>
      </c>
      <c r="G5" s="716"/>
      <c r="H5" s="716">
        <v>5849.924524</v>
      </c>
      <c r="I5" s="716">
        <v>508.38426499999997</v>
      </c>
      <c r="J5" s="716">
        <v>10276.633906999999</v>
      </c>
    </row>
    <row r="6" spans="1:10">
      <c r="A6" s="832"/>
      <c r="B6" s="714" t="s">
        <v>3257</v>
      </c>
      <c r="C6" s="716">
        <v>1120.2681170000001</v>
      </c>
      <c r="D6" s="716">
        <v>0.32725799999999999</v>
      </c>
      <c r="E6" s="716">
        <v>224.511608</v>
      </c>
      <c r="F6" s="716">
        <v>1344.9433529999999</v>
      </c>
      <c r="G6" s="716">
        <v>1668.377043</v>
      </c>
      <c r="H6" s="716">
        <v>0.47936400000000001</v>
      </c>
      <c r="I6" s="716">
        <v>198.10154800000001</v>
      </c>
      <c r="J6" s="716">
        <v>1866.7182720000001</v>
      </c>
    </row>
    <row r="7" spans="1:10">
      <c r="A7" s="832"/>
      <c r="B7" s="714" t="s">
        <v>3258</v>
      </c>
      <c r="C7" s="716"/>
      <c r="D7" s="716">
        <v>-407.11665200000004</v>
      </c>
      <c r="E7" s="716">
        <v>-33.529665000000001</v>
      </c>
      <c r="F7" s="716">
        <v>-311.17798800000003</v>
      </c>
      <c r="G7" s="716"/>
      <c r="H7" s="716">
        <v>-1346.5937719999999</v>
      </c>
      <c r="I7" s="716">
        <v>-33.974549000000003</v>
      </c>
      <c r="J7" s="716">
        <v>-707.271434</v>
      </c>
    </row>
    <row r="8" spans="1:10">
      <c r="A8" s="832"/>
      <c r="B8" s="714" t="s">
        <v>3259</v>
      </c>
      <c r="C8" s="716">
        <v>-24.331469999999999</v>
      </c>
      <c r="D8" s="716"/>
      <c r="E8" s="716"/>
      <c r="F8" s="716">
        <v>-24.331469999999999</v>
      </c>
      <c r="G8" s="716">
        <v>-59.828031000000003</v>
      </c>
      <c r="H8" s="716"/>
      <c r="I8" s="716"/>
      <c r="J8" s="716">
        <v>-59.828031000000003</v>
      </c>
    </row>
    <row r="9" spans="1:10">
      <c r="A9" s="832"/>
      <c r="B9" s="714" t="s">
        <v>3261</v>
      </c>
      <c r="C9" s="716">
        <v>12.789721</v>
      </c>
      <c r="D9" s="716">
        <v>-463.81914499999999</v>
      </c>
      <c r="E9" s="716"/>
      <c r="F9" s="716">
        <v>-232.08560199999999</v>
      </c>
      <c r="G9" s="716">
        <v>3.3078249999999998</v>
      </c>
      <c r="H9" s="716">
        <v>-8.6271140000000006</v>
      </c>
      <c r="I9" s="716"/>
      <c r="J9" s="716">
        <v>-1.0057320000000001</v>
      </c>
    </row>
    <row r="10" spans="1:10">
      <c r="A10" s="832"/>
      <c r="B10" s="714" t="s">
        <v>3262</v>
      </c>
      <c r="C10" s="735">
        <v>1108.726365</v>
      </c>
      <c r="D10" s="735">
        <v>3951.6413870000001</v>
      </c>
      <c r="E10" s="735">
        <v>579.79516899999999</v>
      </c>
      <c r="F10" s="735">
        <v>10363.544474</v>
      </c>
      <c r="G10" s="735">
        <v>1611.8568369999998</v>
      </c>
      <c r="H10" s="735">
        <v>4495.1830039999995</v>
      </c>
      <c r="I10" s="735">
        <v>672.51126399999998</v>
      </c>
      <c r="J10" s="735">
        <v>11375.246981</v>
      </c>
    </row>
    <row r="11" spans="1:10">
      <c r="A11" s="832" t="s">
        <v>3295</v>
      </c>
      <c r="B11" s="714" t="s">
        <v>3264</v>
      </c>
      <c r="C11" s="716"/>
      <c r="D11" s="716"/>
      <c r="E11" s="716"/>
      <c r="F11" s="716"/>
      <c r="G11" s="716">
        <v>-1.0032000000000041E-2</v>
      </c>
      <c r="H11" s="716"/>
      <c r="I11" s="716"/>
      <c r="J11" s="716">
        <v>-1.0031999999999999E-2</v>
      </c>
    </row>
    <row r="12" spans="1:10">
      <c r="A12" s="832"/>
      <c r="B12" s="714" t="s">
        <v>3265</v>
      </c>
      <c r="C12" s="716">
        <v>4.1870000000001628E-3</v>
      </c>
      <c r="D12" s="716">
        <v>0.94204699999999997</v>
      </c>
      <c r="E12" s="716">
        <v>-22.103808999999998</v>
      </c>
      <c r="F12" s="716">
        <v>-81.197252000000006</v>
      </c>
      <c r="G12" s="716">
        <v>5.8668170000000002</v>
      </c>
      <c r="H12" s="716">
        <v>2.4666100000000029</v>
      </c>
      <c r="I12" s="716">
        <v>32.160446999999998</v>
      </c>
      <c r="J12" s="716">
        <v>41.156767000000002</v>
      </c>
    </row>
    <row r="13" spans="1:10">
      <c r="A13" s="832" t="s">
        <v>3266</v>
      </c>
      <c r="B13" s="714" t="s">
        <v>3267</v>
      </c>
      <c r="C13" s="735"/>
      <c r="D13" s="735">
        <v>-3326.6408709999996</v>
      </c>
      <c r="E13" s="735">
        <v>254.11005</v>
      </c>
      <c r="F13" s="735">
        <v>-1430.895205</v>
      </c>
      <c r="G13" s="735"/>
      <c r="H13" s="735">
        <v>-2804.164518</v>
      </c>
      <c r="I13" s="735">
        <v>266.83462000000003</v>
      </c>
      <c r="J13" s="735">
        <v>-1398.4127289999999</v>
      </c>
    </row>
    <row r="14" spans="1:10">
      <c r="A14" s="832"/>
      <c r="B14" s="714" t="s">
        <v>3268</v>
      </c>
      <c r="C14" s="716"/>
      <c r="D14" s="716">
        <v>-2612.4132979999999</v>
      </c>
      <c r="E14" s="716">
        <v>253.012473</v>
      </c>
      <c r="F14" s="716">
        <v>-1053.194176</v>
      </c>
      <c r="G14" s="716"/>
      <c r="H14" s="716">
        <v>-2007.8991120000001</v>
      </c>
      <c r="I14" s="716">
        <v>263.79191700000007</v>
      </c>
      <c r="J14" s="716">
        <v>-740.15763800000002</v>
      </c>
    </row>
    <row r="15" spans="1:10">
      <c r="A15" s="832"/>
      <c r="B15" s="725" t="s">
        <v>3302</v>
      </c>
      <c r="C15" s="716"/>
      <c r="D15" s="716"/>
      <c r="E15" s="716">
        <v>1.097577</v>
      </c>
      <c r="F15" s="716">
        <v>1.097577</v>
      </c>
      <c r="G15" s="716"/>
      <c r="H15" s="716"/>
      <c r="I15" s="716">
        <v>3.0427029999999999</v>
      </c>
      <c r="J15" s="716">
        <v>-20.061243000000001</v>
      </c>
    </row>
    <row r="16" spans="1:10">
      <c r="A16" s="832"/>
      <c r="B16" s="725" t="s">
        <v>3301</v>
      </c>
      <c r="C16" s="716"/>
      <c r="D16" s="716">
        <v>-714.22757200000001</v>
      </c>
      <c r="E16" s="716"/>
      <c r="F16" s="716">
        <v>-357.113786</v>
      </c>
      <c r="G16" s="716"/>
      <c r="H16" s="716">
        <v>-796.26540599999998</v>
      </c>
      <c r="I16" s="716"/>
      <c r="J16" s="716">
        <v>-398.13270299999999</v>
      </c>
    </row>
    <row r="17" spans="1:10">
      <c r="A17" s="832"/>
      <c r="B17" s="714" t="s">
        <v>3272</v>
      </c>
      <c r="C17" s="716"/>
      <c r="D17" s="716"/>
      <c r="E17" s="716"/>
      <c r="F17" s="716">
        <v>-21.684819999999998</v>
      </c>
      <c r="G17" s="716"/>
      <c r="H17" s="716"/>
      <c r="I17" s="716"/>
      <c r="J17" s="716">
        <v>-240.06114500000001</v>
      </c>
    </row>
    <row r="18" spans="1:10">
      <c r="A18" s="832" t="s">
        <v>3292</v>
      </c>
      <c r="B18" s="714" t="s">
        <v>3275</v>
      </c>
      <c r="C18" s="716"/>
      <c r="D18" s="716"/>
      <c r="E18" s="716">
        <v>10.877041999999999</v>
      </c>
      <c r="F18" s="716">
        <v>10.877041999999999</v>
      </c>
      <c r="G18" s="716"/>
      <c r="H18" s="716"/>
      <c r="I18" s="716">
        <v>12.55861</v>
      </c>
      <c r="J18" s="716">
        <v>12.55861</v>
      </c>
    </row>
    <row r="19" spans="1:10">
      <c r="A19" s="832"/>
      <c r="B19" s="714" t="s">
        <v>3276</v>
      </c>
      <c r="C19" s="716"/>
      <c r="D19" s="716"/>
      <c r="E19" s="716">
        <v>93.637145000000004</v>
      </c>
      <c r="F19" s="716">
        <v>93.637145000000004</v>
      </c>
      <c r="G19" s="716"/>
      <c r="H19" s="716"/>
      <c r="I19" s="716">
        <v>101.94325000000001</v>
      </c>
      <c r="J19" s="716">
        <v>101.94325000000001</v>
      </c>
    </row>
    <row r="20" spans="1:10">
      <c r="A20" s="832" t="s">
        <v>3277</v>
      </c>
      <c r="B20" s="714" t="s">
        <v>3278</v>
      </c>
      <c r="C20" s="735">
        <v>1108.72218</v>
      </c>
      <c r="D20" s="735">
        <v>624.05846900000017</v>
      </c>
      <c r="E20" s="735">
        <v>751.49484099999995</v>
      </c>
      <c r="F20" s="735">
        <v>8909.3323330000003</v>
      </c>
      <c r="G20" s="735">
        <v>1605.9799879999998</v>
      </c>
      <c r="H20" s="735">
        <v>1688.5518780000004</v>
      </c>
      <c r="I20" s="735">
        <v>792.68357700000001</v>
      </c>
      <c r="J20" s="735">
        <v>9821.1655940000001</v>
      </c>
    </row>
    <row r="21" spans="1:10">
      <c r="A21" s="832"/>
      <c r="B21" s="714" t="s">
        <v>3279</v>
      </c>
      <c r="C21" s="716">
        <v>193.76415399999999</v>
      </c>
      <c r="D21" s="716">
        <v>590.16623700000002</v>
      </c>
      <c r="E21" s="716">
        <v>424.062769</v>
      </c>
      <c r="F21" s="716">
        <v>974.03428899999994</v>
      </c>
      <c r="G21" s="716">
        <v>438.58512599999995</v>
      </c>
      <c r="H21" s="716">
        <v>1586.7953580000003</v>
      </c>
      <c r="I21" s="716">
        <v>390.99656099999999</v>
      </c>
      <c r="J21" s="716">
        <v>1722.6796119999999</v>
      </c>
    </row>
    <row r="22" spans="1:10">
      <c r="A22" s="832"/>
      <c r="B22" s="714" t="s">
        <v>3280</v>
      </c>
      <c r="C22" s="716">
        <v>121.721485</v>
      </c>
      <c r="D22" s="716">
        <v>13.556894</v>
      </c>
      <c r="E22" s="716"/>
      <c r="F22" s="716">
        <v>128.499931</v>
      </c>
      <c r="G22" s="716">
        <v>751.864599</v>
      </c>
      <c r="H22" s="716">
        <v>16.391515999999999</v>
      </c>
      <c r="I22" s="716"/>
      <c r="J22" s="716">
        <v>809.02854200000002</v>
      </c>
    </row>
    <row r="23" spans="1:10">
      <c r="A23" s="832"/>
      <c r="B23" s="714" t="s">
        <v>3281</v>
      </c>
      <c r="C23" s="716"/>
      <c r="D23" s="716">
        <v>5.422758</v>
      </c>
      <c r="E23" s="716">
        <v>161.46637999999999</v>
      </c>
      <c r="F23" s="716">
        <v>5749.4423079999997</v>
      </c>
      <c r="G23" s="716">
        <v>68.228003000000001</v>
      </c>
      <c r="H23" s="716">
        <v>20.581828000000002</v>
      </c>
      <c r="I23" s="716">
        <v>198.66294099999999</v>
      </c>
      <c r="J23" s="716">
        <v>4178.8375370000003</v>
      </c>
    </row>
    <row r="24" spans="1:10">
      <c r="A24" s="832"/>
      <c r="B24" s="714" t="s">
        <v>3282</v>
      </c>
      <c r="C24" s="716"/>
      <c r="D24" s="716">
        <v>8.1341359999999998</v>
      </c>
      <c r="E24" s="716">
        <v>130.12631099999999</v>
      </c>
      <c r="F24" s="716">
        <v>134.19337899999999</v>
      </c>
      <c r="G24" s="716">
        <v>64.199080999999993</v>
      </c>
      <c r="H24" s="716">
        <v>56.569217999999999</v>
      </c>
      <c r="I24" s="716">
        <v>42.293207000000002</v>
      </c>
      <c r="J24" s="716">
        <v>2196.929376</v>
      </c>
    </row>
    <row r="25" spans="1:10">
      <c r="A25" s="832"/>
      <c r="B25" s="714" t="s">
        <v>3283</v>
      </c>
      <c r="C25" s="716">
        <v>630.82774700000004</v>
      </c>
      <c r="D25" s="716"/>
      <c r="E25" s="716"/>
      <c r="F25" s="716">
        <v>630.82774700000004</v>
      </c>
      <c r="G25" s="716"/>
      <c r="H25" s="716">
        <v>0.32631199999999999</v>
      </c>
      <c r="I25" s="716">
        <v>3.7403269999999997</v>
      </c>
      <c r="J25" s="716">
        <v>3.9034819999999999</v>
      </c>
    </row>
    <row r="26" spans="1:10">
      <c r="A26" s="832"/>
      <c r="B26" s="714" t="s">
        <v>3284</v>
      </c>
      <c r="C26" s="716"/>
      <c r="D26" s="716"/>
      <c r="E26" s="716"/>
      <c r="F26" s="716"/>
      <c r="G26" s="716">
        <v>1.4646029999999999</v>
      </c>
      <c r="H26" s="716"/>
      <c r="I26" s="716"/>
      <c r="J26" s="716">
        <v>1.4646029999999999</v>
      </c>
    </row>
    <row r="28" spans="1:10">
      <c r="A28" s="40" t="s">
        <v>20</v>
      </c>
    </row>
    <row r="29" spans="1:10">
      <c r="A29" s="40"/>
    </row>
    <row r="30" spans="1:10">
      <c r="A30" s="53" t="s">
        <v>3298</v>
      </c>
    </row>
  </sheetData>
  <mergeCells count="7">
    <mergeCell ref="A20:A26"/>
    <mergeCell ref="C3:F3"/>
    <mergeCell ref="G3:J3"/>
    <mergeCell ref="A5:A10"/>
    <mergeCell ref="A11:A12"/>
    <mergeCell ref="A13:A17"/>
    <mergeCell ref="A18:A19"/>
  </mergeCell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DFCDE-E18E-46B8-9ED6-A84AF6DD56F4}">
  <dimension ref="A1:D21"/>
  <sheetViews>
    <sheetView workbookViewId="0"/>
  </sheetViews>
  <sheetFormatPr defaultRowHeight="14.4"/>
  <cols>
    <col min="1" max="1" width="18.5546875" customWidth="1"/>
    <col min="2" max="2" width="25.21875" customWidth="1"/>
    <col min="4" max="4" width="14.6640625" customWidth="1"/>
  </cols>
  <sheetData>
    <row r="1" spans="1:4">
      <c r="A1" s="44" t="s">
        <v>3360</v>
      </c>
    </row>
    <row r="3" spans="1:4" ht="27.6">
      <c r="A3" s="736" t="s">
        <v>3332</v>
      </c>
      <c r="B3" s="736" t="s">
        <v>3333</v>
      </c>
      <c r="C3" s="737" t="s">
        <v>3334</v>
      </c>
      <c r="D3" s="736" t="s">
        <v>3335</v>
      </c>
    </row>
    <row r="4" spans="1:4">
      <c r="A4" s="834" t="s">
        <v>3336</v>
      </c>
      <c r="B4" s="739" t="s">
        <v>3256</v>
      </c>
      <c r="C4" s="835" t="s">
        <v>3337</v>
      </c>
      <c r="D4" s="741">
        <v>116933.7553</v>
      </c>
    </row>
    <row r="5" spans="1:4">
      <c r="A5" s="834"/>
      <c r="B5" s="739" t="s">
        <v>86</v>
      </c>
      <c r="C5" s="835"/>
      <c r="D5" s="741">
        <v>3987.3418579999998</v>
      </c>
    </row>
    <row r="6" spans="1:4">
      <c r="A6" s="834"/>
      <c r="B6" s="739" t="s">
        <v>3338</v>
      </c>
      <c r="C6" s="835"/>
      <c r="D6" s="741">
        <v>-4934.3644430000004</v>
      </c>
    </row>
    <row r="7" spans="1:4">
      <c r="A7" s="834"/>
      <c r="B7" s="739" t="s">
        <v>3339</v>
      </c>
      <c r="C7" s="835"/>
      <c r="D7" s="741">
        <v>120921.0972</v>
      </c>
    </row>
    <row r="8" spans="1:4">
      <c r="A8" s="834" t="s">
        <v>3340</v>
      </c>
      <c r="B8" s="739" t="s">
        <v>146</v>
      </c>
      <c r="C8" s="835"/>
      <c r="D8" s="741">
        <v>-4079.9987999999998</v>
      </c>
    </row>
    <row r="9" spans="1:4">
      <c r="A9" s="834"/>
      <c r="B9" s="739" t="s">
        <v>3341</v>
      </c>
      <c r="C9" s="835"/>
      <c r="D9" s="741">
        <v>-720</v>
      </c>
    </row>
    <row r="10" spans="1:4">
      <c r="A10" s="834"/>
      <c r="B10" s="739" t="s">
        <v>162</v>
      </c>
      <c r="C10" s="835"/>
      <c r="D10" s="741">
        <v>-16029.43664</v>
      </c>
    </row>
    <row r="11" spans="1:4">
      <c r="A11" s="834" t="s">
        <v>3342</v>
      </c>
      <c r="B11" s="739" t="s">
        <v>27</v>
      </c>
      <c r="C11" s="835"/>
      <c r="D11" s="741">
        <v>95157.297319999998</v>
      </c>
    </row>
    <row r="12" spans="1:4">
      <c r="A12" s="834"/>
      <c r="B12" s="739" t="s">
        <v>3343</v>
      </c>
      <c r="C12" s="835"/>
      <c r="D12" s="741">
        <v>17860.673340000001</v>
      </c>
    </row>
    <row r="13" spans="1:4">
      <c r="A13" s="834"/>
      <c r="B13" s="739" t="s">
        <v>3344</v>
      </c>
      <c r="C13" s="835"/>
      <c r="D13" s="741">
        <v>77296.623980000004</v>
      </c>
    </row>
    <row r="14" spans="1:4">
      <c r="A14" s="834" t="s">
        <v>3345</v>
      </c>
      <c r="B14" s="739" t="s">
        <v>27</v>
      </c>
      <c r="C14" s="835"/>
      <c r="D14" s="741">
        <v>95157.297319999998</v>
      </c>
    </row>
    <row r="15" spans="1:4">
      <c r="A15" s="834"/>
      <c r="B15" s="739" t="s">
        <v>146</v>
      </c>
      <c r="C15" s="835"/>
      <c r="D15" s="741">
        <v>50916.233919999999</v>
      </c>
    </row>
    <row r="16" spans="1:4">
      <c r="A16" s="834"/>
      <c r="B16" s="739" t="s">
        <v>3346</v>
      </c>
      <c r="C16" s="835"/>
      <c r="D16" s="741">
        <v>44241.063410000002</v>
      </c>
    </row>
    <row r="17" spans="1:4" ht="27.6">
      <c r="A17" s="738" t="s">
        <v>3347</v>
      </c>
      <c r="B17" s="739" t="s">
        <v>146</v>
      </c>
      <c r="C17" s="740" t="s">
        <v>3348</v>
      </c>
      <c r="D17" s="741">
        <v>14407.024810000001</v>
      </c>
    </row>
    <row r="19" spans="1:4">
      <c r="A19" s="40" t="s">
        <v>20</v>
      </c>
    </row>
    <row r="20" spans="1:4">
      <c r="A20" s="40"/>
    </row>
    <row r="21" spans="1:4">
      <c r="A21" s="53" t="s">
        <v>3359</v>
      </c>
    </row>
  </sheetData>
  <mergeCells count="5">
    <mergeCell ref="A4:A7"/>
    <mergeCell ref="C4:C16"/>
    <mergeCell ref="A8:A10"/>
    <mergeCell ref="A11:A13"/>
    <mergeCell ref="A14:A16"/>
  </mergeCell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E3006-F5D3-475D-A8A1-08CE1FF9B768}">
  <dimension ref="A1:D23"/>
  <sheetViews>
    <sheetView workbookViewId="0"/>
  </sheetViews>
  <sheetFormatPr defaultRowHeight="14.4"/>
  <cols>
    <col min="1" max="1" width="18.77734375" customWidth="1"/>
    <col min="2" max="2" width="20.88671875" customWidth="1"/>
    <col min="4" max="4" width="13.88671875" customWidth="1"/>
  </cols>
  <sheetData>
    <row r="1" spans="1:4">
      <c r="A1" s="44" t="s">
        <v>3361</v>
      </c>
    </row>
    <row r="3" spans="1:4" ht="27.6">
      <c r="A3" s="736" t="s">
        <v>3332</v>
      </c>
      <c r="B3" s="736" t="s">
        <v>3333</v>
      </c>
      <c r="C3" s="737" t="s">
        <v>3334</v>
      </c>
      <c r="D3" s="736" t="s">
        <v>3335</v>
      </c>
    </row>
    <row r="4" spans="1:4">
      <c r="A4" s="834" t="s">
        <v>3336</v>
      </c>
      <c r="B4" s="739" t="s">
        <v>3256</v>
      </c>
      <c r="C4" s="835" t="s">
        <v>3337</v>
      </c>
      <c r="D4" s="741">
        <v>7963.6284139999998</v>
      </c>
    </row>
    <row r="5" spans="1:4">
      <c r="A5" s="834"/>
      <c r="B5" s="739" t="s">
        <v>86</v>
      </c>
      <c r="C5" s="835"/>
      <c r="D5" s="741">
        <v>19.457315950000002</v>
      </c>
    </row>
    <row r="6" spans="1:4">
      <c r="A6" s="834"/>
      <c r="B6" s="739" t="s">
        <v>3338</v>
      </c>
      <c r="C6" s="835"/>
      <c r="D6" s="741">
        <v>-0.81388092400000001</v>
      </c>
    </row>
    <row r="7" spans="1:4">
      <c r="A7" s="834"/>
      <c r="B7" s="739" t="s">
        <v>3339</v>
      </c>
      <c r="C7" s="835"/>
      <c r="D7" s="741">
        <v>7983.0857299999998</v>
      </c>
    </row>
    <row r="8" spans="1:4">
      <c r="A8" s="834" t="s">
        <v>3340</v>
      </c>
      <c r="B8" s="739" t="s">
        <v>162</v>
      </c>
      <c r="C8" s="835"/>
      <c r="D8" s="741">
        <v>-2797.6550000000002</v>
      </c>
    </row>
    <row r="9" spans="1:4">
      <c r="A9" s="834"/>
      <c r="B9" s="739" t="s">
        <v>3349</v>
      </c>
      <c r="C9" s="835"/>
      <c r="D9" s="741">
        <v>-3.4412827990000001</v>
      </c>
    </row>
    <row r="10" spans="1:4">
      <c r="A10" s="834"/>
      <c r="B10" s="739" t="s">
        <v>3350</v>
      </c>
      <c r="C10" s="835"/>
      <c r="D10" s="741">
        <v>-6.676954362</v>
      </c>
    </row>
    <row r="11" spans="1:4">
      <c r="A11" s="834" t="s">
        <v>3342</v>
      </c>
      <c r="B11" s="739" t="s">
        <v>27</v>
      </c>
      <c r="C11" s="835"/>
      <c r="D11" s="741">
        <v>5174.0833350000003</v>
      </c>
    </row>
    <row r="12" spans="1:4">
      <c r="A12" s="834"/>
      <c r="B12" s="739" t="s">
        <v>3343</v>
      </c>
      <c r="C12" s="835"/>
      <c r="D12" s="741">
        <v>7.9430867120000004</v>
      </c>
    </row>
    <row r="13" spans="1:4">
      <c r="A13" s="834"/>
      <c r="B13" s="739" t="s">
        <v>3351</v>
      </c>
      <c r="C13" s="835"/>
      <c r="D13" s="741">
        <v>15.20138328</v>
      </c>
    </row>
    <row r="14" spans="1:4">
      <c r="A14" s="834"/>
      <c r="B14" s="739" t="s">
        <v>3344</v>
      </c>
      <c r="C14" s="835"/>
      <c r="D14" s="741">
        <v>5150.8752880000002</v>
      </c>
    </row>
    <row r="15" spans="1:4">
      <c r="A15" s="834"/>
      <c r="B15" s="739" t="s">
        <v>158</v>
      </c>
      <c r="C15" s="835"/>
      <c r="D15" s="741">
        <v>6.3577158999999994E-2</v>
      </c>
    </row>
    <row r="16" spans="1:4">
      <c r="A16" s="834" t="s">
        <v>3345</v>
      </c>
      <c r="B16" s="739" t="s">
        <v>27</v>
      </c>
      <c r="C16" s="835"/>
      <c r="D16" s="741">
        <v>5174.0833350000003</v>
      </c>
    </row>
    <row r="17" spans="1:4">
      <c r="A17" s="834"/>
      <c r="B17" s="739" t="s">
        <v>146</v>
      </c>
      <c r="C17" s="835"/>
      <c r="D17" s="741">
        <v>36.759772040000001</v>
      </c>
    </row>
    <row r="18" spans="1:4">
      <c r="A18" s="834"/>
      <c r="B18" s="739" t="s">
        <v>3346</v>
      </c>
      <c r="C18" s="835"/>
      <c r="D18" s="741">
        <v>5137.3235629999999</v>
      </c>
    </row>
    <row r="19" spans="1:4" ht="27.6">
      <c r="A19" s="738" t="s">
        <v>3347</v>
      </c>
      <c r="B19" s="739" t="s">
        <v>146</v>
      </c>
      <c r="C19" s="740" t="s">
        <v>3348</v>
      </c>
      <c r="D19" s="741">
        <v>7.9582920000000001</v>
      </c>
    </row>
    <row r="21" spans="1:4">
      <c r="A21" s="40" t="s">
        <v>20</v>
      </c>
    </row>
    <row r="22" spans="1:4">
      <c r="A22" s="40"/>
    </row>
    <row r="23" spans="1:4">
      <c r="A23" s="53" t="s">
        <v>3359</v>
      </c>
    </row>
  </sheetData>
  <mergeCells count="5">
    <mergeCell ref="A4:A7"/>
    <mergeCell ref="C4:C18"/>
    <mergeCell ref="A8:A10"/>
    <mergeCell ref="A11:A15"/>
    <mergeCell ref="A16:A1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A22"/>
  <sheetViews>
    <sheetView workbookViewId="0">
      <selection sqref="A1:XFD1048576"/>
    </sheetView>
  </sheetViews>
  <sheetFormatPr defaultColWidth="8.77734375" defaultRowHeight="14.4"/>
  <cols>
    <col min="1" max="1" width="28.77734375" customWidth="1"/>
    <col min="2" max="8" width="8.88671875" bestFit="1" customWidth="1"/>
    <col min="9" max="23" width="9.77734375" bestFit="1" customWidth="1"/>
    <col min="24" max="25" width="10.21875" customWidth="1"/>
  </cols>
  <sheetData>
    <row r="1" spans="1:27">
      <c r="A1" s="44" t="s">
        <v>2911</v>
      </c>
    </row>
    <row r="3" spans="1:27">
      <c r="A3" s="370" t="s">
        <v>1148</v>
      </c>
      <c r="B3" s="371">
        <v>2000</v>
      </c>
      <c r="C3" s="371">
        <v>2001</v>
      </c>
      <c r="D3" s="371">
        <v>2002</v>
      </c>
      <c r="E3" s="371">
        <v>2003</v>
      </c>
      <c r="F3" s="371">
        <v>2004</v>
      </c>
      <c r="G3" s="371">
        <v>2005</v>
      </c>
      <c r="H3" s="371">
        <v>2006</v>
      </c>
      <c r="I3" s="371">
        <v>2007</v>
      </c>
      <c r="J3" s="371">
        <v>2008</v>
      </c>
      <c r="K3" s="371">
        <v>2009</v>
      </c>
      <c r="L3" s="371">
        <v>2010</v>
      </c>
      <c r="M3" s="371">
        <v>2011</v>
      </c>
      <c r="N3" s="371">
        <v>2012</v>
      </c>
      <c r="O3" s="371">
        <v>2013</v>
      </c>
      <c r="P3" s="371">
        <v>2014</v>
      </c>
      <c r="Q3" s="371">
        <v>2015</v>
      </c>
      <c r="R3" s="371">
        <v>2016</v>
      </c>
      <c r="S3" s="371">
        <v>2017</v>
      </c>
      <c r="T3" s="371">
        <v>2018</v>
      </c>
      <c r="U3" s="371">
        <v>2019</v>
      </c>
      <c r="V3" s="371">
        <v>2020</v>
      </c>
      <c r="W3" s="371">
        <v>2021</v>
      </c>
      <c r="X3" s="371">
        <v>2022</v>
      </c>
      <c r="Y3" s="371">
        <v>2023</v>
      </c>
      <c r="AA3" s="494" t="s">
        <v>528</v>
      </c>
    </row>
    <row r="4" spans="1:27">
      <c r="A4" s="372" t="s">
        <v>13</v>
      </c>
      <c r="B4" s="623"/>
      <c r="C4" s="623"/>
      <c r="D4" s="623">
        <v>4090.3113818393995</v>
      </c>
      <c r="E4" s="623">
        <v>5726.9186619999991</v>
      </c>
      <c r="F4" s="623">
        <v>4652.0752832199105</v>
      </c>
      <c r="G4" s="623">
        <v>7341.701923239998</v>
      </c>
      <c r="H4" s="623">
        <v>9822.2017752700685</v>
      </c>
      <c r="I4" s="623">
        <v>13903.833913180039</v>
      </c>
      <c r="J4" s="623">
        <v>22240.579684829958</v>
      </c>
      <c r="K4" s="623">
        <v>19821.933569380271</v>
      </c>
      <c r="L4" s="623">
        <v>17745.938232439701</v>
      </c>
      <c r="M4" s="623">
        <v>21298.478018100264</v>
      </c>
      <c r="N4" s="623">
        <v>25984.605685300314</v>
      </c>
      <c r="O4" s="623">
        <v>28864.518593870533</v>
      </c>
      <c r="P4" s="623">
        <v>31163.964788860005</v>
      </c>
      <c r="Q4" s="623">
        <v>21959.883698450052</v>
      </c>
      <c r="R4" s="623">
        <v>14207.86582654043</v>
      </c>
      <c r="S4" s="623">
        <v>15293.500158210169</v>
      </c>
      <c r="T4" s="623">
        <v>15888.855343169658</v>
      </c>
      <c r="U4" s="623">
        <v>13666.053744100323</v>
      </c>
      <c r="V4" s="623">
        <v>8898.8025710597158</v>
      </c>
      <c r="W4" s="623">
        <v>11211.339749440211</v>
      </c>
      <c r="X4" s="623">
        <v>17114.89086134953</v>
      </c>
      <c r="Y4" s="623">
        <v>15180.553175099043</v>
      </c>
    </row>
    <row r="5" spans="1:27">
      <c r="A5" s="372" t="s">
        <v>12</v>
      </c>
      <c r="B5" s="623">
        <v>421.65232767134125</v>
      </c>
      <c r="C5" s="623">
        <v>349.39562973037096</v>
      </c>
      <c r="D5" s="623">
        <v>1703.1596746698722</v>
      </c>
      <c r="E5" s="623">
        <v>550.68208831708466</v>
      </c>
      <c r="F5" s="623">
        <v>763.40310574437763</v>
      </c>
      <c r="G5" s="623">
        <v>569.06245775741399</v>
      </c>
      <c r="H5" s="623">
        <v>369.88598442705234</v>
      </c>
      <c r="I5" s="623">
        <v>584.30589344177906</v>
      </c>
      <c r="J5" s="623">
        <v>1089.1099218693698</v>
      </c>
      <c r="K5" s="623">
        <v>1051.2520812289758</v>
      </c>
      <c r="L5" s="623">
        <v>1430.6966894094112</v>
      </c>
      <c r="M5" s="623">
        <v>2328.341944638988</v>
      </c>
      <c r="N5" s="623">
        <v>2451.8357547635133</v>
      </c>
      <c r="O5" s="623">
        <v>2006.9177481583547</v>
      </c>
      <c r="P5" s="623">
        <v>1916.6875143676434</v>
      </c>
      <c r="Q5" s="623">
        <v>1455.8384383029552</v>
      </c>
      <c r="R5" s="623">
        <v>1346.0928593990993</v>
      </c>
      <c r="S5" s="623">
        <v>1427.3293530566007</v>
      </c>
      <c r="T5" s="623">
        <v>1684.0137420445099</v>
      </c>
      <c r="U5" s="623">
        <v>1998.2822990399554</v>
      </c>
      <c r="V5" s="623">
        <v>2118.1594795962119</v>
      </c>
      <c r="W5" s="623">
        <v>3217.8061132079993</v>
      </c>
      <c r="X5" s="623">
        <v>2267.8327868425376</v>
      </c>
      <c r="Y5" s="623">
        <v>1528.5341125224959</v>
      </c>
    </row>
    <row r="6" spans="1:27">
      <c r="A6" s="372" t="s">
        <v>483</v>
      </c>
      <c r="B6" s="623">
        <v>0</v>
      </c>
      <c r="C6" s="623">
        <v>0</v>
      </c>
      <c r="D6" s="623">
        <v>0</v>
      </c>
      <c r="E6" s="623">
        <v>0</v>
      </c>
      <c r="F6" s="623">
        <v>0</v>
      </c>
      <c r="G6" s="623">
        <v>0</v>
      </c>
      <c r="H6" s="623">
        <v>0</v>
      </c>
      <c r="I6" s="623">
        <v>0</v>
      </c>
      <c r="J6" s="623">
        <v>0</v>
      </c>
      <c r="K6" s="623">
        <v>164.27879356599999</v>
      </c>
      <c r="L6" s="623">
        <v>157.28867840999999</v>
      </c>
      <c r="M6" s="623">
        <v>196.379569315</v>
      </c>
      <c r="N6" s="623">
        <v>185.53868487299999</v>
      </c>
      <c r="O6" s="623">
        <v>178.61036585400001</v>
      </c>
      <c r="P6" s="623">
        <v>194.80050782199999</v>
      </c>
      <c r="Q6" s="623">
        <v>158.777204184</v>
      </c>
      <c r="R6" s="623">
        <v>179.687299024</v>
      </c>
      <c r="S6" s="623">
        <v>195.585271103</v>
      </c>
      <c r="T6" s="623">
        <v>208.52926396199999</v>
      </c>
      <c r="U6" s="623">
        <v>180.28487282233374</v>
      </c>
      <c r="V6" s="623">
        <v>206.28037592164554</v>
      </c>
      <c r="W6" s="623">
        <v>323.15761902070176</v>
      </c>
      <c r="X6" s="623">
        <v>222.76748056593621</v>
      </c>
      <c r="Y6" s="623">
        <v>228.20392245852346</v>
      </c>
    </row>
    <row r="7" spans="1:27">
      <c r="A7" s="372" t="s">
        <v>89</v>
      </c>
      <c r="B7" s="623">
        <v>736.51368559999901</v>
      </c>
      <c r="C7" s="623">
        <v>745.29655530000355</v>
      </c>
      <c r="D7" s="623">
        <v>902.2660745999998</v>
      </c>
      <c r="E7" s="623">
        <v>1122.0390775000019</v>
      </c>
      <c r="F7" s="623">
        <v>1417.6406629000007</v>
      </c>
      <c r="G7" s="623">
        <v>1905.0676106000001</v>
      </c>
      <c r="H7" s="623">
        <v>2283.0182429999954</v>
      </c>
      <c r="I7" s="623">
        <v>2306.2777671999993</v>
      </c>
      <c r="J7" s="623">
        <v>3495.8777391999988</v>
      </c>
      <c r="K7" s="623">
        <v>3444.1418638000105</v>
      </c>
      <c r="L7" s="623">
        <v>2838</v>
      </c>
      <c r="M7" s="623">
        <v>4376.9559239999944</v>
      </c>
      <c r="N7" s="623">
        <v>6043</v>
      </c>
      <c r="O7" s="623">
        <v>6928</v>
      </c>
      <c r="P7" s="623">
        <v>7449.2653254280003</v>
      </c>
      <c r="Q7" s="623">
        <v>5899.917467141001</v>
      </c>
      <c r="R7" s="623">
        <v>4491.9227700840001</v>
      </c>
      <c r="S7" s="623">
        <v>4743.2864317970007</v>
      </c>
      <c r="T7" s="623">
        <v>5583.6660830069995</v>
      </c>
      <c r="U7" s="623">
        <v>7456.4093020679993</v>
      </c>
      <c r="V7" s="623">
        <v>5788.3397399329997</v>
      </c>
      <c r="W7" s="623">
        <v>5730.4406481979995</v>
      </c>
      <c r="X7" s="623">
        <v>8814.5278968849998</v>
      </c>
      <c r="Y7" s="623">
        <v>8930.9405802469992</v>
      </c>
    </row>
    <row r="8" spans="1:27">
      <c r="A8" s="372" t="s">
        <v>482</v>
      </c>
      <c r="B8" s="623">
        <v>57.043029275362414</v>
      </c>
      <c r="C8" s="623">
        <v>135.81199441860474</v>
      </c>
      <c r="D8" s="623">
        <v>136.68238066666663</v>
      </c>
      <c r="E8" s="623">
        <v>150.38460855263179</v>
      </c>
      <c r="F8" s="623">
        <v>126.72668406250023</v>
      </c>
      <c r="G8" s="623">
        <v>139.58056312500025</v>
      </c>
      <c r="H8" s="623">
        <v>162.66659382352941</v>
      </c>
      <c r="I8" s="623">
        <v>147.57665787234032</v>
      </c>
      <c r="J8" s="623">
        <v>77.299944099999948</v>
      </c>
      <c r="K8" s="623">
        <v>162.9475219200001</v>
      </c>
      <c r="L8" s="623">
        <v>211.18914531000019</v>
      </c>
      <c r="M8" s="623">
        <v>453.32986468999934</v>
      </c>
      <c r="N8" s="623">
        <v>220.77100298000028</v>
      </c>
      <c r="O8" s="623">
        <v>220.21802800999967</v>
      </c>
      <c r="P8" s="623">
        <v>241.2440904499997</v>
      </c>
      <c r="Q8" s="623">
        <v>296.03378992999751</v>
      </c>
      <c r="R8" s="623">
        <v>310.78584750000027</v>
      </c>
      <c r="S8" s="623">
        <v>278.34522565000202</v>
      </c>
      <c r="T8" s="623">
        <v>349.98208517999501</v>
      </c>
      <c r="U8" s="623">
        <v>322.11389842000517</v>
      </c>
      <c r="V8" s="623">
        <v>286.85191925000072</v>
      </c>
      <c r="W8" s="623">
        <v>359.632350430001</v>
      </c>
      <c r="X8" s="623">
        <v>514.63337139264263</v>
      </c>
      <c r="Y8" s="623">
        <v>490.9426647718085</v>
      </c>
    </row>
    <row r="9" spans="1:27">
      <c r="A9" s="372" t="s">
        <v>11</v>
      </c>
      <c r="B9" s="623">
        <v>8.7801159420280328E-2</v>
      </c>
      <c r="C9" s="623">
        <v>17.922736860465193</v>
      </c>
      <c r="D9" s="623">
        <v>176.50241876190478</v>
      </c>
      <c r="E9" s="623">
        <v>195.77645342105291</v>
      </c>
      <c r="F9" s="623">
        <v>304.6107784374999</v>
      </c>
      <c r="G9" s="623">
        <v>4.1637251562500524</v>
      </c>
      <c r="H9" s="623">
        <v>27.360001911764812</v>
      </c>
      <c r="I9" s="623">
        <v>30.478002411347575</v>
      </c>
      <c r="J9" s="623">
        <v>47.508353132530033</v>
      </c>
      <c r="K9" s="623">
        <v>41.81618357142861</v>
      </c>
      <c r="L9" s="623">
        <v>256.78066191626749</v>
      </c>
      <c r="M9" s="623">
        <v>37.767865451592115</v>
      </c>
      <c r="N9" s="623">
        <v>173.7939182954658</v>
      </c>
      <c r="O9" s="623">
        <v>407.41639737899845</v>
      </c>
      <c r="P9" s="623">
        <v>294.09113084043224</v>
      </c>
      <c r="Q9" s="623">
        <v>356.68028725465638</v>
      </c>
      <c r="R9" s="623">
        <v>314.750922470359</v>
      </c>
      <c r="S9" s="623">
        <v>573.88525133530061</v>
      </c>
      <c r="T9" s="623">
        <v>330.01027849806997</v>
      </c>
      <c r="U9" s="623">
        <v>403.75435567916657</v>
      </c>
      <c r="V9" s="623">
        <v>345.98930902848497</v>
      </c>
      <c r="W9" s="623">
        <v>370.64810282734697</v>
      </c>
      <c r="X9" s="623">
        <v>315.0179552174684</v>
      </c>
      <c r="Y9" s="623">
        <v>311.49822013349353</v>
      </c>
    </row>
    <row r="10" spans="1:27">
      <c r="A10" s="372" t="s">
        <v>10</v>
      </c>
      <c r="B10" s="623">
        <v>891.75354429835352</v>
      </c>
      <c r="C10" s="623">
        <v>820.18265351928676</v>
      </c>
      <c r="D10" s="623">
        <v>596.16620575661648</v>
      </c>
      <c r="E10" s="623">
        <v>1126.6125827579244</v>
      </c>
      <c r="F10" s="623">
        <v>1357.2042515757055</v>
      </c>
      <c r="G10" s="623">
        <v>1440.6838529521553</v>
      </c>
      <c r="H10" s="623">
        <v>1543.7857143414847</v>
      </c>
      <c r="I10" s="623">
        <v>2206.6292017919372</v>
      </c>
      <c r="J10" s="623">
        <v>3543.7912184475499</v>
      </c>
      <c r="K10" s="623">
        <v>2889.8932857518853</v>
      </c>
      <c r="L10" s="623">
        <v>2356.1871674072481</v>
      </c>
      <c r="M10" s="623">
        <v>2619.8872600115906</v>
      </c>
      <c r="N10" s="623">
        <v>2247.685677691125</v>
      </c>
      <c r="O10" s="623">
        <v>2452.117010267521</v>
      </c>
      <c r="P10" s="623">
        <v>3043.895050610332</v>
      </c>
      <c r="Q10" s="623">
        <v>2663.6306646131015</v>
      </c>
      <c r="R10" s="623">
        <v>2697.4180151729424</v>
      </c>
      <c r="S10" s="623">
        <v>3381.3167619387336</v>
      </c>
      <c r="T10" s="623">
        <v>3588.4537201865282</v>
      </c>
      <c r="U10" s="623">
        <v>3501.8500968970338</v>
      </c>
      <c r="V10" s="623">
        <v>2902.174318599753</v>
      </c>
      <c r="W10" s="623">
        <v>3883.7645065213082</v>
      </c>
      <c r="X10" s="623">
        <v>5042.5678660455997</v>
      </c>
      <c r="Y10" s="623">
        <v>4362.0117410813136</v>
      </c>
    </row>
    <row r="11" spans="1:27">
      <c r="A11" s="372" t="s">
        <v>9</v>
      </c>
      <c r="B11" s="623">
        <v>205.977305844</v>
      </c>
      <c r="C11" s="623">
        <v>243.65216146399996</v>
      </c>
      <c r="D11" s="623">
        <v>295.31871685499999</v>
      </c>
      <c r="E11" s="623">
        <v>336.33338355899997</v>
      </c>
      <c r="F11" s="623">
        <v>395.70645810300016</v>
      </c>
      <c r="G11" s="623">
        <v>459.02923078600008</v>
      </c>
      <c r="H11" s="623">
        <v>493.85274762499978</v>
      </c>
      <c r="I11" s="623">
        <v>649.99854760499989</v>
      </c>
      <c r="J11" s="623">
        <v>939.02823444199998</v>
      </c>
      <c r="K11" s="623">
        <v>935.05924676900031</v>
      </c>
      <c r="L11" s="623">
        <v>1239.926110418</v>
      </c>
      <c r="M11" s="623">
        <v>1491.9513086750003</v>
      </c>
      <c r="N11" s="623">
        <v>1647.563119876</v>
      </c>
      <c r="O11" s="623">
        <v>1609.7613634609997</v>
      </c>
      <c r="P11" s="623">
        <v>1649.123997936</v>
      </c>
      <c r="Q11" s="623">
        <v>1545.2412751229999</v>
      </c>
      <c r="R11" s="623">
        <v>1550.0499779869999</v>
      </c>
      <c r="S11" s="623">
        <v>1781.2275869720002</v>
      </c>
      <c r="T11" s="623">
        <v>2051.4908598900001</v>
      </c>
      <c r="U11" s="623">
        <v>2146.5184760659999</v>
      </c>
      <c r="V11" s="623">
        <v>1951.8077449569996</v>
      </c>
      <c r="W11" s="623">
        <v>2378.2874673320002</v>
      </c>
      <c r="X11" s="623">
        <v>2264.9002194700001</v>
      </c>
      <c r="Y11" s="623">
        <v>2165.11907561</v>
      </c>
    </row>
    <row r="12" spans="1:27">
      <c r="A12" s="372" t="s">
        <v>8</v>
      </c>
      <c r="B12" s="623">
        <v>1760.9575780654989</v>
      </c>
      <c r="C12" s="623">
        <v>1693.0104919160647</v>
      </c>
      <c r="D12" s="623">
        <v>1825.6034712950598</v>
      </c>
      <c r="E12" s="623">
        <v>2009.9488724453843</v>
      </c>
      <c r="F12" s="623">
        <v>2402.9103783783785</v>
      </c>
      <c r="G12" s="623">
        <v>2877.1327061238453</v>
      </c>
      <c r="H12" s="623">
        <v>3390.1196147672554</v>
      </c>
      <c r="I12" s="623">
        <v>3522.4978642014667</v>
      </c>
      <c r="J12" s="623">
        <v>4198.2917489421725</v>
      </c>
      <c r="K12" s="623">
        <v>3333.4669067000623</v>
      </c>
      <c r="L12" s="623">
        <v>3928.9343476853351</v>
      </c>
      <c r="M12" s="623">
        <v>4670.637634782609</v>
      </c>
      <c r="N12" s="623">
        <v>4925.9780487804874</v>
      </c>
      <c r="O12" s="623">
        <v>4936.6049902152645</v>
      </c>
      <c r="P12" s="623">
        <v>5130.1229261920307</v>
      </c>
      <c r="Q12" s="623">
        <v>4311.58</v>
      </c>
      <c r="R12" s="623">
        <v>4091.3700000000003</v>
      </c>
      <c r="S12" s="623">
        <v>4566.0199999999995</v>
      </c>
      <c r="T12" s="623">
        <v>4969.99</v>
      </c>
      <c r="U12" s="623">
        <v>4976.13</v>
      </c>
      <c r="V12" s="623">
        <v>3819.0899999999997</v>
      </c>
      <c r="W12" s="623">
        <v>4662.6900000000005</v>
      </c>
      <c r="X12" s="623">
        <v>5910.0999999999995</v>
      </c>
      <c r="Y12" s="623">
        <v>5700.5</v>
      </c>
    </row>
    <row r="13" spans="1:27">
      <c r="A13" s="372" t="s">
        <v>6</v>
      </c>
      <c r="B13" s="623">
        <v>423.51502696876537</v>
      </c>
      <c r="C13" s="623">
        <v>373.34632639437018</v>
      </c>
      <c r="D13" s="623">
        <v>878.79334494395687</v>
      </c>
      <c r="E13" s="623">
        <v>860.92227599408466</v>
      </c>
      <c r="F13" s="623">
        <v>977.94548959647341</v>
      </c>
      <c r="G13" s="623">
        <v>1233.2780124406918</v>
      </c>
      <c r="H13" s="623">
        <v>1728.3747830962714</v>
      </c>
      <c r="I13" s="623">
        <v>1624.9018906315489</v>
      </c>
      <c r="J13" s="623">
        <v>2638.3948510285336</v>
      </c>
      <c r="K13" s="623">
        <v>2327.3276748146955</v>
      </c>
      <c r="L13" s="623">
        <v>1350.6691300130628</v>
      </c>
      <c r="M13" s="623">
        <v>4015.1132220913314</v>
      </c>
      <c r="N13" s="623">
        <v>6084.2408135491742</v>
      </c>
      <c r="O13" s="623">
        <v>6554.1948651238781</v>
      </c>
      <c r="P13" s="623">
        <v>6182.5162638104011</v>
      </c>
      <c r="Q13" s="623">
        <v>5674.7508182360743</v>
      </c>
      <c r="R13" s="623">
        <v>3462.2054066150158</v>
      </c>
      <c r="S13" s="623">
        <v>3895.6871054979938</v>
      </c>
      <c r="T13" s="623">
        <v>5250.496905135089</v>
      </c>
      <c r="U13" s="623">
        <v>5296.5424939977365</v>
      </c>
      <c r="V13" s="623">
        <v>4319.1495477547778</v>
      </c>
      <c r="W13" s="623">
        <v>6115.6350490175428</v>
      </c>
      <c r="X13" s="623">
        <v>11995.460839227559</v>
      </c>
      <c r="Y13" s="623">
        <v>7443.4517776466091</v>
      </c>
    </row>
    <row r="14" spans="1:27">
      <c r="A14" s="372" t="s">
        <v>5</v>
      </c>
      <c r="B14" s="623">
        <v>180.70384699025726</v>
      </c>
      <c r="C14" s="623">
        <v>333.796265351491</v>
      </c>
      <c r="D14" s="623">
        <v>452.17999459665577</v>
      </c>
      <c r="E14" s="623">
        <v>564.32757762751976</v>
      </c>
      <c r="F14" s="623">
        <v>438.57805477800002</v>
      </c>
      <c r="G14" s="623">
        <v>461.78213733100006</v>
      </c>
      <c r="H14" s="623">
        <v>601.63547310899958</v>
      </c>
      <c r="I14" s="623">
        <v>1040.5994795340002</v>
      </c>
      <c r="J14" s="623">
        <v>1621.5000910380008</v>
      </c>
      <c r="K14" s="623">
        <v>1910.8466232500004</v>
      </c>
      <c r="L14" s="623">
        <v>1792.8993340640009</v>
      </c>
      <c r="M14" s="623">
        <v>1492.5469526329998</v>
      </c>
      <c r="N14" s="623">
        <v>1859.5096967809995</v>
      </c>
      <c r="O14" s="623">
        <v>2244.7737685390011</v>
      </c>
      <c r="P14" s="623">
        <v>3317.3615531160003</v>
      </c>
      <c r="Q14" s="623">
        <v>2271.33542124</v>
      </c>
      <c r="R14" s="623">
        <v>1909.7931087900006</v>
      </c>
      <c r="S14" s="623">
        <v>2469.6924345129992</v>
      </c>
      <c r="T14" s="623">
        <v>2676.2391182970005</v>
      </c>
      <c r="U14" s="623">
        <v>2526.89251367</v>
      </c>
      <c r="V14" s="623">
        <v>2249.4329125480008</v>
      </c>
      <c r="W14" s="623">
        <v>3119.1816218340009</v>
      </c>
      <c r="X14" s="623">
        <v>4809.2403435320002</v>
      </c>
      <c r="Y14" s="623">
        <v>4335.2527012150003</v>
      </c>
    </row>
    <row r="15" spans="1:27">
      <c r="A15" s="372" t="s">
        <v>4</v>
      </c>
      <c r="B15" s="623">
        <v>220.19793800002014</v>
      </c>
      <c r="C15" s="623">
        <v>441.27076484763768</v>
      </c>
      <c r="D15" s="623">
        <v>366.88229450402952</v>
      </c>
      <c r="E15" s="623">
        <v>368.97357224675204</v>
      </c>
      <c r="F15" s="623">
        <v>442.7758782727272</v>
      </c>
      <c r="G15" s="623">
        <v>627.59972118181827</v>
      </c>
      <c r="H15" s="623">
        <v>694.21836257852408</v>
      </c>
      <c r="I15" s="623">
        <v>791.56449376187345</v>
      </c>
      <c r="J15" s="623">
        <v>809.02691625200953</v>
      </c>
      <c r="K15" s="623">
        <v>691.02531533843432</v>
      </c>
      <c r="L15" s="623">
        <v>901.57913966113369</v>
      </c>
      <c r="M15" s="623">
        <v>912.09360986467993</v>
      </c>
      <c r="N15" s="623">
        <v>945.34608654503654</v>
      </c>
      <c r="O15" s="623">
        <v>1013.3043658747149</v>
      </c>
      <c r="P15" s="623">
        <v>1076.0034271390516</v>
      </c>
      <c r="Q15" s="623">
        <v>852.91241102830168</v>
      </c>
      <c r="R15" s="623">
        <v>935.33661679803708</v>
      </c>
      <c r="S15" s="623">
        <v>1211.7103556299476</v>
      </c>
      <c r="T15" s="623">
        <v>1172.9195141662483</v>
      </c>
      <c r="U15" s="623">
        <v>1073.6105918140127</v>
      </c>
      <c r="V15" s="623">
        <v>883.63302370793872</v>
      </c>
      <c r="W15" s="623">
        <v>982.91759328079672</v>
      </c>
      <c r="X15" s="623">
        <v>1199.3103388615154</v>
      </c>
      <c r="Y15" s="623">
        <v>1306.0869836387653</v>
      </c>
    </row>
    <row r="16" spans="1:27">
      <c r="A16" s="372" t="s">
        <v>3</v>
      </c>
      <c r="B16" s="623">
        <v>26707.388457024212</v>
      </c>
      <c r="C16" s="623">
        <v>24788.633073310782</v>
      </c>
      <c r="D16" s="623">
        <v>26536.888911615079</v>
      </c>
      <c r="E16" s="623">
        <v>34566.19637685566</v>
      </c>
      <c r="F16" s="623">
        <v>48307.54459154405</v>
      </c>
      <c r="G16" s="623">
        <v>54922.009704957716</v>
      </c>
      <c r="H16" s="623">
        <v>67982.735701471815</v>
      </c>
      <c r="I16" s="623">
        <v>76538.796195140618</v>
      </c>
      <c r="J16" s="623">
        <v>86631.974288570855</v>
      </c>
      <c r="K16" s="623">
        <v>71983.413122244339</v>
      </c>
      <c r="L16" s="623">
        <v>79279.561839747606</v>
      </c>
      <c r="M16" s="623">
        <v>99455.982231735383</v>
      </c>
      <c r="N16" s="623">
        <v>100516.77296535534</v>
      </c>
      <c r="O16" s="623">
        <v>100980.40041599372</v>
      </c>
      <c r="P16" s="623">
        <v>93318.10480760553</v>
      </c>
      <c r="Q16" s="623">
        <v>79714.54782948771</v>
      </c>
      <c r="R16" s="623">
        <v>69560.735629481613</v>
      </c>
      <c r="S16" s="623">
        <v>77206.939440578353</v>
      </c>
      <c r="T16" s="623">
        <v>86814.688428486246</v>
      </c>
      <c r="U16" s="623">
        <v>82784.84290614666</v>
      </c>
      <c r="V16" s="623">
        <v>64452.069992225988</v>
      </c>
      <c r="W16" s="623">
        <v>86786.039530127397</v>
      </c>
      <c r="X16" s="623">
        <v>103489.50214221154</v>
      </c>
      <c r="Y16" s="623">
        <v>99617.137516856368</v>
      </c>
    </row>
    <row r="17" spans="1:25">
      <c r="A17" s="372" t="s">
        <v>431</v>
      </c>
      <c r="B17" s="623">
        <v>1236.4475530628254</v>
      </c>
      <c r="C17" s="623">
        <v>1435.8510515278983</v>
      </c>
      <c r="D17" s="623">
        <v>1389.2363871397902</v>
      </c>
      <c r="E17" s="623">
        <v>1763.2811006967843</v>
      </c>
      <c r="F17" s="623">
        <v>2117.5987381437394</v>
      </c>
      <c r="G17" s="623">
        <v>2732.0822307172534</v>
      </c>
      <c r="H17" s="623">
        <v>3711.2948831441263</v>
      </c>
      <c r="I17" s="623">
        <v>3762.2750172655815</v>
      </c>
      <c r="J17" s="623">
        <v>6108.801776631406</v>
      </c>
      <c r="K17" s="623">
        <v>5940.7565438250149</v>
      </c>
      <c r="L17" s="623">
        <v>7075.3807414298517</v>
      </c>
      <c r="M17" s="623">
        <v>7401.059967042781</v>
      </c>
      <c r="N17" s="623">
        <v>3928.2258389999997</v>
      </c>
      <c r="O17" s="623">
        <v>11508.052534038799</v>
      </c>
      <c r="P17" s="623">
        <v>11909.680354869</v>
      </c>
      <c r="Q17" s="623">
        <v>10045.359970585099</v>
      </c>
      <c r="R17" s="623">
        <v>8875.2979863523506</v>
      </c>
      <c r="S17" s="623">
        <v>7198.1452715462001</v>
      </c>
      <c r="T17" s="623">
        <v>7981.7408000491996</v>
      </c>
      <c r="U17" s="623">
        <v>8252.4339951999991</v>
      </c>
      <c r="V17" s="623">
        <v>8046</v>
      </c>
      <c r="W17" s="623">
        <v>10256</v>
      </c>
      <c r="X17" s="623">
        <v>15102.7</v>
      </c>
      <c r="Y17" s="623">
        <v>14331.4</v>
      </c>
    </row>
    <row r="18" spans="1:25">
      <c r="A18" s="372" t="s">
        <v>1</v>
      </c>
      <c r="B18" s="623">
        <v>273.65075799999988</v>
      </c>
      <c r="C18" s="623">
        <v>347.97430899999995</v>
      </c>
      <c r="D18" s="623">
        <v>369.30939000000012</v>
      </c>
      <c r="E18" s="623">
        <v>538.70118900000011</v>
      </c>
      <c r="F18" s="623">
        <v>954.15737899999999</v>
      </c>
      <c r="G18" s="623">
        <v>1100.4374760000001</v>
      </c>
      <c r="H18" s="623">
        <v>1278.0339500000002</v>
      </c>
      <c r="I18" s="623">
        <v>1717.165485</v>
      </c>
      <c r="J18" s="623">
        <v>2074.4216869999996</v>
      </c>
      <c r="K18" s="623">
        <v>1605.7539649999999</v>
      </c>
      <c r="L18" s="623">
        <v>2018.6966849999999</v>
      </c>
      <c r="M18" s="623">
        <v>3077.6141699999998</v>
      </c>
      <c r="N18" s="623">
        <v>4187.2060619539998</v>
      </c>
      <c r="O18" s="623">
        <v>5264.1925160588908</v>
      </c>
      <c r="P18" s="623">
        <v>4489.9970350899994</v>
      </c>
      <c r="Q18" s="623">
        <v>4023.7899631589994</v>
      </c>
      <c r="R18" s="623">
        <v>3229.0176400599998</v>
      </c>
      <c r="S18" s="623">
        <v>3699.9670648500005</v>
      </c>
      <c r="T18" s="623">
        <v>4591.9871612000006</v>
      </c>
      <c r="U18" s="623">
        <v>4012.5920603460004</v>
      </c>
      <c r="V18" s="623">
        <v>3057.5573220000001</v>
      </c>
      <c r="W18" s="623">
        <v>4036.3867564350007</v>
      </c>
      <c r="X18" s="623">
        <v>4990.7920396680001</v>
      </c>
      <c r="Y18" s="623">
        <v>6477.5671425909995</v>
      </c>
    </row>
    <row r="19" spans="1:25">
      <c r="A19" s="372" t="s">
        <v>0</v>
      </c>
      <c r="B19" s="623">
        <v>735.30419081715081</v>
      </c>
      <c r="C19" s="623">
        <v>433.3999359031576</v>
      </c>
      <c r="D19" s="623">
        <v>748.2034320974808</v>
      </c>
      <c r="E19" s="623">
        <v>553.21373379263378</v>
      </c>
      <c r="F19" s="623">
        <v>856.39186550044292</v>
      </c>
      <c r="G19" s="623">
        <v>916.14829015100031</v>
      </c>
      <c r="H19" s="623">
        <v>754.44682928700036</v>
      </c>
      <c r="I19" s="623">
        <v>1021.1123371609997</v>
      </c>
      <c r="J19" s="623">
        <v>530.76992313999995</v>
      </c>
      <c r="K19" s="623">
        <v>822.17990865400043</v>
      </c>
      <c r="L19" s="623">
        <v>2244.7246145700001</v>
      </c>
      <c r="M19" s="623">
        <v>2732.9912722300005</v>
      </c>
      <c r="N19" s="623">
        <v>3225.474616500001</v>
      </c>
      <c r="O19" s="623">
        <v>3110.3428477200005</v>
      </c>
      <c r="P19" s="623">
        <v>2921.0594112299996</v>
      </c>
      <c r="Q19" s="623">
        <v>3055.6277951110005</v>
      </c>
      <c r="R19" s="623">
        <v>2579.2825815370011</v>
      </c>
      <c r="S19" s="623">
        <v>2601.6221649280001</v>
      </c>
      <c r="T19" s="623">
        <v>3309.3514548100002</v>
      </c>
      <c r="U19" s="623">
        <v>2591.7464830790004</v>
      </c>
      <c r="V19" s="623">
        <v>2547.3757242820006</v>
      </c>
      <c r="W19" s="623">
        <v>3503.3573033030002</v>
      </c>
      <c r="X19" s="623">
        <v>4105.8456862810008</v>
      </c>
      <c r="Y19" s="623">
        <v>4705.6854112119991</v>
      </c>
    </row>
    <row r="20" spans="1:25">
      <c r="A20" s="372" t="s">
        <v>2214</v>
      </c>
      <c r="B20" s="624">
        <v>37437.814842777196</v>
      </c>
      <c r="C20" s="624">
        <v>35910.978709544128</v>
      </c>
      <c r="D20" s="624">
        <v>40467.504079341503</v>
      </c>
      <c r="E20" s="624">
        <v>50434.311554766515</v>
      </c>
      <c r="F20" s="624">
        <v>65515.269599256804</v>
      </c>
      <c r="G20" s="624">
        <v>76729.759642520148</v>
      </c>
      <c r="H20" s="624">
        <v>94843.630657852889</v>
      </c>
      <c r="I20" s="624">
        <v>109848.01274619852</v>
      </c>
      <c r="J20" s="624">
        <v>136046.37637862438</v>
      </c>
      <c r="K20" s="624">
        <v>117126.0926058141</v>
      </c>
      <c r="L20" s="624">
        <v>124828.45251748164</v>
      </c>
      <c r="M20" s="624">
        <v>156561.13081526224</v>
      </c>
      <c r="N20" s="624">
        <v>164627.54797224447</v>
      </c>
      <c r="O20" s="624">
        <v>178279.42581056466</v>
      </c>
      <c r="P20" s="624">
        <v>174297.91818536646</v>
      </c>
      <c r="Q20" s="624">
        <v>144285.90703384596</v>
      </c>
      <c r="R20" s="624">
        <v>119741.61248781183</v>
      </c>
      <c r="S20" s="624">
        <v>130524.25987760627</v>
      </c>
      <c r="T20" s="624">
        <v>146452.41475808155</v>
      </c>
      <c r="U20" s="624">
        <v>141190.05808934622</v>
      </c>
      <c r="V20" s="624">
        <v>111872.71398086453</v>
      </c>
      <c r="W20" s="624">
        <v>146937.28441097535</v>
      </c>
      <c r="X20" s="624">
        <v>188160.08982755034</v>
      </c>
      <c r="Y20" s="624">
        <v>177114.88502508338</v>
      </c>
    </row>
    <row r="22" spans="1:25">
      <c r="A22" s="242" t="s">
        <v>2950</v>
      </c>
    </row>
  </sheetData>
  <hyperlinks>
    <hyperlink ref="AA3" location="Content!A1" display="Back to content page" xr:uid="{00000000-0004-0000-0F00-000000000000}"/>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4554C-E009-4B1A-AF0C-F3D4F4BB5FD1}">
  <dimension ref="A1:D18"/>
  <sheetViews>
    <sheetView workbookViewId="0"/>
  </sheetViews>
  <sheetFormatPr defaultRowHeight="14.4"/>
  <cols>
    <col min="1" max="1" width="28.44140625" customWidth="1"/>
    <col min="2" max="2" width="23.88671875" customWidth="1"/>
    <col min="4" max="4" width="15.77734375" customWidth="1"/>
  </cols>
  <sheetData>
    <row r="1" spans="1:4">
      <c r="A1" s="44" t="s">
        <v>3362</v>
      </c>
    </row>
    <row r="3" spans="1:4" ht="27.6">
      <c r="A3" s="736" t="s">
        <v>3332</v>
      </c>
      <c r="B3" s="736" t="s">
        <v>3333</v>
      </c>
      <c r="C3" s="737" t="s">
        <v>3334</v>
      </c>
      <c r="D3" s="736" t="s">
        <v>3335</v>
      </c>
    </row>
    <row r="4" spans="1:4">
      <c r="A4" s="834" t="s">
        <v>3336</v>
      </c>
      <c r="B4" s="739" t="s">
        <v>3256</v>
      </c>
      <c r="C4" s="835" t="s">
        <v>3337</v>
      </c>
      <c r="D4" s="741">
        <v>3967.7915520000001</v>
      </c>
    </row>
    <row r="5" spans="1:4">
      <c r="A5" s="834"/>
      <c r="B5" s="739" t="s">
        <v>3339</v>
      </c>
      <c r="C5" s="835"/>
      <c r="D5" s="741">
        <v>3967.7915520000001</v>
      </c>
    </row>
    <row r="6" spans="1:4">
      <c r="A6" s="738" t="s">
        <v>3340</v>
      </c>
      <c r="B6" s="739" t="s">
        <v>162</v>
      </c>
      <c r="C6" s="835"/>
      <c r="D6" s="741">
        <v>-1983.1417200000001</v>
      </c>
    </row>
    <row r="7" spans="1:4">
      <c r="A7" s="834" t="s">
        <v>3342</v>
      </c>
      <c r="B7" s="739" t="s">
        <v>27</v>
      </c>
      <c r="C7" s="835"/>
      <c r="D7" s="741">
        <v>1984.649662</v>
      </c>
    </row>
    <row r="8" spans="1:4">
      <c r="A8" s="834"/>
      <c r="B8" s="739" t="s">
        <v>3343</v>
      </c>
      <c r="C8" s="835"/>
      <c r="D8" s="741">
        <v>24.645871660000001</v>
      </c>
    </row>
    <row r="9" spans="1:4">
      <c r="A9" s="834"/>
      <c r="B9" s="739" t="s">
        <v>3344</v>
      </c>
      <c r="C9" s="835"/>
      <c r="D9" s="741">
        <v>1959.9479839999999</v>
      </c>
    </row>
    <row r="10" spans="1:4">
      <c r="A10" s="834"/>
      <c r="B10" s="739" t="s">
        <v>158</v>
      </c>
      <c r="C10" s="835"/>
      <c r="D10" s="741">
        <v>5.5807139999999998E-2</v>
      </c>
    </row>
    <row r="11" spans="1:4">
      <c r="A11" s="834" t="s">
        <v>3345</v>
      </c>
      <c r="B11" s="739" t="s">
        <v>27</v>
      </c>
      <c r="C11" s="835"/>
      <c r="D11" s="741">
        <v>1984.649662</v>
      </c>
    </row>
    <row r="12" spans="1:4">
      <c r="A12" s="834"/>
      <c r="B12" s="739" t="s">
        <v>146</v>
      </c>
      <c r="C12" s="835"/>
      <c r="D12" s="741">
        <v>0.17486237099999999</v>
      </c>
    </row>
    <row r="13" spans="1:4">
      <c r="A13" s="834"/>
      <c r="B13" s="739" t="s">
        <v>3346</v>
      </c>
      <c r="C13" s="835"/>
      <c r="D13" s="741">
        <v>1984.4748</v>
      </c>
    </row>
    <row r="14" spans="1:4">
      <c r="A14" s="738" t="s">
        <v>3347</v>
      </c>
      <c r="B14" s="739" t="s">
        <v>146</v>
      </c>
      <c r="C14" s="740" t="s">
        <v>3348</v>
      </c>
      <c r="D14" s="741">
        <v>4.8619999999999997E-2</v>
      </c>
    </row>
    <row r="16" spans="1:4">
      <c r="A16" s="40" t="s">
        <v>20</v>
      </c>
    </row>
    <row r="17" spans="1:1">
      <c r="A17" s="40"/>
    </row>
    <row r="18" spans="1:1">
      <c r="A18" s="53" t="s">
        <v>3359</v>
      </c>
    </row>
  </sheetData>
  <mergeCells count="4">
    <mergeCell ref="A4:A5"/>
    <mergeCell ref="C4:C13"/>
    <mergeCell ref="A7:A10"/>
    <mergeCell ref="A11:A13"/>
  </mergeCell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DD16C-2D1A-4CA0-8129-8D1F28BCCDD3}">
  <dimension ref="A1:D24"/>
  <sheetViews>
    <sheetView workbookViewId="0"/>
  </sheetViews>
  <sheetFormatPr defaultRowHeight="14.4"/>
  <cols>
    <col min="1" max="1" width="29.5546875" customWidth="1"/>
    <col min="2" max="2" width="20.5546875" customWidth="1"/>
    <col min="4" max="4" width="13.88671875" customWidth="1"/>
  </cols>
  <sheetData>
    <row r="1" spans="1:4">
      <c r="A1" s="44" t="s">
        <v>3363</v>
      </c>
    </row>
    <row r="3" spans="1:4" ht="27.6">
      <c r="A3" s="736" t="s">
        <v>3332</v>
      </c>
      <c r="B3" s="736" t="s">
        <v>3333</v>
      </c>
      <c r="C3" s="737" t="s">
        <v>3334</v>
      </c>
      <c r="D3" s="736" t="s">
        <v>3335</v>
      </c>
    </row>
    <row r="4" spans="1:4">
      <c r="A4" s="834" t="s">
        <v>3336</v>
      </c>
      <c r="B4" s="739" t="s">
        <v>3256</v>
      </c>
      <c r="C4" s="835" t="s">
        <v>3337</v>
      </c>
      <c r="D4" s="741">
        <v>1077071.9920000001</v>
      </c>
    </row>
    <row r="5" spans="1:4">
      <c r="A5" s="834"/>
      <c r="B5" s="739" t="s">
        <v>86</v>
      </c>
      <c r="C5" s="835"/>
      <c r="D5" s="741">
        <v>3533.2082599999999</v>
      </c>
    </row>
    <row r="6" spans="1:4">
      <c r="A6" s="834"/>
      <c r="B6" s="739" t="s">
        <v>85</v>
      </c>
      <c r="C6" s="835"/>
      <c r="D6" s="741">
        <v>-220.50703089999999</v>
      </c>
    </row>
    <row r="7" spans="1:4">
      <c r="A7" s="834"/>
      <c r="B7" s="739" t="s">
        <v>3338</v>
      </c>
      <c r="C7" s="835"/>
      <c r="D7" s="741">
        <v>-514.13720320000004</v>
      </c>
    </row>
    <row r="8" spans="1:4">
      <c r="A8" s="834"/>
      <c r="B8" s="739" t="s">
        <v>3339</v>
      </c>
      <c r="C8" s="835"/>
      <c r="D8" s="741">
        <v>1080384.693</v>
      </c>
    </row>
    <row r="9" spans="1:4">
      <c r="A9" s="834" t="s">
        <v>3340</v>
      </c>
      <c r="B9" s="739" t="s">
        <v>162</v>
      </c>
      <c r="C9" s="835"/>
      <c r="D9" s="741">
        <v>-110747.55190000001</v>
      </c>
    </row>
    <row r="10" spans="1:4">
      <c r="A10" s="834"/>
      <c r="B10" s="739" t="s">
        <v>3349</v>
      </c>
      <c r="C10" s="835"/>
      <c r="D10" s="741">
        <v>-13686.843849999999</v>
      </c>
    </row>
    <row r="11" spans="1:4">
      <c r="A11" s="834"/>
      <c r="B11" s="739" t="s">
        <v>3350</v>
      </c>
      <c r="C11" s="835"/>
      <c r="D11" s="741">
        <v>-2544.3333889999999</v>
      </c>
    </row>
    <row r="12" spans="1:4">
      <c r="A12" s="834" t="s">
        <v>3342</v>
      </c>
      <c r="B12" s="739" t="s">
        <v>27</v>
      </c>
      <c r="C12" s="835"/>
      <c r="D12" s="741">
        <v>952891.82709999999</v>
      </c>
    </row>
    <row r="13" spans="1:4">
      <c r="A13" s="834"/>
      <c r="B13" s="739" t="s">
        <v>3343</v>
      </c>
      <c r="C13" s="835"/>
      <c r="D13" s="741">
        <v>40794.64142</v>
      </c>
    </row>
    <row r="14" spans="1:4">
      <c r="A14" s="834"/>
      <c r="B14" s="739" t="s">
        <v>3351</v>
      </c>
      <c r="C14" s="835"/>
      <c r="D14" s="741">
        <v>1493.0607010000001</v>
      </c>
    </row>
    <row r="15" spans="1:4">
      <c r="A15" s="834"/>
      <c r="B15" s="739" t="s">
        <v>3344</v>
      </c>
      <c r="C15" s="835"/>
      <c r="D15" s="741">
        <v>899604.78139999998</v>
      </c>
    </row>
    <row r="16" spans="1:4">
      <c r="A16" s="834"/>
      <c r="B16" s="739" t="s">
        <v>158</v>
      </c>
      <c r="C16" s="835"/>
      <c r="D16" s="741">
        <v>10999.3436</v>
      </c>
    </row>
    <row r="17" spans="1:4">
      <c r="A17" s="834" t="s">
        <v>3345</v>
      </c>
      <c r="B17" s="739" t="s">
        <v>27</v>
      </c>
      <c r="C17" s="835"/>
      <c r="D17" s="741">
        <v>952891.82709999999</v>
      </c>
    </row>
    <row r="18" spans="1:4">
      <c r="A18" s="834"/>
      <c r="B18" s="739" t="s">
        <v>146</v>
      </c>
      <c r="C18" s="835"/>
      <c r="D18" s="741">
        <v>42095.471400000002</v>
      </c>
    </row>
    <row r="19" spans="1:4">
      <c r="A19" s="834"/>
      <c r="B19" s="739" t="s">
        <v>3346</v>
      </c>
      <c r="C19" s="835"/>
      <c r="D19" s="741">
        <v>910796.35569999996</v>
      </c>
    </row>
    <row r="20" spans="1:4">
      <c r="A20" s="738" t="s">
        <v>3347</v>
      </c>
      <c r="B20" s="739" t="s">
        <v>146</v>
      </c>
      <c r="C20" s="740" t="s">
        <v>3348</v>
      </c>
      <c r="D20" s="741">
        <v>15424.46795</v>
      </c>
    </row>
    <row r="22" spans="1:4">
      <c r="A22" s="40" t="s">
        <v>20</v>
      </c>
    </row>
    <row r="23" spans="1:4">
      <c r="A23" s="40"/>
    </row>
    <row r="24" spans="1:4">
      <c r="A24" s="53" t="s">
        <v>3359</v>
      </c>
    </row>
  </sheetData>
  <mergeCells count="5">
    <mergeCell ref="A4:A8"/>
    <mergeCell ref="C4:C19"/>
    <mergeCell ref="A9:A11"/>
    <mergeCell ref="A12:A16"/>
    <mergeCell ref="A17:A19"/>
  </mergeCell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84EB-B0D3-4F87-9C33-52FB15287A3E}">
  <dimension ref="A1:D25"/>
  <sheetViews>
    <sheetView workbookViewId="0"/>
  </sheetViews>
  <sheetFormatPr defaultRowHeight="13.8"/>
  <cols>
    <col min="1" max="1" width="27.6640625" style="17" customWidth="1"/>
    <col min="2" max="2" width="19.44140625" style="17" customWidth="1"/>
    <col min="3" max="3" width="8.88671875" style="17"/>
    <col min="4" max="4" width="13.77734375" style="17" customWidth="1"/>
    <col min="5" max="16384" width="8.88671875" style="17"/>
  </cols>
  <sheetData>
    <row r="1" spans="1:4">
      <c r="A1" s="44" t="s">
        <v>3364</v>
      </c>
    </row>
    <row r="3" spans="1:4" ht="27.6">
      <c r="A3" s="736" t="s">
        <v>3332</v>
      </c>
      <c r="B3" s="736" t="s">
        <v>3333</v>
      </c>
      <c r="C3" s="737" t="s">
        <v>3334</v>
      </c>
      <c r="D3" s="736" t="s">
        <v>3335</v>
      </c>
    </row>
    <row r="4" spans="1:4">
      <c r="A4" s="834" t="s">
        <v>3336</v>
      </c>
      <c r="B4" s="739" t="s">
        <v>3256</v>
      </c>
      <c r="C4" s="835" t="s">
        <v>3337</v>
      </c>
      <c r="D4" s="741">
        <v>29522.837889999999</v>
      </c>
    </row>
    <row r="5" spans="1:4">
      <c r="A5" s="834"/>
      <c r="B5" s="739" t="s">
        <v>86</v>
      </c>
      <c r="C5" s="835"/>
      <c r="D5" s="741">
        <v>10565.97747</v>
      </c>
    </row>
    <row r="6" spans="1:4">
      <c r="A6" s="834"/>
      <c r="B6" s="739" t="s">
        <v>85</v>
      </c>
      <c r="C6" s="835"/>
      <c r="D6" s="741">
        <v>-11006.956099999999</v>
      </c>
    </row>
    <row r="7" spans="1:4">
      <c r="A7" s="834"/>
      <c r="B7" s="739" t="s">
        <v>3338</v>
      </c>
      <c r="C7" s="835"/>
      <c r="D7" s="741">
        <v>60.386941530000001</v>
      </c>
    </row>
    <row r="8" spans="1:4">
      <c r="A8" s="834"/>
      <c r="B8" s="739" t="s">
        <v>3339</v>
      </c>
      <c r="C8" s="835"/>
      <c r="D8" s="741">
        <v>29081.859260000001</v>
      </c>
    </row>
    <row r="9" spans="1:4">
      <c r="A9" s="834" t="s">
        <v>3340</v>
      </c>
      <c r="B9" s="739" t="s">
        <v>3341</v>
      </c>
      <c r="C9" s="835"/>
      <c r="D9" s="741">
        <v>-1029.9705100000001</v>
      </c>
    </row>
    <row r="10" spans="1:4">
      <c r="A10" s="834"/>
      <c r="B10" s="739" t="s">
        <v>162</v>
      </c>
      <c r="C10" s="835"/>
      <c r="D10" s="741">
        <v>-2088.3074799999999</v>
      </c>
    </row>
    <row r="11" spans="1:4">
      <c r="A11" s="834"/>
      <c r="B11" s="739" t="s">
        <v>3349</v>
      </c>
      <c r="C11" s="835"/>
      <c r="D11" s="741">
        <v>-761.79680810000002</v>
      </c>
    </row>
    <row r="12" spans="1:4">
      <c r="A12" s="834"/>
      <c r="B12" s="739" t="s">
        <v>3350</v>
      </c>
      <c r="C12" s="835"/>
      <c r="D12" s="741">
        <v>-275.20460559999998</v>
      </c>
    </row>
    <row r="13" spans="1:4">
      <c r="A13" s="834" t="s">
        <v>3342</v>
      </c>
      <c r="B13" s="739" t="s">
        <v>27</v>
      </c>
      <c r="C13" s="835"/>
      <c r="D13" s="741">
        <v>24985.743320000001</v>
      </c>
    </row>
    <row r="14" spans="1:4">
      <c r="A14" s="834"/>
      <c r="B14" s="739" t="s">
        <v>3343</v>
      </c>
      <c r="C14" s="835"/>
      <c r="D14" s="741">
        <v>13057.30486</v>
      </c>
    </row>
    <row r="15" spans="1:4">
      <c r="A15" s="834"/>
      <c r="B15" s="739" t="s">
        <v>3351</v>
      </c>
      <c r="C15" s="835"/>
      <c r="D15" s="741">
        <v>471.19575259999999</v>
      </c>
    </row>
    <row r="16" spans="1:4">
      <c r="A16" s="834"/>
      <c r="B16" s="739" t="s">
        <v>3344</v>
      </c>
      <c r="C16" s="835"/>
      <c r="D16" s="741">
        <v>10726.560719999999</v>
      </c>
    </row>
    <row r="17" spans="1:4">
      <c r="A17" s="834"/>
      <c r="B17" s="739" t="s">
        <v>158</v>
      </c>
      <c r="C17" s="835"/>
      <c r="D17" s="741">
        <v>730.68199249999998</v>
      </c>
    </row>
    <row r="18" spans="1:4">
      <c r="A18" s="834" t="s">
        <v>3345</v>
      </c>
      <c r="B18" s="739" t="s">
        <v>27</v>
      </c>
      <c r="C18" s="835"/>
      <c r="D18" s="741">
        <v>24985.743320000001</v>
      </c>
    </row>
    <row r="19" spans="1:4">
      <c r="A19" s="834"/>
      <c r="B19" s="739" t="s">
        <v>146</v>
      </c>
      <c r="C19" s="835"/>
      <c r="D19" s="741">
        <v>3980.2098810000002</v>
      </c>
    </row>
    <row r="20" spans="1:4">
      <c r="A20" s="834"/>
      <c r="B20" s="739" t="s">
        <v>3346</v>
      </c>
      <c r="C20" s="835"/>
      <c r="D20" s="741">
        <v>21005.533439999999</v>
      </c>
    </row>
    <row r="21" spans="1:4">
      <c r="A21" s="738" t="s">
        <v>3347</v>
      </c>
      <c r="B21" s="739" t="s">
        <v>146</v>
      </c>
      <c r="C21" s="740" t="s">
        <v>3348</v>
      </c>
      <c r="D21" s="741">
        <v>484.16000500000001</v>
      </c>
    </row>
    <row r="23" spans="1:4">
      <c r="A23" s="40" t="s">
        <v>20</v>
      </c>
    </row>
    <row r="24" spans="1:4">
      <c r="A24" s="40"/>
    </row>
    <row r="25" spans="1:4">
      <c r="A25" s="53" t="s">
        <v>3359</v>
      </c>
    </row>
  </sheetData>
  <mergeCells count="5">
    <mergeCell ref="A4:A8"/>
    <mergeCell ref="C4:C20"/>
    <mergeCell ref="A9:A12"/>
    <mergeCell ref="A13:A17"/>
    <mergeCell ref="A18:A20"/>
  </mergeCells>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B32F5-5EC9-43D8-9816-A59C304C6495}">
  <dimension ref="A1:D23"/>
  <sheetViews>
    <sheetView workbookViewId="0"/>
  </sheetViews>
  <sheetFormatPr defaultRowHeight="13.8"/>
  <cols>
    <col min="1" max="1" width="21.44140625" style="17" customWidth="1"/>
    <col min="2" max="2" width="21" style="17" customWidth="1"/>
    <col min="3" max="3" width="8.88671875" style="17"/>
    <col min="4" max="4" width="15" style="17" customWidth="1"/>
    <col min="5" max="16384" width="8.88671875" style="17"/>
  </cols>
  <sheetData>
    <row r="1" spans="1:4">
      <c r="A1" s="44" t="s">
        <v>3365</v>
      </c>
    </row>
    <row r="3" spans="1:4" ht="27.6">
      <c r="A3" s="736" t="s">
        <v>3332</v>
      </c>
      <c r="B3" s="736" t="s">
        <v>3333</v>
      </c>
      <c r="C3" s="737" t="s">
        <v>3334</v>
      </c>
      <c r="D3" s="736" t="s">
        <v>3335</v>
      </c>
    </row>
    <row r="4" spans="1:4">
      <c r="A4" s="834" t="s">
        <v>3336</v>
      </c>
      <c r="B4" s="739" t="s">
        <v>3256</v>
      </c>
      <c r="C4" s="835" t="s">
        <v>3337</v>
      </c>
      <c r="D4" s="741">
        <v>26130.35052</v>
      </c>
    </row>
    <row r="5" spans="1:4">
      <c r="A5" s="834"/>
      <c r="B5" s="739" t="s">
        <v>86</v>
      </c>
      <c r="C5" s="835"/>
      <c r="D5" s="741">
        <v>1856.2146700000001</v>
      </c>
    </row>
    <row r="6" spans="1:4">
      <c r="A6" s="834"/>
      <c r="B6" s="739" t="s">
        <v>85</v>
      </c>
      <c r="C6" s="835"/>
      <c r="D6" s="741">
        <v>-2.6555506690000001</v>
      </c>
    </row>
    <row r="7" spans="1:4">
      <c r="A7" s="834"/>
      <c r="B7" s="739" t="s">
        <v>3338</v>
      </c>
      <c r="C7" s="835"/>
      <c r="D7" s="741">
        <v>-5.7849668049999998</v>
      </c>
    </row>
    <row r="8" spans="1:4">
      <c r="A8" s="834"/>
      <c r="B8" s="739" t="s">
        <v>3339</v>
      </c>
      <c r="C8" s="835"/>
      <c r="D8" s="741">
        <v>27983.909640000002</v>
      </c>
    </row>
    <row r="9" spans="1:4">
      <c r="A9" s="834" t="s">
        <v>3340</v>
      </c>
      <c r="B9" s="739" t="s">
        <v>162</v>
      </c>
      <c r="C9" s="835"/>
      <c r="D9" s="741">
        <v>-4386.6858000000002</v>
      </c>
    </row>
    <row r="10" spans="1:4">
      <c r="A10" s="834"/>
      <c r="B10" s="739" t="s">
        <v>3350</v>
      </c>
      <c r="C10" s="835"/>
      <c r="D10" s="741">
        <v>-348.18790030000002</v>
      </c>
    </row>
    <row r="11" spans="1:4">
      <c r="A11" s="834" t="s">
        <v>3342</v>
      </c>
      <c r="B11" s="739" t="s">
        <v>27</v>
      </c>
      <c r="C11" s="835"/>
      <c r="D11" s="741">
        <v>23243.250970000001</v>
      </c>
    </row>
    <row r="12" spans="1:4">
      <c r="A12" s="834"/>
      <c r="B12" s="739" t="s">
        <v>3343</v>
      </c>
      <c r="C12" s="835"/>
      <c r="D12" s="741">
        <v>1163.17031</v>
      </c>
    </row>
    <row r="13" spans="1:4">
      <c r="A13" s="834"/>
      <c r="B13" s="739" t="s">
        <v>3351</v>
      </c>
      <c r="C13" s="835"/>
      <c r="D13" s="741">
        <v>605.85397950000004</v>
      </c>
    </row>
    <row r="14" spans="1:4">
      <c r="A14" s="834"/>
      <c r="B14" s="739" t="s">
        <v>3344</v>
      </c>
      <c r="C14" s="835"/>
      <c r="D14" s="741">
        <v>17846.560000000001</v>
      </c>
    </row>
    <row r="15" spans="1:4">
      <c r="A15" s="834"/>
      <c r="B15" s="739" t="s">
        <v>158</v>
      </c>
      <c r="C15" s="835"/>
      <c r="D15" s="741">
        <v>3627.666682</v>
      </c>
    </row>
    <row r="16" spans="1:4">
      <c r="A16" s="834" t="s">
        <v>3345</v>
      </c>
      <c r="B16" s="739" t="s">
        <v>27</v>
      </c>
      <c r="C16" s="835"/>
      <c r="D16" s="741">
        <v>23243.250970000001</v>
      </c>
    </row>
    <row r="17" spans="1:4">
      <c r="A17" s="834"/>
      <c r="B17" s="739" t="s">
        <v>146</v>
      </c>
      <c r="C17" s="835"/>
      <c r="D17" s="741">
        <v>3201.5450930000002</v>
      </c>
    </row>
    <row r="18" spans="1:4">
      <c r="A18" s="834"/>
      <c r="B18" s="739" t="s">
        <v>3346</v>
      </c>
      <c r="C18" s="835"/>
      <c r="D18" s="741">
        <v>20041.705880000001</v>
      </c>
    </row>
    <row r="19" spans="1:4" ht="27.6">
      <c r="A19" s="738" t="s">
        <v>3347</v>
      </c>
      <c r="B19" s="739" t="s">
        <v>146</v>
      </c>
      <c r="C19" s="740" t="s">
        <v>3348</v>
      </c>
      <c r="D19" s="741">
        <v>481.5301503</v>
      </c>
    </row>
    <row r="21" spans="1:4">
      <c r="A21" s="40" t="s">
        <v>20</v>
      </c>
    </row>
    <row r="22" spans="1:4">
      <c r="A22" s="40"/>
    </row>
    <row r="23" spans="1:4">
      <c r="A23" s="53" t="s">
        <v>3359</v>
      </c>
    </row>
  </sheetData>
  <mergeCells count="5">
    <mergeCell ref="A4:A8"/>
    <mergeCell ref="C4:C18"/>
    <mergeCell ref="A9:A10"/>
    <mergeCell ref="A11:A15"/>
    <mergeCell ref="A16:A18"/>
  </mergeCell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86905-A280-4D32-9698-3F037D4B6208}">
  <dimension ref="A1:D24"/>
  <sheetViews>
    <sheetView workbookViewId="0"/>
  </sheetViews>
  <sheetFormatPr defaultRowHeight="13.8"/>
  <cols>
    <col min="1" max="1" width="27.109375" style="17" customWidth="1"/>
    <col min="2" max="2" width="24" style="17" customWidth="1"/>
    <col min="3" max="3" width="8.88671875" style="17"/>
    <col min="4" max="4" width="14" style="17" customWidth="1"/>
    <col min="5" max="16384" width="8.88671875" style="17"/>
  </cols>
  <sheetData>
    <row r="1" spans="1:4">
      <c r="A1" s="44" t="s">
        <v>3366</v>
      </c>
    </row>
    <row r="3" spans="1:4" ht="27.6">
      <c r="A3" s="736" t="s">
        <v>3332</v>
      </c>
      <c r="B3" s="736" t="s">
        <v>3333</v>
      </c>
      <c r="C3" s="737" t="s">
        <v>3334</v>
      </c>
      <c r="D3" s="736" t="s">
        <v>3335</v>
      </c>
    </row>
    <row r="4" spans="1:4">
      <c r="A4" s="834" t="s">
        <v>3336</v>
      </c>
      <c r="B4" s="739" t="s">
        <v>3256</v>
      </c>
      <c r="C4" s="835" t="s">
        <v>3337</v>
      </c>
      <c r="D4" s="741">
        <v>181831.56839999999</v>
      </c>
    </row>
    <row r="5" spans="1:4">
      <c r="A5" s="834"/>
      <c r="B5" s="739" t="s">
        <v>86</v>
      </c>
      <c r="C5" s="835"/>
      <c r="D5" s="741">
        <v>3.5154000000000001E-3</v>
      </c>
    </row>
    <row r="6" spans="1:4">
      <c r="A6" s="834"/>
      <c r="B6" s="739" t="s">
        <v>85</v>
      </c>
      <c r="C6" s="835"/>
      <c r="D6" s="741">
        <v>-3.8037999999999998</v>
      </c>
    </row>
    <row r="7" spans="1:4">
      <c r="A7" s="834"/>
      <c r="B7" s="739" t="s">
        <v>3338</v>
      </c>
      <c r="C7" s="835"/>
      <c r="D7" s="741">
        <v>-193.70659599999999</v>
      </c>
    </row>
    <row r="8" spans="1:4">
      <c r="A8" s="834"/>
      <c r="B8" s="739" t="s">
        <v>3339</v>
      </c>
      <c r="C8" s="835"/>
      <c r="D8" s="741">
        <v>181827.76809999999</v>
      </c>
    </row>
    <row r="9" spans="1:4">
      <c r="A9" s="834" t="s">
        <v>3340</v>
      </c>
      <c r="B9" s="739" t="s">
        <v>146</v>
      </c>
      <c r="C9" s="835"/>
      <c r="D9" s="741">
        <v>-4.4276543999999998</v>
      </c>
    </row>
    <row r="10" spans="1:4">
      <c r="A10" s="834"/>
      <c r="B10" s="739" t="s">
        <v>162</v>
      </c>
      <c r="C10" s="835"/>
      <c r="D10" s="741">
        <v>-58956.65496</v>
      </c>
    </row>
    <row r="11" spans="1:4">
      <c r="A11" s="834"/>
      <c r="B11" s="739" t="s">
        <v>3350</v>
      </c>
      <c r="C11" s="835"/>
      <c r="D11" s="741">
        <v>-1452.98423</v>
      </c>
    </row>
    <row r="12" spans="1:4">
      <c r="A12" s="834" t="s">
        <v>3342</v>
      </c>
      <c r="B12" s="739" t="s">
        <v>27</v>
      </c>
      <c r="C12" s="835"/>
      <c r="D12" s="741">
        <v>121219.9947</v>
      </c>
    </row>
    <row r="13" spans="1:4">
      <c r="A13" s="834"/>
      <c r="B13" s="739" t="s">
        <v>3343</v>
      </c>
      <c r="C13" s="835"/>
      <c r="D13" s="741">
        <v>6083.0289730000004</v>
      </c>
    </row>
    <row r="14" spans="1:4">
      <c r="A14" s="834"/>
      <c r="B14" s="739" t="s">
        <v>3351</v>
      </c>
      <c r="C14" s="835"/>
      <c r="D14" s="741">
        <v>33725.166440000001</v>
      </c>
    </row>
    <row r="15" spans="1:4">
      <c r="A15" s="834"/>
      <c r="B15" s="739" t="s">
        <v>3344</v>
      </c>
      <c r="C15" s="835"/>
      <c r="D15" s="741">
        <v>81055.771200000003</v>
      </c>
    </row>
    <row r="16" spans="1:4">
      <c r="A16" s="834"/>
      <c r="B16" s="739" t="s">
        <v>158</v>
      </c>
      <c r="C16" s="835"/>
      <c r="D16" s="741">
        <v>356.0280515</v>
      </c>
    </row>
    <row r="17" spans="1:4">
      <c r="A17" s="834" t="s">
        <v>3345</v>
      </c>
      <c r="B17" s="739" t="s">
        <v>27</v>
      </c>
      <c r="C17" s="835"/>
      <c r="D17" s="741">
        <v>121219.9947</v>
      </c>
    </row>
    <row r="18" spans="1:4">
      <c r="A18" s="834"/>
      <c r="B18" s="739" t="s">
        <v>146</v>
      </c>
      <c r="C18" s="835"/>
      <c r="D18" s="741">
        <v>1736.8974880000001</v>
      </c>
    </row>
    <row r="19" spans="1:4">
      <c r="A19" s="834"/>
      <c r="B19" s="739" t="s">
        <v>3346</v>
      </c>
      <c r="C19" s="835"/>
      <c r="D19" s="741">
        <v>119483.0972</v>
      </c>
    </row>
    <row r="20" spans="1:4">
      <c r="A20" s="738" t="s">
        <v>3347</v>
      </c>
      <c r="B20" s="739" t="s">
        <v>146</v>
      </c>
      <c r="C20" s="740" t="s">
        <v>3348</v>
      </c>
      <c r="D20" s="741">
        <v>939.88564259999998</v>
      </c>
    </row>
    <row r="22" spans="1:4">
      <c r="A22" s="40" t="s">
        <v>20</v>
      </c>
    </row>
    <row r="23" spans="1:4">
      <c r="A23" s="40"/>
    </row>
    <row r="24" spans="1:4">
      <c r="A24" s="53" t="s">
        <v>3359</v>
      </c>
    </row>
  </sheetData>
  <mergeCells count="5">
    <mergeCell ref="A4:A8"/>
    <mergeCell ref="C4:C19"/>
    <mergeCell ref="A9:A11"/>
    <mergeCell ref="A12:A16"/>
    <mergeCell ref="A17:A19"/>
  </mergeCell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746EB-99F5-4B0F-9E1A-A0A485B48D86}">
  <dimension ref="A1:D22"/>
  <sheetViews>
    <sheetView workbookViewId="0"/>
  </sheetViews>
  <sheetFormatPr defaultRowHeight="13.8"/>
  <cols>
    <col min="1" max="1" width="21.5546875" style="17" customWidth="1"/>
    <col min="2" max="2" width="22.5546875" style="17" customWidth="1"/>
    <col min="3" max="3" width="8.88671875" style="17"/>
    <col min="4" max="4" width="13.5546875" style="17" customWidth="1"/>
    <col min="5" max="16384" width="8.88671875" style="17"/>
  </cols>
  <sheetData>
    <row r="1" spans="1:4">
      <c r="A1" s="44" t="s">
        <v>3367</v>
      </c>
    </row>
    <row r="3" spans="1:4" ht="27.6">
      <c r="A3" s="736" t="s">
        <v>3332</v>
      </c>
      <c r="B3" s="736" t="s">
        <v>3333</v>
      </c>
      <c r="C3" s="737" t="s">
        <v>3334</v>
      </c>
      <c r="D3" s="736" t="s">
        <v>3335</v>
      </c>
    </row>
    <row r="4" spans="1:4">
      <c r="A4" s="834" t="s">
        <v>3336</v>
      </c>
      <c r="B4" s="739" t="s">
        <v>3256</v>
      </c>
      <c r="C4" s="835" t="s">
        <v>3337</v>
      </c>
      <c r="D4" s="741">
        <v>83633.373200000002</v>
      </c>
    </row>
    <row r="5" spans="1:4">
      <c r="A5" s="834"/>
      <c r="B5" s="739" t="s">
        <v>86</v>
      </c>
      <c r="C5" s="835"/>
      <c r="D5" s="741">
        <v>1.4095200000000001</v>
      </c>
    </row>
    <row r="6" spans="1:4">
      <c r="A6" s="834"/>
      <c r="B6" s="739" t="s">
        <v>85</v>
      </c>
      <c r="C6" s="835"/>
      <c r="D6" s="741">
        <v>-56.322742140000003</v>
      </c>
    </row>
    <row r="7" spans="1:4">
      <c r="A7" s="834"/>
      <c r="B7" s="739" t="s">
        <v>3338</v>
      </c>
      <c r="C7" s="835"/>
      <c r="D7" s="741">
        <v>-94.411366029999996</v>
      </c>
    </row>
    <row r="8" spans="1:4">
      <c r="A8" s="834"/>
      <c r="B8" s="739" t="s">
        <v>3339</v>
      </c>
      <c r="C8" s="835"/>
      <c r="D8" s="741">
        <v>83578.45998</v>
      </c>
    </row>
    <row r="9" spans="1:4">
      <c r="A9" s="834" t="s">
        <v>3340</v>
      </c>
      <c r="B9" s="739" t="s">
        <v>3341</v>
      </c>
      <c r="C9" s="835"/>
      <c r="D9" s="741">
        <v>-311.7465406</v>
      </c>
    </row>
    <row r="10" spans="1:4">
      <c r="A10" s="834"/>
      <c r="B10" s="739" t="s">
        <v>162</v>
      </c>
      <c r="C10" s="835"/>
      <c r="D10" s="741">
        <v>-24057.859280000001</v>
      </c>
    </row>
    <row r="11" spans="1:4">
      <c r="A11" s="834" t="s">
        <v>3342</v>
      </c>
      <c r="B11" s="739" t="s">
        <v>27</v>
      </c>
      <c r="C11" s="835"/>
      <c r="D11" s="741">
        <v>59114.442799999997</v>
      </c>
    </row>
    <row r="12" spans="1:4">
      <c r="A12" s="834"/>
      <c r="B12" s="739" t="s">
        <v>3343</v>
      </c>
      <c r="C12" s="835"/>
      <c r="D12" s="741">
        <v>9399.4627990000008</v>
      </c>
    </row>
    <row r="13" spans="1:4">
      <c r="A13" s="834"/>
      <c r="B13" s="739" t="s">
        <v>3351</v>
      </c>
      <c r="C13" s="835"/>
      <c r="D13" s="741">
        <v>1105.3802209999999</v>
      </c>
    </row>
    <row r="14" spans="1:4">
      <c r="A14" s="834"/>
      <c r="B14" s="739" t="s">
        <v>3344</v>
      </c>
      <c r="C14" s="835"/>
      <c r="D14" s="741">
        <v>48609.599779999997</v>
      </c>
    </row>
    <row r="15" spans="1:4">
      <c r="A15" s="834" t="s">
        <v>3345</v>
      </c>
      <c r="B15" s="739" t="s">
        <v>27</v>
      </c>
      <c r="C15" s="835"/>
      <c r="D15" s="741">
        <v>59114.442799999997</v>
      </c>
    </row>
    <row r="16" spans="1:4">
      <c r="A16" s="834"/>
      <c r="B16" s="739" t="s">
        <v>146</v>
      </c>
      <c r="C16" s="835"/>
      <c r="D16" s="741">
        <v>6175.7643600000001</v>
      </c>
    </row>
    <row r="17" spans="1:4">
      <c r="A17" s="834"/>
      <c r="B17" s="739" t="s">
        <v>3346</v>
      </c>
      <c r="C17" s="835"/>
      <c r="D17" s="741">
        <v>52938.678440000003</v>
      </c>
    </row>
    <row r="18" spans="1:4" ht="27.6">
      <c r="A18" s="738" t="s">
        <v>3347</v>
      </c>
      <c r="B18" s="739" t="s">
        <v>146</v>
      </c>
      <c r="C18" s="740" t="s">
        <v>3348</v>
      </c>
      <c r="D18" s="741">
        <v>1756.81313</v>
      </c>
    </row>
    <row r="20" spans="1:4">
      <c r="A20" s="40" t="s">
        <v>20</v>
      </c>
    </row>
    <row r="21" spans="1:4">
      <c r="A21" s="40"/>
    </row>
    <row r="22" spans="1:4">
      <c r="A22" s="53" t="s">
        <v>3359</v>
      </c>
    </row>
  </sheetData>
  <mergeCells count="5">
    <mergeCell ref="A4:A8"/>
    <mergeCell ref="C4:C17"/>
    <mergeCell ref="A9:A10"/>
    <mergeCell ref="A11:A14"/>
    <mergeCell ref="A15:A17"/>
  </mergeCell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B1D20-2F5F-4A76-A3C3-9AB1684475ED}">
  <dimension ref="A1:D26"/>
  <sheetViews>
    <sheetView workbookViewId="0"/>
  </sheetViews>
  <sheetFormatPr defaultRowHeight="13.8"/>
  <cols>
    <col min="1" max="1" width="25.109375" style="17" customWidth="1"/>
    <col min="2" max="2" width="20.109375" style="17" customWidth="1"/>
    <col min="3" max="3" width="8.88671875" style="17"/>
    <col min="4" max="4" width="12.6640625" style="17" customWidth="1"/>
    <col min="5" max="16384" width="8.88671875" style="17"/>
  </cols>
  <sheetData>
    <row r="1" spans="1:4">
      <c r="A1" s="44" t="s">
        <v>3368</v>
      </c>
    </row>
    <row r="3" spans="1:4" ht="41.4">
      <c r="A3" s="736" t="s">
        <v>3332</v>
      </c>
      <c r="B3" s="736" t="s">
        <v>3333</v>
      </c>
      <c r="C3" s="737" t="s">
        <v>3334</v>
      </c>
      <c r="D3" s="736" t="s">
        <v>3335</v>
      </c>
    </row>
    <row r="4" spans="1:4">
      <c r="A4" s="834" t="s">
        <v>3336</v>
      </c>
      <c r="B4" s="739" t="s">
        <v>3256</v>
      </c>
      <c r="C4" s="835" t="s">
        <v>3337</v>
      </c>
      <c r="D4" s="741">
        <v>6260.5727120000001</v>
      </c>
    </row>
    <row r="5" spans="1:4">
      <c r="A5" s="834"/>
      <c r="B5" s="739" t="s">
        <v>86</v>
      </c>
      <c r="C5" s="835"/>
      <c r="D5" s="741">
        <v>10.303290260000001</v>
      </c>
    </row>
    <row r="6" spans="1:4">
      <c r="A6" s="834"/>
      <c r="B6" s="739" t="s">
        <v>3338</v>
      </c>
      <c r="C6" s="835"/>
      <c r="D6" s="741">
        <v>13.96793971</v>
      </c>
    </row>
    <row r="7" spans="1:4">
      <c r="A7" s="834"/>
      <c r="B7" s="739" t="s">
        <v>3339</v>
      </c>
      <c r="C7" s="835"/>
      <c r="D7" s="741">
        <v>6270.876002</v>
      </c>
    </row>
    <row r="8" spans="1:4">
      <c r="A8" s="834" t="s">
        <v>3340</v>
      </c>
      <c r="B8" s="739" t="s">
        <v>146</v>
      </c>
      <c r="C8" s="835"/>
      <c r="D8" s="741">
        <v>-5.1159100000000002E-13</v>
      </c>
    </row>
    <row r="9" spans="1:4">
      <c r="A9" s="834"/>
      <c r="B9" s="739" t="s">
        <v>3341</v>
      </c>
      <c r="C9" s="835"/>
      <c r="D9" s="741">
        <v>-3566.8740120000002</v>
      </c>
    </row>
    <row r="10" spans="1:4">
      <c r="A10" s="834"/>
      <c r="B10" s="739" t="s">
        <v>162</v>
      </c>
      <c r="C10" s="835"/>
      <c r="D10" s="741">
        <v>-16.78895412</v>
      </c>
    </row>
    <row r="11" spans="1:4">
      <c r="A11" s="834"/>
      <c r="B11" s="739" t="s">
        <v>3349</v>
      </c>
      <c r="C11" s="835"/>
      <c r="D11" s="741">
        <v>-41.263224710000003</v>
      </c>
    </row>
    <row r="12" spans="1:4">
      <c r="A12" s="834"/>
      <c r="B12" s="739" t="s">
        <v>3350</v>
      </c>
      <c r="C12" s="835"/>
      <c r="D12" s="741">
        <v>-119.55178410000001</v>
      </c>
    </row>
    <row r="13" spans="1:4">
      <c r="A13" s="834" t="s">
        <v>3342</v>
      </c>
      <c r="B13" s="739" t="s">
        <v>27</v>
      </c>
      <c r="C13" s="835"/>
      <c r="D13" s="741">
        <v>2532.1923980000001</v>
      </c>
    </row>
    <row r="14" spans="1:4">
      <c r="A14" s="834"/>
      <c r="B14" s="739" t="s">
        <v>3343</v>
      </c>
      <c r="C14" s="835"/>
      <c r="D14" s="741">
        <v>980.09208249999995</v>
      </c>
    </row>
    <row r="15" spans="1:4">
      <c r="A15" s="834"/>
      <c r="B15" s="739" t="s">
        <v>826</v>
      </c>
      <c r="C15" s="835"/>
      <c r="D15" s="741">
        <v>5.8437402899999995</v>
      </c>
    </row>
    <row r="16" spans="1:4">
      <c r="A16" s="834"/>
      <c r="B16" s="739" t="s">
        <v>3351</v>
      </c>
      <c r="C16" s="835"/>
      <c r="D16" s="741">
        <v>681.73869960000002</v>
      </c>
    </row>
    <row r="17" spans="1:4">
      <c r="A17" s="834"/>
      <c r="B17" s="739" t="s">
        <v>3344</v>
      </c>
      <c r="C17" s="835"/>
      <c r="D17" s="741">
        <v>823.17000519999999</v>
      </c>
    </row>
    <row r="18" spans="1:4">
      <c r="A18" s="834"/>
      <c r="B18" s="739" t="s">
        <v>158</v>
      </c>
      <c r="C18" s="835"/>
      <c r="D18" s="741">
        <v>41.347870059999998</v>
      </c>
    </row>
    <row r="19" spans="1:4">
      <c r="A19" s="834" t="s">
        <v>3345</v>
      </c>
      <c r="B19" s="739" t="s">
        <v>27</v>
      </c>
      <c r="C19" s="835"/>
      <c r="D19" s="741">
        <v>2532.1923980000001</v>
      </c>
    </row>
    <row r="20" spans="1:4">
      <c r="A20" s="834"/>
      <c r="B20" s="739" t="s">
        <v>146</v>
      </c>
      <c r="C20" s="835"/>
      <c r="D20" s="741">
        <v>2003.5544689999999</v>
      </c>
    </row>
    <row r="21" spans="1:4">
      <c r="A21" s="834"/>
      <c r="B21" s="739" t="s">
        <v>3346</v>
      </c>
      <c r="C21" s="835"/>
      <c r="D21" s="741">
        <v>528.63792839999996</v>
      </c>
    </row>
    <row r="22" spans="1:4" ht="27.6">
      <c r="A22" s="738" t="s">
        <v>3347</v>
      </c>
      <c r="B22" s="739" t="s">
        <v>146</v>
      </c>
      <c r="C22" s="740" t="s">
        <v>3348</v>
      </c>
      <c r="D22" s="741">
        <v>601.87678500000004</v>
      </c>
    </row>
    <row r="24" spans="1:4">
      <c r="A24" s="40" t="s">
        <v>20</v>
      </c>
    </row>
    <row r="25" spans="1:4">
      <c r="A25" s="40"/>
    </row>
    <row r="26" spans="1:4">
      <c r="A26" s="53" t="s">
        <v>3359</v>
      </c>
    </row>
  </sheetData>
  <mergeCells count="5">
    <mergeCell ref="A4:A7"/>
    <mergeCell ref="C4:C21"/>
    <mergeCell ref="A8:A12"/>
    <mergeCell ref="A13:A18"/>
    <mergeCell ref="A19:A21"/>
  </mergeCells>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518D7-3AB2-486F-B4D2-64D86F772B4A}">
  <dimension ref="A1:D25"/>
  <sheetViews>
    <sheetView workbookViewId="0"/>
  </sheetViews>
  <sheetFormatPr defaultRowHeight="13.8"/>
  <cols>
    <col min="1" max="1" width="24.5546875" style="17" customWidth="1"/>
    <col min="2" max="2" width="22" style="17" customWidth="1"/>
    <col min="3" max="3" width="8.88671875" style="17"/>
    <col min="4" max="4" width="13.33203125" style="17" customWidth="1"/>
    <col min="5" max="16384" width="8.88671875" style="17"/>
  </cols>
  <sheetData>
    <row r="1" spans="1:4">
      <c r="A1" s="44" t="s">
        <v>3369</v>
      </c>
    </row>
    <row r="3" spans="1:4" ht="27.6">
      <c r="A3" s="736" t="s">
        <v>3332</v>
      </c>
      <c r="B3" s="736" t="s">
        <v>3333</v>
      </c>
      <c r="C3" s="737" t="s">
        <v>3334</v>
      </c>
      <c r="D3" s="736" t="s">
        <v>3335</v>
      </c>
    </row>
    <row r="4" spans="1:4">
      <c r="A4" s="834" t="s">
        <v>3336</v>
      </c>
      <c r="B4" s="739" t="s">
        <v>3256</v>
      </c>
      <c r="C4" s="835" t="s">
        <v>3337</v>
      </c>
      <c r="D4" s="741">
        <v>255082.17009999999</v>
      </c>
    </row>
    <row r="5" spans="1:4">
      <c r="A5" s="834"/>
      <c r="B5" s="739" t="s">
        <v>86</v>
      </c>
      <c r="C5" s="835"/>
      <c r="D5" s="741">
        <v>25006.173849999999</v>
      </c>
    </row>
    <row r="6" spans="1:4">
      <c r="A6" s="834"/>
      <c r="B6" s="739" t="s">
        <v>85</v>
      </c>
      <c r="C6" s="835"/>
      <c r="D6" s="741">
        <v>-34857.623399999997</v>
      </c>
    </row>
    <row r="7" spans="1:4">
      <c r="A7" s="834"/>
      <c r="B7" s="739" t="s">
        <v>3338</v>
      </c>
      <c r="C7" s="835"/>
      <c r="D7" s="741">
        <v>-1208.259965</v>
      </c>
    </row>
    <row r="8" spans="1:4">
      <c r="A8" s="834"/>
      <c r="B8" s="739" t="s">
        <v>3339</v>
      </c>
      <c r="C8" s="835"/>
      <c r="D8" s="741">
        <v>245230.7205</v>
      </c>
    </row>
    <row r="9" spans="1:4">
      <c r="A9" s="834" t="s">
        <v>3340</v>
      </c>
      <c r="B9" s="739" t="s">
        <v>3341</v>
      </c>
      <c r="C9" s="835"/>
      <c r="D9" s="741">
        <v>-335.94120329999998</v>
      </c>
    </row>
    <row r="10" spans="1:4">
      <c r="A10" s="834"/>
      <c r="B10" s="739" t="s">
        <v>162</v>
      </c>
      <c r="C10" s="835"/>
      <c r="D10" s="741">
        <v>-9794.1200000000008</v>
      </c>
    </row>
    <row r="11" spans="1:4">
      <c r="A11" s="834"/>
      <c r="B11" s="739" t="s">
        <v>3349</v>
      </c>
      <c r="C11" s="835"/>
      <c r="D11" s="741">
        <v>-3319.7894350000001</v>
      </c>
    </row>
    <row r="12" spans="1:4">
      <c r="A12" s="834"/>
      <c r="B12" s="739" t="s">
        <v>3350</v>
      </c>
      <c r="C12" s="835"/>
      <c r="D12" s="741">
        <v>-5374.6089670000001</v>
      </c>
    </row>
    <row r="13" spans="1:4">
      <c r="A13" s="834" t="s">
        <v>3342</v>
      </c>
      <c r="B13" s="739" t="s">
        <v>27</v>
      </c>
      <c r="C13" s="835"/>
      <c r="D13" s="741">
        <v>225198.00099999999</v>
      </c>
    </row>
    <row r="14" spans="1:4">
      <c r="A14" s="834"/>
      <c r="B14" s="739" t="s">
        <v>3343</v>
      </c>
      <c r="C14" s="835"/>
      <c r="D14" s="741">
        <v>39821.424310000002</v>
      </c>
    </row>
    <row r="15" spans="1:4">
      <c r="A15" s="834"/>
      <c r="B15" s="739" t="s">
        <v>3351</v>
      </c>
      <c r="C15" s="835"/>
      <c r="D15" s="741">
        <v>130.87570600000001</v>
      </c>
    </row>
    <row r="16" spans="1:4">
      <c r="A16" s="834"/>
      <c r="B16" s="739" t="s">
        <v>3344</v>
      </c>
      <c r="C16" s="835"/>
      <c r="D16" s="741">
        <v>183831.1887</v>
      </c>
    </row>
    <row r="17" spans="1:4">
      <c r="A17" s="834"/>
      <c r="B17" s="739" t="s">
        <v>158</v>
      </c>
      <c r="C17" s="835"/>
      <c r="D17" s="741">
        <v>1414.512299</v>
      </c>
    </row>
    <row r="18" spans="1:4">
      <c r="A18" s="834" t="s">
        <v>3345</v>
      </c>
      <c r="B18" s="739" t="s">
        <v>27</v>
      </c>
      <c r="C18" s="835"/>
      <c r="D18" s="741">
        <v>225198.00099999999</v>
      </c>
    </row>
    <row r="19" spans="1:4">
      <c r="A19" s="834"/>
      <c r="B19" s="739" t="s">
        <v>146</v>
      </c>
      <c r="C19" s="835"/>
      <c r="D19" s="741">
        <v>40017.534720000003</v>
      </c>
    </row>
    <row r="20" spans="1:4">
      <c r="A20" s="834"/>
      <c r="B20" s="739" t="s">
        <v>3346</v>
      </c>
      <c r="C20" s="835"/>
      <c r="D20" s="741">
        <v>185180.4662</v>
      </c>
    </row>
    <row r="21" spans="1:4" ht="27.6">
      <c r="A21" s="738" t="s">
        <v>3347</v>
      </c>
      <c r="B21" s="739" t="s">
        <v>146</v>
      </c>
      <c r="C21" s="740" t="s">
        <v>3348</v>
      </c>
      <c r="D21" s="741">
        <v>16319.398800000001</v>
      </c>
    </row>
    <row r="23" spans="1:4">
      <c r="A23" s="40" t="s">
        <v>20</v>
      </c>
    </row>
    <row r="24" spans="1:4">
      <c r="A24" s="40"/>
    </row>
    <row r="25" spans="1:4">
      <c r="A25" s="53" t="s">
        <v>3359</v>
      </c>
    </row>
  </sheetData>
  <mergeCells count="5">
    <mergeCell ref="A4:A8"/>
    <mergeCell ref="C4:C20"/>
    <mergeCell ref="A9:A12"/>
    <mergeCell ref="A13:A17"/>
    <mergeCell ref="A18:A20"/>
  </mergeCell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2F9D1-DCCD-4601-9317-B86A43DB2D4A}">
  <dimension ref="A1:D23"/>
  <sheetViews>
    <sheetView workbookViewId="0"/>
  </sheetViews>
  <sheetFormatPr defaultRowHeight="13.8"/>
  <cols>
    <col min="1" max="1" width="23.88671875" style="17" customWidth="1"/>
    <col min="2" max="2" width="21.6640625" style="17" customWidth="1"/>
    <col min="3" max="3" width="8.88671875" style="17"/>
    <col min="4" max="4" width="13.88671875" style="17" customWidth="1"/>
    <col min="5" max="16384" width="8.88671875" style="17"/>
  </cols>
  <sheetData>
    <row r="1" spans="1:4">
      <c r="A1" s="44" t="s">
        <v>3352</v>
      </c>
    </row>
    <row r="3" spans="1:4" ht="27.6">
      <c r="A3" s="736" t="s">
        <v>3332</v>
      </c>
      <c r="B3" s="736" t="s">
        <v>3333</v>
      </c>
      <c r="C3" s="737" t="s">
        <v>3334</v>
      </c>
      <c r="D3" s="736" t="s">
        <v>3335</v>
      </c>
    </row>
    <row r="4" spans="1:4">
      <c r="A4" s="834" t="s">
        <v>3336</v>
      </c>
      <c r="B4" s="739" t="s">
        <v>3256</v>
      </c>
      <c r="C4" s="835" t="s">
        <v>3337</v>
      </c>
      <c r="D4" s="741">
        <v>33279.163249999998</v>
      </c>
    </row>
    <row r="5" spans="1:4">
      <c r="A5" s="834"/>
      <c r="B5" s="739" t="s">
        <v>86</v>
      </c>
      <c r="C5" s="835"/>
      <c r="D5" s="741">
        <v>8957.6368199999997</v>
      </c>
    </row>
    <row r="6" spans="1:4">
      <c r="A6" s="834"/>
      <c r="B6" s="739" t="s">
        <v>85</v>
      </c>
      <c r="C6" s="835"/>
      <c r="D6" s="741">
        <v>-9077.9529340000008</v>
      </c>
    </row>
    <row r="7" spans="1:4">
      <c r="A7" s="834"/>
      <c r="B7" s="739" t="s">
        <v>3338</v>
      </c>
      <c r="C7" s="835"/>
      <c r="D7" s="741">
        <v>-8656.2142019999992</v>
      </c>
    </row>
    <row r="8" spans="1:4">
      <c r="A8" s="834"/>
      <c r="B8" s="739" t="s">
        <v>3339</v>
      </c>
      <c r="C8" s="835"/>
      <c r="D8" s="741">
        <v>33158.847130000002</v>
      </c>
    </row>
    <row r="9" spans="1:4">
      <c r="A9" s="834" t="s">
        <v>3340</v>
      </c>
      <c r="B9" s="739" t="s">
        <v>146</v>
      </c>
      <c r="C9" s="835"/>
      <c r="D9" s="741">
        <v>-1.5703200000000002</v>
      </c>
    </row>
    <row r="10" spans="1:4">
      <c r="A10" s="834"/>
      <c r="B10" s="739" t="s">
        <v>162</v>
      </c>
      <c r="C10" s="835"/>
      <c r="D10" s="741">
        <v>-12216.80544</v>
      </c>
    </row>
    <row r="11" spans="1:4">
      <c r="A11" s="834"/>
      <c r="B11" s="739" t="s">
        <v>3350</v>
      </c>
      <c r="C11" s="835"/>
      <c r="D11" s="741">
        <v>-1330.893376</v>
      </c>
    </row>
    <row r="12" spans="1:4">
      <c r="A12" s="834" t="s">
        <v>3342</v>
      </c>
      <c r="B12" s="739" t="s">
        <v>27</v>
      </c>
      <c r="C12" s="835"/>
      <c r="D12" s="741">
        <v>10954.36722</v>
      </c>
    </row>
    <row r="13" spans="1:4">
      <c r="A13" s="834"/>
      <c r="B13" s="739" t="s">
        <v>3343</v>
      </c>
      <c r="C13" s="835"/>
      <c r="D13" s="741">
        <v>1580.907839</v>
      </c>
    </row>
    <row r="14" spans="1:4">
      <c r="A14" s="834"/>
      <c r="B14" s="739" t="s">
        <v>3351</v>
      </c>
      <c r="C14" s="835"/>
      <c r="D14" s="741">
        <v>1445.6377930000001</v>
      </c>
    </row>
    <row r="15" spans="1:4">
      <c r="A15" s="834"/>
      <c r="B15" s="739" t="s">
        <v>3344</v>
      </c>
      <c r="C15" s="835"/>
      <c r="D15" s="741">
        <v>7927.8215849999997</v>
      </c>
    </row>
    <row r="16" spans="1:4">
      <c r="A16" s="834" t="s">
        <v>3345</v>
      </c>
      <c r="B16" s="739" t="s">
        <v>27</v>
      </c>
      <c r="C16" s="835"/>
      <c r="D16" s="741">
        <v>10954.36722</v>
      </c>
    </row>
    <row r="17" spans="1:4">
      <c r="A17" s="834"/>
      <c r="B17" s="739" t="s">
        <v>146</v>
      </c>
      <c r="C17" s="835"/>
      <c r="D17" s="741">
        <v>3850.2731359999998</v>
      </c>
    </row>
    <row r="18" spans="1:4">
      <c r="A18" s="834"/>
      <c r="B18" s="739" t="s">
        <v>3346</v>
      </c>
      <c r="C18" s="835"/>
      <c r="D18" s="741">
        <v>7104.0940799999998</v>
      </c>
    </row>
    <row r="19" spans="1:4" ht="27.6">
      <c r="A19" s="738" t="s">
        <v>3347</v>
      </c>
      <c r="B19" s="739" t="s">
        <v>146</v>
      </c>
      <c r="C19" s="740" t="s">
        <v>3348</v>
      </c>
      <c r="D19" s="741">
        <v>1525.315836</v>
      </c>
    </row>
    <row r="21" spans="1:4">
      <c r="A21" s="40" t="s">
        <v>20</v>
      </c>
    </row>
    <row r="22" spans="1:4">
      <c r="A22" s="40"/>
    </row>
    <row r="23" spans="1:4">
      <c r="A23" s="53" t="s">
        <v>3359</v>
      </c>
    </row>
  </sheetData>
  <mergeCells count="5">
    <mergeCell ref="A4:A8"/>
    <mergeCell ref="C4:C18"/>
    <mergeCell ref="A9:A11"/>
    <mergeCell ref="A12:A15"/>
    <mergeCell ref="A16:A18"/>
  </mergeCells>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BE511-7B3E-4DD9-95B0-41BC9E62C7AC}">
  <dimension ref="A1:D22"/>
  <sheetViews>
    <sheetView workbookViewId="0"/>
  </sheetViews>
  <sheetFormatPr defaultRowHeight="13.8"/>
  <cols>
    <col min="1" max="1" width="24.6640625" style="17" customWidth="1"/>
    <col min="2" max="2" width="24" style="17" customWidth="1"/>
    <col min="3" max="3" width="8.88671875" style="17"/>
    <col min="4" max="4" width="15.109375" style="17" customWidth="1"/>
    <col min="5" max="16384" width="8.88671875" style="17"/>
  </cols>
  <sheetData>
    <row r="1" spans="1:4">
      <c r="A1" s="44" t="s">
        <v>3353</v>
      </c>
    </row>
    <row r="3" spans="1:4" ht="27.6">
      <c r="A3" s="736" t="s">
        <v>3332</v>
      </c>
      <c r="B3" s="736" t="s">
        <v>3333</v>
      </c>
      <c r="C3" s="737" t="s">
        <v>3334</v>
      </c>
      <c r="D3" s="736" t="s">
        <v>3335</v>
      </c>
    </row>
    <row r="4" spans="1:4">
      <c r="A4" s="834" t="s">
        <v>3336</v>
      </c>
      <c r="B4" s="739" t="s">
        <v>3256</v>
      </c>
      <c r="C4" s="835" t="s">
        <v>3337</v>
      </c>
      <c r="D4" s="742">
        <v>130.5055476</v>
      </c>
    </row>
    <row r="5" spans="1:4">
      <c r="A5" s="834"/>
      <c r="B5" s="739" t="s">
        <v>86</v>
      </c>
      <c r="C5" s="835"/>
      <c r="D5" s="742">
        <v>2.8336000000000001</v>
      </c>
    </row>
    <row r="6" spans="1:4">
      <c r="A6" s="834"/>
      <c r="B6" s="739" t="s">
        <v>85</v>
      </c>
      <c r="C6" s="835"/>
      <c r="D6" s="742">
        <v>-5.7595999999999998</v>
      </c>
    </row>
    <row r="7" spans="1:4">
      <c r="A7" s="834"/>
      <c r="B7" s="739" t="s">
        <v>3338</v>
      </c>
      <c r="C7" s="835"/>
      <c r="D7" s="742">
        <v>-33.551003639999998</v>
      </c>
    </row>
    <row r="8" spans="1:4">
      <c r="A8" s="834"/>
      <c r="B8" s="739" t="s">
        <v>3339</v>
      </c>
      <c r="C8" s="835"/>
      <c r="D8" s="742">
        <v>127.5795476</v>
      </c>
    </row>
    <row r="9" spans="1:4">
      <c r="A9" s="834" t="s">
        <v>3340</v>
      </c>
      <c r="B9" s="739" t="s">
        <v>146</v>
      </c>
      <c r="C9" s="835"/>
      <c r="D9" s="742">
        <v>-1.0658099999999999E-14</v>
      </c>
    </row>
    <row r="10" spans="1:4">
      <c r="A10" s="834"/>
      <c r="B10" s="739" t="s">
        <v>3349</v>
      </c>
      <c r="C10" s="835"/>
      <c r="D10" s="742">
        <v>-2.590317449</v>
      </c>
    </row>
    <row r="11" spans="1:4">
      <c r="A11" s="834"/>
      <c r="B11" s="739" t="s">
        <v>3350</v>
      </c>
      <c r="C11" s="835"/>
      <c r="D11" s="742">
        <v>-6.7195806620000003</v>
      </c>
    </row>
    <row r="12" spans="1:4">
      <c r="A12" s="834" t="s">
        <v>3342</v>
      </c>
      <c r="B12" s="739" t="s">
        <v>27</v>
      </c>
      <c r="C12" s="835"/>
      <c r="D12" s="742">
        <v>84.718645850000001</v>
      </c>
    </row>
    <row r="13" spans="1:4">
      <c r="A13" s="834"/>
      <c r="B13" s="739" t="s">
        <v>3343</v>
      </c>
      <c r="C13" s="835"/>
      <c r="D13" s="742">
        <v>17.820085890000001</v>
      </c>
    </row>
    <row r="14" spans="1:4">
      <c r="A14" s="834"/>
      <c r="B14" s="739" t="s">
        <v>3351</v>
      </c>
      <c r="C14" s="835"/>
      <c r="D14" s="742">
        <v>38.166365220000003</v>
      </c>
    </row>
    <row r="15" spans="1:4">
      <c r="A15" s="834"/>
      <c r="B15" s="739" t="s">
        <v>3344</v>
      </c>
      <c r="C15" s="835"/>
      <c r="D15" s="742">
        <v>28.732194740000001</v>
      </c>
    </row>
    <row r="16" spans="1:4">
      <c r="A16" s="834" t="s">
        <v>3345</v>
      </c>
      <c r="B16" s="739" t="s">
        <v>27</v>
      </c>
      <c r="C16" s="835"/>
      <c r="D16" s="742">
        <v>84.718645850000001</v>
      </c>
    </row>
    <row r="17" spans="1:4">
      <c r="A17" s="834"/>
      <c r="B17" s="739" t="s">
        <v>146</v>
      </c>
      <c r="C17" s="835"/>
      <c r="D17" s="742">
        <v>84.718645850000001</v>
      </c>
    </row>
    <row r="18" spans="1:4" ht="27.6">
      <c r="A18" s="738" t="s">
        <v>3347</v>
      </c>
      <c r="B18" s="739" t="s">
        <v>146</v>
      </c>
      <c r="C18" s="740" t="s">
        <v>3348</v>
      </c>
      <c r="D18" s="742">
        <v>26.297540999999999</v>
      </c>
    </row>
    <row r="20" spans="1:4">
      <c r="A20" s="40" t="s">
        <v>20</v>
      </c>
    </row>
    <row r="21" spans="1:4">
      <c r="A21" s="40"/>
    </row>
    <row r="22" spans="1:4">
      <c r="A22" s="53" t="s">
        <v>3359</v>
      </c>
    </row>
  </sheetData>
  <mergeCells count="5">
    <mergeCell ref="A4:A8"/>
    <mergeCell ref="C4:C17"/>
    <mergeCell ref="A9:A11"/>
    <mergeCell ref="A12:A15"/>
    <mergeCell ref="A16:A1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A22"/>
  <sheetViews>
    <sheetView workbookViewId="0">
      <selection activeCell="H23" sqref="H23"/>
    </sheetView>
  </sheetViews>
  <sheetFormatPr defaultRowHeight="14.4"/>
  <cols>
    <col min="1" max="1" width="22.77734375" customWidth="1"/>
    <col min="2" max="25" width="11.44140625" customWidth="1"/>
  </cols>
  <sheetData>
    <row r="1" spans="1:27">
      <c r="A1" s="44" t="s">
        <v>2912</v>
      </c>
    </row>
    <row r="3" spans="1:27">
      <c r="A3" s="370" t="s">
        <v>1148</v>
      </c>
      <c r="B3" s="371">
        <v>2000</v>
      </c>
      <c r="C3" s="371">
        <v>2001</v>
      </c>
      <c r="D3" s="371">
        <v>2002</v>
      </c>
      <c r="E3" s="371">
        <v>2003</v>
      </c>
      <c r="F3" s="371">
        <v>2004</v>
      </c>
      <c r="G3" s="371">
        <v>2005</v>
      </c>
      <c r="H3" s="371">
        <v>2006</v>
      </c>
      <c r="I3" s="371">
        <v>2007</v>
      </c>
      <c r="J3" s="371">
        <v>2008</v>
      </c>
      <c r="K3" s="371">
        <v>2009</v>
      </c>
      <c r="L3" s="371">
        <v>2010</v>
      </c>
      <c r="M3" s="371">
        <v>2011</v>
      </c>
      <c r="N3" s="371">
        <v>2012</v>
      </c>
      <c r="O3" s="371">
        <v>2013</v>
      </c>
      <c r="P3" s="371">
        <v>2014</v>
      </c>
      <c r="Q3" s="371">
        <v>2015</v>
      </c>
      <c r="R3" s="371">
        <v>2016</v>
      </c>
      <c r="S3" s="371">
        <v>2017</v>
      </c>
      <c r="T3" s="371">
        <v>2018</v>
      </c>
      <c r="U3" s="371">
        <v>2019</v>
      </c>
      <c r="V3" s="371">
        <v>2020</v>
      </c>
      <c r="W3" s="371">
        <v>2021</v>
      </c>
      <c r="X3" s="371">
        <v>2022</v>
      </c>
      <c r="Y3" s="371">
        <v>2023</v>
      </c>
      <c r="AA3" s="494" t="s">
        <v>528</v>
      </c>
    </row>
    <row r="4" spans="1:27">
      <c r="A4" s="372" t="s">
        <v>13</v>
      </c>
      <c r="B4" s="623"/>
      <c r="C4" s="623"/>
      <c r="D4" s="623">
        <v>-271.82834765999996</v>
      </c>
      <c r="E4" s="623">
        <v>-702.62432095999998</v>
      </c>
      <c r="F4" s="623">
        <v>-418.52630181000643</v>
      </c>
      <c r="G4" s="623">
        <v>-223.04989206000107</v>
      </c>
      <c r="H4" s="623">
        <v>-225.2179376099906</v>
      </c>
      <c r="I4" s="623">
        <v>847.07139442799757</v>
      </c>
      <c r="J4" s="623">
        <v>1121.2014665700085</v>
      </c>
      <c r="K4" s="623">
        <v>457.01612336000107</v>
      </c>
      <c r="L4" s="623">
        <v>805.95312579000415</v>
      </c>
      <c r="M4" s="623">
        <v>532.04590836999569</v>
      </c>
      <c r="N4" s="623">
        <v>2061.2349147186233</v>
      </c>
      <c r="O4" s="623">
        <v>1241.5755348316363</v>
      </c>
      <c r="P4" s="623">
        <v>1168.1530636100154</v>
      </c>
      <c r="Q4" s="623">
        <v>1416.8538711773251</v>
      </c>
      <c r="R4" s="623">
        <v>1207.565012663988</v>
      </c>
      <c r="S4" s="623">
        <v>1106.7525112257322</v>
      </c>
      <c r="T4" s="623">
        <v>982.08303200024181</v>
      </c>
      <c r="U4" s="623">
        <v>2.2137715589990421</v>
      </c>
      <c r="V4" s="623">
        <v>-117.02977319797111</v>
      </c>
      <c r="W4" s="623">
        <v>748.45349114350472</v>
      </c>
      <c r="X4" s="623">
        <v>272.41034187088269</v>
      </c>
      <c r="Y4" s="623">
        <v>194.08780465430891</v>
      </c>
    </row>
    <row r="5" spans="1:27">
      <c r="A5" s="372" t="s">
        <v>12</v>
      </c>
      <c r="B5" s="623">
        <v>-1407.2056893907929</v>
      </c>
      <c r="C5" s="623">
        <v>-1327.6243128484236</v>
      </c>
      <c r="D5" s="623">
        <v>-232.18368436159668</v>
      </c>
      <c r="E5" s="623">
        <v>-1634.5938863668316</v>
      </c>
      <c r="F5" s="623">
        <v>-2298.2923579118919</v>
      </c>
      <c r="G5" s="623">
        <v>-2556.0120871574959</v>
      </c>
      <c r="H5" s="623">
        <v>-2060.1224216462879</v>
      </c>
      <c r="I5" s="623">
        <v>-2665.1539324892519</v>
      </c>
      <c r="J5" s="623">
        <v>-2877.6190525487978</v>
      </c>
      <c r="K5" s="623">
        <v>-3077.7348734145157</v>
      </c>
      <c r="L5" s="623">
        <v>-3400.5363896901481</v>
      </c>
      <c r="M5" s="623">
        <v>-3920.6312556103139</v>
      </c>
      <c r="N5" s="623">
        <v>-4609.7994007651623</v>
      </c>
      <c r="O5" s="623">
        <v>-4023.6125357957085</v>
      </c>
      <c r="P5" s="623">
        <v>-4010.6645707864964</v>
      </c>
      <c r="Q5" s="623">
        <v>-3949.3767259633819</v>
      </c>
      <c r="R5" s="623">
        <v>-2841.8824996160365</v>
      </c>
      <c r="S5" s="623">
        <v>-3118.9753976646889</v>
      </c>
      <c r="T5" s="623">
        <v>-3750.2705384379365</v>
      </c>
      <c r="U5" s="623">
        <v>-3811.5523844958657</v>
      </c>
      <c r="V5" s="623">
        <v>-3675.6137381536487</v>
      </c>
      <c r="W5" s="623">
        <v>-4269.1961517114332</v>
      </c>
      <c r="X5" s="623">
        <v>-4677.8608058578902</v>
      </c>
      <c r="Y5" s="623">
        <v>-4159.9101443306263</v>
      </c>
    </row>
    <row r="6" spans="1:27">
      <c r="A6" s="372" t="s">
        <v>483</v>
      </c>
      <c r="B6" s="623"/>
      <c r="C6" s="623"/>
      <c r="D6" s="623"/>
      <c r="E6" s="623"/>
      <c r="F6" s="623"/>
      <c r="G6" s="623"/>
      <c r="H6" s="623"/>
      <c r="I6" s="623"/>
      <c r="J6" s="623"/>
      <c r="K6" s="623">
        <v>-13.995575627000001</v>
      </c>
      <c r="L6" s="623">
        <v>-22.506700788</v>
      </c>
      <c r="M6" s="623">
        <v>-14.742859618000001</v>
      </c>
      <c r="N6" s="623">
        <v>-21.06877669</v>
      </c>
      <c r="O6" s="623">
        <v>-30.779436774000001</v>
      </c>
      <c r="P6" s="623">
        <v>-14.547550373</v>
      </c>
      <c r="Q6" s="623">
        <v>-11.822876501</v>
      </c>
      <c r="R6" s="623">
        <v>-12.115064457999999</v>
      </c>
      <c r="S6" s="623">
        <v>-9.6033734390000003</v>
      </c>
      <c r="T6" s="623">
        <v>-20.08423998</v>
      </c>
      <c r="U6" s="623">
        <v>-9.8789565080000017</v>
      </c>
      <c r="V6" s="623">
        <v>-16.846279409571054</v>
      </c>
      <c r="W6" s="623">
        <v>-16.880808857081099</v>
      </c>
      <c r="X6" s="623">
        <v>-14.65873163873043</v>
      </c>
      <c r="Y6" s="623">
        <v>-15.669803278676515</v>
      </c>
    </row>
    <row r="7" spans="1:27">
      <c r="A7" s="372" t="s">
        <v>89</v>
      </c>
      <c r="B7" s="623">
        <v>-173.44669027199285</v>
      </c>
      <c r="C7" s="623">
        <v>-184.95940579442234</v>
      </c>
      <c r="D7" s="623">
        <v>-262.89475843047018</v>
      </c>
      <c r="E7" s="623">
        <v>-290.02380195641092</v>
      </c>
      <c r="F7" s="623">
        <v>-413.338453122484</v>
      </c>
      <c r="G7" s="623">
        <v>-480.67495015114213</v>
      </c>
      <c r="H7" s="623">
        <v>-1664.5647842556564</v>
      </c>
      <c r="I7" s="623">
        <v>-1077.4843435536052</v>
      </c>
      <c r="J7" s="623">
        <v>-1344.1240478325519</v>
      </c>
      <c r="K7" s="623">
        <v>-839.46701556110293</v>
      </c>
      <c r="L7" s="623">
        <v>1491</v>
      </c>
      <c r="M7" s="623">
        <v>-1048.2692640498708</v>
      </c>
      <c r="N7" s="623">
        <v>344</v>
      </c>
      <c r="O7" s="623">
        <v>-90</v>
      </c>
      <c r="P7" s="623">
        <v>4550.2995824440004</v>
      </c>
      <c r="Q7" s="623">
        <v>4104.3039033909999</v>
      </c>
      <c r="R7" s="623">
        <v>4259.8180502080004</v>
      </c>
      <c r="S7" s="623">
        <v>6663.8323469590005</v>
      </c>
      <c r="T7" s="623">
        <v>11590.952872181</v>
      </c>
      <c r="U7" s="623">
        <v>5196.6917623059999</v>
      </c>
      <c r="V7" s="623">
        <v>3496.5540339210002</v>
      </c>
      <c r="W7" s="623">
        <v>4989.6756891240002</v>
      </c>
      <c r="X7" s="623">
        <v>883.69177171699994</v>
      </c>
      <c r="Y7" s="623">
        <v>788.28311710399998</v>
      </c>
    </row>
    <row r="8" spans="1:27">
      <c r="A8" s="372" t="s">
        <v>482</v>
      </c>
      <c r="B8" s="623">
        <v>-388.05523231884047</v>
      </c>
      <c r="C8" s="623">
        <v>-181.98253883720918</v>
      </c>
      <c r="D8" s="623">
        <v>-67.472399925714399</v>
      </c>
      <c r="E8" s="623">
        <v>-49.784673864473461</v>
      </c>
      <c r="F8" s="623">
        <v>-473.31693933749989</v>
      </c>
      <c r="G8" s="623">
        <v>-473.44941025218736</v>
      </c>
      <c r="H8" s="623">
        <v>-60.211312839705897</v>
      </c>
      <c r="I8" s="623">
        <v>-25.161246340425578</v>
      </c>
      <c r="J8" s="623">
        <v>-185.30894087469869</v>
      </c>
      <c r="K8" s="623">
        <v>-525.48255769000775</v>
      </c>
      <c r="L8" s="623">
        <v>-831.92610703999628</v>
      </c>
      <c r="M8" s="623">
        <v>-937.66558902999691</v>
      </c>
      <c r="N8" s="623">
        <v>-248.91453092003508</v>
      </c>
      <c r="O8" s="623">
        <v>-317.42411716001311</v>
      </c>
      <c r="P8" s="623">
        <v>-109.90971599000818</v>
      </c>
      <c r="Q8" s="623">
        <v>144.82438293999689</v>
      </c>
      <c r="R8" s="623">
        <v>114.52153391000093</v>
      </c>
      <c r="S8" s="623">
        <v>-100.73332157000436</v>
      </c>
      <c r="T8" s="623">
        <v>-320.79195032002667</v>
      </c>
      <c r="U8" s="623">
        <v>-236.3274219499699</v>
      </c>
      <c r="V8" s="623">
        <v>-237.00997357000892</v>
      </c>
      <c r="W8" s="623">
        <v>-344.72122322002269</v>
      </c>
      <c r="X8" s="623">
        <v>30.413017243241029</v>
      </c>
      <c r="Y8" s="623">
        <v>145.72286463249293</v>
      </c>
    </row>
    <row r="9" spans="1:27">
      <c r="A9" s="372" t="s">
        <v>11</v>
      </c>
      <c r="B9" s="623">
        <v>-269.95061130071576</v>
      </c>
      <c r="C9" s="623">
        <v>-379.52274779069768</v>
      </c>
      <c r="D9" s="623">
        <v>-479.0083324761905</v>
      </c>
      <c r="E9" s="623">
        <v>-825.36587236842104</v>
      </c>
      <c r="F9" s="623">
        <v>-258.08569843750001</v>
      </c>
      <c r="G9" s="623">
        <v>-630.40572421875004</v>
      </c>
      <c r="H9" s="623">
        <v>-692.22852147058825</v>
      </c>
      <c r="I9" s="623">
        <v>-678.43571460992905</v>
      </c>
      <c r="J9" s="623">
        <v>-474.98413204819275</v>
      </c>
      <c r="K9" s="623">
        <v>-547.45105321428571</v>
      </c>
      <c r="L9" s="623">
        <v>-637.24197469183832</v>
      </c>
      <c r="M9" s="623">
        <v>-1067.1676769957187</v>
      </c>
      <c r="N9" s="623">
        <v>-1118.8880300625062</v>
      </c>
      <c r="O9" s="623">
        <v>-1175.023033934852</v>
      </c>
      <c r="P9" s="623">
        <v>-1122.0675076031639</v>
      </c>
      <c r="Q9" s="623">
        <v>-1055.1394719071413</v>
      </c>
      <c r="R9" s="623">
        <v>-814.64323189481718</v>
      </c>
      <c r="S9" s="623">
        <v>-1123.3654335968645</v>
      </c>
      <c r="T9" s="623">
        <v>-864.91973185132929</v>
      </c>
      <c r="U9" s="623">
        <v>-977.69599957013884</v>
      </c>
      <c r="V9" s="623">
        <v>-711.16402344121207</v>
      </c>
      <c r="W9" s="623">
        <v>-921.44464339193451</v>
      </c>
      <c r="X9" s="623">
        <v>-1035.2428339106955</v>
      </c>
      <c r="Y9" s="623">
        <v>-946.03600282342097</v>
      </c>
    </row>
    <row r="10" spans="1:27">
      <c r="A10" s="372" t="s">
        <v>10</v>
      </c>
      <c r="B10" s="623">
        <v>-70.494415920713038</v>
      </c>
      <c r="C10" s="623">
        <v>-46.54350455234021</v>
      </c>
      <c r="D10" s="623">
        <v>-36.703581883511553</v>
      </c>
      <c r="E10" s="623">
        <v>-109.62074101987383</v>
      </c>
      <c r="F10" s="623">
        <v>-123.34644990885781</v>
      </c>
      <c r="G10" s="623">
        <v>-231.97775837037756</v>
      </c>
      <c r="H10" s="623">
        <v>-163.59701300718351</v>
      </c>
      <c r="I10" s="623">
        <v>-213.96343115472408</v>
      </c>
      <c r="J10" s="623">
        <v>-299.79509276683962</v>
      </c>
      <c r="K10" s="623">
        <v>-279.71256911777056</v>
      </c>
      <c r="L10" s="623">
        <v>-224.7883549161109</v>
      </c>
      <c r="M10" s="623">
        <v>-248.63251618129533</v>
      </c>
      <c r="N10" s="623">
        <v>-182.82093176457991</v>
      </c>
      <c r="O10" s="623">
        <v>-138.15041296091604</v>
      </c>
      <c r="P10" s="623">
        <v>-135.96306639836905</v>
      </c>
      <c r="Q10" s="623">
        <v>-132.5321636294828</v>
      </c>
      <c r="R10" s="623">
        <v>-115.12956939498994</v>
      </c>
      <c r="S10" s="623">
        <v>-144.82899532855495</v>
      </c>
      <c r="T10" s="623">
        <v>-279.92659014254514</v>
      </c>
      <c r="U10" s="623">
        <v>-285.61191123975152</v>
      </c>
      <c r="V10" s="623">
        <v>-255.40832931634651</v>
      </c>
      <c r="W10" s="623">
        <v>-389.17511465896206</v>
      </c>
      <c r="X10" s="623">
        <v>-395.5794472950605</v>
      </c>
      <c r="Y10" s="623">
        <v>-352.2337392188025</v>
      </c>
    </row>
    <row r="11" spans="1:27">
      <c r="A11" s="372" t="s">
        <v>9</v>
      </c>
      <c r="B11" s="623">
        <v>-173.49749347300002</v>
      </c>
      <c r="C11" s="623">
        <v>-232.67944605700012</v>
      </c>
      <c r="D11" s="623">
        <v>-299.62287040500001</v>
      </c>
      <c r="E11" s="623">
        <v>-324.93801424700001</v>
      </c>
      <c r="F11" s="623">
        <v>-397.57564987699993</v>
      </c>
      <c r="G11" s="623">
        <v>-585.35039101399991</v>
      </c>
      <c r="H11" s="623">
        <v>-578.0603222709999</v>
      </c>
      <c r="I11" s="623">
        <v>-425.01486580300002</v>
      </c>
      <c r="J11" s="623">
        <v>-901.48732693400007</v>
      </c>
      <c r="K11" s="623">
        <v>-891.60513252699991</v>
      </c>
      <c r="L11" s="623">
        <v>-689.82721664200005</v>
      </c>
      <c r="M11" s="623">
        <v>-567.70452017600019</v>
      </c>
      <c r="N11" s="623">
        <v>-750.89339476500004</v>
      </c>
      <c r="O11" s="623">
        <v>-940.87458524300018</v>
      </c>
      <c r="P11" s="623">
        <v>-713.25408049499993</v>
      </c>
      <c r="Q11" s="623">
        <v>-399.99876837199992</v>
      </c>
      <c r="R11" s="623">
        <v>-448.458691348</v>
      </c>
      <c r="S11" s="623">
        <v>-580.26340998899991</v>
      </c>
      <c r="T11" s="623">
        <v>-747.33580771300012</v>
      </c>
      <c r="U11" s="623">
        <v>-621.9194071259999</v>
      </c>
      <c r="V11" s="623">
        <v>-713.91222861900019</v>
      </c>
      <c r="W11" s="623">
        <v>-636.01101867199986</v>
      </c>
      <c r="X11" s="623">
        <v>-467.67096776</v>
      </c>
      <c r="Y11" s="623">
        <v>-691.48241123999992</v>
      </c>
    </row>
    <row r="12" spans="1:27">
      <c r="A12" s="372" t="s">
        <v>8</v>
      </c>
      <c r="B12" s="623">
        <v>-304.05167555217059</v>
      </c>
      <c r="C12" s="623">
        <v>-271.53446852425185</v>
      </c>
      <c r="D12" s="623">
        <v>-283.39485981308411</v>
      </c>
      <c r="E12" s="623">
        <v>-266.54823819591263</v>
      </c>
      <c r="F12" s="623">
        <v>-293.86738738738745</v>
      </c>
      <c r="G12" s="623">
        <v>-279.52364009579196</v>
      </c>
      <c r="H12" s="623">
        <v>-155.2191332263242</v>
      </c>
      <c r="I12" s="623">
        <v>-140.46483901817015</v>
      </c>
      <c r="J12" s="623">
        <v>-229.34880112834983</v>
      </c>
      <c r="K12" s="623">
        <v>-144.67119599248593</v>
      </c>
      <c r="L12" s="623">
        <v>-171.56840401424409</v>
      </c>
      <c r="M12" s="623">
        <v>-118.95680000000004</v>
      </c>
      <c r="N12" s="623">
        <v>-27.626394921483438</v>
      </c>
      <c r="O12" s="623">
        <v>-74.525407697325534</v>
      </c>
      <c r="P12" s="623">
        <v>-85.982429784454609</v>
      </c>
      <c r="Q12" s="623">
        <v>-55.5</v>
      </c>
      <c r="R12" s="623">
        <v>-147.22000000000003</v>
      </c>
      <c r="S12" s="623">
        <v>-264.12999999999994</v>
      </c>
      <c r="T12" s="623">
        <v>-273.63000000000005</v>
      </c>
      <c r="U12" s="623">
        <v>-231.10000000000002</v>
      </c>
      <c r="V12" s="623">
        <v>-84.829999999999984</v>
      </c>
      <c r="W12" s="623">
        <v>-121.35000000000002</v>
      </c>
      <c r="X12" s="623">
        <v>-277.90000000000003</v>
      </c>
      <c r="Y12" s="623">
        <v>-222.60000000000002</v>
      </c>
    </row>
    <row r="13" spans="1:27">
      <c r="A13" s="372" t="s">
        <v>6</v>
      </c>
      <c r="B13" s="623">
        <v>-536.96345959922689</v>
      </c>
      <c r="C13" s="623">
        <v>-113.53772317938012</v>
      </c>
      <c r="D13" s="623">
        <v>-402.80667990374798</v>
      </c>
      <c r="E13" s="623">
        <v>-577.7300516743328</v>
      </c>
      <c r="F13" s="623">
        <v>-704.32060303266724</v>
      </c>
      <c r="G13" s="623">
        <v>-786.00800704548715</v>
      </c>
      <c r="H13" s="623">
        <v>-589.40336356219325</v>
      </c>
      <c r="I13" s="623">
        <v>-884.60520594272168</v>
      </c>
      <c r="J13" s="623">
        <v>-632.80341662902856</v>
      </c>
      <c r="K13" s="623">
        <v>-837.22898433001023</v>
      </c>
      <c r="L13" s="623">
        <v>-1893.7896289539513</v>
      </c>
      <c r="M13" s="623">
        <v>-1505.1022446998495</v>
      </c>
      <c r="N13" s="623">
        <v>-1629.3523975708404</v>
      </c>
      <c r="O13" s="623">
        <v>-2418.2259561584615</v>
      </c>
      <c r="P13" s="623">
        <v>-1836.9227361895985</v>
      </c>
      <c r="Q13" s="623">
        <v>-1781.3632677924661</v>
      </c>
      <c r="R13" s="623">
        <v>-815.81719999251993</v>
      </c>
      <c r="S13" s="623">
        <v>-823.09776627183567</v>
      </c>
      <c r="T13" s="623">
        <v>-764.60890852615171</v>
      </c>
      <c r="U13" s="623">
        <v>-1293.1854356366866</v>
      </c>
      <c r="V13" s="623">
        <v>-1099.3937181953042</v>
      </c>
      <c r="W13" s="623">
        <v>-1231.937307498252</v>
      </c>
      <c r="X13" s="623">
        <v>-1029.3545751388772</v>
      </c>
      <c r="Y13" s="623">
        <v>-1084.8547548267588</v>
      </c>
    </row>
    <row r="14" spans="1:27">
      <c r="A14" s="372" t="s">
        <v>5</v>
      </c>
      <c r="B14" s="623">
        <v>-795.79791139200006</v>
      </c>
      <c r="C14" s="623">
        <v>-713.36714886900018</v>
      </c>
      <c r="D14" s="623">
        <v>-442.15978781800004</v>
      </c>
      <c r="E14" s="623">
        <v>-939.81226754100021</v>
      </c>
      <c r="F14" s="623">
        <v>-1400.9361270110001</v>
      </c>
      <c r="G14" s="623">
        <v>-1051.825820947</v>
      </c>
      <c r="H14" s="623">
        <v>-1312.263642097</v>
      </c>
      <c r="I14" s="623">
        <v>-1766.0240795140001</v>
      </c>
      <c r="J14" s="623">
        <v>-1351.9257348479996</v>
      </c>
      <c r="K14" s="623">
        <v>-1618.5603413669996</v>
      </c>
      <c r="L14" s="623">
        <v>-2208.5678204410001</v>
      </c>
      <c r="M14" s="623">
        <v>-2680.4933116800007</v>
      </c>
      <c r="N14" s="623">
        <v>-3318.3359068190011</v>
      </c>
      <c r="O14" s="623">
        <v>-2381.3239756759999</v>
      </c>
      <c r="P14" s="623">
        <v>-2792.8859714349987</v>
      </c>
      <c r="Q14" s="623">
        <v>-3297.9565296230003</v>
      </c>
      <c r="R14" s="623">
        <v>-2957.4907323849993</v>
      </c>
      <c r="S14" s="623">
        <v>-2741.3158682880003</v>
      </c>
      <c r="T14" s="623">
        <v>-3699.7164932139999</v>
      </c>
      <c r="U14" s="623">
        <v>-3156.2573175550006</v>
      </c>
      <c r="V14" s="623">
        <v>-3025.2209156429999</v>
      </c>
      <c r="W14" s="623">
        <v>-3737.9703213619996</v>
      </c>
      <c r="X14" s="623">
        <v>-776.85345905499889</v>
      </c>
      <c r="Y14" s="623">
        <v>-691.10007025800087</v>
      </c>
    </row>
    <row r="15" spans="1:27">
      <c r="A15" s="372" t="s">
        <v>4</v>
      </c>
      <c r="B15" s="623">
        <v>-39.906474999540023</v>
      </c>
      <c r="C15" s="623">
        <v>-27.064817701505412</v>
      </c>
      <c r="D15" s="623">
        <v>-47.991084542544719</v>
      </c>
      <c r="E15" s="623">
        <v>-43.08746662440948</v>
      </c>
      <c r="F15" s="623">
        <v>-52.786969727272727</v>
      </c>
      <c r="G15" s="623">
        <v>-44.50509372727273</v>
      </c>
      <c r="H15" s="623">
        <v>-57.133196745555885</v>
      </c>
      <c r="I15" s="623">
        <v>-61.22790807479435</v>
      </c>
      <c r="J15" s="623">
        <v>-76.994664012725366</v>
      </c>
      <c r="K15" s="623">
        <v>-87.602925972534408</v>
      </c>
      <c r="L15" s="623">
        <v>-86.864647524395338</v>
      </c>
      <c r="M15" s="623">
        <v>-93.369366950576747</v>
      </c>
      <c r="N15" s="623">
        <v>-70.875826431532857</v>
      </c>
      <c r="O15" s="623">
        <v>-60.672536256107179</v>
      </c>
      <c r="P15" s="623">
        <v>-66.786274900953444</v>
      </c>
      <c r="Q15" s="623">
        <v>-119.77099001000001</v>
      </c>
      <c r="R15" s="623">
        <v>-104.15642317828399</v>
      </c>
      <c r="S15" s="623">
        <v>-90.907785596303654</v>
      </c>
      <c r="T15" s="623">
        <v>-97.221162011292094</v>
      </c>
      <c r="U15" s="623">
        <v>-91.691879520997276</v>
      </c>
      <c r="V15" s="623">
        <v>-97.226738136199089</v>
      </c>
      <c r="W15" s="623">
        <v>-138.09695074154178</v>
      </c>
      <c r="X15" s="623">
        <v>-162.78790135993884</v>
      </c>
      <c r="Y15" s="623">
        <v>-143.29578420894947</v>
      </c>
    </row>
    <row r="16" spans="1:27">
      <c r="A16" s="372" t="s">
        <v>3</v>
      </c>
      <c r="B16" s="623">
        <v>2868.6181176012574</v>
      </c>
      <c r="C16" s="623">
        <v>2677.4241495507436</v>
      </c>
      <c r="D16" s="623">
        <v>2741.6463071364046</v>
      </c>
      <c r="E16" s="623">
        <v>3318.3944324295744</v>
      </c>
      <c r="F16" s="623">
        <v>3573.1607144296813</v>
      </c>
      <c r="G16" s="623">
        <v>4275.5780502373536</v>
      </c>
      <c r="H16" s="623">
        <v>5110.6937736434575</v>
      </c>
      <c r="I16" s="623">
        <v>8408.9157822068482</v>
      </c>
      <c r="J16" s="623">
        <v>10927.265018117481</v>
      </c>
      <c r="K16" s="623">
        <v>11526.695171383872</v>
      </c>
      <c r="L16" s="623">
        <v>13475.112026303568</v>
      </c>
      <c r="M16" s="623">
        <v>15660.724295818341</v>
      </c>
      <c r="N16" s="623">
        <v>14666.200879011267</v>
      </c>
      <c r="O16" s="623">
        <v>15357.516785936141</v>
      </c>
      <c r="P16" s="623">
        <v>17483.193418811286</v>
      </c>
      <c r="Q16" s="623">
        <v>14970.219644694294</v>
      </c>
      <c r="R16" s="623">
        <v>13575.409281514862</v>
      </c>
      <c r="S16" s="623">
        <v>14493.624958673965</v>
      </c>
      <c r="T16" s="623">
        <v>15640.118167976387</v>
      </c>
      <c r="U16" s="623">
        <v>15798.686441486936</v>
      </c>
      <c r="V16" s="623">
        <v>13625.287436942381</v>
      </c>
      <c r="W16" s="623">
        <v>18187.785411104727</v>
      </c>
      <c r="X16" s="623">
        <v>21114.43490674354</v>
      </c>
      <c r="Y16" s="623">
        <v>21179.965106504067</v>
      </c>
    </row>
    <row r="17" spans="1:25">
      <c r="A17" s="372" t="s">
        <v>431</v>
      </c>
      <c r="B17" s="623">
        <v>-144.73612433811428</v>
      </c>
      <c r="C17" s="623">
        <v>-155.58652370454161</v>
      </c>
      <c r="D17" s="623">
        <v>-111.96517865859278</v>
      </c>
      <c r="E17" s="623">
        <v>-269.68159688412857</v>
      </c>
      <c r="F17" s="623">
        <v>-217.47544022242818</v>
      </c>
      <c r="G17" s="623">
        <v>-107.39982110912348</v>
      </c>
      <c r="H17" s="623">
        <v>-283.08084074373488</v>
      </c>
      <c r="I17" s="623">
        <v>-326.32467532467524</v>
      </c>
      <c r="J17" s="623">
        <v>-489.90609137055827</v>
      </c>
      <c r="K17" s="623">
        <v>-340.8179423147576</v>
      </c>
      <c r="L17" s="623">
        <v>-141.86461463662204</v>
      </c>
      <c r="M17" s="623">
        <v>62.175351000000092</v>
      </c>
      <c r="N17" s="623">
        <v>384.36923999999999</v>
      </c>
      <c r="O17" s="623">
        <v>331.09320363220013</v>
      </c>
      <c r="P17" s="623">
        <v>462.06755657082101</v>
      </c>
      <c r="Q17" s="623">
        <v>144.76999999999998</v>
      </c>
      <c r="R17" s="623">
        <v>405.5</v>
      </c>
      <c r="S17" s="623">
        <v>277.15999999999997</v>
      </c>
      <c r="T17" s="623">
        <v>395.02</v>
      </c>
      <c r="U17" s="623">
        <v>109.08478839999998</v>
      </c>
      <c r="V17" s="623">
        <v>988</v>
      </c>
      <c r="W17" s="623">
        <v>686</v>
      </c>
      <c r="X17" s="623">
        <v>890.5</v>
      </c>
      <c r="Y17" s="623">
        <v>941.4</v>
      </c>
    </row>
    <row r="18" spans="1:25">
      <c r="A18" s="372" t="s">
        <v>1</v>
      </c>
      <c r="B18" s="623">
        <v>-344.71115100000009</v>
      </c>
      <c r="C18" s="623">
        <v>-445.36618499999997</v>
      </c>
      <c r="D18" s="623">
        <v>-391.12363899999997</v>
      </c>
      <c r="E18" s="623">
        <v>-617.28794199999993</v>
      </c>
      <c r="F18" s="623">
        <v>-438.26156700000001</v>
      </c>
      <c r="G18" s="623">
        <v>-968.413141</v>
      </c>
      <c r="H18" s="623">
        <v>-1058.5041279999998</v>
      </c>
      <c r="I18" s="623">
        <v>-1227.418876</v>
      </c>
      <c r="J18" s="623">
        <v>-2043.2155840000007</v>
      </c>
      <c r="K18" s="623">
        <v>-1375.0426</v>
      </c>
      <c r="L18" s="623">
        <v>-2085.6655490000003</v>
      </c>
      <c r="M18" s="623">
        <v>-2349.35490888</v>
      </c>
      <c r="N18" s="623">
        <v>-1730.108515859999</v>
      </c>
      <c r="O18" s="623">
        <v>-2182.3893927570662</v>
      </c>
      <c r="P18" s="623">
        <v>-3224.7112510399998</v>
      </c>
      <c r="Q18" s="623">
        <v>-2355.43635159</v>
      </c>
      <c r="R18" s="623">
        <v>-2744.1879870299999</v>
      </c>
      <c r="S18" s="623">
        <v>-2951.2897075899996</v>
      </c>
      <c r="T18" s="623">
        <v>-3182.3335874939994</v>
      </c>
      <c r="U18" s="623">
        <v>-1589.0395552359998</v>
      </c>
      <c r="V18" s="623">
        <v>-708.67033162599978</v>
      </c>
      <c r="W18" s="623">
        <v>-1041.438408145</v>
      </c>
      <c r="X18" s="623">
        <v>-1344.1993543550002</v>
      </c>
      <c r="Y18" s="623">
        <v>-788.96767846900002</v>
      </c>
    </row>
    <row r="19" spans="1:25">
      <c r="A19" s="372" t="s">
        <v>0</v>
      </c>
      <c r="B19" s="623">
        <v>33.944394097999975</v>
      </c>
      <c r="C19" s="623">
        <v>102.53111359599973</v>
      </c>
      <c r="D19" s="623">
        <v>-106.02577042000007</v>
      </c>
      <c r="E19" s="623">
        <v>104.14907134799989</v>
      </c>
      <c r="F19" s="623">
        <v>-149.29589008800008</v>
      </c>
      <c r="G19" s="623">
        <v>-365.42493561900005</v>
      </c>
      <c r="H19" s="623">
        <v>2569.7178202160003</v>
      </c>
      <c r="I19" s="623">
        <v>-237.66015339</v>
      </c>
      <c r="J19" s="623">
        <v>-641.17475569199996</v>
      </c>
      <c r="K19" s="623">
        <v>-3865.3617207009993</v>
      </c>
      <c r="L19" s="623">
        <v>-1621.1304641900003</v>
      </c>
      <c r="M19" s="623">
        <v>-2951.4936099429997</v>
      </c>
      <c r="N19" s="623">
        <v>-584.32672115199966</v>
      </c>
      <c r="O19" s="623">
        <v>-935.94310722</v>
      </c>
      <c r="P19" s="623">
        <v>-367.52772119499969</v>
      </c>
      <c r="Q19" s="623">
        <v>-366.72072584999978</v>
      </c>
      <c r="R19" s="623">
        <v>-107.45330956999942</v>
      </c>
      <c r="S19" s="623">
        <v>125.6678324999998</v>
      </c>
      <c r="T19" s="623">
        <v>-555.06946192999976</v>
      </c>
      <c r="U19" s="623">
        <v>306.89167105600018</v>
      </c>
      <c r="V19" s="623">
        <v>36.413447372000064</v>
      </c>
      <c r="W19" s="623">
        <v>-495.96853432100033</v>
      </c>
      <c r="X19" s="623">
        <v>-1427.6528674749993</v>
      </c>
      <c r="Y19" s="623">
        <v>-1642.1153645449995</v>
      </c>
    </row>
    <row r="20" spans="1:25">
      <c r="A20" s="372" t="s">
        <v>2214</v>
      </c>
      <c r="B20" s="624">
        <v>-1735.2544178578491</v>
      </c>
      <c r="C20" s="624">
        <v>-1239.613559712031</v>
      </c>
      <c r="D20" s="624">
        <v>-693.53466816204946</v>
      </c>
      <c r="E20" s="624">
        <v>-3228.5553699252214</v>
      </c>
      <c r="F20" s="624">
        <v>-4066.2651204443118</v>
      </c>
      <c r="G20" s="624">
        <v>-4508.4426225302741</v>
      </c>
      <c r="H20" s="624">
        <v>-1219.1950236157645</v>
      </c>
      <c r="I20" s="624">
        <v>-472.95209458044701</v>
      </c>
      <c r="J20" s="624">
        <v>499.77884400175026</v>
      </c>
      <c r="K20" s="624">
        <v>-2461.0231930855953</v>
      </c>
      <c r="L20" s="624">
        <v>1755.7872795652729</v>
      </c>
      <c r="M20" s="624">
        <v>-1248.6383686262852</v>
      </c>
      <c r="N20" s="624">
        <v>3162.7942060077548</v>
      </c>
      <c r="O20" s="624">
        <v>2161.2410267665327</v>
      </c>
      <c r="P20" s="624">
        <v>9182.4907452450789</v>
      </c>
      <c r="Q20" s="624">
        <v>7255.3539309641419</v>
      </c>
      <c r="R20" s="624">
        <v>8454.2591694292096</v>
      </c>
      <c r="S20" s="624">
        <v>10718.526590024449</v>
      </c>
      <c r="T20" s="624">
        <v>14052.26560053735</v>
      </c>
      <c r="U20" s="624">
        <v>9109.3081659695235</v>
      </c>
      <c r="V20" s="624">
        <v>7403.9288689271161</v>
      </c>
      <c r="W20" s="624">
        <v>11267.724108793009</v>
      </c>
      <c r="X20" s="624">
        <v>11581.689093728477</v>
      </c>
      <c r="Y20" s="624">
        <v>12511.193139695642</v>
      </c>
    </row>
    <row r="22" spans="1:25">
      <c r="A22" s="242" t="s">
        <v>2950</v>
      </c>
    </row>
  </sheetData>
  <hyperlinks>
    <hyperlink ref="AA3" location="Content!A1" display="Back to content page" xr:uid="{00000000-0004-0000-1000-000000000000}"/>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C8A45-6A3F-4F86-9C15-4F3D76D27183}">
  <dimension ref="A1:D28"/>
  <sheetViews>
    <sheetView workbookViewId="0"/>
  </sheetViews>
  <sheetFormatPr defaultRowHeight="13.8"/>
  <cols>
    <col min="1" max="1" width="21.109375" style="17" customWidth="1"/>
    <col min="2" max="2" width="25.44140625" style="17" customWidth="1"/>
    <col min="3" max="3" width="8.88671875" style="17"/>
    <col min="4" max="4" width="13.88671875" style="17" customWidth="1"/>
    <col min="5" max="16384" width="8.88671875" style="17"/>
  </cols>
  <sheetData>
    <row r="1" spans="1:4">
      <c r="A1" s="44" t="s">
        <v>3354</v>
      </c>
    </row>
    <row r="3" spans="1:4" ht="27.6">
      <c r="A3" s="736" t="s">
        <v>3332</v>
      </c>
      <c r="B3" s="736" t="s">
        <v>3333</v>
      </c>
      <c r="C3" s="737" t="s">
        <v>3334</v>
      </c>
      <c r="D3" s="736" t="s">
        <v>3335</v>
      </c>
    </row>
    <row r="4" spans="1:4">
      <c r="A4" s="834" t="s">
        <v>3336</v>
      </c>
      <c r="B4" s="739" t="s">
        <v>3256</v>
      </c>
      <c r="C4" s="835" t="s">
        <v>3337</v>
      </c>
      <c r="D4" s="741">
        <v>228472.4326</v>
      </c>
    </row>
    <row r="5" spans="1:4">
      <c r="A5" s="834"/>
      <c r="B5" s="739" t="s">
        <v>86</v>
      </c>
      <c r="C5" s="835"/>
      <c r="D5" s="741">
        <v>5846.237556</v>
      </c>
    </row>
    <row r="6" spans="1:4">
      <c r="A6" s="834"/>
      <c r="B6" s="739" t="s">
        <v>85</v>
      </c>
      <c r="C6" s="835"/>
      <c r="D6" s="741">
        <v>-4364.7835089999999</v>
      </c>
    </row>
    <row r="7" spans="1:4">
      <c r="A7" s="834"/>
      <c r="B7" s="739" t="s">
        <v>3338</v>
      </c>
      <c r="C7" s="835"/>
      <c r="D7" s="741">
        <v>-1341.9253309999999</v>
      </c>
    </row>
    <row r="8" spans="1:4">
      <c r="A8" s="834"/>
      <c r="B8" s="739" t="s">
        <v>3339</v>
      </c>
      <c r="C8" s="835"/>
      <c r="D8" s="741">
        <v>229953.8866</v>
      </c>
    </row>
    <row r="9" spans="1:4">
      <c r="A9" s="834" t="s">
        <v>3340</v>
      </c>
      <c r="B9" s="739" t="s">
        <v>146</v>
      </c>
      <c r="C9" s="835"/>
      <c r="D9" s="741">
        <v>-330.02</v>
      </c>
    </row>
    <row r="10" spans="1:4">
      <c r="A10" s="834"/>
      <c r="B10" s="739" t="s">
        <v>3341</v>
      </c>
      <c r="C10" s="835"/>
      <c r="D10" s="741">
        <v>-2145.0553759999998</v>
      </c>
    </row>
    <row r="11" spans="1:4">
      <c r="A11" s="834"/>
      <c r="B11" s="739" t="s">
        <v>162</v>
      </c>
      <c r="C11" s="835"/>
      <c r="D11" s="741">
        <v>-2318.3762000000002</v>
      </c>
    </row>
    <row r="12" spans="1:4">
      <c r="A12" s="834"/>
      <c r="B12" s="739" t="s">
        <v>3355</v>
      </c>
      <c r="C12" s="835"/>
      <c r="D12" s="741">
        <v>-24.813600000000001</v>
      </c>
    </row>
    <row r="13" spans="1:4">
      <c r="A13" s="834"/>
      <c r="B13" s="739" t="s">
        <v>3349</v>
      </c>
      <c r="C13" s="835"/>
      <c r="D13" s="741">
        <v>-1378.3972140000001</v>
      </c>
    </row>
    <row r="14" spans="1:4">
      <c r="A14" s="834"/>
      <c r="B14" s="739" t="s">
        <v>3350</v>
      </c>
      <c r="C14" s="835"/>
      <c r="D14" s="741">
        <v>-4850.4432690000003</v>
      </c>
    </row>
    <row r="15" spans="1:4">
      <c r="A15" s="834" t="s">
        <v>3342</v>
      </c>
      <c r="B15" s="739" t="s">
        <v>27</v>
      </c>
      <c r="C15" s="835"/>
      <c r="D15" s="741">
        <v>217598.6692</v>
      </c>
    </row>
    <row r="16" spans="1:4">
      <c r="A16" s="834"/>
      <c r="B16" s="739" t="s">
        <v>3343</v>
      </c>
      <c r="C16" s="835"/>
      <c r="D16" s="741">
        <v>52250.730239999997</v>
      </c>
    </row>
    <row r="17" spans="1:4">
      <c r="A17" s="834"/>
      <c r="B17" s="739" t="s">
        <v>826</v>
      </c>
      <c r="C17" s="835"/>
      <c r="D17" s="741">
        <v>405.29625650000003</v>
      </c>
    </row>
    <row r="18" spans="1:4">
      <c r="A18" s="834"/>
      <c r="B18" s="739" t="s">
        <v>3351</v>
      </c>
      <c r="C18" s="835"/>
      <c r="D18" s="741">
        <v>18188.808870000001</v>
      </c>
    </row>
    <row r="19" spans="1:4">
      <c r="A19" s="834"/>
      <c r="B19" s="739" t="s">
        <v>3344</v>
      </c>
      <c r="C19" s="835"/>
      <c r="D19" s="741">
        <v>145700.64850000001</v>
      </c>
    </row>
    <row r="20" spans="1:4">
      <c r="A20" s="834"/>
      <c r="B20" s="739" t="s">
        <v>158</v>
      </c>
      <c r="C20" s="835"/>
      <c r="D20" s="741">
        <v>1053.1853530000001</v>
      </c>
    </row>
    <row r="21" spans="1:4">
      <c r="A21" s="834" t="s">
        <v>3345</v>
      </c>
      <c r="B21" s="739" t="s">
        <v>27</v>
      </c>
      <c r="C21" s="835"/>
      <c r="D21" s="741">
        <v>217598.6692</v>
      </c>
    </row>
    <row r="22" spans="1:4">
      <c r="A22" s="834"/>
      <c r="B22" s="739" t="s">
        <v>146</v>
      </c>
      <c r="C22" s="835"/>
      <c r="D22" s="741">
        <v>35743.279139999999</v>
      </c>
    </row>
    <row r="23" spans="1:4">
      <c r="A23" s="834"/>
      <c r="B23" s="739" t="s">
        <v>3346</v>
      </c>
      <c r="C23" s="835"/>
      <c r="D23" s="741">
        <v>181855.39009999999</v>
      </c>
    </row>
    <row r="24" spans="1:4" ht="27.6">
      <c r="A24" s="738" t="s">
        <v>3347</v>
      </c>
      <c r="B24" s="739" t="s">
        <v>146</v>
      </c>
      <c r="C24" s="740" t="s">
        <v>3348</v>
      </c>
      <c r="D24" s="741">
        <v>12290.00238</v>
      </c>
    </row>
    <row r="26" spans="1:4">
      <c r="A26" s="40" t="s">
        <v>20</v>
      </c>
    </row>
    <row r="27" spans="1:4">
      <c r="A27" s="40"/>
    </row>
    <row r="28" spans="1:4">
      <c r="A28" s="53" t="s">
        <v>3359</v>
      </c>
    </row>
  </sheetData>
  <mergeCells count="5">
    <mergeCell ref="A4:A8"/>
    <mergeCell ref="C4:C23"/>
    <mergeCell ref="A9:A14"/>
    <mergeCell ref="A15:A20"/>
    <mergeCell ref="A21:A23"/>
  </mergeCell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CD8BB-BB05-4EAA-9A30-6E3225ACAA6D}">
  <dimension ref="A1:D25"/>
  <sheetViews>
    <sheetView workbookViewId="0"/>
  </sheetViews>
  <sheetFormatPr defaultRowHeight="13.8"/>
  <cols>
    <col min="1" max="1" width="22.6640625" style="17" customWidth="1"/>
    <col min="2" max="2" width="28.33203125" style="17" customWidth="1"/>
    <col min="3" max="3" width="8.88671875" style="17"/>
    <col min="4" max="4" width="13.88671875" style="17" customWidth="1"/>
    <col min="5" max="16384" width="8.88671875" style="17"/>
  </cols>
  <sheetData>
    <row r="1" spans="1:4">
      <c r="A1" s="44" t="s">
        <v>3356</v>
      </c>
    </row>
    <row r="3" spans="1:4" ht="27.6">
      <c r="A3" s="736" t="s">
        <v>3332</v>
      </c>
      <c r="B3" s="736" t="s">
        <v>3333</v>
      </c>
      <c r="C3" s="737" t="s">
        <v>3334</v>
      </c>
      <c r="D3" s="736" t="s">
        <v>3335</v>
      </c>
    </row>
    <row r="4" spans="1:4">
      <c r="A4" s="834" t="s">
        <v>3336</v>
      </c>
      <c r="B4" s="739" t="s">
        <v>3256</v>
      </c>
      <c r="C4" s="835" t="s">
        <v>3337</v>
      </c>
      <c r="D4" s="741">
        <v>314779.97730000003</v>
      </c>
    </row>
    <row r="5" spans="1:4">
      <c r="A5" s="834"/>
      <c r="B5" s="739" t="s">
        <v>86</v>
      </c>
      <c r="C5" s="835"/>
      <c r="D5" s="741">
        <v>179.25586910000001</v>
      </c>
    </row>
    <row r="6" spans="1:4">
      <c r="A6" s="834"/>
      <c r="B6" s="739" t="s">
        <v>85</v>
      </c>
      <c r="C6" s="835"/>
      <c r="D6" s="741">
        <v>-27.204799999999999</v>
      </c>
    </row>
    <row r="7" spans="1:4">
      <c r="A7" s="834"/>
      <c r="B7" s="739" t="s">
        <v>3338</v>
      </c>
      <c r="C7" s="835"/>
      <c r="D7" s="741">
        <v>-303.38454419999999</v>
      </c>
    </row>
    <row r="8" spans="1:4">
      <c r="A8" s="834"/>
      <c r="B8" s="739" t="s">
        <v>3339</v>
      </c>
      <c r="C8" s="835"/>
      <c r="D8" s="741">
        <v>314932.02840000001</v>
      </c>
    </row>
    <row r="9" spans="1:4">
      <c r="A9" s="834" t="s">
        <v>3340</v>
      </c>
      <c r="B9" s="739" t="s">
        <v>146</v>
      </c>
      <c r="C9" s="835"/>
      <c r="D9" s="741">
        <v>-445.30160000000001</v>
      </c>
    </row>
    <row r="10" spans="1:4">
      <c r="A10" s="834"/>
      <c r="B10" s="739" t="s">
        <v>3341</v>
      </c>
      <c r="C10" s="835"/>
      <c r="D10" s="741">
        <v>-20.271599999999999</v>
      </c>
    </row>
    <row r="11" spans="1:4">
      <c r="A11" s="834"/>
      <c r="B11" s="739" t="s">
        <v>162</v>
      </c>
      <c r="C11" s="835"/>
      <c r="D11" s="741">
        <v>-84646.52</v>
      </c>
    </row>
    <row r="12" spans="1:4">
      <c r="A12" s="834"/>
      <c r="B12" s="739" t="s">
        <v>3350</v>
      </c>
      <c r="C12" s="835"/>
      <c r="D12" s="741">
        <v>-2176.5010400000001</v>
      </c>
    </row>
    <row r="13" spans="1:4">
      <c r="A13" s="834" t="s">
        <v>3342</v>
      </c>
      <c r="B13" s="739" t="s">
        <v>27</v>
      </c>
      <c r="C13" s="835"/>
      <c r="D13" s="741">
        <v>227340.0496</v>
      </c>
    </row>
    <row r="14" spans="1:4">
      <c r="A14" s="834"/>
      <c r="B14" s="739" t="s">
        <v>3343</v>
      </c>
      <c r="C14" s="835"/>
      <c r="D14" s="741">
        <v>27906.97107</v>
      </c>
    </row>
    <row r="15" spans="1:4">
      <c r="A15" s="834"/>
      <c r="B15" s="739" t="s">
        <v>3351</v>
      </c>
      <c r="C15" s="835"/>
      <c r="D15" s="741">
        <v>2683.5812500000002</v>
      </c>
    </row>
    <row r="16" spans="1:4">
      <c r="A16" s="834"/>
      <c r="B16" s="739" t="s">
        <v>3344</v>
      </c>
      <c r="C16" s="835"/>
      <c r="D16" s="741">
        <v>172713.8443</v>
      </c>
    </row>
    <row r="17" spans="1:4">
      <c r="A17" s="834"/>
      <c r="B17" s="739" t="s">
        <v>158</v>
      </c>
      <c r="C17" s="835"/>
      <c r="D17" s="741">
        <v>24035.653030000001</v>
      </c>
    </row>
    <row r="18" spans="1:4">
      <c r="A18" s="834" t="s">
        <v>3345</v>
      </c>
      <c r="B18" s="739" t="s">
        <v>27</v>
      </c>
      <c r="C18" s="835"/>
      <c r="D18" s="741">
        <v>227340.0496</v>
      </c>
    </row>
    <row r="19" spans="1:4">
      <c r="A19" s="834"/>
      <c r="B19" s="739" t="s">
        <v>146</v>
      </c>
      <c r="C19" s="835"/>
      <c r="D19" s="741">
        <v>10025.854219999999</v>
      </c>
    </row>
    <row r="20" spans="1:4">
      <c r="A20" s="834"/>
      <c r="B20" s="739" t="s">
        <v>3346</v>
      </c>
      <c r="C20" s="835"/>
      <c r="D20" s="741">
        <v>217314.1954</v>
      </c>
    </row>
    <row r="21" spans="1:4" ht="27.6">
      <c r="A21" s="738" t="s">
        <v>3347</v>
      </c>
      <c r="B21" s="739" t="s">
        <v>146</v>
      </c>
      <c r="C21" s="740" t="s">
        <v>3348</v>
      </c>
      <c r="D21" s="741">
        <v>3424.4635360000002</v>
      </c>
    </row>
    <row r="23" spans="1:4">
      <c r="A23" s="40" t="s">
        <v>20</v>
      </c>
    </row>
    <row r="24" spans="1:4">
      <c r="A24" s="40"/>
    </row>
    <row r="25" spans="1:4">
      <c r="A25" s="53" t="s">
        <v>3359</v>
      </c>
    </row>
  </sheetData>
  <mergeCells count="5">
    <mergeCell ref="A4:A8"/>
    <mergeCell ref="C4:C20"/>
    <mergeCell ref="A9:A12"/>
    <mergeCell ref="A13:A17"/>
    <mergeCell ref="A18:A20"/>
  </mergeCell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626FB-8D90-4BA3-862C-E371D9B2B77B}">
  <dimension ref="A1:D26"/>
  <sheetViews>
    <sheetView workbookViewId="0"/>
  </sheetViews>
  <sheetFormatPr defaultRowHeight="13.8"/>
  <cols>
    <col min="1" max="1" width="23.109375" style="17" customWidth="1"/>
    <col min="2" max="2" width="28" style="17" customWidth="1"/>
    <col min="3" max="3" width="8.88671875" style="17"/>
    <col min="4" max="4" width="13.21875" style="17" customWidth="1"/>
    <col min="5" max="16384" width="8.88671875" style="17"/>
  </cols>
  <sheetData>
    <row r="1" spans="1:4">
      <c r="A1" s="44" t="s">
        <v>3357</v>
      </c>
    </row>
    <row r="3" spans="1:4" ht="41.4">
      <c r="A3" s="736" t="s">
        <v>3332</v>
      </c>
      <c r="B3" s="736" t="s">
        <v>3333</v>
      </c>
      <c r="C3" s="737" t="s">
        <v>3334</v>
      </c>
      <c r="D3" s="736" t="s">
        <v>3335</v>
      </c>
    </row>
    <row r="4" spans="1:4">
      <c r="A4" s="836" t="s">
        <v>3336</v>
      </c>
      <c r="B4" s="739" t="s">
        <v>3256</v>
      </c>
      <c r="C4" s="835" t="s">
        <v>3337</v>
      </c>
      <c r="D4" s="741">
        <v>335341.22320000001</v>
      </c>
    </row>
    <row r="5" spans="1:4">
      <c r="A5" s="837"/>
      <c r="B5" s="739" t="s">
        <v>86</v>
      </c>
      <c r="C5" s="835"/>
      <c r="D5" s="741">
        <v>57.230050069999997</v>
      </c>
    </row>
    <row r="6" spans="1:4">
      <c r="A6" s="837"/>
      <c r="B6" s="739" t="s">
        <v>85</v>
      </c>
      <c r="C6" s="835"/>
      <c r="D6" s="741">
        <v>-9358.217971</v>
      </c>
    </row>
    <row r="7" spans="1:4">
      <c r="A7" s="837"/>
      <c r="B7" s="739" t="s">
        <v>3338</v>
      </c>
      <c r="C7" s="835"/>
      <c r="D7" s="741">
        <v>-434.47681890000001</v>
      </c>
    </row>
    <row r="8" spans="1:4">
      <c r="A8" s="838"/>
      <c r="B8" s="739" t="s">
        <v>3339</v>
      </c>
      <c r="C8" s="835"/>
      <c r="D8" s="741">
        <v>326040.2353</v>
      </c>
    </row>
    <row r="9" spans="1:4">
      <c r="A9" s="836" t="s">
        <v>3340</v>
      </c>
      <c r="B9" s="739" t="s">
        <v>3341</v>
      </c>
      <c r="C9" s="835"/>
      <c r="D9" s="741">
        <v>-456.41984839999998</v>
      </c>
    </row>
    <row r="10" spans="1:4">
      <c r="A10" s="837"/>
      <c r="B10" s="739" t="s">
        <v>162</v>
      </c>
      <c r="C10" s="835"/>
      <c r="D10" s="741">
        <v>-48263.040000000001</v>
      </c>
    </row>
    <row r="11" spans="1:4">
      <c r="A11" s="837"/>
      <c r="B11" s="739" t="s">
        <v>3349</v>
      </c>
      <c r="C11" s="835"/>
      <c r="D11" s="741">
        <v>-3971.6843159999999</v>
      </c>
    </row>
    <row r="12" spans="1:4">
      <c r="A12" s="838"/>
      <c r="B12" s="739" t="s">
        <v>3350</v>
      </c>
      <c r="C12" s="835"/>
      <c r="D12" s="741">
        <v>-4720.7923090000004</v>
      </c>
    </row>
    <row r="13" spans="1:4">
      <c r="A13" s="836" t="s">
        <v>3342</v>
      </c>
      <c r="B13" s="739" t="s">
        <v>27</v>
      </c>
      <c r="C13" s="835"/>
      <c r="D13" s="741">
        <v>268193.82199999999</v>
      </c>
    </row>
    <row r="14" spans="1:4">
      <c r="A14" s="837"/>
      <c r="B14" s="739" t="s">
        <v>3343</v>
      </c>
      <c r="C14" s="835"/>
      <c r="D14" s="741">
        <v>94543.168799999999</v>
      </c>
    </row>
    <row r="15" spans="1:4">
      <c r="A15" s="837"/>
      <c r="B15" s="739" t="s">
        <v>826</v>
      </c>
      <c r="C15" s="835"/>
      <c r="D15" s="741">
        <v>118.1029147</v>
      </c>
    </row>
    <row r="16" spans="1:4">
      <c r="A16" s="837"/>
      <c r="B16" s="739" t="s">
        <v>3351</v>
      </c>
      <c r="C16" s="835"/>
      <c r="D16" s="741">
        <v>3529.964896</v>
      </c>
    </row>
    <row r="17" spans="1:4">
      <c r="A17" s="837"/>
      <c r="B17" s="739" t="s">
        <v>3344</v>
      </c>
      <c r="C17" s="835"/>
      <c r="D17" s="741">
        <v>168905.73259999999</v>
      </c>
    </row>
    <row r="18" spans="1:4">
      <c r="A18" s="838"/>
      <c r="B18" s="739" t="s">
        <v>158</v>
      </c>
      <c r="C18" s="835"/>
      <c r="D18" s="741">
        <v>1096.852815</v>
      </c>
    </row>
    <row r="19" spans="1:4">
      <c r="A19" s="836" t="s">
        <v>3345</v>
      </c>
      <c r="B19" s="739" t="s">
        <v>27</v>
      </c>
      <c r="C19" s="835"/>
      <c r="D19" s="741">
        <v>268193.82199999999</v>
      </c>
    </row>
    <row r="20" spans="1:4">
      <c r="A20" s="837"/>
      <c r="B20" s="739" t="s">
        <v>146</v>
      </c>
      <c r="C20" s="835"/>
      <c r="D20" s="741">
        <v>44098.156080000001</v>
      </c>
    </row>
    <row r="21" spans="1:4">
      <c r="A21" s="838"/>
      <c r="B21" s="739" t="s">
        <v>3346</v>
      </c>
      <c r="C21" s="835"/>
      <c r="D21" s="741">
        <v>224095.66589999999</v>
      </c>
    </row>
    <row r="22" spans="1:4" ht="27.6">
      <c r="A22" s="738" t="s">
        <v>3347</v>
      </c>
      <c r="B22" s="739" t="s">
        <v>146</v>
      </c>
      <c r="C22" s="740" t="s">
        <v>3348</v>
      </c>
      <c r="D22" s="741">
        <v>17367.68766</v>
      </c>
    </row>
    <row r="24" spans="1:4">
      <c r="A24" s="40" t="s">
        <v>20</v>
      </c>
    </row>
    <row r="25" spans="1:4">
      <c r="A25" s="40"/>
    </row>
    <row r="26" spans="1:4">
      <c r="A26" s="53" t="s">
        <v>3359</v>
      </c>
    </row>
  </sheetData>
  <mergeCells count="5">
    <mergeCell ref="A4:A8"/>
    <mergeCell ref="C4:C21"/>
    <mergeCell ref="A9:A12"/>
    <mergeCell ref="A13:A18"/>
    <mergeCell ref="A19:A21"/>
  </mergeCell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3BBA5-E659-4943-B809-0FD2F2EA611C}">
  <dimension ref="A1:D24"/>
  <sheetViews>
    <sheetView workbookViewId="0"/>
  </sheetViews>
  <sheetFormatPr defaultRowHeight="13.8"/>
  <cols>
    <col min="1" max="1" width="27.77734375" style="17" customWidth="1"/>
    <col min="2" max="2" width="28" style="17" customWidth="1"/>
    <col min="3" max="3" width="8.88671875" style="17"/>
    <col min="4" max="4" width="14" style="17" customWidth="1"/>
    <col min="5" max="16384" width="8.88671875" style="17"/>
  </cols>
  <sheetData>
    <row r="1" spans="1:4">
      <c r="A1" s="44" t="s">
        <v>3358</v>
      </c>
    </row>
    <row r="3" spans="1:4" ht="32.4" customHeight="1">
      <c r="A3" s="736" t="s">
        <v>3332</v>
      </c>
      <c r="B3" s="736" t="s">
        <v>3333</v>
      </c>
      <c r="C3" s="737" t="s">
        <v>3334</v>
      </c>
      <c r="D3" s="736" t="s">
        <v>3335</v>
      </c>
    </row>
    <row r="4" spans="1:4">
      <c r="A4" s="834" t="s">
        <v>3336</v>
      </c>
      <c r="B4" s="739" t="s">
        <v>3256</v>
      </c>
      <c r="C4" s="835" t="s">
        <v>3337</v>
      </c>
      <c r="D4" s="741">
        <v>138122.88949999999</v>
      </c>
    </row>
    <row r="5" spans="1:4">
      <c r="A5" s="834"/>
      <c r="B5" s="739" t="s">
        <v>86</v>
      </c>
      <c r="C5" s="835"/>
      <c r="D5" s="741">
        <v>3511.855219</v>
      </c>
    </row>
    <row r="6" spans="1:4">
      <c r="A6" s="834"/>
      <c r="B6" s="739" t="s">
        <v>85</v>
      </c>
      <c r="C6" s="835"/>
      <c r="D6" s="741">
        <v>-713.80326409999998</v>
      </c>
    </row>
    <row r="7" spans="1:4">
      <c r="A7" s="834"/>
      <c r="B7" s="739" t="s">
        <v>3339</v>
      </c>
      <c r="C7" s="835"/>
      <c r="D7" s="741">
        <v>140920.94140000001</v>
      </c>
    </row>
    <row r="8" spans="1:4">
      <c r="A8" s="834" t="s">
        <v>3340</v>
      </c>
      <c r="B8" s="739" t="s">
        <v>3341</v>
      </c>
      <c r="C8" s="835"/>
      <c r="D8" s="741">
        <v>-331.33169329999998</v>
      </c>
    </row>
    <row r="9" spans="1:4">
      <c r="A9" s="834"/>
      <c r="B9" s="739" t="s">
        <v>162</v>
      </c>
      <c r="C9" s="835"/>
      <c r="D9" s="741">
        <v>-834.91884000000005</v>
      </c>
    </row>
    <row r="10" spans="1:4">
      <c r="A10" s="834"/>
      <c r="B10" s="739" t="s">
        <v>3350</v>
      </c>
      <c r="C10" s="835"/>
      <c r="D10" s="741">
        <v>-3403.6173250000002</v>
      </c>
    </row>
    <row r="11" spans="1:4">
      <c r="A11" s="834" t="s">
        <v>3342</v>
      </c>
      <c r="B11" s="739" t="s">
        <v>27</v>
      </c>
      <c r="C11" s="835"/>
      <c r="D11" s="741">
        <v>130697.97629999999</v>
      </c>
    </row>
    <row r="12" spans="1:4">
      <c r="A12" s="834"/>
      <c r="B12" s="739" t="s">
        <v>3343</v>
      </c>
      <c r="C12" s="835"/>
      <c r="D12" s="741">
        <v>14726.666520000001</v>
      </c>
    </row>
    <row r="13" spans="1:4">
      <c r="A13" s="834"/>
      <c r="B13" s="739" t="s">
        <v>3351</v>
      </c>
      <c r="C13" s="835"/>
      <c r="D13" s="741">
        <v>3411.7743380000002</v>
      </c>
    </row>
    <row r="14" spans="1:4">
      <c r="A14" s="834"/>
      <c r="B14" s="739" t="s">
        <v>3344</v>
      </c>
      <c r="C14" s="835"/>
      <c r="D14" s="741">
        <v>111672.5298</v>
      </c>
    </row>
    <row r="15" spans="1:4">
      <c r="A15" s="834"/>
      <c r="B15" s="739" t="s">
        <v>158</v>
      </c>
      <c r="C15" s="835"/>
      <c r="D15" s="741">
        <v>887.00566219999996</v>
      </c>
    </row>
    <row r="16" spans="1:4">
      <c r="A16" s="834" t="s">
        <v>3345</v>
      </c>
      <c r="B16" s="739" t="s">
        <v>27</v>
      </c>
      <c r="C16" s="835"/>
      <c r="D16" s="741">
        <v>130697.97629999999</v>
      </c>
    </row>
    <row r="17" spans="1:4">
      <c r="A17" s="834"/>
      <c r="B17" s="739" t="s">
        <v>146</v>
      </c>
      <c r="C17" s="835"/>
      <c r="D17" s="741">
        <v>16665.933130000001</v>
      </c>
    </row>
    <row r="18" spans="1:4">
      <c r="A18" s="834"/>
      <c r="B18" s="739" t="s">
        <v>3346</v>
      </c>
      <c r="C18" s="835"/>
      <c r="D18" s="741">
        <v>114032.0432</v>
      </c>
    </row>
    <row r="19" spans="1:4">
      <c r="A19" s="738" t="s">
        <v>3347</v>
      </c>
      <c r="B19" s="739" t="s">
        <v>146</v>
      </c>
      <c r="C19" s="740" t="s">
        <v>3348</v>
      </c>
      <c r="D19" s="741">
        <v>6163.0266869999996</v>
      </c>
    </row>
    <row r="22" spans="1:4">
      <c r="A22" s="40" t="s">
        <v>20</v>
      </c>
    </row>
    <row r="23" spans="1:4">
      <c r="A23" s="40"/>
    </row>
    <row r="24" spans="1:4">
      <c r="A24" s="53" t="s">
        <v>3359</v>
      </c>
    </row>
  </sheetData>
  <mergeCells count="5">
    <mergeCell ref="A4:A7"/>
    <mergeCell ref="C4:C18"/>
    <mergeCell ref="A8:A10"/>
    <mergeCell ref="A11:A15"/>
    <mergeCell ref="A16:A18"/>
  </mergeCell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sheetPr codeName="Sheet255"/>
  <dimension ref="B8:L9"/>
  <sheetViews>
    <sheetView workbookViewId="0">
      <selection activeCell="D126" sqref="A1:XFD1048576"/>
    </sheetView>
  </sheetViews>
  <sheetFormatPr defaultColWidth="9.21875" defaultRowHeight="14.4"/>
  <cols>
    <col min="2" max="2" width="9.77734375" customWidth="1"/>
  </cols>
  <sheetData>
    <row r="8" spans="2:12" ht="58.8">
      <c r="B8" s="748">
        <v>3.4</v>
      </c>
      <c r="C8" s="748"/>
      <c r="D8" s="748"/>
      <c r="E8" s="748"/>
      <c r="F8" s="748"/>
      <c r="G8" s="748"/>
      <c r="H8" s="748"/>
      <c r="I8" s="748"/>
      <c r="J8" s="748"/>
      <c r="K8" s="748"/>
      <c r="L8" s="748"/>
    </row>
    <row r="9" spans="2:12" ht="58.8">
      <c r="B9" s="748" t="s">
        <v>493</v>
      </c>
      <c r="C9" s="748"/>
      <c r="D9" s="748"/>
      <c r="E9" s="748"/>
      <c r="F9" s="748"/>
      <c r="G9" s="748"/>
      <c r="H9" s="748"/>
      <c r="I9" s="748"/>
      <c r="J9" s="748"/>
      <c r="K9" s="748"/>
      <c r="L9" s="748"/>
    </row>
  </sheetData>
  <mergeCells count="2">
    <mergeCell ref="B8:L8"/>
    <mergeCell ref="B9:L9"/>
  </mergeCells>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sheetPr codeName="Sheet256"/>
  <dimension ref="A1:AO34"/>
  <sheetViews>
    <sheetView workbookViewId="0">
      <selection activeCell="I22" sqref="I22"/>
    </sheetView>
  </sheetViews>
  <sheetFormatPr defaultColWidth="9.21875" defaultRowHeight="13.8"/>
  <cols>
    <col min="1" max="1" width="33.77734375" style="112" customWidth="1"/>
    <col min="2" max="14" width="10.21875" style="112" customWidth="1"/>
    <col min="15" max="15" width="21.21875" style="112" customWidth="1"/>
    <col min="16" max="16" width="24.5546875" style="112" customWidth="1"/>
    <col min="17" max="17" width="21.21875" style="112" customWidth="1"/>
    <col min="18" max="18" width="24.5546875" style="112" customWidth="1"/>
    <col min="19" max="19" width="21.21875" style="112" customWidth="1"/>
    <col min="20" max="20" width="24.5546875" style="112" customWidth="1"/>
    <col min="21" max="21" width="21.21875" style="112" customWidth="1"/>
    <col min="22" max="22" width="24.5546875" style="112" customWidth="1"/>
    <col min="23" max="23" width="21.21875" style="112" customWidth="1"/>
    <col min="24" max="24" width="24.5546875" style="112" customWidth="1"/>
    <col min="25" max="25" width="21.21875" style="112" customWidth="1"/>
    <col min="26" max="26" width="24.5546875" style="112" customWidth="1"/>
    <col min="27" max="27" width="21.21875" style="112" customWidth="1"/>
    <col min="28" max="28" width="24.5546875" style="112" customWidth="1"/>
    <col min="29" max="29" width="21.21875" style="112" customWidth="1"/>
    <col min="30" max="30" width="24.5546875" style="112" customWidth="1"/>
    <col min="31" max="31" width="21.21875" style="112" customWidth="1"/>
    <col min="32" max="32" width="24.5546875" style="112" customWidth="1"/>
    <col min="33" max="33" width="21.21875" style="112" customWidth="1"/>
    <col min="34" max="34" width="24.5546875" style="112" customWidth="1"/>
    <col min="35" max="35" width="21.21875" style="112" customWidth="1"/>
    <col min="36" max="38" width="24.5546875" style="112" customWidth="1"/>
    <col min="39" max="16384" width="9.21875" style="112"/>
  </cols>
  <sheetData>
    <row r="1" spans="1:29">
      <c r="A1" s="18" t="s">
        <v>2994</v>
      </c>
      <c r="AB1" s="286"/>
      <c r="AC1" s="286"/>
    </row>
    <row r="2" spans="1:29" s="17" customFormat="1"/>
    <row r="3" spans="1:29" s="17" customFormat="1" ht="14.4">
      <c r="A3" s="153" t="s">
        <v>2526</v>
      </c>
      <c r="B3" s="25">
        <v>2011</v>
      </c>
      <c r="C3" s="25">
        <v>2012</v>
      </c>
      <c r="D3" s="25">
        <v>2013</v>
      </c>
      <c r="E3" s="25">
        <v>2014</v>
      </c>
      <c r="F3" s="25">
        <v>2015</v>
      </c>
      <c r="G3" s="25">
        <v>2016</v>
      </c>
      <c r="H3" s="25">
        <v>2017</v>
      </c>
      <c r="I3" s="25">
        <v>2018</v>
      </c>
      <c r="J3" s="25">
        <v>2019</v>
      </c>
      <c r="K3" s="25">
        <v>2020</v>
      </c>
      <c r="L3" s="25">
        <v>2021</v>
      </c>
      <c r="M3" s="25">
        <v>2022</v>
      </c>
      <c r="N3" s="25">
        <v>2023</v>
      </c>
      <c r="P3" s="1" t="s">
        <v>528</v>
      </c>
    </row>
    <row r="4" spans="1:29" s="17" customFormat="1">
      <c r="A4" s="16" t="s">
        <v>13</v>
      </c>
      <c r="B4" s="286">
        <v>148.4</v>
      </c>
      <c r="C4" s="286">
        <v>148.4</v>
      </c>
      <c r="D4" s="286">
        <v>148.4</v>
      </c>
      <c r="E4" s="286">
        <v>148.4</v>
      </c>
      <c r="F4" s="286">
        <v>148.4</v>
      </c>
      <c r="G4" s="286">
        <v>148.4</v>
      </c>
      <c r="H4" s="286">
        <v>148.4</v>
      </c>
      <c r="I4" s="286">
        <v>148.4</v>
      </c>
      <c r="J4" s="286">
        <v>148.4</v>
      </c>
      <c r="K4" s="286">
        <v>148.4</v>
      </c>
      <c r="L4" s="286"/>
      <c r="M4" s="286"/>
      <c r="N4" s="286"/>
    </row>
    <row r="5" spans="1:29" s="17" customFormat="1">
      <c r="A5" s="16" t="s">
        <v>12</v>
      </c>
      <c r="B5" s="286">
        <v>12.24</v>
      </c>
      <c r="C5" s="286">
        <v>12.24</v>
      </c>
      <c r="D5" s="286">
        <v>12.24</v>
      </c>
      <c r="E5" s="286">
        <v>12.24</v>
      </c>
      <c r="F5" s="286">
        <v>12.24</v>
      </c>
      <c r="G5" s="286">
        <v>12.24</v>
      </c>
      <c r="H5" s="286">
        <v>12.24</v>
      </c>
      <c r="I5" s="286">
        <v>12.24</v>
      </c>
      <c r="J5" s="286">
        <v>12.24</v>
      </c>
      <c r="K5" s="286">
        <v>12.24</v>
      </c>
      <c r="L5" s="286"/>
      <c r="M5" s="286"/>
      <c r="N5" s="286"/>
    </row>
    <row r="6" spans="1:29" s="17" customFormat="1">
      <c r="A6" s="16" t="s">
        <v>483</v>
      </c>
      <c r="B6" s="286">
        <v>1.2</v>
      </c>
      <c r="C6" s="286">
        <v>1.2</v>
      </c>
      <c r="D6" s="286">
        <v>1.2</v>
      </c>
      <c r="E6" s="286">
        <v>1.2</v>
      </c>
      <c r="F6" s="286">
        <v>1.2</v>
      </c>
      <c r="G6" s="286">
        <v>1.2</v>
      </c>
      <c r="H6" s="286">
        <v>1.2</v>
      </c>
      <c r="I6" s="286">
        <v>1.2</v>
      </c>
      <c r="J6" s="286">
        <v>1.2</v>
      </c>
      <c r="K6" s="286">
        <v>1.2</v>
      </c>
      <c r="L6" s="286"/>
      <c r="M6" s="286"/>
      <c r="N6" s="286"/>
    </row>
    <row r="7" spans="1:29" s="17" customFormat="1">
      <c r="A7" s="28" t="s">
        <v>573</v>
      </c>
      <c r="B7" s="286">
        <v>1283</v>
      </c>
      <c r="C7" s="286">
        <v>1283</v>
      </c>
      <c r="D7" s="286">
        <v>1283</v>
      </c>
      <c r="E7" s="286">
        <v>1283</v>
      </c>
      <c r="F7" s="286">
        <v>1283</v>
      </c>
      <c r="G7" s="286">
        <v>1283</v>
      </c>
      <c r="H7" s="286">
        <v>1283</v>
      </c>
      <c r="I7" s="286">
        <v>1283</v>
      </c>
      <c r="J7" s="286">
        <v>1283</v>
      </c>
      <c r="K7" s="286">
        <v>1283</v>
      </c>
      <c r="L7" s="286"/>
      <c r="M7" s="286"/>
      <c r="N7" s="286"/>
    </row>
    <row r="8" spans="1:29" s="17" customFormat="1">
      <c r="A8" s="16" t="s">
        <v>482</v>
      </c>
      <c r="B8" s="286">
        <v>4.51</v>
      </c>
      <c r="C8" s="286">
        <v>4.51</v>
      </c>
      <c r="D8" s="286">
        <v>4.51</v>
      </c>
      <c r="E8" s="286">
        <v>4.51</v>
      </c>
      <c r="F8" s="286">
        <v>4.51</v>
      </c>
      <c r="G8" s="286">
        <v>4.51</v>
      </c>
      <c r="H8" s="286">
        <v>4.51</v>
      </c>
      <c r="I8" s="286">
        <v>4.51</v>
      </c>
      <c r="J8" s="286">
        <v>4.51</v>
      </c>
      <c r="K8" s="286">
        <v>4.51</v>
      </c>
      <c r="L8" s="286"/>
      <c r="M8" s="286"/>
      <c r="N8" s="286"/>
    </row>
    <row r="9" spans="1:29" s="17" customFormat="1">
      <c r="A9" s="16" t="s">
        <v>11</v>
      </c>
      <c r="B9" s="286">
        <v>3.02</v>
      </c>
      <c r="C9" s="286">
        <v>3.02</v>
      </c>
      <c r="D9" s="286">
        <v>3.02</v>
      </c>
      <c r="E9" s="286">
        <v>3.02</v>
      </c>
      <c r="F9" s="286">
        <v>3.02</v>
      </c>
      <c r="G9" s="286">
        <v>3.02</v>
      </c>
      <c r="H9" s="286">
        <v>3.02</v>
      </c>
      <c r="I9" s="286">
        <v>3.02</v>
      </c>
      <c r="J9" s="286">
        <v>3.02</v>
      </c>
      <c r="K9" s="286">
        <v>3.02</v>
      </c>
      <c r="L9" s="286"/>
      <c r="M9" s="286"/>
      <c r="N9" s="286"/>
    </row>
    <row r="10" spans="1:29" s="17" customFormat="1">
      <c r="A10" s="16" t="s">
        <v>10</v>
      </c>
      <c r="B10" s="286">
        <v>337</v>
      </c>
      <c r="C10" s="286">
        <v>337</v>
      </c>
      <c r="D10" s="286">
        <v>337</v>
      </c>
      <c r="E10" s="286">
        <v>337</v>
      </c>
      <c r="F10" s="286">
        <v>337</v>
      </c>
      <c r="G10" s="286">
        <v>337</v>
      </c>
      <c r="H10" s="286">
        <v>337</v>
      </c>
      <c r="I10" s="286">
        <v>337</v>
      </c>
      <c r="J10" s="286">
        <v>337</v>
      </c>
      <c r="K10" s="286">
        <v>337</v>
      </c>
      <c r="L10" s="286"/>
      <c r="M10" s="286"/>
      <c r="N10" s="286"/>
    </row>
    <row r="11" spans="1:29" s="17" customFormat="1">
      <c r="A11" s="16" t="s">
        <v>9</v>
      </c>
      <c r="B11" s="286">
        <v>17.28</v>
      </c>
      <c r="C11" s="286">
        <v>17.28</v>
      </c>
      <c r="D11" s="286">
        <v>17.28</v>
      </c>
      <c r="E11" s="286">
        <v>17.28</v>
      </c>
      <c r="F11" s="286">
        <v>17.28</v>
      </c>
      <c r="G11" s="286">
        <v>17.28</v>
      </c>
      <c r="H11" s="286">
        <v>17.28</v>
      </c>
      <c r="I11" s="286">
        <v>17.28</v>
      </c>
      <c r="J11" s="286">
        <v>17.28</v>
      </c>
      <c r="K11" s="286">
        <v>17.28</v>
      </c>
      <c r="L11" s="286"/>
      <c r="M11" s="286"/>
      <c r="N11" s="286"/>
    </row>
    <row r="12" spans="1:29" s="17" customFormat="1">
      <c r="A12" s="16" t="s">
        <v>8</v>
      </c>
      <c r="B12" s="286">
        <v>2.75</v>
      </c>
      <c r="C12" s="286">
        <v>2.75</v>
      </c>
      <c r="D12" s="286">
        <v>2.75</v>
      </c>
      <c r="E12" s="286">
        <v>2.75</v>
      </c>
      <c r="F12" s="286">
        <v>2.75</v>
      </c>
      <c r="G12" s="286">
        <v>2.75</v>
      </c>
      <c r="H12" s="286">
        <v>2.75</v>
      </c>
      <c r="I12" s="286">
        <v>2.75</v>
      </c>
      <c r="J12" s="286">
        <v>2.75</v>
      </c>
      <c r="K12" s="607">
        <v>2.6019999999999999</v>
      </c>
      <c r="L12" s="669">
        <v>2.6429999999999998</v>
      </c>
      <c r="M12" s="669">
        <v>2.8740000000000001</v>
      </c>
      <c r="N12" s="669">
        <f>3319/1000</f>
        <v>3.319</v>
      </c>
    </row>
    <row r="13" spans="1:29" s="17" customFormat="1">
      <c r="A13" s="16" t="s">
        <v>6</v>
      </c>
      <c r="B13" s="286">
        <v>217.1</v>
      </c>
      <c r="C13" s="286">
        <v>217.1</v>
      </c>
      <c r="D13" s="286">
        <v>217.1</v>
      </c>
      <c r="E13" s="286">
        <v>217.1</v>
      </c>
      <c r="F13" s="286">
        <v>217.1</v>
      </c>
      <c r="G13" s="286">
        <v>217.1</v>
      </c>
      <c r="H13" s="286">
        <v>217.1</v>
      </c>
      <c r="I13" s="286">
        <v>217.1</v>
      </c>
      <c r="J13" s="286">
        <v>217.1</v>
      </c>
      <c r="K13" s="286">
        <v>217.1</v>
      </c>
      <c r="L13" s="286"/>
      <c r="M13" s="286"/>
      <c r="N13" s="286"/>
    </row>
    <row r="14" spans="1:29" s="17" customFormat="1">
      <c r="A14" s="16" t="s">
        <v>17</v>
      </c>
      <c r="B14" s="286">
        <v>39.909999999999997</v>
      </c>
      <c r="C14" s="286">
        <v>39.909999999999997</v>
      </c>
      <c r="D14" s="286">
        <v>39.909999999999997</v>
      </c>
      <c r="E14" s="286">
        <v>39.909999999999997</v>
      </c>
      <c r="F14" s="286">
        <v>39.909999999999997</v>
      </c>
      <c r="G14" s="286">
        <v>39.909999999999997</v>
      </c>
      <c r="H14" s="286">
        <v>39.909999999999997</v>
      </c>
      <c r="I14" s="286">
        <v>39.909999999999997</v>
      </c>
      <c r="J14" s="286">
        <v>39.909999999999997</v>
      </c>
      <c r="K14" s="286">
        <v>39.909999999999997</v>
      </c>
      <c r="L14" s="286"/>
      <c r="M14" s="286"/>
      <c r="N14" s="286"/>
    </row>
    <row r="15" spans="1:29" s="17" customFormat="1">
      <c r="A15" s="16" t="s">
        <v>4</v>
      </c>
      <c r="B15" s="286" t="s">
        <v>15</v>
      </c>
      <c r="C15" s="286" t="s">
        <v>15</v>
      </c>
      <c r="D15" s="286" t="s">
        <v>15</v>
      </c>
      <c r="E15" s="286" t="s">
        <v>15</v>
      </c>
      <c r="F15" s="286" t="s">
        <v>15</v>
      </c>
      <c r="G15" s="286" t="s">
        <v>15</v>
      </c>
      <c r="H15" s="286" t="s">
        <v>15</v>
      </c>
      <c r="I15" s="286" t="s">
        <v>15</v>
      </c>
      <c r="J15" s="286" t="s">
        <v>15</v>
      </c>
      <c r="K15" s="286" t="s">
        <v>15</v>
      </c>
      <c r="L15" s="286"/>
      <c r="M15" s="286"/>
      <c r="N15" s="286"/>
    </row>
    <row r="16" spans="1:29" s="17" customFormat="1">
      <c r="A16" s="16" t="s">
        <v>3</v>
      </c>
      <c r="B16" s="286">
        <v>51.35</v>
      </c>
      <c r="C16" s="286">
        <v>51.35</v>
      </c>
      <c r="D16" s="286">
        <v>51.35</v>
      </c>
      <c r="E16" s="286">
        <v>51.35</v>
      </c>
      <c r="F16" s="286">
        <v>51.35</v>
      </c>
      <c r="G16" s="286">
        <v>51.35</v>
      </c>
      <c r="H16" s="286">
        <v>51.35</v>
      </c>
      <c r="I16" s="286">
        <v>51.35</v>
      </c>
      <c r="J16" s="286">
        <v>51.35</v>
      </c>
      <c r="K16" s="286">
        <v>51.35</v>
      </c>
      <c r="L16" s="286"/>
      <c r="M16" s="286"/>
      <c r="N16" s="286"/>
    </row>
    <row r="17" spans="1:41" s="17" customFormat="1">
      <c r="A17" s="149" t="s">
        <v>32</v>
      </c>
      <c r="B17" s="286">
        <v>96.27</v>
      </c>
      <c r="C17" s="286">
        <v>96.27</v>
      </c>
      <c r="D17" s="286">
        <v>96.27</v>
      </c>
      <c r="E17" s="286">
        <v>96.27</v>
      </c>
      <c r="F17" s="286">
        <v>96.27</v>
      </c>
      <c r="G17" s="286">
        <v>96.27</v>
      </c>
      <c r="H17" s="286">
        <v>96.27</v>
      </c>
      <c r="I17" s="286">
        <v>96.27</v>
      </c>
      <c r="J17" s="286">
        <v>96.27</v>
      </c>
      <c r="K17" s="286">
        <v>96.27</v>
      </c>
      <c r="L17" s="286"/>
      <c r="M17" s="286"/>
      <c r="N17" s="286"/>
    </row>
    <row r="18" spans="1:41" s="17" customFormat="1">
      <c r="A18" s="16" t="s">
        <v>1</v>
      </c>
      <c r="B18" s="286">
        <v>104.8</v>
      </c>
      <c r="C18" s="286">
        <v>104.8</v>
      </c>
      <c r="D18" s="286">
        <v>104.8</v>
      </c>
      <c r="E18" s="286">
        <v>104.8</v>
      </c>
      <c r="F18" s="286">
        <v>104.8</v>
      </c>
      <c r="G18" s="286">
        <v>104.8</v>
      </c>
      <c r="H18" s="286">
        <v>104.8</v>
      </c>
      <c r="I18" s="286">
        <v>104.8</v>
      </c>
      <c r="J18" s="286">
        <v>104.8</v>
      </c>
      <c r="K18" s="286">
        <v>104.8</v>
      </c>
      <c r="L18" s="286"/>
      <c r="M18" s="286"/>
      <c r="N18" s="286"/>
    </row>
    <row r="19" spans="1:41" s="17" customFormat="1">
      <c r="A19" s="16" t="s">
        <v>23</v>
      </c>
      <c r="B19" s="286">
        <v>20</v>
      </c>
      <c r="C19" s="286">
        <v>20</v>
      </c>
      <c r="D19" s="286">
        <v>20</v>
      </c>
      <c r="E19" s="286">
        <v>20</v>
      </c>
      <c r="F19" s="286">
        <v>20</v>
      </c>
      <c r="G19" s="286">
        <v>20</v>
      </c>
      <c r="H19" s="286">
        <v>20</v>
      </c>
      <c r="I19" s="286">
        <v>20</v>
      </c>
      <c r="J19" s="286">
        <v>20</v>
      </c>
      <c r="K19" s="286">
        <v>20</v>
      </c>
      <c r="L19" s="286"/>
      <c r="M19" s="286"/>
      <c r="N19" s="286"/>
    </row>
    <row r="20" spans="1:41" s="17" customFormat="1"/>
    <row r="21" spans="1:41" s="17" customFormat="1" ht="14.4">
      <c r="AO21"/>
    </row>
    <row r="22" spans="1:41" s="17" customFormat="1" ht="14.25" customHeight="1">
      <c r="A22" s="102" t="s">
        <v>20</v>
      </c>
      <c r="X22" s="267"/>
      <c r="Y22" s="268"/>
      <c r="Z22" s="267"/>
      <c r="AA22" s="267"/>
      <c r="AB22" s="267"/>
      <c r="AC22" s="267"/>
    </row>
    <row r="23" spans="1:41" s="17" customFormat="1">
      <c r="A23" s="102"/>
    </row>
    <row r="24" spans="1:41" s="17" customFormat="1">
      <c r="A24" s="53" t="s">
        <v>2853</v>
      </c>
      <c r="B24" s="48"/>
      <c r="C24" s="48"/>
    </row>
    <row r="25" spans="1:41" s="17" customFormat="1">
      <c r="A25" s="53"/>
      <c r="B25" s="48"/>
      <c r="C25" s="48"/>
    </row>
    <row r="26" spans="1:41" s="17" customFormat="1">
      <c r="A26" s="18" t="s">
        <v>151</v>
      </c>
    </row>
    <row r="27" spans="1:41" s="17" customFormat="1" ht="14.25" customHeight="1">
      <c r="E27" s="132"/>
      <c r="F27" s="132"/>
      <c r="G27" s="132"/>
      <c r="H27" s="132"/>
      <c r="I27" s="132"/>
      <c r="J27" s="132"/>
      <c r="K27" s="132"/>
      <c r="L27" s="132"/>
      <c r="M27" s="132"/>
      <c r="N27" s="132"/>
      <c r="O27" s="132"/>
      <c r="P27" s="132"/>
      <c r="Q27" s="132"/>
      <c r="R27" s="132"/>
      <c r="S27" s="132"/>
      <c r="T27" s="132"/>
      <c r="U27" s="132"/>
      <c r="V27" s="132"/>
      <c r="AO27" s="132"/>
    </row>
    <row r="28" spans="1:41" s="17" customFormat="1" ht="14.4">
      <c r="A28" s="13" t="s">
        <v>199</v>
      </c>
      <c r="C28" s="135"/>
    </row>
    <row r="29" spans="1:41" ht="14.25" customHeight="1">
      <c r="A29" s="17" t="s">
        <v>198</v>
      </c>
      <c r="C29" s="86"/>
      <c r="D29" s="86"/>
      <c r="E29" s="171"/>
      <c r="F29" s="171"/>
      <c r="G29" s="171"/>
      <c r="H29" s="171"/>
      <c r="I29" s="171"/>
      <c r="J29" s="171"/>
      <c r="K29" s="171"/>
      <c r="L29" s="171"/>
      <c r="M29" s="171"/>
      <c r="N29" s="171"/>
      <c r="O29" s="171"/>
      <c r="P29" s="171"/>
      <c r="Q29" s="171"/>
      <c r="R29" s="171"/>
      <c r="S29" s="171"/>
      <c r="T29" s="171"/>
      <c r="U29" s="171"/>
      <c r="V29" s="171"/>
      <c r="AO29" s="171"/>
    </row>
    <row r="30" spans="1:41">
      <c r="A30" s="135"/>
      <c r="C30" s="86"/>
      <c r="D30" s="86"/>
      <c r="E30" s="171"/>
      <c r="F30" s="171"/>
      <c r="G30" s="171"/>
      <c r="H30" s="171"/>
      <c r="I30" s="171"/>
      <c r="J30" s="171"/>
      <c r="K30" s="171"/>
      <c r="L30" s="171"/>
      <c r="M30" s="171"/>
      <c r="N30" s="171"/>
      <c r="O30" s="171"/>
      <c r="P30" s="171"/>
      <c r="Q30" s="171"/>
      <c r="R30" s="171"/>
      <c r="S30" s="171"/>
      <c r="T30" s="171"/>
      <c r="U30" s="171"/>
      <c r="V30" s="171"/>
      <c r="AO30" s="171"/>
    </row>
    <row r="31" spans="1:41">
      <c r="A31" s="86" t="s">
        <v>197</v>
      </c>
      <c r="C31" s="131"/>
      <c r="D31" s="131"/>
      <c r="E31" s="131"/>
      <c r="F31" s="131"/>
      <c r="G31" s="131"/>
      <c r="H31" s="131"/>
      <c r="I31" s="131"/>
      <c r="J31" s="131"/>
      <c r="K31" s="131"/>
      <c r="L31" s="131"/>
      <c r="M31" s="131"/>
      <c r="N31" s="131"/>
      <c r="O31" s="131"/>
      <c r="P31" s="131"/>
      <c r="Q31" s="131"/>
      <c r="R31" s="131"/>
      <c r="S31" s="131"/>
      <c r="T31" s="131"/>
      <c r="U31" s="131"/>
      <c r="V31" s="131"/>
      <c r="AO31" s="131"/>
    </row>
    <row r="32" spans="1:41">
      <c r="A32" s="86"/>
      <c r="C32" s="48"/>
      <c r="D32" s="48"/>
      <c r="E32" s="48"/>
      <c r="F32" s="48"/>
      <c r="G32" s="48"/>
      <c r="H32" s="48"/>
      <c r="I32" s="48"/>
      <c r="J32" s="48"/>
      <c r="K32" s="48"/>
      <c r="L32" s="48"/>
      <c r="M32" s="48"/>
      <c r="N32" s="48"/>
      <c r="O32" s="48"/>
      <c r="P32" s="48"/>
      <c r="Q32" s="48"/>
      <c r="R32" s="48"/>
      <c r="S32" s="48"/>
      <c r="T32" s="48"/>
      <c r="U32" s="48"/>
      <c r="V32" s="48"/>
      <c r="AO32" s="48"/>
    </row>
    <row r="33" spans="1:1">
      <c r="A33" s="13" t="s">
        <v>389</v>
      </c>
    </row>
    <row r="34" spans="1:1">
      <c r="A34" s="48"/>
    </row>
  </sheetData>
  <hyperlinks>
    <hyperlink ref="P3" location="Content!A1" display="Back to content page" xr:uid="{461F0706-166E-4189-8203-6C994A8A7252}"/>
  </hyperlinks>
  <pageMargins left="0.7" right="0.7" top="0.75" bottom="0.75" header="0.3" footer="0.3"/>
  <pageSetup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C0539-ED94-4D0F-A630-3BD8D1AF3EBB}">
  <dimension ref="A1:N36"/>
  <sheetViews>
    <sheetView workbookViewId="0">
      <selection activeCell="B4" sqref="B4:L19"/>
    </sheetView>
  </sheetViews>
  <sheetFormatPr defaultRowHeight="14.4"/>
  <cols>
    <col min="1" max="1" width="17" customWidth="1"/>
    <col min="2" max="12" width="11" customWidth="1"/>
  </cols>
  <sheetData>
    <row r="1" spans="1:14">
      <c r="A1" s="18" t="s">
        <v>3156</v>
      </c>
    </row>
    <row r="3" spans="1:14">
      <c r="A3" s="153" t="s">
        <v>14</v>
      </c>
      <c r="B3" s="25">
        <v>2011</v>
      </c>
      <c r="C3" s="25">
        <v>2012</v>
      </c>
      <c r="D3" s="25">
        <v>2013</v>
      </c>
      <c r="E3" s="25">
        <v>2014</v>
      </c>
      <c r="F3" s="25">
        <v>2015</v>
      </c>
      <c r="G3" s="25">
        <v>2016</v>
      </c>
      <c r="H3" s="25">
        <v>2017</v>
      </c>
      <c r="I3" s="25">
        <v>2018</v>
      </c>
      <c r="J3" s="25">
        <v>2019</v>
      </c>
      <c r="K3" s="25">
        <v>2020</v>
      </c>
      <c r="L3" s="25">
        <v>2021</v>
      </c>
      <c r="N3" s="1" t="s">
        <v>528</v>
      </c>
    </row>
    <row r="4" spans="1:14">
      <c r="A4" s="16" t="s">
        <v>13</v>
      </c>
      <c r="B4" s="281">
        <v>6127</v>
      </c>
      <c r="C4" s="281">
        <v>5910.48</v>
      </c>
      <c r="D4" s="281">
        <v>5704.23</v>
      </c>
      <c r="E4" s="281">
        <v>5508.17</v>
      </c>
      <c r="F4" s="281">
        <v>5321.98</v>
      </c>
      <c r="G4" s="281">
        <v>5145.1899999999996</v>
      </c>
      <c r="H4" s="281">
        <v>4977.07</v>
      </c>
      <c r="I4" s="281">
        <v>4816.6499999999996</v>
      </c>
      <c r="J4" s="281">
        <v>4586.8173879200003</v>
      </c>
      <c r="K4" s="281">
        <v>4439.3275842639996</v>
      </c>
      <c r="L4" s="281">
        <v>4300.9787856829998</v>
      </c>
    </row>
    <row r="5" spans="1:14">
      <c r="A5" s="16" t="s">
        <v>12</v>
      </c>
      <c r="B5" s="281">
        <v>6073.23</v>
      </c>
      <c r="C5" s="281">
        <v>6001.31</v>
      </c>
      <c r="D5" s="281">
        <v>5934.41</v>
      </c>
      <c r="E5" s="281">
        <v>5860.33</v>
      </c>
      <c r="F5" s="281">
        <v>5771.64</v>
      </c>
      <c r="G5" s="281">
        <v>5666.86</v>
      </c>
      <c r="H5" s="281">
        <v>5550.82</v>
      </c>
      <c r="I5" s="281">
        <v>5430.18</v>
      </c>
      <c r="J5" s="281">
        <v>4896.5836727739998</v>
      </c>
      <c r="K5" s="281">
        <v>4806.7822755400002</v>
      </c>
      <c r="L5" s="281">
        <v>4728.7479673919997</v>
      </c>
    </row>
    <row r="6" spans="1:14">
      <c r="A6" s="16" t="s">
        <v>483</v>
      </c>
      <c r="B6" s="281">
        <v>1698.35</v>
      </c>
      <c r="C6" s="281">
        <v>1657.75</v>
      </c>
      <c r="D6" s="281">
        <v>1618.33</v>
      </c>
      <c r="E6" s="281">
        <v>1580.22</v>
      </c>
      <c r="F6" s="281">
        <v>1543.56</v>
      </c>
      <c r="G6" s="281">
        <v>1508.31</v>
      </c>
      <c r="H6" s="281">
        <v>1474.4</v>
      </c>
      <c r="I6" s="281">
        <v>1441.75</v>
      </c>
      <c r="J6" s="281">
        <v>1517.093855011</v>
      </c>
      <c r="K6" s="281">
        <v>1488.5271767849999</v>
      </c>
      <c r="L6" s="281">
        <v>1460.5203103609999</v>
      </c>
    </row>
    <row r="7" spans="1:14">
      <c r="A7" s="28" t="s">
        <v>573</v>
      </c>
      <c r="B7" s="281">
        <v>19219.490000000002</v>
      </c>
      <c r="C7" s="281">
        <v>18588.61</v>
      </c>
      <c r="D7" s="281">
        <v>17979.560000000001</v>
      </c>
      <c r="E7" s="281">
        <v>17392.5</v>
      </c>
      <c r="F7" s="281">
        <v>16827.43</v>
      </c>
      <c r="G7" s="281">
        <v>16283.97</v>
      </c>
      <c r="H7" s="281">
        <v>15761.91</v>
      </c>
      <c r="I7" s="281">
        <v>15261.44</v>
      </c>
      <c r="J7" s="281">
        <v>14270.31899335</v>
      </c>
      <c r="K7" s="281">
        <v>13817.515146817999</v>
      </c>
      <c r="L7" s="281">
        <v>13379.339909044</v>
      </c>
    </row>
    <row r="8" spans="1:14">
      <c r="A8" s="16" t="s">
        <v>482</v>
      </c>
      <c r="B8" s="281">
        <v>4206.96</v>
      </c>
      <c r="C8" s="281">
        <v>4178.68</v>
      </c>
      <c r="D8" s="281">
        <v>4149.63</v>
      </c>
      <c r="E8" s="281">
        <v>4118.6499999999996</v>
      </c>
      <c r="F8" s="281">
        <v>4084.98</v>
      </c>
      <c r="G8" s="281">
        <v>4048.48</v>
      </c>
      <c r="H8" s="281">
        <v>4009.58</v>
      </c>
      <c r="I8" s="281">
        <v>3969.09</v>
      </c>
      <c r="J8" s="281">
        <v>3855.976293013</v>
      </c>
      <c r="K8" s="281">
        <v>3819.9135225790001</v>
      </c>
      <c r="L8" s="281">
        <v>3782.6970546130001</v>
      </c>
    </row>
    <row r="9" spans="1:14">
      <c r="A9" s="16" t="s">
        <v>11</v>
      </c>
      <c r="B9" s="281">
        <v>1508.14</v>
      </c>
      <c r="C9" s="281">
        <v>1499.76</v>
      </c>
      <c r="D9" s="281">
        <v>1489.75</v>
      </c>
      <c r="E9" s="281">
        <v>1478.88</v>
      </c>
      <c r="F9" s="281">
        <v>1467.69</v>
      </c>
      <c r="G9" s="281">
        <v>1456.36</v>
      </c>
      <c r="H9" s="281">
        <v>1444.87</v>
      </c>
      <c r="I9" s="281">
        <v>1433.36</v>
      </c>
      <c r="J9" s="281">
        <v>1357.7738619100001</v>
      </c>
      <c r="K9" s="281">
        <v>1340.668115878</v>
      </c>
      <c r="L9" s="281">
        <v>1324.593877413</v>
      </c>
    </row>
    <row r="10" spans="1:14">
      <c r="A10" s="16" t="s">
        <v>10</v>
      </c>
      <c r="B10" s="281">
        <v>15498.55</v>
      </c>
      <c r="C10" s="281">
        <v>15080.56</v>
      </c>
      <c r="D10" s="281">
        <v>14676.9</v>
      </c>
      <c r="E10" s="281">
        <v>14285.78</v>
      </c>
      <c r="F10" s="281">
        <v>13906.03</v>
      </c>
      <c r="G10" s="281">
        <v>13537.2</v>
      </c>
      <c r="H10" s="281">
        <v>13179.24</v>
      </c>
      <c r="I10" s="281">
        <v>12832.08</v>
      </c>
      <c r="J10" s="281">
        <v>12239.798055681</v>
      </c>
      <c r="K10" s="281">
        <v>11939.694833445999</v>
      </c>
      <c r="L10" s="281">
        <v>11654.587223052</v>
      </c>
    </row>
    <row r="11" spans="1:14">
      <c r="A11" s="16" t="s">
        <v>9</v>
      </c>
      <c r="B11" s="281">
        <v>1154.92</v>
      </c>
      <c r="C11" s="281">
        <v>1122.3699999999999</v>
      </c>
      <c r="D11" s="281">
        <v>1090.96</v>
      </c>
      <c r="E11" s="281">
        <v>1060.8</v>
      </c>
      <c r="F11" s="281">
        <v>1031.93</v>
      </c>
      <c r="G11" s="281">
        <v>1004.34</v>
      </c>
      <c r="H11" s="281">
        <v>977.92</v>
      </c>
      <c r="I11" s="281">
        <v>952.42</v>
      </c>
      <c r="J11" s="281">
        <v>915.86851922999995</v>
      </c>
      <c r="K11" s="281">
        <v>891.77610577799999</v>
      </c>
      <c r="L11" s="281">
        <v>868.78954991000001</v>
      </c>
    </row>
    <row r="12" spans="1:14">
      <c r="A12" s="16" t="s">
        <v>8</v>
      </c>
      <c r="B12" s="281">
        <v>2198.9</v>
      </c>
      <c r="C12" s="281">
        <v>2194.6799999999998</v>
      </c>
      <c r="D12" s="281">
        <v>2191.2399999999998</v>
      </c>
      <c r="E12" s="281">
        <v>2187.9299999999998</v>
      </c>
      <c r="F12" s="281">
        <v>2184.2800000000002</v>
      </c>
      <c r="G12" s="281">
        <v>2180.11</v>
      </c>
      <c r="H12" s="281">
        <v>2175.5700000000002</v>
      </c>
      <c r="I12" s="281">
        <v>2170.9499999999998</v>
      </c>
      <c r="J12" s="281">
        <v>2122.2283165889999</v>
      </c>
      <c r="K12" s="281">
        <v>2119.6953679530002</v>
      </c>
      <c r="L12" s="281">
        <v>2117.9214960180002</v>
      </c>
    </row>
    <row r="13" spans="1:14">
      <c r="A13" s="16" t="s">
        <v>6</v>
      </c>
      <c r="B13" s="281">
        <v>8975.7099999999991</v>
      </c>
      <c r="C13" s="281">
        <v>8731.9699999999993</v>
      </c>
      <c r="D13" s="281">
        <v>8493.49</v>
      </c>
      <c r="E13" s="281">
        <v>8259.09</v>
      </c>
      <c r="F13" s="281">
        <v>8028.25</v>
      </c>
      <c r="G13" s="281">
        <v>7800.95</v>
      </c>
      <c r="H13" s="281">
        <v>7577.92</v>
      </c>
      <c r="I13" s="281">
        <v>7360.32</v>
      </c>
      <c r="J13" s="281">
        <v>7168.4244605399999</v>
      </c>
      <c r="K13" s="281">
        <v>6963.1899351339998</v>
      </c>
      <c r="L13" s="281">
        <v>6768.0740935459999</v>
      </c>
    </row>
    <row r="14" spans="1:14">
      <c r="A14" s="16" t="s">
        <v>17</v>
      </c>
      <c r="B14" s="281">
        <v>18505.14</v>
      </c>
      <c r="C14" s="281">
        <v>18184.03</v>
      </c>
      <c r="D14" s="281">
        <v>17868.75</v>
      </c>
      <c r="E14" s="281">
        <v>17555.03</v>
      </c>
      <c r="F14" s="281">
        <v>17240.46</v>
      </c>
      <c r="G14" s="281">
        <v>16925.04</v>
      </c>
      <c r="H14" s="281">
        <v>16610.939999999999</v>
      </c>
      <c r="I14" s="281">
        <v>16301.1</v>
      </c>
      <c r="J14" s="281">
        <v>16312.140221461999</v>
      </c>
      <c r="K14" s="281">
        <v>16033.920721482</v>
      </c>
      <c r="L14" s="281">
        <v>15773.762119335999</v>
      </c>
    </row>
    <row r="15" spans="1:14">
      <c r="A15" s="16" t="s">
        <v>4</v>
      </c>
      <c r="B15" s="281" t="s">
        <v>15</v>
      </c>
      <c r="C15" s="281" t="s">
        <v>15</v>
      </c>
      <c r="D15" s="281" t="s">
        <v>15</v>
      </c>
      <c r="E15" s="281" t="s">
        <v>15</v>
      </c>
      <c r="F15" s="281" t="s">
        <v>15</v>
      </c>
      <c r="G15" s="281" t="s">
        <v>15</v>
      </c>
      <c r="H15" s="281" t="s">
        <v>15</v>
      </c>
      <c r="I15" s="281" t="s">
        <v>15</v>
      </c>
      <c r="J15" s="281">
        <v>0</v>
      </c>
      <c r="K15" s="281">
        <v>0</v>
      </c>
      <c r="L15" s="281">
        <v>0</v>
      </c>
    </row>
    <row r="16" spans="1:14">
      <c r="A16" s="16" t="s">
        <v>3</v>
      </c>
      <c r="B16" s="281">
        <v>987.43</v>
      </c>
      <c r="C16" s="281">
        <v>971.94</v>
      </c>
      <c r="D16" s="281">
        <v>956.47</v>
      </c>
      <c r="E16" s="281">
        <v>941.44</v>
      </c>
      <c r="F16" s="281">
        <v>927.12</v>
      </c>
      <c r="G16" s="281">
        <v>913.58</v>
      </c>
      <c r="H16" s="281">
        <v>900.72</v>
      </c>
      <c r="I16" s="281">
        <v>888.52</v>
      </c>
      <c r="J16" s="281">
        <v>884.01796234999995</v>
      </c>
      <c r="K16" s="281">
        <v>873.27070080500005</v>
      </c>
      <c r="L16" s="281">
        <v>864.59084606199997</v>
      </c>
    </row>
    <row r="17" spans="1:12">
      <c r="A17" s="16" t="s">
        <v>32</v>
      </c>
      <c r="B17" s="281">
        <v>2107.79</v>
      </c>
      <c r="C17" s="281">
        <v>2045.99</v>
      </c>
      <c r="D17" s="281">
        <v>1985.64</v>
      </c>
      <c r="E17" s="281">
        <v>1926.92</v>
      </c>
      <c r="F17" s="281">
        <v>1869.95</v>
      </c>
      <c r="G17" s="281">
        <v>1814.73</v>
      </c>
      <c r="H17" s="281">
        <v>1761.24</v>
      </c>
      <c r="I17" s="281">
        <v>1709.54</v>
      </c>
      <c r="J17" s="281">
        <v>1607.9147016530001</v>
      </c>
      <c r="K17" s="281">
        <v>1560.1774897590001</v>
      </c>
      <c r="L17" s="281">
        <v>1513.956946883</v>
      </c>
    </row>
    <row r="18" spans="1:12">
      <c r="A18" s="16" t="s">
        <v>1</v>
      </c>
      <c r="B18" s="281">
        <v>7473.33</v>
      </c>
      <c r="C18" s="281">
        <v>7245</v>
      </c>
      <c r="D18" s="281">
        <v>7021.05</v>
      </c>
      <c r="E18" s="281">
        <v>6805.29</v>
      </c>
      <c r="F18" s="281">
        <v>6599.76</v>
      </c>
      <c r="G18" s="281">
        <v>6404.51</v>
      </c>
      <c r="H18" s="281">
        <v>6218.26</v>
      </c>
      <c r="I18" s="281">
        <v>6039.75</v>
      </c>
      <c r="J18" s="281">
        <v>5701.7018655170004</v>
      </c>
      <c r="K18" s="281">
        <v>5536.8542901239998</v>
      </c>
      <c r="L18" s="281">
        <v>5381.7761658700001</v>
      </c>
    </row>
    <row r="19" spans="1:12">
      <c r="A19" s="16" t="s">
        <v>23</v>
      </c>
      <c r="B19" s="281">
        <v>1551.07</v>
      </c>
      <c r="C19" s="281">
        <v>1524.95</v>
      </c>
      <c r="D19" s="281">
        <v>1498.09</v>
      </c>
      <c r="E19" s="281">
        <v>1472.03</v>
      </c>
      <c r="F19" s="281">
        <v>1447.74</v>
      </c>
      <c r="G19" s="281">
        <v>1425.48</v>
      </c>
      <c r="H19" s="281">
        <v>1404.83</v>
      </c>
      <c r="I19" s="281">
        <v>1385.16</v>
      </c>
      <c r="J19" s="281">
        <v>1302.5405793489999</v>
      </c>
      <c r="K19" s="281">
        <v>1276.3513912799999</v>
      </c>
      <c r="L19" s="281">
        <v>1250.506142361</v>
      </c>
    </row>
    <row r="21" spans="1:12">
      <c r="A21" s="102" t="s">
        <v>20</v>
      </c>
      <c r="J21" s="627"/>
      <c r="K21" s="627"/>
      <c r="L21" s="627"/>
    </row>
    <row r="22" spans="1:12">
      <c r="A22" s="102"/>
      <c r="J22" s="627"/>
      <c r="K22" s="627"/>
      <c r="L22" s="627"/>
    </row>
    <row r="23" spans="1:12">
      <c r="A23" s="53" t="s">
        <v>3155</v>
      </c>
      <c r="J23" s="627"/>
      <c r="K23" s="627"/>
      <c r="L23" s="627"/>
    </row>
    <row r="24" spans="1:12">
      <c r="A24" s="53"/>
      <c r="J24" s="627"/>
      <c r="K24" s="627"/>
      <c r="L24" s="627"/>
    </row>
    <row r="25" spans="1:12">
      <c r="A25" s="18" t="s">
        <v>151</v>
      </c>
      <c r="J25" s="627"/>
      <c r="K25" s="627"/>
      <c r="L25" s="627"/>
    </row>
    <row r="26" spans="1:12">
      <c r="A26" s="17"/>
      <c r="J26" s="627"/>
      <c r="K26" s="627"/>
      <c r="L26" s="627"/>
    </row>
    <row r="27" spans="1:12">
      <c r="A27" s="13" t="s">
        <v>199</v>
      </c>
      <c r="J27" s="627"/>
      <c r="K27" s="627"/>
      <c r="L27" s="627"/>
    </row>
    <row r="28" spans="1:12">
      <c r="A28" s="17" t="s">
        <v>198</v>
      </c>
      <c r="J28" s="627"/>
      <c r="K28" s="627"/>
      <c r="L28" s="627"/>
    </row>
    <row r="29" spans="1:12">
      <c r="A29" s="135"/>
      <c r="J29" s="627"/>
      <c r="K29" s="627"/>
      <c r="L29" s="627"/>
    </row>
    <row r="30" spans="1:12">
      <c r="A30" s="86" t="s">
        <v>197</v>
      </c>
      <c r="J30" s="627"/>
      <c r="K30" s="627"/>
      <c r="L30" s="627"/>
    </row>
    <row r="31" spans="1:12">
      <c r="A31" s="86"/>
      <c r="J31" s="627"/>
      <c r="K31" s="627"/>
      <c r="L31" s="627"/>
    </row>
    <row r="32" spans="1:12">
      <c r="A32" s="13" t="s">
        <v>389</v>
      </c>
      <c r="J32" s="627"/>
      <c r="K32" s="627"/>
      <c r="L32" s="627"/>
    </row>
    <row r="33" spans="10:12">
      <c r="J33" s="627"/>
      <c r="K33" s="627"/>
      <c r="L33" s="627"/>
    </row>
    <row r="34" spans="10:12">
      <c r="J34" s="627"/>
      <c r="K34" s="627"/>
      <c r="L34" s="627"/>
    </row>
    <row r="35" spans="10:12">
      <c r="J35" s="627"/>
      <c r="K35" s="627"/>
      <c r="L35" s="627"/>
    </row>
    <row r="36" spans="10:12">
      <c r="J36" s="627"/>
      <c r="K36" s="627"/>
      <c r="L36" s="627"/>
    </row>
  </sheetData>
  <hyperlinks>
    <hyperlink ref="N3" location="Content!A1" display="Back to content page" xr:uid="{BF4EFE0B-0FEB-413F-8880-E25653AD53E8}"/>
  </hyperlinks>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3C1F-C237-49D6-8B25-A09E1180D2B0}">
  <dimension ref="A1:L22"/>
  <sheetViews>
    <sheetView workbookViewId="0"/>
  </sheetViews>
  <sheetFormatPr defaultRowHeight="14.4"/>
  <cols>
    <col min="1" max="1" width="21.21875" customWidth="1"/>
  </cols>
  <sheetData>
    <row r="1" spans="1:12">
      <c r="A1" s="18" t="s">
        <v>3127</v>
      </c>
    </row>
    <row r="3" spans="1:12">
      <c r="A3" s="153" t="s">
        <v>14</v>
      </c>
      <c r="B3" s="25">
        <v>2013</v>
      </c>
      <c r="C3" s="25">
        <v>2014</v>
      </c>
      <c r="D3" s="25">
        <v>2015</v>
      </c>
      <c r="E3" s="25">
        <v>2016</v>
      </c>
      <c r="F3" s="25">
        <v>2017</v>
      </c>
      <c r="G3" s="25">
        <v>2018</v>
      </c>
      <c r="H3" s="25">
        <v>2019</v>
      </c>
      <c r="I3" s="25">
        <v>2020</v>
      </c>
      <c r="J3" s="25">
        <v>2021</v>
      </c>
      <c r="L3" s="1" t="s">
        <v>528</v>
      </c>
    </row>
    <row r="4" spans="1:12">
      <c r="A4" s="16" t="s">
        <v>13</v>
      </c>
      <c r="B4" s="286">
        <v>9.8854446999999998E-2</v>
      </c>
      <c r="C4" s="286">
        <v>9.8854446999999998E-2</v>
      </c>
      <c r="D4" s="286">
        <v>9.8854446999999998E-2</v>
      </c>
      <c r="E4" s="286">
        <v>9.8854446999999998E-2</v>
      </c>
      <c r="F4" s="286">
        <v>9.8854446999999998E-2</v>
      </c>
      <c r="G4" s="286">
        <v>9.8854446999999998E-2</v>
      </c>
      <c r="H4" s="286">
        <v>9.8854446999999998E-2</v>
      </c>
      <c r="I4" s="286">
        <v>9.8854446999999998E-2</v>
      </c>
      <c r="J4" s="286">
        <v>9.8854446999999998E-2</v>
      </c>
    </row>
    <row r="5" spans="1:12">
      <c r="A5" s="16" t="s">
        <v>12</v>
      </c>
      <c r="B5" s="286">
        <v>0.57312091499999995</v>
      </c>
      <c r="C5" s="286">
        <v>0.53921568600000003</v>
      </c>
      <c r="D5" s="286">
        <v>0.55718954200000004</v>
      </c>
      <c r="E5" s="286">
        <v>0.66176470600000004</v>
      </c>
      <c r="F5" s="286">
        <v>0.56372549000000005</v>
      </c>
      <c r="G5" s="286">
        <v>0.65032679699999996</v>
      </c>
      <c r="H5" s="286">
        <v>0.60939542499999999</v>
      </c>
      <c r="I5" s="286">
        <v>0.66560130699999998</v>
      </c>
      <c r="J5" s="286">
        <v>0.63725081699999997</v>
      </c>
    </row>
    <row r="6" spans="1:12">
      <c r="A6" s="28" t="s">
        <v>483</v>
      </c>
      <c r="B6" s="286">
        <v>0.39166666700000002</v>
      </c>
      <c r="C6" s="286">
        <v>0.39166666700000002</v>
      </c>
      <c r="D6" s="286">
        <v>0.39166666700000002</v>
      </c>
      <c r="E6" s="286">
        <v>0.39166666700000002</v>
      </c>
      <c r="F6" s="286">
        <v>0.39166666700000002</v>
      </c>
      <c r="G6" s="286">
        <v>0.39166666700000002</v>
      </c>
      <c r="H6" s="286">
        <v>0.39166666700000002</v>
      </c>
      <c r="I6" s="286">
        <v>0.39166666700000002</v>
      </c>
      <c r="J6" s="286">
        <v>0.39166666700000002</v>
      </c>
    </row>
    <row r="7" spans="1:12">
      <c r="A7" s="16" t="s">
        <v>573</v>
      </c>
      <c r="B7" s="286">
        <v>5.6040530000000003E-3</v>
      </c>
      <c r="C7" s="286">
        <v>5.6040530000000003E-3</v>
      </c>
      <c r="D7" s="286">
        <v>5.6040530000000003E-3</v>
      </c>
      <c r="E7" s="286">
        <v>5.6040530000000003E-3</v>
      </c>
      <c r="F7" s="286">
        <v>5.6040530000000003E-3</v>
      </c>
      <c r="G7" s="286">
        <v>5.6040530000000003E-3</v>
      </c>
      <c r="H7" s="286">
        <v>5.6040530000000003E-3</v>
      </c>
      <c r="I7" s="286">
        <v>5.6040530000000003E-3</v>
      </c>
      <c r="J7" s="286">
        <v>5.6040530000000003E-3</v>
      </c>
    </row>
    <row r="8" spans="1:12">
      <c r="A8" s="16" t="s">
        <v>482</v>
      </c>
      <c r="B8" s="286">
        <v>22.305986696000002</v>
      </c>
      <c r="C8" s="286">
        <v>22.305986696000002</v>
      </c>
      <c r="D8" s="286">
        <v>22.305986696000002</v>
      </c>
      <c r="E8" s="286">
        <v>22.305986696000002</v>
      </c>
      <c r="F8" s="286">
        <v>22.305986696000002</v>
      </c>
      <c r="G8" s="286">
        <v>22.305986696000002</v>
      </c>
      <c r="H8" s="286">
        <v>22.305986696000002</v>
      </c>
      <c r="I8" s="286">
        <v>22.305986696000002</v>
      </c>
      <c r="J8" s="286">
        <v>22.305986696000002</v>
      </c>
    </row>
    <row r="9" spans="1:12">
      <c r="A9" s="16" t="s">
        <v>11</v>
      </c>
      <c r="B9" s="286">
        <v>0.12574453999999999</v>
      </c>
      <c r="C9" s="286">
        <v>0.12574453999999999</v>
      </c>
      <c r="D9" s="286">
        <v>0.12574453999999999</v>
      </c>
      <c r="E9" s="286">
        <v>0.12574453999999999</v>
      </c>
      <c r="F9" s="286">
        <v>0.12574453999999999</v>
      </c>
      <c r="G9" s="286">
        <v>0.12574453999999999</v>
      </c>
      <c r="H9" s="286">
        <v>0.12574453999999999</v>
      </c>
      <c r="I9" s="286">
        <v>0.12574453999999999</v>
      </c>
      <c r="J9" s="286">
        <v>0.12574453999999999</v>
      </c>
    </row>
    <row r="10" spans="1:12">
      <c r="A10" s="16" t="s">
        <v>10</v>
      </c>
      <c r="B10" s="286">
        <v>3.8575667660000001</v>
      </c>
      <c r="C10" s="286">
        <v>3.8575667660000001</v>
      </c>
      <c r="D10" s="286">
        <v>3.8575667660000001</v>
      </c>
      <c r="E10" s="286">
        <v>3.8575667660000001</v>
      </c>
      <c r="F10" s="286">
        <v>3.8575667660000001</v>
      </c>
      <c r="G10" s="286">
        <v>3.8575667660000001</v>
      </c>
      <c r="H10" s="286">
        <v>3.8575667660000001</v>
      </c>
      <c r="I10" s="286">
        <v>3.8575667660000001</v>
      </c>
      <c r="J10" s="286">
        <v>3.8575667660000001</v>
      </c>
    </row>
    <row r="11" spans="1:12">
      <c r="A11" s="16" t="s">
        <v>9</v>
      </c>
      <c r="B11" s="286">
        <v>6.7476851849999999</v>
      </c>
      <c r="C11" s="286">
        <v>6.7476851849999999</v>
      </c>
      <c r="D11" s="286">
        <v>6.7476851849999999</v>
      </c>
      <c r="E11" s="286">
        <v>6.7476851849999999</v>
      </c>
      <c r="F11" s="286">
        <v>6.7476851849999999</v>
      </c>
      <c r="G11" s="286">
        <v>6.7476851849999999</v>
      </c>
      <c r="H11" s="286">
        <v>6.7476851849999999</v>
      </c>
      <c r="I11" s="286">
        <v>6.7476851849999999</v>
      </c>
      <c r="J11" s="286">
        <v>6.7476851849999999</v>
      </c>
    </row>
    <row r="12" spans="1:12">
      <c r="A12" s="16" t="s">
        <v>8</v>
      </c>
      <c r="B12" s="286">
        <v>13.631406760999999</v>
      </c>
      <c r="C12" s="286">
        <v>13.558705925</v>
      </c>
      <c r="D12" s="286">
        <v>12.468193383999999</v>
      </c>
      <c r="E12" s="286">
        <v>12.977099236999999</v>
      </c>
      <c r="F12" s="286">
        <v>12.504543802000001</v>
      </c>
      <c r="G12" s="286">
        <v>11.050527081</v>
      </c>
      <c r="H12" s="286">
        <v>10.941475827</v>
      </c>
      <c r="I12" s="286">
        <v>11.086877499</v>
      </c>
      <c r="J12" s="286">
        <v>10.941475827</v>
      </c>
    </row>
    <row r="13" spans="1:12">
      <c r="A13" s="16" t="s">
        <v>6</v>
      </c>
      <c r="B13" s="286">
        <v>0.47022438599999999</v>
      </c>
      <c r="C13" s="286">
        <v>0.48292426100000002</v>
      </c>
      <c r="D13" s="286">
        <v>0.49562413599999999</v>
      </c>
      <c r="E13" s="286">
        <v>0.49562413599999999</v>
      </c>
      <c r="F13" s="286">
        <v>0.49562413599999999</v>
      </c>
      <c r="G13" s="286">
        <v>0.49562413599999999</v>
      </c>
      <c r="H13" s="286">
        <v>0.49562413599999999</v>
      </c>
      <c r="I13" s="286">
        <v>0.49562413599999999</v>
      </c>
      <c r="J13" s="286">
        <v>0.49562413599999999</v>
      </c>
    </row>
    <row r="14" spans="1:12">
      <c r="A14" s="16" t="s">
        <v>17</v>
      </c>
      <c r="B14" s="286">
        <v>0.50363317500000004</v>
      </c>
      <c r="C14" s="286">
        <v>0.50363317500000004</v>
      </c>
      <c r="D14" s="286">
        <v>0.50363317500000004</v>
      </c>
      <c r="E14" s="286">
        <v>0.50363317500000004</v>
      </c>
      <c r="F14" s="286">
        <v>0.50363317500000004</v>
      </c>
      <c r="G14" s="286">
        <v>0.50363317500000004</v>
      </c>
      <c r="H14" s="286">
        <v>0.50363317500000004</v>
      </c>
      <c r="I14" s="286">
        <v>0.50363317500000004</v>
      </c>
      <c r="J14" s="286">
        <v>0.50363317500000004</v>
      </c>
    </row>
    <row r="15" spans="1:12">
      <c r="A15" s="16" t="s">
        <v>3</v>
      </c>
      <c r="B15" s="286">
        <v>18.870496591999999</v>
      </c>
      <c r="C15" s="286">
        <v>20.477117819</v>
      </c>
      <c r="D15" s="286">
        <v>22.083739046000002</v>
      </c>
      <c r="E15" s="286">
        <v>22.064264849000001</v>
      </c>
      <c r="F15" s="286">
        <v>22.181110028999999</v>
      </c>
      <c r="G15" s="286">
        <v>22.356377799000001</v>
      </c>
      <c r="H15" s="286">
        <v>22.395326192999999</v>
      </c>
      <c r="I15" s="286">
        <v>23.347614410999999</v>
      </c>
      <c r="J15" s="286">
        <v>23.411879259999999</v>
      </c>
    </row>
    <row r="16" spans="1:12">
      <c r="A16" s="16" t="s">
        <v>32</v>
      </c>
      <c r="B16" s="286">
        <v>4.811467747</v>
      </c>
      <c r="C16" s="286">
        <v>4.811467747</v>
      </c>
      <c r="D16" s="286">
        <v>4.811467747</v>
      </c>
      <c r="E16" s="286">
        <v>4.811467747</v>
      </c>
      <c r="F16" s="286">
        <v>4.811467747</v>
      </c>
      <c r="G16" s="286">
        <v>4.811467747</v>
      </c>
      <c r="H16" s="286">
        <v>4.811467747</v>
      </c>
      <c r="I16" s="286">
        <v>4.811467747</v>
      </c>
      <c r="J16" s="286">
        <v>4.811467747</v>
      </c>
    </row>
    <row r="17" spans="1:10">
      <c r="A17" s="16" t="s">
        <v>1</v>
      </c>
      <c r="B17" s="286">
        <v>1.0992366410000001</v>
      </c>
      <c r="C17" s="286">
        <v>1.0992366410000001</v>
      </c>
      <c r="D17" s="286">
        <v>1.0992366410000001</v>
      </c>
      <c r="E17" s="286">
        <v>1.0992366410000001</v>
      </c>
      <c r="F17" s="286">
        <v>1.0992366410000001</v>
      </c>
      <c r="G17" s="286">
        <v>1.0992366410000001</v>
      </c>
      <c r="H17" s="286">
        <v>1.0992366410000001</v>
      </c>
      <c r="I17" s="286">
        <v>1.0992366410000001</v>
      </c>
      <c r="J17" s="286">
        <v>1.0992366410000001</v>
      </c>
    </row>
    <row r="18" spans="1:10">
      <c r="A18" s="16" t="s">
        <v>23</v>
      </c>
      <c r="B18" s="286">
        <v>13.723750000000001</v>
      </c>
      <c r="C18" s="286">
        <v>13.569375000000001</v>
      </c>
      <c r="D18" s="286">
        <v>13.414999999999999</v>
      </c>
      <c r="E18" s="286">
        <v>13.605</v>
      </c>
      <c r="F18" s="286">
        <v>13.85</v>
      </c>
      <c r="G18" s="286">
        <v>15.205348255000001</v>
      </c>
      <c r="H18" s="286">
        <v>17.967401864999999</v>
      </c>
      <c r="I18" s="286">
        <v>21.406246974999998</v>
      </c>
      <c r="J18" s="286">
        <v>21.406246974999998</v>
      </c>
    </row>
    <row r="20" spans="1:10">
      <c r="A20" s="102" t="s">
        <v>20</v>
      </c>
    </row>
    <row r="21" spans="1:10">
      <c r="A21" s="102"/>
    </row>
    <row r="22" spans="1:10">
      <c r="A22" s="53" t="s">
        <v>3081</v>
      </c>
    </row>
  </sheetData>
  <hyperlinks>
    <hyperlink ref="L3" location="Content!A1" display="Back to content page" xr:uid="{13A82FC0-CF16-4F7F-BBDC-61364B25A52A}"/>
  </hyperlinks>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316BE-94B2-48D7-A5F6-EC65096F6D8A}">
  <dimension ref="A1:AQ26"/>
  <sheetViews>
    <sheetView workbookViewId="0">
      <selection activeCell="B4" sqref="B4:L18"/>
    </sheetView>
  </sheetViews>
  <sheetFormatPr defaultRowHeight="14.4"/>
  <cols>
    <col min="1" max="1" width="23.77734375" customWidth="1"/>
  </cols>
  <sheetData>
    <row r="1" spans="1:15">
      <c r="A1" s="44" t="s">
        <v>3128</v>
      </c>
    </row>
    <row r="3" spans="1:15">
      <c r="A3" s="153" t="s">
        <v>2526</v>
      </c>
      <c r="B3" s="25">
        <v>2013</v>
      </c>
      <c r="C3" s="25">
        <v>2014</v>
      </c>
      <c r="D3" s="25">
        <v>2015</v>
      </c>
      <c r="E3" s="25">
        <v>2016</v>
      </c>
      <c r="F3" s="25">
        <v>2017</v>
      </c>
      <c r="G3" s="25">
        <v>2018</v>
      </c>
      <c r="H3" s="25">
        <v>2019</v>
      </c>
      <c r="I3" s="25">
        <v>2020</v>
      </c>
      <c r="J3" s="25">
        <v>2021</v>
      </c>
      <c r="K3" s="25">
        <v>2022</v>
      </c>
      <c r="L3" s="25">
        <v>2023</v>
      </c>
      <c r="O3" s="1" t="s">
        <v>528</v>
      </c>
    </row>
    <row r="4" spans="1:15">
      <c r="A4" s="16" t="s">
        <v>13</v>
      </c>
      <c r="B4" s="286">
        <v>148</v>
      </c>
      <c r="C4" s="286">
        <v>148</v>
      </c>
      <c r="D4" s="286">
        <v>148</v>
      </c>
      <c r="E4" s="286">
        <v>148</v>
      </c>
      <c r="F4" s="286">
        <v>148</v>
      </c>
      <c r="G4" s="286">
        <v>148</v>
      </c>
      <c r="H4" s="286">
        <v>148</v>
      </c>
      <c r="I4" s="286">
        <v>148</v>
      </c>
      <c r="J4" s="286">
        <v>148</v>
      </c>
      <c r="K4" s="286"/>
      <c r="L4" s="286"/>
    </row>
    <row r="5" spans="1:15">
      <c r="A5" s="16" t="s">
        <v>12</v>
      </c>
      <c r="B5" s="286">
        <v>2.4</v>
      </c>
      <c r="C5" s="286">
        <v>2.4</v>
      </c>
      <c r="D5" s="286">
        <v>2.4</v>
      </c>
      <c r="E5" s="286">
        <v>2.4</v>
      </c>
      <c r="F5" s="286">
        <v>2.4</v>
      </c>
      <c r="G5" s="286">
        <v>2.4</v>
      </c>
      <c r="H5" s="286">
        <v>2.4</v>
      </c>
      <c r="I5" s="286">
        <v>2.4</v>
      </c>
      <c r="J5" s="286">
        <v>2.4</v>
      </c>
      <c r="K5" s="286"/>
      <c r="L5" s="286"/>
    </row>
    <row r="6" spans="1:15">
      <c r="A6" s="16" t="s">
        <v>483</v>
      </c>
      <c r="B6" s="286">
        <v>1.2</v>
      </c>
      <c r="C6" s="286">
        <v>1.2</v>
      </c>
      <c r="D6" s="286">
        <v>1.2</v>
      </c>
      <c r="E6" s="286">
        <v>1.2</v>
      </c>
      <c r="F6" s="286">
        <v>1.2</v>
      </c>
      <c r="G6" s="286">
        <v>1.2</v>
      </c>
      <c r="H6" s="286">
        <v>1.2</v>
      </c>
      <c r="I6" s="286">
        <v>1.2</v>
      </c>
      <c r="J6" s="286">
        <v>1.2</v>
      </c>
      <c r="K6" s="286"/>
      <c r="L6" s="286"/>
    </row>
    <row r="7" spans="1:15">
      <c r="A7" s="28" t="s">
        <v>573</v>
      </c>
      <c r="B7" s="286">
        <v>900</v>
      </c>
      <c r="C7" s="286">
        <v>900</v>
      </c>
      <c r="D7" s="286">
        <v>900</v>
      </c>
      <c r="E7" s="286">
        <v>900</v>
      </c>
      <c r="F7" s="286">
        <v>900</v>
      </c>
      <c r="G7" s="286">
        <v>900</v>
      </c>
      <c r="H7" s="286">
        <v>900</v>
      </c>
      <c r="I7" s="286">
        <v>900</v>
      </c>
      <c r="J7" s="286">
        <v>900</v>
      </c>
      <c r="K7" s="286"/>
      <c r="L7" s="286"/>
    </row>
    <row r="8" spans="1:15">
      <c r="A8" s="16" t="s">
        <v>482</v>
      </c>
      <c r="B8" s="286">
        <v>2.64</v>
      </c>
      <c r="C8" s="286">
        <v>2.64</v>
      </c>
      <c r="D8" s="286">
        <v>2.64</v>
      </c>
      <c r="E8" s="286">
        <v>2.64</v>
      </c>
      <c r="F8" s="286">
        <v>2.64</v>
      </c>
      <c r="G8" s="286">
        <v>2.64</v>
      </c>
      <c r="H8" s="286">
        <v>2.64</v>
      </c>
      <c r="I8" s="286">
        <v>2.64</v>
      </c>
      <c r="J8" s="286">
        <v>2.64</v>
      </c>
      <c r="K8" s="286"/>
      <c r="L8" s="286"/>
    </row>
    <row r="9" spans="1:15">
      <c r="A9" s="16" t="s">
        <v>11</v>
      </c>
      <c r="B9" s="286">
        <v>5.23</v>
      </c>
      <c r="C9" s="286">
        <v>5.23</v>
      </c>
      <c r="D9" s="286">
        <v>5.23</v>
      </c>
      <c r="E9" s="286">
        <v>5.23</v>
      </c>
      <c r="F9" s="286">
        <v>5.23</v>
      </c>
      <c r="G9" s="286">
        <v>5.23</v>
      </c>
      <c r="H9" s="286">
        <v>5.23</v>
      </c>
      <c r="I9" s="286">
        <v>5.23</v>
      </c>
      <c r="J9" s="286">
        <v>5.23</v>
      </c>
      <c r="K9" s="286"/>
      <c r="L9" s="286"/>
    </row>
    <row r="10" spans="1:15">
      <c r="A10" s="16" t="s">
        <v>10</v>
      </c>
      <c r="B10" s="286">
        <v>337</v>
      </c>
      <c r="C10" s="286">
        <v>337</v>
      </c>
      <c r="D10" s="286">
        <v>337</v>
      </c>
      <c r="E10" s="286">
        <v>337</v>
      </c>
      <c r="F10" s="286">
        <v>337</v>
      </c>
      <c r="G10" s="286">
        <v>337</v>
      </c>
      <c r="H10" s="286">
        <v>337</v>
      </c>
      <c r="I10" s="286">
        <v>337</v>
      </c>
      <c r="J10" s="286">
        <v>337</v>
      </c>
      <c r="K10" s="286"/>
      <c r="L10" s="286"/>
    </row>
    <row r="11" spans="1:15">
      <c r="A11" s="16" t="s">
        <v>9</v>
      </c>
      <c r="B11" s="286">
        <v>16.14</v>
      </c>
      <c r="C11" s="286">
        <v>16.14</v>
      </c>
      <c r="D11" s="286">
        <v>16.14</v>
      </c>
      <c r="E11" s="286">
        <v>16.14</v>
      </c>
      <c r="F11" s="286">
        <v>16.14</v>
      </c>
      <c r="G11" s="286">
        <v>16.14</v>
      </c>
      <c r="H11" s="286">
        <v>16.14</v>
      </c>
      <c r="I11" s="286">
        <v>16.14</v>
      </c>
      <c r="J11" s="286">
        <v>16.14</v>
      </c>
      <c r="K11" s="286"/>
      <c r="L11" s="286"/>
    </row>
    <row r="12" spans="1:15">
      <c r="A12" s="16" t="s">
        <v>8</v>
      </c>
      <c r="B12" s="286">
        <v>2.7509999999999999</v>
      </c>
      <c r="C12" s="286">
        <v>2.7509999999999999</v>
      </c>
      <c r="D12" s="286">
        <v>2.7509999999999999</v>
      </c>
      <c r="E12" s="286">
        <v>2.7509999999999999</v>
      </c>
      <c r="F12" s="286">
        <v>2.7509999999999999</v>
      </c>
      <c r="G12" s="286">
        <v>2.7509999999999999</v>
      </c>
      <c r="H12" s="286">
        <v>2.7509999999999999</v>
      </c>
      <c r="I12" s="607">
        <v>2.6019999999999999</v>
      </c>
      <c r="J12" s="669">
        <v>2.6429999999999998</v>
      </c>
      <c r="K12" s="669">
        <v>2.8740000000000001</v>
      </c>
      <c r="L12" s="669">
        <f>3319/1000</f>
        <v>3.319</v>
      </c>
    </row>
    <row r="13" spans="1:15">
      <c r="A13" s="16" t="s">
        <v>6</v>
      </c>
      <c r="B13" s="286">
        <v>100.3</v>
      </c>
      <c r="C13" s="286">
        <v>100.3</v>
      </c>
      <c r="D13" s="286">
        <v>100.3</v>
      </c>
      <c r="E13" s="286">
        <v>100.3</v>
      </c>
      <c r="F13" s="286">
        <v>100.3</v>
      </c>
      <c r="G13" s="286">
        <v>100.3</v>
      </c>
      <c r="H13" s="286">
        <v>100.3</v>
      </c>
      <c r="I13" s="286">
        <v>100.3</v>
      </c>
      <c r="J13" s="286">
        <v>100.3</v>
      </c>
      <c r="K13" s="286"/>
      <c r="L13" s="286"/>
    </row>
    <row r="14" spans="1:15">
      <c r="A14" s="16" t="s">
        <v>17</v>
      </c>
      <c r="B14" s="286">
        <v>6.16</v>
      </c>
      <c r="C14" s="286">
        <v>6.16</v>
      </c>
      <c r="D14" s="286">
        <v>6.16</v>
      </c>
      <c r="E14" s="286">
        <v>6.16</v>
      </c>
      <c r="F14" s="286">
        <v>6.16</v>
      </c>
      <c r="G14" s="286">
        <v>6.16</v>
      </c>
      <c r="H14" s="286">
        <v>6.16</v>
      </c>
      <c r="I14" s="286">
        <v>6.16</v>
      </c>
      <c r="J14" s="286">
        <v>6.16</v>
      </c>
      <c r="K14" s="286"/>
      <c r="L14" s="286"/>
    </row>
    <row r="15" spans="1:15">
      <c r="A15" s="16" t="s">
        <v>3</v>
      </c>
      <c r="B15" s="286">
        <v>44.8</v>
      </c>
      <c r="C15" s="286">
        <v>44.8</v>
      </c>
      <c r="D15" s="286">
        <v>44.8</v>
      </c>
      <c r="E15" s="286">
        <v>44.8</v>
      </c>
      <c r="F15" s="286">
        <v>44.8</v>
      </c>
      <c r="G15" s="286">
        <v>44.8</v>
      </c>
      <c r="H15" s="286">
        <v>44.8</v>
      </c>
      <c r="I15" s="286">
        <v>44.8</v>
      </c>
      <c r="J15" s="286">
        <v>44.8</v>
      </c>
      <c r="K15" s="286"/>
      <c r="L15" s="286"/>
    </row>
    <row r="16" spans="1:15">
      <c r="A16" s="16" t="s">
        <v>32</v>
      </c>
      <c r="B16" s="286">
        <v>84</v>
      </c>
      <c r="C16" s="286">
        <v>84</v>
      </c>
      <c r="D16" s="286">
        <v>84</v>
      </c>
      <c r="E16" s="286">
        <v>84</v>
      </c>
      <c r="F16" s="286">
        <v>84</v>
      </c>
      <c r="G16" s="286">
        <v>84</v>
      </c>
      <c r="H16" s="286">
        <v>84</v>
      </c>
      <c r="I16" s="286">
        <v>84</v>
      </c>
      <c r="J16" s="286">
        <v>84</v>
      </c>
      <c r="K16" s="286"/>
      <c r="L16" s="286"/>
    </row>
    <row r="17" spans="1:43">
      <c r="A17" s="149" t="s">
        <v>1</v>
      </c>
      <c r="B17" s="286">
        <v>80.2</v>
      </c>
      <c r="C17" s="286">
        <v>80.2</v>
      </c>
      <c r="D17" s="286">
        <v>80.2</v>
      </c>
      <c r="E17" s="286">
        <v>80.2</v>
      </c>
      <c r="F17" s="286">
        <v>80.2</v>
      </c>
      <c r="G17" s="286">
        <v>80.2</v>
      </c>
      <c r="H17" s="286">
        <v>80.2</v>
      </c>
      <c r="I17" s="286">
        <v>80.2</v>
      </c>
      <c r="J17" s="286">
        <v>80.2</v>
      </c>
      <c r="K17" s="286"/>
      <c r="L17" s="286"/>
    </row>
    <row r="18" spans="1:43">
      <c r="A18" s="16" t="s">
        <v>23</v>
      </c>
      <c r="B18" s="286">
        <v>12.26</v>
      </c>
      <c r="C18" s="286">
        <v>12.26</v>
      </c>
      <c r="D18" s="286">
        <v>12.26</v>
      </c>
      <c r="E18" s="286">
        <v>12.26</v>
      </c>
      <c r="F18" s="286">
        <v>12.26</v>
      </c>
      <c r="G18" s="286">
        <v>12.26</v>
      </c>
      <c r="H18" s="286">
        <v>12.26</v>
      </c>
      <c r="I18" s="286">
        <v>12.26</v>
      </c>
      <c r="J18" s="286">
        <v>12.26</v>
      </c>
      <c r="K18" s="286"/>
      <c r="L18" s="286"/>
    </row>
    <row r="21" spans="1:43" s="17" customFormat="1" ht="14.25" customHeight="1">
      <c r="A21" s="102" t="s">
        <v>20</v>
      </c>
      <c r="Z21" s="267"/>
      <c r="AA21" s="268"/>
      <c r="AB21" s="267"/>
      <c r="AC21" s="267"/>
      <c r="AD21" s="267"/>
      <c r="AE21" s="267"/>
    </row>
    <row r="22" spans="1:43" s="17" customFormat="1" ht="13.8">
      <c r="A22" s="13" t="s">
        <v>3122</v>
      </c>
    </row>
    <row r="23" spans="1:43" s="17" customFormat="1" ht="13.8">
      <c r="A23" s="53" t="s">
        <v>3051</v>
      </c>
      <c r="B23" s="48"/>
      <c r="C23" s="48"/>
    </row>
    <row r="24" spans="1:43" s="17" customFormat="1" ht="13.8">
      <c r="A24" s="53"/>
      <c r="B24" s="48"/>
      <c r="C24" s="48"/>
    </row>
    <row r="25" spans="1:43" s="112" customFormat="1" ht="13.8">
      <c r="A25" s="86"/>
      <c r="C25" s="48"/>
      <c r="D25" s="48"/>
      <c r="E25" s="48"/>
      <c r="F25" s="48"/>
      <c r="G25" s="48"/>
      <c r="H25" s="48"/>
      <c r="I25" s="48"/>
      <c r="J25" s="48"/>
      <c r="K25" s="48"/>
      <c r="L25" s="48"/>
      <c r="M25" s="48"/>
      <c r="N25" s="48"/>
      <c r="O25" s="48"/>
      <c r="P25" s="48"/>
      <c r="Q25" s="48"/>
      <c r="R25" s="48"/>
      <c r="S25" s="48"/>
      <c r="T25" s="48"/>
      <c r="U25" s="48"/>
      <c r="V25" s="48"/>
      <c r="W25" s="48"/>
      <c r="X25" s="48"/>
      <c r="AQ25" s="48"/>
    </row>
    <row r="26" spans="1:43" s="112" customFormat="1" ht="13.8">
      <c r="A26" s="13" t="s">
        <v>389</v>
      </c>
    </row>
  </sheetData>
  <hyperlinks>
    <hyperlink ref="O3" location="'3.4.4'!A1" display="Back to content page" xr:uid="{97E139AB-6466-4F19-976E-3F0AE98DA0DF}"/>
  </hyperlinks>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sheetPr codeName="Sheet257"/>
  <dimension ref="A1:Z29"/>
  <sheetViews>
    <sheetView topLeftCell="F1" workbookViewId="0">
      <selection activeCell="Z1" sqref="Z1:Z1048576"/>
    </sheetView>
  </sheetViews>
  <sheetFormatPr defaultColWidth="9.21875" defaultRowHeight="13.8"/>
  <cols>
    <col min="1" max="1" width="33.77734375" style="17" customWidth="1"/>
    <col min="2" max="23" width="9.44140625" style="17" customWidth="1"/>
    <col min="24" max="16384" width="9.21875" style="17"/>
  </cols>
  <sheetData>
    <row r="1" spans="1:26" s="44" customFormat="1">
      <c r="A1" s="44" t="s">
        <v>3129</v>
      </c>
      <c r="N1" s="17"/>
      <c r="O1" s="17"/>
      <c r="P1" s="17"/>
      <c r="Q1" s="17"/>
      <c r="R1" s="17"/>
      <c r="S1" s="17"/>
      <c r="T1" s="17"/>
      <c r="U1" s="17"/>
      <c r="V1" s="17"/>
      <c r="W1" s="17"/>
    </row>
    <row r="3" spans="1:26" s="44" customFormat="1" ht="14.4">
      <c r="A3" s="153" t="s">
        <v>26</v>
      </c>
      <c r="B3" s="25">
        <v>1982</v>
      </c>
      <c r="C3" s="25">
        <v>1987</v>
      </c>
      <c r="D3" s="25">
        <v>1992</v>
      </c>
      <c r="E3" s="25">
        <v>1997</v>
      </c>
      <c r="F3" s="25">
        <v>2002</v>
      </c>
      <c r="G3" s="25">
        <v>2007</v>
      </c>
      <c r="H3" s="25">
        <v>2008</v>
      </c>
      <c r="I3" s="25">
        <v>2009</v>
      </c>
      <c r="J3" s="25">
        <v>2010</v>
      </c>
      <c r="K3" s="25">
        <v>2011</v>
      </c>
      <c r="L3" s="25">
        <v>2012</v>
      </c>
      <c r="M3" s="25">
        <v>2013</v>
      </c>
      <c r="N3" s="25">
        <v>2014</v>
      </c>
      <c r="O3" s="25">
        <v>2015</v>
      </c>
      <c r="P3" s="25">
        <v>2016</v>
      </c>
      <c r="Q3" s="25">
        <v>2017</v>
      </c>
      <c r="R3" s="25">
        <v>2018</v>
      </c>
      <c r="S3" s="25">
        <v>2019</v>
      </c>
      <c r="T3" s="25">
        <v>2020</v>
      </c>
      <c r="U3" s="25">
        <v>2021</v>
      </c>
      <c r="V3" s="25">
        <v>2022</v>
      </c>
      <c r="W3" s="25">
        <v>2023</v>
      </c>
      <c r="Y3" s="1" t="s">
        <v>528</v>
      </c>
    </row>
    <row r="4" spans="1:26" ht="14.4">
      <c r="A4" s="16" t="s">
        <v>13</v>
      </c>
      <c r="B4" s="281">
        <v>18070.61287338251</v>
      </c>
      <c r="C4" s="281">
        <v>15479.516729487705</v>
      </c>
      <c r="D4" s="281">
        <v>13451.172878654606</v>
      </c>
      <c r="E4" s="281">
        <v>11570.284632129054</v>
      </c>
      <c r="F4" s="281">
        <v>9941.8442416636626</v>
      </c>
      <c r="G4" s="281">
        <v>8355.5281755184824</v>
      </c>
      <c r="H4" s="281"/>
      <c r="I4" s="281"/>
      <c r="J4" s="281"/>
      <c r="K4" s="281">
        <v>7333.8159777091641</v>
      </c>
      <c r="L4" s="281"/>
      <c r="M4" s="281">
        <v>5660.3047645770002</v>
      </c>
      <c r="N4" s="281">
        <v>5455.5500397980004</v>
      </c>
      <c r="O4" s="281">
        <v>5261.7131690120004</v>
      </c>
      <c r="P4" s="281">
        <v>5076.3604663200003</v>
      </c>
      <c r="Q4" s="281">
        <v>4899.2625550559997</v>
      </c>
      <c r="R4" s="281">
        <v>4732.4362105170003</v>
      </c>
      <c r="S4" s="281">
        <v>4574.4539987340004</v>
      </c>
      <c r="T4" s="281">
        <v>4427.3617417189998</v>
      </c>
      <c r="U4" s="281">
        <v>4289.3858509510001</v>
      </c>
      <c r="V4" s="281"/>
      <c r="W4" s="281"/>
      <c r="Y4"/>
    </row>
    <row r="5" spans="1:26" ht="14.4">
      <c r="A5" s="16" t="s">
        <v>12</v>
      </c>
      <c r="B5" s="281">
        <v>2240.3650301422444</v>
      </c>
      <c r="C5" s="281">
        <v>1899.8328938650436</v>
      </c>
      <c r="D5" s="281">
        <v>1638.1447464697981</v>
      </c>
      <c r="E5" s="281">
        <v>1448.0957239543391</v>
      </c>
      <c r="F5" s="281">
        <v>1326.7174357205402</v>
      </c>
      <c r="G5" s="281">
        <v>1253.1413381565351</v>
      </c>
      <c r="H5" s="281"/>
      <c r="I5" s="281"/>
      <c r="J5" s="281"/>
      <c r="K5" s="281">
        <v>1208.0328141980096</v>
      </c>
      <c r="L5" s="281">
        <v>1274.5</v>
      </c>
      <c r="M5" s="281">
        <v>1082.4082501160001</v>
      </c>
      <c r="N5" s="281">
        <v>1061.770254152</v>
      </c>
      <c r="O5" s="281">
        <v>1041.1375121409999</v>
      </c>
      <c r="P5" s="281">
        <v>1020.227714826</v>
      </c>
      <c r="Q5" s="281">
        <v>999.23392066099996</v>
      </c>
      <c r="R5" s="281">
        <v>979.02879527599998</v>
      </c>
      <c r="S5" s="281">
        <v>960.11444564199996</v>
      </c>
      <c r="T5" s="281">
        <v>942.50632853699994</v>
      </c>
      <c r="U5" s="281">
        <v>927.205483802</v>
      </c>
      <c r="V5" s="281"/>
      <c r="W5" s="281"/>
      <c r="Y5"/>
    </row>
    <row r="6" spans="1:26" ht="14.4">
      <c r="A6" s="16" t="s">
        <v>492</v>
      </c>
      <c r="B6" s="281"/>
      <c r="C6" s="281"/>
      <c r="D6" s="281"/>
      <c r="E6" s="281"/>
      <c r="F6" s="281"/>
      <c r="G6" s="281">
        <v>1870.2658894673</v>
      </c>
      <c r="H6" s="281"/>
      <c r="I6" s="281"/>
      <c r="J6" s="281"/>
      <c r="K6" s="281"/>
      <c r="L6" s="281">
        <v>1657.7539368201999</v>
      </c>
      <c r="M6" s="281">
        <v>1715.773535051</v>
      </c>
      <c r="N6" s="281">
        <v>1679.232926399</v>
      </c>
      <c r="O6" s="281">
        <v>1643.3493651189999</v>
      </c>
      <c r="P6" s="281">
        <v>1608.07898884</v>
      </c>
      <c r="Q6" s="281">
        <v>1575.4978573230001</v>
      </c>
      <c r="R6" s="281">
        <v>1545.76826615</v>
      </c>
      <c r="S6" s="281">
        <v>1517.093855011</v>
      </c>
      <c r="T6" s="281">
        <v>1488.5271767849999</v>
      </c>
      <c r="U6" s="281">
        <v>1460.5203103609999</v>
      </c>
      <c r="V6" s="281"/>
      <c r="W6" s="281"/>
      <c r="Y6"/>
    </row>
    <row r="7" spans="1:26" ht="14.4">
      <c r="A7" s="28" t="s">
        <v>89</v>
      </c>
      <c r="B7" s="281">
        <v>32411.671442886585</v>
      </c>
      <c r="C7" s="281">
        <v>28354.525453148635</v>
      </c>
      <c r="D7" s="281">
        <v>23853.052475125241</v>
      </c>
      <c r="E7" s="281">
        <v>20418.165388364738</v>
      </c>
      <c r="F7" s="281">
        <v>18175.590747089482</v>
      </c>
      <c r="G7" s="281">
        <v>15737.583282853579</v>
      </c>
      <c r="H7" s="281"/>
      <c r="I7" s="281"/>
      <c r="J7" s="281"/>
      <c r="K7" s="281">
        <v>14077.564753982355</v>
      </c>
      <c r="L7" s="281"/>
      <c r="M7" s="281">
        <v>12251.561975459001</v>
      </c>
      <c r="N7" s="281">
        <v>11836.562636959001</v>
      </c>
      <c r="O7" s="281">
        <v>11442.097949851001</v>
      </c>
      <c r="P7" s="281">
        <v>11052.305070588</v>
      </c>
      <c r="Q7" s="281">
        <v>10678.275391607</v>
      </c>
      <c r="R7" s="281">
        <v>10334.45096593</v>
      </c>
      <c r="S7" s="281">
        <v>10010.356269692</v>
      </c>
      <c r="T7" s="281">
        <v>9692.7230180330007</v>
      </c>
      <c r="U7" s="281">
        <v>9385.3514560719996</v>
      </c>
      <c r="V7" s="281"/>
      <c r="W7" s="281"/>
      <c r="Y7"/>
    </row>
    <row r="8" spans="1:26" ht="14.4">
      <c r="A8" s="16" t="s">
        <v>482</v>
      </c>
      <c r="B8" s="281">
        <v>4129.3035085002657</v>
      </c>
      <c r="C8" s="281">
        <v>3440.1114387614557</v>
      </c>
      <c r="D8" s="281">
        <v>2907.6587069509565</v>
      </c>
      <c r="E8" s="281">
        <v>2622.273431602368</v>
      </c>
      <c r="F8" s="281">
        <v>2439.5134649130509</v>
      </c>
      <c r="G8" s="281">
        <v>2326.0383250057052</v>
      </c>
      <c r="H8" s="281"/>
      <c r="I8" s="281"/>
      <c r="J8" s="281"/>
      <c r="K8" s="281">
        <v>2177.9321029666899</v>
      </c>
      <c r="L8" s="281"/>
      <c r="M8" s="281">
        <v>2360.6859938890002</v>
      </c>
      <c r="N8" s="281">
        <v>2344.8637270009999</v>
      </c>
      <c r="O8" s="281">
        <v>2328.1737240900002</v>
      </c>
      <c r="P8" s="281">
        <v>2310.6735613430001</v>
      </c>
      <c r="Q8" s="281">
        <v>2292.8807788849999</v>
      </c>
      <c r="R8" s="281">
        <v>2275.022664052</v>
      </c>
      <c r="S8" s="281">
        <v>2257.1568544470001</v>
      </c>
      <c r="T8" s="281">
        <v>2236.0469400460001</v>
      </c>
      <c r="U8" s="281">
        <v>2214.2616905049999</v>
      </c>
      <c r="V8" s="281"/>
      <c r="W8" s="281"/>
      <c r="Y8"/>
    </row>
    <row r="9" spans="1:26" ht="14.4">
      <c r="A9" s="16" t="s">
        <v>11</v>
      </c>
      <c r="B9" s="281">
        <v>3806.2827682374077</v>
      </c>
      <c r="C9" s="281">
        <v>3440.2372250770272</v>
      </c>
      <c r="D9" s="281">
        <v>3149.9192946108078</v>
      </c>
      <c r="E9" s="281">
        <v>2902.8478435947804</v>
      </c>
      <c r="F9" s="281">
        <v>2773.8191777508941</v>
      </c>
      <c r="G9" s="281">
        <v>2674.1194324117591</v>
      </c>
      <c r="H9" s="281"/>
      <c r="I9" s="281"/>
      <c r="J9" s="281"/>
      <c r="K9" s="281">
        <v>2576.9690901673112</v>
      </c>
      <c r="L9" s="281"/>
      <c r="M9" s="281">
        <v>2521.771373218</v>
      </c>
      <c r="N9" s="281">
        <v>2496.1317117540002</v>
      </c>
      <c r="O9" s="281">
        <v>2468.7034020430001</v>
      </c>
      <c r="P9" s="281">
        <v>2439.5113141080001</v>
      </c>
      <c r="Q9" s="281">
        <v>2409.4531646989999</v>
      </c>
      <c r="R9" s="281">
        <v>2379.4174476359999</v>
      </c>
      <c r="S9" s="281">
        <v>2349.8204162100001</v>
      </c>
      <c r="T9" s="281">
        <v>2320.2164943879998</v>
      </c>
      <c r="U9" s="281">
        <v>2292.3977428429998</v>
      </c>
      <c r="V9" s="281"/>
      <c r="W9" s="281"/>
      <c r="Y9"/>
    </row>
    <row r="10" spans="1:26" ht="14.4">
      <c r="A10" s="16" t="s">
        <v>10</v>
      </c>
      <c r="B10" s="281">
        <v>36548.229075623705</v>
      </c>
      <c r="C10" s="281">
        <v>31902.332287687852</v>
      </c>
      <c r="D10" s="281">
        <v>27479.026042207297</v>
      </c>
      <c r="E10" s="281">
        <v>23518.345949844232</v>
      </c>
      <c r="F10" s="281">
        <v>20136.198377763329</v>
      </c>
      <c r="G10" s="281">
        <v>17397.119398392122</v>
      </c>
      <c r="H10" s="281"/>
      <c r="I10" s="281"/>
      <c r="J10" s="281"/>
      <c r="K10" s="281">
        <v>15545.04478864136</v>
      </c>
      <c r="L10" s="281"/>
      <c r="M10" s="281">
        <v>14286.881340413</v>
      </c>
      <c r="N10" s="281">
        <v>13916.432688899</v>
      </c>
      <c r="O10" s="281">
        <v>13560.870522579</v>
      </c>
      <c r="P10" s="281">
        <v>13214.680404131001</v>
      </c>
      <c r="Q10" s="281">
        <v>12877.565835887001</v>
      </c>
      <c r="R10" s="281">
        <v>12552.827569108</v>
      </c>
      <c r="S10" s="281">
        <v>12239.798055681</v>
      </c>
      <c r="T10" s="281">
        <v>11939.694833445999</v>
      </c>
      <c r="U10" s="281">
        <v>11654.587223052</v>
      </c>
      <c r="V10" s="281"/>
      <c r="W10" s="281"/>
      <c r="Y10"/>
    </row>
    <row r="11" spans="1:26" ht="14.4">
      <c r="A11" s="16" t="s">
        <v>9</v>
      </c>
      <c r="B11" s="281">
        <v>2460.6355483169577</v>
      </c>
      <c r="C11" s="281">
        <v>1980.3583786091849</v>
      </c>
      <c r="D11" s="281">
        <v>1653.7844305315248</v>
      </c>
      <c r="E11" s="281">
        <v>1551.2877947386739</v>
      </c>
      <c r="F11" s="281">
        <v>1353.2573508117616</v>
      </c>
      <c r="G11" s="281">
        <v>1176.9202869118735</v>
      </c>
      <c r="H11" s="281"/>
      <c r="I11" s="281"/>
      <c r="J11" s="281"/>
      <c r="K11" s="281">
        <v>1044.1512295851128</v>
      </c>
      <c r="L11" s="281"/>
      <c r="M11" s="281">
        <v>1007.190428571</v>
      </c>
      <c r="N11" s="281">
        <v>979.48982295500002</v>
      </c>
      <c r="O11" s="281">
        <v>952.83400816899996</v>
      </c>
      <c r="P11" s="281">
        <v>927.28649084899996</v>
      </c>
      <c r="Q11" s="281">
        <v>902.62565077600004</v>
      </c>
      <c r="R11" s="281">
        <v>878.70768776099999</v>
      </c>
      <c r="S11" s="281">
        <v>855.446637753</v>
      </c>
      <c r="T11" s="281">
        <v>832.94365435500004</v>
      </c>
      <c r="U11" s="281">
        <v>811.47357265899996</v>
      </c>
      <c r="V11" s="281"/>
      <c r="W11" s="281"/>
      <c r="Y11"/>
    </row>
    <row r="12" spans="1:26" ht="14.4">
      <c r="A12" s="16" t="s">
        <v>8</v>
      </c>
      <c r="B12" s="281">
        <v>2776.6742491552482</v>
      </c>
      <c r="C12" s="281">
        <v>2663.7360083659319</v>
      </c>
      <c r="D12" s="281">
        <v>2536.7908443151819</v>
      </c>
      <c r="E12" s="281">
        <v>2352</v>
      </c>
      <c r="F12" s="281">
        <v>2289</v>
      </c>
      <c r="G12" s="281">
        <v>2123.4304310064144</v>
      </c>
      <c r="H12" s="281">
        <v>2579.3494362860024</v>
      </c>
      <c r="I12" s="281">
        <v>2590.5706209918185</v>
      </c>
      <c r="J12" s="281">
        <v>1948.1308106223526</v>
      </c>
      <c r="K12" s="281">
        <v>2094.9363433088279</v>
      </c>
      <c r="L12" s="281">
        <v>1729.236609115982</v>
      </c>
      <c r="M12" s="530">
        <v>2280.3799428426382</v>
      </c>
      <c r="N12" s="281">
        <v>2241.5143549597501</v>
      </c>
      <c r="O12" s="281">
        <v>2542.0611585671063</v>
      </c>
      <c r="P12" s="281">
        <v>2026.67347956499</v>
      </c>
      <c r="Q12" s="281">
        <v>2286.4624890034574</v>
      </c>
      <c r="R12" s="281">
        <v>3007.5237182025544</v>
      </c>
      <c r="S12" s="281">
        <v>2273.5081892108578</v>
      </c>
      <c r="T12" s="281">
        <v>2129.4338995728858</v>
      </c>
      <c r="U12" s="281">
        <v>2163.1310155175802</v>
      </c>
      <c r="V12" s="669">
        <v>2360.4043403844321</v>
      </c>
      <c r="W12" s="669">
        <v>2729.8403878199274</v>
      </c>
      <c r="Y12"/>
      <c r="Z12"/>
    </row>
    <row r="13" spans="1:26" ht="14.4">
      <c r="A13" s="16" t="s">
        <v>6</v>
      </c>
      <c r="B13" s="281">
        <v>7879.4845795815772</v>
      </c>
      <c r="C13" s="281">
        <v>7499.2796055932213</v>
      </c>
      <c r="D13" s="281">
        <v>6989.3234773884233</v>
      </c>
      <c r="E13" s="281">
        <v>5929.7786507631145</v>
      </c>
      <c r="F13" s="281">
        <v>5191.5398707674067</v>
      </c>
      <c r="G13" s="281">
        <v>4523.8452197253728</v>
      </c>
      <c r="H13" s="281"/>
      <c r="I13" s="281"/>
      <c r="J13" s="281"/>
      <c r="K13" s="281">
        <v>4080.3263707832034</v>
      </c>
      <c r="L13" s="281"/>
      <c r="M13" s="281">
        <v>3972.0049290880002</v>
      </c>
      <c r="N13" s="281">
        <v>3851.9582234200002</v>
      </c>
      <c r="O13" s="281">
        <v>3736.5078724089999</v>
      </c>
      <c r="P13" s="281">
        <v>3621.397120567</v>
      </c>
      <c r="Q13" s="281">
        <v>3510.7442249219998</v>
      </c>
      <c r="R13" s="281">
        <v>3408.7960805170001</v>
      </c>
      <c r="S13" s="281">
        <v>3311.8054969700001</v>
      </c>
      <c r="T13" s="281">
        <v>3216.9873353009998</v>
      </c>
      <c r="U13" s="281">
        <v>3126.8439962349998</v>
      </c>
      <c r="V13" s="281"/>
      <c r="W13" s="281"/>
      <c r="Y13"/>
    </row>
    <row r="14" spans="1:26" ht="14.4">
      <c r="A14" s="16" t="s">
        <v>17</v>
      </c>
      <c r="B14" s="281">
        <v>5829.1491524076464</v>
      </c>
      <c r="C14" s="281">
        <v>4939.118944568012</v>
      </c>
      <c r="D14" s="281">
        <v>4069.5281527447182</v>
      </c>
      <c r="E14" s="281">
        <v>3504.0435866616531</v>
      </c>
      <c r="F14" s="281">
        <v>3145.580637929881</v>
      </c>
      <c r="G14" s="281">
        <v>2960.5421252463116</v>
      </c>
      <c r="H14" s="281"/>
      <c r="I14" s="281"/>
      <c r="J14" s="281"/>
      <c r="K14" s="281">
        <v>2777.75523106324</v>
      </c>
      <c r="L14" s="281"/>
      <c r="M14" s="281">
        <v>2794.2717429270001</v>
      </c>
      <c r="N14" s="281">
        <v>2746.3206659289999</v>
      </c>
      <c r="O14" s="281">
        <v>2698.5539956120001</v>
      </c>
      <c r="P14" s="281">
        <v>2651.34168219</v>
      </c>
      <c r="Q14" s="281">
        <v>2605.1644848410001</v>
      </c>
      <c r="R14" s="281">
        <v>2560.6065644639998</v>
      </c>
      <c r="S14" s="281">
        <v>2517.7344967230001</v>
      </c>
      <c r="T14" s="281">
        <v>2474.7920732729999</v>
      </c>
      <c r="U14" s="281">
        <v>2434.6373003029998</v>
      </c>
      <c r="V14" s="281"/>
      <c r="W14" s="281"/>
      <c r="Y14"/>
    </row>
    <row r="15" spans="1:26" ht="14.4">
      <c r="A15" s="16" t="s">
        <v>4</v>
      </c>
      <c r="B15" s="281"/>
      <c r="C15" s="281"/>
      <c r="D15" s="281"/>
      <c r="E15" s="281"/>
      <c r="F15" s="281">
        <v>32.1</v>
      </c>
      <c r="G15" s="281">
        <v>32.6</v>
      </c>
      <c r="H15" s="281"/>
      <c r="I15" s="281"/>
      <c r="J15" s="281"/>
      <c r="K15" s="281">
        <v>33.54</v>
      </c>
      <c r="L15" s="281">
        <v>37.71</v>
      </c>
      <c r="M15" s="281"/>
      <c r="N15" s="281"/>
      <c r="O15" s="281"/>
      <c r="P15" s="281"/>
      <c r="Q15" s="281"/>
      <c r="R15" s="281"/>
      <c r="S15" s="281"/>
      <c r="T15" s="281"/>
      <c r="U15" s="281"/>
      <c r="V15" s="281"/>
      <c r="W15" s="281"/>
      <c r="Y15"/>
    </row>
    <row r="16" spans="1:26" ht="14.4">
      <c r="A16" s="16" t="s">
        <v>3</v>
      </c>
      <c r="B16" s="281">
        <v>1546.3292002589933</v>
      </c>
      <c r="C16" s="281">
        <v>1360.3343296013863</v>
      </c>
      <c r="D16" s="281">
        <v>1221.0165700826369</v>
      </c>
      <c r="E16" s="281">
        <v>1094.6569661007647</v>
      </c>
      <c r="F16" s="281">
        <v>983.89547586412141</v>
      </c>
      <c r="G16" s="281">
        <v>928.35729952631812</v>
      </c>
      <c r="H16" s="281"/>
      <c r="I16" s="281"/>
      <c r="J16" s="281"/>
      <c r="K16" s="281">
        <v>885.60727464699903</v>
      </c>
      <c r="L16" s="281"/>
      <c r="M16" s="281">
        <v>831.57588679399998</v>
      </c>
      <c r="N16" s="281">
        <v>818.57057442300004</v>
      </c>
      <c r="O16" s="281">
        <v>801.76812779800002</v>
      </c>
      <c r="P16" s="281">
        <v>794.01266244600004</v>
      </c>
      <c r="Q16" s="281">
        <v>790.94356901900005</v>
      </c>
      <c r="R16" s="281">
        <v>781.30947293300005</v>
      </c>
      <c r="S16" s="281">
        <v>771.25617747399997</v>
      </c>
      <c r="T16" s="281">
        <v>761.87979349700004</v>
      </c>
      <c r="U16" s="281">
        <v>754.30710620399998</v>
      </c>
      <c r="V16" s="281"/>
      <c r="W16" s="281"/>
      <c r="Y16"/>
    </row>
    <row r="17" spans="1:25" ht="14.4">
      <c r="A17" s="149" t="s">
        <v>32</v>
      </c>
      <c r="B17" s="281">
        <v>4221.5228007713122</v>
      </c>
      <c r="C17" s="281">
        <v>3617.8083515124617</v>
      </c>
      <c r="D17" s="281">
        <v>3084.1421159469278</v>
      </c>
      <c r="E17" s="281">
        <v>2659.4027823495057</v>
      </c>
      <c r="F17" s="281">
        <v>2345.9429723047188</v>
      </c>
      <c r="G17" s="281">
        <v>2042.8168079951374</v>
      </c>
      <c r="H17" s="281"/>
      <c r="I17" s="281"/>
      <c r="J17" s="281"/>
      <c r="K17" s="281">
        <v>1812.1176175649596</v>
      </c>
      <c r="L17" s="281"/>
      <c r="M17" s="281">
        <v>1705.457604425</v>
      </c>
      <c r="N17" s="281">
        <v>1653.0697741859999</v>
      </c>
      <c r="O17" s="281">
        <v>1598.6959817520001</v>
      </c>
      <c r="P17" s="281">
        <v>1544.0664998560001</v>
      </c>
      <c r="Q17" s="281">
        <v>1492.8813021450001</v>
      </c>
      <c r="R17" s="281">
        <v>1446.020991783</v>
      </c>
      <c r="S17" s="281">
        <v>1402.979484147</v>
      </c>
      <c r="T17" s="281">
        <v>1361.326572553</v>
      </c>
      <c r="U17" s="281">
        <v>1320.997024391</v>
      </c>
      <c r="V17" s="281"/>
      <c r="W17" s="281"/>
      <c r="Y17"/>
    </row>
    <row r="18" spans="1:25" ht="14.4">
      <c r="A18" s="16" t="s">
        <v>1</v>
      </c>
      <c r="B18" s="281">
        <v>12862.144751410986</v>
      </c>
      <c r="C18" s="281">
        <v>11071.356688466105</v>
      </c>
      <c r="D18" s="281">
        <v>9745.4517174839712</v>
      </c>
      <c r="E18" s="281">
        <v>8605.0680417322201</v>
      </c>
      <c r="F18" s="281">
        <v>7547.9347975134733</v>
      </c>
      <c r="G18" s="281">
        <v>6622.8337470539955</v>
      </c>
      <c r="H18" s="281"/>
      <c r="I18" s="281"/>
      <c r="J18" s="281"/>
      <c r="K18" s="281">
        <v>5882.4409577494052</v>
      </c>
      <c r="L18" s="281"/>
      <c r="M18" s="281">
        <v>5264.2025822690002</v>
      </c>
      <c r="N18" s="281">
        <v>5096.0131449179999</v>
      </c>
      <c r="O18" s="281">
        <v>4935.9222512240003</v>
      </c>
      <c r="P18" s="281">
        <v>4782.988020881</v>
      </c>
      <c r="Q18" s="281">
        <v>4636.3596737529997</v>
      </c>
      <c r="R18" s="281">
        <v>4496.5508595499996</v>
      </c>
      <c r="S18" s="281">
        <v>4363.3252825809996</v>
      </c>
      <c r="T18" s="281">
        <v>4237.1728441599998</v>
      </c>
      <c r="U18" s="281">
        <v>4118.4966460189999</v>
      </c>
      <c r="V18" s="281"/>
      <c r="W18" s="281"/>
      <c r="Y18"/>
    </row>
    <row r="19" spans="1:25">
      <c r="A19" s="16" t="s">
        <v>23</v>
      </c>
      <c r="B19" s="281">
        <v>1556.4723987677207</v>
      </c>
      <c r="C19" s="281">
        <v>1286.842964852603</v>
      </c>
      <c r="D19" s="281">
        <v>1116.4467633834965</v>
      </c>
      <c r="E19" s="281">
        <v>1017.7810331274443</v>
      </c>
      <c r="F19" s="281">
        <v>969.86596389092506</v>
      </c>
      <c r="G19" s="281">
        <v>962.31130535252294</v>
      </c>
      <c r="H19" s="281"/>
      <c r="I19" s="281"/>
      <c r="J19" s="281"/>
      <c r="K19" s="281">
        <v>917.75136244157193</v>
      </c>
      <c r="L19" s="281">
        <v>875.25477314725526</v>
      </c>
      <c r="M19" s="281">
        <v>904.43514041799995</v>
      </c>
      <c r="N19" s="281">
        <v>884.83101567999995</v>
      </c>
      <c r="O19" s="281">
        <v>866.12889905500003</v>
      </c>
      <c r="P19" s="281">
        <v>848.28416883099999</v>
      </c>
      <c r="Q19" s="281">
        <v>831.12440217200003</v>
      </c>
      <c r="R19" s="281">
        <v>814.49974302700002</v>
      </c>
      <c r="S19" s="281">
        <v>798.45737514100006</v>
      </c>
      <c r="T19" s="281">
        <v>782.40340285499997</v>
      </c>
      <c r="U19" s="281">
        <v>766.56026526699998</v>
      </c>
      <c r="V19" s="281"/>
      <c r="W19" s="281"/>
    </row>
    <row r="21" spans="1:25" ht="13.8" customHeight="1">
      <c r="A21" s="102" t="s">
        <v>20</v>
      </c>
    </row>
    <row r="22" spans="1:25">
      <c r="A22" s="44"/>
    </row>
    <row r="23" spans="1:25">
      <c r="A23" s="53" t="s">
        <v>3052</v>
      </c>
    </row>
    <row r="25" spans="1:25">
      <c r="A25" s="53" t="s">
        <v>102</v>
      </c>
    </row>
    <row r="26" spans="1:25">
      <c r="A26" s="44"/>
    </row>
    <row r="27" spans="1:25" ht="13.8" customHeight="1">
      <c r="A27" s="44" t="s">
        <v>151</v>
      </c>
    </row>
    <row r="29" spans="1:25">
      <c r="A29" s="53" t="s">
        <v>200</v>
      </c>
    </row>
  </sheetData>
  <hyperlinks>
    <hyperlink ref="Y3" location="Content!A1" display="Back to content page" xr:uid="{00000000-0004-0000-0001-000000000000}"/>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A22"/>
  <sheetViews>
    <sheetView workbookViewId="0">
      <selection sqref="A1:XFD1048576"/>
    </sheetView>
  </sheetViews>
  <sheetFormatPr defaultRowHeight="14.4"/>
  <cols>
    <col min="1" max="1" width="28.21875" customWidth="1"/>
    <col min="2" max="2" width="9.44140625" bestFit="1" customWidth="1"/>
    <col min="3" max="3" width="8.77734375" bestFit="1" customWidth="1"/>
    <col min="4" max="5" width="9.44140625" bestFit="1" customWidth="1"/>
  </cols>
  <sheetData>
    <row r="1" spans="1:27">
      <c r="A1" s="44" t="s">
        <v>2913</v>
      </c>
    </row>
    <row r="3" spans="1:27">
      <c r="A3" s="370" t="s">
        <v>1148</v>
      </c>
      <c r="B3" s="371">
        <v>2000</v>
      </c>
      <c r="C3" s="371">
        <v>2001</v>
      </c>
      <c r="D3" s="371">
        <v>2002</v>
      </c>
      <c r="E3" s="371">
        <v>2003</v>
      </c>
      <c r="F3" s="371">
        <v>2004</v>
      </c>
      <c r="G3" s="371">
        <v>2005</v>
      </c>
      <c r="H3" s="371">
        <v>2006</v>
      </c>
      <c r="I3" s="371">
        <v>2007</v>
      </c>
      <c r="J3" s="371">
        <v>2008</v>
      </c>
      <c r="K3" s="371">
        <v>2009</v>
      </c>
      <c r="L3" s="371">
        <v>2010</v>
      </c>
      <c r="M3" s="371">
        <v>2011</v>
      </c>
      <c r="N3" s="371">
        <v>2012</v>
      </c>
      <c r="O3" s="371">
        <v>2013</v>
      </c>
      <c r="P3" s="371">
        <v>2014</v>
      </c>
      <c r="Q3" s="371">
        <v>2015</v>
      </c>
      <c r="R3" s="371">
        <v>2016</v>
      </c>
      <c r="S3" s="371">
        <v>2017</v>
      </c>
      <c r="T3" s="371">
        <v>2018</v>
      </c>
      <c r="U3" s="371">
        <v>2019</v>
      </c>
      <c r="V3" s="371">
        <v>2020</v>
      </c>
      <c r="W3" s="371">
        <v>2021</v>
      </c>
      <c r="X3" s="371">
        <v>2022</v>
      </c>
      <c r="Y3" s="371">
        <v>2023</v>
      </c>
      <c r="AA3" s="494" t="s">
        <v>528</v>
      </c>
    </row>
    <row r="4" spans="1:27">
      <c r="A4" s="372" t="s">
        <v>13</v>
      </c>
      <c r="B4" s="691">
        <v>0.13887708784341937</v>
      </c>
      <c r="C4" s="691">
        <v>0.92129003558877776</v>
      </c>
      <c r="D4" s="691">
        <v>0.89819891195057322</v>
      </c>
      <c r="E4" s="691">
        <v>0.38914358485747952</v>
      </c>
      <c r="F4" s="691">
        <v>1.3466772415855714</v>
      </c>
      <c r="G4" s="691">
        <v>1.6011582326176368</v>
      </c>
      <c r="H4" s="691">
        <v>1.7935180749690638</v>
      </c>
      <c r="I4" s="691">
        <v>4.0942410957197897</v>
      </c>
      <c r="J4" s="691">
        <v>3.8588948735070647</v>
      </c>
      <c r="K4" s="691">
        <v>4.2303294980188548</v>
      </c>
      <c r="L4" s="691">
        <v>3.4357297820627326</v>
      </c>
      <c r="M4" s="691">
        <v>2.5771882565545408</v>
      </c>
      <c r="N4" s="691">
        <v>4.8740384963441663</v>
      </c>
      <c r="O4" s="691">
        <v>3.9743771722926731</v>
      </c>
      <c r="P4" s="691">
        <v>4.2612269108395493</v>
      </c>
      <c r="Q4" s="691">
        <v>6.2109236708749886</v>
      </c>
      <c r="R4" s="691">
        <v>6.0344088659923409</v>
      </c>
      <c r="S4" s="691">
        <v>4.7760666515691383</v>
      </c>
      <c r="T4" s="691">
        <v>4.044318130272373</v>
      </c>
      <c r="U4" s="691">
        <v>1.6325706868170304</v>
      </c>
      <c r="V4" s="691">
        <v>1.5129499480097646</v>
      </c>
      <c r="W4" s="691">
        <v>3.3722701399904076</v>
      </c>
      <c r="X4" s="691">
        <v>1.7838438059783208</v>
      </c>
      <c r="Y4" s="691">
        <v>1.9698239557049788</v>
      </c>
    </row>
    <row r="5" spans="1:27">
      <c r="A5" s="372" t="s">
        <v>12</v>
      </c>
      <c r="B5" s="691">
        <v>11.497809629771734</v>
      </c>
      <c r="C5" s="691">
        <v>10.150364960130252</v>
      </c>
      <c r="D5" s="691">
        <v>10.008863326506996</v>
      </c>
      <c r="E5" s="691">
        <v>14.219076885367206</v>
      </c>
      <c r="F5" s="691">
        <v>13.556859065647837</v>
      </c>
      <c r="G5" s="691">
        <v>13.24304319258264</v>
      </c>
      <c r="H5" s="691">
        <v>13.598125000232525</v>
      </c>
      <c r="I5" s="691">
        <v>15.997024274203156</v>
      </c>
      <c r="J5" s="691">
        <v>25.646023228602328</v>
      </c>
      <c r="K5" s="691">
        <v>20.793612534940596</v>
      </c>
      <c r="L5" s="691">
        <v>18.589269089148164</v>
      </c>
      <c r="M5" s="691">
        <v>18.874067560850033</v>
      </c>
      <c r="N5" s="691">
        <v>18.14420462188837</v>
      </c>
      <c r="O5" s="691">
        <v>29.487950695995877</v>
      </c>
      <c r="P5" s="691">
        <v>25.213937597142401</v>
      </c>
      <c r="Q5" s="691">
        <v>29.078892004313069</v>
      </c>
      <c r="R5" s="691">
        <v>26.41945779421</v>
      </c>
      <c r="S5" s="691">
        <v>13.612023937742492</v>
      </c>
      <c r="T5" s="691">
        <v>13.60257412732456</v>
      </c>
      <c r="U5" s="691">
        <v>14.421407967245845</v>
      </c>
      <c r="V5" s="691">
        <v>16.782167024666737</v>
      </c>
      <c r="W5" s="691">
        <v>12.351727861379375</v>
      </c>
      <c r="X5" s="691">
        <v>13.814915977218625</v>
      </c>
      <c r="Y5" s="691">
        <v>15.669467399316481</v>
      </c>
    </row>
    <row r="6" spans="1:27">
      <c r="A6" s="372" t="s">
        <v>483</v>
      </c>
      <c r="B6" s="691"/>
      <c r="C6" s="691"/>
      <c r="D6" s="691"/>
      <c r="E6" s="691"/>
      <c r="F6" s="691"/>
      <c r="G6" s="691"/>
      <c r="H6" s="691"/>
      <c r="I6" s="691"/>
      <c r="J6" s="691"/>
      <c r="K6" s="691">
        <v>7.0014069505600185</v>
      </c>
      <c r="L6" s="691">
        <v>13.50198542690608</v>
      </c>
      <c r="M6" s="691">
        <v>10.330386640076183</v>
      </c>
      <c r="N6" s="691">
        <v>4.779516423894246</v>
      </c>
      <c r="O6" s="691">
        <v>12.103942331767321</v>
      </c>
      <c r="P6" s="691">
        <v>31.087161523087829</v>
      </c>
      <c r="Q6" s="691">
        <v>23.787130559762343</v>
      </c>
      <c r="R6" s="691">
        <v>13.28284582341824</v>
      </c>
      <c r="S6" s="691">
        <v>9.0663326304675795</v>
      </c>
      <c r="T6" s="691">
        <v>2.1598778004087245</v>
      </c>
      <c r="U6" s="691">
        <v>11.970526493747794</v>
      </c>
      <c r="V6" s="691">
        <v>11.675976423754788</v>
      </c>
      <c r="W6" s="691">
        <v>11.397393671495582</v>
      </c>
      <c r="X6" s="691">
        <v>8.7913506885869364</v>
      </c>
      <c r="Y6" s="691">
        <v>8.733674672898335</v>
      </c>
    </row>
    <row r="7" spans="1:27">
      <c r="A7" s="372" t="s">
        <v>89</v>
      </c>
      <c r="B7" s="691">
        <v>1.1590198542285606</v>
      </c>
      <c r="C7" s="691">
        <v>0.3915209461239047</v>
      </c>
      <c r="D7" s="691">
        <v>0.51401095701199362</v>
      </c>
      <c r="E7" s="691">
        <v>1.4189467287095474</v>
      </c>
      <c r="F7" s="691">
        <v>1.6011831505580203</v>
      </c>
      <c r="G7" s="691">
        <v>2.0536583581414249</v>
      </c>
      <c r="H7" s="691">
        <v>2.8603664112602503</v>
      </c>
      <c r="I7" s="691">
        <v>6.162059490522501</v>
      </c>
      <c r="J7" s="691">
        <v>11.955944450813934</v>
      </c>
      <c r="K7" s="691">
        <v>15.693953924033716</v>
      </c>
      <c r="L7" s="691">
        <v>40.7614443269376</v>
      </c>
      <c r="M7" s="691">
        <v>18.024596456672018</v>
      </c>
      <c r="N7" s="691">
        <v>73.592700981236021</v>
      </c>
      <c r="O7" s="691">
        <v>68.315803142449028</v>
      </c>
      <c r="P7" s="691">
        <v>80.639405704203128</v>
      </c>
      <c r="Q7" s="691">
        <v>74.768066960410579</v>
      </c>
      <c r="R7" s="691">
        <v>73.770523677102958</v>
      </c>
      <c r="S7" s="691">
        <v>63.703336604336499</v>
      </c>
      <c r="T7" s="691">
        <v>65.704391945727011</v>
      </c>
      <c r="U7" s="691">
        <v>49.917650863962592</v>
      </c>
      <c r="V7" s="691">
        <v>33.112528848010463</v>
      </c>
      <c r="W7" s="691">
        <v>30.233670047241578</v>
      </c>
      <c r="X7" s="691">
        <v>22.340564705442098</v>
      </c>
      <c r="Y7" s="691">
        <v>15.049153797640875</v>
      </c>
    </row>
    <row r="8" spans="1:27">
      <c r="A8" s="372" t="s">
        <v>482</v>
      </c>
      <c r="B8" s="691">
        <v>85.171705084807328</v>
      </c>
      <c r="C8" s="691">
        <v>81.688122706208077</v>
      </c>
      <c r="D8" s="691">
        <v>79.155407181833169</v>
      </c>
      <c r="E8" s="691">
        <v>75.909619568599823</v>
      </c>
      <c r="F8" s="691">
        <v>75.01574938168379</v>
      </c>
      <c r="G8" s="691">
        <v>83.252042469539006</v>
      </c>
      <c r="H8" s="691">
        <v>68.614197690055533</v>
      </c>
      <c r="I8" s="691">
        <v>79.864925026584672</v>
      </c>
      <c r="J8" s="691">
        <v>78.735118059124815</v>
      </c>
      <c r="K8" s="691">
        <v>60.436118299787047</v>
      </c>
      <c r="L8" s="691">
        <v>65.797263130008076</v>
      </c>
      <c r="M8" s="691">
        <v>69.014982020716388</v>
      </c>
      <c r="N8" s="691">
        <v>71.008609606233364</v>
      </c>
      <c r="O8" s="691">
        <v>68.177771740552416</v>
      </c>
      <c r="P8" s="691">
        <v>69.180725182407485</v>
      </c>
      <c r="Q8" s="691">
        <v>75.040519287875185</v>
      </c>
      <c r="R8" s="691">
        <v>78.122064852086098</v>
      </c>
      <c r="S8" s="691">
        <v>81.782075973442815</v>
      </c>
      <c r="T8" s="691">
        <v>80.589369442921708</v>
      </c>
      <c r="U8" s="691">
        <v>78.648151181120696</v>
      </c>
      <c r="V8" s="691">
        <v>75.692794637961455</v>
      </c>
      <c r="W8" s="691">
        <v>80.871195860033566</v>
      </c>
      <c r="X8" s="691">
        <v>82.365798071439485</v>
      </c>
      <c r="Y8" s="691">
        <v>80.803595552939299</v>
      </c>
    </row>
    <row r="9" spans="1:27">
      <c r="A9" s="372" t="s">
        <v>11</v>
      </c>
      <c r="B9" s="691">
        <v>27.600318015275388</v>
      </c>
      <c r="C9" s="691">
        <v>60.290375811547477</v>
      </c>
      <c r="D9" s="691">
        <v>39.666207000740663</v>
      </c>
      <c r="E9" s="691">
        <v>17.499417392655033</v>
      </c>
      <c r="F9" s="691">
        <v>86.284054874774469</v>
      </c>
      <c r="G9" s="691">
        <v>33.648819340832674</v>
      </c>
      <c r="H9" s="691">
        <v>16.311732141303395</v>
      </c>
      <c r="I9" s="691">
        <v>43.588699076981456</v>
      </c>
      <c r="J9" s="691">
        <v>40.363235802434787</v>
      </c>
      <c r="K9" s="691">
        <v>49.739004443861454</v>
      </c>
      <c r="L9" s="691">
        <v>75.410151966334539</v>
      </c>
      <c r="M9" s="691">
        <v>46.537139572647405</v>
      </c>
      <c r="N9" s="691">
        <v>48.648498421452722</v>
      </c>
      <c r="O9" s="691">
        <v>77.93422326447039</v>
      </c>
      <c r="P9" s="691">
        <v>23.027710886465606</v>
      </c>
      <c r="Q9" s="691">
        <v>30.827407966486653</v>
      </c>
      <c r="R9" s="691">
        <v>54.260910396686533</v>
      </c>
      <c r="S9" s="691">
        <v>54.879291983945897</v>
      </c>
      <c r="T9" s="691">
        <v>43.582514137459114</v>
      </c>
      <c r="U9" s="691">
        <v>38.811022378968318</v>
      </c>
      <c r="V9" s="691">
        <v>37.908452652997873</v>
      </c>
      <c r="W9" s="691">
        <v>46.646461248269311</v>
      </c>
      <c r="X9" s="691">
        <v>52.222010448684209</v>
      </c>
      <c r="Y9" s="691">
        <v>54.672456201877296</v>
      </c>
    </row>
    <row r="10" spans="1:27">
      <c r="A10" s="372" t="s">
        <v>10</v>
      </c>
      <c r="B10" s="691">
        <v>3.0346327628710092</v>
      </c>
      <c r="C10" s="691">
        <v>5.5073408173268783</v>
      </c>
      <c r="D10" s="691">
        <v>5.5069601333809892</v>
      </c>
      <c r="E10" s="691">
        <v>8.0403211012335873</v>
      </c>
      <c r="F10" s="691">
        <v>7.1529090856343753</v>
      </c>
      <c r="G10" s="691">
        <v>4.7935826351854081</v>
      </c>
      <c r="H10" s="691">
        <v>3.9542063394024245</v>
      </c>
      <c r="I10" s="691">
        <v>2.9376534759024047</v>
      </c>
      <c r="J10" s="691">
        <v>3.5117835440023657</v>
      </c>
      <c r="K10" s="691">
        <v>4.434335251482354</v>
      </c>
      <c r="L10" s="691">
        <v>5.5074714865253362</v>
      </c>
      <c r="M10" s="691">
        <v>4.1872135007662461</v>
      </c>
      <c r="N10" s="691">
        <v>5.0690005958766466</v>
      </c>
      <c r="O10" s="691">
        <v>6.7314858560304645</v>
      </c>
      <c r="P10" s="691">
        <v>6.5466885434838629</v>
      </c>
      <c r="Q10" s="691">
        <v>6.2732555602365876</v>
      </c>
      <c r="R10" s="691">
        <v>6.9562775144311164</v>
      </c>
      <c r="S10" s="691">
        <v>6.2558342746388762</v>
      </c>
      <c r="T10" s="691">
        <v>6.0745181054410473</v>
      </c>
      <c r="U10" s="691">
        <v>5.5892657819874163</v>
      </c>
      <c r="V10" s="691">
        <v>4.5652366457547906</v>
      </c>
      <c r="W10" s="691">
        <v>5.0795519449990429</v>
      </c>
      <c r="X10" s="691">
        <v>4.7454064364635462</v>
      </c>
      <c r="Y10" s="691">
        <v>4.4612028635579879</v>
      </c>
    </row>
    <row r="11" spans="1:27">
      <c r="A11" s="372" t="s">
        <v>9</v>
      </c>
      <c r="B11" s="691">
        <v>18.477159444534731</v>
      </c>
      <c r="C11" s="691">
        <v>20.09080737711465</v>
      </c>
      <c r="D11" s="691">
        <v>23.914567454504223</v>
      </c>
      <c r="E11" s="691">
        <v>23.57881188627476</v>
      </c>
      <c r="F11" s="691">
        <v>27.643646605578777</v>
      </c>
      <c r="G11" s="691">
        <v>27.833548899342098</v>
      </c>
      <c r="H11" s="691">
        <v>30.594083277842127</v>
      </c>
      <c r="I11" s="691">
        <v>35.885283838055877</v>
      </c>
      <c r="J11" s="691">
        <v>21.835645386718987</v>
      </c>
      <c r="K11" s="691">
        <v>23.510292497585013</v>
      </c>
      <c r="L11" s="691">
        <v>19.016614592455579</v>
      </c>
      <c r="M11" s="691">
        <v>25.740915716414953</v>
      </c>
      <c r="N11" s="691">
        <v>18.060720777669189</v>
      </c>
      <c r="O11" s="691">
        <v>21.355355217052537</v>
      </c>
      <c r="P11" s="691">
        <v>28.57632658701753</v>
      </c>
      <c r="Q11" s="691">
        <v>30.546761538340178</v>
      </c>
      <c r="R11" s="691">
        <v>29.812431451821336</v>
      </c>
      <c r="S11" s="691">
        <v>18.958803153294976</v>
      </c>
      <c r="T11" s="691">
        <v>20.946414318396826</v>
      </c>
      <c r="U11" s="691">
        <v>18.832946625959384</v>
      </c>
      <c r="V11" s="691">
        <v>21.117779703391072</v>
      </c>
      <c r="W11" s="691">
        <v>23.019786843481036</v>
      </c>
      <c r="X11" s="691">
        <v>28.916685680595368</v>
      </c>
      <c r="Y11" s="691">
        <v>29.546257364214711</v>
      </c>
    </row>
    <row r="12" spans="1:27">
      <c r="A12" s="372" t="s">
        <v>8</v>
      </c>
      <c r="B12" s="691">
        <v>1.7143412748887044</v>
      </c>
      <c r="C12" s="691">
        <v>1.7483908989497168</v>
      </c>
      <c r="D12" s="691">
        <v>2.6393223609745236</v>
      </c>
      <c r="E12" s="691">
        <v>2.5178454226547471</v>
      </c>
      <c r="F12" s="691">
        <v>2.8256388307075859</v>
      </c>
      <c r="G12" s="691">
        <v>1.6022635600056945</v>
      </c>
      <c r="H12" s="691">
        <v>6.8407661034347704</v>
      </c>
      <c r="I12" s="691">
        <v>8.7936248350261099</v>
      </c>
      <c r="J12" s="691">
        <v>9.7059202589377644</v>
      </c>
      <c r="K12" s="691">
        <v>11.919827823803116</v>
      </c>
      <c r="L12" s="691">
        <v>11.815197699496762</v>
      </c>
      <c r="M12" s="691">
        <v>13.744679694507106</v>
      </c>
      <c r="N12" s="691">
        <v>15.986616535690077</v>
      </c>
      <c r="O12" s="691">
        <v>13.57525667817554</v>
      </c>
      <c r="P12" s="691">
        <v>12.999972566894572</v>
      </c>
      <c r="Q12" s="691">
        <v>15.704809661486568</v>
      </c>
      <c r="R12" s="691">
        <v>15.948586903923051</v>
      </c>
      <c r="S12" s="691">
        <v>15.957529356991362</v>
      </c>
      <c r="T12" s="691">
        <v>16.63995783263125</v>
      </c>
      <c r="U12" s="691">
        <v>16.961665236826658</v>
      </c>
      <c r="V12" s="691">
        <v>18.457492157070341</v>
      </c>
      <c r="W12" s="691">
        <v>20.462509467306237</v>
      </c>
      <c r="X12" s="691">
        <v>19.915307012081207</v>
      </c>
      <c r="Y12" s="691">
        <v>16.79366178889947</v>
      </c>
    </row>
    <row r="13" spans="1:27">
      <c r="A13" s="372" t="s">
        <v>6</v>
      </c>
      <c r="B13" s="691">
        <v>55.445243046255897</v>
      </c>
      <c r="C13" s="691">
        <v>81.99334105543501</v>
      </c>
      <c r="D13" s="691">
        <v>32.274573990745473</v>
      </c>
      <c r="E13" s="691">
        <v>30.112209286184321</v>
      </c>
      <c r="F13" s="691">
        <v>23.43350977264982</v>
      </c>
      <c r="G13" s="691">
        <v>22.291912504534679</v>
      </c>
      <c r="H13" s="691">
        <v>23.163289089660367</v>
      </c>
      <c r="I13" s="691">
        <v>22.396918210718912</v>
      </c>
      <c r="J13" s="691">
        <v>27.76089766451658</v>
      </c>
      <c r="K13" s="691">
        <v>27.927285122554746</v>
      </c>
      <c r="L13" s="691">
        <v>26.538540945579886</v>
      </c>
      <c r="M13" s="691">
        <v>21.972783018422579</v>
      </c>
      <c r="N13" s="691">
        <v>25.272140180880026</v>
      </c>
      <c r="O13" s="691">
        <v>28.001794672245587</v>
      </c>
      <c r="P13" s="691">
        <v>28.528140290870102</v>
      </c>
      <c r="Q13" s="691">
        <v>25.726259348428236</v>
      </c>
      <c r="R13" s="691">
        <v>27.887564703118496</v>
      </c>
      <c r="S13" s="691">
        <v>21.505915422424891</v>
      </c>
      <c r="T13" s="691">
        <v>28.403533814252736</v>
      </c>
      <c r="U13" s="691">
        <v>23.172279797212923</v>
      </c>
      <c r="V13" s="691">
        <v>29.450626741269726</v>
      </c>
      <c r="W13" s="691">
        <v>24.726378166658026</v>
      </c>
      <c r="X13" s="691">
        <v>19.836058798836596</v>
      </c>
      <c r="Y13" s="691">
        <v>18.960763829383691</v>
      </c>
    </row>
    <row r="14" spans="1:27">
      <c r="A14" s="372" t="s">
        <v>5</v>
      </c>
      <c r="B14" s="691">
        <v>33.803962489072617</v>
      </c>
      <c r="C14" s="691">
        <v>30.597159374518903</v>
      </c>
      <c r="D14" s="691">
        <v>41.977255383454164</v>
      </c>
      <c r="E14" s="691">
        <v>46.478240367947734</v>
      </c>
      <c r="F14" s="691">
        <v>37.074261281021698</v>
      </c>
      <c r="G14" s="691">
        <v>37.508975949432518</v>
      </c>
      <c r="H14" s="691">
        <v>34.294344187103867</v>
      </c>
      <c r="I14" s="691">
        <v>38.60869480419813</v>
      </c>
      <c r="J14" s="691">
        <v>42.029660199929957</v>
      </c>
      <c r="K14" s="691">
        <v>50.557704979570047</v>
      </c>
      <c r="L14" s="691">
        <v>41.804736471649846</v>
      </c>
      <c r="M14" s="691">
        <v>41.345824017378533</v>
      </c>
      <c r="N14" s="691">
        <v>36.375438241294198</v>
      </c>
      <c r="O14" s="691">
        <v>49.226764340060299</v>
      </c>
      <c r="P14" s="691">
        <v>42.00640514970727</v>
      </c>
      <c r="Q14" s="691">
        <v>49.184284742968565</v>
      </c>
      <c r="R14" s="691">
        <v>39.255031842951631</v>
      </c>
      <c r="S14" s="691">
        <v>36.705878320989477</v>
      </c>
      <c r="T14" s="691">
        <v>31.823123833002988</v>
      </c>
      <c r="U14" s="691">
        <v>30.274024889516838</v>
      </c>
      <c r="V14" s="691">
        <v>24.545880543665639</v>
      </c>
      <c r="W14" s="691">
        <v>27.318874551342748</v>
      </c>
      <c r="X14" s="691">
        <v>43.858494692992551</v>
      </c>
      <c r="Y14" s="691">
        <v>42.37028942461091</v>
      </c>
    </row>
    <row r="15" spans="1:27">
      <c r="A15" s="372" t="s">
        <v>4</v>
      </c>
      <c r="B15" s="691">
        <v>3.1087946105068842</v>
      </c>
      <c r="C15" s="691">
        <v>2.8102289217308134</v>
      </c>
      <c r="D15" s="691">
        <v>1.5600045723556242</v>
      </c>
      <c r="E15" s="691">
        <v>0.36959467196224532</v>
      </c>
      <c r="F15" s="691">
        <v>0.45135921129565071</v>
      </c>
      <c r="G15" s="691">
        <v>1.0072022593650141</v>
      </c>
      <c r="H15" s="691">
        <v>0.21420384228090028</v>
      </c>
      <c r="I15" s="691">
        <v>0.50112836166834085</v>
      </c>
      <c r="J15" s="691">
        <v>0.57211922992866149</v>
      </c>
      <c r="K15" s="691">
        <v>1.2749819263083759</v>
      </c>
      <c r="L15" s="691">
        <v>0.5363956357548092</v>
      </c>
      <c r="M15" s="691">
        <v>0.17178691718989447</v>
      </c>
      <c r="N15" s="691">
        <v>0.88876639287592241</v>
      </c>
      <c r="O15" s="691">
        <v>0.82108296105553091</v>
      </c>
      <c r="P15" s="691">
        <v>0.51616465272776579</v>
      </c>
      <c r="Q15" s="691">
        <v>0.33457879663137585</v>
      </c>
      <c r="R15" s="691">
        <v>0.14362408686279871</v>
      </c>
      <c r="S15" s="691">
        <v>0.17633717581210603</v>
      </c>
      <c r="T15" s="691">
        <v>0.11920656872974082</v>
      </c>
      <c r="U15" s="691">
        <v>0.26535915867008725</v>
      </c>
      <c r="V15" s="691">
        <v>0.34670981942903029</v>
      </c>
      <c r="W15" s="691">
        <v>0.22248542609870536</v>
      </c>
      <c r="X15" s="691">
        <v>0.22282985598080848</v>
      </c>
      <c r="Y15" s="691">
        <v>0.14301704930633419</v>
      </c>
    </row>
    <row r="16" spans="1:27">
      <c r="A16" s="372" t="s">
        <v>3</v>
      </c>
      <c r="B16" s="691">
        <v>10.590079873840642</v>
      </c>
      <c r="C16" s="691">
        <v>10.278119730767745</v>
      </c>
      <c r="D16" s="691">
        <v>9.5198975153378438</v>
      </c>
      <c r="E16" s="691">
        <v>9.5886102593728602</v>
      </c>
      <c r="F16" s="691">
        <v>9.0154108991459054</v>
      </c>
      <c r="G16" s="691">
        <v>10.75936261945119</v>
      </c>
      <c r="H16" s="691">
        <v>11.297575664569701</v>
      </c>
      <c r="I16" s="691">
        <v>16.922709289789747</v>
      </c>
      <c r="J16" s="691">
        <v>19.38835720832272</v>
      </c>
      <c r="K16" s="691">
        <v>22.37101457599525</v>
      </c>
      <c r="L16" s="691">
        <v>20.830752440388231</v>
      </c>
      <c r="M16" s="691">
        <v>19.963043039799771</v>
      </c>
      <c r="N16" s="691">
        <v>22.538882398460196</v>
      </c>
      <c r="O16" s="691">
        <v>23.310010150652253</v>
      </c>
      <c r="P16" s="691">
        <v>25.755202817961781</v>
      </c>
      <c r="Q16" s="691">
        <v>25.408321528113099</v>
      </c>
      <c r="R16" s="691">
        <v>24.690439047091459</v>
      </c>
      <c r="S16" s="691">
        <v>22.938695489244303</v>
      </c>
      <c r="T16" s="691">
        <v>23.174620179470065</v>
      </c>
      <c r="U16" s="691">
        <v>23.493600545479595</v>
      </c>
      <c r="V16" s="691">
        <v>20.570900965710504</v>
      </c>
      <c r="W16" s="691">
        <v>19.112518429664838</v>
      </c>
      <c r="X16" s="691">
        <v>21.769889451050719</v>
      </c>
      <c r="Y16" s="691">
        <v>23.932665256414467</v>
      </c>
    </row>
    <row r="17" spans="1:25">
      <c r="A17" s="372" t="s">
        <v>431</v>
      </c>
      <c r="B17" s="691">
        <v>7.0815728159083395</v>
      </c>
      <c r="C17" s="691">
        <v>7.9788985327694046</v>
      </c>
      <c r="D17" s="691">
        <v>10.063859842239301</v>
      </c>
      <c r="E17" s="691">
        <v>4.932447266520688</v>
      </c>
      <c r="F17" s="691">
        <v>10.391633210681539</v>
      </c>
      <c r="G17" s="691">
        <v>20.022764925796967</v>
      </c>
      <c r="H17" s="691">
        <v>18.830613801197718</v>
      </c>
      <c r="I17" s="691">
        <v>20.484494423396562</v>
      </c>
      <c r="J17" s="691">
        <v>16.296006421514928</v>
      </c>
      <c r="K17" s="691">
        <v>15.029828749170434</v>
      </c>
      <c r="L17" s="691">
        <v>18.209933518453994</v>
      </c>
      <c r="M17" s="691">
        <v>25.814319852984628</v>
      </c>
      <c r="N17" s="691">
        <v>26.954090517396789</v>
      </c>
      <c r="O17" s="691">
        <v>24.852727634577732</v>
      </c>
      <c r="P17" s="691">
        <v>27.61365284453241</v>
      </c>
      <c r="Q17" s="691">
        <v>21.008655021980886</v>
      </c>
      <c r="R17" s="691">
        <v>22.811470645555602</v>
      </c>
      <c r="S17" s="691">
        <v>21.5412657845641</v>
      </c>
      <c r="T17" s="691">
        <v>25.830217090111695</v>
      </c>
      <c r="U17" s="691">
        <v>16.67678964093307</v>
      </c>
      <c r="V17" s="691">
        <v>24.03560830860534</v>
      </c>
      <c r="W17" s="691">
        <v>20.388045689250507</v>
      </c>
      <c r="X17" s="691">
        <v>21.125274725274725</v>
      </c>
      <c r="Y17" s="691">
        <v>23.749948444395564</v>
      </c>
    </row>
    <row r="18" spans="1:25">
      <c r="A18" s="372" t="s">
        <v>1</v>
      </c>
      <c r="B18" s="691">
        <v>29.100497644229605</v>
      </c>
      <c r="C18" s="691">
        <v>29.282663241378398</v>
      </c>
      <c r="D18" s="691">
        <v>36.887011326211322</v>
      </c>
      <c r="E18" s="691">
        <v>43.939330271848533</v>
      </c>
      <c r="F18" s="691">
        <v>49.117840253537288</v>
      </c>
      <c r="G18" s="691">
        <v>23.415150257963795</v>
      </c>
      <c r="H18" s="691">
        <v>18.588944205147218</v>
      </c>
      <c r="I18" s="691">
        <v>22.79412725972119</v>
      </c>
      <c r="J18" s="691">
        <v>18.854906797829194</v>
      </c>
      <c r="K18" s="691">
        <v>21.616416623341731</v>
      </c>
      <c r="L18" s="691">
        <v>18.455501784159452</v>
      </c>
      <c r="M18" s="691">
        <v>20.906679020129356</v>
      </c>
      <c r="N18" s="691">
        <v>29.725405370362374</v>
      </c>
      <c r="O18" s="691">
        <v>29.472178930269465</v>
      </c>
      <c r="P18" s="691">
        <v>21.47365879723684</v>
      </c>
      <c r="Q18" s="691">
        <v>23.553577633589551</v>
      </c>
      <c r="R18" s="691">
        <v>20.660779649739268</v>
      </c>
      <c r="S18" s="691">
        <v>16.709424841837006</v>
      </c>
      <c r="T18" s="691">
        <v>18.729219475593304</v>
      </c>
      <c r="U18" s="691">
        <v>22.408856517502038</v>
      </c>
      <c r="V18" s="691">
        <v>19.911058246757708</v>
      </c>
      <c r="W18" s="691">
        <v>18.119723212453167</v>
      </c>
      <c r="X18" s="691">
        <v>23.213215379452357</v>
      </c>
      <c r="Y18" s="691">
        <v>28.15918774943728</v>
      </c>
    </row>
    <row r="19" spans="1:25">
      <c r="A19" s="372" t="s">
        <v>0</v>
      </c>
      <c r="B19" s="691">
        <v>81.957740816191532</v>
      </c>
      <c r="C19" s="691">
        <v>96.930808825996735</v>
      </c>
      <c r="D19" s="691">
        <v>64.402150093826179</v>
      </c>
      <c r="E19" s="691">
        <v>42.511426958669233</v>
      </c>
      <c r="F19" s="691">
        <v>58.777299616682832</v>
      </c>
      <c r="G19" s="691">
        <v>56.641798730499495</v>
      </c>
      <c r="H19" s="691">
        <v>68.170856193437416</v>
      </c>
      <c r="I19" s="691">
        <v>64.956777533758469</v>
      </c>
      <c r="J19" s="691">
        <v>63.814340128319216</v>
      </c>
      <c r="K19" s="691">
        <v>57.481720006296435</v>
      </c>
      <c r="L19" s="691">
        <v>55.725333080118247</v>
      </c>
      <c r="M19" s="691">
        <v>73.674036064001243</v>
      </c>
      <c r="N19" s="691">
        <v>78.586881785918251</v>
      </c>
      <c r="O19" s="691">
        <v>81.135415413240835</v>
      </c>
      <c r="P19" s="691">
        <v>71.835207792049545</v>
      </c>
      <c r="Q19" s="691">
        <v>77.081571135904753</v>
      </c>
      <c r="R19" s="691">
        <v>79.382680898985214</v>
      </c>
      <c r="S19" s="691">
        <v>75.858776033584718</v>
      </c>
      <c r="T19" s="691">
        <v>63.998685275971788</v>
      </c>
      <c r="U19" s="691">
        <v>60.867916972346158</v>
      </c>
      <c r="V19" s="691">
        <v>71.032982106672762</v>
      </c>
      <c r="W19" s="691">
        <v>58.678053342716765</v>
      </c>
      <c r="X19" s="691">
        <v>47.611738307268958</v>
      </c>
      <c r="Y19" s="691">
        <v>39.634918370494049</v>
      </c>
    </row>
    <row r="20" spans="1:25">
      <c r="A20" s="372" t="s">
        <v>2214</v>
      </c>
      <c r="B20" s="692">
        <v>12.849039760897361</v>
      </c>
      <c r="C20" s="692">
        <v>13.655138829033866</v>
      </c>
      <c r="D20" s="692">
        <v>12.850832834446118</v>
      </c>
      <c r="E20" s="692">
        <v>12.42074548149164</v>
      </c>
      <c r="F20" s="692">
        <v>13.375006256495672</v>
      </c>
      <c r="G20" s="692">
        <v>11.523963379394873</v>
      </c>
      <c r="H20" s="692">
        <v>13.244793506529891</v>
      </c>
      <c r="I20" s="692">
        <v>15.36127897670441</v>
      </c>
      <c r="J20" s="692">
        <v>15.136461028371521</v>
      </c>
      <c r="K20" s="692">
        <v>18.233884631012369</v>
      </c>
      <c r="L20" s="692">
        <v>17.371913605562607</v>
      </c>
      <c r="M20" s="692">
        <v>16.434868079529668</v>
      </c>
      <c r="N20" s="692">
        <v>19.984044658494874</v>
      </c>
      <c r="O20" s="692">
        <v>21.182748518028582</v>
      </c>
      <c r="P20" s="692">
        <v>22.928611481360111</v>
      </c>
      <c r="Q20" s="692">
        <v>25.057032497856689</v>
      </c>
      <c r="R20" s="692">
        <v>24.762685106895137</v>
      </c>
      <c r="S20" s="692">
        <v>22.511914971809301</v>
      </c>
      <c r="T20" s="692">
        <v>24.432076546665357</v>
      </c>
      <c r="U20" s="692">
        <v>22.095101717821969</v>
      </c>
      <c r="V20" s="692">
        <v>21.216445208089546</v>
      </c>
      <c r="W20" s="692">
        <v>19.41396321768821</v>
      </c>
      <c r="X20" s="692">
        <v>18.910478346361685</v>
      </c>
      <c r="Y20" s="692">
        <v>20.424844273769548</v>
      </c>
    </row>
    <row r="22" spans="1:25">
      <c r="A22" s="242" t="s">
        <v>2950</v>
      </c>
    </row>
  </sheetData>
  <hyperlinks>
    <hyperlink ref="AA3" location="Content!A1" display="Back to content page" xr:uid="{00000000-0004-0000-1100-000000000000}"/>
  </hyperlink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sheetPr codeName="Sheet258"/>
  <dimension ref="A1:AI37"/>
  <sheetViews>
    <sheetView workbookViewId="0">
      <selection activeCell="T9" sqref="T9:V16"/>
    </sheetView>
  </sheetViews>
  <sheetFormatPr defaultColWidth="9.21875" defaultRowHeight="13.8"/>
  <cols>
    <col min="1" max="1" width="33.77734375" style="17" customWidth="1"/>
    <col min="2" max="12" width="6.21875" style="17" customWidth="1"/>
    <col min="13" max="18" width="7.21875" style="17" customWidth="1"/>
    <col min="19" max="22" width="6.21875" style="17" customWidth="1"/>
    <col min="23" max="16384" width="9.21875" style="17"/>
  </cols>
  <sheetData>
    <row r="1" spans="1:25" s="40" customFormat="1">
      <c r="A1" s="18" t="s">
        <v>3130</v>
      </c>
      <c r="B1" s="18"/>
      <c r="C1" s="18"/>
      <c r="M1" s="17"/>
      <c r="N1" s="17"/>
      <c r="O1" s="17"/>
      <c r="P1" s="289"/>
      <c r="Q1" s="289"/>
      <c r="R1" s="17"/>
      <c r="S1" s="17"/>
      <c r="T1" s="17"/>
      <c r="U1" s="17"/>
      <c r="V1" s="17"/>
    </row>
    <row r="3" spans="1:25" ht="15" customHeight="1">
      <c r="A3" s="839" t="s">
        <v>26</v>
      </c>
      <c r="B3" s="803" t="s">
        <v>201</v>
      </c>
      <c r="C3" s="804"/>
      <c r="D3" s="804"/>
      <c r="E3" s="804"/>
      <c r="F3" s="804"/>
      <c r="G3" s="804"/>
      <c r="H3" s="804"/>
      <c r="I3" s="804"/>
      <c r="J3" s="804"/>
      <c r="K3" s="804"/>
      <c r="L3" s="804"/>
      <c r="M3" s="804"/>
      <c r="N3" s="804"/>
      <c r="O3" s="804"/>
      <c r="P3" s="804"/>
      <c r="Q3" s="804"/>
      <c r="R3" s="804"/>
      <c r="S3" s="804"/>
      <c r="T3" s="804"/>
      <c r="U3" s="319"/>
      <c r="V3" s="319"/>
    </row>
    <row r="4" spans="1:25" s="44" customFormat="1" ht="14.4">
      <c r="A4" s="839"/>
      <c r="B4" s="154">
        <v>1987</v>
      </c>
      <c r="C4" s="154">
        <v>1992</v>
      </c>
      <c r="D4" s="154">
        <v>1997</v>
      </c>
      <c r="E4" s="154">
        <v>2002</v>
      </c>
      <c r="F4" s="154">
        <v>2007</v>
      </c>
      <c r="G4" s="154">
        <v>2008</v>
      </c>
      <c r="H4" s="154">
        <v>2009</v>
      </c>
      <c r="I4" s="154">
        <v>2010</v>
      </c>
      <c r="J4" s="154">
        <v>2011</v>
      </c>
      <c r="K4" s="25">
        <v>2012</v>
      </c>
      <c r="L4" s="25">
        <v>2013</v>
      </c>
      <c r="M4" s="25">
        <v>2014</v>
      </c>
      <c r="N4" s="25">
        <v>2015</v>
      </c>
      <c r="O4" s="25">
        <v>2016</v>
      </c>
      <c r="P4" s="25">
        <v>2017</v>
      </c>
      <c r="Q4" s="25">
        <v>2018</v>
      </c>
      <c r="R4" s="25">
        <v>2019</v>
      </c>
      <c r="S4" s="25">
        <v>2020</v>
      </c>
      <c r="T4" s="25">
        <v>2021</v>
      </c>
      <c r="U4" s="25">
        <v>2022</v>
      </c>
      <c r="V4" s="25">
        <v>2023</v>
      </c>
      <c r="X4" s="1" t="s">
        <v>528</v>
      </c>
    </row>
    <row r="5" spans="1:25" ht="14.4">
      <c r="A5" s="155" t="s">
        <v>13</v>
      </c>
      <c r="B5" s="289">
        <v>0.48</v>
      </c>
      <c r="C5" s="289"/>
      <c r="D5" s="289">
        <v>0.48</v>
      </c>
      <c r="E5" s="289">
        <v>0.64049999999999996</v>
      </c>
      <c r="F5" s="289">
        <v>0.64049999999999996</v>
      </c>
      <c r="G5" s="289"/>
      <c r="H5" s="289"/>
      <c r="I5" s="289"/>
      <c r="J5" s="289">
        <v>0.64049999999999996</v>
      </c>
      <c r="K5" s="289">
        <v>1.28</v>
      </c>
      <c r="L5" s="289">
        <v>1.24</v>
      </c>
      <c r="M5" s="289">
        <v>1.6</v>
      </c>
      <c r="N5" s="289">
        <v>1.49</v>
      </c>
      <c r="O5" s="289"/>
      <c r="P5" s="289">
        <v>0.70579999999999998</v>
      </c>
      <c r="Q5" s="289">
        <v>0.70579999999999998</v>
      </c>
      <c r="R5" s="289">
        <v>0.70579999999999998</v>
      </c>
      <c r="S5" s="289"/>
      <c r="T5" s="289"/>
      <c r="U5" s="289"/>
      <c r="V5" s="289"/>
      <c r="X5"/>
    </row>
    <row r="6" spans="1:25" ht="14.4">
      <c r="A6" s="155" t="s">
        <v>12</v>
      </c>
      <c r="B6" s="289">
        <v>0.09</v>
      </c>
      <c r="C6" s="289">
        <v>0.113</v>
      </c>
      <c r="D6" s="289">
        <v>0.1434</v>
      </c>
      <c r="E6" s="289">
        <v>0.19400000000000001</v>
      </c>
      <c r="F6" s="289">
        <v>0.19400000000000001</v>
      </c>
      <c r="G6" s="289"/>
      <c r="H6" s="289"/>
      <c r="I6" s="289"/>
      <c r="J6" s="289">
        <v>0.19400000000000001</v>
      </c>
      <c r="K6" s="289"/>
      <c r="L6" s="289"/>
      <c r="M6" s="289">
        <v>0.19400000000000001</v>
      </c>
      <c r="N6" s="289" t="s">
        <v>7</v>
      </c>
      <c r="O6" s="289"/>
      <c r="P6" s="289">
        <v>0.01</v>
      </c>
      <c r="Q6" s="289">
        <v>0.01</v>
      </c>
      <c r="R6" s="289">
        <v>0.20199</v>
      </c>
      <c r="S6" s="289"/>
      <c r="T6" s="289"/>
      <c r="U6" s="289"/>
      <c r="V6" s="289"/>
      <c r="X6"/>
    </row>
    <row r="7" spans="1:25" ht="14.4">
      <c r="A7" s="155" t="s">
        <v>483</v>
      </c>
      <c r="B7" s="289"/>
      <c r="C7" s="289"/>
      <c r="D7" s="289"/>
      <c r="E7" s="289"/>
      <c r="F7" s="289">
        <v>0.01</v>
      </c>
      <c r="G7" s="289"/>
      <c r="H7" s="289"/>
      <c r="I7" s="289"/>
      <c r="J7" s="289"/>
      <c r="K7" s="289">
        <v>0.01</v>
      </c>
      <c r="L7" s="289"/>
      <c r="M7" s="289"/>
      <c r="N7" s="289"/>
      <c r="O7" s="289"/>
      <c r="P7" s="289">
        <v>0.01</v>
      </c>
      <c r="Q7" s="289">
        <v>0.01</v>
      </c>
      <c r="R7" s="289">
        <v>0.01</v>
      </c>
      <c r="S7" s="289"/>
      <c r="T7" s="289"/>
      <c r="U7" s="289"/>
      <c r="V7" s="289"/>
      <c r="X7"/>
    </row>
    <row r="8" spans="1:25" ht="14.4">
      <c r="A8" s="28" t="s">
        <v>89</v>
      </c>
      <c r="B8" s="289"/>
      <c r="C8" s="289"/>
      <c r="D8" s="289"/>
      <c r="E8" s="289">
        <v>0.62219999999999998</v>
      </c>
      <c r="F8" s="289">
        <v>0.62219999999999998</v>
      </c>
      <c r="G8" s="289"/>
      <c r="H8" s="289"/>
      <c r="I8" s="289"/>
      <c r="J8" s="289">
        <v>0.62219999999999998</v>
      </c>
      <c r="K8" s="289"/>
      <c r="L8" s="289"/>
      <c r="M8" s="289">
        <v>0.68359999999999999</v>
      </c>
      <c r="N8" s="289"/>
      <c r="O8" s="289"/>
      <c r="P8" s="289">
        <v>0.68359999999999999</v>
      </c>
      <c r="Q8" s="289">
        <v>0.68359999999999999</v>
      </c>
      <c r="R8" s="289">
        <v>0.68359999999999999</v>
      </c>
      <c r="S8" s="289"/>
      <c r="T8" s="289"/>
      <c r="U8" s="289"/>
      <c r="V8" s="289"/>
      <c r="X8"/>
    </row>
    <row r="9" spans="1:25" ht="14.4">
      <c r="A9" s="155" t="s">
        <v>482</v>
      </c>
      <c r="B9" s="289"/>
      <c r="C9" s="289"/>
      <c r="D9" s="289">
        <v>0.65700000000000003</v>
      </c>
      <c r="E9" s="289">
        <v>1.042</v>
      </c>
      <c r="F9" s="289">
        <v>1.042</v>
      </c>
      <c r="G9" s="289"/>
      <c r="H9" s="289"/>
      <c r="I9" s="289"/>
      <c r="J9" s="289">
        <v>1.042</v>
      </c>
      <c r="K9" s="289"/>
      <c r="L9" s="289"/>
      <c r="M9" s="289">
        <v>1.042</v>
      </c>
      <c r="N9" s="289"/>
      <c r="O9" s="289"/>
      <c r="P9" s="289">
        <v>1.0680000000000001</v>
      </c>
      <c r="Q9" s="289">
        <v>1.0680000000000001</v>
      </c>
      <c r="R9" s="289">
        <v>1.0680000000000001</v>
      </c>
      <c r="S9" s="289"/>
      <c r="T9" s="289"/>
      <c r="U9" s="289"/>
      <c r="V9" s="289"/>
      <c r="W9" s="114"/>
      <c r="X9"/>
    </row>
    <row r="10" spans="1:25" ht="14.4">
      <c r="A10" s="155" t="s">
        <v>11</v>
      </c>
      <c r="B10" s="289">
        <v>0.05</v>
      </c>
      <c r="C10" s="289"/>
      <c r="D10" s="289">
        <v>0.05</v>
      </c>
      <c r="E10" s="289">
        <v>0.05</v>
      </c>
      <c r="F10" s="289">
        <v>0.05</v>
      </c>
      <c r="G10" s="289"/>
      <c r="H10" s="289"/>
      <c r="I10" s="289"/>
      <c r="J10" s="289">
        <v>0.05</v>
      </c>
      <c r="K10" s="289"/>
      <c r="L10" s="289"/>
      <c r="M10" s="289">
        <v>4.3799999999999999E-2</v>
      </c>
      <c r="N10" s="289"/>
      <c r="O10" s="289"/>
      <c r="P10" s="289">
        <v>4.3799999999999999E-2</v>
      </c>
      <c r="Q10" s="289">
        <v>4.3799999999999999E-2</v>
      </c>
      <c r="R10" s="289">
        <v>4.3799999999999999E-2</v>
      </c>
      <c r="S10" s="289"/>
      <c r="T10" s="289"/>
      <c r="U10" s="289"/>
      <c r="V10" s="289"/>
      <c r="X10"/>
    </row>
    <row r="11" spans="1:25" ht="14.4">
      <c r="A11" s="155" t="s">
        <v>10</v>
      </c>
      <c r="B11" s="289">
        <v>16.3</v>
      </c>
      <c r="C11" s="289"/>
      <c r="D11" s="289">
        <v>16.3</v>
      </c>
      <c r="E11" s="289">
        <v>14.68</v>
      </c>
      <c r="F11" s="289">
        <v>14.68</v>
      </c>
      <c r="G11" s="289"/>
      <c r="H11" s="289"/>
      <c r="I11" s="289"/>
      <c r="J11" s="289">
        <v>14.68</v>
      </c>
      <c r="K11" s="289"/>
      <c r="L11" s="289"/>
      <c r="M11" s="289">
        <v>16.5</v>
      </c>
      <c r="N11" s="289"/>
      <c r="O11" s="289"/>
      <c r="P11" s="289">
        <v>13.556900000000001</v>
      </c>
      <c r="Q11" s="289">
        <v>13.556900000000001</v>
      </c>
      <c r="R11" s="289">
        <v>13.556900000000001</v>
      </c>
      <c r="S11" s="289"/>
      <c r="T11" s="289"/>
      <c r="U11" s="289"/>
      <c r="V11" s="289"/>
      <c r="X11"/>
    </row>
    <row r="12" spans="1:25" ht="14.4">
      <c r="A12" s="155" t="s">
        <v>9</v>
      </c>
      <c r="B12" s="289"/>
      <c r="C12" s="289"/>
      <c r="D12" s="289">
        <v>0.93600000000000005</v>
      </c>
      <c r="E12" s="289">
        <v>0.96950000000000003</v>
      </c>
      <c r="F12" s="289">
        <v>0.96950000000000003</v>
      </c>
      <c r="G12" s="289"/>
      <c r="H12" s="289"/>
      <c r="I12" s="289"/>
      <c r="J12" s="289">
        <v>0.96950000000000003</v>
      </c>
      <c r="K12" s="289"/>
      <c r="L12" s="289"/>
      <c r="M12" s="289">
        <v>1.357</v>
      </c>
      <c r="N12" s="289"/>
      <c r="O12" s="289"/>
      <c r="P12" s="289">
        <v>1.3568</v>
      </c>
      <c r="Q12" s="289">
        <v>1.3568</v>
      </c>
      <c r="R12" s="289">
        <v>1.3568</v>
      </c>
      <c r="S12" s="289"/>
      <c r="T12" s="289"/>
      <c r="U12" s="289"/>
      <c r="V12" s="289"/>
      <c r="X12"/>
    </row>
    <row r="13" spans="1:25" ht="14.4">
      <c r="A13" s="155" t="s">
        <v>8</v>
      </c>
      <c r="B13" s="289"/>
      <c r="C13" s="289">
        <v>0.63</v>
      </c>
      <c r="D13" s="289">
        <v>0.62</v>
      </c>
      <c r="E13" s="289">
        <v>0.72599999999999998</v>
      </c>
      <c r="F13" s="289">
        <v>0.63</v>
      </c>
      <c r="G13" s="289">
        <v>0.61599999999999999</v>
      </c>
      <c r="H13" s="289">
        <v>0.63200000000000001</v>
      </c>
      <c r="I13" s="289">
        <v>0.63700000000000001</v>
      </c>
      <c r="J13" s="289">
        <v>0.57099999999999995</v>
      </c>
      <c r="K13" s="289">
        <v>0.58199999999999996</v>
      </c>
      <c r="L13" s="289">
        <v>0.60799999999999998</v>
      </c>
      <c r="M13" s="289">
        <v>0.62</v>
      </c>
      <c r="N13" s="289">
        <v>0.61199999999999999</v>
      </c>
      <c r="O13" s="289">
        <v>0.62</v>
      </c>
      <c r="P13" s="289">
        <v>0.61499999999999999</v>
      </c>
      <c r="Q13" s="289">
        <v>0.59099999999999997</v>
      </c>
      <c r="R13" s="289">
        <v>0.59499999999999997</v>
      </c>
      <c r="S13" s="289">
        <v>0.60699999999999998</v>
      </c>
      <c r="T13" s="289">
        <v>0.60399999999999998</v>
      </c>
      <c r="U13" s="686">
        <v>0.63200000000000001</v>
      </c>
      <c r="V13" s="686">
        <v>0.61799999999999999</v>
      </c>
      <c r="X13"/>
      <c r="Y13"/>
    </row>
    <row r="14" spans="1:25" ht="14.4">
      <c r="A14" s="155" t="s">
        <v>6</v>
      </c>
      <c r="B14" s="289"/>
      <c r="C14" s="289">
        <v>0.60499999999999998</v>
      </c>
      <c r="D14" s="289">
        <v>0.60499999999999998</v>
      </c>
      <c r="E14" s="289">
        <v>0.74419999999999997</v>
      </c>
      <c r="F14" s="289">
        <v>0.74419999999999997</v>
      </c>
      <c r="G14" s="289"/>
      <c r="H14" s="289"/>
      <c r="I14" s="289"/>
      <c r="J14" s="289">
        <v>0.74419999999999997</v>
      </c>
      <c r="K14" s="289"/>
      <c r="L14" s="289"/>
      <c r="M14" s="289">
        <v>0.88419999999999999</v>
      </c>
      <c r="N14" s="289"/>
      <c r="O14" s="289"/>
      <c r="P14" s="289">
        <v>1.4730000000000001</v>
      </c>
      <c r="Q14" s="289">
        <v>1.4730000000000001</v>
      </c>
      <c r="R14" s="289">
        <v>1.4730000000000003</v>
      </c>
      <c r="S14" s="289"/>
      <c r="T14" s="289"/>
      <c r="U14" s="289"/>
      <c r="V14" s="289"/>
      <c r="X14"/>
    </row>
    <row r="15" spans="1:25" ht="14.4">
      <c r="A15" s="155" t="s">
        <v>17</v>
      </c>
      <c r="B15" s="289">
        <v>0.14000000000000001</v>
      </c>
      <c r="C15" s="289">
        <v>0.249</v>
      </c>
      <c r="D15" s="289">
        <v>0.27300000000000002</v>
      </c>
      <c r="E15" s="289">
        <v>0.3</v>
      </c>
      <c r="F15" s="289">
        <v>0.3</v>
      </c>
      <c r="G15" s="289"/>
      <c r="H15" s="289"/>
      <c r="I15" s="289"/>
      <c r="J15" s="289">
        <v>0.3</v>
      </c>
      <c r="K15" s="289"/>
      <c r="L15" s="289"/>
      <c r="M15" s="289">
        <v>0.28799999999999998</v>
      </c>
      <c r="N15" s="289"/>
      <c r="O15" s="289"/>
      <c r="P15" s="289">
        <v>0.28799999999999998</v>
      </c>
      <c r="Q15" s="289">
        <v>0.28799999999999998</v>
      </c>
      <c r="R15" s="289">
        <v>0.28799999999999998</v>
      </c>
      <c r="S15" s="289"/>
      <c r="T15" s="289"/>
      <c r="U15" s="289"/>
      <c r="V15" s="289"/>
      <c r="X15"/>
    </row>
    <row r="16" spans="1:25" ht="14.4">
      <c r="A16" s="155" t="s">
        <v>4</v>
      </c>
      <c r="B16" s="289"/>
      <c r="C16" s="289">
        <v>1.1900000000000001E-2</v>
      </c>
      <c r="D16" s="289">
        <v>1.1900000000000001E-2</v>
      </c>
      <c r="E16" s="289">
        <v>1.1900000000000001E-2</v>
      </c>
      <c r="F16" s="289">
        <v>1.37E-2</v>
      </c>
      <c r="G16" s="289"/>
      <c r="H16" s="289"/>
      <c r="I16" s="289"/>
      <c r="J16" s="289">
        <v>1.37E-2</v>
      </c>
      <c r="K16" s="289">
        <v>1.2E-2</v>
      </c>
      <c r="L16" s="289">
        <v>1.2999999999999999E-2</v>
      </c>
      <c r="M16" s="289">
        <v>1.37E-2</v>
      </c>
      <c r="N16" s="289"/>
      <c r="O16" s="289"/>
      <c r="P16" s="289">
        <v>1.37E-2</v>
      </c>
      <c r="Q16" s="289">
        <v>1.37E-2</v>
      </c>
      <c r="R16" s="289">
        <v>1.37E-2</v>
      </c>
      <c r="S16" s="289"/>
      <c r="T16" s="289"/>
      <c r="U16" s="289"/>
      <c r="V16" s="289"/>
      <c r="X16"/>
    </row>
    <row r="17" spans="1:35" ht="14.4">
      <c r="A17" s="155" t="s">
        <v>3</v>
      </c>
      <c r="B17" s="289"/>
      <c r="C17" s="289">
        <v>13.31</v>
      </c>
      <c r="D17" s="289">
        <v>12.9</v>
      </c>
      <c r="E17" s="289">
        <v>12.5</v>
      </c>
      <c r="F17" s="289">
        <v>12.5</v>
      </c>
      <c r="G17" s="289"/>
      <c r="H17" s="289"/>
      <c r="I17" s="289"/>
      <c r="J17" s="289">
        <v>12.5</v>
      </c>
      <c r="K17" s="289"/>
      <c r="L17" s="289"/>
      <c r="M17" s="289">
        <v>12.5</v>
      </c>
      <c r="N17" s="289"/>
      <c r="O17" s="289"/>
      <c r="P17" s="289">
        <v>19.38</v>
      </c>
      <c r="Q17" s="289">
        <v>19.850000000000001</v>
      </c>
      <c r="R17" s="289">
        <v>19.850000000000001</v>
      </c>
      <c r="S17" s="289"/>
      <c r="T17" s="289"/>
      <c r="U17" s="289"/>
      <c r="V17" s="289"/>
      <c r="X17"/>
    </row>
    <row r="18" spans="1:35" ht="14.4">
      <c r="A18" s="152" t="s">
        <v>32</v>
      </c>
      <c r="B18" s="289"/>
      <c r="C18" s="289"/>
      <c r="D18" s="289"/>
      <c r="E18" s="289">
        <v>5.1840000000000002</v>
      </c>
      <c r="F18" s="289">
        <v>5.1840000000000002</v>
      </c>
      <c r="G18" s="289"/>
      <c r="H18" s="289"/>
      <c r="I18" s="289"/>
      <c r="J18" s="289">
        <v>5.1840000000000002</v>
      </c>
      <c r="K18" s="289"/>
      <c r="L18" s="289"/>
      <c r="M18" s="289">
        <v>5.1840000000000002</v>
      </c>
      <c r="N18" s="289"/>
      <c r="O18" s="289"/>
      <c r="P18" s="289">
        <v>5.1840000000000002</v>
      </c>
      <c r="Q18" s="289">
        <v>5.1840000000000002</v>
      </c>
      <c r="R18" s="289">
        <v>5.1840000000000002</v>
      </c>
      <c r="S18" s="289"/>
      <c r="T18" s="289"/>
      <c r="U18" s="289"/>
      <c r="V18" s="289"/>
      <c r="X18"/>
    </row>
    <row r="19" spans="1:35" ht="14.4">
      <c r="A19" s="155" t="s">
        <v>1</v>
      </c>
      <c r="B19" s="289"/>
      <c r="C19" s="289">
        <v>1.7470000000000001</v>
      </c>
      <c r="D19" s="289">
        <v>1.706</v>
      </c>
      <c r="E19" s="289">
        <v>1.74</v>
      </c>
      <c r="F19" s="289">
        <v>1.74</v>
      </c>
      <c r="G19" s="289"/>
      <c r="H19" s="289"/>
      <c r="I19" s="289"/>
      <c r="J19" s="289">
        <v>1.74</v>
      </c>
      <c r="K19" s="289"/>
      <c r="L19" s="289"/>
      <c r="M19" s="289">
        <v>1.5720000000000001</v>
      </c>
      <c r="N19" s="289"/>
      <c r="O19" s="289"/>
      <c r="P19" s="289">
        <v>1.5720000000000001</v>
      </c>
      <c r="Q19" s="289">
        <v>1.5720000000000001</v>
      </c>
      <c r="R19" s="289">
        <v>1.5720000000000003</v>
      </c>
      <c r="S19" s="289"/>
      <c r="T19" s="289"/>
      <c r="U19" s="289"/>
      <c r="V19" s="289"/>
      <c r="X19"/>
    </row>
    <row r="20" spans="1:35" ht="14.4">
      <c r="A20" s="155" t="s">
        <v>23</v>
      </c>
      <c r="B20" s="289">
        <v>1.22</v>
      </c>
      <c r="C20" s="289"/>
      <c r="D20" s="289">
        <v>1.22</v>
      </c>
      <c r="E20" s="289">
        <v>4.2050000000000001</v>
      </c>
      <c r="F20" s="289">
        <v>4.2050000000000001</v>
      </c>
      <c r="G20" s="289"/>
      <c r="H20" s="289"/>
      <c r="I20" s="289"/>
      <c r="J20" s="289">
        <v>4.2050000000000001</v>
      </c>
      <c r="K20" s="289">
        <v>4.2050000000000001</v>
      </c>
      <c r="L20" s="289">
        <v>4.2050000000000001</v>
      </c>
      <c r="M20" s="289">
        <v>4.21</v>
      </c>
      <c r="N20" s="289">
        <v>4.21</v>
      </c>
      <c r="O20" s="289">
        <v>3.4019775534092807</v>
      </c>
      <c r="P20" s="289">
        <v>3.3931416508627206</v>
      </c>
      <c r="Q20" s="289">
        <v>3.77138165086272</v>
      </c>
      <c r="R20" s="289">
        <v>3.4039685713764487</v>
      </c>
      <c r="S20" s="289">
        <v>2.6691424124039038</v>
      </c>
      <c r="T20" s="289"/>
      <c r="U20" s="289"/>
      <c r="V20" s="289"/>
      <c r="X20"/>
      <c r="Y20"/>
    </row>
    <row r="21" spans="1:35">
      <c r="D21" s="114"/>
      <c r="E21" s="114"/>
      <c r="F21" s="114"/>
      <c r="G21" s="114"/>
      <c r="H21" s="114"/>
      <c r="I21" s="114"/>
      <c r="J21" s="114"/>
      <c r="K21" s="114"/>
      <c r="L21" s="114"/>
      <c r="W21" s="114"/>
      <c r="X21" s="114"/>
      <c r="Y21" s="114"/>
      <c r="Z21" s="114"/>
      <c r="AA21" s="114"/>
      <c r="AB21" s="114"/>
      <c r="AC21" s="114"/>
      <c r="AD21" s="114"/>
      <c r="AE21" s="114"/>
      <c r="AF21" s="114"/>
      <c r="AG21" s="114"/>
      <c r="AH21" s="114"/>
      <c r="AI21" s="114"/>
    </row>
    <row r="22" spans="1:35" ht="14.25" customHeight="1">
      <c r="A22" s="102" t="s">
        <v>20</v>
      </c>
    </row>
    <row r="23" spans="1:35" ht="14.4">
      <c r="A23" s="102"/>
      <c r="C23" s="132"/>
      <c r="D23" s="132"/>
      <c r="E23" s="132"/>
      <c r="F23" s="132"/>
      <c r="G23" s="132"/>
      <c r="H23" s="132"/>
      <c r="I23" s="132"/>
      <c r="M23" s="8"/>
      <c r="N23" s="8"/>
      <c r="O23" s="8"/>
      <c r="P23" s="8"/>
      <c r="Q23" s="8"/>
      <c r="R23" s="8"/>
      <c r="S23" s="8"/>
      <c r="T23" s="8"/>
      <c r="U23" s="8"/>
      <c r="V23" s="8"/>
      <c r="W23" s="8"/>
      <c r="X23" s="8"/>
    </row>
    <row r="24" spans="1:35" ht="14.25" customHeight="1">
      <c r="A24" s="41" t="s">
        <v>412</v>
      </c>
      <c r="C24" s="42"/>
      <c r="D24" s="42"/>
      <c r="E24" s="42"/>
      <c r="F24" s="42"/>
      <c r="G24" s="42"/>
      <c r="H24" s="42"/>
      <c r="I24" s="42"/>
      <c r="J24" s="42"/>
      <c r="K24" s="42"/>
    </row>
    <row r="25" spans="1:35">
      <c r="A25" s="17" t="s">
        <v>15</v>
      </c>
    </row>
    <row r="26" spans="1:35">
      <c r="A26" s="53" t="s">
        <v>1060</v>
      </c>
      <c r="B26" s="18"/>
      <c r="C26" s="18"/>
      <c r="D26" s="18"/>
      <c r="E26" s="18"/>
      <c r="F26" s="18"/>
      <c r="G26" s="18"/>
      <c r="H26" s="18"/>
      <c r="I26" s="18"/>
      <c r="J26" s="18"/>
      <c r="K26" s="18"/>
    </row>
    <row r="27" spans="1:35">
      <c r="A27" s="53"/>
      <c r="B27" s="18"/>
      <c r="C27" s="18"/>
      <c r="D27" s="18"/>
      <c r="E27" s="18"/>
      <c r="F27" s="18"/>
      <c r="G27" s="18"/>
      <c r="H27" s="18"/>
      <c r="I27" s="18"/>
      <c r="J27" s="18"/>
      <c r="K27" s="18"/>
    </row>
    <row r="28" spans="1:35">
      <c r="A28" s="53" t="s">
        <v>102</v>
      </c>
      <c r="B28" s="18"/>
      <c r="C28" s="18"/>
      <c r="D28" s="18"/>
      <c r="E28" s="18"/>
      <c r="F28" s="18"/>
      <c r="G28" s="18"/>
      <c r="H28" s="18"/>
      <c r="I28" s="18"/>
      <c r="J28" s="18"/>
      <c r="K28" s="18"/>
    </row>
    <row r="29" spans="1:35" ht="14.25" customHeight="1">
      <c r="A29" s="44" t="s">
        <v>151</v>
      </c>
      <c r="C29" s="18"/>
      <c r="D29" s="18"/>
      <c r="E29" s="18"/>
      <c r="F29" s="18"/>
      <c r="G29" s="18"/>
      <c r="H29" s="18"/>
      <c r="I29" s="18"/>
      <c r="J29" s="18"/>
      <c r="K29" s="18"/>
    </row>
    <row r="30" spans="1:35">
      <c r="C30" s="18"/>
      <c r="D30" s="18"/>
      <c r="E30" s="18"/>
      <c r="F30" s="18"/>
      <c r="G30" s="18"/>
      <c r="H30" s="18"/>
      <c r="I30" s="18"/>
      <c r="J30" s="18"/>
      <c r="K30" s="18"/>
    </row>
    <row r="31" spans="1:35" ht="14.25" customHeight="1">
      <c r="A31" s="18" t="s">
        <v>226</v>
      </c>
      <c r="C31" s="18"/>
      <c r="D31" s="18"/>
      <c r="E31" s="18"/>
      <c r="F31" s="18"/>
      <c r="G31" s="18"/>
      <c r="H31" s="18"/>
      <c r="I31" s="18"/>
      <c r="J31" s="18"/>
      <c r="K31" s="18"/>
    </row>
    <row r="32" spans="1:35">
      <c r="A32" s="18"/>
      <c r="B32" s="18"/>
      <c r="C32" s="18"/>
      <c r="D32" s="18"/>
      <c r="E32" s="18"/>
      <c r="F32" s="18"/>
      <c r="G32" s="18"/>
      <c r="H32" s="18"/>
      <c r="I32" s="18"/>
      <c r="J32" s="18"/>
      <c r="K32" s="18"/>
    </row>
    <row r="33" spans="1:11">
      <c r="A33" s="18" t="s">
        <v>227</v>
      </c>
      <c r="B33" s="18"/>
      <c r="C33" s="18"/>
      <c r="D33" s="18"/>
      <c r="E33" s="18"/>
      <c r="F33" s="18"/>
      <c r="G33" s="18"/>
      <c r="H33" s="18"/>
      <c r="I33" s="18"/>
      <c r="J33" s="18"/>
      <c r="K33" s="18"/>
    </row>
    <row r="34" spans="1:11">
      <c r="A34" s="113"/>
      <c r="B34" s="18"/>
      <c r="C34" s="18"/>
      <c r="D34" s="18"/>
      <c r="E34" s="18"/>
      <c r="F34" s="18"/>
      <c r="G34" s="18"/>
      <c r="H34" s="18"/>
      <c r="I34" s="18"/>
      <c r="J34" s="18"/>
      <c r="K34" s="18"/>
    </row>
    <row r="35" spans="1:11">
      <c r="B35" s="18"/>
      <c r="C35" s="18"/>
      <c r="D35" s="18"/>
      <c r="E35" s="18"/>
      <c r="F35" s="18"/>
      <c r="G35" s="18"/>
      <c r="H35" s="18"/>
      <c r="I35" s="18"/>
      <c r="J35" s="18"/>
      <c r="K35" s="18"/>
    </row>
    <row r="36" spans="1:11">
      <c r="B36" s="18"/>
      <c r="C36" s="18"/>
      <c r="D36" s="18"/>
      <c r="E36" s="18"/>
      <c r="F36" s="18"/>
      <c r="G36" s="18"/>
      <c r="H36" s="18"/>
      <c r="I36" s="18"/>
      <c r="J36" s="18"/>
      <c r="K36" s="18"/>
    </row>
    <row r="37" spans="1:11">
      <c r="B37" s="18"/>
      <c r="C37" s="18"/>
      <c r="D37" s="18"/>
      <c r="E37" s="18"/>
      <c r="F37" s="18"/>
      <c r="G37" s="18"/>
      <c r="H37" s="18"/>
      <c r="I37" s="18"/>
      <c r="J37" s="18"/>
      <c r="K37" s="18"/>
    </row>
  </sheetData>
  <mergeCells count="2">
    <mergeCell ref="A3:A4"/>
    <mergeCell ref="B3:T3"/>
  </mergeCells>
  <conditionalFormatting sqref="M9">
    <cfRule type="expression" dxfId="120" priority="5" stopIfTrue="1">
      <formula>ISNA(ACTIVECELL)</formula>
    </cfRule>
  </conditionalFormatting>
  <conditionalFormatting sqref="M14:M15">
    <cfRule type="expression" dxfId="119" priority="7" stopIfTrue="1">
      <formula>ISNA(ACTIVECELL)</formula>
    </cfRule>
  </conditionalFormatting>
  <conditionalFormatting sqref="M19">
    <cfRule type="expression" dxfId="118" priority="4" stopIfTrue="1">
      <formula>ISNA(ACTIVECELL)</formula>
    </cfRule>
  </conditionalFormatting>
  <conditionalFormatting sqref="M17:N17 P17:Q17">
    <cfRule type="expression" dxfId="117" priority="1" stopIfTrue="1">
      <formula>ISNA(ACTIVECELL)</formula>
    </cfRule>
  </conditionalFormatting>
  <hyperlinks>
    <hyperlink ref="X4" location="Content!A1" display="Back to content page" xr:uid="{00000000-0004-0000-0101-000000000000}"/>
  </hyperlink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E9F3A-1800-4C3C-B9DA-1A6EFF5CB0C5}">
  <dimension ref="A1:Y22"/>
  <sheetViews>
    <sheetView topLeftCell="C1" workbookViewId="0">
      <selection activeCell="M22" sqref="M22"/>
    </sheetView>
  </sheetViews>
  <sheetFormatPr defaultRowHeight="14.4"/>
  <cols>
    <col min="1" max="1" width="23.33203125" customWidth="1"/>
  </cols>
  <sheetData>
    <row r="1" spans="1:25">
      <c r="A1" s="44" t="s">
        <v>3131</v>
      </c>
    </row>
    <row r="3" spans="1:25">
      <c r="A3" s="153" t="s">
        <v>2526</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Y3" s="1" t="s">
        <v>528</v>
      </c>
    </row>
    <row r="4" spans="1:25">
      <c r="A4" s="16" t="s">
        <v>13</v>
      </c>
      <c r="B4" s="286">
        <v>0.85000000000000009</v>
      </c>
      <c r="C4" s="286">
        <v>0.86499999999999999</v>
      </c>
      <c r="D4" s="286">
        <v>0.88500000000000001</v>
      </c>
      <c r="E4" s="286">
        <v>0.90250000000000008</v>
      </c>
      <c r="F4" s="286">
        <v>0.91999999999999993</v>
      </c>
      <c r="G4" s="286">
        <v>0.9375</v>
      </c>
      <c r="H4" s="286">
        <v>0.93750000000000011</v>
      </c>
      <c r="I4" s="286">
        <v>0.93750000000000011</v>
      </c>
      <c r="J4" s="286">
        <v>0.93750000000000011</v>
      </c>
      <c r="K4" s="286">
        <v>0.93750000000000011</v>
      </c>
      <c r="L4" s="286">
        <v>0.9375</v>
      </c>
      <c r="M4" s="286">
        <v>0.93750000000000011</v>
      </c>
      <c r="N4" s="286">
        <v>0.93750000000000011</v>
      </c>
      <c r="O4" s="286">
        <v>0.93750000000000011</v>
      </c>
      <c r="P4" s="286">
        <v>0.93750000000000011</v>
      </c>
      <c r="Q4" s="286">
        <v>0.93750000000000011</v>
      </c>
      <c r="R4" s="286">
        <v>0.93750000000000011</v>
      </c>
      <c r="S4" s="286">
        <v>0.93750000000000011</v>
      </c>
      <c r="T4" s="286">
        <v>0.93750000000000011</v>
      </c>
      <c r="U4" s="286">
        <v>0.93750000000000011</v>
      </c>
      <c r="V4" s="286">
        <v>0.93750000000000011</v>
      </c>
      <c r="W4" s="286">
        <v>0.93750000000000011</v>
      </c>
    </row>
    <row r="5" spans="1:25">
      <c r="A5" s="16" t="s">
        <v>12</v>
      </c>
      <c r="B5" s="286">
        <v>1.0174999999999998</v>
      </c>
      <c r="C5" s="286">
        <v>1.0149999999999999</v>
      </c>
      <c r="D5" s="286">
        <v>1.0175000000000001</v>
      </c>
      <c r="E5" s="286">
        <v>1.02</v>
      </c>
      <c r="F5" s="286">
        <v>1.02</v>
      </c>
      <c r="G5" s="286">
        <v>1.0225</v>
      </c>
      <c r="H5" s="286">
        <v>1.0249999999999999</v>
      </c>
      <c r="I5" s="286">
        <v>1.0249999999999999</v>
      </c>
      <c r="J5" s="286">
        <v>1.0274999999999999</v>
      </c>
      <c r="K5" s="286">
        <v>1.03</v>
      </c>
      <c r="L5" s="286">
        <v>1.03</v>
      </c>
      <c r="M5" s="286">
        <v>1.0325</v>
      </c>
      <c r="N5" s="286">
        <v>1.0174999999999998</v>
      </c>
      <c r="O5" s="286">
        <v>0.99750000000000005</v>
      </c>
      <c r="P5" s="286">
        <v>0.97999999999999987</v>
      </c>
      <c r="Q5" s="286">
        <v>0.98250000000000004</v>
      </c>
      <c r="R5" s="286">
        <v>1.0525</v>
      </c>
      <c r="S5" s="286">
        <v>1.0075000000000001</v>
      </c>
      <c r="T5" s="286">
        <v>1.0649999999999999</v>
      </c>
      <c r="U5" s="286">
        <v>1.0549999999999999</v>
      </c>
      <c r="V5" s="286">
        <v>1.1524999999999999</v>
      </c>
      <c r="W5" s="286">
        <v>1.2225000000000001</v>
      </c>
    </row>
    <row r="6" spans="1:25">
      <c r="A6" s="16" t="s">
        <v>483</v>
      </c>
      <c r="B6" s="286">
        <v>0.41500000000000004</v>
      </c>
      <c r="C6" s="286">
        <v>0.41500000000000004</v>
      </c>
      <c r="D6" s="286">
        <v>0.41500000000000004</v>
      </c>
      <c r="E6" s="286">
        <v>0.41500000000000004</v>
      </c>
      <c r="F6" s="286">
        <v>0.41500000000000004</v>
      </c>
      <c r="G6" s="286">
        <v>0.41500000000000004</v>
      </c>
      <c r="H6" s="286">
        <v>0.41500000000000004</v>
      </c>
      <c r="I6" s="286">
        <v>0.41500000000000004</v>
      </c>
      <c r="J6" s="286">
        <v>0.41500000000000004</v>
      </c>
      <c r="K6" s="286">
        <v>0.41500000000000004</v>
      </c>
      <c r="L6" s="286">
        <v>0.41500000000000004</v>
      </c>
      <c r="M6" s="286">
        <v>0.41500000000000004</v>
      </c>
      <c r="N6" s="286">
        <v>0.41500000000000004</v>
      </c>
      <c r="O6" s="286">
        <v>0.41500000000000004</v>
      </c>
      <c r="P6" s="286">
        <v>0.41500000000000004</v>
      </c>
      <c r="Q6" s="286">
        <v>0.41500000000000004</v>
      </c>
      <c r="R6" s="286">
        <v>0.41500000000000004</v>
      </c>
      <c r="S6" s="286">
        <v>0.41500000000000004</v>
      </c>
      <c r="T6" s="286">
        <v>0.41500000000000004</v>
      </c>
      <c r="U6" s="286">
        <v>0.41500000000000004</v>
      </c>
      <c r="V6" s="286">
        <v>0.41500000000000004</v>
      </c>
      <c r="W6" s="286">
        <v>0.41500000000000004</v>
      </c>
    </row>
    <row r="7" spans="1:25">
      <c r="A7" s="28" t="s">
        <v>573</v>
      </c>
      <c r="B7" s="286">
        <v>9.5000000000000001E-2</v>
      </c>
      <c r="C7" s="286">
        <v>9.7500000000000003E-2</v>
      </c>
      <c r="D7" s="286">
        <v>0.10250000000000001</v>
      </c>
      <c r="E7" s="286">
        <v>0.10500000000000001</v>
      </c>
      <c r="F7" s="286">
        <v>0.11000000000000001</v>
      </c>
      <c r="G7" s="286">
        <v>0.11250000000000002</v>
      </c>
      <c r="H7" s="286">
        <v>0.1125</v>
      </c>
      <c r="I7" s="286">
        <v>0.11250000000000002</v>
      </c>
      <c r="J7" s="286">
        <v>0.11250000000000002</v>
      </c>
      <c r="K7" s="286">
        <v>0.11249999999999999</v>
      </c>
      <c r="L7" s="286">
        <v>0.11250000000000002</v>
      </c>
      <c r="M7" s="286">
        <v>0.11250000000000002</v>
      </c>
      <c r="N7" s="286">
        <v>0.11250000000000002</v>
      </c>
      <c r="O7" s="286">
        <v>0.11250000000000002</v>
      </c>
      <c r="P7" s="286">
        <v>0.11249999999999999</v>
      </c>
      <c r="Q7" s="286">
        <v>0.1125</v>
      </c>
      <c r="R7" s="286">
        <v>0.11249999999999999</v>
      </c>
      <c r="S7" s="286">
        <v>0.11250000000000002</v>
      </c>
      <c r="T7" s="286">
        <v>0.11250000000000002</v>
      </c>
      <c r="U7" s="286">
        <v>0.11250000000000002</v>
      </c>
      <c r="V7" s="286">
        <v>0.11249999999999999</v>
      </c>
      <c r="W7" s="286">
        <v>0.11250000000000002</v>
      </c>
    </row>
    <row r="8" spans="1:25">
      <c r="A8" s="16" t="s">
        <v>482</v>
      </c>
      <c r="B8" s="286">
        <v>37.835000000000008</v>
      </c>
      <c r="C8" s="286">
        <v>38.024999999999999</v>
      </c>
      <c r="D8" s="286">
        <v>38.215000000000003</v>
      </c>
      <c r="E8" s="286">
        <v>38.402500000000003</v>
      </c>
      <c r="F8" s="286">
        <v>38.592500000000001</v>
      </c>
      <c r="G8" s="286">
        <v>38.78</v>
      </c>
      <c r="H8" s="286">
        <v>38.78</v>
      </c>
      <c r="I8" s="286">
        <v>38.78</v>
      </c>
      <c r="J8" s="286">
        <v>38.78</v>
      </c>
      <c r="K8" s="286">
        <v>38.78</v>
      </c>
      <c r="L8" s="286">
        <v>38.78</v>
      </c>
      <c r="M8" s="286">
        <v>38.78</v>
      </c>
      <c r="N8" s="286">
        <v>38.78</v>
      </c>
      <c r="O8" s="286">
        <v>38.78</v>
      </c>
      <c r="P8" s="286">
        <v>38.78</v>
      </c>
      <c r="Q8" s="286">
        <v>38.78</v>
      </c>
      <c r="R8" s="286">
        <v>38.78</v>
      </c>
      <c r="S8" s="286">
        <v>38.78</v>
      </c>
      <c r="T8" s="286">
        <v>38.78</v>
      </c>
      <c r="U8" s="286">
        <v>38.78</v>
      </c>
      <c r="V8" s="286">
        <v>38.78</v>
      </c>
      <c r="W8" s="286">
        <v>38.78</v>
      </c>
    </row>
    <row r="9" spans="1:25">
      <c r="A9" s="16" t="s">
        <v>11</v>
      </c>
      <c r="B9" s="286">
        <v>1.2824999999999998</v>
      </c>
      <c r="C9" s="286">
        <v>1.2825</v>
      </c>
      <c r="D9" s="286">
        <v>1.2824999999999998</v>
      </c>
      <c r="E9" s="286">
        <v>1.2825</v>
      </c>
      <c r="F9" s="286">
        <v>1.2825</v>
      </c>
      <c r="G9" s="286">
        <v>1.2824999999999998</v>
      </c>
      <c r="H9" s="286">
        <v>1.2825</v>
      </c>
      <c r="I9" s="286">
        <v>1.2824999999999998</v>
      </c>
      <c r="J9" s="286">
        <v>1.2825</v>
      </c>
      <c r="K9" s="286">
        <v>1.2825</v>
      </c>
      <c r="L9" s="286">
        <v>1.2824999999999998</v>
      </c>
      <c r="M9" s="286">
        <v>1.2824999999999998</v>
      </c>
      <c r="N9" s="286">
        <v>1.2825</v>
      </c>
      <c r="O9" s="286">
        <v>1.2824999999999998</v>
      </c>
      <c r="P9" s="286">
        <v>1.2824999999999998</v>
      </c>
      <c r="Q9" s="286">
        <v>1.2824999999999998</v>
      </c>
      <c r="R9" s="286">
        <v>1.2825</v>
      </c>
      <c r="S9" s="286">
        <v>1.2824999999999998</v>
      </c>
      <c r="T9" s="286">
        <v>1.2825</v>
      </c>
      <c r="U9" s="286">
        <v>1.2825</v>
      </c>
      <c r="V9" s="286">
        <v>1.2825</v>
      </c>
      <c r="W9" s="286">
        <v>1.2825</v>
      </c>
    </row>
    <row r="10" spans="1:25">
      <c r="A10" s="16" t="s">
        <v>10</v>
      </c>
      <c r="B10" s="286">
        <v>5.5949999999999998</v>
      </c>
      <c r="C10" s="286">
        <v>5.6</v>
      </c>
      <c r="D10" s="286">
        <v>5.61</v>
      </c>
      <c r="E10" s="286">
        <v>5.6175000000000006</v>
      </c>
      <c r="F10" s="286">
        <v>5.625</v>
      </c>
      <c r="G10" s="286">
        <v>5.6325000000000003</v>
      </c>
      <c r="H10" s="286">
        <v>5.6300000000000008</v>
      </c>
      <c r="I10" s="286">
        <v>5.63</v>
      </c>
      <c r="J10" s="286">
        <v>5.63</v>
      </c>
      <c r="K10" s="286">
        <v>5.63</v>
      </c>
      <c r="L10" s="286">
        <v>5.63</v>
      </c>
      <c r="M10" s="286">
        <v>5.6300000000000008</v>
      </c>
      <c r="N10" s="286">
        <v>5.63</v>
      </c>
      <c r="O10" s="286">
        <v>5.6300000000000008</v>
      </c>
      <c r="P10" s="286">
        <v>5.63</v>
      </c>
      <c r="Q10" s="286">
        <v>5.6300000000000008</v>
      </c>
      <c r="R10" s="286">
        <v>5.6300000000000008</v>
      </c>
      <c r="S10" s="286">
        <v>5.6300000000000008</v>
      </c>
      <c r="T10" s="286">
        <v>5.63</v>
      </c>
      <c r="U10" s="286">
        <v>5.6300000000000008</v>
      </c>
      <c r="V10" s="286">
        <v>5.63</v>
      </c>
      <c r="W10" s="286">
        <v>5.6300000000000008</v>
      </c>
    </row>
    <row r="11" spans="1:25">
      <c r="A11" s="16" t="s">
        <v>9</v>
      </c>
      <c r="B11" s="286">
        <v>7.9725000000000001</v>
      </c>
      <c r="C11" s="286">
        <v>8.3025000000000002</v>
      </c>
      <c r="D11" s="286">
        <v>8.629999999999999</v>
      </c>
      <c r="E11" s="286">
        <v>8.67</v>
      </c>
      <c r="F11" s="286">
        <v>8.7125000000000004</v>
      </c>
      <c r="G11" s="286">
        <v>8.7524999999999995</v>
      </c>
      <c r="H11" s="286">
        <v>8.7524999999999995</v>
      </c>
      <c r="I11" s="286">
        <v>8.7524999999999995</v>
      </c>
      <c r="J11" s="286">
        <v>8.7524999999999995</v>
      </c>
      <c r="K11" s="286">
        <v>8.7524999999999995</v>
      </c>
      <c r="L11" s="286">
        <v>8.7525000000000013</v>
      </c>
      <c r="M11" s="286">
        <v>8.7524999999999995</v>
      </c>
      <c r="N11" s="286">
        <v>8.7525000000000013</v>
      </c>
      <c r="O11" s="286">
        <v>8.7524999999999995</v>
      </c>
      <c r="P11" s="286">
        <v>8.7524999999999995</v>
      </c>
      <c r="Q11" s="286">
        <v>8.7524999999999995</v>
      </c>
      <c r="R11" s="286">
        <v>8.7524999999999995</v>
      </c>
      <c r="S11" s="286">
        <v>8.7524999999999995</v>
      </c>
      <c r="T11" s="286">
        <v>8.7524999999999995</v>
      </c>
      <c r="U11" s="286">
        <v>8.7525000000000013</v>
      </c>
      <c r="V11" s="286">
        <v>8.7524999999999995</v>
      </c>
      <c r="W11" s="286">
        <v>8.7524999999999995</v>
      </c>
    </row>
    <row r="12" spans="1:25">
      <c r="A12" s="16" t="s">
        <v>8</v>
      </c>
      <c r="B12" s="286">
        <v>11.085000000000001</v>
      </c>
      <c r="C12" s="286">
        <v>11.784999999999998</v>
      </c>
      <c r="D12" s="286">
        <v>12.48</v>
      </c>
      <c r="E12" s="286">
        <v>13.1775</v>
      </c>
      <c r="F12" s="286">
        <v>12.8675</v>
      </c>
      <c r="G12" s="286">
        <v>12.56</v>
      </c>
      <c r="H12" s="286">
        <v>12.395</v>
      </c>
      <c r="I12" s="286">
        <v>11.452499999999999</v>
      </c>
      <c r="J12" s="286">
        <v>13.92</v>
      </c>
      <c r="K12" s="286">
        <v>11.484999999999999</v>
      </c>
      <c r="L12" s="286">
        <v>11.580000000000002</v>
      </c>
      <c r="M12" s="286">
        <v>10.3775</v>
      </c>
      <c r="N12" s="286">
        <v>10.58</v>
      </c>
      <c r="O12" s="286">
        <v>11.05</v>
      </c>
      <c r="P12" s="286">
        <v>11.27</v>
      </c>
      <c r="Q12" s="286">
        <v>11.125</v>
      </c>
      <c r="R12" s="286">
        <v>11.2675</v>
      </c>
      <c r="S12" s="286">
        <v>11.085000000000001</v>
      </c>
      <c r="T12" s="286">
        <v>10.7425</v>
      </c>
      <c r="U12" s="286">
        <v>10.815000000000001</v>
      </c>
      <c r="V12" s="286">
        <v>11.032499999999999</v>
      </c>
      <c r="W12" s="286">
        <v>10.98</v>
      </c>
    </row>
    <row r="13" spans="1:25">
      <c r="A13" s="16" t="s">
        <v>6</v>
      </c>
      <c r="B13" s="286">
        <v>0.51750000000000007</v>
      </c>
      <c r="C13" s="286">
        <v>0.53499999999999992</v>
      </c>
      <c r="D13" s="286">
        <v>0.56249999999999989</v>
      </c>
      <c r="E13" s="286">
        <v>0.59499999999999997</v>
      </c>
      <c r="F13" s="286">
        <v>0.62000000000000011</v>
      </c>
      <c r="G13" s="286">
        <v>0.64749999999999996</v>
      </c>
      <c r="H13" s="286">
        <v>0.67</v>
      </c>
      <c r="I13" s="286">
        <v>0.69500000000000006</v>
      </c>
      <c r="J13" s="286">
        <v>0.71500000000000008</v>
      </c>
      <c r="K13" s="286">
        <v>0.74</v>
      </c>
      <c r="L13" s="286">
        <v>0.76250000000000007</v>
      </c>
      <c r="M13" s="286">
        <v>0.78749999999999998</v>
      </c>
      <c r="N13" s="286">
        <v>0.80499999999999994</v>
      </c>
      <c r="O13" s="286">
        <v>0.8274999999999999</v>
      </c>
      <c r="P13" s="286">
        <v>0.85500000000000009</v>
      </c>
      <c r="Q13" s="286">
        <v>0.875</v>
      </c>
      <c r="R13" s="286">
        <v>0.875</v>
      </c>
      <c r="S13" s="286">
        <v>0.875</v>
      </c>
      <c r="T13" s="286">
        <v>0.875</v>
      </c>
      <c r="U13" s="286">
        <v>0.875</v>
      </c>
      <c r="V13" s="286">
        <v>0.875</v>
      </c>
      <c r="W13" s="286">
        <v>0.875</v>
      </c>
    </row>
    <row r="14" spans="1:25">
      <c r="A14" s="16" t="s">
        <v>17</v>
      </c>
      <c r="B14" s="286">
        <v>0.45000000000000007</v>
      </c>
      <c r="C14" s="286">
        <v>0.44</v>
      </c>
      <c r="D14" s="286">
        <v>0.43</v>
      </c>
      <c r="E14" s="286">
        <v>0.43</v>
      </c>
      <c r="F14" s="286">
        <v>0.43</v>
      </c>
      <c r="G14" s="286">
        <v>0.43</v>
      </c>
      <c r="H14" s="286">
        <v>0.43000000000000005</v>
      </c>
      <c r="I14" s="286">
        <v>0.43</v>
      </c>
      <c r="J14" s="286">
        <v>0.43</v>
      </c>
      <c r="K14" s="286">
        <v>0.43</v>
      </c>
      <c r="L14" s="286">
        <v>0.43</v>
      </c>
      <c r="M14" s="286">
        <v>0.43000000000000005</v>
      </c>
      <c r="N14" s="286">
        <v>0.43</v>
      </c>
      <c r="O14" s="286">
        <v>0.43</v>
      </c>
      <c r="P14" s="286">
        <v>0.43000000000000005</v>
      </c>
      <c r="Q14" s="286">
        <v>0.43000000000000005</v>
      </c>
      <c r="R14" s="286">
        <v>0.43000000000000005</v>
      </c>
      <c r="S14" s="286">
        <v>0.43</v>
      </c>
      <c r="T14" s="286">
        <v>0.43000000000000005</v>
      </c>
      <c r="U14" s="286">
        <v>0.43</v>
      </c>
      <c r="V14" s="286">
        <v>0.43000000000000005</v>
      </c>
      <c r="W14" s="286">
        <v>0.43</v>
      </c>
    </row>
    <row r="15" spans="1:25">
      <c r="A15" s="16" t="s">
        <v>3</v>
      </c>
      <c r="B15" s="286">
        <v>20.384999999999998</v>
      </c>
      <c r="C15" s="286">
        <v>20.727499999999999</v>
      </c>
      <c r="D15" s="286">
        <v>21.067500000000003</v>
      </c>
      <c r="E15" s="286">
        <v>21.41</v>
      </c>
      <c r="F15" s="286">
        <v>21.749999999999996</v>
      </c>
      <c r="G15" s="286">
        <v>22.087499999999999</v>
      </c>
      <c r="H15" s="286">
        <v>22.432499999999997</v>
      </c>
      <c r="I15" s="286">
        <v>22.77</v>
      </c>
      <c r="J15" s="286">
        <v>23.11</v>
      </c>
      <c r="K15" s="286">
        <v>23.454999999999998</v>
      </c>
      <c r="L15" s="286">
        <v>23.795000000000002</v>
      </c>
      <c r="M15" s="286">
        <v>24.135000000000002</v>
      </c>
      <c r="N15" s="286">
        <v>24.475000000000001</v>
      </c>
      <c r="O15" s="286">
        <v>22.872500000000002</v>
      </c>
      <c r="P15" s="286">
        <v>26.372499999999999</v>
      </c>
      <c r="Q15" s="286">
        <v>29.875</v>
      </c>
      <c r="R15" s="286">
        <v>30.5</v>
      </c>
      <c r="S15" s="286">
        <v>31.03</v>
      </c>
      <c r="T15" s="286">
        <v>30.412500000000001</v>
      </c>
      <c r="U15" s="286">
        <v>32.020000000000003</v>
      </c>
      <c r="V15" s="286">
        <v>32.515000000000001</v>
      </c>
      <c r="W15" s="286">
        <v>33.445</v>
      </c>
    </row>
    <row r="16" spans="1:25">
      <c r="A16" s="16" t="s">
        <v>32</v>
      </c>
      <c r="B16" s="286">
        <v>5.3250000000000002</v>
      </c>
      <c r="C16" s="286">
        <v>5.9024999999999999</v>
      </c>
      <c r="D16" s="286">
        <v>6.4799999999999995</v>
      </c>
      <c r="E16" s="286">
        <v>6.48</v>
      </c>
      <c r="F16" s="286">
        <v>6.48</v>
      </c>
      <c r="G16" s="286">
        <v>6.48</v>
      </c>
      <c r="H16" s="286">
        <v>6.48</v>
      </c>
      <c r="I16" s="286">
        <v>6.48</v>
      </c>
      <c r="J16" s="286">
        <v>6.48</v>
      </c>
      <c r="K16" s="286">
        <v>6.48</v>
      </c>
      <c r="L16" s="286">
        <v>6.48</v>
      </c>
      <c r="M16" s="286">
        <v>6.48</v>
      </c>
      <c r="N16" s="286">
        <v>6.48</v>
      </c>
      <c r="O16" s="286">
        <v>6.48</v>
      </c>
      <c r="P16" s="286">
        <v>6.48</v>
      </c>
      <c r="Q16" s="286">
        <v>6.4799999999999995</v>
      </c>
      <c r="R16" s="286">
        <v>6.4799999999999995</v>
      </c>
      <c r="S16" s="286">
        <v>6.4799999999999995</v>
      </c>
      <c r="T16" s="286">
        <v>6.48</v>
      </c>
      <c r="U16" s="286">
        <v>6.48</v>
      </c>
      <c r="V16" s="286">
        <v>6.48</v>
      </c>
      <c r="W16" s="286">
        <v>6.4799999999999995</v>
      </c>
    </row>
    <row r="17" spans="1:23">
      <c r="A17" s="149" t="s">
        <v>1</v>
      </c>
      <c r="B17" s="286">
        <v>1.4475000000000002</v>
      </c>
      <c r="C17" s="286">
        <v>1.4325000000000001</v>
      </c>
      <c r="D17" s="286">
        <v>1.4175</v>
      </c>
      <c r="E17" s="286">
        <v>1.4175</v>
      </c>
      <c r="F17" s="286">
        <v>1.4175</v>
      </c>
      <c r="G17" s="286">
        <v>1.4175</v>
      </c>
      <c r="H17" s="286">
        <v>1.4175</v>
      </c>
      <c r="I17" s="286">
        <v>1.4175</v>
      </c>
      <c r="J17" s="286">
        <v>1.4175</v>
      </c>
      <c r="K17" s="286">
        <v>1.4175</v>
      </c>
      <c r="L17" s="286">
        <v>1.4175</v>
      </c>
      <c r="M17" s="286">
        <v>1.4175</v>
      </c>
      <c r="N17" s="286">
        <v>1.4175</v>
      </c>
      <c r="O17" s="286">
        <v>1.4175</v>
      </c>
      <c r="P17" s="286">
        <v>1.4175</v>
      </c>
      <c r="Q17" s="286">
        <v>1.4175</v>
      </c>
      <c r="R17" s="286">
        <v>1.4175</v>
      </c>
      <c r="S17" s="286">
        <v>1.4175</v>
      </c>
      <c r="T17" s="286">
        <v>1.4175</v>
      </c>
      <c r="U17" s="286">
        <v>1.4175</v>
      </c>
      <c r="V17" s="286">
        <v>1.4175</v>
      </c>
      <c r="W17" s="286">
        <v>1.4175</v>
      </c>
    </row>
    <row r="18" spans="1:23">
      <c r="A18" s="16" t="s">
        <v>23</v>
      </c>
      <c r="B18" s="286">
        <v>17.87</v>
      </c>
      <c r="C18" s="286">
        <v>18.804999999999996</v>
      </c>
      <c r="D18" s="286">
        <v>19.739999999999998</v>
      </c>
      <c r="E18" s="286">
        <v>19.14</v>
      </c>
      <c r="F18" s="286">
        <v>18.545000000000002</v>
      </c>
      <c r="G18" s="286">
        <v>17.95</v>
      </c>
      <c r="H18" s="286">
        <v>17.355</v>
      </c>
      <c r="I18" s="286">
        <v>16.757499999999997</v>
      </c>
      <c r="J18" s="286">
        <v>16.655000000000001</v>
      </c>
      <c r="K18" s="286">
        <v>16.55</v>
      </c>
      <c r="L18" s="286">
        <v>16.452500000000001</v>
      </c>
      <c r="M18" s="286">
        <v>16.350000000000001</v>
      </c>
      <c r="N18" s="286">
        <v>16.242500000000003</v>
      </c>
      <c r="O18" s="286">
        <v>16.14</v>
      </c>
      <c r="P18" s="286">
        <v>16.037500000000001</v>
      </c>
      <c r="Q18" s="286">
        <v>15.934999999999999</v>
      </c>
      <c r="R18" s="286">
        <v>15.97</v>
      </c>
      <c r="S18" s="286">
        <v>15.672499999999999</v>
      </c>
      <c r="T18" s="286">
        <v>17.702500000000001</v>
      </c>
      <c r="U18" s="286">
        <v>19.885000000000002</v>
      </c>
      <c r="V18" s="286">
        <v>23.045000000000002</v>
      </c>
      <c r="W18" s="286">
        <v>23.045000000000002</v>
      </c>
    </row>
    <row r="20" spans="1:23">
      <c r="A20" s="136" t="s">
        <v>18</v>
      </c>
    </row>
    <row r="21" spans="1:23">
      <c r="A21" s="17" t="s">
        <v>3098</v>
      </c>
    </row>
    <row r="22" spans="1:23">
      <c r="A22" t="s">
        <v>3100</v>
      </c>
    </row>
  </sheetData>
  <hyperlinks>
    <hyperlink ref="Y3" location="Content!A1" display="Back to content page" xr:uid="{36EFB2AE-843F-4222-92D2-47320FA16B03}"/>
  </hyperlinks>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19FA6-CB6B-4204-9FD0-532CB896CEB9}">
  <dimension ref="A1:Q27"/>
  <sheetViews>
    <sheetView workbookViewId="0">
      <selection activeCell="Q4" sqref="Q4"/>
    </sheetView>
  </sheetViews>
  <sheetFormatPr defaultRowHeight="14.4"/>
  <cols>
    <col min="1" max="1" width="33" customWidth="1"/>
  </cols>
  <sheetData>
    <row r="1" spans="1:17">
      <c r="A1" s="44" t="s">
        <v>3132</v>
      </c>
    </row>
    <row r="4" spans="1:17">
      <c r="A4" s="153" t="s">
        <v>2526</v>
      </c>
      <c r="B4" s="25">
        <v>2009</v>
      </c>
      <c r="C4" s="25">
        <v>2010</v>
      </c>
      <c r="D4" s="25">
        <v>2011</v>
      </c>
      <c r="E4" s="25">
        <v>2012</v>
      </c>
      <c r="F4" s="25">
        <v>2013</v>
      </c>
      <c r="G4" s="25">
        <v>2014</v>
      </c>
      <c r="H4" s="25">
        <v>2015</v>
      </c>
      <c r="I4" s="25">
        <v>2016</v>
      </c>
      <c r="J4" s="25">
        <v>2017</v>
      </c>
      <c r="K4" s="25">
        <v>2018</v>
      </c>
      <c r="L4" s="25">
        <v>2019</v>
      </c>
      <c r="M4" s="25">
        <v>2020</v>
      </c>
      <c r="N4" s="25">
        <v>2021</v>
      </c>
      <c r="Q4" s="1" t="s">
        <v>528</v>
      </c>
    </row>
    <row r="5" spans="1:17">
      <c r="A5" s="16" t="s">
        <v>13</v>
      </c>
      <c r="B5" s="289">
        <v>0.31950000000000001</v>
      </c>
      <c r="C5" s="289">
        <v>0.31950000000000001</v>
      </c>
      <c r="D5" s="289">
        <v>0.31950000000000001</v>
      </c>
      <c r="E5" s="289">
        <v>0.31950000000000001</v>
      </c>
      <c r="F5" s="289">
        <v>0.31950000000000001</v>
      </c>
      <c r="G5" s="289">
        <v>0.31950000000000001</v>
      </c>
      <c r="H5" s="289">
        <v>0.31950000000000001</v>
      </c>
      <c r="I5" s="289">
        <v>0.31950000000000001</v>
      </c>
      <c r="J5" s="289">
        <v>0.31950000000000001</v>
      </c>
      <c r="K5" s="289">
        <v>0.31950000000000001</v>
      </c>
      <c r="L5" s="289">
        <v>0.31950000000000001</v>
      </c>
      <c r="M5" s="289">
        <v>0.31950000000000001</v>
      </c>
      <c r="N5" s="289">
        <v>0.31950000000000001</v>
      </c>
    </row>
    <row r="6" spans="1:17">
      <c r="A6" s="16" t="s">
        <v>12</v>
      </c>
      <c r="B6" s="289">
        <v>8.9533333000000007E-2</v>
      </c>
      <c r="C6" s="289">
        <v>8.9966667E-2</v>
      </c>
      <c r="D6" s="289">
        <v>9.0399999999999994E-2</v>
      </c>
      <c r="E6" s="289">
        <v>8.3699999999999997E-2</v>
      </c>
      <c r="F6" s="289">
        <v>8.7400000000000005E-2</v>
      </c>
      <c r="G6" s="289">
        <v>9.11E-2</v>
      </c>
      <c r="H6" s="289">
        <v>8.8499999999999995E-2</v>
      </c>
      <c r="I6" s="289">
        <v>9.6299999999999997E-2</v>
      </c>
      <c r="J6" s="289">
        <v>0.10059999999999999</v>
      </c>
      <c r="K6" s="289">
        <v>9.7199999999999995E-2</v>
      </c>
      <c r="L6" s="289">
        <v>9.9199999999999997E-2</v>
      </c>
      <c r="M6" s="289">
        <v>0.1092014</v>
      </c>
      <c r="N6" s="289">
        <v>0.12807160000000001</v>
      </c>
    </row>
    <row r="7" spans="1:17">
      <c r="A7" s="16" t="s">
        <v>483</v>
      </c>
      <c r="B7" s="289">
        <v>4.7999999999999996E-3</v>
      </c>
      <c r="C7" s="289">
        <v>4.7999999999999996E-3</v>
      </c>
      <c r="D7" s="289">
        <v>4.7999999999999996E-3</v>
      </c>
      <c r="E7" s="289">
        <v>4.7999999999999996E-3</v>
      </c>
      <c r="F7" s="289">
        <v>4.7999999999999996E-3</v>
      </c>
      <c r="G7" s="289">
        <v>4.7999999999999996E-3</v>
      </c>
      <c r="H7" s="289">
        <v>4.7999999999999996E-3</v>
      </c>
      <c r="I7" s="289">
        <v>4.7999999999999996E-3</v>
      </c>
      <c r="J7" s="289">
        <v>4.7999999999999996E-3</v>
      </c>
      <c r="K7" s="289">
        <v>4.7999999999999996E-3</v>
      </c>
      <c r="L7" s="289">
        <v>4.7999999999999996E-3</v>
      </c>
      <c r="M7" s="289">
        <v>4.7999999999999996E-3</v>
      </c>
      <c r="N7" s="289">
        <v>4.7999999999999996E-3</v>
      </c>
    </row>
    <row r="8" spans="1:17">
      <c r="A8" s="28" t="s">
        <v>573</v>
      </c>
      <c r="B8" s="289">
        <v>0.46489999999999998</v>
      </c>
      <c r="C8" s="289">
        <v>0.46489999999999998</v>
      </c>
      <c r="D8" s="289">
        <v>0.46489999999999998</v>
      </c>
      <c r="E8" s="289">
        <v>0.46489999999999998</v>
      </c>
      <c r="F8" s="289">
        <v>0.46489999999999998</v>
      </c>
      <c r="G8" s="289">
        <v>0.46489999999999998</v>
      </c>
      <c r="H8" s="289">
        <v>0.46489999999999998</v>
      </c>
      <c r="I8" s="289">
        <v>0.46489999999999998</v>
      </c>
      <c r="J8" s="289">
        <v>0.46489999999999998</v>
      </c>
      <c r="K8" s="289">
        <v>0.46489999999999998</v>
      </c>
      <c r="L8" s="289">
        <v>0.46489999999999998</v>
      </c>
      <c r="M8" s="289">
        <v>0.46489999999999998</v>
      </c>
      <c r="N8" s="289">
        <v>0.46489999999999998</v>
      </c>
    </row>
    <row r="9" spans="1:17">
      <c r="A9" s="16" t="s">
        <v>482</v>
      </c>
      <c r="B9" s="289">
        <v>4.1300000000000003E-2</v>
      </c>
      <c r="C9" s="289">
        <v>4.1300000000000003E-2</v>
      </c>
      <c r="D9" s="289">
        <v>4.1300000000000003E-2</v>
      </c>
      <c r="E9" s="289">
        <v>4.1300000000000003E-2</v>
      </c>
      <c r="F9" s="289">
        <v>4.1300000000000003E-2</v>
      </c>
      <c r="G9" s="289">
        <v>4.1300000000000003E-2</v>
      </c>
      <c r="H9" s="289">
        <v>4.1300000000000003E-2</v>
      </c>
      <c r="I9" s="289">
        <v>4.1300000000000003E-2</v>
      </c>
      <c r="J9" s="289">
        <v>4.1300000000000003E-2</v>
      </c>
      <c r="K9" s="289">
        <v>4.1300000000000003E-2</v>
      </c>
      <c r="L9" s="289">
        <v>4.1300000000000003E-2</v>
      </c>
      <c r="M9" s="289">
        <v>4.1300000000000003E-2</v>
      </c>
      <c r="N9" s="289">
        <v>4.1300000000000003E-2</v>
      </c>
    </row>
    <row r="10" spans="1:17">
      <c r="A10" s="16" t="s">
        <v>11</v>
      </c>
      <c r="B10" s="289">
        <v>0.02</v>
      </c>
      <c r="C10" s="289">
        <v>0.02</v>
      </c>
      <c r="D10" s="289">
        <v>0.02</v>
      </c>
      <c r="E10" s="289">
        <v>0.02</v>
      </c>
      <c r="F10" s="289">
        <v>0.02</v>
      </c>
      <c r="G10" s="289">
        <v>0.02</v>
      </c>
      <c r="H10" s="289">
        <v>0.02</v>
      </c>
      <c r="I10" s="289">
        <v>0.02</v>
      </c>
      <c r="J10" s="289">
        <v>0.02</v>
      </c>
      <c r="K10" s="289">
        <v>0.02</v>
      </c>
      <c r="L10" s="289">
        <v>0.02</v>
      </c>
      <c r="M10" s="289">
        <v>0.02</v>
      </c>
      <c r="N10" s="289">
        <v>0.02</v>
      </c>
    </row>
    <row r="11" spans="1:17">
      <c r="A11" s="16" t="s">
        <v>10</v>
      </c>
      <c r="B11" s="289">
        <v>0.39500000000000002</v>
      </c>
      <c r="C11" s="289">
        <v>0.39500000000000002</v>
      </c>
      <c r="D11" s="289">
        <v>0.39500000000000002</v>
      </c>
      <c r="E11" s="289">
        <v>0.39500000000000002</v>
      </c>
      <c r="F11" s="289">
        <v>0.39500000000000002</v>
      </c>
      <c r="G11" s="289">
        <v>0.39500000000000002</v>
      </c>
      <c r="H11" s="289">
        <v>0.39500000000000002</v>
      </c>
      <c r="I11" s="289">
        <v>0.39500000000000002</v>
      </c>
      <c r="J11" s="289">
        <v>0.39500000000000002</v>
      </c>
      <c r="K11" s="289">
        <v>0.39500000000000002</v>
      </c>
      <c r="L11" s="289">
        <v>0.39500000000000002</v>
      </c>
      <c r="M11" s="289">
        <v>0.39500000000000002</v>
      </c>
      <c r="N11" s="289">
        <v>0.39500000000000002</v>
      </c>
    </row>
    <row r="12" spans="1:17">
      <c r="A12" s="16" t="s">
        <v>9</v>
      </c>
      <c r="B12" s="289">
        <v>0.1431</v>
      </c>
      <c r="C12" s="289">
        <v>0.1431</v>
      </c>
      <c r="D12" s="289">
        <v>0.1431</v>
      </c>
      <c r="E12" s="289">
        <v>0.1431</v>
      </c>
      <c r="F12" s="289">
        <v>0.1431</v>
      </c>
      <c r="G12" s="289">
        <v>0.1431</v>
      </c>
      <c r="H12" s="289">
        <v>0.1431</v>
      </c>
      <c r="I12" s="289">
        <v>0.1431</v>
      </c>
      <c r="J12" s="289">
        <v>0.1431</v>
      </c>
      <c r="K12" s="289">
        <v>0.1431</v>
      </c>
      <c r="L12" s="289">
        <v>0.1431</v>
      </c>
      <c r="M12" s="289">
        <v>0.1431</v>
      </c>
      <c r="N12" s="289">
        <v>0.1431</v>
      </c>
    </row>
    <row r="13" spans="1:17">
      <c r="A13" s="16" t="s">
        <v>8</v>
      </c>
      <c r="B13" s="289">
        <v>0.223</v>
      </c>
      <c r="C13" s="289">
        <v>0.23300000000000001</v>
      </c>
      <c r="D13" s="289">
        <v>0.20499999999999999</v>
      </c>
      <c r="E13" s="289">
        <v>0.20599999999999999</v>
      </c>
      <c r="F13" s="289">
        <v>0.22</v>
      </c>
      <c r="G13" s="289">
        <v>0.23400000000000001</v>
      </c>
      <c r="H13" s="289">
        <v>0.255</v>
      </c>
      <c r="I13" s="289">
        <v>0.25700000000000001</v>
      </c>
      <c r="J13" s="289">
        <v>0.26</v>
      </c>
      <c r="K13" s="289">
        <v>0.28100000000000003</v>
      </c>
      <c r="L13" s="289">
        <v>0.28699999999999998</v>
      </c>
      <c r="M13" s="289">
        <v>0.29399999999999998</v>
      </c>
      <c r="N13" s="289">
        <v>0.29499999999999998</v>
      </c>
    </row>
    <row r="14" spans="1:17">
      <c r="A14" s="16" t="s">
        <v>6</v>
      </c>
      <c r="B14" s="289">
        <v>0.30102000000000001</v>
      </c>
      <c r="C14" s="289">
        <v>0.31285000000000002</v>
      </c>
      <c r="D14" s="289">
        <v>0.32468000000000002</v>
      </c>
      <c r="E14" s="289">
        <v>0.33650999999999998</v>
      </c>
      <c r="F14" s="289">
        <v>0.34833999999999998</v>
      </c>
      <c r="G14" s="289">
        <v>0.36016999999999999</v>
      </c>
      <c r="H14" s="289">
        <v>0.372</v>
      </c>
      <c r="I14" s="289">
        <v>0.372</v>
      </c>
      <c r="J14" s="289">
        <v>0.372</v>
      </c>
      <c r="K14" s="289">
        <v>0.372</v>
      </c>
      <c r="L14" s="289">
        <v>0.372</v>
      </c>
      <c r="M14" s="289">
        <v>0.372</v>
      </c>
      <c r="N14" s="289">
        <v>0.372</v>
      </c>
    </row>
    <row r="15" spans="1:17">
      <c r="A15" s="16" t="s">
        <v>17</v>
      </c>
      <c r="B15" s="289">
        <v>7.2999999999999995E-2</v>
      </c>
      <c r="C15" s="289">
        <v>7.2999999999999995E-2</v>
      </c>
      <c r="D15" s="289">
        <v>7.2999999999999995E-2</v>
      </c>
      <c r="E15" s="289">
        <v>7.2999999999999995E-2</v>
      </c>
      <c r="F15" s="289">
        <v>7.2999999999999995E-2</v>
      </c>
      <c r="G15" s="289">
        <v>7.2999999999999995E-2</v>
      </c>
      <c r="H15" s="289">
        <v>7.2999999999999995E-2</v>
      </c>
      <c r="I15" s="289">
        <v>7.2999999999999995E-2</v>
      </c>
      <c r="J15" s="289">
        <v>7.2999999999999995E-2</v>
      </c>
      <c r="K15" s="289">
        <v>7.2999999999999995E-2</v>
      </c>
      <c r="L15" s="289">
        <v>7.2999999999999995E-2</v>
      </c>
      <c r="M15" s="289">
        <v>7.2999999999999995E-2</v>
      </c>
      <c r="N15" s="289">
        <v>7.2999999999999995E-2</v>
      </c>
    </row>
    <row r="16" spans="1:17">
      <c r="A16" s="16" t="s">
        <v>4</v>
      </c>
      <c r="B16" s="289">
        <v>8.9999999999999993E-3</v>
      </c>
      <c r="C16" s="289">
        <v>8.9999999999999993E-3</v>
      </c>
      <c r="D16" s="289">
        <v>8.9999999999999993E-3</v>
      </c>
      <c r="E16" s="289">
        <v>8.9999999999999993E-3</v>
      </c>
      <c r="F16" s="289">
        <v>8.9999999999999993E-3</v>
      </c>
      <c r="G16" s="289">
        <v>8.9999999999999993E-3</v>
      </c>
      <c r="H16" s="289">
        <v>8.9999999999999993E-3</v>
      </c>
      <c r="I16" s="289">
        <v>8.9999999999999993E-3</v>
      </c>
      <c r="J16" s="289">
        <v>8.9999999999999993E-3</v>
      </c>
      <c r="K16" s="289">
        <v>8.9999999999999993E-3</v>
      </c>
      <c r="L16" s="289">
        <v>8.9999999999999993E-3</v>
      </c>
      <c r="M16" s="289">
        <v>8.9999999999999993E-3</v>
      </c>
      <c r="N16" s="289">
        <v>8.9999999999999993E-3</v>
      </c>
    </row>
    <row r="17" spans="1:14">
      <c r="A17" s="16" t="s">
        <v>3</v>
      </c>
      <c r="B17" s="289">
        <v>4.0985384610000004</v>
      </c>
      <c r="C17" s="289">
        <v>4.120153846</v>
      </c>
      <c r="D17" s="289">
        <v>4.1417692309999996</v>
      </c>
      <c r="E17" s="289">
        <v>4.163384615</v>
      </c>
      <c r="F17" s="289">
        <v>4.1849999999999996</v>
      </c>
      <c r="G17" s="289">
        <v>3.9575</v>
      </c>
      <c r="H17" s="289">
        <v>3.73</v>
      </c>
      <c r="I17" s="289">
        <v>3.78</v>
      </c>
      <c r="J17" s="289">
        <v>3.89</v>
      </c>
      <c r="K17" s="289">
        <v>2.9969999999999999</v>
      </c>
      <c r="L17" s="289">
        <v>3.15</v>
      </c>
      <c r="M17" s="289">
        <v>3.11</v>
      </c>
      <c r="N17" s="289">
        <v>3.4180000000000001</v>
      </c>
    </row>
    <row r="18" spans="1:14">
      <c r="A18" s="16" t="s">
        <v>32</v>
      </c>
      <c r="B18" s="289">
        <v>0.52700000000000002</v>
      </c>
      <c r="C18" s="289">
        <v>0.52700000000000002</v>
      </c>
      <c r="D18" s="289">
        <v>0.52700000000000002</v>
      </c>
      <c r="E18" s="289">
        <v>0.52700000000000002</v>
      </c>
      <c r="F18" s="289">
        <v>0.52700000000000002</v>
      </c>
      <c r="G18" s="289">
        <v>0.52700000000000002</v>
      </c>
      <c r="H18" s="289">
        <v>0.52700000000000002</v>
      </c>
      <c r="I18" s="289">
        <v>0.52700000000000002</v>
      </c>
      <c r="J18" s="289">
        <v>0.52700000000000002</v>
      </c>
      <c r="K18" s="289">
        <v>0.52700000000000002</v>
      </c>
      <c r="L18" s="289">
        <v>0.52700000000000002</v>
      </c>
      <c r="M18" s="289">
        <v>0.52700000000000002</v>
      </c>
      <c r="N18" s="289">
        <v>0.52700000000000002</v>
      </c>
    </row>
    <row r="19" spans="1:14">
      <c r="A19" s="16" t="s">
        <v>1</v>
      </c>
      <c r="B19" s="289">
        <v>0.28999999999999998</v>
      </c>
      <c r="C19" s="289">
        <v>0.28999999999999998</v>
      </c>
      <c r="D19" s="289">
        <v>0.28999999999999998</v>
      </c>
      <c r="E19" s="289">
        <v>0.28999999999999998</v>
      </c>
      <c r="F19" s="289">
        <v>0.28999999999999998</v>
      </c>
      <c r="G19" s="289">
        <v>0.28999999999999998</v>
      </c>
      <c r="H19" s="289">
        <v>0.28999999999999998</v>
      </c>
      <c r="I19" s="289">
        <v>0.28999999999999998</v>
      </c>
      <c r="J19" s="289">
        <v>0.28999999999999998</v>
      </c>
      <c r="K19" s="289">
        <v>0.28999999999999998</v>
      </c>
      <c r="L19" s="289">
        <v>0.28999999999999998</v>
      </c>
      <c r="M19" s="289">
        <v>0.28999999999999998</v>
      </c>
      <c r="N19" s="289">
        <v>0.28999999999999998</v>
      </c>
    </row>
    <row r="20" spans="1:14">
      <c r="A20" s="16" t="s">
        <v>23</v>
      </c>
      <c r="B20" s="289">
        <v>0.47657500000000003</v>
      </c>
      <c r="C20" s="289">
        <v>0.50236250000000005</v>
      </c>
      <c r="D20" s="289">
        <v>0.52815000000000001</v>
      </c>
      <c r="E20" s="289">
        <v>0.55393749999999997</v>
      </c>
      <c r="F20" s="289">
        <v>0.57972500000000005</v>
      </c>
      <c r="G20" s="289">
        <v>0.60551250000000001</v>
      </c>
      <c r="H20" s="289">
        <v>0.63129999999999997</v>
      </c>
      <c r="I20" s="289">
        <v>0.59930000000000005</v>
      </c>
      <c r="J20" s="289">
        <v>0.48770000000000002</v>
      </c>
      <c r="K20" s="289">
        <v>0.64895999999999998</v>
      </c>
      <c r="L20" s="289">
        <v>0.56143200000000004</v>
      </c>
      <c r="M20" s="289">
        <v>0.54707799999999995</v>
      </c>
      <c r="N20" s="289">
        <v>0.54707799999999995</v>
      </c>
    </row>
    <row r="22" spans="1:14">
      <c r="A22" s="102" t="s">
        <v>20</v>
      </c>
    </row>
    <row r="23" spans="1:14">
      <c r="A23" s="102"/>
    </row>
    <row r="24" spans="1:14">
      <c r="A24" s="53" t="s">
        <v>3051</v>
      </c>
    </row>
    <row r="25" spans="1:14">
      <c r="A25" s="53"/>
    </row>
    <row r="26" spans="1:14">
      <c r="A26" s="86"/>
    </row>
    <row r="27" spans="1:14">
      <c r="A27" s="13" t="s">
        <v>389</v>
      </c>
    </row>
  </sheetData>
  <hyperlinks>
    <hyperlink ref="Q4" location="Content!A1" display="Back to content page" xr:uid="{C516EE9E-AC45-4A6A-B9FE-33B37AB59301}"/>
  </hyperlink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D44C1-37E3-4619-B54A-BD4C74B542A1}">
  <dimension ref="A1:Q27"/>
  <sheetViews>
    <sheetView workbookViewId="0">
      <selection activeCell="Q3" sqref="Q3"/>
    </sheetView>
  </sheetViews>
  <sheetFormatPr defaultRowHeight="14.4"/>
  <cols>
    <col min="1" max="1" width="43.6640625" customWidth="1"/>
  </cols>
  <sheetData>
    <row r="1" spans="1:17">
      <c r="A1" s="44" t="s">
        <v>3133</v>
      </c>
    </row>
    <row r="3" spans="1:17">
      <c r="A3" s="153" t="s">
        <v>2526</v>
      </c>
      <c r="B3" s="25">
        <v>2009</v>
      </c>
      <c r="C3" s="25">
        <v>2010</v>
      </c>
      <c r="D3" s="25">
        <v>2011</v>
      </c>
      <c r="E3" s="25">
        <v>2012</v>
      </c>
      <c r="F3" s="25">
        <v>2013</v>
      </c>
      <c r="G3" s="25">
        <v>2014</v>
      </c>
      <c r="H3" s="25">
        <v>2015</v>
      </c>
      <c r="I3" s="25">
        <v>2016</v>
      </c>
      <c r="J3" s="25">
        <v>2017</v>
      </c>
      <c r="K3" s="25">
        <v>2018</v>
      </c>
      <c r="L3" s="25">
        <v>2019</v>
      </c>
      <c r="M3" s="25">
        <v>2020</v>
      </c>
      <c r="N3" s="25">
        <v>2021</v>
      </c>
      <c r="Q3" s="1" t="s">
        <v>528</v>
      </c>
    </row>
    <row r="4" spans="1:17">
      <c r="A4" s="16" t="s">
        <v>13</v>
      </c>
      <c r="B4" s="286">
        <v>0.1467</v>
      </c>
      <c r="C4" s="286">
        <v>0.1467</v>
      </c>
      <c r="D4" s="286">
        <v>0.1467</v>
      </c>
      <c r="E4" s="286">
        <v>0.1467</v>
      </c>
      <c r="F4" s="286">
        <v>0.1467</v>
      </c>
      <c r="G4" s="286">
        <v>0.1467</v>
      </c>
      <c r="H4" s="286">
        <v>0.1467</v>
      </c>
      <c r="I4" s="286">
        <v>0.1467</v>
      </c>
      <c r="J4" s="286">
        <v>0.1467</v>
      </c>
      <c r="K4" s="286">
        <v>0.1467</v>
      </c>
      <c r="L4" s="286">
        <v>0.1467</v>
      </c>
      <c r="M4" s="286">
        <v>0.1467</v>
      </c>
      <c r="N4" s="286">
        <v>0.1467</v>
      </c>
    </row>
    <row r="5" spans="1:17">
      <c r="A5" s="16" t="s">
        <v>12</v>
      </c>
      <c r="B5" s="286">
        <v>7.5336364000000003E-2</v>
      </c>
      <c r="C5" s="286">
        <v>7.4818181999999997E-2</v>
      </c>
      <c r="D5" s="286">
        <v>7.4300000000000005E-2</v>
      </c>
      <c r="E5" s="286">
        <v>7.4300000000000005E-2</v>
      </c>
      <c r="F5" s="286">
        <v>7.0150000000000004E-2</v>
      </c>
      <c r="G5" s="286">
        <v>6.6000000000000003E-2</v>
      </c>
      <c r="H5" s="286">
        <v>6.8199999999999997E-2</v>
      </c>
      <c r="I5" s="286">
        <v>8.1000000000000003E-2</v>
      </c>
      <c r="J5" s="286">
        <v>6.9000000000000006E-2</v>
      </c>
      <c r="K5" s="286">
        <v>7.9600000000000004E-2</v>
      </c>
      <c r="L5" s="286">
        <v>7.4590000000000004E-2</v>
      </c>
      <c r="M5" s="286">
        <v>8.1469600000000003E-2</v>
      </c>
      <c r="N5" s="286">
        <v>7.7999499999999999E-2</v>
      </c>
    </row>
    <row r="6" spans="1:17">
      <c r="A6" s="16" t="s">
        <v>483</v>
      </c>
      <c r="B6" s="286">
        <v>4.7000000000000002E-3</v>
      </c>
      <c r="C6" s="286">
        <v>4.7000000000000002E-3</v>
      </c>
      <c r="D6" s="286">
        <v>4.7000000000000002E-3</v>
      </c>
      <c r="E6" s="286">
        <v>4.7000000000000002E-3</v>
      </c>
      <c r="F6" s="286">
        <v>4.7000000000000002E-3</v>
      </c>
      <c r="G6" s="286">
        <v>4.7000000000000002E-3</v>
      </c>
      <c r="H6" s="286">
        <v>4.7000000000000002E-3</v>
      </c>
      <c r="I6" s="286">
        <v>4.7000000000000002E-3</v>
      </c>
      <c r="J6" s="286">
        <v>4.7000000000000002E-3</v>
      </c>
      <c r="K6" s="286">
        <v>4.7000000000000002E-3</v>
      </c>
      <c r="L6" s="286">
        <v>4.7000000000000002E-3</v>
      </c>
      <c r="M6" s="286">
        <v>4.7000000000000002E-3</v>
      </c>
      <c r="N6" s="286">
        <v>4.7000000000000002E-3</v>
      </c>
    </row>
    <row r="7" spans="1:17">
      <c r="A7" s="28" t="s">
        <v>573</v>
      </c>
      <c r="B7" s="286">
        <v>7.1900000000000006E-2</v>
      </c>
      <c r="C7" s="286">
        <v>7.1900000000000006E-2</v>
      </c>
      <c r="D7" s="286">
        <v>7.1900000000000006E-2</v>
      </c>
      <c r="E7" s="286">
        <v>7.1900000000000006E-2</v>
      </c>
      <c r="F7" s="286">
        <v>7.1900000000000006E-2</v>
      </c>
      <c r="G7" s="286">
        <v>7.1900000000000006E-2</v>
      </c>
      <c r="H7" s="286">
        <v>7.1900000000000006E-2</v>
      </c>
      <c r="I7" s="286">
        <v>7.1900000000000006E-2</v>
      </c>
      <c r="J7" s="286">
        <v>7.1900000000000006E-2</v>
      </c>
      <c r="K7" s="286">
        <v>7.1900000000000006E-2</v>
      </c>
      <c r="L7" s="286">
        <v>7.1900000000000006E-2</v>
      </c>
      <c r="M7" s="286">
        <v>7.1900000000000006E-2</v>
      </c>
      <c r="N7" s="286">
        <v>7.1900000000000006E-2</v>
      </c>
    </row>
    <row r="8" spans="1:17">
      <c r="A8" s="16" t="s">
        <v>482</v>
      </c>
      <c r="B8" s="286">
        <v>1.006</v>
      </c>
      <c r="C8" s="286">
        <v>1.006</v>
      </c>
      <c r="D8" s="286">
        <v>1.006</v>
      </c>
      <c r="E8" s="286">
        <v>1.006</v>
      </c>
      <c r="F8" s="286">
        <v>1.006</v>
      </c>
      <c r="G8" s="286">
        <v>1.006</v>
      </c>
      <c r="H8" s="286">
        <v>1.006</v>
      </c>
      <c r="I8" s="286">
        <v>1.006</v>
      </c>
      <c r="J8" s="286">
        <v>1.006</v>
      </c>
      <c r="K8" s="286">
        <v>1.006</v>
      </c>
      <c r="L8" s="286">
        <v>1.006</v>
      </c>
      <c r="M8" s="286">
        <v>1.006</v>
      </c>
      <c r="N8" s="286">
        <v>1.006</v>
      </c>
    </row>
    <row r="9" spans="1:17">
      <c r="A9" s="16" t="s">
        <v>11</v>
      </c>
      <c r="B9" s="286">
        <v>3.8E-3</v>
      </c>
      <c r="C9" s="286">
        <v>3.8E-3</v>
      </c>
      <c r="D9" s="286">
        <v>3.8E-3</v>
      </c>
      <c r="E9" s="286">
        <v>3.8E-3</v>
      </c>
      <c r="F9" s="286">
        <v>3.8E-3</v>
      </c>
      <c r="G9" s="286">
        <v>3.8E-3</v>
      </c>
      <c r="H9" s="286">
        <v>3.8E-3</v>
      </c>
      <c r="I9" s="286">
        <v>3.8E-3</v>
      </c>
      <c r="J9" s="286">
        <v>3.8E-3</v>
      </c>
      <c r="K9" s="286">
        <v>3.8E-3</v>
      </c>
      <c r="L9" s="286">
        <v>3.8E-3</v>
      </c>
      <c r="M9" s="286">
        <v>3.8E-3</v>
      </c>
      <c r="N9" s="286">
        <v>3.8E-3</v>
      </c>
    </row>
    <row r="10" spans="1:17">
      <c r="A10" s="16" t="s">
        <v>10</v>
      </c>
      <c r="B10" s="286">
        <v>13</v>
      </c>
      <c r="C10" s="286">
        <v>13</v>
      </c>
      <c r="D10" s="286">
        <v>13</v>
      </c>
      <c r="E10" s="286">
        <v>13</v>
      </c>
      <c r="F10" s="286">
        <v>13</v>
      </c>
      <c r="G10" s="286">
        <v>13</v>
      </c>
      <c r="H10" s="286">
        <v>13</v>
      </c>
      <c r="I10" s="286">
        <v>13</v>
      </c>
      <c r="J10" s="286">
        <v>13</v>
      </c>
      <c r="K10" s="286">
        <v>13</v>
      </c>
      <c r="L10" s="286">
        <v>13</v>
      </c>
      <c r="M10" s="286">
        <v>13</v>
      </c>
      <c r="N10" s="286">
        <v>13</v>
      </c>
    </row>
    <row r="11" spans="1:17">
      <c r="A11" s="16" t="s">
        <v>9</v>
      </c>
      <c r="B11" s="286">
        <v>1.1659999999999999</v>
      </c>
      <c r="C11" s="286">
        <v>1.1659999999999999</v>
      </c>
      <c r="D11" s="286">
        <v>1.1659999999999999</v>
      </c>
      <c r="E11" s="286">
        <v>1.1659999999999999</v>
      </c>
      <c r="F11" s="286">
        <v>1.1659999999999999</v>
      </c>
      <c r="G11" s="286">
        <v>1.1659999999999999</v>
      </c>
      <c r="H11" s="286">
        <v>1.1659999999999999</v>
      </c>
      <c r="I11" s="286">
        <v>1.1659999999999999</v>
      </c>
      <c r="J11" s="286">
        <v>1.1659999999999999</v>
      </c>
      <c r="K11" s="286">
        <v>1.1659999999999999</v>
      </c>
      <c r="L11" s="286">
        <v>1.1659999999999999</v>
      </c>
      <c r="M11" s="286">
        <v>1.1659999999999999</v>
      </c>
      <c r="N11" s="286">
        <v>1.1659999999999999</v>
      </c>
    </row>
    <row r="12" spans="1:17">
      <c r="A12" s="16" t="s">
        <v>8</v>
      </c>
      <c r="B12" s="286">
        <v>0.39900000000000002</v>
      </c>
      <c r="C12" s="286">
        <v>0.40400000000000003</v>
      </c>
      <c r="D12" s="286">
        <v>0.35599999999999998</v>
      </c>
      <c r="E12" s="286">
        <v>0.36499999999999999</v>
      </c>
      <c r="F12" s="286">
        <v>0.375</v>
      </c>
      <c r="G12" s="286">
        <v>0.373</v>
      </c>
      <c r="H12" s="286">
        <v>0.34300000000000003</v>
      </c>
      <c r="I12" s="286">
        <v>0.35699999999999998</v>
      </c>
      <c r="J12" s="286">
        <v>0.34399999999999997</v>
      </c>
      <c r="K12" s="286">
        <v>0.30399999999999999</v>
      </c>
      <c r="L12" s="286">
        <v>0.30099999999999999</v>
      </c>
      <c r="M12" s="286">
        <v>0.30499999999999999</v>
      </c>
      <c r="N12" s="286">
        <v>0.30099999999999999</v>
      </c>
    </row>
    <row r="13" spans="1:17">
      <c r="A13" s="16" t="s">
        <v>6</v>
      </c>
      <c r="B13" s="286">
        <v>0.91057142899999999</v>
      </c>
      <c r="C13" s="286">
        <v>0.938142857</v>
      </c>
      <c r="D13" s="286">
        <v>0.96571428599999998</v>
      </c>
      <c r="E13" s="286">
        <v>0.99328571399999999</v>
      </c>
      <c r="F13" s="286">
        <v>1.020857143</v>
      </c>
      <c r="G13" s="286">
        <v>1.0484285710000001</v>
      </c>
      <c r="H13" s="286">
        <v>1.0760000000000001</v>
      </c>
      <c r="I13" s="286">
        <v>1.0760000000000001</v>
      </c>
      <c r="J13" s="286">
        <v>1.0760000000000001</v>
      </c>
      <c r="K13" s="286">
        <v>1.0760000000000001</v>
      </c>
      <c r="L13" s="286">
        <v>1.0760000000000001</v>
      </c>
      <c r="M13" s="286">
        <v>1.0760000000000001</v>
      </c>
      <c r="N13" s="286">
        <v>1.0760000000000001</v>
      </c>
    </row>
    <row r="14" spans="1:17">
      <c r="A14" s="16" t="s">
        <v>17</v>
      </c>
      <c r="B14" s="286">
        <v>0.20100000000000001</v>
      </c>
      <c r="C14" s="286">
        <v>0.20100000000000001</v>
      </c>
      <c r="D14" s="286">
        <v>0.20100000000000001</v>
      </c>
      <c r="E14" s="286">
        <v>0.20100000000000001</v>
      </c>
      <c r="F14" s="286">
        <v>0.20100000000000001</v>
      </c>
      <c r="G14" s="286">
        <v>0.20100000000000001</v>
      </c>
      <c r="H14" s="286">
        <v>0.20100000000000001</v>
      </c>
      <c r="I14" s="286">
        <v>0.20100000000000001</v>
      </c>
      <c r="J14" s="286">
        <v>0.20100000000000001</v>
      </c>
      <c r="K14" s="286">
        <v>0.20100000000000001</v>
      </c>
      <c r="L14" s="286">
        <v>0.20100000000000001</v>
      </c>
      <c r="M14" s="286">
        <v>0.20100000000000001</v>
      </c>
      <c r="N14" s="286">
        <v>0.20100000000000001</v>
      </c>
    </row>
    <row r="15" spans="1:17">
      <c r="A15" s="16" t="s">
        <v>4</v>
      </c>
      <c r="B15" s="286">
        <v>8.9999999999999998E-4</v>
      </c>
      <c r="C15" s="286">
        <v>8.9999999999999998E-4</v>
      </c>
      <c r="D15" s="286">
        <v>8.9999999999999998E-4</v>
      </c>
      <c r="E15" s="286">
        <v>8.9999999999999998E-4</v>
      </c>
      <c r="F15" s="286">
        <v>8.9999999999999998E-4</v>
      </c>
      <c r="G15" s="286">
        <v>8.9999999999999998E-4</v>
      </c>
      <c r="H15" s="286">
        <v>8.9999999999999998E-4</v>
      </c>
      <c r="I15" s="286">
        <v>8.9999999999999998E-4</v>
      </c>
      <c r="J15" s="286">
        <v>8.9999999999999998E-4</v>
      </c>
      <c r="K15" s="286">
        <v>8.9999999999999998E-4</v>
      </c>
      <c r="L15" s="286">
        <v>8.9999999999999998E-4</v>
      </c>
      <c r="M15" s="286">
        <v>8.9999999999999998E-4</v>
      </c>
      <c r="N15" s="286">
        <v>8.9999999999999998E-4</v>
      </c>
    </row>
    <row r="16" spans="1:17">
      <c r="A16" s="16" t="s">
        <v>3</v>
      </c>
      <c r="B16" s="286">
        <v>9.1195384609999994</v>
      </c>
      <c r="C16" s="286">
        <v>9.2621538460000004</v>
      </c>
      <c r="D16" s="286">
        <v>9.4047692309999995</v>
      </c>
      <c r="E16" s="286">
        <v>9.5473846150000004</v>
      </c>
      <c r="F16" s="286">
        <v>9.69</v>
      </c>
      <c r="G16" s="286">
        <v>10.515000000000001</v>
      </c>
      <c r="H16" s="286">
        <v>11.34</v>
      </c>
      <c r="I16" s="286">
        <v>11.33</v>
      </c>
      <c r="J16" s="286">
        <v>11.39</v>
      </c>
      <c r="K16" s="286">
        <v>11.48</v>
      </c>
      <c r="L16" s="286">
        <v>11.5</v>
      </c>
      <c r="M16" s="286">
        <v>11.989000000000001</v>
      </c>
      <c r="N16" s="286">
        <v>12.022</v>
      </c>
    </row>
    <row r="17" spans="1:14">
      <c r="A17" s="16" t="s">
        <v>32</v>
      </c>
      <c r="B17" s="286">
        <v>4.6319999999999997</v>
      </c>
      <c r="C17" s="286">
        <v>4.6319999999999997</v>
      </c>
      <c r="D17" s="286">
        <v>4.6319999999999997</v>
      </c>
      <c r="E17" s="286">
        <v>4.6319999999999997</v>
      </c>
      <c r="F17" s="286">
        <v>4.6319999999999997</v>
      </c>
      <c r="G17" s="286">
        <v>4.6319999999999997</v>
      </c>
      <c r="H17" s="286">
        <v>4.6319999999999997</v>
      </c>
      <c r="I17" s="286">
        <v>4.6319999999999997</v>
      </c>
      <c r="J17" s="286">
        <v>4.6319999999999997</v>
      </c>
      <c r="K17" s="286">
        <v>4.6319999999999997</v>
      </c>
      <c r="L17" s="286">
        <v>4.6319999999999997</v>
      </c>
      <c r="M17" s="286">
        <v>4.6319999999999997</v>
      </c>
      <c r="N17" s="286">
        <v>4.6319999999999997</v>
      </c>
    </row>
    <row r="18" spans="1:14">
      <c r="A18" s="16" t="s">
        <v>1</v>
      </c>
      <c r="B18" s="286">
        <v>1.1519999999999999</v>
      </c>
      <c r="C18" s="286">
        <v>1.1519999999999999</v>
      </c>
      <c r="D18" s="286">
        <v>1.1519999999999999</v>
      </c>
      <c r="E18" s="286">
        <v>1.1519999999999999</v>
      </c>
      <c r="F18" s="286">
        <v>1.1519999999999999</v>
      </c>
      <c r="G18" s="286">
        <v>1.1519999999999999</v>
      </c>
      <c r="H18" s="286">
        <v>1.1519999999999999</v>
      </c>
      <c r="I18" s="286">
        <v>1.1519999999999999</v>
      </c>
      <c r="J18" s="286">
        <v>1.1519999999999999</v>
      </c>
      <c r="K18" s="286">
        <v>1.1519999999999999</v>
      </c>
      <c r="L18" s="286">
        <v>1.1519999999999999</v>
      </c>
      <c r="M18" s="286">
        <v>1.1519999999999999</v>
      </c>
      <c r="N18" s="286">
        <v>1.1519999999999999</v>
      </c>
    </row>
    <row r="19" spans="1:14">
      <c r="A19" s="16" t="s">
        <v>23</v>
      </c>
      <c r="B19" s="286">
        <v>2.8682500000000002</v>
      </c>
      <c r="C19" s="286">
        <v>2.8373750000000002</v>
      </c>
      <c r="D19" s="286">
        <v>2.8065000000000002</v>
      </c>
      <c r="E19" s="286">
        <v>2.7756249999999998</v>
      </c>
      <c r="F19" s="286">
        <v>2.7447499999999998</v>
      </c>
      <c r="G19" s="286">
        <v>2.7138749999999998</v>
      </c>
      <c r="H19" s="286">
        <v>2.6829999999999998</v>
      </c>
      <c r="I19" s="286">
        <v>2.7210000000000001</v>
      </c>
      <c r="J19" s="286">
        <v>2.77</v>
      </c>
      <c r="K19" s="286">
        <v>3.0410696509999999</v>
      </c>
      <c r="L19" s="286">
        <v>3.5934803729999998</v>
      </c>
      <c r="M19" s="286">
        <v>4.2812493949999997</v>
      </c>
      <c r="N19" s="286">
        <v>4.2812493949999997</v>
      </c>
    </row>
    <row r="22" spans="1:14">
      <c r="A22" s="102" t="s">
        <v>20</v>
      </c>
    </row>
    <row r="23" spans="1:14">
      <c r="A23" s="102"/>
    </row>
    <row r="24" spans="1:14">
      <c r="A24" s="53" t="s">
        <v>3051</v>
      </c>
    </row>
    <row r="25" spans="1:14">
      <c r="A25" s="53"/>
    </row>
    <row r="26" spans="1:14">
      <c r="A26" s="86"/>
    </row>
    <row r="27" spans="1:14">
      <c r="A27" s="13" t="s">
        <v>389</v>
      </c>
    </row>
  </sheetData>
  <hyperlinks>
    <hyperlink ref="Q3" location="Content!A1" display="Back to content page" xr:uid="{63EADF36-E386-4A39-B230-534C88212FD5}"/>
  </hyperlinks>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EAA06-0D4B-4F32-8154-4B7996736CFE}">
  <dimension ref="A1:Q23"/>
  <sheetViews>
    <sheetView workbookViewId="0">
      <selection activeCell="Q3" sqref="Q3"/>
    </sheetView>
  </sheetViews>
  <sheetFormatPr defaultRowHeight="14.4"/>
  <cols>
    <col min="1" max="1" width="38.5546875" customWidth="1"/>
  </cols>
  <sheetData>
    <row r="1" spans="1:17">
      <c r="A1" s="44" t="s">
        <v>3134</v>
      </c>
    </row>
    <row r="3" spans="1:17">
      <c r="A3" s="153" t="s">
        <v>2526</v>
      </c>
      <c r="B3" s="25">
        <v>2009</v>
      </c>
      <c r="C3" s="25">
        <v>2010</v>
      </c>
      <c r="D3" s="25">
        <v>2011</v>
      </c>
      <c r="E3" s="25">
        <v>2012</v>
      </c>
      <c r="F3" s="25">
        <v>2013</v>
      </c>
      <c r="G3" s="25">
        <v>2014</v>
      </c>
      <c r="H3" s="25">
        <v>2015</v>
      </c>
      <c r="I3" s="25">
        <v>2016</v>
      </c>
      <c r="J3" s="25">
        <v>2017</v>
      </c>
      <c r="K3" s="25">
        <v>2018</v>
      </c>
      <c r="L3" s="25">
        <v>2019</v>
      </c>
      <c r="M3" s="25">
        <v>2020</v>
      </c>
      <c r="N3" s="25">
        <v>2021</v>
      </c>
      <c r="Q3" s="1" t="s">
        <v>528</v>
      </c>
    </row>
    <row r="4" spans="1:17">
      <c r="A4" s="16" t="s">
        <v>13</v>
      </c>
      <c r="B4" s="289">
        <v>0.1467</v>
      </c>
      <c r="C4" s="289">
        <v>0.1467</v>
      </c>
      <c r="D4" s="289">
        <v>0.1467</v>
      </c>
      <c r="E4" s="289">
        <v>0.1467</v>
      </c>
      <c r="F4" s="289">
        <v>0.1467</v>
      </c>
      <c r="G4" s="289">
        <v>0.1467</v>
      </c>
      <c r="H4" s="289">
        <v>0.1467</v>
      </c>
      <c r="I4" s="289">
        <v>0.1467</v>
      </c>
      <c r="J4" s="289">
        <v>0.1467</v>
      </c>
      <c r="K4" s="289">
        <v>0.1467</v>
      </c>
      <c r="L4" s="289">
        <v>0.1467</v>
      </c>
      <c r="M4" s="289">
        <v>0.1467</v>
      </c>
      <c r="N4" s="289">
        <v>0.1467</v>
      </c>
    </row>
    <row r="5" spans="1:17">
      <c r="A5" s="16" t="s">
        <v>12</v>
      </c>
      <c r="B5" s="289">
        <v>2.2442857E-2</v>
      </c>
      <c r="C5" s="289">
        <v>2.1714285999999999E-2</v>
      </c>
      <c r="D5" s="289">
        <v>2.0985713999999999E-2</v>
      </c>
      <c r="E5" s="289">
        <v>2.0257142999999998E-2</v>
      </c>
      <c r="F5" s="289">
        <v>1.9528571000000002E-2</v>
      </c>
      <c r="G5" s="289">
        <v>1.8800000000000001E-2</v>
      </c>
      <c r="H5" s="289">
        <v>2.1899999999999999E-2</v>
      </c>
      <c r="I5" s="289">
        <v>3.2899999999999999E-2</v>
      </c>
      <c r="J5" s="289">
        <v>2.6800000000000001E-2</v>
      </c>
      <c r="K5" s="289">
        <v>3.7999999999999999E-2</v>
      </c>
      <c r="L5" s="289">
        <v>3.4590000000000003E-2</v>
      </c>
      <c r="M5" s="289">
        <v>4.0200800000000002E-2</v>
      </c>
      <c r="N5" s="289">
        <v>3.7046799999999998E-2</v>
      </c>
    </row>
    <row r="6" spans="1:17">
      <c r="A6" s="16" t="s">
        <v>573</v>
      </c>
      <c r="B6" s="289">
        <v>7.1900000000000006E-2</v>
      </c>
      <c r="C6" s="289">
        <v>7.1900000000000006E-2</v>
      </c>
      <c r="D6" s="289">
        <v>7.1900000000000006E-2</v>
      </c>
      <c r="E6" s="289">
        <v>7.1900000000000006E-2</v>
      </c>
      <c r="F6" s="289">
        <v>7.1900000000000006E-2</v>
      </c>
      <c r="G6" s="289">
        <v>7.1900000000000006E-2</v>
      </c>
      <c r="H6" s="289">
        <v>7.1900000000000006E-2</v>
      </c>
      <c r="I6" s="289">
        <v>7.1900000000000006E-2</v>
      </c>
      <c r="J6" s="289">
        <v>7.1900000000000006E-2</v>
      </c>
      <c r="K6" s="289">
        <v>7.1900000000000006E-2</v>
      </c>
      <c r="L6" s="289">
        <v>7.1900000000000006E-2</v>
      </c>
      <c r="M6" s="289">
        <v>7.1900000000000006E-2</v>
      </c>
      <c r="N6" s="289">
        <v>7.1900000000000006E-2</v>
      </c>
    </row>
    <row r="7" spans="1:17">
      <c r="A7" s="28" t="s">
        <v>482</v>
      </c>
      <c r="B7" s="289">
        <v>0.99299999999999999</v>
      </c>
      <c r="C7" s="289">
        <v>0.99299999999999999</v>
      </c>
      <c r="D7" s="289">
        <v>0.99299999999999999</v>
      </c>
      <c r="E7" s="289">
        <v>0.99299999999999999</v>
      </c>
      <c r="F7" s="289">
        <v>0.99299999999999999</v>
      </c>
      <c r="G7" s="289">
        <v>0.99299999999999999</v>
      </c>
      <c r="H7" s="289">
        <v>0.99299999999999999</v>
      </c>
      <c r="I7" s="289">
        <v>0.99299999999999999</v>
      </c>
      <c r="J7" s="289">
        <v>0.99299999999999999</v>
      </c>
      <c r="K7" s="289">
        <v>0.99299999999999999</v>
      </c>
      <c r="L7" s="289">
        <v>0.99299999999999999</v>
      </c>
      <c r="M7" s="289">
        <v>0.99299999999999999</v>
      </c>
      <c r="N7" s="289">
        <v>0.99299999999999999</v>
      </c>
    </row>
    <row r="8" spans="1:17">
      <c r="A8" s="16" t="s">
        <v>11</v>
      </c>
      <c r="B8" s="289">
        <v>3.8E-3</v>
      </c>
      <c r="C8" s="289">
        <v>3.8E-3</v>
      </c>
      <c r="D8" s="289">
        <v>3.8E-3</v>
      </c>
      <c r="E8" s="289">
        <v>3.8E-3</v>
      </c>
      <c r="F8" s="289">
        <v>3.8E-3</v>
      </c>
      <c r="G8" s="289">
        <v>3.8E-3</v>
      </c>
      <c r="H8" s="289">
        <v>3.8E-3</v>
      </c>
      <c r="I8" s="289">
        <v>3.8E-3</v>
      </c>
      <c r="J8" s="289">
        <v>3.8E-3</v>
      </c>
      <c r="K8" s="289">
        <v>3.8E-3</v>
      </c>
      <c r="L8" s="289">
        <v>3.8E-3</v>
      </c>
      <c r="M8" s="289">
        <v>3.8E-3</v>
      </c>
      <c r="N8" s="289">
        <v>3.8E-3</v>
      </c>
    </row>
    <row r="9" spans="1:17">
      <c r="A9" s="16" t="s">
        <v>10</v>
      </c>
      <c r="B9" s="289">
        <v>13</v>
      </c>
      <c r="C9" s="289">
        <v>13</v>
      </c>
      <c r="D9" s="289">
        <v>13</v>
      </c>
      <c r="E9" s="289">
        <v>13</v>
      </c>
      <c r="F9" s="289">
        <v>13</v>
      </c>
      <c r="G9" s="289">
        <v>13</v>
      </c>
      <c r="H9" s="289">
        <v>13</v>
      </c>
      <c r="I9" s="289">
        <v>13</v>
      </c>
      <c r="J9" s="289">
        <v>13</v>
      </c>
      <c r="K9" s="289">
        <v>13</v>
      </c>
      <c r="L9" s="289">
        <v>13</v>
      </c>
      <c r="M9" s="289">
        <v>13</v>
      </c>
      <c r="N9" s="289">
        <v>13</v>
      </c>
    </row>
    <row r="10" spans="1:17">
      <c r="A10" s="16" t="s">
        <v>9</v>
      </c>
      <c r="B10" s="289">
        <v>1.1659999999999999</v>
      </c>
      <c r="C10" s="289">
        <v>1.1659999999999999</v>
      </c>
      <c r="D10" s="289">
        <v>1.1659999999999999</v>
      </c>
      <c r="E10" s="289">
        <v>1.1659999999999999</v>
      </c>
      <c r="F10" s="289">
        <v>1.1659999999999999</v>
      </c>
      <c r="G10" s="289">
        <v>1.1659999999999999</v>
      </c>
      <c r="H10" s="289">
        <v>1.1659999999999999</v>
      </c>
      <c r="I10" s="289">
        <v>1.1659999999999999</v>
      </c>
      <c r="J10" s="289">
        <v>1.1659999999999999</v>
      </c>
      <c r="K10" s="289">
        <v>1.1659999999999999</v>
      </c>
      <c r="L10" s="289">
        <v>1.1659999999999999</v>
      </c>
      <c r="M10" s="289">
        <v>1.1659999999999999</v>
      </c>
      <c r="N10" s="289">
        <v>1.1659999999999999</v>
      </c>
    </row>
    <row r="11" spans="1:17">
      <c r="A11" s="16" t="s">
        <v>6</v>
      </c>
      <c r="B11" s="289">
        <v>0.87</v>
      </c>
      <c r="C11" s="289">
        <v>0.89249999999999996</v>
      </c>
      <c r="D11" s="289">
        <v>0.91500000000000004</v>
      </c>
      <c r="E11" s="289">
        <v>0.9375</v>
      </c>
      <c r="F11" s="289">
        <v>0.96</v>
      </c>
      <c r="G11" s="289">
        <v>0.98250000000000004</v>
      </c>
      <c r="H11" s="289">
        <v>1.0049999999999999</v>
      </c>
      <c r="I11" s="289">
        <v>1.0049999999999999</v>
      </c>
      <c r="J11" s="289">
        <v>1.0049999999999999</v>
      </c>
      <c r="K11" s="289">
        <v>1.0049999999999999</v>
      </c>
      <c r="L11" s="289">
        <v>1.0049999999999999</v>
      </c>
      <c r="M11" s="289">
        <v>1.0049999999999999</v>
      </c>
      <c r="N11" s="289">
        <v>1.0049999999999999</v>
      </c>
    </row>
    <row r="12" spans="1:17">
      <c r="A12" s="16" t="s">
        <v>17</v>
      </c>
      <c r="B12" s="289">
        <v>0.14399999999999999</v>
      </c>
      <c r="C12" s="289">
        <v>0.14399999999999999</v>
      </c>
      <c r="D12" s="289">
        <v>0.14399999999999999</v>
      </c>
      <c r="E12" s="289">
        <v>0.14399999999999999</v>
      </c>
      <c r="F12" s="289">
        <v>0.14399999999999999</v>
      </c>
      <c r="G12" s="289">
        <v>0.14399999999999999</v>
      </c>
      <c r="H12" s="289">
        <v>0.14399999999999999</v>
      </c>
      <c r="I12" s="289">
        <v>0.14399999999999999</v>
      </c>
      <c r="J12" s="289">
        <v>0.14399999999999999</v>
      </c>
      <c r="K12" s="289">
        <v>0.14399999999999999</v>
      </c>
      <c r="L12" s="289">
        <v>0.14399999999999999</v>
      </c>
      <c r="M12" s="289">
        <v>0.14399999999999999</v>
      </c>
      <c r="N12" s="289">
        <v>0.14399999999999999</v>
      </c>
    </row>
    <row r="13" spans="1:17">
      <c r="A13" s="16" t="s">
        <v>3</v>
      </c>
      <c r="B13" s="289"/>
      <c r="C13" s="289"/>
      <c r="D13" s="289"/>
      <c r="E13" s="289"/>
      <c r="F13" s="289">
        <v>9.3000000000000007</v>
      </c>
      <c r="G13" s="289">
        <v>10.275</v>
      </c>
      <c r="H13" s="289">
        <v>11.25</v>
      </c>
      <c r="I13" s="289">
        <v>11.24</v>
      </c>
      <c r="J13" s="289">
        <v>11.29</v>
      </c>
      <c r="K13" s="289">
        <v>11.38</v>
      </c>
      <c r="L13" s="289">
        <v>11.4</v>
      </c>
      <c r="M13" s="289">
        <v>11.89</v>
      </c>
      <c r="N13" s="289">
        <v>11.922000000000001</v>
      </c>
    </row>
    <row r="14" spans="1:17">
      <c r="A14" s="16" t="s">
        <v>32</v>
      </c>
      <c r="B14" s="289">
        <v>4.4249999999999998</v>
      </c>
      <c r="C14" s="289">
        <v>4.4249999999999998</v>
      </c>
      <c r="D14" s="289">
        <v>4.4249999999999998</v>
      </c>
      <c r="E14" s="289">
        <v>4.4249999999999998</v>
      </c>
      <c r="F14" s="289">
        <v>4.4249999999999998</v>
      </c>
      <c r="G14" s="289">
        <v>4.4249999999999998</v>
      </c>
      <c r="H14" s="289">
        <v>4.4249999999999998</v>
      </c>
      <c r="I14" s="289">
        <v>4.4249999999999998</v>
      </c>
      <c r="J14" s="289">
        <v>4.4249999999999998</v>
      </c>
      <c r="K14" s="289">
        <v>4.4249999999999998</v>
      </c>
      <c r="L14" s="289">
        <v>4.4249999999999998</v>
      </c>
      <c r="M14" s="289">
        <v>4.4249999999999998</v>
      </c>
      <c r="N14" s="289">
        <v>4.4249999999999998</v>
      </c>
    </row>
    <row r="15" spans="1:17">
      <c r="A15" s="16" t="s">
        <v>1</v>
      </c>
      <c r="B15" s="289">
        <v>1.1519999999999999</v>
      </c>
      <c r="C15" s="289">
        <v>1.1519999999999999</v>
      </c>
      <c r="D15" s="289">
        <v>1.1519999999999999</v>
      </c>
      <c r="E15" s="289">
        <v>1.1519999999999999</v>
      </c>
      <c r="F15" s="289">
        <v>1.1519999999999999</v>
      </c>
      <c r="G15" s="289">
        <v>1.1519999999999999</v>
      </c>
      <c r="H15" s="289">
        <v>1.1519999999999999</v>
      </c>
      <c r="I15" s="289">
        <v>1.1519999999999999</v>
      </c>
      <c r="J15" s="289">
        <v>1.1519999999999999</v>
      </c>
      <c r="K15" s="289">
        <v>1.1519999999999999</v>
      </c>
      <c r="L15" s="289">
        <v>1.1519999999999999</v>
      </c>
      <c r="M15" s="289">
        <v>1.1519999999999999</v>
      </c>
      <c r="N15" s="289">
        <v>1.1519999999999999</v>
      </c>
    </row>
    <row r="16" spans="1:17">
      <c r="A16" s="16" t="s">
        <v>23</v>
      </c>
      <c r="B16" s="289"/>
      <c r="C16" s="289"/>
      <c r="D16" s="289"/>
      <c r="E16" s="289"/>
      <c r="F16" s="289"/>
      <c r="G16" s="289"/>
      <c r="H16" s="289">
        <v>2.573</v>
      </c>
      <c r="I16" s="289">
        <v>2.6110000000000002</v>
      </c>
      <c r="J16" s="289">
        <v>2.6619999999999999</v>
      </c>
      <c r="K16" s="289">
        <v>2.9331200000000002</v>
      </c>
      <c r="L16" s="289">
        <v>3.4970432059999998</v>
      </c>
      <c r="M16" s="289">
        <v>4.1896512000000001</v>
      </c>
      <c r="N16" s="289">
        <v>4.1896512000000001</v>
      </c>
    </row>
    <row r="18" spans="1:1">
      <c r="A18" s="102" t="s">
        <v>20</v>
      </c>
    </row>
    <row r="19" spans="1:1">
      <c r="A19" s="102"/>
    </row>
    <row r="20" spans="1:1">
      <c r="A20" s="53" t="s">
        <v>3051</v>
      </c>
    </row>
    <row r="21" spans="1:1">
      <c r="A21" s="53"/>
    </row>
    <row r="22" spans="1:1">
      <c r="A22" s="86"/>
    </row>
    <row r="23" spans="1:1">
      <c r="A23" s="13" t="s">
        <v>389</v>
      </c>
    </row>
  </sheetData>
  <hyperlinks>
    <hyperlink ref="Q3" location="Content!A1" display="Back to content page" xr:uid="{436DB5C7-C01E-43B8-B3BC-0C0AC4901F56}"/>
  </hyperlink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A9CB7-7792-4D1A-88A8-7A285EDB8E7C}">
  <dimension ref="A1:Q26"/>
  <sheetViews>
    <sheetView workbookViewId="0">
      <selection activeCell="Q3" sqref="Q3"/>
    </sheetView>
  </sheetViews>
  <sheetFormatPr defaultRowHeight="14.4"/>
  <cols>
    <col min="1" max="1" width="28.6640625" customWidth="1"/>
  </cols>
  <sheetData>
    <row r="1" spans="1:17">
      <c r="A1" s="44" t="s">
        <v>3135</v>
      </c>
    </row>
    <row r="3" spans="1:17">
      <c r="A3" s="153" t="s">
        <v>2526</v>
      </c>
      <c r="B3" s="25">
        <v>2009</v>
      </c>
      <c r="C3" s="25">
        <v>2010</v>
      </c>
      <c r="D3" s="25">
        <v>2011</v>
      </c>
      <c r="E3" s="25">
        <v>2012</v>
      </c>
      <c r="F3" s="25">
        <v>2013</v>
      </c>
      <c r="G3" s="25">
        <v>2014</v>
      </c>
      <c r="H3" s="25">
        <v>2015</v>
      </c>
      <c r="I3" s="25">
        <v>2016</v>
      </c>
      <c r="J3" s="25">
        <v>2017</v>
      </c>
      <c r="K3" s="25">
        <v>2018</v>
      </c>
      <c r="L3" s="25">
        <v>2019</v>
      </c>
      <c r="M3" s="25">
        <v>2020</v>
      </c>
      <c r="N3" s="25">
        <v>2021</v>
      </c>
      <c r="Q3" s="1" t="s">
        <v>528</v>
      </c>
    </row>
    <row r="4" spans="1:17">
      <c r="A4" s="16" t="s">
        <v>13</v>
      </c>
      <c r="B4" s="289">
        <v>0.23960000000000001</v>
      </c>
      <c r="C4" s="289">
        <v>0.23960000000000001</v>
      </c>
      <c r="D4" s="289">
        <v>0.23960000000000001</v>
      </c>
      <c r="E4" s="289">
        <v>0.23960000000000001</v>
      </c>
      <c r="F4" s="289">
        <v>0.23960000000000001</v>
      </c>
      <c r="G4" s="289">
        <v>0.23960000000000001</v>
      </c>
      <c r="H4" s="289">
        <v>0.23960000000000001</v>
      </c>
      <c r="I4" s="289">
        <v>0.23960000000000001</v>
      </c>
      <c r="J4" s="289">
        <v>0.23960000000000001</v>
      </c>
      <c r="K4" s="289">
        <v>0.23960000000000001</v>
      </c>
      <c r="L4" s="289">
        <v>0.23960000000000001</v>
      </c>
      <c r="M4" s="289">
        <v>0.23960000000000001</v>
      </c>
      <c r="N4" s="289">
        <v>0.23960000000000001</v>
      </c>
    </row>
    <row r="5" spans="1:17">
      <c r="A5" s="16" t="s">
        <v>12</v>
      </c>
      <c r="B5" s="289">
        <v>3.4633333000000002E-2</v>
      </c>
      <c r="C5" s="289">
        <v>3.3566667000000001E-2</v>
      </c>
      <c r="D5" s="289">
        <v>3.2500000000000001E-2</v>
      </c>
      <c r="E5" s="289">
        <v>3.6299999999999999E-2</v>
      </c>
      <c r="F5" s="289">
        <v>3.3550000000000003E-2</v>
      </c>
      <c r="G5" s="289">
        <v>3.0800000000000001E-2</v>
      </c>
      <c r="H5" s="289">
        <v>3.1099999999999999E-2</v>
      </c>
      <c r="I5" s="289">
        <v>2.4E-2</v>
      </c>
      <c r="J5" s="289">
        <v>2.3400000000000001E-2</v>
      </c>
      <c r="K5" s="289">
        <v>2.7199999999999998E-2</v>
      </c>
      <c r="L5" s="289">
        <v>2.8199999999999999E-2</v>
      </c>
      <c r="M5" s="289">
        <v>2.9756600000000001E-2</v>
      </c>
      <c r="N5" s="289">
        <v>2.75503E-2</v>
      </c>
    </row>
    <row r="6" spans="1:17">
      <c r="A6" s="16" t="s">
        <v>483</v>
      </c>
      <c r="B6" s="289">
        <v>5.0000000000000001E-4</v>
      </c>
      <c r="C6" s="289">
        <v>5.0000000000000001E-4</v>
      </c>
      <c r="D6" s="289">
        <v>5.0000000000000001E-4</v>
      </c>
      <c r="E6" s="289">
        <v>5.0000000000000001E-4</v>
      </c>
      <c r="F6" s="289">
        <v>5.0000000000000001E-4</v>
      </c>
      <c r="G6" s="289">
        <v>5.0000000000000001E-4</v>
      </c>
      <c r="H6" s="289">
        <v>5.0000000000000001E-4</v>
      </c>
      <c r="I6" s="289">
        <v>5.0000000000000001E-4</v>
      </c>
      <c r="J6" s="289">
        <v>5.0000000000000001E-4</v>
      </c>
      <c r="K6" s="289">
        <v>5.0000000000000001E-4</v>
      </c>
      <c r="L6" s="289">
        <v>5.0000000000000001E-4</v>
      </c>
      <c r="M6" s="289">
        <v>5.0000000000000001E-4</v>
      </c>
      <c r="N6" s="289">
        <v>5.0000000000000001E-4</v>
      </c>
    </row>
    <row r="7" spans="1:17">
      <c r="A7" s="28" t="s">
        <v>573</v>
      </c>
      <c r="B7" s="289">
        <v>0.14680000000000001</v>
      </c>
      <c r="C7" s="289">
        <v>0.14680000000000001</v>
      </c>
      <c r="D7" s="289">
        <v>0.14680000000000001</v>
      </c>
      <c r="E7" s="289">
        <v>0.14680000000000001</v>
      </c>
      <c r="F7" s="289">
        <v>0.14680000000000001</v>
      </c>
      <c r="G7" s="289">
        <v>0.14680000000000001</v>
      </c>
      <c r="H7" s="289">
        <v>0.14680000000000001</v>
      </c>
      <c r="I7" s="289">
        <v>0.14680000000000001</v>
      </c>
      <c r="J7" s="289">
        <v>0.14680000000000001</v>
      </c>
      <c r="K7" s="289">
        <v>0.14680000000000001</v>
      </c>
      <c r="L7" s="289">
        <v>0.14680000000000001</v>
      </c>
      <c r="M7" s="289">
        <v>0.14680000000000001</v>
      </c>
      <c r="N7" s="289">
        <v>0.14680000000000001</v>
      </c>
    </row>
    <row r="8" spans="1:17">
      <c r="A8" s="16" t="s">
        <v>482</v>
      </c>
      <c r="B8" s="289">
        <v>2.07E-2</v>
      </c>
      <c r="C8" s="289">
        <v>2.07E-2</v>
      </c>
      <c r="D8" s="289">
        <v>2.07E-2</v>
      </c>
      <c r="E8" s="289">
        <v>2.07E-2</v>
      </c>
      <c r="F8" s="289">
        <v>2.07E-2</v>
      </c>
      <c r="G8" s="289">
        <v>2.07E-2</v>
      </c>
      <c r="H8" s="289">
        <v>2.07E-2</v>
      </c>
      <c r="I8" s="289">
        <v>2.07E-2</v>
      </c>
      <c r="J8" s="289">
        <v>2.07E-2</v>
      </c>
      <c r="K8" s="289">
        <v>2.07E-2</v>
      </c>
      <c r="L8" s="289">
        <v>2.07E-2</v>
      </c>
      <c r="M8" s="289">
        <v>2.07E-2</v>
      </c>
      <c r="N8" s="289">
        <v>2.07E-2</v>
      </c>
    </row>
    <row r="9" spans="1:17">
      <c r="A9" s="16" t="s">
        <v>11</v>
      </c>
      <c r="B9" s="289">
        <v>0.02</v>
      </c>
      <c r="C9" s="289">
        <v>0.02</v>
      </c>
      <c r="D9" s="289">
        <v>0.02</v>
      </c>
      <c r="E9" s="289">
        <v>0.02</v>
      </c>
      <c r="F9" s="289">
        <v>0.02</v>
      </c>
      <c r="G9" s="289">
        <v>0.02</v>
      </c>
      <c r="H9" s="289">
        <v>0.02</v>
      </c>
      <c r="I9" s="289">
        <v>0.02</v>
      </c>
      <c r="J9" s="289">
        <v>0.02</v>
      </c>
      <c r="K9" s="289">
        <v>0.02</v>
      </c>
      <c r="L9" s="289">
        <v>0.02</v>
      </c>
      <c r="M9" s="289">
        <v>0.02</v>
      </c>
      <c r="N9" s="289">
        <v>0.02</v>
      </c>
    </row>
    <row r="10" spans="1:17">
      <c r="A10" s="16" t="s">
        <v>10</v>
      </c>
      <c r="B10" s="289">
        <v>0.16189999999999999</v>
      </c>
      <c r="C10" s="289">
        <v>0.16189999999999999</v>
      </c>
      <c r="D10" s="289">
        <v>0.16189999999999999</v>
      </c>
      <c r="E10" s="289">
        <v>0.16189999999999999</v>
      </c>
      <c r="F10" s="289">
        <v>0.16189999999999999</v>
      </c>
      <c r="G10" s="289">
        <v>0.16189999999999999</v>
      </c>
      <c r="H10" s="289">
        <v>0.16189999999999999</v>
      </c>
      <c r="I10" s="289">
        <v>0.16189999999999999</v>
      </c>
      <c r="J10" s="289">
        <v>0.16189999999999999</v>
      </c>
      <c r="K10" s="289">
        <v>0.16189999999999999</v>
      </c>
      <c r="L10" s="289">
        <v>0.16189999999999999</v>
      </c>
      <c r="M10" s="289">
        <v>0.16189999999999999</v>
      </c>
      <c r="N10" s="289">
        <v>0.16189999999999999</v>
      </c>
    </row>
    <row r="11" spans="1:17">
      <c r="A11" s="16" t="s">
        <v>9</v>
      </c>
      <c r="B11" s="289">
        <v>4.7699999999999999E-2</v>
      </c>
      <c r="C11" s="289">
        <v>4.7699999999999999E-2</v>
      </c>
      <c r="D11" s="289">
        <v>4.7699999999999999E-2</v>
      </c>
      <c r="E11" s="289">
        <v>4.7699999999999999E-2</v>
      </c>
      <c r="F11" s="289">
        <v>4.7699999999999999E-2</v>
      </c>
      <c r="G11" s="289">
        <v>4.7699999999999999E-2</v>
      </c>
      <c r="H11" s="289">
        <v>4.7699999999999999E-2</v>
      </c>
      <c r="I11" s="289">
        <v>4.7699999999999999E-2</v>
      </c>
      <c r="J11" s="289">
        <v>4.7699999999999999E-2</v>
      </c>
      <c r="K11" s="289">
        <v>4.7699999999999999E-2</v>
      </c>
      <c r="L11" s="289">
        <v>4.7699999999999999E-2</v>
      </c>
      <c r="M11" s="289">
        <v>4.7699999999999999E-2</v>
      </c>
      <c r="N11" s="289">
        <v>4.7699999999999999E-2</v>
      </c>
    </row>
    <row r="12" spans="1:17">
      <c r="A12" s="16" t="s">
        <v>8</v>
      </c>
      <c r="B12" s="289">
        <v>0.01</v>
      </c>
      <c r="C12" s="289">
        <v>0.01</v>
      </c>
      <c r="D12" s="289">
        <v>0.01</v>
      </c>
      <c r="E12" s="289">
        <v>1.0999999999999999E-2</v>
      </c>
      <c r="F12" s="289">
        <v>1.2999999999999999E-2</v>
      </c>
      <c r="G12" s="289">
        <v>1.2999999999999999E-2</v>
      </c>
      <c r="H12" s="289">
        <v>1.4E-2</v>
      </c>
      <c r="I12" s="289">
        <v>1.2E-2</v>
      </c>
      <c r="J12" s="289">
        <v>1.2E-2</v>
      </c>
      <c r="K12" s="289">
        <v>1.0999999999999999E-2</v>
      </c>
      <c r="L12" s="289">
        <v>0.01</v>
      </c>
      <c r="M12" s="289">
        <v>8.9999999999999993E-3</v>
      </c>
      <c r="N12" s="289">
        <v>8.9999999999999993E-3</v>
      </c>
    </row>
    <row r="13" spans="1:17">
      <c r="A13" s="16" t="s">
        <v>6</v>
      </c>
      <c r="B13" s="289">
        <v>3.1719999999999998E-2</v>
      </c>
      <c r="C13" s="289">
        <v>3.0599999999999999E-2</v>
      </c>
      <c r="D13" s="289">
        <v>2.9479999999999999E-2</v>
      </c>
      <c r="E13" s="289">
        <v>2.836E-2</v>
      </c>
      <c r="F13" s="289">
        <v>2.724E-2</v>
      </c>
      <c r="G13" s="289">
        <v>2.6120000000000001E-2</v>
      </c>
      <c r="H13" s="289">
        <v>2.5000000000000001E-2</v>
      </c>
      <c r="I13" s="289">
        <v>2.5000000000000001E-2</v>
      </c>
      <c r="J13" s="289">
        <v>2.5000000000000001E-2</v>
      </c>
      <c r="K13" s="289">
        <v>2.5000000000000001E-2</v>
      </c>
      <c r="L13" s="289">
        <v>2.5000000000000001E-2</v>
      </c>
      <c r="M13" s="289">
        <v>2.5000000000000001E-2</v>
      </c>
      <c r="N13" s="289">
        <v>2.5000000000000001E-2</v>
      </c>
    </row>
    <row r="14" spans="1:17">
      <c r="A14" s="16" t="s">
        <v>17</v>
      </c>
      <c r="B14" s="289">
        <v>1.4E-2</v>
      </c>
      <c r="C14" s="289">
        <v>1.4E-2</v>
      </c>
      <c r="D14" s="289">
        <v>1.4E-2</v>
      </c>
      <c r="E14" s="289">
        <v>1.4E-2</v>
      </c>
      <c r="F14" s="289">
        <v>1.4E-2</v>
      </c>
      <c r="G14" s="289">
        <v>1.4E-2</v>
      </c>
      <c r="H14" s="289">
        <v>1.4E-2</v>
      </c>
      <c r="I14" s="289">
        <v>1.4E-2</v>
      </c>
      <c r="J14" s="289">
        <v>1.4E-2</v>
      </c>
      <c r="K14" s="289">
        <v>1.4E-2</v>
      </c>
      <c r="L14" s="289">
        <v>1.4E-2</v>
      </c>
      <c r="M14" s="289">
        <v>1.4E-2</v>
      </c>
      <c r="N14" s="289">
        <v>1.4E-2</v>
      </c>
    </row>
    <row r="15" spans="1:17">
      <c r="A15" s="16" t="s">
        <v>4</v>
      </c>
      <c r="B15" s="289">
        <v>3.8E-3</v>
      </c>
      <c r="C15" s="289">
        <v>3.8E-3</v>
      </c>
      <c r="D15" s="289">
        <v>3.8E-3</v>
      </c>
      <c r="E15" s="289">
        <v>3.8E-3</v>
      </c>
      <c r="F15" s="289">
        <v>3.8E-3</v>
      </c>
      <c r="G15" s="289">
        <v>3.8E-3</v>
      </c>
      <c r="H15" s="289">
        <v>3.8E-3</v>
      </c>
      <c r="I15" s="289">
        <v>3.8E-3</v>
      </c>
      <c r="J15" s="289">
        <v>3.8E-3</v>
      </c>
      <c r="K15" s="289">
        <v>3.8E-3</v>
      </c>
      <c r="L15" s="289">
        <v>3.8E-3</v>
      </c>
      <c r="M15" s="289">
        <v>3.8E-3</v>
      </c>
      <c r="N15" s="289">
        <v>3.8E-3</v>
      </c>
    </row>
    <row r="16" spans="1:17">
      <c r="A16" s="16" t="s">
        <v>3</v>
      </c>
      <c r="B16" s="289">
        <v>1.448692308</v>
      </c>
      <c r="C16" s="289">
        <v>1.492769231</v>
      </c>
      <c r="D16" s="289">
        <v>1.536846154</v>
      </c>
      <c r="E16" s="289">
        <v>1.580923077</v>
      </c>
      <c r="F16" s="289">
        <v>1.625</v>
      </c>
      <c r="G16" s="289">
        <v>2.6074999999999999</v>
      </c>
      <c r="H16" s="289">
        <v>3.59</v>
      </c>
      <c r="I16" s="289">
        <v>3.94</v>
      </c>
      <c r="J16" s="289">
        <v>4.0999999999999996</v>
      </c>
      <c r="K16" s="289">
        <v>4.07</v>
      </c>
      <c r="L16" s="289">
        <v>4.25</v>
      </c>
      <c r="M16" s="289">
        <v>4.09</v>
      </c>
      <c r="N16" s="289">
        <v>4.1639999999999997</v>
      </c>
    </row>
    <row r="17" spans="1:14">
      <c r="A17" s="16" t="s">
        <v>32</v>
      </c>
      <c r="B17" s="289">
        <v>2.5000000000000001E-2</v>
      </c>
      <c r="C17" s="289">
        <v>2.5000000000000001E-2</v>
      </c>
      <c r="D17" s="289">
        <v>2.5000000000000001E-2</v>
      </c>
      <c r="E17" s="289">
        <v>2.5000000000000001E-2</v>
      </c>
      <c r="F17" s="289">
        <v>2.5000000000000001E-2</v>
      </c>
      <c r="G17" s="289">
        <v>2.5000000000000001E-2</v>
      </c>
      <c r="H17" s="289">
        <v>2.5000000000000001E-2</v>
      </c>
      <c r="I17" s="289">
        <v>2.5000000000000001E-2</v>
      </c>
      <c r="J17" s="289">
        <v>2.5000000000000001E-2</v>
      </c>
      <c r="K17" s="289">
        <v>2.5000000000000001E-2</v>
      </c>
      <c r="L17" s="289">
        <v>2.5000000000000001E-2</v>
      </c>
      <c r="M17" s="289">
        <v>2.5000000000000001E-2</v>
      </c>
      <c r="N17" s="289">
        <v>2.5000000000000001E-2</v>
      </c>
    </row>
    <row r="18" spans="1:14">
      <c r="A18" s="16" t="s">
        <v>1</v>
      </c>
      <c r="B18" s="289">
        <v>0.13</v>
      </c>
      <c r="C18" s="289">
        <v>0.13</v>
      </c>
      <c r="D18" s="289">
        <v>0.13</v>
      </c>
      <c r="E18" s="289">
        <v>0.13</v>
      </c>
      <c r="F18" s="289">
        <v>0.13</v>
      </c>
      <c r="G18" s="289">
        <v>0.13</v>
      </c>
      <c r="H18" s="289">
        <v>0.13</v>
      </c>
      <c r="I18" s="289">
        <v>0.13</v>
      </c>
      <c r="J18" s="289">
        <v>0.13</v>
      </c>
      <c r="K18" s="289">
        <v>0.13</v>
      </c>
      <c r="L18" s="289">
        <v>0.13</v>
      </c>
      <c r="M18" s="289">
        <v>0.13</v>
      </c>
      <c r="N18" s="289">
        <v>0.13</v>
      </c>
    </row>
    <row r="19" spans="1:14">
      <c r="A19" s="16" t="s">
        <v>23</v>
      </c>
      <c r="B19" s="289">
        <v>0.18160000000000001</v>
      </c>
      <c r="C19" s="289">
        <v>0.16489999999999999</v>
      </c>
      <c r="D19" s="289">
        <v>0.1482</v>
      </c>
      <c r="E19" s="289">
        <v>0.13150000000000001</v>
      </c>
      <c r="F19" s="289">
        <v>0.1148</v>
      </c>
      <c r="G19" s="289">
        <v>9.8100000000000007E-2</v>
      </c>
      <c r="H19" s="289">
        <v>8.14E-2</v>
      </c>
      <c r="I19" s="289">
        <v>8.14E-2</v>
      </c>
      <c r="J19" s="289">
        <v>8.14E-2</v>
      </c>
      <c r="K19" s="289">
        <v>8.1351999999999994E-2</v>
      </c>
      <c r="L19" s="289">
        <v>8.1351999999999994E-2</v>
      </c>
      <c r="M19" s="289">
        <v>8.1351999999999994E-2</v>
      </c>
      <c r="N19" s="289">
        <v>8.1351999999999994E-2</v>
      </c>
    </row>
    <row r="21" spans="1:14">
      <c r="A21" s="102" t="s">
        <v>20</v>
      </c>
    </row>
    <row r="22" spans="1:14">
      <c r="A22" s="102"/>
    </row>
    <row r="23" spans="1:14">
      <c r="A23" s="53" t="s">
        <v>3051</v>
      </c>
    </row>
    <row r="24" spans="1:14">
      <c r="A24" s="53"/>
    </row>
    <row r="25" spans="1:14">
      <c r="A25" s="86"/>
    </row>
    <row r="26" spans="1:14">
      <c r="A26" s="13" t="s">
        <v>389</v>
      </c>
    </row>
  </sheetData>
  <hyperlinks>
    <hyperlink ref="Q3" location="Content!A1" display="Back to content page" xr:uid="{82ACE88D-A70E-4E1C-8AF6-9B0FA340FAEB}"/>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C08FC-44C5-45FD-BB38-4C0F8BCD9CF6}">
  <dimension ref="A1:S32"/>
  <sheetViews>
    <sheetView workbookViewId="0">
      <selection activeCell="B4" sqref="B4:P19"/>
    </sheetView>
  </sheetViews>
  <sheetFormatPr defaultRowHeight="14.4"/>
  <cols>
    <col min="1" max="1" width="37.77734375" customWidth="1"/>
  </cols>
  <sheetData>
    <row r="1" spans="1:19">
      <c r="A1" s="18" t="s">
        <v>3136</v>
      </c>
    </row>
    <row r="3" spans="1:19">
      <c r="A3" s="153" t="s">
        <v>2526</v>
      </c>
      <c r="B3" s="25">
        <v>2009</v>
      </c>
      <c r="C3" s="25">
        <v>2010</v>
      </c>
      <c r="D3" s="25">
        <v>2011</v>
      </c>
      <c r="E3" s="25">
        <v>2012</v>
      </c>
      <c r="F3" s="25">
        <v>2013</v>
      </c>
      <c r="G3" s="25">
        <v>2014</v>
      </c>
      <c r="H3" s="25">
        <v>2015</v>
      </c>
      <c r="I3" s="25">
        <v>2016</v>
      </c>
      <c r="J3" s="25">
        <v>2017</v>
      </c>
      <c r="K3" s="25">
        <v>2018</v>
      </c>
      <c r="L3" s="25">
        <v>2019</v>
      </c>
      <c r="M3" s="25">
        <v>2020</v>
      </c>
      <c r="N3" s="25">
        <v>2021</v>
      </c>
      <c r="O3" s="25">
        <v>2022</v>
      </c>
      <c r="P3" s="25">
        <v>2023</v>
      </c>
      <c r="S3" s="1" t="s">
        <v>528</v>
      </c>
    </row>
    <row r="4" spans="1:19">
      <c r="A4" s="16" t="s">
        <v>13</v>
      </c>
      <c r="B4" s="286">
        <v>45.267781241000002</v>
      </c>
      <c r="C4" s="286">
        <v>45.267781241000002</v>
      </c>
      <c r="D4" s="286">
        <v>45.267781241000002</v>
      </c>
      <c r="E4" s="286">
        <v>45.267781241000002</v>
      </c>
      <c r="F4" s="286">
        <v>45.267781241000002</v>
      </c>
      <c r="G4" s="286">
        <v>45.267781241000002</v>
      </c>
      <c r="H4" s="286">
        <v>45.267781241000002</v>
      </c>
      <c r="I4" s="286">
        <v>45.267781241000002</v>
      </c>
      <c r="J4" s="286">
        <v>45.267781241000002</v>
      </c>
      <c r="K4" s="286">
        <v>45.267781241000002</v>
      </c>
      <c r="L4" s="286">
        <v>45.267781241000002</v>
      </c>
      <c r="M4" s="286">
        <v>45.267781241000002</v>
      </c>
      <c r="N4" s="286">
        <v>45.267781241000002</v>
      </c>
      <c r="O4" s="286"/>
      <c r="P4" s="286"/>
    </row>
    <row r="5" spans="1:19">
      <c r="A5" s="16" t="s">
        <v>12</v>
      </c>
      <c r="B5" s="286">
        <v>44.878182150000001</v>
      </c>
      <c r="C5" s="286">
        <v>45.357186507000002</v>
      </c>
      <c r="D5" s="286">
        <v>45.841784990000001</v>
      </c>
      <c r="E5" s="286">
        <v>43.077714874000002</v>
      </c>
      <c r="F5" s="286">
        <v>45.735217163999998</v>
      </c>
      <c r="G5" s="286">
        <v>48.483235764</v>
      </c>
      <c r="H5" s="286">
        <v>47.124600639000001</v>
      </c>
      <c r="I5" s="286">
        <v>47.839046199999999</v>
      </c>
      <c r="J5" s="286">
        <v>52.124352332000001</v>
      </c>
      <c r="K5" s="286">
        <v>47.647058823000002</v>
      </c>
      <c r="L5" s="286">
        <v>49.111342145999998</v>
      </c>
      <c r="M5" s="286">
        <v>49.540710873000002</v>
      </c>
      <c r="N5" s="286">
        <v>54.820125716</v>
      </c>
      <c r="O5" s="286"/>
      <c r="P5" s="286"/>
    </row>
    <row r="6" spans="1:19">
      <c r="A6" s="16" t="s">
        <v>483</v>
      </c>
      <c r="B6" s="286">
        <v>48</v>
      </c>
      <c r="C6" s="286">
        <v>48</v>
      </c>
      <c r="D6" s="286">
        <v>48</v>
      </c>
      <c r="E6" s="286">
        <v>48</v>
      </c>
      <c r="F6" s="286">
        <v>48</v>
      </c>
      <c r="G6" s="286">
        <v>48</v>
      </c>
      <c r="H6" s="286">
        <v>48</v>
      </c>
      <c r="I6" s="286">
        <v>48</v>
      </c>
      <c r="J6" s="286">
        <v>48</v>
      </c>
      <c r="K6" s="286">
        <v>48</v>
      </c>
      <c r="L6" s="286">
        <v>48</v>
      </c>
      <c r="M6" s="286">
        <v>48</v>
      </c>
      <c r="N6" s="286">
        <v>48</v>
      </c>
      <c r="O6" s="286"/>
      <c r="P6" s="286"/>
    </row>
    <row r="7" spans="1:19">
      <c r="A7" s="28" t="s">
        <v>573</v>
      </c>
      <c r="B7" s="286">
        <v>68.007606788000004</v>
      </c>
      <c r="C7" s="286">
        <v>68.007606788000004</v>
      </c>
      <c r="D7" s="286">
        <v>68.007606788000004</v>
      </c>
      <c r="E7" s="286">
        <v>68.007606788000004</v>
      </c>
      <c r="F7" s="286">
        <v>68.007606788000004</v>
      </c>
      <c r="G7" s="286">
        <v>68.007606788000004</v>
      </c>
      <c r="H7" s="286">
        <v>68.007606788000004</v>
      </c>
      <c r="I7" s="286">
        <v>68.007606788000004</v>
      </c>
      <c r="J7" s="286">
        <v>68.007606788000004</v>
      </c>
      <c r="K7" s="286">
        <v>68.007606788000004</v>
      </c>
      <c r="L7" s="286">
        <v>68.007606788000004</v>
      </c>
      <c r="M7" s="286">
        <v>68.007606788000004</v>
      </c>
      <c r="N7" s="286">
        <v>68.007606788000004</v>
      </c>
      <c r="O7" s="286"/>
      <c r="P7" s="286"/>
    </row>
    <row r="8" spans="1:19">
      <c r="A8" s="16" t="s">
        <v>482</v>
      </c>
      <c r="B8" s="286">
        <v>3.8670411979999999</v>
      </c>
      <c r="C8" s="286">
        <v>3.8670411979999999</v>
      </c>
      <c r="D8" s="286">
        <v>3.8670411979999999</v>
      </c>
      <c r="E8" s="286">
        <v>3.8670411979999999</v>
      </c>
      <c r="F8" s="286">
        <v>3.8670411979999999</v>
      </c>
      <c r="G8" s="286">
        <v>3.8670411979999999</v>
      </c>
      <c r="H8" s="286">
        <v>3.8670411979999999</v>
      </c>
      <c r="I8" s="286">
        <v>3.8670411979999999</v>
      </c>
      <c r="J8" s="286">
        <v>3.8670411979999999</v>
      </c>
      <c r="K8" s="286">
        <v>3.8670411979999999</v>
      </c>
      <c r="L8" s="286">
        <v>3.8670411979999999</v>
      </c>
      <c r="M8" s="286">
        <v>3.8670411979999999</v>
      </c>
      <c r="N8" s="286">
        <v>3.8670411979999999</v>
      </c>
      <c r="O8" s="286"/>
      <c r="P8" s="286"/>
    </row>
    <row r="9" spans="1:19">
      <c r="A9" s="16" t="s">
        <v>11</v>
      </c>
      <c r="B9" s="286">
        <v>45.662100457000001</v>
      </c>
      <c r="C9" s="286">
        <v>45.662100457000001</v>
      </c>
      <c r="D9" s="286">
        <v>45.662100457000001</v>
      </c>
      <c r="E9" s="286">
        <v>45.662100457000001</v>
      </c>
      <c r="F9" s="286">
        <v>45.662100457000001</v>
      </c>
      <c r="G9" s="286">
        <v>45.662100457000001</v>
      </c>
      <c r="H9" s="286">
        <v>45.662100457000001</v>
      </c>
      <c r="I9" s="286">
        <v>45.662100457000001</v>
      </c>
      <c r="J9" s="286">
        <v>45.662100457000001</v>
      </c>
      <c r="K9" s="286">
        <v>45.662100457000001</v>
      </c>
      <c r="L9" s="286">
        <v>45.662100457000001</v>
      </c>
      <c r="M9" s="286">
        <v>45.662100457000001</v>
      </c>
      <c r="N9" s="286">
        <v>45.662100457000001</v>
      </c>
      <c r="O9" s="286"/>
      <c r="P9" s="286"/>
    </row>
    <row r="10" spans="1:19">
      <c r="A10" s="16" t="s">
        <v>10</v>
      </c>
      <c r="B10" s="286">
        <v>2.9136454500000002</v>
      </c>
      <c r="C10" s="286">
        <v>2.9136454500000002</v>
      </c>
      <c r="D10" s="286">
        <v>2.9136454500000002</v>
      </c>
      <c r="E10" s="286">
        <v>2.9136454500000002</v>
      </c>
      <c r="F10" s="286">
        <v>2.9136454500000002</v>
      </c>
      <c r="G10" s="286">
        <v>2.9136454500000002</v>
      </c>
      <c r="H10" s="286">
        <v>2.9136454500000002</v>
      </c>
      <c r="I10" s="286">
        <v>2.9136454500000002</v>
      </c>
      <c r="J10" s="286">
        <v>2.9136454500000002</v>
      </c>
      <c r="K10" s="286">
        <v>2.9136454500000002</v>
      </c>
      <c r="L10" s="286">
        <v>2.9136454500000002</v>
      </c>
      <c r="M10" s="286">
        <v>2.9136454500000002</v>
      </c>
      <c r="N10" s="286">
        <v>2.9136454500000002</v>
      </c>
      <c r="O10" s="286"/>
      <c r="P10" s="286"/>
    </row>
    <row r="11" spans="1:19">
      <c r="A11" s="16" t="s">
        <v>9</v>
      </c>
      <c r="B11" s="286">
        <v>10.546875</v>
      </c>
      <c r="C11" s="286">
        <v>10.546875</v>
      </c>
      <c r="D11" s="286">
        <v>10.546875</v>
      </c>
      <c r="E11" s="286">
        <v>10.546875</v>
      </c>
      <c r="F11" s="286">
        <v>10.546875</v>
      </c>
      <c r="G11" s="286">
        <v>10.546875</v>
      </c>
      <c r="H11" s="286">
        <v>10.546875</v>
      </c>
      <c r="I11" s="286">
        <v>10.546875</v>
      </c>
      <c r="J11" s="286">
        <v>10.546875</v>
      </c>
      <c r="K11" s="286">
        <v>10.546875</v>
      </c>
      <c r="L11" s="286">
        <v>10.546875</v>
      </c>
      <c r="M11" s="286">
        <v>10.546875</v>
      </c>
      <c r="N11" s="286">
        <v>10.546875</v>
      </c>
      <c r="O11" s="286"/>
      <c r="P11" s="286"/>
    </row>
    <row r="12" spans="1:19">
      <c r="A12" s="16" t="s">
        <v>8</v>
      </c>
      <c r="B12" s="279">
        <v>35.284810126582279</v>
      </c>
      <c r="C12" s="279">
        <v>35.007849293563581</v>
      </c>
      <c r="D12" s="279">
        <v>35.9</v>
      </c>
      <c r="E12" s="279">
        <v>35.4</v>
      </c>
      <c r="F12" s="279">
        <v>36.18</v>
      </c>
      <c r="G12" s="279">
        <v>37.741935483870968</v>
      </c>
      <c r="H12" s="279">
        <v>41.666666666666671</v>
      </c>
      <c r="I12" s="279">
        <v>41.451612903225801</v>
      </c>
      <c r="J12" s="279">
        <v>42.601626016260163</v>
      </c>
      <c r="K12" s="279">
        <v>47.546531302876481</v>
      </c>
      <c r="L12" s="279">
        <v>48.235294117647058</v>
      </c>
      <c r="M12" s="279">
        <v>48.4</v>
      </c>
      <c r="N12" s="279">
        <v>48.841059602649004</v>
      </c>
      <c r="O12" s="669">
        <v>50.632911392405063</v>
      </c>
      <c r="P12" s="669">
        <f>(170+143)/618*100</f>
        <v>50.647249190938517</v>
      </c>
    </row>
    <row r="13" spans="1:19">
      <c r="A13" s="16" t="s">
        <v>6</v>
      </c>
      <c r="B13" s="286">
        <v>24.211150407000002</v>
      </c>
      <c r="C13" s="286">
        <v>24.411028686000002</v>
      </c>
      <c r="D13" s="286">
        <v>24.599312488999999</v>
      </c>
      <c r="E13" s="286">
        <v>24.776982231000002</v>
      </c>
      <c r="F13" s="286">
        <v>24.944910824000001</v>
      </c>
      <c r="G13" s="286">
        <v>25.103878012999999</v>
      </c>
      <c r="H13" s="286">
        <v>25.254582485</v>
      </c>
      <c r="I13" s="286">
        <v>25.254582485</v>
      </c>
      <c r="J13" s="286">
        <v>25.254582485</v>
      </c>
      <c r="K13" s="286">
        <v>25.254582485</v>
      </c>
      <c r="L13" s="286">
        <v>25.254582485</v>
      </c>
      <c r="M13" s="286">
        <v>25.254582485</v>
      </c>
      <c r="N13" s="286">
        <v>25.254582485</v>
      </c>
      <c r="O13" s="286"/>
      <c r="P13" s="286"/>
    </row>
    <row r="14" spans="1:19">
      <c r="A14" s="16" t="s">
        <v>17</v>
      </c>
      <c r="B14" s="286">
        <v>25.347222221999999</v>
      </c>
      <c r="C14" s="286">
        <v>25.347222221999999</v>
      </c>
      <c r="D14" s="286">
        <v>25.347222221999999</v>
      </c>
      <c r="E14" s="286">
        <v>25.347222221999999</v>
      </c>
      <c r="F14" s="286">
        <v>25.347222221999999</v>
      </c>
      <c r="G14" s="286">
        <v>25.347222221999999</v>
      </c>
      <c r="H14" s="286">
        <v>25.347222221999999</v>
      </c>
      <c r="I14" s="286">
        <v>25.347222221999999</v>
      </c>
      <c r="J14" s="286">
        <v>25.347222221999999</v>
      </c>
      <c r="K14" s="286">
        <v>25.347222221999999</v>
      </c>
      <c r="L14" s="286">
        <v>25.347222221999999</v>
      </c>
      <c r="M14" s="286">
        <v>25.347222221999999</v>
      </c>
      <c r="N14" s="286">
        <v>25.347222221999999</v>
      </c>
      <c r="O14" s="286"/>
      <c r="P14" s="286"/>
    </row>
    <row r="15" spans="1:19">
      <c r="A15" s="16" t="s">
        <v>4</v>
      </c>
      <c r="B15" s="286">
        <v>65.693430656999993</v>
      </c>
      <c r="C15" s="286">
        <v>65.693430656999993</v>
      </c>
      <c r="D15" s="286">
        <v>65.693430656999993</v>
      </c>
      <c r="E15" s="286">
        <v>65.693430656999993</v>
      </c>
      <c r="F15" s="286">
        <v>65.693430656999993</v>
      </c>
      <c r="G15" s="286">
        <v>65.693430656999993</v>
      </c>
      <c r="H15" s="286">
        <v>65.693430656999993</v>
      </c>
      <c r="I15" s="286">
        <v>65.693430656999993</v>
      </c>
      <c r="J15" s="286">
        <v>65.693430656999993</v>
      </c>
      <c r="K15" s="286">
        <v>65.693430656999993</v>
      </c>
      <c r="L15" s="286">
        <v>65.693430656999993</v>
      </c>
      <c r="M15" s="286">
        <v>65.693430656999993</v>
      </c>
      <c r="N15" s="286">
        <v>65.693430656999993</v>
      </c>
      <c r="O15" s="286"/>
      <c r="P15" s="286"/>
    </row>
    <row r="16" spans="1:19">
      <c r="A16" s="16" t="s">
        <v>3</v>
      </c>
      <c r="B16" s="286">
        <v>27.944385004000001</v>
      </c>
      <c r="C16" s="286">
        <v>27.698370014999998</v>
      </c>
      <c r="D16" s="286">
        <v>27.45915016</v>
      </c>
      <c r="E16" s="286">
        <v>27.226447744000001</v>
      </c>
      <c r="F16" s="286">
        <v>27</v>
      </c>
      <c r="G16" s="286">
        <v>23.170374707000001</v>
      </c>
      <c r="H16" s="286">
        <v>19.989281886000001</v>
      </c>
      <c r="I16" s="286">
        <v>19.842519684999999</v>
      </c>
      <c r="J16" s="286">
        <v>20.072239421999999</v>
      </c>
      <c r="K16" s="286">
        <v>15.098236776</v>
      </c>
      <c r="L16" s="286">
        <v>16.666666667000001</v>
      </c>
      <c r="M16" s="286">
        <v>16.207378078000001</v>
      </c>
      <c r="N16" s="286">
        <v>17.435217303000002</v>
      </c>
      <c r="O16" s="286"/>
      <c r="P16" s="286"/>
    </row>
    <row r="17" spans="1:16">
      <c r="A17" s="16" t="s">
        <v>32</v>
      </c>
      <c r="B17" s="286">
        <v>10.165895062000001</v>
      </c>
      <c r="C17" s="286">
        <v>10.165895062000001</v>
      </c>
      <c r="D17" s="286">
        <v>10.165895062000001</v>
      </c>
      <c r="E17" s="286">
        <v>10.165895062000001</v>
      </c>
      <c r="F17" s="286">
        <v>10.165895062000001</v>
      </c>
      <c r="G17" s="286">
        <v>10.165895062000001</v>
      </c>
      <c r="H17" s="286">
        <v>10.165895062000001</v>
      </c>
      <c r="I17" s="286">
        <v>10.165895062000001</v>
      </c>
      <c r="J17" s="286">
        <v>10.165895062000001</v>
      </c>
      <c r="K17" s="286">
        <v>10.165895062000001</v>
      </c>
      <c r="L17" s="286">
        <v>10.165895062000001</v>
      </c>
      <c r="M17" s="286">
        <v>10.165895062000001</v>
      </c>
      <c r="N17" s="286">
        <v>10.165895062000001</v>
      </c>
      <c r="O17" s="286"/>
      <c r="P17" s="286"/>
    </row>
    <row r="18" spans="1:16">
      <c r="A18" s="16" t="s">
        <v>1</v>
      </c>
      <c r="B18" s="286">
        <v>18.447837150000002</v>
      </c>
      <c r="C18" s="286">
        <v>18.447837150000002</v>
      </c>
      <c r="D18" s="286">
        <v>18.447837150000002</v>
      </c>
      <c r="E18" s="286">
        <v>18.447837150000002</v>
      </c>
      <c r="F18" s="286">
        <v>18.447837150000002</v>
      </c>
      <c r="G18" s="286">
        <v>18.447837150000002</v>
      </c>
      <c r="H18" s="286">
        <v>18.447837150000002</v>
      </c>
      <c r="I18" s="286">
        <v>18.447837150000002</v>
      </c>
      <c r="J18" s="286">
        <v>18.447837150000002</v>
      </c>
      <c r="K18" s="286">
        <v>18.447837150000002</v>
      </c>
      <c r="L18" s="286">
        <v>18.447837150000002</v>
      </c>
      <c r="M18" s="286">
        <v>18.447837150000002</v>
      </c>
      <c r="N18" s="286">
        <v>18.447837150000002</v>
      </c>
      <c r="O18" s="286"/>
      <c r="P18" s="286"/>
    </row>
    <row r="19" spans="1:16">
      <c r="A19" s="16" t="s">
        <v>23</v>
      </c>
      <c r="B19" s="286">
        <v>13.51439489</v>
      </c>
      <c r="C19" s="286">
        <v>14.334221442</v>
      </c>
      <c r="D19" s="286">
        <v>15.164305095</v>
      </c>
      <c r="E19" s="286">
        <v>16.004839554</v>
      </c>
      <c r="F19" s="286">
        <v>16.856023435000001</v>
      </c>
      <c r="G19" s="286">
        <v>17.718060417</v>
      </c>
      <c r="H19" s="286">
        <v>18.591159407999999</v>
      </c>
      <c r="I19" s="279">
        <v>17.616106825849499</v>
      </c>
      <c r="J19" s="279">
        <v>15.956893513783507</v>
      </c>
      <c r="K19" s="279">
        <v>17.207486806633522</v>
      </c>
      <c r="L19" s="279">
        <v>17.2</v>
      </c>
      <c r="M19" s="279">
        <v>17</v>
      </c>
      <c r="N19" s="286">
        <v>11.142845713</v>
      </c>
      <c r="O19" s="286"/>
      <c r="P19" s="286"/>
    </row>
    <row r="21" spans="1:16">
      <c r="A21" s="102" t="s">
        <v>20</v>
      </c>
    </row>
    <row r="22" spans="1:16">
      <c r="A22" s="102"/>
    </row>
    <row r="23" spans="1:16">
      <c r="A23" s="53" t="s">
        <v>3123</v>
      </c>
    </row>
    <row r="25" spans="1:16">
      <c r="A25" s="53" t="s">
        <v>3124</v>
      </c>
    </row>
    <row r="28" spans="1:16">
      <c r="A28" s="44" t="s">
        <v>151</v>
      </c>
    </row>
    <row r="29" spans="1:16">
      <c r="A29" s="17"/>
    </row>
    <row r="30" spans="1:16">
      <c r="A30" s="18" t="s">
        <v>386</v>
      </c>
    </row>
    <row r="31" spans="1:16">
      <c r="A31" s="17"/>
    </row>
    <row r="32" spans="1:16">
      <c r="A32" s="18" t="s">
        <v>227</v>
      </c>
    </row>
  </sheetData>
  <hyperlinks>
    <hyperlink ref="S3" location="Content!A1" display="Back to content page" xr:uid="{24930985-2053-4967-8626-3BFA57B8A9B5}"/>
  </hyperlinks>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09BE7-DD2E-4462-A394-E8A7E9195785}">
  <dimension ref="A1:S32"/>
  <sheetViews>
    <sheetView workbookViewId="0">
      <selection activeCell="B4" sqref="B4:P19"/>
    </sheetView>
  </sheetViews>
  <sheetFormatPr defaultRowHeight="14.4"/>
  <cols>
    <col min="1" max="1" width="37.21875" customWidth="1"/>
  </cols>
  <sheetData>
    <row r="1" spans="1:19">
      <c r="A1" s="18" t="s">
        <v>3137</v>
      </c>
    </row>
    <row r="3" spans="1:19">
      <c r="A3" s="153" t="s">
        <v>2526</v>
      </c>
      <c r="B3" s="25">
        <v>2009</v>
      </c>
      <c r="C3" s="25">
        <v>2010</v>
      </c>
      <c r="D3" s="25">
        <v>2011</v>
      </c>
      <c r="E3" s="25">
        <v>2012</v>
      </c>
      <c r="F3" s="25">
        <v>2013</v>
      </c>
      <c r="G3" s="25">
        <v>2014</v>
      </c>
      <c r="H3" s="25">
        <v>2015</v>
      </c>
      <c r="I3" s="25">
        <v>2016</v>
      </c>
      <c r="J3" s="25">
        <v>2017</v>
      </c>
      <c r="K3" s="25">
        <v>2018</v>
      </c>
      <c r="L3" s="25">
        <v>2019</v>
      </c>
      <c r="M3" s="25">
        <v>2020</v>
      </c>
      <c r="N3" s="25">
        <v>2021</v>
      </c>
      <c r="O3" s="25">
        <v>2022</v>
      </c>
      <c r="P3" s="25">
        <v>2023</v>
      </c>
      <c r="S3" s="1" t="s">
        <v>528</v>
      </c>
    </row>
    <row r="4" spans="1:19">
      <c r="A4" s="16" t="s">
        <v>13</v>
      </c>
      <c r="B4" s="286">
        <v>20.784924908000001</v>
      </c>
      <c r="C4" s="286">
        <v>20.784924908000001</v>
      </c>
      <c r="D4" s="286">
        <v>20.784924908000001</v>
      </c>
      <c r="E4" s="286">
        <v>20.784924908000001</v>
      </c>
      <c r="F4" s="286">
        <v>20.784924908000001</v>
      </c>
      <c r="G4" s="286">
        <v>20.784924908000001</v>
      </c>
      <c r="H4" s="286">
        <v>20.784924908000001</v>
      </c>
      <c r="I4" s="286">
        <v>20.784924908000001</v>
      </c>
      <c r="J4" s="286">
        <v>20.784924908000001</v>
      </c>
      <c r="K4" s="286">
        <v>20.784924908000001</v>
      </c>
      <c r="L4" s="286">
        <v>20.784924908000001</v>
      </c>
      <c r="M4" s="286">
        <v>20.784924908000001</v>
      </c>
      <c r="N4" s="286">
        <v>20.784924908000001</v>
      </c>
      <c r="O4" s="286"/>
      <c r="P4" s="286"/>
    </row>
    <row r="5" spans="1:19">
      <c r="A5" s="16" t="s">
        <v>12</v>
      </c>
      <c r="B5" s="286">
        <v>37.762014702999998</v>
      </c>
      <c r="C5" s="286">
        <v>37.719995111000003</v>
      </c>
      <c r="D5" s="286">
        <v>37.677484786999997</v>
      </c>
      <c r="E5" s="286">
        <v>38.239835306000003</v>
      </c>
      <c r="F5" s="286">
        <v>36.708529566000003</v>
      </c>
      <c r="G5" s="286">
        <v>35.125066525000001</v>
      </c>
      <c r="H5" s="286">
        <v>36.315228967000003</v>
      </c>
      <c r="I5" s="286">
        <v>40.238450075000003</v>
      </c>
      <c r="J5" s="286">
        <v>35.751295337000002</v>
      </c>
      <c r="K5" s="286">
        <v>39.019607843000003</v>
      </c>
      <c r="L5" s="286">
        <v>36.927570672000002</v>
      </c>
      <c r="M5" s="286">
        <v>36.959799951999997</v>
      </c>
      <c r="N5" s="286">
        <v>33.387124045</v>
      </c>
      <c r="O5" s="286"/>
      <c r="P5" s="286"/>
    </row>
    <row r="6" spans="1:19">
      <c r="A6" s="16" t="s">
        <v>483</v>
      </c>
      <c r="B6" s="286">
        <v>47</v>
      </c>
      <c r="C6" s="286">
        <v>47</v>
      </c>
      <c r="D6" s="286">
        <v>47</v>
      </c>
      <c r="E6" s="286">
        <v>47</v>
      </c>
      <c r="F6" s="286">
        <v>47</v>
      </c>
      <c r="G6" s="286">
        <v>47</v>
      </c>
      <c r="H6" s="286">
        <v>47</v>
      </c>
      <c r="I6" s="286">
        <v>47</v>
      </c>
      <c r="J6" s="286">
        <v>47</v>
      </c>
      <c r="K6" s="286">
        <v>47</v>
      </c>
      <c r="L6" s="286">
        <v>47</v>
      </c>
      <c r="M6" s="286">
        <v>47</v>
      </c>
      <c r="N6" s="286">
        <v>47</v>
      </c>
      <c r="O6" s="286"/>
      <c r="P6" s="286"/>
    </row>
    <row r="7" spans="1:19">
      <c r="A7" s="28" t="s">
        <v>573</v>
      </c>
      <c r="B7" s="286">
        <v>10.517846693999999</v>
      </c>
      <c r="C7" s="286">
        <v>10.517846693999999</v>
      </c>
      <c r="D7" s="286">
        <v>10.517846693999999</v>
      </c>
      <c r="E7" s="286">
        <v>10.517846693999999</v>
      </c>
      <c r="F7" s="286">
        <v>10.517846693999999</v>
      </c>
      <c r="G7" s="286">
        <v>10.517846693999999</v>
      </c>
      <c r="H7" s="286">
        <v>10.517846693999999</v>
      </c>
      <c r="I7" s="286">
        <v>10.517846693999999</v>
      </c>
      <c r="J7" s="286">
        <v>10.517846693999999</v>
      </c>
      <c r="K7" s="286">
        <v>10.517846693999999</v>
      </c>
      <c r="L7" s="286">
        <v>10.517846693999999</v>
      </c>
      <c r="M7" s="286">
        <v>10.517846693999999</v>
      </c>
      <c r="N7" s="286">
        <v>10.517846693999999</v>
      </c>
      <c r="O7" s="286"/>
      <c r="P7" s="286"/>
    </row>
    <row r="8" spans="1:19">
      <c r="A8" s="16" t="s">
        <v>482</v>
      </c>
      <c r="B8" s="286">
        <v>94.194756553999994</v>
      </c>
      <c r="C8" s="286">
        <v>94.194756553999994</v>
      </c>
      <c r="D8" s="286">
        <v>94.194756553999994</v>
      </c>
      <c r="E8" s="286">
        <v>94.194756553999994</v>
      </c>
      <c r="F8" s="286">
        <v>94.194756553999994</v>
      </c>
      <c r="G8" s="286">
        <v>94.194756553999994</v>
      </c>
      <c r="H8" s="286">
        <v>94.194756553999994</v>
      </c>
      <c r="I8" s="286">
        <v>94.194756553999994</v>
      </c>
      <c r="J8" s="286">
        <v>94.194756553999994</v>
      </c>
      <c r="K8" s="286">
        <v>94.194756553999994</v>
      </c>
      <c r="L8" s="286">
        <v>94.194756553999994</v>
      </c>
      <c r="M8" s="286">
        <v>94.194756553999994</v>
      </c>
      <c r="N8" s="286">
        <v>94.194756553999994</v>
      </c>
      <c r="O8" s="286"/>
      <c r="P8" s="286"/>
    </row>
    <row r="9" spans="1:19">
      <c r="A9" s="16" t="s">
        <v>11</v>
      </c>
      <c r="B9" s="286">
        <v>8.6757990869999997</v>
      </c>
      <c r="C9" s="286">
        <v>8.6757990869999997</v>
      </c>
      <c r="D9" s="286">
        <v>8.6757990869999997</v>
      </c>
      <c r="E9" s="286">
        <v>8.6757990869999997</v>
      </c>
      <c r="F9" s="286">
        <v>8.6757990869999997</v>
      </c>
      <c r="G9" s="286">
        <v>8.6757990869999997</v>
      </c>
      <c r="H9" s="286">
        <v>8.6757990869999997</v>
      </c>
      <c r="I9" s="286">
        <v>8.6757990869999997</v>
      </c>
      <c r="J9" s="286">
        <v>8.6757990869999997</v>
      </c>
      <c r="K9" s="286">
        <v>8.6757990869999997</v>
      </c>
      <c r="L9" s="286">
        <v>8.6757990869999997</v>
      </c>
      <c r="M9" s="286">
        <v>8.6757990869999997</v>
      </c>
      <c r="N9" s="286">
        <v>8.6757990869999997</v>
      </c>
      <c r="O9" s="286"/>
      <c r="P9" s="286"/>
    </row>
    <row r="10" spans="1:19">
      <c r="A10" s="16" t="s">
        <v>10</v>
      </c>
      <c r="B10" s="286">
        <v>95.892128731</v>
      </c>
      <c r="C10" s="286">
        <v>95.892128731</v>
      </c>
      <c r="D10" s="286">
        <v>95.892128731</v>
      </c>
      <c r="E10" s="286">
        <v>95.892128731</v>
      </c>
      <c r="F10" s="286">
        <v>95.892128731</v>
      </c>
      <c r="G10" s="286">
        <v>95.892128731</v>
      </c>
      <c r="H10" s="286">
        <v>95.892128731</v>
      </c>
      <c r="I10" s="286">
        <v>95.892128731</v>
      </c>
      <c r="J10" s="286">
        <v>95.892128731</v>
      </c>
      <c r="K10" s="286">
        <v>95.892128731</v>
      </c>
      <c r="L10" s="286">
        <v>95.892128731</v>
      </c>
      <c r="M10" s="286">
        <v>95.892128731</v>
      </c>
      <c r="N10" s="286">
        <v>95.892128731</v>
      </c>
      <c r="O10" s="286"/>
      <c r="P10" s="286"/>
    </row>
    <row r="11" spans="1:19">
      <c r="A11" s="16" t="s">
        <v>9</v>
      </c>
      <c r="B11" s="286">
        <v>85.9375</v>
      </c>
      <c r="C11" s="286">
        <v>85.9375</v>
      </c>
      <c r="D11" s="286">
        <v>85.9375</v>
      </c>
      <c r="E11" s="286">
        <v>85.9375</v>
      </c>
      <c r="F11" s="286">
        <v>85.9375</v>
      </c>
      <c r="G11" s="286">
        <v>85.9375</v>
      </c>
      <c r="H11" s="286">
        <v>85.9375</v>
      </c>
      <c r="I11" s="286">
        <v>85.9375</v>
      </c>
      <c r="J11" s="286">
        <v>85.9375</v>
      </c>
      <c r="K11" s="286">
        <v>85.9375</v>
      </c>
      <c r="L11" s="286">
        <v>85.9375</v>
      </c>
      <c r="M11" s="286">
        <v>85.9375</v>
      </c>
      <c r="N11" s="286">
        <v>85.9375</v>
      </c>
      <c r="O11" s="286"/>
      <c r="P11" s="286"/>
    </row>
    <row r="12" spans="1:19">
      <c r="A12" s="16" t="s">
        <v>8</v>
      </c>
      <c r="B12" s="286">
        <v>63.132911392405063</v>
      </c>
      <c r="C12" s="286">
        <v>63.42229199372057</v>
      </c>
      <c r="D12" s="286">
        <v>62.35</v>
      </c>
      <c r="E12" s="286">
        <v>62.71</v>
      </c>
      <c r="F12" s="286">
        <v>61.68</v>
      </c>
      <c r="G12" s="286">
        <v>60.161290322580641</v>
      </c>
      <c r="H12" s="286">
        <v>56.045751633986931</v>
      </c>
      <c r="I12" s="286">
        <v>56.612903225806456</v>
      </c>
      <c r="J12" s="286">
        <v>55.447154471544714</v>
      </c>
      <c r="K12" s="286">
        <v>50.592216582064296</v>
      </c>
      <c r="L12" s="286">
        <v>50.084033613445378</v>
      </c>
      <c r="M12" s="286">
        <v>50.084033613445378</v>
      </c>
      <c r="N12" s="286">
        <v>49.668874172185426</v>
      </c>
      <c r="O12" s="669">
        <v>47.784810126582279</v>
      </c>
      <c r="P12" s="669">
        <f>(290+5)/618*100</f>
        <v>47.734627831715208</v>
      </c>
    </row>
    <row r="13" spans="1:19">
      <c r="A13" s="16" t="s">
        <v>6</v>
      </c>
      <c r="B13" s="286">
        <v>73.237598211000005</v>
      </c>
      <c r="C13" s="286">
        <v>73.201317556999996</v>
      </c>
      <c r="D13" s="286">
        <v>73.167141459000007</v>
      </c>
      <c r="E13" s="286">
        <v>73.134891960000004</v>
      </c>
      <c r="F13" s="286">
        <v>73.104410611999995</v>
      </c>
      <c r="G13" s="286">
        <v>73.075555883000007</v>
      </c>
      <c r="H13" s="286">
        <v>73.048200949999995</v>
      </c>
      <c r="I13" s="286">
        <v>73.048200949999995</v>
      </c>
      <c r="J13" s="286">
        <v>73.048200949999995</v>
      </c>
      <c r="K13" s="286">
        <v>73.048200949999995</v>
      </c>
      <c r="L13" s="286">
        <v>73.048200949999995</v>
      </c>
      <c r="M13" s="286">
        <v>73.048200949999995</v>
      </c>
      <c r="N13" s="286">
        <v>73.048200949999995</v>
      </c>
      <c r="O13" s="286"/>
      <c r="P13" s="286"/>
    </row>
    <row r="14" spans="1:19">
      <c r="A14" s="16" t="s">
        <v>17</v>
      </c>
      <c r="B14" s="286">
        <v>69.791666667000001</v>
      </c>
      <c r="C14" s="286">
        <v>69.791666667000001</v>
      </c>
      <c r="D14" s="286">
        <v>69.791666667000001</v>
      </c>
      <c r="E14" s="286">
        <v>69.791666667000001</v>
      </c>
      <c r="F14" s="286">
        <v>69.791666667000001</v>
      </c>
      <c r="G14" s="286">
        <v>69.791666667000001</v>
      </c>
      <c r="H14" s="286">
        <v>69.791666667000001</v>
      </c>
      <c r="I14" s="286">
        <v>69.791666667000001</v>
      </c>
      <c r="J14" s="286">
        <v>69.791666667000001</v>
      </c>
      <c r="K14" s="286">
        <v>69.791666667000001</v>
      </c>
      <c r="L14" s="286">
        <v>69.791666667000001</v>
      </c>
      <c r="M14" s="286">
        <v>69.791666667000001</v>
      </c>
      <c r="N14" s="286">
        <v>69.791666667000001</v>
      </c>
      <c r="O14" s="286"/>
      <c r="P14" s="286"/>
    </row>
    <row r="15" spans="1:19">
      <c r="A15" s="16" t="s">
        <v>4</v>
      </c>
      <c r="B15" s="286">
        <v>6.5693430660000001</v>
      </c>
      <c r="C15" s="286">
        <v>6.5693430660000001</v>
      </c>
      <c r="D15" s="286">
        <v>6.5693430660000001</v>
      </c>
      <c r="E15" s="286">
        <v>6.5693430660000001</v>
      </c>
      <c r="F15" s="286">
        <v>6.5693430660000001</v>
      </c>
      <c r="G15" s="286">
        <v>6.5693430660000001</v>
      </c>
      <c r="H15" s="286">
        <v>6.5693430660000001</v>
      </c>
      <c r="I15" s="286">
        <v>6.5693430660000001</v>
      </c>
      <c r="J15" s="286">
        <v>6.5693430660000001</v>
      </c>
      <c r="K15" s="286">
        <v>6.5693430660000001</v>
      </c>
      <c r="L15" s="286">
        <v>6.5693430660000001</v>
      </c>
      <c r="M15" s="286">
        <v>6.5693430660000001</v>
      </c>
      <c r="N15" s="286">
        <v>6.5693430660000001</v>
      </c>
      <c r="O15" s="286"/>
      <c r="P15" s="286"/>
    </row>
    <row r="16" spans="1:19">
      <c r="A16" s="16" t="s">
        <v>3</v>
      </c>
      <c r="B16" s="286">
        <v>62.178236515999998</v>
      </c>
      <c r="C16" s="286">
        <v>62.266258481000001</v>
      </c>
      <c r="D16" s="286">
        <v>62.351849207999997</v>
      </c>
      <c r="E16" s="286">
        <v>62.435108053</v>
      </c>
      <c r="F16" s="286">
        <v>62.516129032000002</v>
      </c>
      <c r="G16" s="286">
        <v>61.563231850000001</v>
      </c>
      <c r="H16" s="286">
        <v>60.77170418</v>
      </c>
      <c r="I16" s="286">
        <v>59.475065616999998</v>
      </c>
      <c r="J16" s="286">
        <v>58.771929825000001</v>
      </c>
      <c r="K16" s="286">
        <v>57.833753149000003</v>
      </c>
      <c r="L16" s="286">
        <v>60.846560846999999</v>
      </c>
      <c r="M16" s="286">
        <v>62.479181922000002</v>
      </c>
      <c r="N16" s="286">
        <v>61.324219546999998</v>
      </c>
      <c r="O16" s="286"/>
      <c r="P16" s="286"/>
    </row>
    <row r="17" spans="1:16">
      <c r="A17" s="16" t="s">
        <v>32</v>
      </c>
      <c r="B17" s="286">
        <v>89.351851851999996</v>
      </c>
      <c r="C17" s="286">
        <v>89.351851851999996</v>
      </c>
      <c r="D17" s="286">
        <v>89.351851851999996</v>
      </c>
      <c r="E17" s="286">
        <v>89.351851851999996</v>
      </c>
      <c r="F17" s="286">
        <v>89.351851851999996</v>
      </c>
      <c r="G17" s="286">
        <v>89.351851851999996</v>
      </c>
      <c r="H17" s="286">
        <v>89.351851851999996</v>
      </c>
      <c r="I17" s="286">
        <v>89.351851851999996</v>
      </c>
      <c r="J17" s="286">
        <v>89.351851851999996</v>
      </c>
      <c r="K17" s="286">
        <v>89.351851851999996</v>
      </c>
      <c r="L17" s="286">
        <v>89.351851851999996</v>
      </c>
      <c r="M17" s="286">
        <v>89.351851851999996</v>
      </c>
      <c r="N17" s="286">
        <v>89.351851851999996</v>
      </c>
      <c r="O17" s="286"/>
      <c r="P17" s="286"/>
    </row>
    <row r="18" spans="1:16">
      <c r="A18" s="16" t="s">
        <v>1</v>
      </c>
      <c r="B18" s="286">
        <v>73.282442747999994</v>
      </c>
      <c r="C18" s="286">
        <v>73.282442747999994</v>
      </c>
      <c r="D18" s="286">
        <v>73.282442747999994</v>
      </c>
      <c r="E18" s="286">
        <v>73.282442747999994</v>
      </c>
      <c r="F18" s="286">
        <v>73.282442747999994</v>
      </c>
      <c r="G18" s="286">
        <v>73.282442747999994</v>
      </c>
      <c r="H18" s="286">
        <v>73.282442747999994</v>
      </c>
      <c r="I18" s="286">
        <v>73.282442747999994</v>
      </c>
      <c r="J18" s="286">
        <v>73.282442747999994</v>
      </c>
      <c r="K18" s="286">
        <v>73.282442747999994</v>
      </c>
      <c r="L18" s="286">
        <v>73.282442747999994</v>
      </c>
      <c r="M18" s="286">
        <v>73.282442747999994</v>
      </c>
      <c r="N18" s="286">
        <v>73.282442747999994</v>
      </c>
      <c r="O18" s="286"/>
      <c r="P18" s="286"/>
    </row>
    <row r="19" spans="1:16">
      <c r="A19" s="16" t="s">
        <v>23</v>
      </c>
      <c r="B19" s="286">
        <v>81.335913849999997</v>
      </c>
      <c r="C19" s="286">
        <v>80.960584369000003</v>
      </c>
      <c r="D19" s="286">
        <v>80.580559024999999</v>
      </c>
      <c r="E19" s="286">
        <v>80.195749137999996</v>
      </c>
      <c r="F19" s="286">
        <v>79.806063777999995</v>
      </c>
      <c r="G19" s="286">
        <v>79.411409698</v>
      </c>
      <c r="H19" s="286">
        <v>79.011691256999995</v>
      </c>
      <c r="I19" s="286">
        <v>79.992578160373483</v>
      </c>
      <c r="J19" s="286">
        <v>81.645564374194265</v>
      </c>
      <c r="K19" s="286">
        <v>80.635425750853472</v>
      </c>
      <c r="L19" s="286">
        <v>80.5</v>
      </c>
      <c r="M19" s="286">
        <v>79.900000000000006</v>
      </c>
      <c r="N19" s="286">
        <v>87.200182549000004</v>
      </c>
      <c r="O19" s="286"/>
      <c r="P19" s="286"/>
    </row>
    <row r="22" spans="1:16">
      <c r="A22" s="102" t="s">
        <v>20</v>
      </c>
    </row>
    <row r="23" spans="1:16">
      <c r="A23" s="102"/>
    </row>
    <row r="24" spans="1:16">
      <c r="A24" s="53" t="s">
        <v>3125</v>
      </c>
    </row>
    <row r="26" spans="1:16">
      <c r="A26" s="53" t="s">
        <v>3124</v>
      </c>
    </row>
    <row r="28" spans="1:16">
      <c r="A28" s="44" t="s">
        <v>151</v>
      </c>
    </row>
    <row r="29" spans="1:16">
      <c r="A29" s="17"/>
    </row>
    <row r="30" spans="1:16">
      <c r="A30" s="18" t="s">
        <v>226</v>
      </c>
    </row>
    <row r="31" spans="1:16">
      <c r="A31" s="17"/>
    </row>
    <row r="32" spans="1:16">
      <c r="A32" s="18" t="s">
        <v>227</v>
      </c>
    </row>
  </sheetData>
  <hyperlinks>
    <hyperlink ref="S3" location="Content!A1" display="Back to content page" xr:uid="{DF231F4E-21D6-4C73-A1FB-80D136D4A51C}"/>
  </hyperlink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239AE-26F0-4C1E-B599-E594BAD02DA0}">
  <dimension ref="A1:R32"/>
  <sheetViews>
    <sheetView workbookViewId="0">
      <selection activeCell="B4" sqref="B4:P19"/>
    </sheetView>
  </sheetViews>
  <sheetFormatPr defaultRowHeight="14.4"/>
  <cols>
    <col min="1" max="1" width="29.88671875" customWidth="1"/>
  </cols>
  <sheetData>
    <row r="1" spans="1:18">
      <c r="A1" s="18" t="s">
        <v>3138</v>
      </c>
    </row>
    <row r="3" spans="1:18">
      <c r="A3" s="153" t="s">
        <v>2526</v>
      </c>
      <c r="B3" s="25">
        <v>2009</v>
      </c>
      <c r="C3" s="25">
        <v>2010</v>
      </c>
      <c r="D3" s="25">
        <v>2011</v>
      </c>
      <c r="E3" s="25">
        <v>2012</v>
      </c>
      <c r="F3" s="25">
        <v>2013</v>
      </c>
      <c r="G3" s="25">
        <v>2014</v>
      </c>
      <c r="H3" s="25">
        <v>2015</v>
      </c>
      <c r="I3" s="25">
        <v>2016</v>
      </c>
      <c r="J3" s="25">
        <v>2017</v>
      </c>
      <c r="K3" s="25">
        <v>2018</v>
      </c>
      <c r="L3" s="25">
        <v>2019</v>
      </c>
      <c r="M3" s="25">
        <v>2020</v>
      </c>
      <c r="N3" s="25">
        <v>2021</v>
      </c>
      <c r="O3" s="25">
        <v>2022</v>
      </c>
      <c r="P3" s="25">
        <v>2023</v>
      </c>
      <c r="R3" s="1" t="s">
        <v>528</v>
      </c>
    </row>
    <row r="4" spans="1:18">
      <c r="A4" s="16" t="s">
        <v>13</v>
      </c>
      <c r="B4" s="286">
        <v>33.947293850999998</v>
      </c>
      <c r="C4" s="286">
        <v>33.947293850999998</v>
      </c>
      <c r="D4" s="286">
        <v>33.947293850999998</v>
      </c>
      <c r="E4" s="286">
        <v>33.947293850999998</v>
      </c>
      <c r="F4" s="286">
        <v>33.947293850999998</v>
      </c>
      <c r="G4" s="286">
        <v>33.947293850999998</v>
      </c>
      <c r="H4" s="286">
        <v>33.947293850999998</v>
      </c>
      <c r="I4" s="286">
        <v>33.947293850999998</v>
      </c>
      <c r="J4" s="286">
        <v>33.947293850999998</v>
      </c>
      <c r="K4" s="286">
        <v>33.947293850999998</v>
      </c>
      <c r="L4" s="286">
        <v>33.947293850999998</v>
      </c>
      <c r="M4" s="286">
        <v>33.947293850999998</v>
      </c>
      <c r="N4" s="286">
        <v>33.947293850999998</v>
      </c>
      <c r="O4" s="286"/>
      <c r="P4" s="286"/>
    </row>
    <row r="5" spans="1:18">
      <c r="A5" s="16" t="s">
        <v>12</v>
      </c>
      <c r="B5" s="286">
        <v>17.359803147000001</v>
      </c>
      <c r="C5" s="286">
        <v>16.922818381999999</v>
      </c>
      <c r="D5" s="286">
        <v>16.480730222999998</v>
      </c>
      <c r="E5" s="286">
        <v>18.682449819999999</v>
      </c>
      <c r="F5" s="286">
        <v>17.556253270999999</v>
      </c>
      <c r="G5" s="286">
        <v>16.391697711999999</v>
      </c>
      <c r="H5" s="286">
        <v>16.560170394</v>
      </c>
      <c r="I5" s="286">
        <v>11.922503726</v>
      </c>
      <c r="J5" s="286">
        <v>12.124352332000001</v>
      </c>
      <c r="K5" s="286">
        <v>13.333333333000001</v>
      </c>
      <c r="L5" s="286">
        <v>13.961087183</v>
      </c>
      <c r="M5" s="286">
        <v>13.499489175000001</v>
      </c>
      <c r="N5" s="286">
        <v>11.792707435000001</v>
      </c>
      <c r="O5" s="286"/>
      <c r="P5" s="286"/>
    </row>
    <row r="6" spans="1:18">
      <c r="A6" s="16" t="s">
        <v>483</v>
      </c>
      <c r="B6" s="286">
        <v>5</v>
      </c>
      <c r="C6" s="286">
        <v>5</v>
      </c>
      <c r="D6" s="286">
        <v>5</v>
      </c>
      <c r="E6" s="286">
        <v>5</v>
      </c>
      <c r="F6" s="286">
        <v>5</v>
      </c>
      <c r="G6" s="286">
        <v>5</v>
      </c>
      <c r="H6" s="286">
        <v>5</v>
      </c>
      <c r="I6" s="286">
        <v>5</v>
      </c>
      <c r="J6" s="286">
        <v>5</v>
      </c>
      <c r="K6" s="286">
        <v>5</v>
      </c>
      <c r="L6" s="286">
        <v>5</v>
      </c>
      <c r="M6" s="286">
        <v>5</v>
      </c>
      <c r="N6" s="286">
        <v>5</v>
      </c>
      <c r="O6" s="286"/>
      <c r="P6" s="286"/>
    </row>
    <row r="7" spans="1:18">
      <c r="A7" s="28" t="s">
        <v>573</v>
      </c>
      <c r="B7" s="286">
        <v>21.474546518</v>
      </c>
      <c r="C7" s="286">
        <v>21.474546518</v>
      </c>
      <c r="D7" s="286">
        <v>21.474546518</v>
      </c>
      <c r="E7" s="286">
        <v>21.474546518</v>
      </c>
      <c r="F7" s="286">
        <v>21.474546518</v>
      </c>
      <c r="G7" s="286">
        <v>21.474546518</v>
      </c>
      <c r="H7" s="286">
        <v>21.474546518</v>
      </c>
      <c r="I7" s="286">
        <v>21.474546518</v>
      </c>
      <c r="J7" s="286">
        <v>21.474546518</v>
      </c>
      <c r="K7" s="286">
        <v>21.474546518</v>
      </c>
      <c r="L7" s="286">
        <v>21.474546518</v>
      </c>
      <c r="M7" s="286">
        <v>21.474546518</v>
      </c>
      <c r="N7" s="286">
        <v>21.474546518</v>
      </c>
      <c r="O7" s="286"/>
      <c r="P7" s="286"/>
    </row>
    <row r="8" spans="1:18">
      <c r="A8" s="16" t="s">
        <v>482</v>
      </c>
      <c r="B8" s="286">
        <v>1.938202247</v>
      </c>
      <c r="C8" s="286">
        <v>1.938202247</v>
      </c>
      <c r="D8" s="286">
        <v>1.938202247</v>
      </c>
      <c r="E8" s="286">
        <v>1.938202247</v>
      </c>
      <c r="F8" s="286">
        <v>1.938202247</v>
      </c>
      <c r="G8" s="286">
        <v>1.938202247</v>
      </c>
      <c r="H8" s="286">
        <v>1.938202247</v>
      </c>
      <c r="I8" s="286">
        <v>1.938202247</v>
      </c>
      <c r="J8" s="286">
        <v>1.938202247</v>
      </c>
      <c r="K8" s="286">
        <v>1.938202247</v>
      </c>
      <c r="L8" s="286">
        <v>1.938202247</v>
      </c>
      <c r="M8" s="286">
        <v>1.938202247</v>
      </c>
      <c r="N8" s="286">
        <v>1.938202247</v>
      </c>
      <c r="O8" s="286"/>
      <c r="P8" s="286"/>
    </row>
    <row r="9" spans="1:18">
      <c r="A9" s="16" t="s">
        <v>11</v>
      </c>
      <c r="B9" s="286">
        <v>45.662100457000001</v>
      </c>
      <c r="C9" s="286">
        <v>45.662100457000001</v>
      </c>
      <c r="D9" s="286">
        <v>45.662100457000001</v>
      </c>
      <c r="E9" s="286">
        <v>45.662100457000001</v>
      </c>
      <c r="F9" s="286">
        <v>45.662100457000001</v>
      </c>
      <c r="G9" s="286">
        <v>45.662100457000001</v>
      </c>
      <c r="H9" s="286">
        <v>45.662100457000001</v>
      </c>
      <c r="I9" s="286">
        <v>45.662100457000001</v>
      </c>
      <c r="J9" s="286">
        <v>45.662100457000001</v>
      </c>
      <c r="K9" s="286">
        <v>45.662100457000001</v>
      </c>
      <c r="L9" s="286">
        <v>45.662100457000001</v>
      </c>
      <c r="M9" s="286">
        <v>45.662100457000001</v>
      </c>
      <c r="N9" s="286">
        <v>45.662100457000001</v>
      </c>
      <c r="O9" s="286"/>
      <c r="P9" s="286"/>
    </row>
    <row r="10" spans="1:18">
      <c r="A10" s="16" t="s">
        <v>10</v>
      </c>
      <c r="B10" s="286">
        <v>1.1942258189999999</v>
      </c>
      <c r="C10" s="286">
        <v>1.1942258189999999</v>
      </c>
      <c r="D10" s="286">
        <v>1.1942258189999999</v>
      </c>
      <c r="E10" s="286">
        <v>1.1942258189999999</v>
      </c>
      <c r="F10" s="286">
        <v>1.1942258189999999</v>
      </c>
      <c r="G10" s="286">
        <v>1.1942258189999999</v>
      </c>
      <c r="H10" s="286">
        <v>1.1942258189999999</v>
      </c>
      <c r="I10" s="286">
        <v>1.1942258189999999</v>
      </c>
      <c r="J10" s="286">
        <v>1.1942258189999999</v>
      </c>
      <c r="K10" s="286">
        <v>1.1942258189999999</v>
      </c>
      <c r="L10" s="286">
        <v>1.1942258189999999</v>
      </c>
      <c r="M10" s="286">
        <v>1.1942258189999999</v>
      </c>
      <c r="N10" s="286">
        <v>1.1942258189999999</v>
      </c>
      <c r="O10" s="286"/>
      <c r="P10" s="286"/>
    </row>
    <row r="11" spans="1:18">
      <c r="A11" s="16" t="s">
        <v>9</v>
      </c>
      <c r="B11" s="286">
        <v>3.515625</v>
      </c>
      <c r="C11" s="286">
        <v>3.515625</v>
      </c>
      <c r="D11" s="286">
        <v>3.515625</v>
      </c>
      <c r="E11" s="286">
        <v>3.515625</v>
      </c>
      <c r="F11" s="286">
        <v>3.515625</v>
      </c>
      <c r="G11" s="286">
        <v>3.515625</v>
      </c>
      <c r="H11" s="286">
        <v>3.515625</v>
      </c>
      <c r="I11" s="286">
        <v>3.515625</v>
      </c>
      <c r="J11" s="286">
        <v>3.515625</v>
      </c>
      <c r="K11" s="286">
        <v>3.515625</v>
      </c>
      <c r="L11" s="286">
        <v>3.515625</v>
      </c>
      <c r="M11" s="286">
        <v>3.515625</v>
      </c>
      <c r="N11" s="286">
        <v>3.515625</v>
      </c>
      <c r="O11" s="286"/>
      <c r="P11" s="286"/>
    </row>
    <row r="12" spans="1:18">
      <c r="A12" s="16" t="s">
        <v>8</v>
      </c>
      <c r="B12" s="286">
        <v>1.5822784810126582</v>
      </c>
      <c r="C12" s="286">
        <v>1.5698587127158554</v>
      </c>
      <c r="D12" s="286">
        <v>1.75</v>
      </c>
      <c r="E12" s="286">
        <v>1.89</v>
      </c>
      <c r="F12" s="286">
        <v>2.14</v>
      </c>
      <c r="G12" s="286">
        <v>2.0967741935483875</v>
      </c>
      <c r="H12" s="286">
        <v>2.2875816993464051</v>
      </c>
      <c r="I12" s="286">
        <v>1.935483870967742</v>
      </c>
      <c r="J12" s="286">
        <v>1.9512195121951219</v>
      </c>
      <c r="K12" s="286">
        <v>1.8612521150592216</v>
      </c>
      <c r="L12" s="286">
        <v>1.680672268907563</v>
      </c>
      <c r="M12" s="286">
        <v>1.5</v>
      </c>
      <c r="N12" s="286">
        <v>1.490066225165563</v>
      </c>
      <c r="O12" s="669">
        <v>1.5822784810126582</v>
      </c>
      <c r="P12" s="669">
        <f>(3+7)/618*100</f>
        <v>1.6181229773462782</v>
      </c>
    </row>
    <row r="13" spans="1:18">
      <c r="A13" s="16" t="s">
        <v>6</v>
      </c>
      <c r="B13" s="286">
        <v>2.5512513819999998</v>
      </c>
      <c r="C13" s="286">
        <v>2.3876537569999998</v>
      </c>
      <c r="D13" s="286">
        <v>2.2335460519999999</v>
      </c>
      <c r="E13" s="286">
        <v>2.0881258090000001</v>
      </c>
      <c r="F13" s="286">
        <v>1.9506785639999999</v>
      </c>
      <c r="G13" s="286">
        <v>1.8205661040000001</v>
      </c>
      <c r="H13" s="286">
        <v>1.697216565</v>
      </c>
      <c r="I13" s="286">
        <v>1.697216565</v>
      </c>
      <c r="J13" s="286">
        <v>1.697216565</v>
      </c>
      <c r="K13" s="286">
        <v>1.697216565</v>
      </c>
      <c r="L13" s="286">
        <v>1.697216565</v>
      </c>
      <c r="M13" s="286">
        <v>1.697216565</v>
      </c>
      <c r="N13" s="286">
        <v>1.697216565</v>
      </c>
      <c r="O13" s="286"/>
      <c r="P13" s="286"/>
    </row>
    <row r="14" spans="1:18">
      <c r="A14" s="16" t="s">
        <v>17</v>
      </c>
      <c r="B14" s="286">
        <v>4.8611111109999996</v>
      </c>
      <c r="C14" s="286">
        <v>4.8611111109999996</v>
      </c>
      <c r="D14" s="286">
        <v>4.8611111109999996</v>
      </c>
      <c r="E14" s="286">
        <v>4.8611111109999996</v>
      </c>
      <c r="F14" s="286">
        <v>4.8611111109999996</v>
      </c>
      <c r="G14" s="286">
        <v>4.8611111109999996</v>
      </c>
      <c r="H14" s="286">
        <v>4.8611111109999996</v>
      </c>
      <c r="I14" s="286">
        <v>4.8611111109999996</v>
      </c>
      <c r="J14" s="286">
        <v>4.8611111109999996</v>
      </c>
      <c r="K14" s="286">
        <v>4.8611111109999996</v>
      </c>
      <c r="L14" s="286">
        <v>4.8611111109999996</v>
      </c>
      <c r="M14" s="286">
        <v>4.8611111109999996</v>
      </c>
      <c r="N14" s="286">
        <v>4.8611111109999996</v>
      </c>
      <c r="O14" s="286"/>
      <c r="P14" s="286"/>
    </row>
    <row r="15" spans="1:18">
      <c r="A15" s="16" t="s">
        <v>4</v>
      </c>
      <c r="B15" s="286">
        <v>27.737226277000001</v>
      </c>
      <c r="C15" s="286">
        <v>27.737226277000001</v>
      </c>
      <c r="D15" s="286">
        <v>27.737226277000001</v>
      </c>
      <c r="E15" s="286">
        <v>27.737226277000001</v>
      </c>
      <c r="F15" s="286">
        <v>27.737226277000001</v>
      </c>
      <c r="G15" s="286">
        <v>27.737226277000001</v>
      </c>
      <c r="H15" s="286">
        <v>27.737226277000001</v>
      </c>
      <c r="I15" s="286">
        <v>27.737226277000001</v>
      </c>
      <c r="J15" s="286">
        <v>27.737226277000001</v>
      </c>
      <c r="K15" s="286">
        <v>27.737226277000001</v>
      </c>
      <c r="L15" s="286">
        <v>27.737226277000001</v>
      </c>
      <c r="M15" s="286">
        <v>27.737226277000001</v>
      </c>
      <c r="N15" s="286">
        <v>27.737226277000001</v>
      </c>
      <c r="O15" s="286"/>
      <c r="P15" s="286"/>
    </row>
    <row r="16" spans="1:18">
      <c r="A16" s="16" t="s">
        <v>3</v>
      </c>
      <c r="B16" s="286">
        <v>9.8773784800000008</v>
      </c>
      <c r="C16" s="286">
        <v>10.035371504</v>
      </c>
      <c r="D16" s="286">
        <v>10.189000632000001</v>
      </c>
      <c r="E16" s="286">
        <v>10.338444203</v>
      </c>
      <c r="F16" s="286">
        <v>10.483870968</v>
      </c>
      <c r="G16" s="286">
        <v>15.266393443</v>
      </c>
      <c r="H16" s="286">
        <v>19.239013933999999</v>
      </c>
      <c r="I16" s="286">
        <v>20.682414697999999</v>
      </c>
      <c r="J16" s="286">
        <v>21.155830753</v>
      </c>
      <c r="K16" s="286">
        <v>20.503778337</v>
      </c>
      <c r="L16" s="286">
        <v>22.486772487</v>
      </c>
      <c r="M16" s="286">
        <v>21.314526153999999</v>
      </c>
      <c r="N16" s="286">
        <v>21.24056315</v>
      </c>
      <c r="O16" s="286"/>
      <c r="P16" s="286"/>
    </row>
    <row r="17" spans="1:16">
      <c r="A17" s="16" t="s">
        <v>32</v>
      </c>
      <c r="B17" s="286">
        <v>0.482253086</v>
      </c>
      <c r="C17" s="286">
        <v>0.482253086</v>
      </c>
      <c r="D17" s="286">
        <v>0.482253086</v>
      </c>
      <c r="E17" s="286">
        <v>0.482253086</v>
      </c>
      <c r="F17" s="286">
        <v>0.482253086</v>
      </c>
      <c r="G17" s="286">
        <v>0.482253086</v>
      </c>
      <c r="H17" s="286">
        <v>0.482253086</v>
      </c>
      <c r="I17" s="286">
        <v>0.482253086</v>
      </c>
      <c r="J17" s="286">
        <v>0.482253086</v>
      </c>
      <c r="K17" s="286">
        <v>0.482253086</v>
      </c>
      <c r="L17" s="286">
        <v>0.482253086</v>
      </c>
      <c r="M17" s="286">
        <v>0.482253086</v>
      </c>
      <c r="N17" s="286">
        <v>0.482253086</v>
      </c>
      <c r="O17" s="286"/>
      <c r="P17" s="286"/>
    </row>
    <row r="18" spans="1:16">
      <c r="A18" s="16" t="s">
        <v>1</v>
      </c>
      <c r="B18" s="286">
        <v>8.2697201020000008</v>
      </c>
      <c r="C18" s="286">
        <v>8.2697201020000008</v>
      </c>
      <c r="D18" s="286">
        <v>8.2697201020000008</v>
      </c>
      <c r="E18" s="286">
        <v>8.2697201020000008</v>
      </c>
      <c r="F18" s="286">
        <v>8.2697201020000008</v>
      </c>
      <c r="G18" s="286">
        <v>8.2697201020000008</v>
      </c>
      <c r="H18" s="286">
        <v>8.2697201020000008</v>
      </c>
      <c r="I18" s="286">
        <v>8.2697201020000008</v>
      </c>
      <c r="J18" s="286">
        <v>8.2697201020000008</v>
      </c>
      <c r="K18" s="286">
        <v>8.2697201020000008</v>
      </c>
      <c r="L18" s="286">
        <v>8.2697201020000008</v>
      </c>
      <c r="M18" s="286">
        <v>8.2697201020000008</v>
      </c>
      <c r="N18" s="286">
        <v>8.2697201020000008</v>
      </c>
      <c r="O18" s="286"/>
      <c r="P18" s="286"/>
    </row>
    <row r="19" spans="1:16">
      <c r="A19" s="16" t="s">
        <v>23</v>
      </c>
      <c r="B19" s="286">
        <v>5.14969126</v>
      </c>
      <c r="C19" s="286">
        <v>4.7051941890000002</v>
      </c>
      <c r="D19" s="286">
        <v>4.2551358800000001</v>
      </c>
      <c r="E19" s="286">
        <v>3.7994113079999998</v>
      </c>
      <c r="F19" s="286">
        <v>3.337912787</v>
      </c>
      <c r="G19" s="286">
        <v>2.8705298849999998</v>
      </c>
      <c r="H19" s="286">
        <v>2.397149336</v>
      </c>
      <c r="I19" s="286">
        <v>2.3913150137770121</v>
      </c>
      <c r="J19" s="286">
        <v>2.3975421120222293</v>
      </c>
      <c r="K19" s="286">
        <v>2.1570874425130211</v>
      </c>
      <c r="L19" s="286">
        <v>2.4</v>
      </c>
      <c r="M19" s="286">
        <v>3</v>
      </c>
      <c r="N19" s="286">
        <v>1.656971738</v>
      </c>
      <c r="O19" s="286"/>
      <c r="P19" s="286"/>
    </row>
    <row r="22" spans="1:16">
      <c r="A22" s="102" t="s">
        <v>20</v>
      </c>
    </row>
    <row r="23" spans="1:16">
      <c r="A23" s="102"/>
    </row>
    <row r="24" spans="1:16">
      <c r="A24" s="53" t="s">
        <v>3126</v>
      </c>
    </row>
    <row r="25" spans="1:16">
      <c r="A25" s="53"/>
    </row>
    <row r="26" spans="1:16">
      <c r="A26" s="53" t="s">
        <v>3124</v>
      </c>
    </row>
    <row r="27" spans="1:16">
      <c r="A27" s="13"/>
    </row>
    <row r="28" spans="1:16">
      <c r="A28" s="44" t="s">
        <v>151</v>
      </c>
    </row>
    <row r="29" spans="1:16">
      <c r="A29" s="17"/>
    </row>
    <row r="30" spans="1:16">
      <c r="A30" s="13" t="s">
        <v>414</v>
      </c>
    </row>
    <row r="31" spans="1:16">
      <c r="A31" s="13"/>
    </row>
    <row r="32" spans="1:16">
      <c r="A32" s="18" t="s">
        <v>227</v>
      </c>
    </row>
  </sheetData>
  <hyperlinks>
    <hyperlink ref="R3" location="Content!A1" display="Back to content page" xr:uid="{856DD288-D8F7-4099-8717-6515BAAE0573}"/>
  </hyperlinks>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1ADEB-4AE7-4195-8142-8CFF4A208866}">
  <dimension ref="A1:M26"/>
  <sheetViews>
    <sheetView workbookViewId="0">
      <selection activeCell="M3" sqref="M3"/>
    </sheetView>
  </sheetViews>
  <sheetFormatPr defaultRowHeight="14.4"/>
  <cols>
    <col min="1" max="1" width="44.21875" customWidth="1"/>
  </cols>
  <sheetData>
    <row r="1" spans="1:13">
      <c r="A1" s="44" t="s">
        <v>3139</v>
      </c>
    </row>
    <row r="3" spans="1:13">
      <c r="A3" s="156" t="s">
        <v>1042</v>
      </c>
      <c r="B3" s="154">
        <v>2013</v>
      </c>
      <c r="C3" s="154">
        <v>2014</v>
      </c>
      <c r="D3" s="154">
        <v>2015</v>
      </c>
      <c r="E3" s="154">
        <v>2016</v>
      </c>
      <c r="F3" s="154">
        <v>2017</v>
      </c>
      <c r="G3" s="154">
        <v>2018</v>
      </c>
      <c r="H3" s="154">
        <v>2019</v>
      </c>
      <c r="I3" s="154">
        <v>2020</v>
      </c>
      <c r="J3" s="154">
        <v>2021</v>
      </c>
      <c r="M3" s="1" t="s">
        <v>528</v>
      </c>
    </row>
    <row r="4" spans="1:13">
      <c r="A4" s="16" t="s">
        <v>13</v>
      </c>
      <c r="B4" s="286">
        <v>9.4452099999999994</v>
      </c>
      <c r="C4" s="286">
        <v>9.4452099999999994</v>
      </c>
      <c r="D4" s="286">
        <v>9.4452099999999994</v>
      </c>
      <c r="E4" s="286">
        <v>9.4452099999999994</v>
      </c>
      <c r="F4" s="286">
        <v>9.4452099999999994</v>
      </c>
      <c r="G4" s="286">
        <v>9.4452099999999994</v>
      </c>
      <c r="H4" s="286">
        <v>9.4452099999999994</v>
      </c>
      <c r="I4" s="286">
        <v>9.4452099999999994</v>
      </c>
      <c r="J4" s="286">
        <v>9.4452099999999994</v>
      </c>
    </row>
    <row r="5" spans="1:13">
      <c r="A5" s="16" t="s">
        <v>12</v>
      </c>
      <c r="B5" s="286">
        <v>1.1097049999999999</v>
      </c>
      <c r="C5" s="286">
        <v>1.1097049999999999</v>
      </c>
      <c r="D5" s="286">
        <v>1.1097049999999999</v>
      </c>
      <c r="E5" s="286">
        <v>1.1097049999999999</v>
      </c>
      <c r="F5" s="286">
        <v>1.1097049999999999</v>
      </c>
      <c r="G5" s="286">
        <v>1.1097049999999999</v>
      </c>
      <c r="H5" s="286">
        <v>1.1097049999999999</v>
      </c>
      <c r="I5" s="286">
        <v>1.1097049999999999</v>
      </c>
      <c r="J5" s="286">
        <v>1.1097049999999999</v>
      </c>
    </row>
    <row r="6" spans="1:13">
      <c r="A6" s="16" t="s">
        <v>573</v>
      </c>
      <c r="B6" s="286">
        <v>5.2867999999999998E-2</v>
      </c>
      <c r="C6" s="286">
        <v>5.2867999999999998E-2</v>
      </c>
      <c r="D6" s="286">
        <v>5.2867999999999998E-2</v>
      </c>
      <c r="E6" s="286">
        <v>5.2867999999999998E-2</v>
      </c>
      <c r="F6" s="286">
        <v>5.2867999999999998E-2</v>
      </c>
      <c r="G6" s="286">
        <v>5.2867999999999998E-2</v>
      </c>
      <c r="H6" s="286">
        <v>5.2867999999999998E-2</v>
      </c>
      <c r="I6" s="286">
        <v>5.2867999999999998E-2</v>
      </c>
      <c r="J6" s="286">
        <v>5.2867999999999998E-2</v>
      </c>
    </row>
    <row r="7" spans="1:13">
      <c r="A7" s="28" t="s">
        <v>482</v>
      </c>
      <c r="B7" s="286">
        <v>0.58499000000000001</v>
      </c>
      <c r="C7" s="286">
        <v>0.58499000000000001</v>
      </c>
      <c r="D7" s="286">
        <v>0.58499000000000001</v>
      </c>
      <c r="E7" s="286">
        <v>0.58499000000000001</v>
      </c>
      <c r="F7" s="286">
        <v>0.58499000000000001</v>
      </c>
      <c r="G7" s="286">
        <v>0.58499000000000001</v>
      </c>
      <c r="H7" s="286">
        <v>0.58499000000000001</v>
      </c>
      <c r="I7" s="286">
        <v>0.58499000000000001</v>
      </c>
      <c r="J7" s="286">
        <v>0.58499000000000001</v>
      </c>
    </row>
    <row r="8" spans="1:13">
      <c r="A8" s="16" t="s">
        <v>11</v>
      </c>
      <c r="B8" s="286">
        <v>2.820395</v>
      </c>
      <c r="C8" s="286">
        <v>2.820395</v>
      </c>
      <c r="D8" s="286">
        <v>2.820395</v>
      </c>
      <c r="E8" s="286">
        <v>2.8733949999999999</v>
      </c>
      <c r="F8" s="286">
        <v>2.8733949999999999</v>
      </c>
      <c r="G8" s="286">
        <v>2.8733949999999999</v>
      </c>
      <c r="H8" s="286">
        <v>2.8733949999999999</v>
      </c>
      <c r="I8" s="286">
        <v>2.8733949999999999</v>
      </c>
      <c r="J8" s="286">
        <v>2.8733949999999999</v>
      </c>
    </row>
    <row r="9" spans="1:13">
      <c r="A9" s="16" t="s">
        <v>10</v>
      </c>
      <c r="B9" s="286">
        <v>0.49346000000000001</v>
      </c>
      <c r="C9" s="286">
        <v>0.49346000000000001</v>
      </c>
      <c r="D9" s="286">
        <v>0.49346000000000001</v>
      </c>
      <c r="E9" s="286">
        <v>0.49346000000000001</v>
      </c>
      <c r="F9" s="286">
        <v>0.49346000000000001</v>
      </c>
      <c r="G9" s="286">
        <v>0.49346000000000001</v>
      </c>
      <c r="H9" s="286">
        <v>0.49346000000000001</v>
      </c>
      <c r="I9" s="286">
        <v>0.49346000000000001</v>
      </c>
      <c r="J9" s="286">
        <v>0.49346000000000001</v>
      </c>
    </row>
    <row r="10" spans="1:13">
      <c r="A10" s="16" t="s">
        <v>9</v>
      </c>
      <c r="B10" s="286">
        <v>4.1755E-2</v>
      </c>
      <c r="C10" s="286">
        <v>4.1755E-2</v>
      </c>
      <c r="D10" s="286">
        <v>4.1755E-2</v>
      </c>
      <c r="E10" s="286">
        <v>4.1755E-2</v>
      </c>
      <c r="F10" s="286">
        <v>4.1755E-2</v>
      </c>
      <c r="G10" s="286">
        <v>4.1755E-2</v>
      </c>
      <c r="H10" s="286">
        <v>4.1755E-2</v>
      </c>
      <c r="I10" s="286">
        <v>4.1755E-2</v>
      </c>
      <c r="J10" s="286">
        <v>4.1755E-2</v>
      </c>
    </row>
    <row r="11" spans="1:13">
      <c r="A11" s="16" t="s">
        <v>8</v>
      </c>
      <c r="B11" s="286">
        <v>9.2869999999999994E-2</v>
      </c>
      <c r="C11" s="286">
        <v>9.2869999999999994E-2</v>
      </c>
      <c r="D11" s="286">
        <v>9.2869999999999994E-2</v>
      </c>
      <c r="E11" s="286">
        <v>9.2869999999999994E-2</v>
      </c>
      <c r="F11" s="286">
        <v>9.2869999999999994E-2</v>
      </c>
      <c r="G11" s="286">
        <v>9.2869999999999994E-2</v>
      </c>
      <c r="H11" s="286">
        <v>9.2869999999999994E-2</v>
      </c>
      <c r="I11" s="286">
        <v>9.2869999999999994E-2</v>
      </c>
      <c r="J11" s="286">
        <v>9.2869999999999994E-2</v>
      </c>
    </row>
    <row r="12" spans="1:13">
      <c r="A12" s="16" t="s">
        <v>6</v>
      </c>
      <c r="B12" s="286">
        <v>74.136570000000006</v>
      </c>
      <c r="C12" s="286">
        <v>74.136570000000006</v>
      </c>
      <c r="D12" s="286">
        <v>74.136570000000006</v>
      </c>
      <c r="E12" s="286">
        <v>74.136570000000006</v>
      </c>
      <c r="F12" s="286">
        <v>74.136570000000006</v>
      </c>
      <c r="G12" s="286">
        <v>74.136570000000006</v>
      </c>
      <c r="H12" s="286">
        <v>74.136570000000006</v>
      </c>
      <c r="I12" s="286">
        <v>74.136570000000006</v>
      </c>
      <c r="J12" s="286">
        <v>74.136570000000006</v>
      </c>
    </row>
    <row r="13" spans="1:13">
      <c r="A13" s="16" t="s">
        <v>17</v>
      </c>
      <c r="B13" s="286">
        <v>0.70853299999999997</v>
      </c>
      <c r="C13" s="286">
        <v>0.70853299999999997</v>
      </c>
      <c r="D13" s="286">
        <v>0.70853299999999997</v>
      </c>
      <c r="E13" s="286">
        <v>0.70853299999999997</v>
      </c>
      <c r="F13" s="286">
        <v>0.70853299999999997</v>
      </c>
      <c r="G13" s="286">
        <v>0.70853299999999997</v>
      </c>
      <c r="H13" s="286">
        <v>0.70853299999999997</v>
      </c>
      <c r="I13" s="286">
        <v>0.70853299999999997</v>
      </c>
      <c r="J13" s="286">
        <v>0.70853299999999997</v>
      </c>
    </row>
    <row r="14" spans="1:13">
      <c r="A14" s="16" t="s">
        <v>4</v>
      </c>
      <c r="B14" s="286">
        <v>1E-3</v>
      </c>
      <c r="C14" s="286">
        <v>1E-3</v>
      </c>
      <c r="D14" s="286">
        <v>1E-3</v>
      </c>
      <c r="E14" s="286">
        <v>1E-3</v>
      </c>
      <c r="F14" s="286">
        <v>1E-3</v>
      </c>
      <c r="G14" s="286">
        <v>1E-3</v>
      </c>
      <c r="H14" s="286">
        <v>1E-3</v>
      </c>
      <c r="I14" s="286">
        <v>1E-3</v>
      </c>
      <c r="J14" s="286">
        <v>1E-3</v>
      </c>
    </row>
    <row r="15" spans="1:13">
      <c r="A15" s="16" t="s">
        <v>3</v>
      </c>
      <c r="B15" s="286">
        <v>31.021875000000001</v>
      </c>
      <c r="C15" s="286">
        <v>31.021875000000001</v>
      </c>
      <c r="D15" s="286">
        <v>31.021875000000001</v>
      </c>
      <c r="E15" s="286">
        <v>31.021875000000001</v>
      </c>
      <c r="F15" s="286">
        <v>31.021875000000001</v>
      </c>
      <c r="G15" s="286">
        <v>31.021875000000001</v>
      </c>
      <c r="H15" s="286">
        <v>31.021875000000001</v>
      </c>
      <c r="I15" s="286">
        <v>31.021875000000001</v>
      </c>
      <c r="J15" s="286">
        <v>31.021875000000001</v>
      </c>
    </row>
    <row r="16" spans="1:13">
      <c r="A16" s="16" t="s">
        <v>32</v>
      </c>
      <c r="B16" s="286">
        <v>104.1987</v>
      </c>
      <c r="C16" s="286">
        <v>104.1987</v>
      </c>
      <c r="D16" s="286">
        <v>104.1987</v>
      </c>
      <c r="E16" s="286">
        <v>104.1987</v>
      </c>
      <c r="F16" s="286">
        <v>104.1987</v>
      </c>
      <c r="G16" s="286">
        <v>104.1987</v>
      </c>
      <c r="H16" s="286">
        <v>104.1987</v>
      </c>
      <c r="I16" s="286">
        <v>104.1987</v>
      </c>
      <c r="J16" s="286">
        <v>104.1987</v>
      </c>
    </row>
    <row r="17" spans="1:10">
      <c r="A17" s="149" t="s">
        <v>1</v>
      </c>
      <c r="B17" s="286">
        <v>101.13339999999999</v>
      </c>
      <c r="C17" s="286">
        <v>101.13339999999999</v>
      </c>
      <c r="D17" s="286">
        <v>101.13339999999999</v>
      </c>
      <c r="E17" s="286">
        <v>101.13339999999999</v>
      </c>
      <c r="F17" s="286">
        <v>101.13339999999999</v>
      </c>
      <c r="G17" s="286">
        <v>101.13339999999999</v>
      </c>
      <c r="H17" s="286">
        <v>101.13339999999999</v>
      </c>
      <c r="I17" s="286">
        <v>101.13339999999999</v>
      </c>
      <c r="J17" s="286">
        <v>101.13339999999999</v>
      </c>
    </row>
    <row r="18" spans="1:10">
      <c r="A18" s="16" t="s">
        <v>23</v>
      </c>
      <c r="B18" s="286">
        <v>99.929946000000001</v>
      </c>
      <c r="C18" s="286">
        <v>99.929946000000001</v>
      </c>
      <c r="D18" s="286">
        <v>99.929946000000001</v>
      </c>
      <c r="E18" s="286">
        <v>99.929946000000001</v>
      </c>
      <c r="F18" s="286">
        <v>99.929946000000001</v>
      </c>
      <c r="G18" s="286">
        <v>99.929946000000001</v>
      </c>
      <c r="H18" s="286">
        <v>99.929946000000001</v>
      </c>
      <c r="I18" s="286">
        <v>99.929946000000001</v>
      </c>
      <c r="J18" s="286">
        <v>99.929946000000001</v>
      </c>
    </row>
    <row r="21" spans="1:10">
      <c r="A21" s="102" t="s">
        <v>20</v>
      </c>
    </row>
    <row r="22" spans="1:10">
      <c r="A22" s="102"/>
    </row>
    <row r="23" spans="1:10">
      <c r="A23" s="53" t="s">
        <v>3051</v>
      </c>
    </row>
    <row r="24" spans="1:10">
      <c r="A24" s="53"/>
    </row>
    <row r="25" spans="1:10">
      <c r="A25" s="86"/>
    </row>
    <row r="26" spans="1:10">
      <c r="A26" s="13" t="s">
        <v>389</v>
      </c>
    </row>
  </sheetData>
  <hyperlinks>
    <hyperlink ref="M3" location="Content!A1" display="Back to content page" xr:uid="{3ED3D699-E5C1-4835-B1EE-92457DC12D9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A22"/>
  <sheetViews>
    <sheetView workbookViewId="0">
      <selection sqref="A1:XFD1048576"/>
    </sheetView>
  </sheetViews>
  <sheetFormatPr defaultRowHeight="14.4"/>
  <cols>
    <col min="1" max="1" width="29.5546875" customWidth="1"/>
  </cols>
  <sheetData>
    <row r="1" spans="1:27">
      <c r="A1" s="44" t="s">
        <v>2913</v>
      </c>
    </row>
    <row r="3" spans="1:27">
      <c r="A3" s="370" t="s">
        <v>1148</v>
      </c>
      <c r="B3" s="371">
        <v>2000</v>
      </c>
      <c r="C3" s="371">
        <v>2001</v>
      </c>
      <c r="D3" s="371">
        <v>2002</v>
      </c>
      <c r="E3" s="371">
        <v>2003</v>
      </c>
      <c r="F3" s="371">
        <v>2004</v>
      </c>
      <c r="G3" s="371">
        <v>2005</v>
      </c>
      <c r="H3" s="371">
        <v>2006</v>
      </c>
      <c r="I3" s="371">
        <v>2007</v>
      </c>
      <c r="J3" s="371">
        <v>2008</v>
      </c>
      <c r="K3" s="371">
        <v>2009</v>
      </c>
      <c r="L3" s="371">
        <v>2010</v>
      </c>
      <c r="M3" s="371">
        <v>2011</v>
      </c>
      <c r="N3" s="371">
        <v>2012</v>
      </c>
      <c r="O3" s="371">
        <v>2013</v>
      </c>
      <c r="P3" s="371">
        <v>2014</v>
      </c>
      <c r="Q3" s="371">
        <v>2015</v>
      </c>
      <c r="R3" s="371">
        <v>2016</v>
      </c>
      <c r="S3" s="371">
        <v>2017</v>
      </c>
      <c r="T3" s="371">
        <v>2018</v>
      </c>
      <c r="U3" s="371">
        <v>2019</v>
      </c>
      <c r="V3" s="371">
        <v>2020</v>
      </c>
      <c r="W3" s="371">
        <v>2021</v>
      </c>
      <c r="X3" s="371">
        <v>2022</v>
      </c>
      <c r="Y3" s="371">
        <v>2023</v>
      </c>
      <c r="AA3" s="494" t="s">
        <v>528</v>
      </c>
    </row>
    <row r="4" spans="1:27">
      <c r="A4" s="372" t="s">
        <v>13</v>
      </c>
      <c r="B4" s="520">
        <v>0.13887708784341937</v>
      </c>
      <c r="C4" s="520">
        <v>0.92129003558877776</v>
      </c>
      <c r="D4" s="520">
        <v>0.89819891195057322</v>
      </c>
      <c r="E4" s="520">
        <v>0.38914358485747952</v>
      </c>
      <c r="F4" s="520">
        <v>1.3466772415855714</v>
      </c>
      <c r="G4" s="520">
        <v>1.6011582326176368</v>
      </c>
      <c r="H4" s="520">
        <v>1.7935180749690638</v>
      </c>
      <c r="I4" s="520">
        <v>4.0942410957197897</v>
      </c>
      <c r="J4" s="520">
        <v>3.8588948735070647</v>
      </c>
      <c r="K4" s="520">
        <v>4.2303294980188548</v>
      </c>
      <c r="L4" s="520">
        <v>3.4357297820627326</v>
      </c>
      <c r="M4" s="520">
        <v>2.5771882565545408</v>
      </c>
      <c r="N4" s="520">
        <v>4.8740384963441663</v>
      </c>
      <c r="O4" s="520">
        <v>3.9743771722926731</v>
      </c>
      <c r="P4" s="520">
        <v>4.2612269108395493</v>
      </c>
      <c r="Q4" s="520">
        <v>6.2109236708749886</v>
      </c>
      <c r="R4" s="520">
        <v>6.0344088659923409</v>
      </c>
      <c r="S4" s="520">
        <v>4.7760666515691383</v>
      </c>
      <c r="T4" s="520">
        <v>4.044318130272373</v>
      </c>
      <c r="U4" s="520">
        <v>1.6325706868170304</v>
      </c>
      <c r="V4" s="520">
        <v>1.5129499480097646</v>
      </c>
      <c r="W4" s="520">
        <v>3.3722701399904076</v>
      </c>
      <c r="X4" s="520">
        <v>1.7838438059783208</v>
      </c>
      <c r="Y4" s="520">
        <v>1.9698239557049788</v>
      </c>
    </row>
    <row r="5" spans="1:27">
      <c r="A5" s="372" t="s">
        <v>12</v>
      </c>
      <c r="B5" s="520">
        <v>11.497809629771734</v>
      </c>
      <c r="C5" s="520">
        <v>10.150364960130252</v>
      </c>
      <c r="D5" s="520">
        <v>10.008863326506996</v>
      </c>
      <c r="E5" s="520">
        <v>14.219076885367206</v>
      </c>
      <c r="F5" s="520">
        <v>13.556859065647837</v>
      </c>
      <c r="G5" s="520">
        <v>13.24304319258264</v>
      </c>
      <c r="H5" s="520">
        <v>13.598125000232525</v>
      </c>
      <c r="I5" s="520">
        <v>15.997024274203156</v>
      </c>
      <c r="J5" s="520">
        <v>25.646023228602328</v>
      </c>
      <c r="K5" s="520">
        <v>20.793612534940596</v>
      </c>
      <c r="L5" s="520">
        <v>18.589269089148164</v>
      </c>
      <c r="M5" s="520">
        <v>18.874067560850033</v>
      </c>
      <c r="N5" s="520">
        <v>18.14420462188837</v>
      </c>
      <c r="O5" s="520">
        <v>29.487950695995877</v>
      </c>
      <c r="P5" s="520">
        <v>25.213937597142401</v>
      </c>
      <c r="Q5" s="520">
        <v>29.078892004313069</v>
      </c>
      <c r="R5" s="520">
        <v>26.41945779421</v>
      </c>
      <c r="S5" s="520">
        <v>13.612023937742492</v>
      </c>
      <c r="T5" s="520">
        <v>13.60257412732456</v>
      </c>
      <c r="U5" s="520">
        <v>14.421407967245845</v>
      </c>
      <c r="V5" s="520">
        <v>16.782167024666737</v>
      </c>
      <c r="W5" s="520">
        <v>12.351727861379375</v>
      </c>
      <c r="X5" s="520">
        <v>13.814915977218625</v>
      </c>
      <c r="Y5" s="520">
        <v>15.669467399316481</v>
      </c>
    </row>
    <row r="6" spans="1:27">
      <c r="A6" s="372" t="s">
        <v>483</v>
      </c>
      <c r="B6" s="520"/>
      <c r="C6" s="520"/>
      <c r="D6" s="520"/>
      <c r="E6" s="520"/>
      <c r="F6" s="520"/>
      <c r="G6" s="520"/>
      <c r="H6" s="520"/>
      <c r="I6" s="520"/>
      <c r="J6" s="520"/>
      <c r="K6" s="520">
        <v>7.0014069505600185</v>
      </c>
      <c r="L6" s="520">
        <v>13.50198542690608</v>
      </c>
      <c r="M6" s="520">
        <v>10.330386640076183</v>
      </c>
      <c r="N6" s="520">
        <v>4.779516423894246</v>
      </c>
      <c r="O6" s="520">
        <v>12.103942331767321</v>
      </c>
      <c r="P6" s="520">
        <v>31.087161523087829</v>
      </c>
      <c r="Q6" s="520">
        <v>23.787130559762343</v>
      </c>
      <c r="R6" s="520">
        <v>13.28284582341824</v>
      </c>
      <c r="S6" s="520">
        <v>9.0663326304675795</v>
      </c>
      <c r="T6" s="520">
        <v>2.1598778004087245</v>
      </c>
      <c r="U6" s="520">
        <v>11.970526493747794</v>
      </c>
      <c r="V6" s="520">
        <v>11.675976423754788</v>
      </c>
      <c r="W6" s="520">
        <v>11.397393671495582</v>
      </c>
      <c r="X6" s="520">
        <v>8.7913506885869364</v>
      </c>
      <c r="Y6" s="520">
        <v>8.733674672898335</v>
      </c>
    </row>
    <row r="7" spans="1:27">
      <c r="A7" s="372" t="s">
        <v>89</v>
      </c>
      <c r="B7" s="520">
        <v>1.1590198542285606</v>
      </c>
      <c r="C7" s="520">
        <v>0.3915209461239047</v>
      </c>
      <c r="D7" s="520">
        <v>0.51401095701199362</v>
      </c>
      <c r="E7" s="520">
        <v>1.4189467287095474</v>
      </c>
      <c r="F7" s="520">
        <v>1.6011831505580203</v>
      </c>
      <c r="G7" s="520">
        <v>2.0536583581414249</v>
      </c>
      <c r="H7" s="520">
        <v>2.8603664112602503</v>
      </c>
      <c r="I7" s="520">
        <v>6.162059490522501</v>
      </c>
      <c r="J7" s="520">
        <v>11.955944450813934</v>
      </c>
      <c r="K7" s="520">
        <v>15.693953924033716</v>
      </c>
      <c r="L7" s="520">
        <v>40.7614443269376</v>
      </c>
      <c r="M7" s="520">
        <v>18.024596456672018</v>
      </c>
      <c r="N7" s="520">
        <v>73.592700981236021</v>
      </c>
      <c r="O7" s="520">
        <v>68.315803142449028</v>
      </c>
      <c r="P7" s="520">
        <v>80.639405704203128</v>
      </c>
      <c r="Q7" s="520">
        <v>74.768066960410579</v>
      </c>
      <c r="R7" s="520">
        <v>73.770523677102958</v>
      </c>
      <c r="S7" s="520">
        <v>63.703336604336499</v>
      </c>
      <c r="T7" s="520">
        <v>65.704391945727011</v>
      </c>
      <c r="U7" s="520">
        <v>49.917650863962592</v>
      </c>
      <c r="V7" s="520">
        <v>33.112528848010463</v>
      </c>
      <c r="W7" s="520">
        <v>30.233670047241578</v>
      </c>
      <c r="X7" s="520">
        <v>22.340564705442098</v>
      </c>
      <c r="Y7" s="520">
        <v>15.049153797640875</v>
      </c>
    </row>
    <row r="8" spans="1:27">
      <c r="A8" s="372" t="s">
        <v>482</v>
      </c>
      <c r="B8" s="520">
        <v>85.171705084807328</v>
      </c>
      <c r="C8" s="520">
        <v>81.688122706208077</v>
      </c>
      <c r="D8" s="520">
        <v>79.155407181833169</v>
      </c>
      <c r="E8" s="520">
        <v>75.909619568599823</v>
      </c>
      <c r="F8" s="520">
        <v>75.01574938168379</v>
      </c>
      <c r="G8" s="520">
        <v>83.252042469539006</v>
      </c>
      <c r="H8" s="520">
        <v>68.614197690055533</v>
      </c>
      <c r="I8" s="520">
        <v>79.864925026584672</v>
      </c>
      <c r="J8" s="520">
        <v>78.735118059124815</v>
      </c>
      <c r="K8" s="520">
        <v>60.436118299787047</v>
      </c>
      <c r="L8" s="520">
        <v>65.797263130008076</v>
      </c>
      <c r="M8" s="520">
        <v>69.014982020716388</v>
      </c>
      <c r="N8" s="520">
        <v>71.008609606233364</v>
      </c>
      <c r="O8" s="520">
        <v>68.177771740552416</v>
      </c>
      <c r="P8" s="520">
        <v>69.180725182407485</v>
      </c>
      <c r="Q8" s="520">
        <v>75.040519287875185</v>
      </c>
      <c r="R8" s="520">
        <v>78.122064852086098</v>
      </c>
      <c r="S8" s="520">
        <v>81.782075973442815</v>
      </c>
      <c r="T8" s="520">
        <v>80.589369442921708</v>
      </c>
      <c r="U8" s="520">
        <v>78.648151181120696</v>
      </c>
      <c r="V8" s="520">
        <v>75.692794637961455</v>
      </c>
      <c r="W8" s="520">
        <v>80.871195860033566</v>
      </c>
      <c r="X8" s="520">
        <v>82.365798071439485</v>
      </c>
      <c r="Y8" s="520">
        <v>80.803595552939299</v>
      </c>
    </row>
    <row r="9" spans="1:27">
      <c r="A9" s="372" t="s">
        <v>11</v>
      </c>
      <c r="B9" s="520">
        <v>27.600318015275388</v>
      </c>
      <c r="C9" s="520">
        <v>60.290375811547477</v>
      </c>
      <c r="D9" s="520">
        <v>39.666207000740663</v>
      </c>
      <c r="E9" s="520">
        <v>17.499417392655033</v>
      </c>
      <c r="F9" s="520">
        <v>86.284054874774469</v>
      </c>
      <c r="G9" s="520">
        <v>33.648819340832674</v>
      </c>
      <c r="H9" s="520">
        <v>16.311732141303395</v>
      </c>
      <c r="I9" s="520">
        <v>43.588699076981456</v>
      </c>
      <c r="J9" s="520">
        <v>40.363235802434787</v>
      </c>
      <c r="K9" s="520">
        <v>49.739004443861454</v>
      </c>
      <c r="L9" s="520">
        <v>75.410151966334539</v>
      </c>
      <c r="M9" s="520">
        <v>46.537139572647405</v>
      </c>
      <c r="N9" s="520">
        <v>48.648498421452722</v>
      </c>
      <c r="O9" s="520">
        <v>77.93422326447039</v>
      </c>
      <c r="P9" s="520">
        <v>23.027710886465606</v>
      </c>
      <c r="Q9" s="520">
        <v>30.827407966486653</v>
      </c>
      <c r="R9" s="520">
        <v>54.260910396686533</v>
      </c>
      <c r="S9" s="520">
        <v>54.879291983945897</v>
      </c>
      <c r="T9" s="520">
        <v>43.582514137459114</v>
      </c>
      <c r="U9" s="520">
        <v>38.811022378968318</v>
      </c>
      <c r="V9" s="520">
        <v>37.908452652997873</v>
      </c>
      <c r="W9" s="520">
        <v>46.646461248269311</v>
      </c>
      <c r="X9" s="520">
        <v>52.222010448684209</v>
      </c>
      <c r="Y9" s="520">
        <v>54.672456201877296</v>
      </c>
    </row>
    <row r="10" spans="1:27">
      <c r="A10" s="372" t="s">
        <v>10</v>
      </c>
      <c r="B10" s="520">
        <v>3.0346327628710092</v>
      </c>
      <c r="C10" s="520">
        <v>5.5073408173268783</v>
      </c>
      <c r="D10" s="520">
        <v>5.5069601333809892</v>
      </c>
      <c r="E10" s="520">
        <v>8.0403211012335873</v>
      </c>
      <c r="F10" s="520">
        <v>7.1529090856343753</v>
      </c>
      <c r="G10" s="520">
        <v>4.7935826351854081</v>
      </c>
      <c r="H10" s="520">
        <v>3.9542063394024245</v>
      </c>
      <c r="I10" s="520">
        <v>2.9376534759024047</v>
      </c>
      <c r="J10" s="520">
        <v>3.5117835440023657</v>
      </c>
      <c r="K10" s="520">
        <v>4.434335251482354</v>
      </c>
      <c r="L10" s="520">
        <v>5.5074714865253362</v>
      </c>
      <c r="M10" s="520">
        <v>4.1872135007662461</v>
      </c>
      <c r="N10" s="520">
        <v>5.0690005958766466</v>
      </c>
      <c r="O10" s="520">
        <v>6.7314858560304645</v>
      </c>
      <c r="P10" s="520">
        <v>6.5466885434838629</v>
      </c>
      <c r="Q10" s="520">
        <v>6.2732555602365876</v>
      </c>
      <c r="R10" s="520">
        <v>6.9562775144311164</v>
      </c>
      <c r="S10" s="520">
        <v>6.2558342746388762</v>
      </c>
      <c r="T10" s="520">
        <v>6.0745181054410473</v>
      </c>
      <c r="U10" s="520">
        <v>5.5892657819874163</v>
      </c>
      <c r="V10" s="520">
        <v>4.5652366457547906</v>
      </c>
      <c r="W10" s="520">
        <v>5.0795519449990429</v>
      </c>
      <c r="X10" s="520">
        <v>4.7454064364635462</v>
      </c>
      <c r="Y10" s="520">
        <v>4.4612028635579879</v>
      </c>
    </row>
    <row r="11" spans="1:27">
      <c r="A11" s="372" t="s">
        <v>9</v>
      </c>
      <c r="B11" s="520">
        <v>18.477159444534731</v>
      </c>
      <c r="C11" s="520">
        <v>20.09080737711465</v>
      </c>
      <c r="D11" s="520">
        <v>23.914567454504223</v>
      </c>
      <c r="E11" s="520">
        <v>23.57881188627476</v>
      </c>
      <c r="F11" s="520">
        <v>27.643646605578777</v>
      </c>
      <c r="G11" s="520">
        <v>27.833548899342098</v>
      </c>
      <c r="H11" s="520">
        <v>30.594083277842127</v>
      </c>
      <c r="I11" s="520">
        <v>35.885283838055877</v>
      </c>
      <c r="J11" s="520">
        <v>21.835645386718987</v>
      </c>
      <c r="K11" s="520">
        <v>23.510292497585013</v>
      </c>
      <c r="L11" s="520">
        <v>19.016614592455579</v>
      </c>
      <c r="M11" s="520">
        <v>25.740915716414953</v>
      </c>
      <c r="N11" s="520">
        <v>18.060720777669189</v>
      </c>
      <c r="O11" s="520">
        <v>21.355355217052537</v>
      </c>
      <c r="P11" s="520">
        <v>28.57632658701753</v>
      </c>
      <c r="Q11" s="520">
        <v>30.546761538340178</v>
      </c>
      <c r="R11" s="520">
        <v>29.812431451821336</v>
      </c>
      <c r="S11" s="520">
        <v>18.958803153294976</v>
      </c>
      <c r="T11" s="520">
        <v>20.946414318396826</v>
      </c>
      <c r="U11" s="520">
        <v>18.832946625959384</v>
      </c>
      <c r="V11" s="520">
        <v>21.117779703391072</v>
      </c>
      <c r="W11" s="520">
        <v>23.019786843481036</v>
      </c>
      <c r="X11" s="520">
        <v>28.916685680595368</v>
      </c>
      <c r="Y11" s="520">
        <v>29.546257364214711</v>
      </c>
    </row>
    <row r="12" spans="1:27">
      <c r="A12" s="372" t="s">
        <v>8</v>
      </c>
      <c r="B12" s="520">
        <v>1.7143412748887044</v>
      </c>
      <c r="C12" s="520">
        <v>1.7483908989497168</v>
      </c>
      <c r="D12" s="520">
        <v>2.6393223609745236</v>
      </c>
      <c r="E12" s="520">
        <v>2.5178454226547471</v>
      </c>
      <c r="F12" s="520">
        <v>2.8256388307075859</v>
      </c>
      <c r="G12" s="520">
        <v>1.6022635600056945</v>
      </c>
      <c r="H12" s="520">
        <v>6.8407661034347704</v>
      </c>
      <c r="I12" s="520">
        <v>8.7936248350261099</v>
      </c>
      <c r="J12" s="520">
        <v>9.7059202589377644</v>
      </c>
      <c r="K12" s="520">
        <v>11.919827823803116</v>
      </c>
      <c r="L12" s="520">
        <v>11.815197699496762</v>
      </c>
      <c r="M12" s="520">
        <v>13.744679694507106</v>
      </c>
      <c r="N12" s="520">
        <v>15.986616535690077</v>
      </c>
      <c r="O12" s="520">
        <v>13.57525667817554</v>
      </c>
      <c r="P12" s="520">
        <v>12.999972566894572</v>
      </c>
      <c r="Q12" s="520">
        <v>15.704809661486568</v>
      </c>
      <c r="R12" s="520">
        <v>15.948586903923051</v>
      </c>
      <c r="S12" s="520">
        <v>15.957529356991362</v>
      </c>
      <c r="T12" s="520">
        <v>16.63995783263125</v>
      </c>
      <c r="U12" s="520">
        <v>16.961665236826658</v>
      </c>
      <c r="V12" s="520">
        <v>18.457492157070341</v>
      </c>
      <c r="W12" s="520">
        <v>20.462509467306237</v>
      </c>
      <c r="X12" s="520">
        <v>19.915307012081207</v>
      </c>
      <c r="Y12" s="520">
        <v>16.79366178889947</v>
      </c>
    </row>
    <row r="13" spans="1:27">
      <c r="A13" s="372" t="s">
        <v>6</v>
      </c>
      <c r="B13" s="520">
        <v>55.445243046255897</v>
      </c>
      <c r="C13" s="520">
        <v>81.99334105543501</v>
      </c>
      <c r="D13" s="520">
        <v>32.274573990745473</v>
      </c>
      <c r="E13" s="520">
        <v>30.112209286184321</v>
      </c>
      <c r="F13" s="520">
        <v>23.43350977264982</v>
      </c>
      <c r="G13" s="520">
        <v>22.291912504534679</v>
      </c>
      <c r="H13" s="520">
        <v>23.163289089660367</v>
      </c>
      <c r="I13" s="520">
        <v>22.396918210718912</v>
      </c>
      <c r="J13" s="520">
        <v>27.76089766451658</v>
      </c>
      <c r="K13" s="520">
        <v>27.927285122554746</v>
      </c>
      <c r="L13" s="520">
        <v>26.538540945579886</v>
      </c>
      <c r="M13" s="520">
        <v>21.972783018422579</v>
      </c>
      <c r="N13" s="520">
        <v>25.272140180880026</v>
      </c>
      <c r="O13" s="520">
        <v>28.001794672245587</v>
      </c>
      <c r="P13" s="520">
        <v>28.528140290870102</v>
      </c>
      <c r="Q13" s="520">
        <v>25.726259348428236</v>
      </c>
      <c r="R13" s="520">
        <v>27.887564703118496</v>
      </c>
      <c r="S13" s="520">
        <v>21.505915422424891</v>
      </c>
      <c r="T13" s="520">
        <v>28.403533814252736</v>
      </c>
      <c r="U13" s="520">
        <v>23.172279797212923</v>
      </c>
      <c r="V13" s="520">
        <v>29.450626741269726</v>
      </c>
      <c r="W13" s="520">
        <v>24.726378166658026</v>
      </c>
      <c r="X13" s="520">
        <v>19.836058798836596</v>
      </c>
      <c r="Y13" s="520">
        <v>18.960763829383691</v>
      </c>
    </row>
    <row r="14" spans="1:27">
      <c r="A14" s="372" t="s">
        <v>5</v>
      </c>
      <c r="B14" s="520">
        <v>33.803962489072617</v>
      </c>
      <c r="C14" s="520">
        <v>30.597159374518903</v>
      </c>
      <c r="D14" s="520">
        <v>41.977255383454164</v>
      </c>
      <c r="E14" s="520">
        <v>46.478240367947734</v>
      </c>
      <c r="F14" s="520">
        <v>37.074261281021698</v>
      </c>
      <c r="G14" s="520">
        <v>37.508975949432518</v>
      </c>
      <c r="H14" s="520">
        <v>34.294344187103867</v>
      </c>
      <c r="I14" s="520">
        <v>38.60869480419813</v>
      </c>
      <c r="J14" s="520">
        <v>42.029660199929957</v>
      </c>
      <c r="K14" s="520">
        <v>50.557704979570047</v>
      </c>
      <c r="L14" s="520">
        <v>41.804736471649846</v>
      </c>
      <c r="M14" s="520">
        <v>41.345824017378533</v>
      </c>
      <c r="N14" s="520">
        <v>36.375438241294198</v>
      </c>
      <c r="O14" s="520">
        <v>49.226764340060299</v>
      </c>
      <c r="P14" s="520">
        <v>42.00640514970727</v>
      </c>
      <c r="Q14" s="520">
        <v>49.184284742968565</v>
      </c>
      <c r="R14" s="520">
        <v>39.255031842951631</v>
      </c>
      <c r="S14" s="520">
        <v>36.705878320989477</v>
      </c>
      <c r="T14" s="520">
        <v>31.823123833002988</v>
      </c>
      <c r="U14" s="520">
        <v>30.274024889516838</v>
      </c>
      <c r="V14" s="520">
        <v>24.545880543665639</v>
      </c>
      <c r="W14" s="520">
        <v>27.318874551342748</v>
      </c>
      <c r="X14" s="520">
        <v>43.858494692992551</v>
      </c>
      <c r="Y14" s="520">
        <v>42.37028942461091</v>
      </c>
    </row>
    <row r="15" spans="1:27">
      <c r="A15" s="372" t="s">
        <v>4</v>
      </c>
      <c r="B15" s="520">
        <v>3.1087946105068842</v>
      </c>
      <c r="C15" s="520">
        <v>2.8102289217308134</v>
      </c>
      <c r="D15" s="520">
        <v>1.5600045723556242</v>
      </c>
      <c r="E15" s="520">
        <v>0.36959467196224532</v>
      </c>
      <c r="F15" s="520">
        <v>0.45135921129565071</v>
      </c>
      <c r="G15" s="520">
        <v>1.0072022593650141</v>
      </c>
      <c r="H15" s="520">
        <v>0.21420384228090028</v>
      </c>
      <c r="I15" s="520">
        <v>0.50112836166834085</v>
      </c>
      <c r="J15" s="520">
        <v>0.57211922992866149</v>
      </c>
      <c r="K15" s="520">
        <v>1.2749819263083759</v>
      </c>
      <c r="L15" s="520">
        <v>0.5363956357548092</v>
      </c>
      <c r="M15" s="520">
        <v>0.17178691718989447</v>
      </c>
      <c r="N15" s="520">
        <v>0.88876639287592241</v>
      </c>
      <c r="O15" s="520">
        <v>0.82108296105553091</v>
      </c>
      <c r="P15" s="520">
        <v>0.51616465272776579</v>
      </c>
      <c r="Q15" s="520">
        <v>0.33457879663137585</v>
      </c>
      <c r="R15" s="520">
        <v>0.14362408686279871</v>
      </c>
      <c r="S15" s="520">
        <v>0.17633717581210603</v>
      </c>
      <c r="T15" s="520">
        <v>0.11920656872974082</v>
      </c>
      <c r="U15" s="520">
        <v>0.26535915867008725</v>
      </c>
      <c r="V15" s="520">
        <v>0.34670981942903029</v>
      </c>
      <c r="W15" s="520">
        <v>0.22248542609870536</v>
      </c>
      <c r="X15" s="520">
        <v>0.22282985598080848</v>
      </c>
      <c r="Y15" s="520">
        <v>0.14301704930633419</v>
      </c>
    </row>
    <row r="16" spans="1:27">
      <c r="A16" s="372" t="s">
        <v>3</v>
      </c>
      <c r="B16" s="520">
        <v>10.590079873840642</v>
      </c>
      <c r="C16" s="520">
        <v>10.278119730767745</v>
      </c>
      <c r="D16" s="520">
        <v>9.5198975153378438</v>
      </c>
      <c r="E16" s="520">
        <v>9.5886102593728602</v>
      </c>
      <c r="F16" s="520">
        <v>9.0154108991459054</v>
      </c>
      <c r="G16" s="520">
        <v>10.75936261945119</v>
      </c>
      <c r="H16" s="520">
        <v>11.297575664569701</v>
      </c>
      <c r="I16" s="520">
        <v>16.922709289789747</v>
      </c>
      <c r="J16" s="520">
        <v>19.38835720832272</v>
      </c>
      <c r="K16" s="520">
        <v>22.37101457599525</v>
      </c>
      <c r="L16" s="520">
        <v>20.830752440388231</v>
      </c>
      <c r="M16" s="520">
        <v>19.963043039799771</v>
      </c>
      <c r="N16" s="520">
        <v>22.538882398460196</v>
      </c>
      <c r="O16" s="520">
        <v>23.310010150652253</v>
      </c>
      <c r="P16" s="520">
        <v>25.755202817961781</v>
      </c>
      <c r="Q16" s="520">
        <v>25.408321528113099</v>
      </c>
      <c r="R16" s="520">
        <v>24.690439047091459</v>
      </c>
      <c r="S16" s="520">
        <v>22.938695489244303</v>
      </c>
      <c r="T16" s="520">
        <v>23.174620179470065</v>
      </c>
      <c r="U16" s="520">
        <v>23.493600545479595</v>
      </c>
      <c r="V16" s="520">
        <v>20.570900965710504</v>
      </c>
      <c r="W16" s="520">
        <v>19.112518429664838</v>
      </c>
      <c r="X16" s="520">
        <v>21.769889451050719</v>
      </c>
      <c r="Y16" s="520">
        <v>23.932665256414467</v>
      </c>
    </row>
    <row r="17" spans="1:25">
      <c r="A17" s="372" t="s">
        <v>431</v>
      </c>
      <c r="B17" s="520">
        <v>7.0815728159083395</v>
      </c>
      <c r="C17" s="520">
        <v>7.9788985327694046</v>
      </c>
      <c r="D17" s="520">
        <v>10.063859842239301</v>
      </c>
      <c r="E17" s="520">
        <v>4.932447266520688</v>
      </c>
      <c r="F17" s="520">
        <v>10.391633210681539</v>
      </c>
      <c r="G17" s="520">
        <v>20.022764925796967</v>
      </c>
      <c r="H17" s="520">
        <v>18.830613801197718</v>
      </c>
      <c r="I17" s="520">
        <v>20.484494423396562</v>
      </c>
      <c r="J17" s="520">
        <v>16.296006421514928</v>
      </c>
      <c r="K17" s="520">
        <v>15.029828749170434</v>
      </c>
      <c r="L17" s="520">
        <v>18.209933518453994</v>
      </c>
      <c r="M17" s="520">
        <v>25.814319852984628</v>
      </c>
      <c r="N17" s="520">
        <v>26.954090517396789</v>
      </c>
      <c r="O17" s="520">
        <v>24.852727634577732</v>
      </c>
      <c r="P17" s="520">
        <v>27.61365284453241</v>
      </c>
      <c r="Q17" s="520">
        <v>21.008655021980886</v>
      </c>
      <c r="R17" s="520">
        <v>22.811470645555602</v>
      </c>
      <c r="S17" s="520">
        <v>21.5412657845641</v>
      </c>
      <c r="T17" s="520">
        <v>25.830217090111695</v>
      </c>
      <c r="U17" s="520">
        <v>16.67678964093307</v>
      </c>
      <c r="V17" s="520">
        <v>24.03560830860534</v>
      </c>
      <c r="W17" s="520">
        <v>20.388045689250507</v>
      </c>
      <c r="X17" s="520">
        <v>21.125274725274725</v>
      </c>
      <c r="Y17" s="520">
        <v>23.749948444395564</v>
      </c>
    </row>
    <row r="18" spans="1:25">
      <c r="A18" s="372" t="s">
        <v>1</v>
      </c>
      <c r="B18" s="520">
        <v>29.100497644229605</v>
      </c>
      <c r="C18" s="520">
        <v>29.282663241378398</v>
      </c>
      <c r="D18" s="520">
        <v>36.887011326211322</v>
      </c>
      <c r="E18" s="520">
        <v>43.939330271848533</v>
      </c>
      <c r="F18" s="520">
        <v>49.117840253537288</v>
      </c>
      <c r="G18" s="520">
        <v>23.415150257963795</v>
      </c>
      <c r="H18" s="520">
        <v>18.588944205147218</v>
      </c>
      <c r="I18" s="520">
        <v>22.79412725972119</v>
      </c>
      <c r="J18" s="520">
        <v>18.854906797829194</v>
      </c>
      <c r="K18" s="520">
        <v>21.616416623341731</v>
      </c>
      <c r="L18" s="520">
        <v>18.455501784159452</v>
      </c>
      <c r="M18" s="520">
        <v>20.906679020129356</v>
      </c>
      <c r="N18" s="520">
        <v>29.725405370362374</v>
      </c>
      <c r="O18" s="520">
        <v>29.472178930269465</v>
      </c>
      <c r="P18" s="520">
        <v>21.47365879723684</v>
      </c>
      <c r="Q18" s="520">
        <v>23.553577633589551</v>
      </c>
      <c r="R18" s="520">
        <v>20.660779649739268</v>
      </c>
      <c r="S18" s="520">
        <v>16.709424841837006</v>
      </c>
      <c r="T18" s="520">
        <v>18.729219475593304</v>
      </c>
      <c r="U18" s="520">
        <v>22.408856517502038</v>
      </c>
      <c r="V18" s="520">
        <v>19.911058246757708</v>
      </c>
      <c r="W18" s="520">
        <v>18.119723212453167</v>
      </c>
      <c r="X18" s="520">
        <v>23.213215379452357</v>
      </c>
      <c r="Y18" s="520">
        <v>28.15918774943728</v>
      </c>
    </row>
    <row r="19" spans="1:25">
      <c r="A19" s="372" t="s">
        <v>0</v>
      </c>
      <c r="B19" s="520">
        <v>81.957740816191532</v>
      </c>
      <c r="C19" s="520">
        <v>96.930808825996735</v>
      </c>
      <c r="D19" s="520">
        <v>64.402150093826179</v>
      </c>
      <c r="E19" s="520">
        <v>42.511426958669233</v>
      </c>
      <c r="F19" s="520">
        <v>58.777299616682832</v>
      </c>
      <c r="G19" s="520">
        <v>56.641798730499495</v>
      </c>
      <c r="H19" s="520">
        <v>68.170856193437416</v>
      </c>
      <c r="I19" s="520">
        <v>64.956777533758469</v>
      </c>
      <c r="J19" s="520">
        <v>63.814340128319216</v>
      </c>
      <c r="K19" s="520">
        <v>57.481720006296435</v>
      </c>
      <c r="L19" s="520">
        <v>55.725333080118247</v>
      </c>
      <c r="M19" s="520">
        <v>73.674036064001243</v>
      </c>
      <c r="N19" s="520">
        <v>78.586881785918251</v>
      </c>
      <c r="O19" s="520">
        <v>81.135415413240835</v>
      </c>
      <c r="P19" s="520">
        <v>71.835207792049545</v>
      </c>
      <c r="Q19" s="520">
        <v>77.081571135904753</v>
      </c>
      <c r="R19" s="520">
        <v>79.382680898985214</v>
      </c>
      <c r="S19" s="520">
        <v>75.858776033584718</v>
      </c>
      <c r="T19" s="520">
        <v>63.998685275971788</v>
      </c>
      <c r="U19" s="520">
        <v>60.867916972346158</v>
      </c>
      <c r="V19" s="520">
        <v>71.032982106672762</v>
      </c>
      <c r="W19" s="520">
        <v>58.678053342716765</v>
      </c>
      <c r="X19" s="520">
        <v>47.611738307268958</v>
      </c>
      <c r="Y19" s="520">
        <v>39.634918370494049</v>
      </c>
    </row>
    <row r="20" spans="1:25">
      <c r="A20" s="372" t="s">
        <v>2214</v>
      </c>
      <c r="B20" s="521">
        <v>12.849039760897361</v>
      </c>
      <c r="C20" s="521">
        <v>13.655138829033866</v>
      </c>
      <c r="D20" s="521">
        <v>12.850832834446118</v>
      </c>
      <c r="E20" s="521">
        <v>12.42074548149164</v>
      </c>
      <c r="F20" s="521">
        <v>13.375006256495672</v>
      </c>
      <c r="G20" s="521">
        <v>11.523963379394873</v>
      </c>
      <c r="H20" s="521">
        <v>13.244793506529891</v>
      </c>
      <c r="I20" s="521">
        <v>15.36127897670441</v>
      </c>
      <c r="J20" s="521">
        <v>15.136461028371521</v>
      </c>
      <c r="K20" s="521">
        <v>18.233884631012369</v>
      </c>
      <c r="L20" s="521">
        <v>17.371913605562607</v>
      </c>
      <c r="M20" s="521">
        <v>16.434868079529668</v>
      </c>
      <c r="N20" s="521">
        <v>19.984044658494874</v>
      </c>
      <c r="O20" s="521">
        <v>21.182748518028582</v>
      </c>
      <c r="P20" s="521">
        <v>22.928611481360111</v>
      </c>
      <c r="Q20" s="521">
        <v>25.057032497856689</v>
      </c>
      <c r="R20" s="521">
        <v>24.762685106895137</v>
      </c>
      <c r="S20" s="521">
        <v>22.511914971809301</v>
      </c>
      <c r="T20" s="521">
        <v>24.432076546665357</v>
      </c>
      <c r="U20" s="521">
        <v>22.095101717821969</v>
      </c>
      <c r="V20" s="521">
        <v>21.216445208089546</v>
      </c>
      <c r="W20" s="521">
        <v>19.41396321768821</v>
      </c>
      <c r="X20" s="521">
        <v>18.910478346361685</v>
      </c>
      <c r="Y20" s="521">
        <v>20.424844273769548</v>
      </c>
    </row>
    <row r="22" spans="1:25">
      <c r="A22" s="242" t="s">
        <v>3409</v>
      </c>
    </row>
  </sheetData>
  <hyperlinks>
    <hyperlink ref="AA3" location="Content!A1" display="Back to content page" xr:uid="{00000000-0004-0000-1200-000000000000}"/>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FE9AC-8251-412C-B962-FC9CBBCBF609}">
  <dimension ref="A1:M22"/>
  <sheetViews>
    <sheetView workbookViewId="0">
      <selection activeCell="M3" sqref="M3"/>
    </sheetView>
  </sheetViews>
  <sheetFormatPr defaultRowHeight="14.4"/>
  <cols>
    <col min="1" max="1" width="20.88671875" customWidth="1"/>
    <col min="2" max="10" width="10.33203125" customWidth="1"/>
  </cols>
  <sheetData>
    <row r="1" spans="1:13">
      <c r="A1" s="44" t="s">
        <v>3140</v>
      </c>
    </row>
    <row r="3" spans="1:13">
      <c r="A3" s="153" t="s">
        <v>1042</v>
      </c>
      <c r="B3" s="25">
        <v>2013</v>
      </c>
      <c r="C3" s="25">
        <v>2014</v>
      </c>
      <c r="D3" s="25">
        <v>2015</v>
      </c>
      <c r="E3" s="25">
        <v>2016</v>
      </c>
      <c r="F3" s="25">
        <v>2017</v>
      </c>
      <c r="G3" s="25">
        <v>2018</v>
      </c>
      <c r="H3" s="25">
        <v>2019</v>
      </c>
      <c r="I3" s="25">
        <v>2020</v>
      </c>
      <c r="J3" s="25">
        <v>2021</v>
      </c>
      <c r="M3" s="1" t="s">
        <v>528</v>
      </c>
    </row>
    <row r="4" spans="1:13">
      <c r="A4" s="16" t="s">
        <v>13</v>
      </c>
      <c r="B4" s="286">
        <v>361.23491328</v>
      </c>
      <c r="C4" s="286">
        <v>348.16767426600001</v>
      </c>
      <c r="D4" s="286">
        <v>335.79720162900003</v>
      </c>
      <c r="E4" s="286">
        <v>323.96818000100001</v>
      </c>
      <c r="F4" s="286">
        <v>312.66597079500002</v>
      </c>
      <c r="G4" s="286">
        <v>302.019282567</v>
      </c>
      <c r="H4" s="286">
        <v>291.93701792799999</v>
      </c>
      <c r="I4" s="286">
        <v>282.54973916599999</v>
      </c>
      <c r="J4" s="286">
        <v>273.74425765699999</v>
      </c>
    </row>
    <row r="5" spans="1:13">
      <c r="A5" s="16" t="s">
        <v>12</v>
      </c>
      <c r="B5" s="286">
        <v>500.48076966399998</v>
      </c>
      <c r="C5" s="286">
        <v>490.93823328500002</v>
      </c>
      <c r="D5" s="286">
        <v>481.39812621300001</v>
      </c>
      <c r="E5" s="286">
        <v>471.72991511700002</v>
      </c>
      <c r="F5" s="286">
        <v>462.022865803</v>
      </c>
      <c r="G5" s="286">
        <v>452.680478859</v>
      </c>
      <c r="H5" s="286">
        <v>443.934917042</v>
      </c>
      <c r="I5" s="286">
        <v>435.79332721200001</v>
      </c>
      <c r="J5" s="286">
        <v>428.71856725100002</v>
      </c>
    </row>
    <row r="6" spans="1:13">
      <c r="A6" s="16" t="s">
        <v>573</v>
      </c>
      <c r="B6" s="286">
        <v>0.719683976</v>
      </c>
      <c r="C6" s="286">
        <v>0.69530599299999996</v>
      </c>
      <c r="D6" s="286">
        <v>0.67213426099999996</v>
      </c>
      <c r="E6" s="286">
        <v>0.64923696099999995</v>
      </c>
      <c r="F6" s="286">
        <v>0.62726562600000002</v>
      </c>
      <c r="G6" s="286">
        <v>0.60706861499999998</v>
      </c>
      <c r="H6" s="286">
        <v>0.58803057299999995</v>
      </c>
      <c r="I6" s="286">
        <v>0.56937208900000003</v>
      </c>
      <c r="J6" s="286">
        <v>0.55131640100000001</v>
      </c>
    </row>
    <row r="7" spans="1:13">
      <c r="A7" s="28" t="s">
        <v>482</v>
      </c>
      <c r="B7" s="286">
        <v>523.09761347200003</v>
      </c>
      <c r="C7" s="286">
        <v>519.59160290099999</v>
      </c>
      <c r="D7" s="286">
        <v>515.89331320300005</v>
      </c>
      <c r="E7" s="286">
        <v>512.01550251900005</v>
      </c>
      <c r="F7" s="286">
        <v>508.07285107600001</v>
      </c>
      <c r="G7" s="286">
        <v>504.11572281899998</v>
      </c>
      <c r="H7" s="286">
        <v>500.15688950100002</v>
      </c>
      <c r="I7" s="286">
        <v>495.47920434000002</v>
      </c>
      <c r="J7" s="286">
        <v>490.65187360900001</v>
      </c>
    </row>
    <row r="8" spans="1:13">
      <c r="A8" s="16" t="s">
        <v>11</v>
      </c>
      <c r="B8" s="286">
        <v>1359.921868483</v>
      </c>
      <c r="C8" s="286">
        <v>1346.0951050050001</v>
      </c>
      <c r="D8" s="286">
        <v>1331.303772774</v>
      </c>
      <c r="E8" s="286">
        <v>1340.282908681</v>
      </c>
      <c r="F8" s="286">
        <v>1323.768771736</v>
      </c>
      <c r="G8" s="286">
        <v>1307.266959264</v>
      </c>
      <c r="H8" s="286">
        <v>1291.006163449</v>
      </c>
      <c r="I8" s="286">
        <v>1274.741582006</v>
      </c>
      <c r="J8" s="286">
        <v>1259.457784378</v>
      </c>
    </row>
    <row r="9" spans="1:13">
      <c r="A9" s="16" t="s">
        <v>10</v>
      </c>
      <c r="B9" s="286">
        <v>20.919894558999999</v>
      </c>
      <c r="C9" s="286">
        <v>20.377456600999999</v>
      </c>
      <c r="D9" s="286">
        <v>19.856816522999999</v>
      </c>
      <c r="E9" s="286">
        <v>19.34989968</v>
      </c>
      <c r="F9" s="286">
        <v>18.856271921000001</v>
      </c>
      <c r="G9" s="286">
        <v>18.380766445999999</v>
      </c>
      <c r="H9" s="286">
        <v>17.922405781999998</v>
      </c>
      <c r="I9" s="286">
        <v>17.482972737000001</v>
      </c>
      <c r="J9" s="286">
        <v>17.065497361999999</v>
      </c>
    </row>
    <row r="10" spans="1:13">
      <c r="A10" s="16" t="s">
        <v>9</v>
      </c>
      <c r="B10" s="286">
        <v>2.60565281</v>
      </c>
      <c r="C10" s="286">
        <v>2.5339899350000001</v>
      </c>
      <c r="D10" s="286">
        <v>2.4650299879999999</v>
      </c>
      <c r="E10" s="286">
        <v>2.3989372630000001</v>
      </c>
      <c r="F10" s="286">
        <v>2.335138417</v>
      </c>
      <c r="G10" s="286">
        <v>2.2732614309999999</v>
      </c>
      <c r="H10" s="286">
        <v>2.2130839130000002</v>
      </c>
      <c r="I10" s="286">
        <v>2.1548675519999998</v>
      </c>
      <c r="J10" s="286">
        <v>2.0993233600000001</v>
      </c>
    </row>
    <row r="11" spans="1:13">
      <c r="A11" s="16" t="s">
        <v>8</v>
      </c>
      <c r="B11" s="286">
        <v>71.953705417999998</v>
      </c>
      <c r="C11" s="286">
        <v>71.874518714999994</v>
      </c>
      <c r="D11" s="286">
        <v>71.816714649999994</v>
      </c>
      <c r="E11" s="286">
        <v>71.774642924000005</v>
      </c>
      <c r="F11" s="286">
        <v>71.728631441000005</v>
      </c>
      <c r="G11" s="286">
        <v>71.693192968000005</v>
      </c>
      <c r="H11" s="286">
        <v>71.643527358</v>
      </c>
      <c r="I11" s="286">
        <v>71.558018473999994</v>
      </c>
      <c r="J11" s="286">
        <v>71.498134981999996</v>
      </c>
    </row>
    <row r="12" spans="1:13">
      <c r="A12" s="16" t="s">
        <v>6</v>
      </c>
      <c r="B12" s="286">
        <v>2935.9005131170002</v>
      </c>
      <c r="C12" s="286">
        <v>2847.1682000760002</v>
      </c>
      <c r="D12" s="286">
        <v>2761.8332745600001</v>
      </c>
      <c r="E12" s="286">
        <v>2676.7493631779998</v>
      </c>
      <c r="F12" s="286">
        <v>2594.9604684249998</v>
      </c>
      <c r="G12" s="286">
        <v>2519.605675363</v>
      </c>
      <c r="H12" s="286">
        <v>2447.9152547610001</v>
      </c>
      <c r="I12" s="286">
        <v>2377.8305759989998</v>
      </c>
      <c r="J12" s="286">
        <v>2311.2012842069998</v>
      </c>
    </row>
    <row r="13" spans="1:13">
      <c r="A13" s="16" t="s">
        <v>17</v>
      </c>
      <c r="B13" s="286">
        <v>321.40158130399999</v>
      </c>
      <c r="C13" s="286">
        <v>315.88617214200002</v>
      </c>
      <c r="D13" s="286">
        <v>310.39197372899997</v>
      </c>
      <c r="E13" s="286">
        <v>304.96153832900001</v>
      </c>
      <c r="F13" s="286">
        <v>299.65016362599999</v>
      </c>
      <c r="G13" s="286">
        <v>294.52504073699998</v>
      </c>
      <c r="H13" s="286">
        <v>289.59382729999999</v>
      </c>
      <c r="I13" s="286">
        <v>284.65452143700003</v>
      </c>
      <c r="J13" s="286">
        <v>280.035855567</v>
      </c>
    </row>
    <row r="14" spans="1:13">
      <c r="A14" s="16" t="s">
        <v>4</v>
      </c>
      <c r="B14" s="286">
        <v>10.339764667000001</v>
      </c>
      <c r="C14" s="286">
        <v>10.20397751</v>
      </c>
      <c r="D14" s="286">
        <v>10.076582023</v>
      </c>
      <c r="E14" s="286">
        <v>9.9494567600000003</v>
      </c>
      <c r="F14" s="286">
        <v>9.8221213820000006</v>
      </c>
      <c r="G14" s="286">
        <v>9.6992269719999999</v>
      </c>
      <c r="H14" s="286">
        <v>9.5810219120000006</v>
      </c>
      <c r="I14" s="286">
        <v>9.4759783950000003</v>
      </c>
      <c r="J14" s="286">
        <v>9.3922288700000003</v>
      </c>
    </row>
    <row r="15" spans="1:13">
      <c r="A15" s="16" t="s">
        <v>3</v>
      </c>
      <c r="B15" s="286">
        <v>575.82685743599995</v>
      </c>
      <c r="C15" s="286">
        <v>566.82129550100001</v>
      </c>
      <c r="D15" s="286">
        <v>555.18639820400006</v>
      </c>
      <c r="E15" s="286">
        <v>549.81610631299998</v>
      </c>
      <c r="F15" s="286">
        <v>547.69090469100001</v>
      </c>
      <c r="G15" s="286">
        <v>541.01975012599996</v>
      </c>
      <c r="H15" s="286">
        <v>534.05831987900001</v>
      </c>
      <c r="I15" s="286">
        <v>527.56561872500004</v>
      </c>
      <c r="J15" s="286">
        <v>522.32189197100001</v>
      </c>
    </row>
    <row r="16" spans="1:13">
      <c r="A16" s="16" t="s">
        <v>32</v>
      </c>
      <c r="B16" s="286">
        <v>2115.5531581690002</v>
      </c>
      <c r="C16" s="286">
        <v>2050.568112851</v>
      </c>
      <c r="D16" s="286">
        <v>1983.11955945</v>
      </c>
      <c r="E16" s="286">
        <v>1915.353833316</v>
      </c>
      <c r="F16" s="286">
        <v>1851.860606403</v>
      </c>
      <c r="G16" s="286">
        <v>1793.7322323400001</v>
      </c>
      <c r="H16" s="286">
        <v>1740.340933034</v>
      </c>
      <c r="I16" s="286">
        <v>1688.6721325660001</v>
      </c>
      <c r="J16" s="286">
        <v>1638.644912446</v>
      </c>
    </row>
    <row r="17" spans="1:10">
      <c r="A17" s="16" t="s">
        <v>1</v>
      </c>
      <c r="B17" s="286">
        <v>6638.2382223639997</v>
      </c>
      <c r="C17" s="286">
        <v>6426.1488253150001</v>
      </c>
      <c r="D17" s="286">
        <v>6224.2718129909999</v>
      </c>
      <c r="E17" s="286">
        <v>6031.4194602369998</v>
      </c>
      <c r="F17" s="286">
        <v>5846.5189205679999</v>
      </c>
      <c r="G17" s="286">
        <v>5670.2179139560003</v>
      </c>
      <c r="H17" s="286">
        <v>5502.2184679969996</v>
      </c>
      <c r="I17" s="286">
        <v>5343.1383555809998</v>
      </c>
      <c r="J17" s="286">
        <v>5193.4858940209997</v>
      </c>
    </row>
    <row r="18" spans="1:10">
      <c r="A18" s="16" t="s">
        <v>23</v>
      </c>
      <c r="B18" s="286">
        <v>7371.9538941689998</v>
      </c>
      <c r="C18" s="286">
        <v>7212.1627745530004</v>
      </c>
      <c r="D18" s="286">
        <v>7059.7238263939998</v>
      </c>
      <c r="E18" s="286">
        <v>6914.273342898</v>
      </c>
      <c r="F18" s="286">
        <v>6774.4059240050001</v>
      </c>
      <c r="G18" s="286">
        <v>6638.9001091139999</v>
      </c>
      <c r="H18" s="286">
        <v>6508.1404878590001</v>
      </c>
      <c r="I18" s="286">
        <v>6377.2862803839998</v>
      </c>
      <c r="J18" s="286">
        <v>6248.1505639409997</v>
      </c>
    </row>
    <row r="20" spans="1:10">
      <c r="A20" s="102" t="s">
        <v>20</v>
      </c>
    </row>
    <row r="21" spans="1:10">
      <c r="A21" s="102"/>
    </row>
    <row r="22" spans="1:10">
      <c r="A22" s="53" t="s">
        <v>3051</v>
      </c>
    </row>
  </sheetData>
  <hyperlinks>
    <hyperlink ref="M3" location="Content!A1" display="Back to content page" xr:uid="{702D57BE-AB7B-4877-ADF4-9F6FEE3E0D56}"/>
  </hyperlinks>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10E5E-AA40-404E-A13E-2487D7C6D31A}">
  <dimension ref="A1:M26"/>
  <sheetViews>
    <sheetView workbookViewId="0">
      <selection activeCell="M3" sqref="M3"/>
    </sheetView>
  </sheetViews>
  <sheetFormatPr defaultRowHeight="14.4"/>
  <cols>
    <col min="1" max="1" width="41.109375" customWidth="1"/>
  </cols>
  <sheetData>
    <row r="1" spans="1:13">
      <c r="A1" s="44" t="s">
        <v>3141</v>
      </c>
    </row>
    <row r="3" spans="1:13">
      <c r="A3" s="153" t="s">
        <v>2526</v>
      </c>
      <c r="B3" s="25">
        <v>2013</v>
      </c>
      <c r="C3" s="25">
        <v>2014</v>
      </c>
      <c r="D3" s="25">
        <v>2015</v>
      </c>
      <c r="E3" s="25">
        <v>2016</v>
      </c>
      <c r="F3" s="25">
        <v>2017</v>
      </c>
      <c r="G3" s="25">
        <v>2018</v>
      </c>
      <c r="H3" s="25">
        <v>2019</v>
      </c>
      <c r="I3" s="25">
        <v>2020</v>
      </c>
      <c r="J3" s="25">
        <v>2021</v>
      </c>
      <c r="M3" s="1" t="s">
        <v>528</v>
      </c>
    </row>
    <row r="4" spans="1:13">
      <c r="A4" s="16" t="s">
        <v>13</v>
      </c>
      <c r="B4" s="286">
        <v>58</v>
      </c>
      <c r="C4" s="286">
        <v>58</v>
      </c>
      <c r="D4" s="286">
        <v>58</v>
      </c>
      <c r="E4" s="286">
        <v>58</v>
      </c>
      <c r="F4" s="286">
        <v>58</v>
      </c>
      <c r="G4" s="286">
        <v>58</v>
      </c>
      <c r="H4" s="286">
        <v>58</v>
      </c>
      <c r="I4" s="286">
        <v>58</v>
      </c>
      <c r="J4" s="286">
        <v>58</v>
      </c>
    </row>
    <row r="5" spans="1:13">
      <c r="A5" s="16" t="s">
        <v>12</v>
      </c>
      <c r="B5" s="286">
        <v>1.7</v>
      </c>
      <c r="C5" s="286">
        <v>1.7</v>
      </c>
      <c r="D5" s="286">
        <v>1.7</v>
      </c>
      <c r="E5" s="286">
        <v>1.7</v>
      </c>
      <c r="F5" s="286">
        <v>1.7</v>
      </c>
      <c r="G5" s="286">
        <v>1.7</v>
      </c>
      <c r="H5" s="286">
        <v>1.7</v>
      </c>
      <c r="I5" s="286">
        <v>1.7</v>
      </c>
      <c r="J5" s="286">
        <v>1.7</v>
      </c>
    </row>
    <row r="6" spans="1:13">
      <c r="A6" s="16" t="s">
        <v>483</v>
      </c>
      <c r="B6" s="286">
        <v>1</v>
      </c>
      <c r="C6" s="286">
        <v>1</v>
      </c>
      <c r="D6" s="286">
        <v>1</v>
      </c>
      <c r="E6" s="286">
        <v>1</v>
      </c>
      <c r="F6" s="286">
        <v>1</v>
      </c>
      <c r="G6" s="286">
        <v>1</v>
      </c>
      <c r="H6" s="286">
        <v>1</v>
      </c>
      <c r="I6" s="286">
        <v>1</v>
      </c>
      <c r="J6" s="286">
        <v>1</v>
      </c>
    </row>
    <row r="7" spans="1:13">
      <c r="A7" s="28" t="s">
        <v>573</v>
      </c>
      <c r="B7" s="286">
        <v>421</v>
      </c>
      <c r="C7" s="286">
        <v>421</v>
      </c>
      <c r="D7" s="286">
        <v>421</v>
      </c>
      <c r="E7" s="286">
        <v>421</v>
      </c>
      <c r="F7" s="286">
        <v>421</v>
      </c>
      <c r="G7" s="286">
        <v>421</v>
      </c>
      <c r="H7" s="286">
        <v>421</v>
      </c>
      <c r="I7" s="286">
        <v>421</v>
      </c>
      <c r="J7" s="286">
        <v>421</v>
      </c>
    </row>
    <row r="8" spans="1:13">
      <c r="A8" s="16" t="s">
        <v>482</v>
      </c>
      <c r="B8" s="286">
        <v>0.66</v>
      </c>
      <c r="C8" s="286">
        <v>0.66</v>
      </c>
      <c r="D8" s="286">
        <v>0.66</v>
      </c>
      <c r="E8" s="286">
        <v>0.66</v>
      </c>
      <c r="F8" s="286">
        <v>0.66</v>
      </c>
      <c r="G8" s="286">
        <v>0.66</v>
      </c>
      <c r="H8" s="286">
        <v>0.66</v>
      </c>
      <c r="I8" s="286">
        <v>0.66</v>
      </c>
      <c r="J8" s="286">
        <v>0.66</v>
      </c>
    </row>
    <row r="9" spans="1:13">
      <c r="A9" s="16" t="s">
        <v>11</v>
      </c>
      <c r="B9" s="286">
        <v>0.5</v>
      </c>
      <c r="C9" s="286">
        <v>0.5</v>
      </c>
      <c r="D9" s="286">
        <v>0.5</v>
      </c>
      <c r="E9" s="286">
        <v>0.5</v>
      </c>
      <c r="F9" s="286">
        <v>0.5</v>
      </c>
      <c r="G9" s="286">
        <v>0.5</v>
      </c>
      <c r="H9" s="286">
        <v>0.5</v>
      </c>
      <c r="I9" s="286">
        <v>0.5</v>
      </c>
      <c r="J9" s="286">
        <v>0.5</v>
      </c>
    </row>
    <row r="10" spans="1:13">
      <c r="A10" s="16" t="s">
        <v>10</v>
      </c>
      <c r="B10" s="286">
        <v>55</v>
      </c>
      <c r="C10" s="286">
        <v>55</v>
      </c>
      <c r="D10" s="286">
        <v>55</v>
      </c>
      <c r="E10" s="286">
        <v>55</v>
      </c>
      <c r="F10" s="286">
        <v>55</v>
      </c>
      <c r="G10" s="286">
        <v>55</v>
      </c>
      <c r="H10" s="286">
        <v>55</v>
      </c>
      <c r="I10" s="286">
        <v>55</v>
      </c>
      <c r="J10" s="286">
        <v>55</v>
      </c>
    </row>
    <row r="11" spans="1:13">
      <c r="A11" s="16" t="s">
        <v>9</v>
      </c>
      <c r="B11" s="286">
        <v>2.5</v>
      </c>
      <c r="C11" s="286">
        <v>2.5</v>
      </c>
      <c r="D11" s="286">
        <v>2.5</v>
      </c>
      <c r="E11" s="286">
        <v>2.5</v>
      </c>
      <c r="F11" s="286">
        <v>2.5</v>
      </c>
      <c r="G11" s="286">
        <v>2.5</v>
      </c>
      <c r="H11" s="286">
        <v>2.5</v>
      </c>
      <c r="I11" s="286">
        <v>2.5</v>
      </c>
      <c r="J11" s="286">
        <v>2.5</v>
      </c>
    </row>
    <row r="12" spans="1:13">
      <c r="A12" s="16" t="s">
        <v>8</v>
      </c>
      <c r="B12" s="286">
        <v>0.89300000000000002</v>
      </c>
      <c r="C12" s="286">
        <v>0.89300000000000002</v>
      </c>
      <c r="D12" s="286">
        <v>0.89300000000000002</v>
      </c>
      <c r="E12" s="286">
        <v>0.89300000000000002</v>
      </c>
      <c r="F12" s="286">
        <v>0.89300000000000002</v>
      </c>
      <c r="G12" s="286">
        <v>0.89300000000000002</v>
      </c>
      <c r="H12" s="286">
        <v>0.89300000000000002</v>
      </c>
      <c r="I12" s="286">
        <v>0.89300000000000002</v>
      </c>
      <c r="J12" s="286">
        <v>0.89300000000000002</v>
      </c>
    </row>
    <row r="13" spans="1:13">
      <c r="A13" s="16" t="s">
        <v>6</v>
      </c>
      <c r="B13" s="286">
        <v>17</v>
      </c>
      <c r="C13" s="286">
        <v>17</v>
      </c>
      <c r="D13" s="286">
        <v>17</v>
      </c>
      <c r="E13" s="286">
        <v>17</v>
      </c>
      <c r="F13" s="286">
        <v>17</v>
      </c>
      <c r="G13" s="286">
        <v>17</v>
      </c>
      <c r="H13" s="286">
        <v>17</v>
      </c>
      <c r="I13" s="286">
        <v>17</v>
      </c>
      <c r="J13" s="286">
        <v>17</v>
      </c>
    </row>
    <row r="14" spans="1:13">
      <c r="A14" s="16" t="s">
        <v>17</v>
      </c>
      <c r="B14" s="286">
        <v>2.1</v>
      </c>
      <c r="C14" s="286">
        <v>2.1</v>
      </c>
      <c r="D14" s="286">
        <v>2.1</v>
      </c>
      <c r="E14" s="286">
        <v>2.1</v>
      </c>
      <c r="F14" s="286">
        <v>2.1</v>
      </c>
      <c r="G14" s="286">
        <v>2.1</v>
      </c>
      <c r="H14" s="286">
        <v>2.1</v>
      </c>
      <c r="I14" s="286">
        <v>2.1</v>
      </c>
      <c r="J14" s="286">
        <v>2.1</v>
      </c>
    </row>
    <row r="15" spans="1:13">
      <c r="A15" s="16" t="s">
        <v>3</v>
      </c>
      <c r="B15" s="286">
        <v>4.8</v>
      </c>
      <c r="C15" s="286">
        <v>4.8</v>
      </c>
      <c r="D15" s="286">
        <v>4.8</v>
      </c>
      <c r="E15" s="286">
        <v>4.8</v>
      </c>
      <c r="F15" s="286">
        <v>4.8</v>
      </c>
      <c r="G15" s="286">
        <v>4.8</v>
      </c>
      <c r="H15" s="286">
        <v>4.8</v>
      </c>
      <c r="I15" s="286">
        <v>4.8</v>
      </c>
      <c r="J15" s="286">
        <v>4.8</v>
      </c>
    </row>
    <row r="16" spans="1:13">
      <c r="A16" s="16" t="s">
        <v>32</v>
      </c>
      <c r="B16" s="286">
        <v>30</v>
      </c>
      <c r="C16" s="286">
        <v>30</v>
      </c>
      <c r="D16" s="286">
        <v>30</v>
      </c>
      <c r="E16" s="286">
        <v>30</v>
      </c>
      <c r="F16" s="286">
        <v>30</v>
      </c>
      <c r="G16" s="286">
        <v>30</v>
      </c>
      <c r="H16" s="286">
        <v>30</v>
      </c>
      <c r="I16" s="286">
        <v>30</v>
      </c>
      <c r="J16" s="286">
        <v>30</v>
      </c>
    </row>
    <row r="17" spans="1:10">
      <c r="A17" s="16" t="s">
        <v>1</v>
      </c>
      <c r="B17" s="286">
        <v>47</v>
      </c>
      <c r="C17" s="286">
        <v>47</v>
      </c>
      <c r="D17" s="286">
        <v>47</v>
      </c>
      <c r="E17" s="286">
        <v>47</v>
      </c>
      <c r="F17" s="286">
        <v>47</v>
      </c>
      <c r="G17" s="286">
        <v>47</v>
      </c>
      <c r="H17" s="286">
        <v>47</v>
      </c>
      <c r="I17" s="286">
        <v>47</v>
      </c>
      <c r="J17" s="286">
        <v>47</v>
      </c>
    </row>
    <row r="18" spans="1:10">
      <c r="A18" s="16" t="s">
        <v>23</v>
      </c>
      <c r="B18" s="286">
        <v>6</v>
      </c>
      <c r="C18" s="286">
        <v>6</v>
      </c>
      <c r="D18" s="286">
        <v>6</v>
      </c>
      <c r="E18" s="286">
        <v>6</v>
      </c>
      <c r="F18" s="286">
        <v>6</v>
      </c>
      <c r="G18" s="286">
        <v>6</v>
      </c>
      <c r="H18" s="286">
        <v>6</v>
      </c>
      <c r="I18" s="286">
        <v>6</v>
      </c>
      <c r="J18" s="286">
        <v>6</v>
      </c>
    </row>
    <row r="21" spans="1:10">
      <c r="A21" s="102" t="s">
        <v>20</v>
      </c>
    </row>
    <row r="22" spans="1:10">
      <c r="A22" s="102"/>
    </row>
    <row r="23" spans="1:10">
      <c r="A23" s="53" t="s">
        <v>3051</v>
      </c>
    </row>
    <row r="24" spans="1:10">
      <c r="A24" s="53"/>
    </row>
    <row r="25" spans="1:10">
      <c r="A25" s="86"/>
    </row>
    <row r="26" spans="1:10">
      <c r="A26" s="13" t="s">
        <v>389</v>
      </c>
    </row>
  </sheetData>
  <hyperlinks>
    <hyperlink ref="M3" location="Content!A1" display="Back to content page" xr:uid="{ED88F9A0-5F8E-4806-8C64-F6A610D2E05B}"/>
  </hyperlink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05D86-62FE-4E6A-8FFF-FAD8D962BE16}">
  <dimension ref="A1:M25"/>
  <sheetViews>
    <sheetView workbookViewId="0">
      <selection activeCell="M3" sqref="M3"/>
    </sheetView>
  </sheetViews>
  <sheetFormatPr defaultRowHeight="14.4"/>
  <cols>
    <col min="1" max="1" width="29.33203125" customWidth="1"/>
    <col min="2" max="10" width="11.33203125" customWidth="1"/>
  </cols>
  <sheetData>
    <row r="1" spans="1:13">
      <c r="A1" s="44" t="s">
        <v>3157</v>
      </c>
    </row>
    <row r="3" spans="1:13">
      <c r="A3" s="153" t="s">
        <v>2526</v>
      </c>
      <c r="B3" s="25">
        <v>2013</v>
      </c>
      <c r="C3" s="25">
        <v>2014</v>
      </c>
      <c r="D3" s="25">
        <v>2015</v>
      </c>
      <c r="E3" s="25">
        <v>2016</v>
      </c>
      <c r="F3" s="25">
        <v>2017</v>
      </c>
      <c r="G3" s="25">
        <v>2018</v>
      </c>
      <c r="H3" s="25">
        <v>2019</v>
      </c>
      <c r="I3" s="25">
        <v>2020</v>
      </c>
      <c r="J3" s="25">
        <v>2021</v>
      </c>
      <c r="M3" s="1" t="s">
        <v>528</v>
      </c>
    </row>
    <row r="4" spans="1:13">
      <c r="A4" s="16" t="s">
        <v>13</v>
      </c>
      <c r="B4" s="286">
        <v>145</v>
      </c>
      <c r="C4" s="286">
        <v>145</v>
      </c>
      <c r="D4" s="286">
        <v>145</v>
      </c>
      <c r="E4" s="286">
        <v>145</v>
      </c>
      <c r="F4" s="286">
        <v>145</v>
      </c>
      <c r="G4" s="286">
        <v>145</v>
      </c>
      <c r="H4" s="286">
        <v>145</v>
      </c>
      <c r="I4" s="286">
        <v>145</v>
      </c>
      <c r="J4" s="286">
        <v>145</v>
      </c>
    </row>
    <row r="5" spans="1:13">
      <c r="A5" s="16" t="s">
        <v>12</v>
      </c>
      <c r="B5" s="286">
        <v>0.8</v>
      </c>
      <c r="C5" s="286">
        <v>0.8</v>
      </c>
      <c r="D5" s="286">
        <v>0.8</v>
      </c>
      <c r="E5" s="286">
        <v>0.8</v>
      </c>
      <c r="F5" s="286">
        <v>0.8</v>
      </c>
      <c r="G5" s="286">
        <v>0.8</v>
      </c>
      <c r="H5" s="286">
        <v>0.8</v>
      </c>
      <c r="I5" s="286">
        <v>0.8</v>
      </c>
      <c r="J5" s="286">
        <v>0.8</v>
      </c>
    </row>
    <row r="6" spans="1:13">
      <c r="A6" s="28" t="s">
        <v>483</v>
      </c>
      <c r="B6" s="286">
        <v>0.2</v>
      </c>
      <c r="C6" s="286">
        <v>0.2</v>
      </c>
      <c r="D6" s="286">
        <v>0.2</v>
      </c>
      <c r="E6" s="286">
        <v>0.2</v>
      </c>
      <c r="F6" s="286">
        <v>0.2</v>
      </c>
      <c r="G6" s="286">
        <v>0.2</v>
      </c>
      <c r="H6" s="286">
        <v>0.2</v>
      </c>
      <c r="I6" s="286">
        <v>0.2</v>
      </c>
      <c r="J6" s="286">
        <v>0.2</v>
      </c>
    </row>
    <row r="7" spans="1:13">
      <c r="A7" s="16" t="s">
        <v>573</v>
      </c>
      <c r="B7" s="286">
        <v>899</v>
      </c>
      <c r="C7" s="286">
        <v>899</v>
      </c>
      <c r="D7" s="286">
        <v>899</v>
      </c>
      <c r="E7" s="286">
        <v>899</v>
      </c>
      <c r="F7" s="286">
        <v>899</v>
      </c>
      <c r="G7" s="286">
        <v>899</v>
      </c>
      <c r="H7" s="286">
        <v>899</v>
      </c>
      <c r="I7" s="286">
        <v>899</v>
      </c>
      <c r="J7" s="286">
        <v>899</v>
      </c>
    </row>
    <row r="8" spans="1:13">
      <c r="A8" s="16" t="s">
        <v>482</v>
      </c>
      <c r="B8" s="286">
        <v>2.64</v>
      </c>
      <c r="C8" s="286">
        <v>2.64</v>
      </c>
      <c r="D8" s="286">
        <v>2.64</v>
      </c>
      <c r="E8" s="286">
        <v>2.64</v>
      </c>
      <c r="F8" s="286">
        <v>2.64</v>
      </c>
      <c r="G8" s="286">
        <v>2.64</v>
      </c>
      <c r="H8" s="286">
        <v>2.64</v>
      </c>
      <c r="I8" s="286">
        <v>2.64</v>
      </c>
      <c r="J8" s="286">
        <v>2.64</v>
      </c>
    </row>
    <row r="9" spans="1:13">
      <c r="A9" s="16" t="s">
        <v>11</v>
      </c>
      <c r="B9" s="286">
        <v>5.23</v>
      </c>
      <c r="C9" s="286">
        <v>5.23</v>
      </c>
      <c r="D9" s="286">
        <v>5.23</v>
      </c>
      <c r="E9" s="286">
        <v>5.23</v>
      </c>
      <c r="F9" s="286">
        <v>5.23</v>
      </c>
      <c r="G9" s="286">
        <v>5.23</v>
      </c>
      <c r="H9" s="286">
        <v>5.23</v>
      </c>
      <c r="I9" s="286">
        <v>5.23</v>
      </c>
      <c r="J9" s="286">
        <v>5.23</v>
      </c>
    </row>
    <row r="10" spans="1:13">
      <c r="A10" s="16" t="s">
        <v>10</v>
      </c>
      <c r="B10" s="286">
        <v>332</v>
      </c>
      <c r="C10" s="286">
        <v>332</v>
      </c>
      <c r="D10" s="286">
        <v>332</v>
      </c>
      <c r="E10" s="286">
        <v>332</v>
      </c>
      <c r="F10" s="286">
        <v>332</v>
      </c>
      <c r="G10" s="286">
        <v>332</v>
      </c>
      <c r="H10" s="286">
        <v>332</v>
      </c>
      <c r="I10" s="286">
        <v>332</v>
      </c>
      <c r="J10" s="286">
        <v>332</v>
      </c>
    </row>
    <row r="11" spans="1:13">
      <c r="A11" s="16" t="s">
        <v>9</v>
      </c>
      <c r="B11" s="286">
        <v>16.14</v>
      </c>
      <c r="C11" s="286">
        <v>16.14</v>
      </c>
      <c r="D11" s="286">
        <v>16.14</v>
      </c>
      <c r="E11" s="286">
        <v>16.14</v>
      </c>
      <c r="F11" s="286">
        <v>16.14</v>
      </c>
      <c r="G11" s="286">
        <v>16.14</v>
      </c>
      <c r="H11" s="286">
        <v>16.14</v>
      </c>
      <c r="I11" s="286">
        <v>16.14</v>
      </c>
      <c r="J11" s="286">
        <v>16.14</v>
      </c>
    </row>
    <row r="12" spans="1:13">
      <c r="A12" s="16" t="s">
        <v>8</v>
      </c>
      <c r="B12" s="286">
        <v>2.3580000000000001</v>
      </c>
      <c r="C12" s="286">
        <v>2.3580000000000001</v>
      </c>
      <c r="D12" s="286">
        <v>2.3580000000000001</v>
      </c>
      <c r="E12" s="286">
        <v>2.3580000000000001</v>
      </c>
      <c r="F12" s="286">
        <v>2.3580000000000001</v>
      </c>
      <c r="G12" s="286">
        <v>2.3580000000000001</v>
      </c>
      <c r="H12" s="286">
        <v>2.3580000000000001</v>
      </c>
      <c r="I12" s="286">
        <v>2.3580000000000001</v>
      </c>
      <c r="J12" s="286">
        <v>2.3580000000000001</v>
      </c>
    </row>
    <row r="13" spans="1:13">
      <c r="A13" s="16" t="s">
        <v>6</v>
      </c>
      <c r="B13" s="286">
        <v>97.3</v>
      </c>
      <c r="C13" s="286">
        <v>97.3</v>
      </c>
      <c r="D13" s="286">
        <v>97.3</v>
      </c>
      <c r="E13" s="286">
        <v>97.3</v>
      </c>
      <c r="F13" s="286">
        <v>97.3</v>
      </c>
      <c r="G13" s="286">
        <v>97.3</v>
      </c>
      <c r="H13" s="286">
        <v>97.3</v>
      </c>
      <c r="I13" s="286">
        <v>97.3</v>
      </c>
      <c r="J13" s="286">
        <v>97.3</v>
      </c>
    </row>
    <row r="14" spans="1:13">
      <c r="A14" s="16" t="s">
        <v>17</v>
      </c>
      <c r="B14" s="286">
        <v>4.0999999999999996</v>
      </c>
      <c r="C14" s="286">
        <v>4.0999999999999996</v>
      </c>
      <c r="D14" s="286">
        <v>4.0999999999999996</v>
      </c>
      <c r="E14" s="286">
        <v>4.0999999999999996</v>
      </c>
      <c r="F14" s="286">
        <v>4.0999999999999996</v>
      </c>
      <c r="G14" s="286">
        <v>4.0999999999999996</v>
      </c>
      <c r="H14" s="286">
        <v>4.0999999999999996</v>
      </c>
      <c r="I14" s="286">
        <v>4.0999999999999996</v>
      </c>
      <c r="J14" s="286">
        <v>4.0999999999999996</v>
      </c>
    </row>
    <row r="15" spans="1:13">
      <c r="A15" s="16" t="s">
        <v>3</v>
      </c>
      <c r="B15" s="286">
        <v>43</v>
      </c>
      <c r="C15" s="286">
        <v>43</v>
      </c>
      <c r="D15" s="286">
        <v>43</v>
      </c>
      <c r="E15" s="286">
        <v>43</v>
      </c>
      <c r="F15" s="286">
        <v>43</v>
      </c>
      <c r="G15" s="286">
        <v>43</v>
      </c>
      <c r="H15" s="286">
        <v>43</v>
      </c>
      <c r="I15" s="286">
        <v>43</v>
      </c>
      <c r="J15" s="286">
        <v>43</v>
      </c>
    </row>
    <row r="16" spans="1:13">
      <c r="A16" s="16" t="s">
        <v>32</v>
      </c>
      <c r="B16" s="286">
        <v>80</v>
      </c>
      <c r="C16" s="286">
        <v>80</v>
      </c>
      <c r="D16" s="286">
        <v>80</v>
      </c>
      <c r="E16" s="286">
        <v>80</v>
      </c>
      <c r="F16" s="286">
        <v>80</v>
      </c>
      <c r="G16" s="286">
        <v>80</v>
      </c>
      <c r="H16" s="286">
        <v>80</v>
      </c>
      <c r="I16" s="286">
        <v>80</v>
      </c>
      <c r="J16" s="286">
        <v>80</v>
      </c>
    </row>
    <row r="17" spans="1:10">
      <c r="A17" s="16" t="s">
        <v>1</v>
      </c>
      <c r="B17" s="286">
        <v>80.2</v>
      </c>
      <c r="C17" s="286">
        <v>80.2</v>
      </c>
      <c r="D17" s="286">
        <v>80.2</v>
      </c>
      <c r="E17" s="286">
        <v>80.2</v>
      </c>
      <c r="F17" s="286">
        <v>80.2</v>
      </c>
      <c r="G17" s="286">
        <v>80.2</v>
      </c>
      <c r="H17" s="286">
        <v>80.2</v>
      </c>
      <c r="I17" s="286">
        <v>80.2</v>
      </c>
      <c r="J17" s="286">
        <v>80.2</v>
      </c>
    </row>
    <row r="18" spans="1:10">
      <c r="A18" s="16" t="s">
        <v>23</v>
      </c>
      <c r="B18" s="286">
        <v>11.26</v>
      </c>
      <c r="C18" s="286">
        <v>11.26</v>
      </c>
      <c r="D18" s="286">
        <v>11.26</v>
      </c>
      <c r="E18" s="286">
        <v>11.26</v>
      </c>
      <c r="F18" s="286">
        <v>11.26</v>
      </c>
      <c r="G18" s="286">
        <v>11.26</v>
      </c>
      <c r="H18" s="286">
        <v>11.26</v>
      </c>
      <c r="I18" s="286">
        <v>11.26</v>
      </c>
      <c r="J18" s="286">
        <v>11.26</v>
      </c>
    </row>
    <row r="20" spans="1:10">
      <c r="A20" s="102" t="s">
        <v>20</v>
      </c>
    </row>
    <row r="21" spans="1:10">
      <c r="A21" s="102"/>
    </row>
    <row r="22" spans="1:10">
      <c r="A22" s="53" t="s">
        <v>3051</v>
      </c>
    </row>
    <row r="23" spans="1:10">
      <c r="A23" s="53"/>
    </row>
    <row r="24" spans="1:10">
      <c r="A24" s="86"/>
    </row>
    <row r="25" spans="1:10">
      <c r="A25" s="13" t="s">
        <v>389</v>
      </c>
    </row>
  </sheetData>
  <hyperlinks>
    <hyperlink ref="M3" location="Content!A1" display="Back to content page" xr:uid="{DB89F518-0F40-4BD1-B2FF-1B91FABAA867}"/>
  </hyperlinks>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79EB1-7B63-4DC2-9BE1-C8BB6A8F177E}">
  <dimension ref="A1:M24"/>
  <sheetViews>
    <sheetView workbookViewId="0">
      <selection activeCell="M3" sqref="M3"/>
    </sheetView>
  </sheetViews>
  <sheetFormatPr defaultRowHeight="14.4"/>
  <cols>
    <col min="1" max="1" width="29.44140625" customWidth="1"/>
    <col min="2" max="10" width="11.44140625" customWidth="1"/>
  </cols>
  <sheetData>
    <row r="1" spans="1:13">
      <c r="A1" s="44" t="s">
        <v>3142</v>
      </c>
    </row>
    <row r="3" spans="1:13">
      <c r="A3" s="153" t="s">
        <v>2526</v>
      </c>
      <c r="B3" s="25">
        <v>2013</v>
      </c>
      <c r="C3" s="25">
        <v>2014</v>
      </c>
      <c r="D3" s="25">
        <v>2015</v>
      </c>
      <c r="E3" s="25">
        <v>2016</v>
      </c>
      <c r="F3" s="25">
        <v>2017</v>
      </c>
      <c r="G3" s="25">
        <v>2018</v>
      </c>
      <c r="H3" s="25">
        <v>2019</v>
      </c>
      <c r="I3" s="25">
        <v>2020</v>
      </c>
      <c r="J3" s="25">
        <v>2021</v>
      </c>
      <c r="M3" s="1" t="s">
        <v>528</v>
      </c>
    </row>
    <row r="4" spans="1:13">
      <c r="A4" s="16" t="s">
        <v>13</v>
      </c>
      <c r="B4" s="286">
        <v>1010</v>
      </c>
      <c r="C4" s="286">
        <v>1010</v>
      </c>
      <c r="D4" s="286">
        <v>1010</v>
      </c>
      <c r="E4" s="286">
        <v>1010</v>
      </c>
      <c r="F4" s="286">
        <v>1010</v>
      </c>
      <c r="G4" s="286">
        <v>1010</v>
      </c>
      <c r="H4" s="286">
        <v>1010</v>
      </c>
      <c r="I4" s="286">
        <v>1010</v>
      </c>
      <c r="J4" s="286">
        <v>1010</v>
      </c>
    </row>
    <row r="5" spans="1:13">
      <c r="A5" s="16" t="s">
        <v>12</v>
      </c>
      <c r="B5" s="286">
        <v>416</v>
      </c>
      <c r="C5" s="286">
        <v>416</v>
      </c>
      <c r="D5" s="286">
        <v>416</v>
      </c>
      <c r="E5" s="286">
        <v>416</v>
      </c>
      <c r="F5" s="286">
        <v>416</v>
      </c>
      <c r="G5" s="286">
        <v>416</v>
      </c>
      <c r="H5" s="286">
        <v>416</v>
      </c>
      <c r="I5" s="286">
        <v>416</v>
      </c>
      <c r="J5" s="286">
        <v>416</v>
      </c>
    </row>
    <row r="6" spans="1:13">
      <c r="A6" s="16" t="s">
        <v>483</v>
      </c>
      <c r="B6" s="286">
        <v>900</v>
      </c>
      <c r="C6" s="286">
        <v>900</v>
      </c>
      <c r="D6" s="286">
        <v>900</v>
      </c>
      <c r="E6" s="286">
        <v>900</v>
      </c>
      <c r="F6" s="286">
        <v>900</v>
      </c>
      <c r="G6" s="286">
        <v>900</v>
      </c>
      <c r="H6" s="286">
        <v>900</v>
      </c>
      <c r="I6" s="286">
        <v>900</v>
      </c>
      <c r="J6" s="286">
        <v>900</v>
      </c>
    </row>
    <row r="7" spans="1:13">
      <c r="A7" s="28" t="s">
        <v>573</v>
      </c>
      <c r="B7" s="286">
        <v>1543</v>
      </c>
      <c r="C7" s="286">
        <v>1543</v>
      </c>
      <c r="D7" s="286">
        <v>1543</v>
      </c>
      <c r="E7" s="286">
        <v>1543</v>
      </c>
      <c r="F7" s="286">
        <v>1543</v>
      </c>
      <c r="G7" s="286">
        <v>1543</v>
      </c>
      <c r="H7" s="286">
        <v>1543</v>
      </c>
      <c r="I7" s="286">
        <v>1543</v>
      </c>
      <c r="J7" s="286">
        <v>1543</v>
      </c>
    </row>
    <row r="8" spans="1:13">
      <c r="A8" s="16" t="s">
        <v>482</v>
      </c>
      <c r="B8" s="286">
        <v>788</v>
      </c>
      <c r="C8" s="286">
        <v>788</v>
      </c>
      <c r="D8" s="286">
        <v>788</v>
      </c>
      <c r="E8" s="286">
        <v>788</v>
      </c>
      <c r="F8" s="286">
        <v>788</v>
      </c>
      <c r="G8" s="286">
        <v>788</v>
      </c>
      <c r="H8" s="286">
        <v>788</v>
      </c>
      <c r="I8" s="286">
        <v>788</v>
      </c>
      <c r="J8" s="286">
        <v>788</v>
      </c>
    </row>
    <row r="9" spans="1:13">
      <c r="A9" s="16" t="s">
        <v>11</v>
      </c>
      <c r="B9" s="286">
        <v>788</v>
      </c>
      <c r="C9" s="286">
        <v>788</v>
      </c>
      <c r="D9" s="286">
        <v>788</v>
      </c>
      <c r="E9" s="286">
        <v>788</v>
      </c>
      <c r="F9" s="286">
        <v>788</v>
      </c>
      <c r="G9" s="286">
        <v>788</v>
      </c>
      <c r="H9" s="286">
        <v>788</v>
      </c>
      <c r="I9" s="286">
        <v>788</v>
      </c>
      <c r="J9" s="286">
        <v>788</v>
      </c>
    </row>
    <row r="10" spans="1:13">
      <c r="A10" s="16" t="s">
        <v>10</v>
      </c>
      <c r="B10" s="286">
        <v>1513</v>
      </c>
      <c r="C10" s="286">
        <v>1513</v>
      </c>
      <c r="D10" s="286">
        <v>1513</v>
      </c>
      <c r="E10" s="286">
        <v>1513</v>
      </c>
      <c r="F10" s="286">
        <v>1513</v>
      </c>
      <c r="G10" s="286">
        <v>1513</v>
      </c>
      <c r="H10" s="286">
        <v>1513</v>
      </c>
      <c r="I10" s="286">
        <v>1513</v>
      </c>
      <c r="J10" s="286">
        <v>1513</v>
      </c>
    </row>
    <row r="11" spans="1:13">
      <c r="A11" s="16" t="s">
        <v>9</v>
      </c>
      <c r="B11" s="286">
        <v>1181</v>
      </c>
      <c r="C11" s="286">
        <v>1181</v>
      </c>
      <c r="D11" s="286">
        <v>1181</v>
      </c>
      <c r="E11" s="286">
        <v>1181</v>
      </c>
      <c r="F11" s="286">
        <v>1181</v>
      </c>
      <c r="G11" s="286">
        <v>1181</v>
      </c>
      <c r="H11" s="286">
        <v>1181</v>
      </c>
      <c r="I11" s="286">
        <v>1181</v>
      </c>
      <c r="J11" s="286">
        <v>1181</v>
      </c>
    </row>
    <row r="12" spans="1:13">
      <c r="A12" s="16" t="s">
        <v>8</v>
      </c>
      <c r="B12" s="286">
        <v>2041</v>
      </c>
      <c r="C12" s="286">
        <v>2041</v>
      </c>
      <c r="D12" s="286">
        <v>2041</v>
      </c>
      <c r="E12" s="286">
        <v>2041</v>
      </c>
      <c r="F12" s="286">
        <v>2041</v>
      </c>
      <c r="G12" s="286">
        <v>2041</v>
      </c>
      <c r="H12" s="286">
        <v>2041</v>
      </c>
      <c r="I12" s="286">
        <v>2041</v>
      </c>
      <c r="J12" s="286">
        <v>2041</v>
      </c>
    </row>
    <row r="13" spans="1:13">
      <c r="A13" s="16" t="s">
        <v>6</v>
      </c>
      <c r="B13" s="286">
        <v>1032</v>
      </c>
      <c r="C13" s="286">
        <v>1032</v>
      </c>
      <c r="D13" s="286">
        <v>1032</v>
      </c>
      <c r="E13" s="286">
        <v>1032</v>
      </c>
      <c r="F13" s="286">
        <v>1032</v>
      </c>
      <c r="G13" s="286">
        <v>1032</v>
      </c>
      <c r="H13" s="286">
        <v>1032</v>
      </c>
      <c r="I13" s="286">
        <v>1032</v>
      </c>
      <c r="J13" s="286">
        <v>1032</v>
      </c>
    </row>
    <row r="14" spans="1:13">
      <c r="A14" s="16" t="s">
        <v>17</v>
      </c>
      <c r="B14" s="286">
        <v>285</v>
      </c>
      <c r="C14" s="286">
        <v>285</v>
      </c>
      <c r="D14" s="286">
        <v>285</v>
      </c>
      <c r="E14" s="286">
        <v>285</v>
      </c>
      <c r="F14" s="286">
        <v>285</v>
      </c>
      <c r="G14" s="286">
        <v>285</v>
      </c>
      <c r="H14" s="286">
        <v>285</v>
      </c>
      <c r="I14" s="286">
        <v>285</v>
      </c>
      <c r="J14" s="286">
        <v>285</v>
      </c>
    </row>
    <row r="15" spans="1:13">
      <c r="A15" s="16" t="s">
        <v>4</v>
      </c>
      <c r="B15" s="286">
        <v>2330</v>
      </c>
      <c r="C15" s="286">
        <v>2330</v>
      </c>
      <c r="D15" s="286">
        <v>2330</v>
      </c>
      <c r="E15" s="286">
        <v>2330</v>
      </c>
      <c r="F15" s="286">
        <v>2330</v>
      </c>
      <c r="G15" s="286">
        <v>2330</v>
      </c>
      <c r="H15" s="286">
        <v>2330</v>
      </c>
      <c r="I15" s="286">
        <v>2330</v>
      </c>
      <c r="J15" s="286">
        <v>2330</v>
      </c>
    </row>
    <row r="16" spans="1:13">
      <c r="A16" s="16" t="s">
        <v>3</v>
      </c>
      <c r="B16" s="286">
        <v>495</v>
      </c>
      <c r="C16" s="286">
        <v>495</v>
      </c>
      <c r="D16" s="286">
        <v>495</v>
      </c>
      <c r="E16" s="286">
        <v>495</v>
      </c>
      <c r="F16" s="286">
        <v>495</v>
      </c>
      <c r="G16" s="286">
        <v>495</v>
      </c>
      <c r="H16" s="286">
        <v>495</v>
      </c>
      <c r="I16" s="286">
        <v>495</v>
      </c>
      <c r="J16" s="286">
        <v>495</v>
      </c>
    </row>
    <row r="17" spans="1:10">
      <c r="A17" s="16" t="s">
        <v>32</v>
      </c>
      <c r="B17" s="286">
        <v>1071</v>
      </c>
      <c r="C17" s="286">
        <v>1071</v>
      </c>
      <c r="D17" s="286">
        <v>1071</v>
      </c>
      <c r="E17" s="286">
        <v>1071</v>
      </c>
      <c r="F17" s="286">
        <v>1071</v>
      </c>
      <c r="G17" s="286">
        <v>1071</v>
      </c>
      <c r="H17" s="286">
        <v>1071</v>
      </c>
      <c r="I17" s="286">
        <v>1071</v>
      </c>
      <c r="J17" s="286">
        <v>1071</v>
      </c>
    </row>
    <row r="18" spans="1:10">
      <c r="A18" s="16" t="s">
        <v>1</v>
      </c>
      <c r="B18" s="286">
        <v>1020</v>
      </c>
      <c r="C18" s="286">
        <v>1020</v>
      </c>
      <c r="D18" s="286">
        <v>1020</v>
      </c>
      <c r="E18" s="286">
        <v>1020</v>
      </c>
      <c r="F18" s="286">
        <v>1020</v>
      </c>
      <c r="G18" s="286">
        <v>1020</v>
      </c>
      <c r="H18" s="286">
        <v>1020</v>
      </c>
      <c r="I18" s="286">
        <v>1020</v>
      </c>
      <c r="J18" s="286">
        <v>1020</v>
      </c>
    </row>
    <row r="19" spans="1:10">
      <c r="A19" s="16" t="s">
        <v>23</v>
      </c>
      <c r="B19" s="286">
        <v>657</v>
      </c>
      <c r="C19" s="286">
        <v>657</v>
      </c>
      <c r="D19" s="286">
        <v>657</v>
      </c>
      <c r="E19" s="286">
        <v>657</v>
      </c>
      <c r="F19" s="286">
        <v>657</v>
      </c>
      <c r="G19" s="286">
        <v>657</v>
      </c>
      <c r="H19" s="286">
        <v>657</v>
      </c>
      <c r="I19" s="286">
        <v>657</v>
      </c>
      <c r="J19" s="286">
        <v>657</v>
      </c>
    </row>
    <row r="22" spans="1:10">
      <c r="A22" s="102" t="s">
        <v>20</v>
      </c>
    </row>
    <row r="23" spans="1:10">
      <c r="A23" s="102"/>
    </row>
    <row r="24" spans="1:10">
      <c r="A24" s="53" t="s">
        <v>3051</v>
      </c>
    </row>
  </sheetData>
  <hyperlinks>
    <hyperlink ref="M3" location="Content!A1" display="Back to content page" xr:uid="{037C0362-6425-4D7C-9192-03222DDDADDA}"/>
  </hyperlink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910AA-0115-4C69-A702-69D447D66905}">
  <dimension ref="A1:M26"/>
  <sheetViews>
    <sheetView workbookViewId="0">
      <selection activeCell="B1" sqref="B1:J1048576"/>
    </sheetView>
  </sheetViews>
  <sheetFormatPr defaultRowHeight="14.4"/>
  <cols>
    <col min="1" max="1" width="36.77734375" customWidth="1"/>
    <col min="2" max="10" width="12.77734375" customWidth="1"/>
  </cols>
  <sheetData>
    <row r="1" spans="1:13">
      <c r="A1" s="44" t="s">
        <v>3143</v>
      </c>
    </row>
    <row r="2" spans="1:13" ht="13.8" customHeight="1"/>
    <row r="3" spans="1:13">
      <c r="A3" s="153" t="s">
        <v>2526</v>
      </c>
      <c r="B3" s="25">
        <v>2013</v>
      </c>
      <c r="C3" s="25">
        <v>2014</v>
      </c>
      <c r="D3" s="25">
        <v>2015</v>
      </c>
      <c r="E3" s="25">
        <v>2016</v>
      </c>
      <c r="F3" s="25">
        <v>2017</v>
      </c>
      <c r="G3" s="25">
        <v>2018</v>
      </c>
      <c r="H3" s="25">
        <v>2019</v>
      </c>
      <c r="I3" s="25">
        <v>2020</v>
      </c>
      <c r="J3" s="25">
        <v>2021</v>
      </c>
      <c r="M3" s="1" t="s">
        <v>528</v>
      </c>
    </row>
    <row r="4" spans="1:13">
      <c r="A4" s="16" t="s">
        <v>13</v>
      </c>
      <c r="B4" s="286">
        <v>1259.1669999999999</v>
      </c>
      <c r="C4" s="286">
        <v>1259.1669999999999</v>
      </c>
      <c r="D4" s="286">
        <v>1259.1669999999999</v>
      </c>
      <c r="E4" s="286">
        <v>1259.1669999999999</v>
      </c>
      <c r="F4" s="286">
        <v>1259.1669999999999</v>
      </c>
      <c r="G4" s="286">
        <v>1259.1669999999999</v>
      </c>
      <c r="H4" s="286">
        <v>1259.1669999999999</v>
      </c>
      <c r="I4" s="286">
        <v>1259.1669999999999</v>
      </c>
      <c r="J4" s="286">
        <v>1259.1669999999999</v>
      </c>
    </row>
    <row r="5" spans="1:13">
      <c r="A5" s="16" t="s">
        <v>12</v>
      </c>
      <c r="B5" s="286">
        <v>241.99968000000001</v>
      </c>
      <c r="C5" s="286">
        <v>241.99968000000001</v>
      </c>
      <c r="D5" s="286">
        <v>241.99968000000001</v>
      </c>
      <c r="E5" s="286">
        <v>241.99968000000001</v>
      </c>
      <c r="F5" s="286">
        <v>241.99968000000001</v>
      </c>
      <c r="G5" s="286">
        <v>241.99968000000001</v>
      </c>
      <c r="H5" s="286">
        <v>241.99968000000001</v>
      </c>
      <c r="I5" s="286">
        <v>241.99968000000001</v>
      </c>
      <c r="J5" s="286">
        <v>241.99968000000001</v>
      </c>
    </row>
    <row r="6" spans="1:13">
      <c r="A6" s="16" t="s">
        <v>483</v>
      </c>
      <c r="B6" s="286">
        <v>1.6749000000000001</v>
      </c>
      <c r="C6" s="286">
        <v>1.6749000000000001</v>
      </c>
      <c r="D6" s="286">
        <v>1.6749000000000001</v>
      </c>
      <c r="E6" s="286">
        <v>1.6749000000000001</v>
      </c>
      <c r="F6" s="286">
        <v>1.6749000000000001</v>
      </c>
      <c r="G6" s="286">
        <v>1.6749000000000001</v>
      </c>
      <c r="H6" s="286">
        <v>1.6749000000000001</v>
      </c>
      <c r="I6" s="286">
        <v>1.6749000000000001</v>
      </c>
      <c r="J6" s="286">
        <v>1.6749000000000001</v>
      </c>
    </row>
    <row r="7" spans="1:13">
      <c r="A7" s="28" t="s">
        <v>573</v>
      </c>
      <c r="B7" s="286">
        <v>3618.1189800000002</v>
      </c>
      <c r="C7" s="286">
        <v>3618.1189800000002</v>
      </c>
      <c r="D7" s="286">
        <v>3618.1189800000002</v>
      </c>
      <c r="E7" s="286">
        <v>3618.1189800000002</v>
      </c>
      <c r="F7" s="286">
        <v>3618.1189800000002</v>
      </c>
      <c r="G7" s="286">
        <v>3618.1189800000002</v>
      </c>
      <c r="H7" s="286">
        <v>3618.1189800000002</v>
      </c>
      <c r="I7" s="286">
        <v>3618.1189800000002</v>
      </c>
      <c r="J7" s="286">
        <v>3618.1189800000002</v>
      </c>
    </row>
    <row r="8" spans="1:13">
      <c r="A8" s="16" t="s">
        <v>482</v>
      </c>
      <c r="B8" s="286">
        <v>13.679679999999999</v>
      </c>
      <c r="C8" s="286">
        <v>13.679679999999999</v>
      </c>
      <c r="D8" s="286">
        <v>13.679679999999999</v>
      </c>
      <c r="E8" s="286">
        <v>13.679679999999999</v>
      </c>
      <c r="F8" s="286">
        <v>13.679679999999999</v>
      </c>
      <c r="G8" s="286">
        <v>13.679679999999999</v>
      </c>
      <c r="H8" s="286">
        <v>13.679679999999999</v>
      </c>
      <c r="I8" s="286">
        <v>13.679679999999999</v>
      </c>
      <c r="J8" s="286">
        <v>13.679679999999999</v>
      </c>
    </row>
    <row r="9" spans="1:13">
      <c r="A9" s="16" t="s">
        <v>11</v>
      </c>
      <c r="B9" s="286">
        <v>23.923680000000001</v>
      </c>
      <c r="C9" s="286">
        <v>23.923680000000001</v>
      </c>
      <c r="D9" s="286">
        <v>23.923680000000001</v>
      </c>
      <c r="E9" s="286">
        <v>23.923680000000001</v>
      </c>
      <c r="F9" s="286">
        <v>23.923680000000001</v>
      </c>
      <c r="G9" s="286">
        <v>23.923680000000001</v>
      </c>
      <c r="H9" s="286">
        <v>23.923680000000001</v>
      </c>
      <c r="I9" s="286">
        <v>23.923680000000001</v>
      </c>
      <c r="J9" s="286">
        <v>23.923680000000001</v>
      </c>
    </row>
    <row r="10" spans="1:13">
      <c r="A10" s="16" t="s">
        <v>10</v>
      </c>
      <c r="B10" s="286">
        <v>888.58489999999995</v>
      </c>
      <c r="C10" s="286">
        <v>888.58489999999995</v>
      </c>
      <c r="D10" s="286">
        <v>888.58489999999995</v>
      </c>
      <c r="E10" s="286">
        <v>888.58489999999995</v>
      </c>
      <c r="F10" s="286">
        <v>888.57733499999995</v>
      </c>
      <c r="G10" s="286">
        <v>888.57733499999995</v>
      </c>
      <c r="H10" s="286">
        <v>888.57733499999995</v>
      </c>
      <c r="I10" s="286">
        <v>888.57733499999995</v>
      </c>
      <c r="J10" s="286">
        <v>888.57733499999995</v>
      </c>
    </row>
    <row r="11" spans="1:13">
      <c r="A11" s="16" t="s">
        <v>9</v>
      </c>
      <c r="B11" s="286">
        <v>139.92488</v>
      </c>
      <c r="C11" s="286">
        <v>139.92488</v>
      </c>
      <c r="D11" s="286">
        <v>139.92488</v>
      </c>
      <c r="E11" s="286">
        <v>139.92488</v>
      </c>
      <c r="F11" s="286">
        <v>139.92488</v>
      </c>
      <c r="G11" s="286">
        <v>139.92488</v>
      </c>
      <c r="H11" s="286">
        <v>139.92488</v>
      </c>
      <c r="I11" s="286">
        <v>139.92488</v>
      </c>
      <c r="J11" s="286">
        <v>139.92488</v>
      </c>
    </row>
    <row r="12" spans="1:13">
      <c r="A12" s="16" t="s">
        <v>8</v>
      </c>
      <c r="B12" s="286">
        <v>4.16364</v>
      </c>
      <c r="C12" s="286">
        <v>4.16364</v>
      </c>
      <c r="D12" s="286">
        <v>4.16364</v>
      </c>
      <c r="E12" s="286">
        <v>4.16364</v>
      </c>
      <c r="F12" s="286">
        <v>4.0962870000000002</v>
      </c>
      <c r="G12" s="286">
        <v>4.0962870000000002</v>
      </c>
      <c r="H12" s="286">
        <v>4.0962870000000002</v>
      </c>
      <c r="I12" s="286">
        <v>4.0962870000000002</v>
      </c>
      <c r="J12" s="286">
        <v>4.0962870000000002</v>
      </c>
    </row>
    <row r="13" spans="1:13">
      <c r="A13" s="16" t="s">
        <v>6</v>
      </c>
      <c r="B13" s="286">
        <v>824.96015999999997</v>
      </c>
      <c r="C13" s="286">
        <v>824.96015999999997</v>
      </c>
      <c r="D13" s="286">
        <v>824.96015999999997</v>
      </c>
      <c r="E13" s="286">
        <v>811.54416000000003</v>
      </c>
      <c r="F13" s="286">
        <v>824.96015999999997</v>
      </c>
      <c r="G13" s="286">
        <v>824.96015999999997</v>
      </c>
      <c r="H13" s="286">
        <v>824.96015999999997</v>
      </c>
      <c r="I13" s="286">
        <v>824.96015999999997</v>
      </c>
      <c r="J13" s="286">
        <v>824.96015999999997</v>
      </c>
    </row>
    <row r="14" spans="1:13">
      <c r="A14" s="16" t="s">
        <v>17</v>
      </c>
      <c r="B14" s="286">
        <v>234.92265</v>
      </c>
      <c r="C14" s="286">
        <v>234.92265</v>
      </c>
      <c r="D14" s="286">
        <v>234.92265</v>
      </c>
      <c r="E14" s="286">
        <v>234.92265</v>
      </c>
      <c r="F14" s="286">
        <v>234.92265</v>
      </c>
      <c r="G14" s="286">
        <v>234.92265</v>
      </c>
      <c r="H14" s="286">
        <v>234.92265</v>
      </c>
      <c r="I14" s="286">
        <v>234.92265</v>
      </c>
      <c r="J14" s="286">
        <v>234.92265</v>
      </c>
    </row>
    <row r="15" spans="1:13">
      <c r="A15" s="16" t="s">
        <v>4</v>
      </c>
      <c r="B15" s="286">
        <v>1.0718000000000001</v>
      </c>
      <c r="C15" s="286">
        <v>1.0718000000000001</v>
      </c>
      <c r="D15" s="286">
        <v>1.0718000000000001</v>
      </c>
      <c r="E15" s="286">
        <v>1.0718000000000001</v>
      </c>
      <c r="F15" s="286">
        <v>1.0718000000000001</v>
      </c>
      <c r="G15" s="286">
        <v>1.0718000000000001</v>
      </c>
      <c r="H15" s="286">
        <v>1.0718000000000001</v>
      </c>
      <c r="I15" s="286">
        <v>1.0718000000000001</v>
      </c>
      <c r="J15" s="286">
        <v>1.0718000000000001</v>
      </c>
    </row>
    <row r="16" spans="1:13">
      <c r="A16" s="16" t="s">
        <v>3</v>
      </c>
      <c r="B16" s="286">
        <v>603.44955000000004</v>
      </c>
      <c r="C16" s="286">
        <v>603.44955000000004</v>
      </c>
      <c r="D16" s="286">
        <v>603.44955000000004</v>
      </c>
      <c r="E16" s="286">
        <v>603.44955000000004</v>
      </c>
      <c r="F16" s="286">
        <v>603.44955000000004</v>
      </c>
      <c r="G16" s="286">
        <v>603.44955000000004</v>
      </c>
      <c r="H16" s="286">
        <v>603.44955000000004</v>
      </c>
      <c r="I16" s="286">
        <v>603.44955000000004</v>
      </c>
      <c r="J16" s="286">
        <v>603.44955000000004</v>
      </c>
    </row>
    <row r="17" spans="1:10">
      <c r="A17" s="16" t="s">
        <v>32</v>
      </c>
      <c r="B17" s="286">
        <v>1014.5583</v>
      </c>
      <c r="C17" s="286">
        <v>1014.5583</v>
      </c>
      <c r="D17" s="286">
        <v>1014.5583</v>
      </c>
      <c r="E17" s="286">
        <v>1014.5583</v>
      </c>
      <c r="F17" s="286">
        <v>1014.5583</v>
      </c>
      <c r="G17" s="286">
        <v>1014.5583</v>
      </c>
      <c r="H17" s="286">
        <v>1014.5583</v>
      </c>
      <c r="I17" s="286">
        <v>1014.5583</v>
      </c>
      <c r="J17" s="286">
        <v>1014.5583</v>
      </c>
    </row>
    <row r="18" spans="1:10">
      <c r="A18" s="16" t="s">
        <v>1</v>
      </c>
      <c r="B18" s="286">
        <v>767.66219999999998</v>
      </c>
      <c r="C18" s="286">
        <v>767.66219999999998</v>
      </c>
      <c r="D18" s="286">
        <v>767.66219999999998</v>
      </c>
      <c r="E18" s="286">
        <v>767.66219999999998</v>
      </c>
      <c r="F18" s="286">
        <v>767.66219999999998</v>
      </c>
      <c r="G18" s="286">
        <v>767.66219999999998</v>
      </c>
      <c r="H18" s="286">
        <v>767.66219999999998</v>
      </c>
      <c r="I18" s="286">
        <v>767.66219999999998</v>
      </c>
      <c r="J18" s="286">
        <v>767.66219999999998</v>
      </c>
    </row>
    <row r="19" spans="1:10">
      <c r="A19" s="16" t="s">
        <v>23</v>
      </c>
      <c r="B19" s="286">
        <v>256.72931999999997</v>
      </c>
      <c r="C19" s="286">
        <v>256.72931999999997</v>
      </c>
      <c r="D19" s="286">
        <v>256.72931999999997</v>
      </c>
      <c r="E19" s="286">
        <v>256.72931999999997</v>
      </c>
      <c r="F19" s="286">
        <v>256.72931999999997</v>
      </c>
      <c r="G19" s="286">
        <v>256.72931999999997</v>
      </c>
      <c r="H19" s="286">
        <v>256.72931999999997</v>
      </c>
      <c r="I19" s="286">
        <v>256.72931999999997</v>
      </c>
      <c r="J19" s="286">
        <v>256.72931999999997</v>
      </c>
    </row>
    <row r="21" spans="1:10">
      <c r="A21" s="102" t="s">
        <v>20</v>
      </c>
    </row>
    <row r="22" spans="1:10">
      <c r="A22" s="102"/>
    </row>
    <row r="23" spans="1:10">
      <c r="A23" s="53" t="s">
        <v>3051</v>
      </c>
    </row>
    <row r="24" spans="1:10">
      <c r="A24" s="53"/>
    </row>
    <row r="25" spans="1:10">
      <c r="A25" s="86"/>
    </row>
    <row r="26" spans="1:10">
      <c r="A26" s="13" t="s">
        <v>389</v>
      </c>
    </row>
  </sheetData>
  <hyperlinks>
    <hyperlink ref="M3" location="Content!A1" display="Back to content page" xr:uid="{0AAA1800-D844-4C12-97FC-DFA9271FD01C}"/>
  </hyperlink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sheetPr codeName="Sheet262"/>
  <dimension ref="A1:R34"/>
  <sheetViews>
    <sheetView workbookViewId="0">
      <selection activeCell="B1" sqref="B1:O1048576"/>
    </sheetView>
  </sheetViews>
  <sheetFormatPr defaultColWidth="9.21875" defaultRowHeight="14.4"/>
  <cols>
    <col min="1" max="1" width="33.77734375" customWidth="1"/>
    <col min="2" max="15" width="8.77734375" customWidth="1"/>
  </cols>
  <sheetData>
    <row r="1" spans="1:18" s="94" customFormat="1">
      <c r="A1" s="18" t="s">
        <v>3144</v>
      </c>
    </row>
    <row r="2" spans="1:18" ht="11.25" customHeight="1"/>
    <row r="3" spans="1:18" ht="11.25" customHeight="1">
      <c r="A3" s="840" t="s">
        <v>14</v>
      </c>
      <c r="B3" s="764" t="s">
        <v>164</v>
      </c>
      <c r="C3" s="764"/>
      <c r="D3" s="764"/>
      <c r="E3" s="764"/>
      <c r="F3" s="764"/>
      <c r="G3" s="764"/>
      <c r="H3" s="764"/>
      <c r="I3" s="764"/>
      <c r="J3" s="764"/>
      <c r="K3" s="764"/>
      <c r="L3" s="764"/>
      <c r="M3" s="764"/>
      <c r="N3" s="764"/>
      <c r="O3" s="764"/>
    </row>
    <row r="4" spans="1:18">
      <c r="A4" s="840"/>
      <c r="B4" s="841">
        <v>1988</v>
      </c>
      <c r="C4" s="841"/>
      <c r="D4" s="841">
        <v>1990</v>
      </c>
      <c r="E4" s="841"/>
      <c r="F4" s="841">
        <v>1995</v>
      </c>
      <c r="G4" s="841"/>
      <c r="H4" s="764">
        <v>2000</v>
      </c>
      <c r="I4" s="764"/>
      <c r="J4" s="764">
        <v>2005</v>
      </c>
      <c r="K4" s="764"/>
      <c r="L4" s="764">
        <v>2010</v>
      </c>
      <c r="M4" s="764"/>
      <c r="N4" s="764">
        <v>2015</v>
      </c>
      <c r="O4" s="764"/>
    </row>
    <row r="5" spans="1:18">
      <c r="A5" s="840"/>
      <c r="B5" s="214" t="s">
        <v>22</v>
      </c>
      <c r="C5" s="214" t="s">
        <v>21</v>
      </c>
      <c r="D5" s="214" t="s">
        <v>22</v>
      </c>
      <c r="E5" s="214" t="s">
        <v>21</v>
      </c>
      <c r="F5" s="214" t="s">
        <v>22</v>
      </c>
      <c r="G5" s="214" t="s">
        <v>21</v>
      </c>
      <c r="H5" s="214" t="s">
        <v>22</v>
      </c>
      <c r="I5" s="214" t="s">
        <v>21</v>
      </c>
      <c r="J5" s="214" t="s">
        <v>22</v>
      </c>
      <c r="K5" s="214" t="s">
        <v>21</v>
      </c>
      <c r="L5" s="214" t="s">
        <v>22</v>
      </c>
      <c r="M5" s="214" t="s">
        <v>21</v>
      </c>
      <c r="N5" s="214" t="s">
        <v>22</v>
      </c>
      <c r="O5" s="214" t="s">
        <v>21</v>
      </c>
      <c r="Q5" s="1" t="s">
        <v>528</v>
      </c>
    </row>
    <row r="6" spans="1:18" ht="13.5" customHeight="1">
      <c r="A6" s="16" t="s">
        <v>13</v>
      </c>
      <c r="B6" s="280"/>
      <c r="C6" s="280"/>
      <c r="D6" s="280"/>
      <c r="E6" s="280"/>
      <c r="F6" s="280"/>
      <c r="G6" s="280"/>
      <c r="H6" s="280"/>
      <c r="I6" s="280"/>
      <c r="J6" s="280"/>
      <c r="K6" s="280"/>
      <c r="L6" s="280"/>
      <c r="M6" s="280"/>
      <c r="N6" s="282"/>
      <c r="O6" s="282"/>
      <c r="R6" s="33"/>
    </row>
    <row r="7" spans="1:18">
      <c r="A7" s="16" t="s">
        <v>12</v>
      </c>
      <c r="B7" s="280">
        <v>63</v>
      </c>
      <c r="C7" s="280">
        <v>88</v>
      </c>
      <c r="D7" s="280"/>
      <c r="E7" s="280"/>
      <c r="F7" s="280"/>
      <c r="G7" s="280"/>
      <c r="H7" s="280">
        <v>41</v>
      </c>
      <c r="I7" s="280">
        <v>69</v>
      </c>
      <c r="J7" s="280"/>
      <c r="K7" s="280"/>
      <c r="L7" s="280"/>
      <c r="M7" s="280"/>
      <c r="N7" s="280">
        <v>9.4</v>
      </c>
      <c r="O7" s="280">
        <v>59</v>
      </c>
    </row>
    <row r="8" spans="1:18">
      <c r="A8" s="16" t="s">
        <v>483</v>
      </c>
      <c r="B8" s="280"/>
      <c r="C8" s="280"/>
      <c r="D8" s="280"/>
      <c r="E8" s="280"/>
      <c r="F8" s="280"/>
      <c r="G8" s="280"/>
      <c r="H8" s="280"/>
      <c r="I8" s="280"/>
      <c r="J8" s="280"/>
      <c r="K8" s="280"/>
      <c r="L8" s="280"/>
      <c r="M8" s="280"/>
      <c r="N8" s="280"/>
      <c r="O8" s="280"/>
    </row>
    <row r="9" spans="1:18">
      <c r="A9" s="28" t="s">
        <v>89</v>
      </c>
      <c r="B9" s="280"/>
      <c r="C9" s="280"/>
      <c r="D9" s="280"/>
      <c r="E9" s="280"/>
      <c r="F9" s="280">
        <v>19</v>
      </c>
      <c r="G9" s="280">
        <v>97</v>
      </c>
      <c r="H9" s="280"/>
      <c r="I9" s="280"/>
      <c r="J9" s="280">
        <v>1</v>
      </c>
      <c r="K9" s="280">
        <v>31</v>
      </c>
      <c r="L9" s="280"/>
      <c r="M9" s="280"/>
      <c r="N9" s="282"/>
      <c r="O9" s="282"/>
    </row>
    <row r="10" spans="1:18">
      <c r="A10" s="16" t="s">
        <v>482</v>
      </c>
      <c r="B10" s="280"/>
      <c r="C10" s="280"/>
      <c r="D10" s="280">
        <v>86</v>
      </c>
      <c r="E10" s="280">
        <v>24.9</v>
      </c>
      <c r="F10" s="280">
        <v>86.8</v>
      </c>
      <c r="G10" s="280">
        <v>29.5</v>
      </c>
      <c r="H10" s="280">
        <v>88.8</v>
      </c>
      <c r="I10" s="280">
        <v>41.1</v>
      </c>
      <c r="J10" s="280">
        <v>90.8</v>
      </c>
      <c r="K10" s="280">
        <v>52.7</v>
      </c>
      <c r="L10" s="280">
        <v>92.8</v>
      </c>
      <c r="M10" s="280">
        <v>64.2</v>
      </c>
      <c r="N10" s="282"/>
      <c r="O10" s="282"/>
    </row>
    <row r="11" spans="1:18">
      <c r="A11" s="16" t="s">
        <v>11</v>
      </c>
      <c r="B11" s="280"/>
      <c r="C11" s="280"/>
      <c r="D11" s="280"/>
      <c r="E11" s="280"/>
      <c r="F11" s="280"/>
      <c r="G11" s="280"/>
      <c r="H11" s="280">
        <v>54</v>
      </c>
      <c r="I11" s="280">
        <v>96</v>
      </c>
      <c r="J11" s="280"/>
      <c r="K11" s="280"/>
      <c r="L11" s="280"/>
      <c r="M11" s="280"/>
      <c r="N11" s="285"/>
      <c r="O11" s="285"/>
    </row>
    <row r="12" spans="1:18">
      <c r="A12" s="16" t="s">
        <v>10</v>
      </c>
      <c r="B12" s="280"/>
      <c r="C12" s="280"/>
      <c r="D12" s="280"/>
      <c r="E12" s="280"/>
      <c r="F12" s="280">
        <v>68</v>
      </c>
      <c r="G12" s="280">
        <v>80</v>
      </c>
      <c r="H12" s="280">
        <v>71</v>
      </c>
      <c r="I12" s="280">
        <v>93</v>
      </c>
      <c r="J12" s="280">
        <v>75</v>
      </c>
      <c r="K12" s="280">
        <v>74</v>
      </c>
      <c r="L12" s="280"/>
      <c r="M12" s="280"/>
      <c r="N12" s="285"/>
      <c r="O12" s="285"/>
    </row>
    <row r="13" spans="1:18">
      <c r="A13" s="16" t="s">
        <v>9</v>
      </c>
      <c r="B13" s="280"/>
      <c r="C13" s="280"/>
      <c r="D13" s="280"/>
      <c r="E13" s="280"/>
      <c r="F13" s="280">
        <v>80</v>
      </c>
      <c r="G13" s="280">
        <v>96</v>
      </c>
      <c r="H13" s="280">
        <v>50</v>
      </c>
      <c r="I13" s="280">
        <v>88</v>
      </c>
      <c r="J13" s="280"/>
      <c r="K13" s="280"/>
      <c r="L13" s="280"/>
      <c r="M13" s="280"/>
      <c r="N13" s="285"/>
      <c r="O13" s="285"/>
    </row>
    <row r="14" spans="1:18">
      <c r="A14" s="16" t="s">
        <v>165</v>
      </c>
      <c r="B14" s="280"/>
      <c r="C14" s="280"/>
      <c r="D14" s="280">
        <v>0.5</v>
      </c>
      <c r="E14" s="280">
        <v>9.1</v>
      </c>
      <c r="F14" s="280"/>
      <c r="G14" s="280"/>
      <c r="H14" s="280">
        <v>0.3</v>
      </c>
      <c r="I14" s="280">
        <v>0.6</v>
      </c>
      <c r="J14" s="280"/>
      <c r="K14" s="280"/>
      <c r="L14" s="280"/>
      <c r="M14" s="280"/>
      <c r="N14" s="280"/>
      <c r="O14" s="280"/>
      <c r="P14" s="8" t="s">
        <v>15</v>
      </c>
    </row>
    <row r="15" spans="1:18">
      <c r="A15" s="16" t="s">
        <v>6</v>
      </c>
      <c r="B15" s="280"/>
      <c r="C15" s="280"/>
      <c r="D15" s="280"/>
      <c r="E15" s="280"/>
      <c r="F15" s="280"/>
      <c r="G15" s="280"/>
      <c r="H15" s="280"/>
      <c r="I15" s="280"/>
      <c r="J15" s="280">
        <v>29</v>
      </c>
      <c r="K15" s="280">
        <v>65</v>
      </c>
      <c r="L15" s="280"/>
      <c r="M15" s="280"/>
      <c r="N15" s="282"/>
      <c r="O15" s="282"/>
    </row>
    <row r="16" spans="1:18">
      <c r="A16" s="16" t="s">
        <v>5</v>
      </c>
      <c r="B16" s="280"/>
      <c r="C16" s="280"/>
      <c r="D16" s="280"/>
      <c r="E16" s="280"/>
      <c r="F16" s="280"/>
      <c r="G16" s="280"/>
      <c r="H16" s="280">
        <v>21</v>
      </c>
      <c r="I16" s="280">
        <v>51</v>
      </c>
      <c r="J16" s="280"/>
      <c r="K16" s="280"/>
      <c r="L16" s="280"/>
      <c r="M16" s="280"/>
      <c r="N16" s="285"/>
      <c r="O16" s="285"/>
    </row>
    <row r="17" spans="1:16">
      <c r="A17" s="16" t="s">
        <v>4</v>
      </c>
      <c r="B17" s="280" t="s">
        <v>94</v>
      </c>
      <c r="C17" s="280" t="s">
        <v>94</v>
      </c>
      <c r="D17" s="280" t="s">
        <v>94</v>
      </c>
      <c r="E17" s="280" t="s">
        <v>94</v>
      </c>
      <c r="F17" s="280" t="s">
        <v>94</v>
      </c>
      <c r="G17" s="280" t="s">
        <v>94</v>
      </c>
      <c r="H17" s="280" t="s">
        <v>94</v>
      </c>
      <c r="I17" s="280" t="s">
        <v>94</v>
      </c>
      <c r="J17" s="280" t="s">
        <v>94</v>
      </c>
      <c r="K17" s="280" t="s">
        <v>94</v>
      </c>
      <c r="L17" s="280" t="s">
        <v>94</v>
      </c>
      <c r="M17" s="280" t="s">
        <v>94</v>
      </c>
      <c r="N17" s="280" t="s">
        <v>94</v>
      </c>
      <c r="O17" s="280" t="s">
        <v>94</v>
      </c>
      <c r="P17" s="8" t="s">
        <v>15</v>
      </c>
    </row>
    <row r="18" spans="1:16">
      <c r="A18" s="16" t="s">
        <v>3</v>
      </c>
      <c r="B18" s="280"/>
      <c r="C18" s="280"/>
      <c r="D18" s="280"/>
      <c r="E18" s="280"/>
      <c r="F18" s="280">
        <v>4</v>
      </c>
      <c r="G18" s="280">
        <v>27</v>
      </c>
      <c r="H18" s="280"/>
      <c r="I18" s="280"/>
      <c r="J18" s="280"/>
      <c r="K18" s="280"/>
      <c r="L18" s="280"/>
      <c r="M18" s="280"/>
      <c r="N18" s="285"/>
      <c r="O18" s="285"/>
    </row>
    <row r="19" spans="1:16">
      <c r="A19" s="149" t="s">
        <v>32</v>
      </c>
      <c r="B19" s="280">
        <v>66</v>
      </c>
      <c r="C19" s="280">
        <v>69</v>
      </c>
      <c r="D19" s="280"/>
      <c r="E19" s="280"/>
      <c r="F19" s="280">
        <v>60</v>
      </c>
      <c r="G19" s="280">
        <v>92</v>
      </c>
      <c r="H19" s="280"/>
      <c r="I19" s="280"/>
      <c r="J19" s="280">
        <v>23</v>
      </c>
      <c r="K19" s="280">
        <v>75</v>
      </c>
      <c r="L19" s="280"/>
      <c r="M19" s="280"/>
      <c r="N19" s="285"/>
      <c r="O19" s="285"/>
    </row>
    <row r="20" spans="1:16">
      <c r="A20" s="16" t="s">
        <v>1</v>
      </c>
      <c r="B20" s="280"/>
      <c r="C20" s="280"/>
      <c r="D20" s="280">
        <v>38</v>
      </c>
      <c r="E20" s="280">
        <v>67</v>
      </c>
      <c r="F20" s="280"/>
      <c r="G20" s="280"/>
      <c r="H20" s="280"/>
      <c r="I20" s="280"/>
      <c r="J20" s="280"/>
      <c r="K20" s="280"/>
      <c r="L20" s="280"/>
      <c r="M20" s="280"/>
      <c r="N20" s="285"/>
      <c r="O20" s="285"/>
    </row>
    <row r="21" spans="1:16">
      <c r="A21" s="16" t="s">
        <v>0</v>
      </c>
      <c r="B21" s="280">
        <v>1</v>
      </c>
      <c r="C21" s="280">
        <v>50</v>
      </c>
      <c r="D21" s="280"/>
      <c r="E21" s="280"/>
      <c r="F21" s="280"/>
      <c r="G21" s="280"/>
      <c r="H21" s="280"/>
      <c r="I21" s="280"/>
      <c r="J21" s="280">
        <v>5</v>
      </c>
      <c r="K21" s="280">
        <v>48</v>
      </c>
      <c r="L21" s="280"/>
      <c r="M21" s="280"/>
      <c r="N21" s="280"/>
      <c r="O21" s="280"/>
    </row>
    <row r="22" spans="1:16">
      <c r="A22" s="16" t="s">
        <v>24</v>
      </c>
      <c r="B22" s="280"/>
      <c r="C22" s="280"/>
      <c r="D22" s="280"/>
      <c r="E22" s="280"/>
      <c r="F22" s="280"/>
      <c r="G22" s="280"/>
      <c r="H22" s="280"/>
      <c r="I22" s="280"/>
      <c r="J22" s="280"/>
      <c r="K22" s="280"/>
      <c r="L22" s="280"/>
      <c r="M22" s="280"/>
      <c r="N22" s="282"/>
      <c r="O22" s="282"/>
    </row>
    <row r="24" spans="1:16" s="115" customFormat="1">
      <c r="A24" s="102" t="s">
        <v>20</v>
      </c>
      <c r="C24" s="17"/>
      <c r="D24" s="17"/>
      <c r="E24" s="17"/>
      <c r="F24" s="17"/>
      <c r="G24" s="17"/>
      <c r="H24" s="17"/>
    </row>
    <row r="25" spans="1:16" s="17" customFormat="1" ht="13.8">
      <c r="A25" s="102"/>
      <c r="C25" s="97"/>
    </row>
    <row r="26" spans="1:16" s="17" customFormat="1" ht="13.8">
      <c r="A26" s="17" t="s">
        <v>228</v>
      </c>
    </row>
    <row r="27" spans="1:16" s="115" customFormat="1">
      <c r="A27" s="17" t="s">
        <v>15</v>
      </c>
      <c r="B27" s="17"/>
      <c r="C27" s="17"/>
      <c r="D27" s="17"/>
      <c r="E27" s="17"/>
      <c r="F27" s="17"/>
      <c r="G27" s="17"/>
      <c r="H27" s="17"/>
    </row>
    <row r="28" spans="1:16" s="115" customFormat="1">
      <c r="A28" s="53" t="s">
        <v>102</v>
      </c>
      <c r="D28" s="17"/>
      <c r="E28" s="17"/>
      <c r="F28" s="17"/>
      <c r="G28" s="17"/>
      <c r="H28" s="17"/>
    </row>
    <row r="29" spans="1:16" s="115" customFormat="1">
      <c r="D29" s="17"/>
      <c r="E29" s="17"/>
      <c r="F29" s="17"/>
      <c r="G29" s="17"/>
      <c r="H29" s="17"/>
    </row>
    <row r="30" spans="1:16" s="115" customFormat="1">
      <c r="A30" s="18" t="s">
        <v>151</v>
      </c>
      <c r="C30" s="17"/>
      <c r="D30" s="17"/>
      <c r="E30" s="17"/>
      <c r="F30" s="17"/>
      <c r="G30" s="17"/>
      <c r="H30" s="17"/>
    </row>
    <row r="31" spans="1:16" s="115" customFormat="1">
      <c r="A31" s="31"/>
      <c r="C31" s="17"/>
      <c r="D31" s="17"/>
      <c r="E31" s="17"/>
      <c r="F31" s="17"/>
      <c r="G31" s="17"/>
      <c r="H31" s="17"/>
    </row>
    <row r="32" spans="1:16" s="115" customFormat="1">
      <c r="A32" s="17" t="s">
        <v>203</v>
      </c>
      <c r="C32" s="17"/>
      <c r="D32" s="17"/>
      <c r="E32" s="17"/>
      <c r="F32" s="17"/>
      <c r="G32" s="17"/>
      <c r="H32" s="17"/>
    </row>
    <row r="33" spans="1:1">
      <c r="A33" s="17"/>
    </row>
    <row r="34" spans="1:1">
      <c r="A34" s="17" t="s">
        <v>202</v>
      </c>
    </row>
  </sheetData>
  <mergeCells count="9">
    <mergeCell ref="N4:O4"/>
    <mergeCell ref="B3:O3"/>
    <mergeCell ref="A3:A5"/>
    <mergeCell ref="H4:I4"/>
    <mergeCell ref="B4:C4"/>
    <mergeCell ref="D4:E4"/>
    <mergeCell ref="F4:G4"/>
    <mergeCell ref="L4:M4"/>
    <mergeCell ref="J4:K4"/>
  </mergeCells>
  <conditionalFormatting sqref="N16:O16">
    <cfRule type="expression" dxfId="116" priority="11" stopIfTrue="1">
      <formula>ISNA(ACTIVECELL)</formula>
    </cfRule>
  </conditionalFormatting>
  <conditionalFormatting sqref="N18:O18">
    <cfRule type="expression" dxfId="115" priority="12" stopIfTrue="1">
      <formula>ISNA(ACTIVECELL)</formula>
    </cfRule>
  </conditionalFormatting>
  <hyperlinks>
    <hyperlink ref="Q5" location="Content!A1" display="Back to content page" xr:uid="{00000000-0004-0000-0501-000000000000}"/>
  </hyperlinks>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sheetPr codeName="Sheet263"/>
  <dimension ref="A1:AC59"/>
  <sheetViews>
    <sheetView topLeftCell="B1" workbookViewId="0">
      <selection activeCell="AC1" sqref="AC1:AC1048576"/>
    </sheetView>
  </sheetViews>
  <sheetFormatPr defaultColWidth="9.21875" defaultRowHeight="13.8"/>
  <cols>
    <col min="1" max="1" width="15.77734375" style="17" customWidth="1"/>
    <col min="2" max="2" width="42" style="17" customWidth="1"/>
    <col min="3" max="25" width="7" style="17" customWidth="1"/>
    <col min="26" max="27" width="7.77734375" style="17" customWidth="1"/>
    <col min="28" max="16384" width="9.21875" style="17"/>
  </cols>
  <sheetData>
    <row r="1" spans="1:29" s="44" customFormat="1">
      <c r="A1" s="44" t="s">
        <v>3145</v>
      </c>
    </row>
    <row r="2" spans="1:29">
      <c r="A2" s="13"/>
    </row>
    <row r="3" spans="1:29">
      <c r="A3" s="843" t="s">
        <v>211</v>
      </c>
      <c r="B3" s="843" t="s">
        <v>14</v>
      </c>
      <c r="C3" s="803" t="s">
        <v>210</v>
      </c>
      <c r="D3" s="804"/>
      <c r="E3" s="804"/>
      <c r="F3" s="804"/>
      <c r="G3" s="804"/>
      <c r="H3" s="804"/>
      <c r="I3" s="804"/>
      <c r="J3" s="804"/>
      <c r="K3" s="804"/>
      <c r="L3" s="804"/>
      <c r="M3" s="804"/>
      <c r="N3" s="804"/>
      <c r="O3" s="804"/>
      <c r="P3" s="804"/>
      <c r="Q3" s="804"/>
      <c r="R3" s="804"/>
      <c r="S3" s="804"/>
      <c r="T3" s="804"/>
      <c r="U3" s="804"/>
      <c r="V3" s="804"/>
      <c r="W3" s="804"/>
      <c r="X3" s="319"/>
      <c r="Y3" s="319"/>
      <c r="Z3" s="176"/>
      <c r="AA3" s="176"/>
    </row>
    <row r="4" spans="1:29" ht="14.4">
      <c r="A4" s="843"/>
      <c r="B4" s="843"/>
      <c r="C4" s="25">
        <v>2001</v>
      </c>
      <c r="D4" s="25">
        <v>2002</v>
      </c>
      <c r="E4" s="25">
        <v>2003</v>
      </c>
      <c r="F4" s="109">
        <v>2004</v>
      </c>
      <c r="G4" s="25">
        <v>2005</v>
      </c>
      <c r="H4" s="109">
        <v>2006</v>
      </c>
      <c r="I4" s="25">
        <v>2007</v>
      </c>
      <c r="J4" s="25">
        <v>2008</v>
      </c>
      <c r="K4" s="25">
        <v>2009</v>
      </c>
      <c r="L4" s="25">
        <v>2010</v>
      </c>
      <c r="M4" s="25">
        <v>2011</v>
      </c>
      <c r="N4" s="25">
        <v>2012</v>
      </c>
      <c r="O4" s="25">
        <v>2013</v>
      </c>
      <c r="P4" s="25">
        <v>2014</v>
      </c>
      <c r="Q4" s="25">
        <v>2015</v>
      </c>
      <c r="R4" s="25">
        <v>2016</v>
      </c>
      <c r="S4" s="25">
        <v>2017</v>
      </c>
      <c r="T4" s="25">
        <v>2018</v>
      </c>
      <c r="U4" s="25">
        <v>2019</v>
      </c>
      <c r="V4" s="25">
        <v>2020</v>
      </c>
      <c r="W4" s="25">
        <v>2021</v>
      </c>
      <c r="X4" s="25">
        <v>2022</v>
      </c>
      <c r="Y4" s="25">
        <v>2023</v>
      </c>
      <c r="Z4" s="177"/>
      <c r="AA4" s="1" t="s">
        <v>528</v>
      </c>
    </row>
    <row r="5" spans="1:29">
      <c r="A5" s="843" t="s">
        <v>73</v>
      </c>
      <c r="B5" s="844" t="s">
        <v>13</v>
      </c>
      <c r="C5" s="289"/>
      <c r="D5" s="289"/>
      <c r="E5" s="289">
        <v>0.52274405196853291</v>
      </c>
      <c r="F5" s="289">
        <v>0.46740623516322277</v>
      </c>
      <c r="G5" s="289">
        <v>0.44622425629290602</v>
      </c>
      <c r="H5" s="289">
        <v>0.48507462686567143</v>
      </c>
      <c r="I5" s="289">
        <v>0.58662495111458746</v>
      </c>
      <c r="J5" s="289">
        <v>0.59999999999999987</v>
      </c>
      <c r="K5" s="289">
        <v>0.56746532156368235</v>
      </c>
      <c r="L5" s="289">
        <v>0.48870547350130339</v>
      </c>
      <c r="M5" s="289">
        <v>0.47971394609418078</v>
      </c>
      <c r="N5" s="289">
        <v>0.47165411408311669</v>
      </c>
      <c r="O5" s="289">
        <v>0.46599709684110696</v>
      </c>
      <c r="P5" s="289">
        <v>0.45619267875147745</v>
      </c>
      <c r="Q5" s="289">
        <v>0.37307400544688041</v>
      </c>
      <c r="R5" s="289"/>
      <c r="S5" s="289"/>
      <c r="T5" s="289"/>
      <c r="U5" s="289"/>
      <c r="V5" s="289"/>
      <c r="W5" s="289"/>
      <c r="X5" s="289"/>
      <c r="Y5" s="289"/>
      <c r="Z5" s="175"/>
      <c r="AA5" s="175"/>
      <c r="AB5" s="33"/>
    </row>
    <row r="6" spans="1:29">
      <c r="A6" s="843"/>
      <c r="B6" s="844"/>
      <c r="C6" s="289"/>
      <c r="D6" s="289"/>
      <c r="E6" s="289">
        <v>1.4320496824113651</v>
      </c>
      <c r="F6" s="289">
        <v>1.7921450618854531</v>
      </c>
      <c r="G6" s="289">
        <v>2.0217590402442496</v>
      </c>
      <c r="H6" s="289">
        <v>2.5752833506087778</v>
      </c>
      <c r="I6" s="289">
        <v>2.9613777474088039</v>
      </c>
      <c r="J6" s="289">
        <v>3.0573751123282951</v>
      </c>
      <c r="K6" s="289">
        <v>2.9645722180772864</v>
      </c>
      <c r="L6" s="289">
        <v>2.7865679684646385</v>
      </c>
      <c r="M6" s="289">
        <v>3.5560646989559581</v>
      </c>
      <c r="N6" s="289">
        <v>4.446546884158936</v>
      </c>
      <c r="O6" s="289">
        <v>5.8094601217238777</v>
      </c>
      <c r="P6" s="289">
        <v>6.145718290203491</v>
      </c>
      <c r="Q6" s="289">
        <v>5.617115337338185</v>
      </c>
      <c r="R6" s="289"/>
      <c r="S6" s="289"/>
      <c r="T6" s="289"/>
      <c r="U6" s="289"/>
      <c r="V6" s="289"/>
      <c r="W6" s="289"/>
      <c r="X6" s="289"/>
      <c r="Y6" s="289"/>
      <c r="Z6" s="175"/>
      <c r="AA6" s="175"/>
    </row>
    <row r="7" spans="1:29">
      <c r="A7" s="843"/>
      <c r="B7" s="202" t="s">
        <v>12</v>
      </c>
      <c r="C7" s="289"/>
      <c r="D7" s="289"/>
      <c r="E7" s="289"/>
      <c r="F7" s="289"/>
      <c r="G7" s="289"/>
      <c r="H7" s="289"/>
      <c r="I7" s="289"/>
      <c r="J7" s="289"/>
      <c r="K7" s="289"/>
      <c r="L7" s="289"/>
      <c r="M7" s="289"/>
      <c r="N7" s="289"/>
      <c r="O7" s="289"/>
      <c r="P7" s="289">
        <v>0.94</v>
      </c>
      <c r="Q7" s="289">
        <v>0.95</v>
      </c>
      <c r="R7" s="289"/>
      <c r="S7" s="289"/>
      <c r="T7" s="289"/>
      <c r="U7" s="289"/>
      <c r="V7" s="289"/>
      <c r="W7" s="289"/>
      <c r="X7" s="289"/>
      <c r="Y7" s="289"/>
      <c r="Z7" s="175"/>
      <c r="AA7" s="175"/>
    </row>
    <row r="8" spans="1:29">
      <c r="A8" s="843"/>
      <c r="B8" s="202" t="s">
        <v>483</v>
      </c>
      <c r="C8" s="289"/>
      <c r="D8" s="289"/>
      <c r="E8" s="289"/>
      <c r="F8" s="289"/>
      <c r="G8" s="289"/>
      <c r="H8" s="289"/>
      <c r="I8" s="289"/>
      <c r="J8" s="289"/>
      <c r="K8" s="289"/>
      <c r="L8" s="289"/>
      <c r="M8" s="289"/>
      <c r="N8" s="289"/>
      <c r="O8" s="289"/>
      <c r="P8" s="289"/>
      <c r="Q8" s="289"/>
      <c r="R8" s="289"/>
      <c r="S8" s="289"/>
      <c r="T8" s="289"/>
      <c r="U8" s="289"/>
      <c r="V8" s="289"/>
      <c r="W8" s="289"/>
      <c r="X8" s="289"/>
      <c r="Y8" s="289"/>
      <c r="Z8" s="175"/>
      <c r="AA8" s="175"/>
    </row>
    <row r="9" spans="1:29">
      <c r="A9" s="843"/>
      <c r="B9" s="202" t="s">
        <v>89</v>
      </c>
      <c r="C9" s="289"/>
      <c r="D9" s="289"/>
      <c r="E9" s="289"/>
      <c r="F9" s="289"/>
      <c r="G9" s="289"/>
      <c r="H9" s="289"/>
      <c r="I9" s="289"/>
      <c r="J9" s="289"/>
      <c r="K9" s="289"/>
      <c r="L9" s="289"/>
      <c r="M9" s="289"/>
      <c r="N9" s="289"/>
      <c r="O9" s="289"/>
      <c r="P9" s="289"/>
      <c r="Q9" s="289">
        <v>0.87</v>
      </c>
      <c r="R9" s="289">
        <v>0.85</v>
      </c>
      <c r="S9" s="289">
        <v>0.87</v>
      </c>
      <c r="T9" s="289">
        <v>0.87</v>
      </c>
      <c r="U9" s="289">
        <v>0.87</v>
      </c>
      <c r="V9" s="289"/>
      <c r="W9" s="289"/>
      <c r="X9" s="289"/>
      <c r="Y9" s="289"/>
      <c r="Z9" s="175"/>
      <c r="AA9" s="175"/>
    </row>
    <row r="10" spans="1:29">
      <c r="A10" s="843"/>
      <c r="B10" s="202" t="s">
        <v>482</v>
      </c>
      <c r="C10" s="289" t="s">
        <v>7</v>
      </c>
      <c r="D10" s="289">
        <v>0.48547717842323646</v>
      </c>
      <c r="E10" s="289">
        <v>0.55276907001044928</v>
      </c>
      <c r="F10" s="289">
        <v>0.82377622377622373</v>
      </c>
      <c r="G10" s="289">
        <v>1.0032102728731942</v>
      </c>
      <c r="H10" s="289">
        <v>1.0360501567398119</v>
      </c>
      <c r="I10" s="289">
        <v>0.99814365272026273</v>
      </c>
      <c r="J10" s="289">
        <v>1.0577464788732394</v>
      </c>
      <c r="K10" s="289">
        <v>0.9512471655328798</v>
      </c>
      <c r="L10" s="289">
        <v>1.1675191815856778</v>
      </c>
      <c r="M10" s="289">
        <v>1.4066852367688023</v>
      </c>
      <c r="N10" s="289">
        <v>1.5616246498599442</v>
      </c>
      <c r="O10" s="289">
        <v>1.4245283018867925</v>
      </c>
      <c r="P10" s="289"/>
      <c r="Q10" s="289"/>
      <c r="R10" s="289"/>
      <c r="S10" s="289"/>
      <c r="T10" s="289"/>
      <c r="U10" s="289"/>
      <c r="V10" s="289"/>
      <c r="W10" s="289"/>
      <c r="X10" s="289"/>
      <c r="Y10" s="289"/>
      <c r="Z10" s="175"/>
      <c r="AA10" s="175"/>
    </row>
    <row r="11" spans="1:29" customFormat="1" ht="14.4">
      <c r="A11" s="843"/>
      <c r="B11" s="209" t="s">
        <v>257</v>
      </c>
      <c r="C11" s="289">
        <v>0.18139534883720931</v>
      </c>
      <c r="D11" s="289">
        <v>0.14857142857142858</v>
      </c>
      <c r="E11" s="289">
        <v>0.20526315789473687</v>
      </c>
      <c r="F11" s="289">
        <v>0.26874999999999999</v>
      </c>
      <c r="G11" s="289">
        <v>0.29062500000000002</v>
      </c>
      <c r="H11" s="289">
        <v>0.28676470588235292</v>
      </c>
      <c r="I11" s="289">
        <v>0.29361702127659572</v>
      </c>
      <c r="J11" s="289">
        <v>0.26385542168674697</v>
      </c>
      <c r="K11" s="289">
        <v>0.28690476190476188</v>
      </c>
      <c r="L11" s="289">
        <v>0.36203174950135247</v>
      </c>
      <c r="M11" s="289">
        <v>0.4178082191780822</v>
      </c>
      <c r="N11" s="289">
        <v>0.40975609756097564</v>
      </c>
      <c r="O11" s="289">
        <v>0.37219999999999998</v>
      </c>
      <c r="P11" s="686" t="s">
        <v>101</v>
      </c>
      <c r="Q11" s="686" t="s">
        <v>101</v>
      </c>
      <c r="R11" s="686" t="s">
        <v>101</v>
      </c>
      <c r="S11" s="686">
        <v>0.28000000000000003</v>
      </c>
      <c r="T11" s="686">
        <v>0.28999999999999998</v>
      </c>
      <c r="U11" s="686">
        <v>0.28000000000000003</v>
      </c>
      <c r="V11" s="686">
        <v>0.31</v>
      </c>
      <c r="W11" s="686">
        <v>0.31</v>
      </c>
      <c r="X11" s="686">
        <v>0.33</v>
      </c>
      <c r="Y11" s="686">
        <v>0.34</v>
      </c>
      <c r="AA11" s="175"/>
      <c r="AB11" s="17"/>
      <c r="AC11" s="17"/>
    </row>
    <row r="12" spans="1:29" customFormat="1" ht="14.4">
      <c r="A12" s="843"/>
      <c r="B12" s="209" t="s">
        <v>258</v>
      </c>
      <c r="C12" s="289">
        <v>0.30348837209302326</v>
      </c>
      <c r="D12" s="289">
        <v>0.24857142857142855</v>
      </c>
      <c r="E12" s="289">
        <v>0.34342105263157896</v>
      </c>
      <c r="F12" s="289">
        <v>0.44843749999999999</v>
      </c>
      <c r="G12" s="289">
        <v>0.484375</v>
      </c>
      <c r="H12" s="289">
        <v>0.47941176470588232</v>
      </c>
      <c r="I12" s="289">
        <v>0.49078014184397162</v>
      </c>
      <c r="J12" s="289">
        <v>0.44698795180722889</v>
      </c>
      <c r="K12" s="289">
        <v>0.48571428571428571</v>
      </c>
      <c r="L12" s="289">
        <v>0.61340473783436711</v>
      </c>
      <c r="M12" s="289">
        <v>0.70684931506849313</v>
      </c>
      <c r="N12" s="289">
        <v>0.69268292682926835</v>
      </c>
      <c r="O12" s="289">
        <v>0.62934999999999997</v>
      </c>
      <c r="P12" s="686" t="s">
        <v>101</v>
      </c>
      <c r="Q12" s="686" t="s">
        <v>101</v>
      </c>
      <c r="R12" s="686" t="s">
        <v>101</v>
      </c>
      <c r="S12" s="686">
        <v>0.41</v>
      </c>
      <c r="T12" s="686">
        <v>0.49</v>
      </c>
      <c r="U12" s="686">
        <v>0.51</v>
      </c>
      <c r="V12" s="686">
        <v>0.53</v>
      </c>
      <c r="W12" s="686">
        <v>0.53</v>
      </c>
      <c r="X12" s="686">
        <v>0.56000000000000005</v>
      </c>
      <c r="Y12" s="686">
        <v>0.56999999999999995</v>
      </c>
      <c r="AA12" s="175"/>
      <c r="AB12" s="17"/>
      <c r="AC12" s="17"/>
    </row>
    <row r="13" spans="1:29" customFormat="1" ht="14.4">
      <c r="A13" s="843"/>
      <c r="B13" s="209" t="s">
        <v>259</v>
      </c>
      <c r="C13" s="289">
        <v>0.50813953488372099</v>
      </c>
      <c r="D13" s="289">
        <v>0.41619047619047622</v>
      </c>
      <c r="E13" s="289">
        <v>0.61710526315789482</v>
      </c>
      <c r="F13" s="289">
        <v>0.79687499999999989</v>
      </c>
      <c r="G13" s="289">
        <v>0.86093749999999991</v>
      </c>
      <c r="H13" s="289">
        <v>0.85147058823529409</v>
      </c>
      <c r="I13" s="289">
        <v>0.87092198581560276</v>
      </c>
      <c r="J13" s="289">
        <v>0.78554216867469873</v>
      </c>
      <c r="K13" s="289">
        <v>0.85357142857142854</v>
      </c>
      <c r="L13" s="289">
        <v>1.0778983032323288</v>
      </c>
      <c r="M13" s="289">
        <v>1.2424657534246577</v>
      </c>
      <c r="N13" s="289">
        <v>1.2170731707317075</v>
      </c>
      <c r="O13" s="289">
        <v>1.110629562</v>
      </c>
      <c r="P13" s="686" t="s">
        <v>101</v>
      </c>
      <c r="Q13" s="686" t="s">
        <v>101</v>
      </c>
      <c r="R13" s="686" t="s">
        <v>101</v>
      </c>
      <c r="S13" s="686">
        <v>0.83</v>
      </c>
      <c r="T13" s="686">
        <v>0.87</v>
      </c>
      <c r="U13" s="686">
        <v>0.91</v>
      </c>
      <c r="V13" s="686">
        <v>0.94</v>
      </c>
      <c r="W13" s="686">
        <v>0.94</v>
      </c>
      <c r="X13" s="686">
        <v>1.02</v>
      </c>
      <c r="Y13" s="686">
        <v>1.03</v>
      </c>
      <c r="AA13" s="175"/>
      <c r="AB13" s="17"/>
      <c r="AC13" s="17"/>
    </row>
    <row r="14" spans="1:29" customFormat="1" ht="14.4">
      <c r="A14" s="843"/>
      <c r="B14" s="209" t="s">
        <v>260</v>
      </c>
      <c r="C14" s="289">
        <v>0.7558139534883721</v>
      </c>
      <c r="D14" s="289">
        <v>0.61904761904761907</v>
      </c>
      <c r="E14" s="289">
        <v>0.85526315789473684</v>
      </c>
      <c r="F14" s="289">
        <v>1.1031249999999999</v>
      </c>
      <c r="G14" s="289">
        <v>1.190625</v>
      </c>
      <c r="H14" s="289">
        <v>1.1764705882352942</v>
      </c>
      <c r="I14" s="289">
        <v>1.2028368794326243</v>
      </c>
      <c r="J14" s="289">
        <v>1.0831325301204819</v>
      </c>
      <c r="K14" s="289">
        <v>1.1773809523809524</v>
      </c>
      <c r="L14" s="289">
        <v>1.4863794092734774</v>
      </c>
      <c r="M14" s="289">
        <v>1.7136986301369863</v>
      </c>
      <c r="N14" s="289">
        <v>1.678048780487805</v>
      </c>
      <c r="O14" s="289">
        <v>1.525174187</v>
      </c>
      <c r="P14" s="686" t="s">
        <v>101</v>
      </c>
      <c r="Q14" s="686" t="s">
        <v>101</v>
      </c>
      <c r="R14" s="686" t="s">
        <v>101</v>
      </c>
      <c r="S14" s="686">
        <v>1.1499999999999999</v>
      </c>
      <c r="T14" s="686">
        <v>1.2</v>
      </c>
      <c r="U14" s="686">
        <v>1.26</v>
      </c>
      <c r="V14" s="686">
        <v>1.26</v>
      </c>
      <c r="W14" s="686">
        <v>1.26</v>
      </c>
      <c r="X14" s="686">
        <v>1.37</v>
      </c>
      <c r="Y14" s="686">
        <v>1.43</v>
      </c>
      <c r="AA14" s="175"/>
      <c r="AB14" s="17"/>
      <c r="AC14" s="17"/>
    </row>
    <row r="15" spans="1:29">
      <c r="A15" s="843"/>
      <c r="B15" s="202" t="s">
        <v>10</v>
      </c>
      <c r="C15" s="289"/>
      <c r="D15" s="289"/>
      <c r="E15" s="289"/>
      <c r="F15" s="289"/>
      <c r="G15" s="289"/>
      <c r="H15" s="289"/>
      <c r="I15" s="289"/>
      <c r="J15" s="289"/>
      <c r="K15" s="289"/>
      <c r="L15" s="289"/>
      <c r="M15" s="289"/>
      <c r="N15" s="289"/>
      <c r="O15" s="289"/>
      <c r="P15" s="289"/>
      <c r="Q15" s="289"/>
      <c r="R15" s="289"/>
      <c r="S15" s="289"/>
      <c r="T15" s="289"/>
      <c r="U15" s="289"/>
      <c r="V15" s="289"/>
      <c r="W15" s="289"/>
      <c r="X15" s="289"/>
      <c r="Y15" s="289"/>
      <c r="Z15" s="175"/>
      <c r="AA15" s="175"/>
    </row>
    <row r="16" spans="1:29">
      <c r="A16" s="843"/>
      <c r="B16" s="202" t="s">
        <v>9</v>
      </c>
      <c r="C16" s="289"/>
      <c r="D16" s="289"/>
      <c r="E16" s="289"/>
      <c r="F16" s="289"/>
      <c r="G16" s="289"/>
      <c r="H16" s="289"/>
      <c r="I16" s="289"/>
      <c r="J16" s="289"/>
      <c r="K16" s="289"/>
      <c r="L16" s="289"/>
      <c r="M16" s="289"/>
      <c r="N16" s="289"/>
      <c r="O16" s="289"/>
      <c r="P16" s="289"/>
      <c r="Q16" s="289"/>
      <c r="R16" s="289"/>
      <c r="S16" s="289"/>
      <c r="T16" s="289"/>
      <c r="U16" s="289"/>
      <c r="V16" s="289"/>
      <c r="W16" s="289"/>
      <c r="X16" s="289"/>
      <c r="Y16" s="289"/>
      <c r="Z16" s="175"/>
      <c r="AA16" s="175"/>
    </row>
    <row r="17" spans="1:28">
      <c r="A17" s="843"/>
      <c r="B17" s="202" t="s">
        <v>8</v>
      </c>
      <c r="C17" s="289">
        <v>0.22187822497420021</v>
      </c>
      <c r="D17" s="289">
        <v>0.21795727636849133</v>
      </c>
      <c r="E17" s="289">
        <v>0.25369978858350956</v>
      </c>
      <c r="F17" s="289">
        <v>0.25657657657657656</v>
      </c>
      <c r="G17" s="289">
        <v>0.24495381457406773</v>
      </c>
      <c r="H17" s="289">
        <v>0.24173354735152489</v>
      </c>
      <c r="I17" s="289">
        <v>0.24003825310806504</v>
      </c>
      <c r="J17" s="289">
        <v>0.24894217207334274</v>
      </c>
      <c r="K17" s="289">
        <v>0.2235441452723857</v>
      </c>
      <c r="L17" s="289">
        <v>0.23308514082227258</v>
      </c>
      <c r="M17" s="289">
        <v>0.24591304347826087</v>
      </c>
      <c r="N17" s="289">
        <v>0.31607083194119617</v>
      </c>
      <c r="O17" s="289">
        <v>0.31</v>
      </c>
      <c r="P17" s="289">
        <v>0.30992815153494446</v>
      </c>
      <c r="Q17" s="289">
        <v>0.26822323462414582</v>
      </c>
      <c r="R17" s="289">
        <v>0.26419156578658415</v>
      </c>
      <c r="S17" s="289">
        <v>0.27803867034043206</v>
      </c>
      <c r="T17" s="289">
        <v>0.28575802036738596</v>
      </c>
      <c r="U17" s="289">
        <v>0.27511995580340265</v>
      </c>
      <c r="V17" s="289">
        <v>0.25144641129579243</v>
      </c>
      <c r="W17" s="289">
        <v>0.23645692562092949</v>
      </c>
      <c r="X17" s="687">
        <v>0.22709395939243399</v>
      </c>
      <c r="Y17" s="687">
        <f>9.81/44.98</f>
        <v>0.21809693196976437</v>
      </c>
      <c r="Z17" s="175"/>
      <c r="AA17" s="175"/>
    </row>
    <row r="18" spans="1:28">
      <c r="A18" s="843"/>
      <c r="B18" s="92" t="s">
        <v>6</v>
      </c>
      <c r="C18" s="289">
        <v>0.14875900029359648</v>
      </c>
      <c r="D18" s="289">
        <v>0.1700003896723471</v>
      </c>
      <c r="E18" s="289">
        <v>0.2198098595920786</v>
      </c>
      <c r="F18" s="289">
        <v>0.35483261083876899</v>
      </c>
      <c r="G18" s="289">
        <v>0.40617173811455504</v>
      </c>
      <c r="H18" s="289">
        <v>0.42545015444350304</v>
      </c>
      <c r="I18" s="289">
        <v>0.5001846902635636</v>
      </c>
      <c r="J18" s="289">
        <v>0.54396911303388584</v>
      </c>
      <c r="K18" s="289">
        <v>0.49344882579192578</v>
      </c>
      <c r="L18" s="289">
        <v>0.5177053338818044</v>
      </c>
      <c r="M18" s="289">
        <v>0.66666666666666663</v>
      </c>
      <c r="N18" s="289">
        <v>0.6</v>
      </c>
      <c r="O18" s="289"/>
      <c r="P18" s="289"/>
      <c r="Q18" s="289"/>
      <c r="R18" s="289"/>
      <c r="S18" s="289"/>
      <c r="T18" s="289"/>
      <c r="U18" s="289"/>
      <c r="V18" s="289"/>
      <c r="W18" s="289"/>
      <c r="X18" s="289"/>
      <c r="Y18" s="289"/>
      <c r="Z18" s="175"/>
      <c r="AA18" s="175"/>
    </row>
    <row r="19" spans="1:28">
      <c r="A19" s="843"/>
      <c r="B19" s="92" t="s">
        <v>5</v>
      </c>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175"/>
      <c r="AA19" s="175"/>
    </row>
    <row r="20" spans="1:28">
      <c r="A20" s="843"/>
      <c r="B20" s="92" t="s">
        <v>4</v>
      </c>
      <c r="C20" s="289">
        <v>0.21</v>
      </c>
      <c r="D20" s="289">
        <v>0.21</v>
      </c>
      <c r="E20" s="289">
        <v>0.21</v>
      </c>
      <c r="F20" s="289">
        <v>0.25</v>
      </c>
      <c r="G20" s="289">
        <v>0.25</v>
      </c>
      <c r="H20" s="289">
        <v>0.28000000000000003</v>
      </c>
      <c r="I20" s="289">
        <v>0.28000000000000003</v>
      </c>
      <c r="J20" s="289">
        <v>0.28000000000000003</v>
      </c>
      <c r="K20" s="289">
        <v>0.44</v>
      </c>
      <c r="L20" s="289">
        <v>0.49</v>
      </c>
      <c r="M20" s="289">
        <v>0.45</v>
      </c>
      <c r="N20" s="289">
        <v>0.53</v>
      </c>
      <c r="O20" s="289" t="s">
        <v>7</v>
      </c>
      <c r="P20" s="289"/>
      <c r="Q20" s="289"/>
      <c r="R20" s="289"/>
      <c r="S20" s="289"/>
      <c r="T20" s="289"/>
      <c r="U20" s="289"/>
      <c r="V20" s="289"/>
      <c r="W20" s="289"/>
      <c r="X20" s="289"/>
      <c r="Y20" s="289"/>
      <c r="Z20" s="175"/>
      <c r="AA20" s="175"/>
    </row>
    <row r="21" spans="1:28" customFormat="1" ht="14.4">
      <c r="A21" s="843"/>
      <c r="B21" s="92" t="s">
        <v>209</v>
      </c>
      <c r="C21" s="289"/>
      <c r="D21" s="289"/>
      <c r="E21" s="289"/>
      <c r="F21" s="289"/>
      <c r="G21" s="289"/>
      <c r="H21" s="289"/>
      <c r="I21" s="289"/>
      <c r="J21" s="289"/>
      <c r="K21" s="289">
        <v>0.83466943317928888</v>
      </c>
      <c r="L21" s="289">
        <v>0.83047641565196839</v>
      </c>
      <c r="M21" s="289">
        <v>0.85053300068042637</v>
      </c>
      <c r="N21" s="289">
        <v>0.76832652665511347</v>
      </c>
      <c r="O21" s="289">
        <v>0.68</v>
      </c>
      <c r="P21" s="289"/>
      <c r="Q21" s="289"/>
      <c r="R21" s="289"/>
      <c r="S21" s="289"/>
      <c r="T21" s="289"/>
      <c r="U21" s="289"/>
      <c r="V21" s="289"/>
      <c r="W21" s="289"/>
      <c r="X21" s="289"/>
      <c r="Y21" s="289"/>
      <c r="Z21" s="175"/>
      <c r="AA21" s="175"/>
      <c r="AB21" s="17"/>
    </row>
    <row r="22" spans="1:28" customFormat="1" ht="14.4">
      <c r="A22" s="843"/>
      <c r="B22" s="92" t="s">
        <v>208</v>
      </c>
      <c r="C22" s="289"/>
      <c r="D22" s="289"/>
      <c r="E22" s="289"/>
      <c r="F22" s="289"/>
      <c r="G22" s="289"/>
      <c r="H22" s="289"/>
      <c r="I22" s="289"/>
      <c r="J22" s="289"/>
      <c r="K22" s="289">
        <v>1.2354993869659532</v>
      </c>
      <c r="L22" s="289">
        <v>1.2309374630570991</v>
      </c>
      <c r="M22" s="289">
        <v>1.2843048310274439</v>
      </c>
      <c r="N22" s="289">
        <v>1.1936934207496637</v>
      </c>
      <c r="O22" s="289">
        <v>1.0900000000000001</v>
      </c>
      <c r="P22" s="289"/>
      <c r="Q22" s="289"/>
      <c r="R22" s="289"/>
      <c r="S22" s="289"/>
      <c r="T22" s="289"/>
      <c r="U22" s="289"/>
      <c r="V22" s="289"/>
      <c r="W22" s="289"/>
      <c r="X22" s="289"/>
      <c r="Y22" s="289"/>
      <c r="Z22" s="175"/>
      <c r="AA22" s="175"/>
      <c r="AB22" s="17"/>
    </row>
    <row r="23" spans="1:28" customFormat="1" ht="14.4">
      <c r="A23" s="843"/>
      <c r="B23" s="92" t="s">
        <v>207</v>
      </c>
      <c r="C23" s="289"/>
      <c r="D23" s="289"/>
      <c r="E23" s="289"/>
      <c r="F23" s="289"/>
      <c r="G23" s="289"/>
      <c r="H23" s="289"/>
      <c r="I23" s="289"/>
      <c r="J23" s="289"/>
      <c r="K23" s="289">
        <v>1.5750259360558332</v>
      </c>
      <c r="L23" s="289">
        <v>1.6151436339992906</v>
      </c>
      <c r="M23" s="289">
        <v>1.715241551372193</v>
      </c>
      <c r="N23" s="289">
        <v>1.6384502587345637</v>
      </c>
      <c r="O23" s="289">
        <v>1.51</v>
      </c>
      <c r="P23" s="289"/>
      <c r="Q23" s="289"/>
      <c r="R23" s="289"/>
      <c r="S23" s="289"/>
      <c r="T23" s="289"/>
      <c r="U23" s="289"/>
      <c r="V23" s="289"/>
      <c r="W23" s="289"/>
      <c r="X23" s="289"/>
      <c r="Y23" s="289"/>
      <c r="Z23" s="17"/>
      <c r="AA23" s="175"/>
      <c r="AB23" s="17"/>
    </row>
    <row r="24" spans="1:28" customFormat="1" ht="14.4">
      <c r="A24" s="843"/>
      <c r="B24" s="92" t="s">
        <v>206</v>
      </c>
      <c r="C24" s="289"/>
      <c r="D24" s="289"/>
      <c r="E24" s="289"/>
      <c r="F24" s="289"/>
      <c r="G24" s="289"/>
      <c r="H24" s="289"/>
      <c r="I24" s="289"/>
      <c r="J24" s="289"/>
      <c r="K24" s="289">
        <v>1.9066930742871517</v>
      </c>
      <c r="L24" s="289">
        <v>2.0185601134885922</v>
      </c>
      <c r="M24" s="289">
        <v>2.1816171467452938</v>
      </c>
      <c r="N24" s="289">
        <v>2.1207751130070167</v>
      </c>
      <c r="O24" s="289">
        <v>1.97</v>
      </c>
      <c r="P24" s="289"/>
      <c r="Q24" s="289"/>
      <c r="R24" s="289"/>
      <c r="S24" s="289"/>
      <c r="T24" s="289"/>
      <c r="U24" s="289"/>
      <c r="V24" s="289"/>
      <c r="W24" s="289"/>
      <c r="X24" s="289"/>
      <c r="Y24" s="289"/>
      <c r="Z24" s="17"/>
      <c r="AA24" s="175"/>
      <c r="AB24" s="17"/>
    </row>
    <row r="25" spans="1:28" customFormat="1" ht="14.4">
      <c r="A25" s="843"/>
      <c r="B25" s="92" t="s">
        <v>205</v>
      </c>
      <c r="C25" s="289"/>
      <c r="D25" s="289"/>
      <c r="E25" s="289"/>
      <c r="F25" s="289"/>
      <c r="G25" s="289"/>
      <c r="H25" s="289"/>
      <c r="I25" s="289"/>
      <c r="J25" s="289"/>
      <c r="K25" s="289">
        <v>1.9412744820648244</v>
      </c>
      <c r="L25" s="289">
        <v>2.0821019032982622</v>
      </c>
      <c r="M25" s="289">
        <v>2.2765933318212745</v>
      </c>
      <c r="N25" s="289">
        <v>2.2286316758970881</v>
      </c>
      <c r="O25" s="289">
        <v>2.09</v>
      </c>
      <c r="P25" s="289"/>
      <c r="Q25" s="289"/>
      <c r="R25" s="289"/>
      <c r="S25" s="289"/>
      <c r="T25" s="289"/>
      <c r="U25" s="289"/>
      <c r="V25" s="289"/>
      <c r="W25" s="289"/>
      <c r="X25" s="289"/>
      <c r="Y25" s="289"/>
      <c r="Z25" s="17"/>
      <c r="AA25" s="175"/>
      <c r="AB25" s="17"/>
    </row>
    <row r="26" spans="1:28" customFormat="1" ht="14.4">
      <c r="A26" s="843"/>
      <c r="B26" s="92" t="s">
        <v>204</v>
      </c>
      <c r="C26" s="289"/>
      <c r="D26" s="289"/>
      <c r="E26" s="289"/>
      <c r="F26" s="289"/>
      <c r="G26" s="289"/>
      <c r="H26" s="289"/>
      <c r="I26" s="289"/>
      <c r="J26" s="289"/>
      <c r="K26" s="289">
        <v>2.3358169071646389</v>
      </c>
      <c r="L26" s="289">
        <v>2.516550419671356</v>
      </c>
      <c r="M26" s="289">
        <v>2.7642322522113858</v>
      </c>
      <c r="N26" s="289">
        <v>2.7194396306215691</v>
      </c>
      <c r="O26" s="289">
        <v>2.56</v>
      </c>
      <c r="P26" s="289"/>
      <c r="Q26" s="289"/>
      <c r="R26" s="289"/>
      <c r="S26" s="289"/>
      <c r="T26" s="289"/>
      <c r="U26" s="289"/>
      <c r="V26" s="289"/>
      <c r="W26" s="289"/>
      <c r="X26" s="289"/>
      <c r="Y26" s="289"/>
      <c r="Z26" s="175"/>
      <c r="AA26" s="175"/>
      <c r="AB26" s="17"/>
    </row>
    <row r="27" spans="1:28">
      <c r="A27" s="843"/>
      <c r="B27" s="149" t="s">
        <v>32</v>
      </c>
      <c r="C27" s="289">
        <v>6.1034136159366179</v>
      </c>
      <c r="D27" s="289">
        <v>6.0792071963486087</v>
      </c>
      <c r="E27" s="289">
        <v>6.3561304832219587</v>
      </c>
      <c r="F27" s="289">
        <v>6.6744550409766745</v>
      </c>
      <c r="G27" s="289">
        <v>6.9128311998021523</v>
      </c>
      <c r="H27" s="289">
        <v>7.2772208154337639</v>
      </c>
      <c r="I27" s="289">
        <v>7.7811785297498517</v>
      </c>
      <c r="J27" s="289">
        <v>8.2400741519528733</v>
      </c>
      <c r="K27" s="289">
        <v>6.3314683403371763</v>
      </c>
      <c r="L27" s="289">
        <v>4.9468837098603249</v>
      </c>
      <c r="M27" s="289">
        <v>0.32</v>
      </c>
      <c r="N27" s="289">
        <v>0.34</v>
      </c>
      <c r="O27" s="289"/>
      <c r="P27" s="289"/>
      <c r="Q27" s="289"/>
      <c r="R27" s="289"/>
      <c r="S27" s="289"/>
      <c r="T27" s="289"/>
      <c r="U27" s="289"/>
      <c r="V27" s="289"/>
      <c r="W27" s="289"/>
      <c r="X27" s="289"/>
      <c r="Y27" s="289"/>
      <c r="Z27" s="175"/>
      <c r="AA27" s="175"/>
    </row>
    <row r="28" spans="1:28">
      <c r="A28" s="843"/>
      <c r="B28" s="92" t="s">
        <v>1</v>
      </c>
      <c r="C28" s="289"/>
      <c r="D28" s="289"/>
      <c r="E28" s="289"/>
      <c r="F28" s="289"/>
      <c r="G28" s="289"/>
      <c r="H28" s="289"/>
      <c r="I28" s="289"/>
      <c r="J28" s="289"/>
      <c r="K28" s="289"/>
      <c r="L28" s="289"/>
      <c r="M28" s="289"/>
      <c r="N28" s="289"/>
      <c r="O28" s="289"/>
      <c r="P28" s="289"/>
      <c r="Q28" s="289"/>
      <c r="R28" s="289"/>
      <c r="S28" s="289"/>
      <c r="T28" s="289"/>
      <c r="U28" s="289"/>
      <c r="V28" s="289"/>
      <c r="W28" s="289"/>
      <c r="X28" s="289"/>
      <c r="Y28" s="289"/>
      <c r="Z28" s="175"/>
      <c r="AA28" s="175"/>
    </row>
    <row r="29" spans="1:28">
      <c r="A29" s="843"/>
      <c r="B29" s="92" t="s">
        <v>0</v>
      </c>
      <c r="C29" s="289">
        <v>5.0306715063520873</v>
      </c>
      <c r="D29" s="289">
        <v>6.4438181818181821</v>
      </c>
      <c r="E29" s="289">
        <v>4.2388880928499786</v>
      </c>
      <c r="F29" s="289">
        <v>2.2000572138812715</v>
      </c>
      <c r="G29" s="289">
        <v>10.691478898022902</v>
      </c>
      <c r="H29" s="289">
        <v>6.0982865338842299E-3</v>
      </c>
      <c r="I29" s="289">
        <v>2.595870664451827E-2</v>
      </c>
      <c r="J29" s="289">
        <v>8.6742989583180337E-5</v>
      </c>
      <c r="K29" s="289">
        <v>12.48</v>
      </c>
      <c r="L29" s="289">
        <v>12.04</v>
      </c>
      <c r="M29" s="289">
        <v>13.74</v>
      </c>
      <c r="N29" s="289">
        <v>15.74</v>
      </c>
      <c r="O29" s="289">
        <v>15.74</v>
      </c>
      <c r="P29" s="289">
        <v>16</v>
      </c>
      <c r="Q29" s="289">
        <v>16</v>
      </c>
      <c r="R29" s="289">
        <v>8.1999999999999993</v>
      </c>
      <c r="S29" s="289">
        <v>2.57</v>
      </c>
      <c r="T29" s="289">
        <v>2.57</v>
      </c>
      <c r="U29" s="289">
        <v>1.337</v>
      </c>
      <c r="V29" s="289">
        <v>1.093</v>
      </c>
      <c r="W29" s="289"/>
      <c r="X29" s="289"/>
      <c r="Y29" s="289"/>
      <c r="Z29" s="175"/>
      <c r="AA29" s="175"/>
    </row>
    <row r="30" spans="1:28">
      <c r="A30" s="842" t="s">
        <v>184</v>
      </c>
      <c r="B30" s="92" t="s">
        <v>13</v>
      </c>
      <c r="C30" s="289"/>
      <c r="D30" s="289"/>
      <c r="E30" s="289"/>
      <c r="F30" s="289"/>
      <c r="G30" s="289"/>
      <c r="H30" s="289"/>
      <c r="I30" s="289"/>
      <c r="J30" s="289"/>
      <c r="K30" s="289"/>
      <c r="L30" s="289"/>
      <c r="M30" s="289"/>
      <c r="N30" s="289"/>
      <c r="O30" s="289"/>
      <c r="P30" s="289"/>
      <c r="Q30" s="289"/>
      <c r="R30" s="289"/>
      <c r="S30" s="289"/>
      <c r="T30" s="289"/>
      <c r="U30" s="289"/>
      <c r="V30" s="289"/>
      <c r="W30" s="289"/>
      <c r="X30" s="289"/>
      <c r="Y30" s="289"/>
      <c r="Z30" s="175"/>
      <c r="AA30" s="175"/>
    </row>
    <row r="31" spans="1:28">
      <c r="A31" s="842"/>
      <c r="B31" s="92" t="s">
        <v>12</v>
      </c>
      <c r="C31" s="289"/>
      <c r="D31" s="289"/>
      <c r="E31" s="289"/>
      <c r="F31" s="289"/>
      <c r="G31" s="289"/>
      <c r="H31" s="289"/>
      <c r="I31" s="289"/>
      <c r="J31" s="289"/>
      <c r="K31" s="289"/>
      <c r="L31" s="289"/>
      <c r="M31" s="289"/>
      <c r="N31" s="289"/>
      <c r="O31" s="289"/>
      <c r="P31" s="289">
        <v>2.65</v>
      </c>
      <c r="Q31" s="289">
        <v>2.68</v>
      </c>
      <c r="R31" s="289"/>
      <c r="S31" s="289"/>
      <c r="T31" s="289"/>
      <c r="U31" s="289"/>
      <c r="V31" s="289"/>
      <c r="W31" s="289"/>
      <c r="X31" s="289"/>
      <c r="Y31" s="289"/>
      <c r="Z31" s="175"/>
      <c r="AA31" s="175"/>
    </row>
    <row r="32" spans="1:28">
      <c r="A32" s="842"/>
      <c r="B32" s="92" t="s">
        <v>483</v>
      </c>
      <c r="C32" s="289"/>
      <c r="D32" s="289"/>
      <c r="E32" s="289"/>
      <c r="F32" s="289"/>
      <c r="G32" s="289"/>
      <c r="H32" s="289"/>
      <c r="I32" s="289"/>
      <c r="J32" s="289"/>
      <c r="K32" s="289"/>
      <c r="L32" s="289"/>
      <c r="M32" s="289"/>
      <c r="N32" s="289"/>
      <c r="O32" s="289"/>
      <c r="P32" s="289"/>
      <c r="Q32" s="289"/>
      <c r="R32" s="289"/>
      <c r="S32" s="289"/>
      <c r="T32" s="289"/>
      <c r="U32" s="289"/>
      <c r="V32" s="289"/>
      <c r="W32" s="289"/>
      <c r="X32" s="289"/>
      <c r="Y32" s="289"/>
      <c r="Z32" s="175"/>
      <c r="AA32" s="175"/>
    </row>
    <row r="33" spans="1:27">
      <c r="A33" s="842"/>
      <c r="B33" s="28" t="s">
        <v>89</v>
      </c>
      <c r="C33" s="289"/>
      <c r="D33" s="289"/>
      <c r="E33" s="289"/>
      <c r="F33" s="289"/>
      <c r="G33" s="289"/>
      <c r="H33" s="289"/>
      <c r="I33" s="289"/>
      <c r="J33" s="289"/>
      <c r="K33" s="289"/>
      <c r="L33" s="289"/>
      <c r="M33" s="289"/>
      <c r="N33" s="289"/>
      <c r="O33" s="289"/>
      <c r="P33" s="289"/>
      <c r="Q33" s="289"/>
      <c r="R33" s="289"/>
      <c r="S33" s="289"/>
      <c r="T33" s="289"/>
      <c r="U33" s="289"/>
      <c r="V33" s="289"/>
      <c r="W33" s="289"/>
      <c r="X33" s="289"/>
      <c r="Y33" s="289"/>
      <c r="Z33" s="175"/>
      <c r="AA33" s="175"/>
    </row>
    <row r="34" spans="1:27">
      <c r="A34" s="842"/>
      <c r="B34" s="92" t="s">
        <v>482</v>
      </c>
      <c r="C34" s="289"/>
      <c r="D34" s="289">
        <v>0.51867219917012441</v>
      </c>
      <c r="E34" s="289">
        <v>0.64785788923719956</v>
      </c>
      <c r="F34" s="289">
        <v>0.96923076923076912</v>
      </c>
      <c r="G34" s="289">
        <v>1.1797752808988762</v>
      </c>
      <c r="H34" s="289">
        <v>1.219435736677116</v>
      </c>
      <c r="I34" s="289">
        <v>1.175210624018278</v>
      </c>
      <c r="J34" s="289">
        <v>1.2464788732394367</v>
      </c>
      <c r="K34" s="289">
        <v>1.1201814058956916</v>
      </c>
      <c r="L34" s="289">
        <v>1.336317135549872</v>
      </c>
      <c r="M34" s="289">
        <v>1.6573816155988859</v>
      </c>
      <c r="N34" s="289">
        <v>1.838935574229692</v>
      </c>
      <c r="O34" s="289">
        <v>1.6780660377358489</v>
      </c>
      <c r="P34" s="289"/>
      <c r="Q34" s="289"/>
      <c r="R34" s="289"/>
      <c r="S34" s="289"/>
      <c r="T34" s="289"/>
      <c r="U34" s="289"/>
      <c r="V34" s="289"/>
      <c r="W34" s="289"/>
      <c r="X34" s="289"/>
      <c r="Y34" s="289"/>
      <c r="Z34" s="175"/>
      <c r="AA34" s="175"/>
    </row>
    <row r="35" spans="1:27">
      <c r="A35" s="842"/>
      <c r="B35" s="92" t="s">
        <v>196</v>
      </c>
      <c r="C35" s="289">
        <v>0.43953488372093025</v>
      </c>
      <c r="D35" s="289">
        <v>0.36</v>
      </c>
      <c r="E35" s="289">
        <v>0.49736842105263157</v>
      </c>
      <c r="F35" s="289">
        <v>0.64218750000000002</v>
      </c>
      <c r="G35" s="289">
        <v>0.69374999999999998</v>
      </c>
      <c r="H35" s="289">
        <v>0.68529411764705883</v>
      </c>
      <c r="I35" s="289">
        <v>0.70070921985815615</v>
      </c>
      <c r="J35" s="289">
        <v>0.71445783132530116</v>
      </c>
      <c r="K35" s="289">
        <v>0.7761904761904761</v>
      </c>
      <c r="L35" s="289">
        <v>0.97953495997158391</v>
      </c>
      <c r="M35" s="289">
        <v>1.1301369863013699</v>
      </c>
      <c r="N35" s="289">
        <v>1.1073170731707318</v>
      </c>
      <c r="O35" s="289"/>
      <c r="P35" s="289"/>
      <c r="Q35" s="289"/>
      <c r="R35" s="289"/>
      <c r="S35" s="289"/>
      <c r="T35" s="289"/>
      <c r="U35" s="289"/>
      <c r="V35" s="289"/>
      <c r="W35" s="289"/>
      <c r="X35" s="289"/>
      <c r="Y35" s="289"/>
      <c r="Z35" s="175"/>
      <c r="AA35" s="175"/>
    </row>
    <row r="36" spans="1:27">
      <c r="A36" s="842"/>
      <c r="B36" s="92" t="s">
        <v>10</v>
      </c>
      <c r="C36" s="289"/>
      <c r="D36" s="289"/>
      <c r="E36" s="289"/>
      <c r="F36" s="289"/>
      <c r="G36" s="289"/>
      <c r="H36" s="289"/>
      <c r="I36" s="289"/>
      <c r="J36" s="289"/>
      <c r="K36" s="289"/>
      <c r="L36" s="289"/>
      <c r="M36" s="289"/>
      <c r="N36" s="289"/>
      <c r="O36" s="289"/>
      <c r="P36" s="289"/>
      <c r="Q36" s="289"/>
      <c r="R36" s="289"/>
      <c r="S36" s="289"/>
      <c r="T36" s="289"/>
      <c r="U36" s="289"/>
      <c r="V36" s="289"/>
      <c r="W36" s="289"/>
      <c r="X36" s="289"/>
      <c r="Y36" s="289"/>
      <c r="Z36" s="175"/>
      <c r="AA36" s="175"/>
    </row>
    <row r="37" spans="1:27">
      <c r="A37" s="842"/>
      <c r="B37" s="92" t="s">
        <v>9</v>
      </c>
      <c r="C37" s="289"/>
      <c r="D37" s="289"/>
      <c r="E37" s="289"/>
      <c r="F37" s="289"/>
      <c r="G37" s="289"/>
      <c r="H37" s="289"/>
      <c r="I37" s="289"/>
      <c r="J37" s="289"/>
      <c r="K37" s="289"/>
      <c r="L37" s="289"/>
      <c r="M37" s="289"/>
      <c r="N37" s="289"/>
      <c r="O37" s="289"/>
      <c r="P37" s="289"/>
      <c r="Q37" s="289"/>
      <c r="R37" s="289"/>
      <c r="S37" s="289"/>
      <c r="T37" s="289"/>
      <c r="U37" s="289"/>
      <c r="V37" s="289"/>
      <c r="W37" s="289"/>
      <c r="X37" s="289"/>
      <c r="Y37" s="289"/>
      <c r="Z37" s="175"/>
      <c r="AA37" s="175"/>
    </row>
    <row r="38" spans="1:27">
      <c r="A38" s="842"/>
      <c r="B38" s="92" t="s">
        <v>8</v>
      </c>
      <c r="C38" s="289">
        <v>0.52184382524939799</v>
      </c>
      <c r="D38" s="289">
        <v>0.48664886515353806</v>
      </c>
      <c r="E38" s="289">
        <v>0.53664552501761809</v>
      </c>
      <c r="F38" s="289">
        <v>0.59603603603603605</v>
      </c>
      <c r="G38" s="289">
        <v>0.5655148819705782</v>
      </c>
      <c r="H38" s="289">
        <v>0.54157303370786525</v>
      </c>
      <c r="I38" s="289">
        <v>0.54446923812559767</v>
      </c>
      <c r="J38" s="289">
        <v>0.59767277856135403</v>
      </c>
      <c r="K38" s="289">
        <v>0.53068252974326857</v>
      </c>
      <c r="L38" s="289">
        <v>0.54775008093234057</v>
      </c>
      <c r="M38" s="289">
        <v>0.58191304347826089</v>
      </c>
      <c r="N38" s="289">
        <v>0.87403942532576007</v>
      </c>
      <c r="O38" s="289">
        <v>0.87</v>
      </c>
      <c r="P38" s="289">
        <v>0.86773350751143041</v>
      </c>
      <c r="Q38" s="289">
        <v>0.75512528473804108</v>
      </c>
      <c r="R38" s="289">
        <v>0.74514854510661699</v>
      </c>
      <c r="S38" s="289">
        <v>0.76798478643153467</v>
      </c>
      <c r="T38" s="289">
        <v>0.78027164372856916</v>
      </c>
      <c r="U38" s="289">
        <v>0.74639285251668797</v>
      </c>
      <c r="V38" s="289">
        <v>0.68330051199689934</v>
      </c>
      <c r="W38" s="289">
        <v>0.65144035162429914</v>
      </c>
      <c r="X38" s="687">
        <v>0.60801839982054695</v>
      </c>
      <c r="Y38" s="687">
        <f>26.59/44.98</f>
        <v>0.59115162294353052</v>
      </c>
      <c r="Z38" s="175"/>
      <c r="AA38" s="175"/>
    </row>
    <row r="39" spans="1:27">
      <c r="A39" s="842"/>
      <c r="B39" s="92" t="s">
        <v>6</v>
      </c>
      <c r="C39" s="289">
        <v>14.015784664358945</v>
      </c>
      <c r="D39" s="289">
        <v>12.368154267595608</v>
      </c>
      <c r="E39" s="289">
        <v>14.138284417725465</v>
      </c>
      <c r="F39" s="289">
        <v>18.906399816337832</v>
      </c>
      <c r="G39" s="289">
        <v>18.007614005078793</v>
      </c>
      <c r="H39" s="289">
        <v>16.0114214806562</v>
      </c>
      <c r="I39" s="289">
        <v>15.644351737174887</v>
      </c>
      <c r="J39" s="289">
        <v>16.54658898962391</v>
      </c>
      <c r="K39" s="289">
        <v>20.826167172206759</v>
      </c>
      <c r="L39" s="289">
        <v>17.122583299053886</v>
      </c>
      <c r="M39" s="289">
        <v>18</v>
      </c>
      <c r="N39" s="289">
        <v>18</v>
      </c>
      <c r="O39" s="289"/>
      <c r="P39" s="289" t="s">
        <v>7</v>
      </c>
      <c r="Q39" s="289"/>
      <c r="R39" s="289"/>
      <c r="S39" s="289"/>
      <c r="T39" s="289"/>
      <c r="U39" s="289"/>
      <c r="V39" s="289"/>
      <c r="W39" s="289"/>
      <c r="X39" s="289"/>
      <c r="Y39" s="289"/>
      <c r="Z39" s="175"/>
      <c r="AA39" s="175"/>
    </row>
    <row r="40" spans="1:27">
      <c r="A40" s="842"/>
      <c r="B40" s="92" t="s">
        <v>5</v>
      </c>
      <c r="C40" s="289"/>
      <c r="D40" s="289"/>
      <c r="E40" s="289"/>
      <c r="F40" s="289"/>
      <c r="G40" s="289"/>
      <c r="H40" s="289"/>
      <c r="I40" s="289"/>
      <c r="J40" s="289"/>
      <c r="K40" s="289"/>
      <c r="L40" s="289"/>
      <c r="M40" s="289"/>
      <c r="N40" s="289"/>
      <c r="O40" s="289"/>
      <c r="P40" s="289"/>
      <c r="Q40" s="289"/>
      <c r="R40" s="289"/>
      <c r="S40" s="289"/>
      <c r="T40" s="289"/>
      <c r="U40" s="289"/>
      <c r="V40" s="289"/>
      <c r="W40" s="289"/>
      <c r="X40" s="289"/>
      <c r="Y40" s="289"/>
      <c r="Z40" s="175"/>
      <c r="AA40" s="175"/>
    </row>
    <row r="41" spans="1:27">
      <c r="A41" s="842"/>
      <c r="B41" s="92" t="s">
        <v>4</v>
      </c>
      <c r="C41" s="289"/>
      <c r="D41" s="289"/>
      <c r="E41" s="289"/>
      <c r="F41" s="289"/>
      <c r="G41" s="289"/>
      <c r="H41" s="289"/>
      <c r="I41" s="289"/>
      <c r="J41" s="289"/>
      <c r="K41" s="289"/>
      <c r="L41" s="289"/>
      <c r="M41" s="289"/>
      <c r="N41" s="289"/>
      <c r="O41" s="289"/>
      <c r="P41" s="289"/>
      <c r="Q41" s="289"/>
      <c r="R41" s="289"/>
      <c r="S41" s="289"/>
      <c r="T41" s="289"/>
      <c r="U41" s="289"/>
      <c r="V41" s="289"/>
      <c r="W41" s="289"/>
      <c r="X41" s="289"/>
      <c r="Y41" s="289"/>
      <c r="Z41" s="175"/>
      <c r="AA41" s="175"/>
    </row>
    <row r="42" spans="1:27">
      <c r="A42" s="842"/>
      <c r="B42" s="92" t="s">
        <v>3</v>
      </c>
      <c r="C42" s="289"/>
      <c r="D42" s="289"/>
      <c r="E42" s="289"/>
      <c r="F42" s="289"/>
      <c r="G42" s="289"/>
      <c r="H42" s="289"/>
      <c r="I42" s="289"/>
      <c r="J42" s="289"/>
      <c r="K42" s="289"/>
      <c r="L42" s="289"/>
      <c r="M42" s="289"/>
      <c r="N42" s="289"/>
      <c r="O42" s="289"/>
      <c r="P42" s="289"/>
      <c r="Q42" s="289"/>
      <c r="R42" s="289"/>
      <c r="S42" s="289"/>
      <c r="T42" s="289"/>
      <c r="U42" s="289"/>
      <c r="V42" s="289"/>
      <c r="W42" s="289"/>
      <c r="X42" s="289"/>
      <c r="Y42" s="289"/>
      <c r="Z42" s="175"/>
      <c r="AA42" s="175"/>
    </row>
    <row r="43" spans="1:27">
      <c r="A43" s="842"/>
      <c r="B43" s="149" t="s">
        <v>32</v>
      </c>
      <c r="C43" s="289"/>
      <c r="D43" s="289"/>
      <c r="E43" s="289"/>
      <c r="F43" s="289"/>
      <c r="G43" s="289"/>
      <c r="H43" s="289"/>
      <c r="I43" s="289"/>
      <c r="J43" s="289"/>
      <c r="K43" s="289"/>
      <c r="L43" s="289"/>
      <c r="M43" s="289"/>
      <c r="N43" s="289"/>
      <c r="O43" s="289"/>
      <c r="P43" s="289"/>
      <c r="Q43" s="289"/>
      <c r="R43" s="289"/>
      <c r="S43" s="289"/>
      <c r="T43" s="289"/>
      <c r="U43" s="289"/>
      <c r="V43" s="289"/>
      <c r="W43" s="289"/>
      <c r="X43" s="289"/>
      <c r="Y43" s="289"/>
      <c r="Z43" s="175"/>
      <c r="AA43" s="175"/>
    </row>
    <row r="44" spans="1:27">
      <c r="A44" s="842"/>
      <c r="B44" s="92" t="s">
        <v>1</v>
      </c>
      <c r="C44" s="289"/>
      <c r="D44" s="289"/>
      <c r="E44" s="289"/>
      <c r="F44" s="289"/>
      <c r="G44" s="289"/>
      <c r="H44" s="289"/>
      <c r="I44" s="289"/>
      <c r="J44" s="289"/>
      <c r="K44" s="289"/>
      <c r="L44" s="289"/>
      <c r="M44" s="289"/>
      <c r="N44" s="289"/>
      <c r="O44" s="289"/>
      <c r="P44" s="289"/>
      <c r="Q44" s="289"/>
      <c r="R44" s="289"/>
      <c r="S44" s="289"/>
      <c r="T44" s="289"/>
      <c r="U44" s="289"/>
      <c r="V44" s="289"/>
      <c r="W44" s="289"/>
      <c r="X44" s="289"/>
      <c r="Y44" s="289"/>
      <c r="Z44" s="175"/>
      <c r="AA44" s="175"/>
    </row>
    <row r="45" spans="1:27">
      <c r="A45" s="842"/>
      <c r="B45" s="92" t="s">
        <v>0</v>
      </c>
      <c r="C45" s="289">
        <v>7.2842105263157899</v>
      </c>
      <c r="D45" s="289">
        <v>13.378545454545456</v>
      </c>
      <c r="E45" s="289">
        <v>7.7395615417681611</v>
      </c>
      <c r="F45" s="289">
        <v>5.3921340777714208</v>
      </c>
      <c r="G45" s="289">
        <v>2.2180880534926324</v>
      </c>
      <c r="H45" s="289">
        <v>1.6120648825152181E-2</v>
      </c>
      <c r="I45" s="289">
        <v>3.6836682392026573E-2</v>
      </c>
      <c r="J45" s="289">
        <v>5.0873196647527525E-4</v>
      </c>
      <c r="K45" s="289">
        <v>19.690000000000001</v>
      </c>
      <c r="L45" s="289">
        <v>17.66</v>
      </c>
      <c r="M45" s="289">
        <v>22.22</v>
      </c>
      <c r="N45" s="289">
        <v>26.16</v>
      </c>
      <c r="O45" s="289">
        <v>26.16</v>
      </c>
      <c r="P45" s="289">
        <v>26.16</v>
      </c>
      <c r="Q45" s="289">
        <v>26.16</v>
      </c>
      <c r="R45" s="289">
        <v>1.2999999999999999E-2</v>
      </c>
      <c r="S45" s="289">
        <v>1.2E-2</v>
      </c>
      <c r="T45" s="289">
        <v>1.2E-2</v>
      </c>
      <c r="U45" s="289">
        <v>4.5999999999999999E-3</v>
      </c>
      <c r="V45" s="289">
        <v>0.02</v>
      </c>
      <c r="W45" s="289"/>
      <c r="X45" s="289"/>
      <c r="Y45" s="289"/>
      <c r="Z45" s="175"/>
      <c r="AA45" s="175"/>
    </row>
    <row r="47" spans="1:27">
      <c r="A47" s="40" t="s">
        <v>20</v>
      </c>
    </row>
    <row r="48" spans="1:27">
      <c r="A48" s="40"/>
    </row>
    <row r="49" spans="1:13">
      <c r="A49" s="53" t="s">
        <v>102</v>
      </c>
    </row>
    <row r="50" spans="1:13">
      <c r="A50" s="53"/>
    </row>
    <row r="51" spans="1:13" ht="13.8" customHeight="1">
      <c r="A51" s="40" t="s">
        <v>36</v>
      </c>
    </row>
    <row r="53" spans="1:13" ht="14.25" customHeight="1">
      <c r="A53" s="17" t="s">
        <v>246</v>
      </c>
    </row>
    <row r="54" spans="1:13" ht="14.25" customHeight="1">
      <c r="D54"/>
      <c r="E54"/>
      <c r="F54"/>
    </row>
    <row r="55" spans="1:13">
      <c r="A55" s="17" t="s">
        <v>249</v>
      </c>
    </row>
    <row r="57" spans="1:13" ht="15.75" customHeight="1">
      <c r="A57" s="17" t="s">
        <v>248</v>
      </c>
    </row>
    <row r="59" spans="1:13">
      <c r="A59" s="17" t="s">
        <v>247</v>
      </c>
      <c r="B59" s="48"/>
      <c r="C59" s="48"/>
      <c r="D59" s="48"/>
      <c r="E59" s="48"/>
      <c r="F59" s="48"/>
      <c r="G59" s="48"/>
      <c r="H59" s="48"/>
      <c r="I59" s="48"/>
      <c r="J59" s="48"/>
      <c r="K59" s="48"/>
      <c r="L59" s="48"/>
      <c r="M59" s="48"/>
    </row>
  </sheetData>
  <mergeCells count="6">
    <mergeCell ref="C3:W3"/>
    <mergeCell ref="A30:A45"/>
    <mergeCell ref="A3:A4"/>
    <mergeCell ref="B3:B4"/>
    <mergeCell ref="A5:A29"/>
    <mergeCell ref="B5:B6"/>
  </mergeCells>
  <conditionalFormatting sqref="C34 O39">
    <cfRule type="expression" dxfId="114" priority="32" stopIfTrue="1">
      <formula>ISNA(ACTIVECELL)</formula>
    </cfRule>
  </conditionalFormatting>
  <conditionalFormatting sqref="C5:D7">
    <cfRule type="expression" dxfId="113" priority="42" stopIfTrue="1">
      <formula>ISNA(ACTIVECELL)</formula>
    </cfRule>
  </conditionalFormatting>
  <conditionalFormatting sqref="C21:J26">
    <cfRule type="expression" dxfId="112" priority="28" stopIfTrue="1">
      <formula>ISNA(ACTIVECELL)</formula>
    </cfRule>
  </conditionalFormatting>
  <conditionalFormatting sqref="C30:O31 C33:O33">
    <cfRule type="expression" dxfId="111" priority="30" stopIfTrue="1">
      <formula>ISNA(ACTIVECELL)</formula>
    </cfRule>
  </conditionalFormatting>
  <conditionalFormatting sqref="C36:O37">
    <cfRule type="expression" dxfId="110" priority="31" stopIfTrue="1">
      <formula>ISNA(ACTIVECELL)</formula>
    </cfRule>
  </conditionalFormatting>
  <conditionalFormatting sqref="C40:O44">
    <cfRule type="expression" dxfId="109" priority="33" stopIfTrue="1">
      <formula>ISNA(ACTIVECELL)</formula>
    </cfRule>
  </conditionalFormatting>
  <conditionalFormatting sqref="C19:P19">
    <cfRule type="expression" dxfId="108" priority="38" stopIfTrue="1">
      <formula>ISNA(ACTIVECELL)</formula>
    </cfRule>
  </conditionalFormatting>
  <conditionalFormatting sqref="C32:Q32">
    <cfRule type="expression" dxfId="107" priority="4" stopIfTrue="1">
      <formula>ISNA(ACTIVECELL)</formula>
    </cfRule>
  </conditionalFormatting>
  <conditionalFormatting sqref="C8:Y8">
    <cfRule type="expression" dxfId="106" priority="10" stopIfTrue="1">
      <formula>ISNA(ACTIVECELL)</formula>
    </cfRule>
  </conditionalFormatting>
  <conditionalFormatting sqref="E7:O7 C9:O9">
    <cfRule type="expression" dxfId="105" priority="40" stopIfTrue="1">
      <formula>ISNA(ACTIVECELL)</formula>
    </cfRule>
  </conditionalFormatting>
  <conditionalFormatting sqref="O18">
    <cfRule type="expression" dxfId="104" priority="19" stopIfTrue="1">
      <formula>ISNA(ACTIVECELL)</formula>
    </cfRule>
  </conditionalFormatting>
  <conditionalFormatting sqref="O27 C28:O28">
    <cfRule type="expression" dxfId="103" priority="27" stopIfTrue="1">
      <formula>ISNA(ACTIVECELL)</formula>
    </cfRule>
  </conditionalFormatting>
  <conditionalFormatting sqref="O35">
    <cfRule type="expression" dxfId="102" priority="18" stopIfTrue="1">
      <formula>ISNA(ACTIVECELL)</formula>
    </cfRule>
  </conditionalFormatting>
  <conditionalFormatting sqref="P18:P28">
    <cfRule type="expression" dxfId="101" priority="49" stopIfTrue="1">
      <formula>ISNA(ACTIVECELL)</formula>
    </cfRule>
  </conditionalFormatting>
  <conditionalFormatting sqref="P33:P37">
    <cfRule type="expression" dxfId="100" priority="36" stopIfTrue="1">
      <formula>ISNA(ACTIVECELL)</formula>
    </cfRule>
  </conditionalFormatting>
  <conditionalFormatting sqref="P39:P44">
    <cfRule type="expression" dxfId="99" priority="51" stopIfTrue="1">
      <formula>ISNA(ACTIVECELL)</formula>
    </cfRule>
  </conditionalFormatting>
  <conditionalFormatting sqref="P30:Q30">
    <cfRule type="expression" dxfId="98" priority="16" stopIfTrue="1">
      <formula>ISNA(ACTIVECELL)</formula>
    </cfRule>
  </conditionalFormatting>
  <conditionalFormatting sqref="P11:Y14">
    <cfRule type="expression" dxfId="97" priority="1" stopIfTrue="1">
      <formula>ISNA(ACTIVECELL)</formula>
    </cfRule>
  </conditionalFormatting>
  <conditionalFormatting sqref="Q18:Q26">
    <cfRule type="expression" dxfId="96" priority="12" stopIfTrue="1">
      <formula>ISNA(ACTIVECELL)</formula>
    </cfRule>
  </conditionalFormatting>
  <conditionalFormatting sqref="Q42">
    <cfRule type="expression" dxfId="95" priority="14" stopIfTrue="1">
      <formula>ISNA(ACTIVECELL)</formula>
    </cfRule>
  </conditionalFormatting>
  <conditionalFormatting sqref="Q10:Y10 R15:Y16">
    <cfRule type="expression" dxfId="94" priority="8" stopIfTrue="1">
      <formula>ISNA(ACTIVECELL)</formula>
    </cfRule>
  </conditionalFormatting>
  <conditionalFormatting sqref="R5:Y7">
    <cfRule type="expression" dxfId="93" priority="9" stopIfTrue="1">
      <formula>ISNA(ACTIVECELL)</formula>
    </cfRule>
  </conditionalFormatting>
  <conditionalFormatting sqref="R18:Y28 W29:Y29">
    <cfRule type="expression" dxfId="92" priority="7" stopIfTrue="1">
      <formula>ISNA(ACTIVECELL)</formula>
    </cfRule>
  </conditionalFormatting>
  <conditionalFormatting sqref="R30:Y37">
    <cfRule type="expression" dxfId="91" priority="6" stopIfTrue="1">
      <formula>ISNA(ACTIVECELL)</formula>
    </cfRule>
  </conditionalFormatting>
  <conditionalFormatting sqref="R39:Y44 W45:Y45">
    <cfRule type="expression" dxfId="90" priority="5" stopIfTrue="1">
      <formula>ISNA(ACTIVECELL)</formula>
    </cfRule>
  </conditionalFormatting>
  <conditionalFormatting sqref="V9:Y9 P9:P10 C15:P16">
    <cfRule type="expression" dxfId="89" priority="37" stopIfTrue="1">
      <formula>ISNA(ACTIVECELL)</formula>
    </cfRule>
  </conditionalFormatting>
  <hyperlinks>
    <hyperlink ref="AA4" location="Content!A1" display="Back to content page" xr:uid="{00000000-0004-0000-0601-000000000000}"/>
  </hyperlinks>
  <pageMargins left="0.7" right="0.7" top="0.75" bottom="0.75" header="0.3" footer="0.3"/>
  <pageSetup paperSize="9" orientation="portrait" horizontalDpi="4294967295" verticalDpi="4294967295"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sheetPr codeName="Sheet265"/>
  <dimension ref="A1:U24"/>
  <sheetViews>
    <sheetView workbookViewId="0">
      <selection activeCell="B1" sqref="B1:R1048576"/>
    </sheetView>
  </sheetViews>
  <sheetFormatPr defaultRowHeight="14.4"/>
  <cols>
    <col min="1" max="1" width="33.21875" customWidth="1"/>
    <col min="2" max="18" width="11.6640625" customWidth="1"/>
  </cols>
  <sheetData>
    <row r="1" spans="1:21">
      <c r="A1" s="44" t="s">
        <v>3146</v>
      </c>
      <c r="B1" s="44"/>
      <c r="C1" s="44"/>
      <c r="D1" s="44"/>
      <c r="E1" s="44"/>
      <c r="F1" s="44"/>
      <c r="G1" s="17"/>
      <c r="H1" s="17"/>
      <c r="I1" s="17"/>
      <c r="J1" s="17"/>
      <c r="K1" s="17"/>
      <c r="L1" s="17"/>
      <c r="M1" s="17"/>
      <c r="N1" s="17"/>
      <c r="O1" s="17"/>
      <c r="P1" s="17"/>
      <c r="Q1" s="17"/>
      <c r="R1" s="17"/>
    </row>
    <row r="2" spans="1:21">
      <c r="A2" s="17"/>
      <c r="B2" s="17"/>
      <c r="C2" s="17"/>
      <c r="D2" s="17"/>
      <c r="E2" s="17"/>
      <c r="F2" s="17"/>
      <c r="G2" s="17"/>
      <c r="H2" s="17"/>
      <c r="I2" s="17"/>
      <c r="J2" s="17"/>
      <c r="K2" s="17"/>
      <c r="L2" s="17"/>
      <c r="M2" s="17"/>
      <c r="N2" s="17"/>
      <c r="O2" s="17"/>
      <c r="P2" s="17"/>
      <c r="Q2" s="17"/>
      <c r="R2" s="17"/>
    </row>
    <row r="3" spans="1:21">
      <c r="A3" s="153" t="s">
        <v>26</v>
      </c>
      <c r="B3" s="25">
        <v>1991</v>
      </c>
      <c r="C3" s="25">
        <v>1992</v>
      </c>
      <c r="D3" s="25">
        <v>1993</v>
      </c>
      <c r="E3" s="25">
        <v>1994</v>
      </c>
      <c r="F3" s="25">
        <v>1995</v>
      </c>
      <c r="G3" s="25">
        <v>1996</v>
      </c>
      <c r="H3" s="25">
        <v>1997</v>
      </c>
      <c r="I3" s="25">
        <v>1998</v>
      </c>
      <c r="J3" s="25">
        <v>1999</v>
      </c>
      <c r="K3" s="25">
        <v>2000</v>
      </c>
      <c r="L3" s="25">
        <v>2001</v>
      </c>
      <c r="M3" s="25">
        <v>2002</v>
      </c>
      <c r="N3" s="25">
        <v>2003</v>
      </c>
      <c r="O3" s="25">
        <v>2004</v>
      </c>
      <c r="P3" s="25">
        <v>2005</v>
      </c>
      <c r="Q3" s="25">
        <v>2006</v>
      </c>
      <c r="R3" s="25">
        <v>2007</v>
      </c>
      <c r="U3" s="1" t="s">
        <v>528</v>
      </c>
    </row>
    <row r="4" spans="1:21">
      <c r="A4" s="16" t="s">
        <v>13</v>
      </c>
      <c r="B4" s="281"/>
      <c r="C4" s="281"/>
      <c r="D4" s="281"/>
      <c r="E4" s="281"/>
      <c r="F4" s="281"/>
      <c r="G4" s="281"/>
      <c r="H4" s="281"/>
      <c r="I4" s="281"/>
      <c r="J4" s="281"/>
      <c r="K4" s="281"/>
      <c r="L4" s="281"/>
      <c r="M4" s="281"/>
      <c r="N4" s="281"/>
      <c r="O4" s="281"/>
      <c r="P4" s="281"/>
      <c r="Q4" s="281"/>
      <c r="R4" s="281"/>
    </row>
    <row r="5" spans="1:21">
      <c r="A5" s="16" t="s">
        <v>12</v>
      </c>
      <c r="B5" s="281"/>
      <c r="C5" s="281"/>
      <c r="D5" s="281"/>
      <c r="E5" s="281"/>
      <c r="F5" s="281"/>
      <c r="G5" s="281"/>
      <c r="H5" s="281"/>
      <c r="I5" s="281">
        <v>2488.4380000000001</v>
      </c>
      <c r="J5" s="281">
        <v>2992.2849999999999</v>
      </c>
      <c r="K5" s="281">
        <v>2895.183</v>
      </c>
      <c r="L5" s="281">
        <v>3039.261</v>
      </c>
      <c r="M5" s="281">
        <v>3085.5079999999998</v>
      </c>
      <c r="N5" s="281">
        <v>3167.944</v>
      </c>
      <c r="O5" s="281">
        <v>3299.4259999999999</v>
      </c>
      <c r="P5" s="281">
        <v>3439.6469999999999</v>
      </c>
      <c r="Q5" s="281">
        <v>5016.0439999999999</v>
      </c>
      <c r="R5" s="281">
        <v>3245.6</v>
      </c>
    </row>
    <row r="6" spans="1:21">
      <c r="A6" s="16" t="s">
        <v>492</v>
      </c>
      <c r="B6" s="281"/>
      <c r="C6" s="281"/>
      <c r="D6" s="281"/>
      <c r="E6" s="281"/>
      <c r="F6" s="281"/>
      <c r="G6" s="281"/>
      <c r="H6" s="281"/>
      <c r="I6" s="281"/>
      <c r="J6" s="281"/>
      <c r="K6" s="281"/>
      <c r="L6" s="281"/>
      <c r="M6" s="281"/>
      <c r="N6" s="281"/>
      <c r="O6" s="281"/>
      <c r="P6" s="281"/>
      <c r="Q6" s="281"/>
      <c r="R6" s="281"/>
    </row>
    <row r="7" spans="1:21">
      <c r="A7" s="28" t="s">
        <v>89</v>
      </c>
      <c r="B7" s="281"/>
      <c r="C7" s="281"/>
      <c r="D7" s="281"/>
      <c r="E7" s="281"/>
      <c r="F7" s="281"/>
      <c r="G7" s="281"/>
      <c r="H7" s="281"/>
      <c r="I7" s="281"/>
      <c r="J7" s="281"/>
      <c r="K7" s="281"/>
      <c r="L7" s="281"/>
      <c r="M7" s="281"/>
      <c r="N7" s="281"/>
      <c r="O7" s="281"/>
      <c r="P7" s="281"/>
      <c r="Q7" s="281"/>
      <c r="R7" s="281"/>
    </row>
    <row r="8" spans="1:21">
      <c r="A8" s="16" t="s">
        <v>482</v>
      </c>
      <c r="B8" s="281"/>
      <c r="C8" s="281"/>
      <c r="D8" s="281"/>
      <c r="E8" s="281"/>
      <c r="F8" s="281"/>
      <c r="G8" s="281"/>
      <c r="H8" s="281"/>
      <c r="I8" s="281"/>
      <c r="J8" s="281"/>
      <c r="K8" s="281"/>
      <c r="L8" s="281"/>
      <c r="M8" s="281"/>
      <c r="N8" s="281"/>
      <c r="O8" s="281"/>
      <c r="P8" s="281"/>
      <c r="Q8" s="281"/>
      <c r="R8" s="281"/>
    </row>
    <row r="9" spans="1:21">
      <c r="A9" s="16" t="s">
        <v>11</v>
      </c>
      <c r="B9" s="281"/>
      <c r="C9" s="281"/>
      <c r="D9" s="281"/>
      <c r="E9" s="281"/>
      <c r="F9" s="281"/>
      <c r="G9" s="281"/>
      <c r="H9" s="281"/>
      <c r="I9" s="281"/>
      <c r="J9" s="281"/>
      <c r="K9" s="281"/>
      <c r="L9" s="281">
        <v>13574.26</v>
      </c>
      <c r="M9" s="281">
        <v>13984.81</v>
      </c>
      <c r="N9" s="281">
        <v>3132.3069999999998</v>
      </c>
      <c r="O9" s="281">
        <v>4414.4960000000001</v>
      </c>
      <c r="P9" s="281">
        <v>3822.9259999999999</v>
      </c>
      <c r="Q9" s="281">
        <v>4021.7370000000001</v>
      </c>
      <c r="R9" s="281">
        <v>5251.9970000000003</v>
      </c>
    </row>
    <row r="10" spans="1:21">
      <c r="A10" s="16" t="s">
        <v>10</v>
      </c>
      <c r="B10" s="281"/>
      <c r="C10" s="281"/>
      <c r="D10" s="281"/>
      <c r="E10" s="281"/>
      <c r="F10" s="281"/>
      <c r="G10" s="281"/>
      <c r="H10" s="281"/>
      <c r="I10" s="281"/>
      <c r="J10" s="281"/>
      <c r="K10" s="281"/>
      <c r="L10" s="281">
        <v>116377.9</v>
      </c>
      <c r="M10" s="281">
        <v>118905.8</v>
      </c>
      <c r="N10" s="281">
        <v>103652.9</v>
      </c>
      <c r="O10" s="281">
        <v>66857.919999999998</v>
      </c>
      <c r="P10" s="281">
        <v>88887.17</v>
      </c>
      <c r="Q10" s="281">
        <v>92769.68</v>
      </c>
      <c r="R10" s="281"/>
    </row>
    <row r="11" spans="1:21">
      <c r="A11" s="16" t="s">
        <v>9</v>
      </c>
      <c r="B11" s="281"/>
      <c r="C11" s="281"/>
      <c r="D11" s="281"/>
      <c r="E11" s="281"/>
      <c r="F11" s="281"/>
      <c r="G11" s="281"/>
      <c r="H11" s="281"/>
      <c r="I11" s="281"/>
      <c r="J11" s="281">
        <v>37204.86</v>
      </c>
      <c r="K11" s="281">
        <v>34259.83</v>
      </c>
      <c r="L11" s="281">
        <v>32671.69</v>
      </c>
      <c r="M11" s="281"/>
      <c r="N11" s="281"/>
      <c r="O11" s="281"/>
      <c r="P11" s="281"/>
      <c r="Q11" s="281"/>
      <c r="R11" s="281"/>
    </row>
    <row r="12" spans="1:21">
      <c r="A12" s="16" t="s">
        <v>8</v>
      </c>
      <c r="B12" s="281"/>
      <c r="C12" s="281"/>
      <c r="D12" s="281"/>
      <c r="E12" s="281"/>
      <c r="F12" s="281"/>
      <c r="G12" s="281"/>
      <c r="H12" s="281">
        <v>16799.04</v>
      </c>
      <c r="I12" s="281">
        <v>17447.07</v>
      </c>
      <c r="J12" s="281">
        <v>17816.52</v>
      </c>
      <c r="K12" s="281">
        <v>17647.18</v>
      </c>
      <c r="L12" s="281">
        <v>17994.53</v>
      </c>
      <c r="M12" s="281">
        <v>17335.77</v>
      </c>
      <c r="N12" s="281">
        <v>16885.37</v>
      </c>
      <c r="O12" s="281">
        <v>16248.24</v>
      </c>
      <c r="P12" s="281">
        <v>15174.98</v>
      </c>
      <c r="Q12" s="281">
        <v>15435.99</v>
      </c>
      <c r="R12" s="281">
        <v>15445.87</v>
      </c>
    </row>
    <row r="13" spans="1:21">
      <c r="A13" s="16" t="s">
        <v>6</v>
      </c>
      <c r="B13" s="281"/>
      <c r="C13" s="281"/>
      <c r="D13" s="281"/>
      <c r="E13" s="281"/>
      <c r="F13" s="281"/>
      <c r="G13" s="281"/>
      <c r="H13" s="281"/>
      <c r="I13" s="281"/>
      <c r="J13" s="281"/>
      <c r="K13" s="281"/>
      <c r="L13" s="281"/>
      <c r="M13" s="281"/>
      <c r="N13" s="281"/>
      <c r="O13" s="281"/>
      <c r="P13" s="281"/>
      <c r="Q13" s="281"/>
      <c r="R13" s="281"/>
    </row>
    <row r="14" spans="1:21">
      <c r="A14" s="16" t="s">
        <v>17</v>
      </c>
      <c r="B14" s="281"/>
      <c r="C14" s="281"/>
      <c r="D14" s="281"/>
      <c r="E14" s="281"/>
      <c r="F14" s="281"/>
      <c r="G14" s="281"/>
      <c r="H14" s="281"/>
      <c r="I14" s="281"/>
      <c r="J14" s="281"/>
      <c r="K14" s="281"/>
      <c r="L14" s="281"/>
      <c r="M14" s="281"/>
      <c r="N14" s="281"/>
      <c r="O14" s="281"/>
      <c r="P14" s="281"/>
      <c r="Q14" s="281"/>
      <c r="R14" s="281"/>
    </row>
    <row r="15" spans="1:21">
      <c r="A15" s="16" t="s">
        <v>4</v>
      </c>
      <c r="B15" s="281"/>
      <c r="C15" s="281"/>
      <c r="D15" s="281"/>
      <c r="E15" s="281"/>
      <c r="F15" s="281"/>
      <c r="G15" s="281"/>
      <c r="H15" s="281"/>
      <c r="I15" s="281"/>
      <c r="J15" s="281"/>
      <c r="K15" s="281"/>
      <c r="L15" s="281"/>
      <c r="M15" s="281"/>
      <c r="N15" s="281"/>
      <c r="O15" s="281"/>
      <c r="P15" s="281"/>
      <c r="Q15" s="281"/>
      <c r="R15" s="281"/>
    </row>
    <row r="16" spans="1:21">
      <c r="A16" s="16" t="s">
        <v>3</v>
      </c>
      <c r="B16" s="281">
        <v>260529.5</v>
      </c>
      <c r="C16" s="281"/>
      <c r="D16" s="281">
        <v>264249.2</v>
      </c>
      <c r="E16" s="281">
        <v>256752</v>
      </c>
      <c r="F16" s="281">
        <v>257003.9</v>
      </c>
      <c r="G16" s="281">
        <v>255956.4</v>
      </c>
      <c r="H16" s="281">
        <v>247143</v>
      </c>
      <c r="I16" s="281">
        <v>237714.6</v>
      </c>
      <c r="J16" s="281">
        <v>235694.1</v>
      </c>
      <c r="K16" s="281">
        <v>229388.1</v>
      </c>
      <c r="L16" s="281">
        <v>224182</v>
      </c>
      <c r="M16" s="281">
        <v>220168.1</v>
      </c>
      <c r="N16" s="281">
        <v>214304.9</v>
      </c>
      <c r="O16" s="281">
        <v>220097.9</v>
      </c>
      <c r="P16" s="281">
        <v>191928.5</v>
      </c>
      <c r="Q16" s="281">
        <v>191580.5</v>
      </c>
      <c r="R16" s="281">
        <v>229582</v>
      </c>
    </row>
    <row r="17" spans="1:18">
      <c r="A17" s="149" t="s">
        <v>32</v>
      </c>
      <c r="B17" s="281"/>
      <c r="C17" s="281"/>
      <c r="D17" s="281"/>
      <c r="E17" s="281"/>
      <c r="F17" s="281"/>
      <c r="G17" s="281"/>
      <c r="H17" s="281"/>
      <c r="I17" s="281"/>
      <c r="J17" s="281"/>
      <c r="K17" s="281"/>
      <c r="L17" s="281"/>
      <c r="M17" s="281"/>
      <c r="N17" s="281">
        <v>29527.29</v>
      </c>
      <c r="O17" s="281">
        <v>28980.73</v>
      </c>
      <c r="P17" s="281">
        <v>29707.03</v>
      </c>
      <c r="Q17" s="281">
        <v>30022.3</v>
      </c>
      <c r="R17" s="281">
        <v>30322.19</v>
      </c>
    </row>
    <row r="18" spans="1:18">
      <c r="A18" s="16" t="s">
        <v>1</v>
      </c>
      <c r="B18" s="281"/>
      <c r="C18" s="281"/>
      <c r="D18" s="281"/>
      <c r="E18" s="281"/>
      <c r="F18" s="281"/>
      <c r="G18" s="281"/>
      <c r="H18" s="281"/>
      <c r="I18" s="281"/>
      <c r="J18" s="281"/>
      <c r="K18" s="281"/>
      <c r="L18" s="281"/>
      <c r="M18" s="281"/>
      <c r="N18" s="281"/>
      <c r="O18" s="281"/>
      <c r="P18" s="281"/>
      <c r="Q18" s="281"/>
      <c r="R18" s="281"/>
    </row>
    <row r="19" spans="1:18">
      <c r="A19" s="16" t="s">
        <v>23</v>
      </c>
      <c r="B19" s="281"/>
      <c r="C19" s="281"/>
      <c r="D19" s="281"/>
      <c r="E19" s="281"/>
      <c r="F19" s="281"/>
      <c r="G19" s="281">
        <v>29285.35</v>
      </c>
      <c r="H19" s="281"/>
      <c r="I19" s="281"/>
      <c r="J19" s="281"/>
      <c r="K19" s="281"/>
      <c r="L19" s="281"/>
      <c r="M19" s="281"/>
      <c r="N19" s="281"/>
      <c r="O19" s="281"/>
      <c r="P19" s="281"/>
      <c r="Q19" s="281"/>
      <c r="R19" s="281"/>
    </row>
    <row r="22" spans="1:18">
      <c r="A22" s="102" t="s">
        <v>20</v>
      </c>
    </row>
    <row r="23" spans="1:18">
      <c r="A23" s="102"/>
    </row>
    <row r="24" spans="1:18">
      <c r="A24" s="41" t="s">
        <v>2507</v>
      </c>
    </row>
  </sheetData>
  <conditionalFormatting sqref="G8">
    <cfRule type="expression" dxfId="88" priority="4" stopIfTrue="1">
      <formula>ISNA(ACTIVECELL)</formula>
    </cfRule>
  </conditionalFormatting>
  <conditionalFormatting sqref="G13:G14">
    <cfRule type="expression" dxfId="87" priority="6" stopIfTrue="1">
      <formula>ISNA(ACTIVECELL)</formula>
    </cfRule>
  </conditionalFormatting>
  <conditionalFormatting sqref="G18">
    <cfRule type="expression" dxfId="86" priority="3" stopIfTrue="1">
      <formula>ISNA(ACTIVECELL)</formula>
    </cfRule>
  </conditionalFormatting>
  <conditionalFormatting sqref="G16:H16 J16:R16">
    <cfRule type="expression" dxfId="85" priority="2" stopIfTrue="1">
      <formula>ISNA(ACTIVECELL)</formula>
    </cfRule>
  </conditionalFormatting>
  <conditionalFormatting sqref="H14 J14:R14">
    <cfRule type="expression" dxfId="84" priority="1" stopIfTrue="1">
      <formula>ISNA(ACTIVECELL)</formula>
    </cfRule>
  </conditionalFormatting>
  <hyperlinks>
    <hyperlink ref="U3" location="Content!A1" display="Back to content page" xr:uid="{00000000-0004-0000-0801-000000000000}"/>
  </hyperlinks>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00909-1C9B-44CB-B59B-7728EB56C1DD}">
  <dimension ref="A1:N22"/>
  <sheetViews>
    <sheetView workbookViewId="0"/>
  </sheetViews>
  <sheetFormatPr defaultRowHeight="14.4"/>
  <cols>
    <col min="1" max="1" width="25.77734375" customWidth="1"/>
  </cols>
  <sheetData>
    <row r="1" spans="1:14">
      <c r="A1" s="44" t="s">
        <v>3147</v>
      </c>
    </row>
    <row r="3" spans="1:14">
      <c r="A3" s="153" t="s">
        <v>14</v>
      </c>
      <c r="B3" s="25">
        <v>2011</v>
      </c>
      <c r="C3" s="25">
        <v>2012</v>
      </c>
      <c r="D3" s="25">
        <v>2013</v>
      </c>
      <c r="E3" s="25">
        <v>2014</v>
      </c>
      <c r="F3" s="25">
        <v>2015</v>
      </c>
      <c r="G3" s="25">
        <v>2016</v>
      </c>
      <c r="H3" s="25">
        <v>2017</v>
      </c>
      <c r="I3" s="25">
        <v>2018</v>
      </c>
      <c r="J3" s="25">
        <v>2019</v>
      </c>
      <c r="K3" s="25">
        <v>2020</v>
      </c>
      <c r="L3" s="25">
        <v>2021</v>
      </c>
      <c r="N3" s="1" t="s">
        <v>528</v>
      </c>
    </row>
    <row r="4" spans="1:14">
      <c r="A4" s="16" t="s">
        <v>13</v>
      </c>
      <c r="B4" s="289">
        <v>0.18380117000000001</v>
      </c>
      <c r="C4" s="289">
        <v>0.207144684</v>
      </c>
      <c r="D4" s="289">
        <v>0.23309163499999999</v>
      </c>
      <c r="E4" s="289">
        <v>0.28336464900000002</v>
      </c>
      <c r="F4" s="289">
        <v>0.34575005199999997</v>
      </c>
      <c r="G4" s="289">
        <v>0.362995183</v>
      </c>
      <c r="H4" s="289">
        <v>0.369311165</v>
      </c>
      <c r="I4" s="289">
        <v>0.31099564800000001</v>
      </c>
      <c r="J4" s="289">
        <v>0.28279728599999998</v>
      </c>
      <c r="K4" s="289">
        <v>0.31597340899999998</v>
      </c>
      <c r="L4" s="289">
        <v>0.35504271599999998</v>
      </c>
    </row>
    <row r="5" spans="1:14">
      <c r="A5" s="16" t="s">
        <v>12</v>
      </c>
      <c r="B5" s="289">
        <v>2.9183946999999998E-2</v>
      </c>
      <c r="C5" s="289">
        <v>3.2429998000000002E-2</v>
      </c>
      <c r="D5" s="289">
        <v>3.3476376000000002E-2</v>
      </c>
      <c r="E5" s="289">
        <v>3.4953070000000003E-2</v>
      </c>
      <c r="F5" s="289">
        <v>5.9021915000000001E-2</v>
      </c>
      <c r="G5" s="289">
        <v>6.3009867999999997E-2</v>
      </c>
      <c r="H5" s="289">
        <v>7.6895298000000001E-2</v>
      </c>
      <c r="I5" s="289">
        <v>8.0308881999999998E-2</v>
      </c>
      <c r="J5" s="289">
        <v>8.7565577000000006E-2</v>
      </c>
      <c r="K5" s="289">
        <v>7.8032052000000005E-2</v>
      </c>
      <c r="L5" s="289">
        <v>6.3647894999999996E-2</v>
      </c>
    </row>
    <row r="6" spans="1:14">
      <c r="A6" s="28" t="s">
        <v>483</v>
      </c>
      <c r="B6" s="289">
        <v>6.6507804000000004E-2</v>
      </c>
      <c r="C6" s="289">
        <v>6.9288298999999998E-2</v>
      </c>
      <c r="D6" s="289">
        <v>7.7016667999999996E-2</v>
      </c>
      <c r="E6" s="289">
        <v>7.7994100999999996E-2</v>
      </c>
      <c r="F6" s="289">
        <v>8.1104097999999999E-2</v>
      </c>
      <c r="G6" s="289">
        <v>8.5456241000000002E-2</v>
      </c>
      <c r="H6" s="289">
        <v>9.1764393E-2</v>
      </c>
      <c r="I6" s="289">
        <v>0.100941646</v>
      </c>
      <c r="J6" s="289">
        <v>0.110720465</v>
      </c>
      <c r="K6" s="289">
        <v>0.118245816</v>
      </c>
      <c r="L6" s="289">
        <v>0.123116406</v>
      </c>
    </row>
    <row r="7" spans="1:14">
      <c r="A7" s="16" t="s">
        <v>573</v>
      </c>
      <c r="B7" s="289">
        <v>0.25919297200000002</v>
      </c>
      <c r="C7" s="289">
        <v>0.27124317999999997</v>
      </c>
      <c r="D7" s="289">
        <v>0.27806505599999998</v>
      </c>
      <c r="E7" s="289">
        <v>0.29251221900000002</v>
      </c>
      <c r="F7" s="289">
        <v>0.30950999200000001</v>
      </c>
      <c r="G7" s="289">
        <v>0.332431274</v>
      </c>
      <c r="H7" s="289">
        <v>0.35590392199999998</v>
      </c>
      <c r="I7" s="289">
        <v>0.36265364500000002</v>
      </c>
      <c r="J7" s="289">
        <v>0.39466234500000003</v>
      </c>
      <c r="K7" s="289">
        <v>0.42397195300000001</v>
      </c>
      <c r="L7" s="289">
        <v>0.42181534500000001</v>
      </c>
    </row>
    <row r="8" spans="1:14">
      <c r="A8" s="16" t="s">
        <v>482</v>
      </c>
      <c r="B8" s="289">
        <v>0.10563887800000001</v>
      </c>
      <c r="C8" s="289">
        <v>0.11686877</v>
      </c>
      <c r="D8" s="289">
        <v>0.120339957</v>
      </c>
      <c r="E8" s="289">
        <v>0.110876629</v>
      </c>
      <c r="F8" s="289">
        <v>0.114792256</v>
      </c>
      <c r="G8" s="289">
        <v>0.111146113</v>
      </c>
      <c r="H8" s="289">
        <v>0.10666397</v>
      </c>
      <c r="I8" s="289">
        <v>0.110401823</v>
      </c>
      <c r="J8" s="289">
        <v>0.113574304</v>
      </c>
      <c r="K8" s="289">
        <v>0.10946898400000001</v>
      </c>
      <c r="L8" s="289">
        <v>0.119438235</v>
      </c>
    </row>
    <row r="9" spans="1:14">
      <c r="A9" s="16" t="s">
        <v>11</v>
      </c>
      <c r="B9" s="289">
        <v>1.4571194000000001E-2</v>
      </c>
      <c r="C9" s="289">
        <v>1.6692219000000001E-2</v>
      </c>
      <c r="D9" s="289">
        <v>1.7578214000000002E-2</v>
      </c>
      <c r="E9" s="289">
        <v>1.3982648E-2</v>
      </c>
      <c r="F9" s="289">
        <v>1.3768491000000001E-2</v>
      </c>
      <c r="G9" s="289">
        <v>1.8573829E-2</v>
      </c>
      <c r="H9" s="289">
        <v>1.8135291000000001E-2</v>
      </c>
      <c r="I9" s="289">
        <v>1.5297244999999999E-2</v>
      </c>
      <c r="J9" s="289">
        <v>1.5611309E-2</v>
      </c>
      <c r="K9" s="289">
        <v>1.6953695000000001E-2</v>
      </c>
      <c r="L9" s="289">
        <v>1.4461636E-2</v>
      </c>
    </row>
    <row r="10" spans="1:14">
      <c r="A10" s="16" t="s">
        <v>10</v>
      </c>
      <c r="B10" s="289">
        <v>0.102540362</v>
      </c>
      <c r="C10" s="289">
        <v>0.10181163</v>
      </c>
      <c r="D10" s="289">
        <v>9.8545952000000006E-2</v>
      </c>
      <c r="E10" s="289">
        <v>9.9347094999999996E-2</v>
      </c>
      <c r="F10" s="289">
        <v>0.10205446899999999</v>
      </c>
      <c r="G10" s="289">
        <v>0.10361527800000001</v>
      </c>
      <c r="H10" s="289">
        <v>0.105191414</v>
      </c>
      <c r="I10" s="289">
        <v>0.106001409</v>
      </c>
      <c r="J10" s="289">
        <v>0.10598161</v>
      </c>
      <c r="K10" s="289">
        <v>0.10769886400000001</v>
      </c>
      <c r="L10" s="289">
        <v>0.10876298299999999</v>
      </c>
    </row>
    <row r="11" spans="1:14">
      <c r="A11" s="28" t="s">
        <v>9</v>
      </c>
      <c r="B11" s="289">
        <v>3.7018034999999998E-2</v>
      </c>
      <c r="C11" s="289">
        <v>3.9036854000000003E-2</v>
      </c>
      <c r="D11" s="289">
        <v>4.2293638000000001E-2</v>
      </c>
      <c r="E11" s="289">
        <v>4.5826899999999997E-2</v>
      </c>
      <c r="F11" s="289">
        <v>4.6248424000000003E-2</v>
      </c>
      <c r="G11" s="289">
        <v>4.7133848999999998E-2</v>
      </c>
      <c r="H11" s="289">
        <v>5.1012473000000003E-2</v>
      </c>
      <c r="I11" s="289">
        <v>5.0240610999999998E-2</v>
      </c>
      <c r="J11" s="289">
        <v>5.6343307000000002E-2</v>
      </c>
      <c r="K11" s="289">
        <v>6.2347503999999998E-2</v>
      </c>
      <c r="L11" s="289">
        <v>6.7821726999999998E-2</v>
      </c>
    </row>
    <row r="12" spans="1:14">
      <c r="A12" s="16" t="s">
        <v>8</v>
      </c>
      <c r="B12" s="289">
        <v>0.34375997699999999</v>
      </c>
      <c r="C12" s="289">
        <v>0.34181358000000001</v>
      </c>
      <c r="D12" s="289">
        <v>0.31658793499999999</v>
      </c>
      <c r="E12" s="289">
        <v>0.31591908499999999</v>
      </c>
      <c r="F12" s="289">
        <v>0.33271151199999999</v>
      </c>
      <c r="G12" s="289">
        <v>0.33845178999999997</v>
      </c>
      <c r="H12" s="289">
        <v>0.34653880199999998</v>
      </c>
      <c r="I12" s="289">
        <v>0.365717599</v>
      </c>
      <c r="J12" s="289">
        <v>0.36603185399999999</v>
      </c>
      <c r="K12" s="289">
        <v>0.36238576</v>
      </c>
      <c r="L12" s="289">
        <v>0.38367142199999998</v>
      </c>
    </row>
    <row r="13" spans="1:14">
      <c r="A13" s="16" t="s">
        <v>6</v>
      </c>
      <c r="B13" s="289">
        <v>4.7519981000000003E-2</v>
      </c>
      <c r="C13" s="289">
        <v>4.7943696000000001E-2</v>
      </c>
      <c r="D13" s="289">
        <v>4.7072285999999998E-2</v>
      </c>
      <c r="E13" s="289">
        <v>5.0128078E-2</v>
      </c>
      <c r="F13" s="289">
        <v>4.9908776000000002E-2</v>
      </c>
      <c r="G13" s="289">
        <v>5.1678077000000003E-2</v>
      </c>
      <c r="H13" s="289">
        <v>5.8746653000000003E-2</v>
      </c>
      <c r="I13" s="289">
        <v>5.9614720000000003E-2</v>
      </c>
      <c r="J13" s="289">
        <v>6.0110124000000001E-2</v>
      </c>
      <c r="K13" s="289">
        <v>6.3763914000000005E-2</v>
      </c>
      <c r="L13" s="289">
        <v>6.9014745000000002E-2</v>
      </c>
    </row>
    <row r="14" spans="1:14">
      <c r="A14" s="28" t="s">
        <v>17</v>
      </c>
      <c r="B14" s="289">
        <v>6.1662134E-2</v>
      </c>
      <c r="C14" s="289">
        <v>6.3387729000000004E-2</v>
      </c>
      <c r="D14" s="289">
        <v>6.5009445999999999E-2</v>
      </c>
      <c r="E14" s="289">
        <v>7.1769634999999998E-2</v>
      </c>
      <c r="F14" s="289">
        <v>6.1144546000000001E-2</v>
      </c>
      <c r="G14" s="289">
        <v>6.1806172E-2</v>
      </c>
      <c r="H14" s="289">
        <v>6.9873804999999997E-2</v>
      </c>
      <c r="I14" s="289">
        <v>7.1462051999999998E-2</v>
      </c>
      <c r="J14" s="289">
        <v>6.4559233999999993E-2</v>
      </c>
      <c r="K14" s="289">
        <v>7.7138733000000001E-2</v>
      </c>
      <c r="L14" s="289">
        <v>8.0828155999999998E-2</v>
      </c>
    </row>
    <row r="15" spans="1:14">
      <c r="A15" s="16" t="s">
        <v>4</v>
      </c>
      <c r="B15" s="289">
        <v>2.6655536419999999</v>
      </c>
      <c r="C15" s="289">
        <v>2.5092845590000001</v>
      </c>
      <c r="D15" s="289">
        <v>3.5470657270000001</v>
      </c>
      <c r="E15" s="289">
        <v>3.2976463389999999</v>
      </c>
      <c r="F15" s="289">
        <v>3.4079576399999998</v>
      </c>
      <c r="G15" s="289">
        <v>3.534457035</v>
      </c>
      <c r="H15" s="289">
        <v>4.5031812589999998</v>
      </c>
      <c r="I15" s="289">
        <v>4.4369359309999998</v>
      </c>
      <c r="J15" s="289">
        <v>4.6999224509999999</v>
      </c>
      <c r="K15" s="289">
        <v>4.2832254430000001</v>
      </c>
      <c r="L15" s="289">
        <v>4.6748777649999997</v>
      </c>
    </row>
    <row r="16" spans="1:14">
      <c r="A16" s="16" t="s">
        <v>3</v>
      </c>
      <c r="B16" s="289">
        <v>0.16591968900000001</v>
      </c>
      <c r="C16" s="289">
        <v>0.16251291800000001</v>
      </c>
      <c r="D16" s="289">
        <v>0.16060686099999999</v>
      </c>
      <c r="E16" s="289">
        <v>0.15820958700000001</v>
      </c>
      <c r="F16" s="289">
        <v>0.14882273100000001</v>
      </c>
      <c r="G16" s="289">
        <v>0.15389535100000001</v>
      </c>
      <c r="H16" s="289">
        <v>0.151385936</v>
      </c>
      <c r="I16" s="289">
        <v>0.13060676099999999</v>
      </c>
      <c r="J16" s="289">
        <v>0.11323436000000001</v>
      </c>
      <c r="K16" s="289">
        <v>0.13068236599999999</v>
      </c>
      <c r="L16" s="289">
        <v>0.13385008400000001</v>
      </c>
    </row>
    <row r="17" spans="1:12">
      <c r="A17" s="28" t="s">
        <v>32</v>
      </c>
      <c r="B17" s="289">
        <v>0.121958582</v>
      </c>
      <c r="C17" s="289">
        <v>0.136079173</v>
      </c>
      <c r="D17" s="289">
        <v>0.14725355600000001</v>
      </c>
      <c r="E17" s="289">
        <v>0.15128290799999999</v>
      </c>
      <c r="F17" s="289">
        <v>0.16635943</v>
      </c>
      <c r="G17" s="289">
        <v>0.182256263</v>
      </c>
      <c r="H17" s="289">
        <v>0.20363678399999999</v>
      </c>
      <c r="I17" s="289">
        <v>0.210946093</v>
      </c>
      <c r="J17" s="289">
        <v>0.21596560400000001</v>
      </c>
      <c r="K17" s="289">
        <v>0.22500615099999999</v>
      </c>
      <c r="L17" s="289">
        <v>0.23465031</v>
      </c>
    </row>
    <row r="18" spans="1:12">
      <c r="A18" s="16" t="s">
        <v>1</v>
      </c>
      <c r="B18" s="289">
        <v>8.0710594999999996E-2</v>
      </c>
      <c r="C18" s="289">
        <v>8.9890221000000006E-2</v>
      </c>
      <c r="D18" s="289">
        <v>8.5662780999999993E-2</v>
      </c>
      <c r="E18" s="289">
        <v>7.1260282999999994E-2</v>
      </c>
      <c r="F18" s="289">
        <v>5.3953202999999998E-2</v>
      </c>
      <c r="G18" s="289">
        <v>6.7135201000000005E-2</v>
      </c>
      <c r="H18" s="289">
        <v>4.5975733999999997E-2</v>
      </c>
      <c r="I18" s="289">
        <v>3.9711045E-2</v>
      </c>
      <c r="J18" s="289">
        <v>3.4490832999999999E-2</v>
      </c>
      <c r="K18" s="289">
        <v>3.4894583E-2</v>
      </c>
      <c r="L18" s="289">
        <v>3.6154807999999997E-2</v>
      </c>
    </row>
    <row r="19" spans="1:12">
      <c r="A19" s="16" t="s">
        <v>23</v>
      </c>
      <c r="B19" s="289">
        <v>3.8547972999999999E-2</v>
      </c>
      <c r="C19" s="289">
        <v>4.1704959999999999E-2</v>
      </c>
      <c r="D19" s="289">
        <v>3.7735929000000001E-2</v>
      </c>
      <c r="E19" s="289">
        <v>4.7237592000000002E-2</v>
      </c>
      <c r="F19" s="289">
        <v>4.5492353999999999E-2</v>
      </c>
      <c r="G19" s="289">
        <v>4.2414098999999997E-2</v>
      </c>
      <c r="H19" s="289">
        <v>3.9638990999999998E-2</v>
      </c>
      <c r="I19" s="289">
        <v>3.7679773999999999E-2</v>
      </c>
      <c r="J19" s="289">
        <v>4.0465265E-2</v>
      </c>
      <c r="K19" s="289">
        <v>3.4236067000000002E-2</v>
      </c>
      <c r="L19" s="289">
        <v>3.671253E-2</v>
      </c>
    </row>
    <row r="21" spans="1:12">
      <c r="A21" s="102" t="s">
        <v>20</v>
      </c>
    </row>
    <row r="22" spans="1:12">
      <c r="A22" s="53" t="s">
        <v>3051</v>
      </c>
    </row>
  </sheetData>
  <hyperlinks>
    <hyperlink ref="N3" location="Content!A1" display="Back to content page" xr:uid="{7460144B-5334-435A-A41C-38660D6FE0D7}"/>
  </hyperlinks>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237D6-2AFD-42AB-ABF6-2F65C587E424}">
  <dimension ref="A1:N22"/>
  <sheetViews>
    <sheetView workbookViewId="0"/>
  </sheetViews>
  <sheetFormatPr defaultRowHeight="14.4"/>
  <cols>
    <col min="1" max="1" width="37.21875" customWidth="1"/>
  </cols>
  <sheetData>
    <row r="1" spans="1:14">
      <c r="A1" s="44" t="s">
        <v>3148</v>
      </c>
    </row>
    <row r="3" spans="1:14">
      <c r="A3" s="153" t="s">
        <v>14</v>
      </c>
      <c r="B3" s="25">
        <v>2011</v>
      </c>
      <c r="C3" s="25">
        <v>2012</v>
      </c>
      <c r="D3" s="25">
        <v>2013</v>
      </c>
      <c r="E3" s="25">
        <v>2014</v>
      </c>
      <c r="F3" s="25">
        <v>2015</v>
      </c>
      <c r="G3" s="25">
        <v>2016</v>
      </c>
      <c r="H3" s="25">
        <v>2017</v>
      </c>
      <c r="I3" s="25">
        <v>2018</v>
      </c>
      <c r="J3" s="25">
        <v>2019</v>
      </c>
      <c r="K3" s="25">
        <v>2020</v>
      </c>
      <c r="L3" s="25">
        <v>2021</v>
      </c>
      <c r="N3" s="1" t="s">
        <v>528</v>
      </c>
    </row>
    <row r="4" spans="1:14">
      <c r="A4" s="28" t="s">
        <v>13</v>
      </c>
      <c r="B4" s="286">
        <v>223.729068525</v>
      </c>
      <c r="C4" s="286">
        <v>246.843729701</v>
      </c>
      <c r="D4" s="286">
        <v>242.50781747600001</v>
      </c>
      <c r="E4" s="286">
        <v>219.92282048000001</v>
      </c>
      <c r="F4" s="286">
        <v>200.889718472</v>
      </c>
      <c r="G4" s="286">
        <v>198.84375691</v>
      </c>
      <c r="H4" s="286">
        <v>196.79087612399999</v>
      </c>
      <c r="I4" s="286">
        <v>219.175514867</v>
      </c>
      <c r="J4" s="286">
        <v>225.74771799800001</v>
      </c>
      <c r="K4" s="286">
        <v>182.756412963</v>
      </c>
      <c r="L4" s="286">
        <v>185.377975249</v>
      </c>
    </row>
    <row r="5" spans="1:14">
      <c r="A5" s="16" t="s">
        <v>12</v>
      </c>
      <c r="B5" s="286">
        <v>152.21842439400001</v>
      </c>
      <c r="C5" s="286">
        <v>123.81469322700001</v>
      </c>
      <c r="D5" s="286">
        <v>153.44839562600001</v>
      </c>
      <c r="E5" s="286">
        <v>187.75634101200001</v>
      </c>
      <c r="F5" s="286">
        <v>157.25991826399999</v>
      </c>
      <c r="G5" s="286">
        <v>236.61194302000001</v>
      </c>
      <c r="H5" s="286">
        <v>228.77204938700001</v>
      </c>
      <c r="I5" s="286">
        <v>191.613316062</v>
      </c>
      <c r="J5" s="286">
        <v>177.70134793299999</v>
      </c>
      <c r="K5" s="286">
        <v>125.08558152499999</v>
      </c>
      <c r="L5" s="286">
        <v>170.89268575</v>
      </c>
    </row>
    <row r="6" spans="1:14">
      <c r="A6" s="16" t="s">
        <v>483</v>
      </c>
      <c r="B6" s="286">
        <v>167.366205689</v>
      </c>
      <c r="C6" s="286">
        <v>170.93198268500001</v>
      </c>
      <c r="D6" s="286">
        <v>195.713010306</v>
      </c>
      <c r="E6" s="286">
        <v>204.34180544399999</v>
      </c>
      <c r="F6" s="286">
        <v>195.89376999999999</v>
      </c>
      <c r="G6" s="286">
        <v>190.06261106700001</v>
      </c>
      <c r="H6" s="286">
        <v>184.61352717099999</v>
      </c>
      <c r="I6" s="286">
        <v>186.776407277</v>
      </c>
      <c r="J6" s="286">
        <v>185.882066181</v>
      </c>
      <c r="K6" s="286">
        <v>189.043355977</v>
      </c>
      <c r="L6" s="286">
        <v>194.80428475799999</v>
      </c>
    </row>
    <row r="7" spans="1:14">
      <c r="A7" s="16" t="s">
        <v>573</v>
      </c>
      <c r="B7" s="286">
        <v>69.337850169000006</v>
      </c>
      <c r="C7" s="286">
        <v>72.347279067000002</v>
      </c>
      <c r="D7" s="286">
        <v>80.475664180999999</v>
      </c>
      <c r="E7" s="286">
        <v>93.030233570999997</v>
      </c>
      <c r="F7" s="286">
        <v>99.160189986000006</v>
      </c>
      <c r="G7" s="286">
        <v>99.430620109000003</v>
      </c>
      <c r="H7" s="286">
        <v>104.25488852300001</v>
      </c>
      <c r="I7" s="286">
        <v>112.02570469299999</v>
      </c>
      <c r="J7" s="286">
        <v>107.662879417</v>
      </c>
      <c r="K7" s="286">
        <v>106.199279584</v>
      </c>
      <c r="L7" s="286">
        <v>127.40454956799999</v>
      </c>
    </row>
    <row r="8" spans="1:14">
      <c r="A8" s="16" t="s">
        <v>482</v>
      </c>
      <c r="B8" s="286">
        <v>60.930538691000002</v>
      </c>
      <c r="C8" s="286">
        <v>64.930825150000004</v>
      </c>
      <c r="D8" s="286">
        <v>65.170713411999998</v>
      </c>
      <c r="E8" s="286">
        <v>65.606068135000001</v>
      </c>
      <c r="F8" s="286">
        <v>68.075353043999996</v>
      </c>
      <c r="G8" s="286">
        <v>68.350829000000004</v>
      </c>
      <c r="H8" s="286">
        <v>66.473240227999995</v>
      </c>
      <c r="I8" s="286">
        <v>66.435827540999995</v>
      </c>
      <c r="J8" s="286">
        <v>68.822481733000004</v>
      </c>
      <c r="K8" s="286">
        <v>61.277595519000002</v>
      </c>
      <c r="L8" s="286">
        <v>70.389085061000003</v>
      </c>
    </row>
    <row r="9" spans="1:14">
      <c r="A9" s="16" t="s">
        <v>11</v>
      </c>
      <c r="B9" s="286">
        <v>28.683140290000001</v>
      </c>
      <c r="C9" s="286">
        <v>27.714288613000001</v>
      </c>
      <c r="D9" s="286">
        <v>26.389640686</v>
      </c>
      <c r="E9" s="286">
        <v>30.795009695000001</v>
      </c>
      <c r="F9" s="286">
        <v>33.7898627</v>
      </c>
      <c r="G9" s="286">
        <v>31.316404454000001</v>
      </c>
      <c r="H9" s="286">
        <v>27.597108228</v>
      </c>
      <c r="I9" s="286">
        <v>30.756058092</v>
      </c>
      <c r="J9" s="286">
        <v>29.102929128</v>
      </c>
      <c r="K9" s="286">
        <v>28.649007284</v>
      </c>
      <c r="L9" s="286">
        <v>26.405548016000001</v>
      </c>
    </row>
    <row r="10" spans="1:14">
      <c r="A10" s="16" t="s">
        <v>10</v>
      </c>
      <c r="B10" s="286">
        <v>10.47006842</v>
      </c>
      <c r="C10" s="286">
        <v>10.423825293</v>
      </c>
      <c r="D10" s="286">
        <v>11.180513555999999</v>
      </c>
      <c r="E10" s="286">
        <v>12.542817783</v>
      </c>
      <c r="F10" s="286">
        <v>12.609904787</v>
      </c>
      <c r="G10" s="286">
        <v>13.456214347</v>
      </c>
      <c r="H10" s="286">
        <v>14.535487712</v>
      </c>
      <c r="I10" s="286">
        <v>16.147840661</v>
      </c>
      <c r="J10" s="286">
        <v>17.648415630999999</v>
      </c>
      <c r="K10" s="286">
        <v>14.100686100000001</v>
      </c>
      <c r="L10" s="286">
        <v>16.242100082</v>
      </c>
    </row>
    <row r="11" spans="1:14">
      <c r="A11" s="28" t="s">
        <v>9</v>
      </c>
      <c r="B11" s="286">
        <v>17.529476579000001</v>
      </c>
      <c r="C11" s="286">
        <v>18.05964582</v>
      </c>
      <c r="D11" s="286">
        <v>20.341208544000001</v>
      </c>
      <c r="E11" s="286">
        <v>23.007941805000002</v>
      </c>
      <c r="F11" s="286">
        <v>25.627626980999999</v>
      </c>
      <c r="G11" s="286">
        <v>28.020713495999999</v>
      </c>
      <c r="H11" s="286">
        <v>30.867287502</v>
      </c>
      <c r="I11" s="286">
        <v>32.889300276999997</v>
      </c>
      <c r="J11" s="286">
        <v>34.966252140999998</v>
      </c>
      <c r="K11" s="286">
        <v>36.369883979999997</v>
      </c>
      <c r="L11" s="286">
        <v>37.258434287999997</v>
      </c>
    </row>
    <row r="12" spans="1:14">
      <c r="A12" s="16" t="s">
        <v>8</v>
      </c>
      <c r="B12" s="286">
        <v>204.78268292300001</v>
      </c>
      <c r="C12" s="286">
        <v>187.433338021</v>
      </c>
      <c r="D12" s="286">
        <v>160.723600581</v>
      </c>
      <c r="E12" s="286">
        <v>160.44229125499999</v>
      </c>
      <c r="F12" s="286">
        <v>147.3346975</v>
      </c>
      <c r="G12" s="286">
        <v>170.29450921</v>
      </c>
      <c r="H12" s="286">
        <v>173.05071883900001</v>
      </c>
      <c r="I12" s="286">
        <v>194.51048719900001</v>
      </c>
      <c r="J12" s="286">
        <v>211.933786411</v>
      </c>
      <c r="K12" s="286">
        <v>196.59040251299999</v>
      </c>
      <c r="L12" s="286">
        <v>227.40266231800001</v>
      </c>
    </row>
    <row r="13" spans="1:14">
      <c r="A13" s="16" t="s">
        <v>6</v>
      </c>
      <c r="B13" s="286">
        <v>55.819073752000001</v>
      </c>
      <c r="C13" s="286">
        <v>61.604517391999998</v>
      </c>
      <c r="D13" s="286">
        <v>67.268072451999998</v>
      </c>
      <c r="E13" s="286">
        <v>81.877275718000007</v>
      </c>
      <c r="F13" s="286">
        <v>96.444338799999997</v>
      </c>
      <c r="G13" s="286">
        <v>118.539305015</v>
      </c>
      <c r="H13" s="286">
        <v>144.87438809299999</v>
      </c>
      <c r="I13" s="286">
        <v>158.698509043</v>
      </c>
      <c r="J13" s="286">
        <v>151.702354085</v>
      </c>
      <c r="K13" s="286">
        <v>133.180980151</v>
      </c>
      <c r="L13" s="286">
        <v>140.58947225200001</v>
      </c>
    </row>
    <row r="14" spans="1:14">
      <c r="A14" s="16" t="s">
        <v>17</v>
      </c>
      <c r="B14" s="286">
        <v>183.14416315599999</v>
      </c>
      <c r="C14" s="286">
        <v>194.82650783299999</v>
      </c>
      <c r="D14" s="286">
        <v>178.601182357</v>
      </c>
      <c r="E14" s="286">
        <v>190.040579143</v>
      </c>
      <c r="F14" s="286">
        <v>209.03175814299999</v>
      </c>
      <c r="G14" s="286">
        <v>196.23223912700001</v>
      </c>
      <c r="H14" s="286">
        <v>182.064726775</v>
      </c>
      <c r="I14" s="286">
        <v>188.007787785</v>
      </c>
      <c r="J14" s="286">
        <v>189.75808558599999</v>
      </c>
      <c r="K14" s="286">
        <v>164.09608030199999</v>
      </c>
      <c r="L14" s="286">
        <v>165.98808964700001</v>
      </c>
    </row>
    <row r="15" spans="1:14">
      <c r="A15" s="16" t="s">
        <v>4</v>
      </c>
      <c r="B15" s="286">
        <v>51.990562400999998</v>
      </c>
      <c r="C15" s="286">
        <v>50.213274636000001</v>
      </c>
      <c r="D15" s="286">
        <v>43.519871412999997</v>
      </c>
      <c r="E15" s="286">
        <v>46.909708272000003</v>
      </c>
      <c r="F15" s="286">
        <v>41.744975789999998</v>
      </c>
      <c r="G15" s="286">
        <v>43.571402902000003</v>
      </c>
      <c r="H15" s="286">
        <v>39.143316187000003</v>
      </c>
      <c r="I15" s="286">
        <v>41.938440960000001</v>
      </c>
      <c r="J15" s="286">
        <v>42.697390079999998</v>
      </c>
      <c r="K15" s="286">
        <v>46.752344503000003</v>
      </c>
      <c r="L15" s="286">
        <v>39.562813173000002</v>
      </c>
    </row>
    <row r="16" spans="1:14">
      <c r="A16" s="16" t="s">
        <v>3</v>
      </c>
      <c r="B16" s="286">
        <v>47.471214903000003</v>
      </c>
      <c r="C16" s="286">
        <v>45.861147373000001</v>
      </c>
      <c r="D16" s="286">
        <v>45.820295420000001</v>
      </c>
      <c r="E16" s="286">
        <v>28.570937908000001</v>
      </c>
      <c r="F16" s="286">
        <v>20.414953487999998</v>
      </c>
      <c r="G16" s="286">
        <v>18.715129188999999</v>
      </c>
      <c r="H16" s="286">
        <v>18.021408947000001</v>
      </c>
      <c r="I16" s="286">
        <v>18.414218769000001</v>
      </c>
      <c r="J16" s="286">
        <v>17.706887547000001</v>
      </c>
      <c r="K16" s="286">
        <v>16.820598466</v>
      </c>
      <c r="L16" s="286">
        <v>18.424713876999999</v>
      </c>
    </row>
    <row r="17" spans="1:12">
      <c r="A17" s="16" t="s">
        <v>32</v>
      </c>
      <c r="B17" s="286">
        <v>387.82748266599998</v>
      </c>
      <c r="C17" s="286">
        <v>384.91806504800002</v>
      </c>
      <c r="D17" s="286">
        <v>412.97782549900001</v>
      </c>
      <c r="E17" s="286">
        <v>430.34884605299999</v>
      </c>
      <c r="F17" s="286">
        <v>448.25682103999998</v>
      </c>
      <c r="G17" s="286">
        <v>495.16908049199998</v>
      </c>
      <c r="H17" s="286">
        <v>533.89127083400001</v>
      </c>
      <c r="I17" s="286">
        <v>616.60704763599995</v>
      </c>
      <c r="J17" s="286">
        <v>698.97695815199995</v>
      </c>
      <c r="K17" s="286">
        <v>761.66027820700003</v>
      </c>
      <c r="L17" s="286">
        <v>794.77126719099999</v>
      </c>
    </row>
    <row r="18" spans="1:12">
      <c r="A18" s="28" t="s">
        <v>1</v>
      </c>
      <c r="B18" s="286">
        <v>40.388113863000001</v>
      </c>
      <c r="C18" s="286">
        <v>43.563914648999997</v>
      </c>
      <c r="D18" s="286">
        <v>48.411636432999998</v>
      </c>
      <c r="E18" s="286">
        <v>48.163409555000001</v>
      </c>
      <c r="F18" s="286">
        <v>49.359998445999999</v>
      </c>
      <c r="G18" s="286">
        <v>50.667694359000002</v>
      </c>
      <c r="H18" s="286">
        <v>57.667888828000002</v>
      </c>
      <c r="I18" s="286">
        <v>56.107365248000001</v>
      </c>
      <c r="J18" s="286">
        <v>58.141084581000001</v>
      </c>
      <c r="K18" s="286">
        <v>63.121525955999999</v>
      </c>
      <c r="L18" s="286">
        <v>78.757202403999997</v>
      </c>
    </row>
    <row r="19" spans="1:12">
      <c r="A19" s="16" t="s">
        <v>23</v>
      </c>
      <c r="B19" s="286">
        <v>19.941559889000001</v>
      </c>
      <c r="C19" s="286">
        <v>32.078738987999998</v>
      </c>
      <c r="D19" s="286">
        <v>35.416908991</v>
      </c>
      <c r="E19" s="286">
        <v>41.408178425000003</v>
      </c>
      <c r="F19" s="286">
        <v>47.776984865000003</v>
      </c>
      <c r="G19" s="286">
        <v>48.624358303000001</v>
      </c>
      <c r="H19" s="286">
        <v>64.494320869999996</v>
      </c>
      <c r="I19" s="286">
        <v>66.392244926000004</v>
      </c>
      <c r="J19" s="286">
        <v>73.719440140000003</v>
      </c>
      <c r="K19" s="286">
        <v>71.967735849999997</v>
      </c>
      <c r="L19" s="286">
        <v>67.376578171999995</v>
      </c>
    </row>
    <row r="21" spans="1:12">
      <c r="A21" s="102" t="s">
        <v>20</v>
      </c>
    </row>
    <row r="22" spans="1:12">
      <c r="A22" s="53" t="s">
        <v>3051</v>
      </c>
    </row>
  </sheetData>
  <hyperlinks>
    <hyperlink ref="N3" location="Content!A1" display="Back to content page" xr:uid="{040ED56A-67C2-4400-873A-56547B08D84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356"/>
  <sheetViews>
    <sheetView topLeftCell="A58" zoomScaleNormal="100" workbookViewId="0">
      <selection activeCell="M73" sqref="M73"/>
    </sheetView>
  </sheetViews>
  <sheetFormatPr defaultColWidth="9.21875" defaultRowHeight="14.4"/>
  <sheetData>
    <row r="1" spans="2:12" s="17" customFormat="1" ht="13.8">
      <c r="B1" s="18" t="s">
        <v>16</v>
      </c>
      <c r="J1" s="17" t="s">
        <v>15</v>
      </c>
    </row>
    <row r="2" spans="2:12" s="17" customFormat="1">
      <c r="B2" s="18"/>
      <c r="L2" t="s">
        <v>15</v>
      </c>
    </row>
    <row r="3" spans="2:12" s="17" customFormat="1" ht="13.8">
      <c r="B3" s="13"/>
      <c r="F3" s="17" t="s">
        <v>15</v>
      </c>
    </row>
    <row r="4" spans="2:12">
      <c r="B4" s="18" t="s">
        <v>527</v>
      </c>
    </row>
    <row r="5" spans="2:12">
      <c r="B5" s="18"/>
    </row>
    <row r="6" spans="2:12">
      <c r="B6" s="50" t="s">
        <v>2272</v>
      </c>
    </row>
    <row r="7" spans="2:12">
      <c r="B7" s="13"/>
    </row>
    <row r="8" spans="2:12">
      <c r="B8" s="1" t="s">
        <v>2901</v>
      </c>
    </row>
    <row r="9" spans="2:12">
      <c r="B9" s="1" t="s">
        <v>2902</v>
      </c>
    </row>
    <row r="10" spans="2:12">
      <c r="B10" s="1" t="s">
        <v>2903</v>
      </c>
    </row>
    <row r="11" spans="2:12">
      <c r="B11" s="1" t="s">
        <v>2904</v>
      </c>
    </row>
    <row r="12" spans="2:12">
      <c r="B12" s="334"/>
    </row>
    <row r="13" spans="2:12">
      <c r="B13" s="1" t="s">
        <v>2905</v>
      </c>
    </row>
    <row r="14" spans="2:12">
      <c r="B14" s="1" t="s">
        <v>2906</v>
      </c>
    </row>
    <row r="15" spans="2:12">
      <c r="B15" s="1" t="s">
        <v>2907</v>
      </c>
    </row>
    <row r="16" spans="2:12">
      <c r="B16" s="1"/>
    </row>
    <row r="17" spans="2:2">
      <c r="B17" s="1" t="s">
        <v>2908</v>
      </c>
    </row>
    <row r="18" spans="2:2">
      <c r="B18" s="1" t="s">
        <v>2909</v>
      </c>
    </row>
    <row r="19" spans="2:2">
      <c r="B19" s="1" t="s">
        <v>2910</v>
      </c>
    </row>
    <row r="20" spans="2:2">
      <c r="B20" s="1" t="s">
        <v>2911</v>
      </c>
    </row>
    <row r="22" spans="2:2">
      <c r="B22" s="1" t="s">
        <v>2912</v>
      </c>
    </row>
    <row r="23" spans="2:2">
      <c r="B23" s="1" t="s">
        <v>2913</v>
      </c>
    </row>
    <row r="24" spans="2:2">
      <c r="B24" s="1" t="s">
        <v>2914</v>
      </c>
    </row>
    <row r="25" spans="2:2">
      <c r="B25" s="310"/>
    </row>
    <row r="26" spans="2:2">
      <c r="B26" s="1" t="s">
        <v>2915</v>
      </c>
    </row>
    <row r="27" spans="2:2">
      <c r="B27" s="1" t="s">
        <v>2916</v>
      </c>
    </row>
    <row r="28" spans="2:2">
      <c r="B28" s="1" t="s">
        <v>2917</v>
      </c>
    </row>
    <row r="29" spans="2:2">
      <c r="B29" s="1" t="s">
        <v>2918</v>
      </c>
    </row>
    <row r="30" spans="2:2">
      <c r="B30" s="1" t="s">
        <v>2919</v>
      </c>
    </row>
    <row r="31" spans="2:2">
      <c r="B31" s="1" t="s">
        <v>2920</v>
      </c>
    </row>
    <row r="32" spans="2:2">
      <c r="B32" s="1" t="s">
        <v>2921</v>
      </c>
    </row>
    <row r="33" spans="2:2">
      <c r="B33" s="1" t="s">
        <v>2922</v>
      </c>
    </row>
    <row r="34" spans="2:2">
      <c r="B34" s="1" t="s">
        <v>2923</v>
      </c>
    </row>
    <row r="35" spans="2:2">
      <c r="B35" s="1" t="s">
        <v>2924</v>
      </c>
    </row>
    <row r="36" spans="2:2">
      <c r="B36" s="1" t="s">
        <v>2925</v>
      </c>
    </row>
    <row r="37" spans="2:2">
      <c r="B37" s="1" t="s">
        <v>2926</v>
      </c>
    </row>
    <row r="38" spans="2:2">
      <c r="B38" s="1" t="s">
        <v>2927</v>
      </c>
    </row>
    <row r="39" spans="2:2">
      <c r="B39" s="1" t="s">
        <v>2928</v>
      </c>
    </row>
    <row r="40" spans="2:2">
      <c r="B40" s="1" t="s">
        <v>2929</v>
      </c>
    </row>
    <row r="41" spans="2:2">
      <c r="B41" s="1" t="s">
        <v>2930</v>
      </c>
    </row>
    <row r="42" spans="2:2">
      <c r="B42" s="1" t="s">
        <v>2931</v>
      </c>
    </row>
    <row r="43" spans="2:2">
      <c r="B43" s="13"/>
    </row>
    <row r="44" spans="2:2">
      <c r="B44" s="426"/>
    </row>
    <row r="46" spans="2:2">
      <c r="B46" s="18" t="s">
        <v>529</v>
      </c>
    </row>
    <row r="47" spans="2:2">
      <c r="B47" s="18"/>
    </row>
    <row r="48" spans="2:2">
      <c r="B48" s="516" t="s">
        <v>2951</v>
      </c>
    </row>
    <row r="49" spans="2:2">
      <c r="B49" s="516" t="s">
        <v>3030</v>
      </c>
    </row>
    <row r="50" spans="2:2">
      <c r="B50" s="516" t="s">
        <v>2952</v>
      </c>
    </row>
    <row r="51" spans="2:2">
      <c r="B51" s="516" t="s">
        <v>2953</v>
      </c>
    </row>
    <row r="52" spans="2:2">
      <c r="B52" s="516" t="s">
        <v>3028</v>
      </c>
    </row>
    <row r="53" spans="2:2">
      <c r="B53" s="516" t="s">
        <v>2954</v>
      </c>
    </row>
    <row r="54" spans="2:2">
      <c r="B54" s="516" t="s">
        <v>2955</v>
      </c>
    </row>
    <row r="55" spans="2:2">
      <c r="B55" s="516" t="s">
        <v>2956</v>
      </c>
    </row>
    <row r="56" spans="2:2">
      <c r="B56" s="334" t="s">
        <v>2957</v>
      </c>
    </row>
    <row r="57" spans="2:2">
      <c r="B57" s="334" t="s">
        <v>3031</v>
      </c>
    </row>
    <row r="58" spans="2:2">
      <c r="B58" s="334" t="s">
        <v>2959</v>
      </c>
    </row>
    <row r="59" spans="2:2">
      <c r="B59" s="334" t="s">
        <v>2960</v>
      </c>
    </row>
    <row r="60" spans="2:2">
      <c r="B60" s="334" t="s">
        <v>2961</v>
      </c>
    </row>
    <row r="61" spans="2:2">
      <c r="B61" s="334" t="s">
        <v>2962</v>
      </c>
    </row>
    <row r="62" spans="2:2">
      <c r="B62" s="516" t="s">
        <v>2963</v>
      </c>
    </row>
    <row r="63" spans="2:2">
      <c r="B63" s="334" t="s">
        <v>3047</v>
      </c>
    </row>
    <row r="64" spans="2:2">
      <c r="B64" s="334" t="s">
        <v>3091</v>
      </c>
    </row>
    <row r="67" spans="2:2">
      <c r="B67" s="50" t="s">
        <v>530</v>
      </c>
    </row>
    <row r="68" spans="2:2">
      <c r="B68" s="50"/>
    </row>
    <row r="69" spans="2:2">
      <c r="B69" s="18" t="s">
        <v>531</v>
      </c>
    </row>
    <row r="70" spans="2:2">
      <c r="B70" s="18"/>
    </row>
    <row r="71" spans="2:2">
      <c r="B71" s="1" t="s">
        <v>2964</v>
      </c>
    </row>
    <row r="72" spans="2:2">
      <c r="B72" s="1" t="s">
        <v>2965</v>
      </c>
    </row>
    <row r="73" spans="2:2">
      <c r="B73" s="1" t="s">
        <v>2966</v>
      </c>
    </row>
    <row r="74" spans="2:2">
      <c r="B74" s="1" t="s">
        <v>2967</v>
      </c>
    </row>
    <row r="75" spans="2:2">
      <c r="B75" s="1" t="s">
        <v>2968</v>
      </c>
    </row>
    <row r="76" spans="2:2">
      <c r="B76" s="1" t="s">
        <v>2969</v>
      </c>
    </row>
    <row r="77" spans="2:2">
      <c r="B77" s="1" t="s">
        <v>2970</v>
      </c>
    </row>
    <row r="78" spans="2:2">
      <c r="B78" s="1" t="s">
        <v>2971</v>
      </c>
    </row>
    <row r="79" spans="2:2">
      <c r="B79" s="1" t="s">
        <v>2972</v>
      </c>
    </row>
    <row r="80" spans="2:2">
      <c r="B80" s="1" t="s">
        <v>2973</v>
      </c>
    </row>
    <row r="81" spans="2:2">
      <c r="B81" s="1" t="s">
        <v>2974</v>
      </c>
    </row>
    <row r="82" spans="2:2">
      <c r="B82" s="1" t="s">
        <v>3112</v>
      </c>
    </row>
    <row r="83" spans="2:2">
      <c r="B83" s="1" t="s">
        <v>3053</v>
      </c>
    </row>
    <row r="84" spans="2:2">
      <c r="B84" s="1" t="s">
        <v>2977</v>
      </c>
    </row>
    <row r="85" spans="2:2">
      <c r="B85" s="1" t="s">
        <v>2978</v>
      </c>
    </row>
    <row r="86" spans="2:2">
      <c r="B86" s="1" t="s">
        <v>2979</v>
      </c>
    </row>
    <row r="87" spans="2:2">
      <c r="B87" s="1" t="s">
        <v>2980</v>
      </c>
    </row>
    <row r="88" spans="2:2">
      <c r="B88" s="1" t="s">
        <v>3054</v>
      </c>
    </row>
    <row r="89" spans="2:2">
      <c r="B89" s="1" t="s">
        <v>2982</v>
      </c>
    </row>
    <row r="90" spans="2:2">
      <c r="B90" s="1" t="s">
        <v>3113</v>
      </c>
    </row>
    <row r="91" spans="2:2">
      <c r="B91" s="494" t="s">
        <v>2984</v>
      </c>
    </row>
    <row r="92" spans="2:2">
      <c r="B92" s="519" t="s">
        <v>2895</v>
      </c>
    </row>
    <row r="93" spans="2:2">
      <c r="B93" s="519" t="s">
        <v>2896</v>
      </c>
    </row>
    <row r="94" spans="2:2">
      <c r="B94" s="1" t="s">
        <v>3226</v>
      </c>
    </row>
    <row r="95" spans="2:2">
      <c r="B95" s="18"/>
    </row>
    <row r="96" spans="2:2">
      <c r="B96" s="18" t="s">
        <v>532</v>
      </c>
    </row>
    <row r="97" spans="2:2">
      <c r="B97" s="18"/>
    </row>
    <row r="98" spans="2:2">
      <c r="B98" s="516" t="s">
        <v>2784</v>
      </c>
    </row>
    <row r="99" spans="2:2">
      <c r="B99" s="334" t="s">
        <v>2785</v>
      </c>
    </row>
    <row r="100" spans="2:2">
      <c r="B100" s="334" t="s">
        <v>2786</v>
      </c>
    </row>
    <row r="101" spans="2:2">
      <c r="B101" s="334" t="s">
        <v>2787</v>
      </c>
    </row>
    <row r="102" spans="2:2">
      <c r="B102" s="334" t="s">
        <v>2788</v>
      </c>
    </row>
    <row r="103" spans="2:2">
      <c r="B103" s="334" t="s">
        <v>2789</v>
      </c>
    </row>
    <row r="104" spans="2:2">
      <c r="B104" s="334" t="s">
        <v>2790</v>
      </c>
    </row>
    <row r="105" spans="2:2">
      <c r="B105" s="334" t="s">
        <v>2791</v>
      </c>
    </row>
    <row r="106" spans="2:2">
      <c r="B106" s="334" t="s">
        <v>2792</v>
      </c>
    </row>
    <row r="107" spans="2:2">
      <c r="B107" s="334" t="s">
        <v>2793</v>
      </c>
    </row>
    <row r="108" spans="2:2">
      <c r="B108" s="1" t="s">
        <v>2794</v>
      </c>
    </row>
    <row r="109" spans="2:2">
      <c r="B109" s="1" t="s">
        <v>2795</v>
      </c>
    </row>
    <row r="110" spans="2:2">
      <c r="B110" s="1" t="s">
        <v>2866</v>
      </c>
    </row>
    <row r="111" spans="2:2">
      <c r="B111" s="1" t="s">
        <v>2796</v>
      </c>
    </row>
    <row r="112" spans="2:2">
      <c r="B112" s="1" t="s">
        <v>2797</v>
      </c>
    </row>
    <row r="113" spans="1:3">
      <c r="B113" s="1" t="s">
        <v>2798</v>
      </c>
    </row>
    <row r="114" spans="1:3">
      <c r="B114" s="1" t="s">
        <v>3115</v>
      </c>
    </row>
    <row r="115" spans="1:3">
      <c r="B115" s="1" t="s">
        <v>2799</v>
      </c>
    </row>
    <row r="116" spans="1:3">
      <c r="B116" s="494" t="s">
        <v>2800</v>
      </c>
    </row>
    <row r="117" spans="1:3">
      <c r="B117" s="334" t="s">
        <v>2867</v>
      </c>
    </row>
    <row r="118" spans="1:3">
      <c r="B118" s="334" t="s">
        <v>2868</v>
      </c>
    </row>
    <row r="119" spans="1:3">
      <c r="B119" s="334" t="s">
        <v>2869</v>
      </c>
    </row>
    <row r="120" spans="1:3">
      <c r="B120" s="334" t="s">
        <v>2870</v>
      </c>
    </row>
    <row r="121" spans="1:3">
      <c r="B121" s="334" t="s">
        <v>2871</v>
      </c>
    </row>
    <row r="122" spans="1:3">
      <c r="B122" s="334" t="s">
        <v>2872</v>
      </c>
    </row>
    <row r="123" spans="1:3">
      <c r="B123" s="334" t="s">
        <v>2873</v>
      </c>
    </row>
    <row r="124" spans="1:3">
      <c r="B124" s="334" t="s">
        <v>2892</v>
      </c>
    </row>
    <row r="125" spans="1:3">
      <c r="B125" s="334" t="s">
        <v>2893</v>
      </c>
    </row>
    <row r="126" spans="1:3">
      <c r="B126" s="334" t="s">
        <v>2894</v>
      </c>
    </row>
    <row r="128" spans="1:3" s="17" customFormat="1">
      <c r="A128"/>
      <c r="B128" s="13"/>
      <c r="C128"/>
    </row>
    <row r="129" spans="1:3" s="17" customFormat="1">
      <c r="A129"/>
      <c r="B129" s="18" t="s">
        <v>533</v>
      </c>
      <c r="C129"/>
    </row>
    <row r="130" spans="1:3" s="17" customFormat="1">
      <c r="A130"/>
      <c r="B130" s="13"/>
      <c r="C130"/>
    </row>
    <row r="131" spans="1:3" s="17" customFormat="1">
      <c r="A131"/>
      <c r="B131" s="1" t="s">
        <v>3056</v>
      </c>
      <c r="C131"/>
    </row>
    <row r="132" spans="1:3" s="17" customFormat="1">
      <c r="A132"/>
      <c r="B132" s="1" t="s">
        <v>3059</v>
      </c>
      <c r="C132"/>
    </row>
    <row r="133" spans="1:3" s="17" customFormat="1">
      <c r="A133"/>
      <c r="B133" s="1" t="s">
        <v>3057</v>
      </c>
      <c r="C133"/>
    </row>
    <row r="134" spans="1:3" s="17" customFormat="1">
      <c r="A134"/>
      <c r="B134" s="1" t="s">
        <v>2645</v>
      </c>
      <c r="C134"/>
    </row>
    <row r="135" spans="1:3" s="17" customFormat="1">
      <c r="A135"/>
      <c r="B135" s="1" t="s">
        <v>2661</v>
      </c>
      <c r="C135"/>
    </row>
    <row r="136" spans="1:3" s="17" customFormat="1">
      <c r="A136"/>
      <c r="B136" s="1" t="s">
        <v>2647</v>
      </c>
      <c r="C136"/>
    </row>
    <row r="137" spans="1:3" s="17" customFormat="1">
      <c r="A137"/>
      <c r="B137" s="1" t="s">
        <v>2648</v>
      </c>
      <c r="C137"/>
    </row>
    <row r="138" spans="1:3" s="17" customFormat="1">
      <c r="A138"/>
      <c r="B138" s="1" t="s">
        <v>2649</v>
      </c>
      <c r="C138"/>
    </row>
    <row r="139" spans="1:3" s="17" customFormat="1">
      <c r="A139"/>
      <c r="B139" s="1" t="s">
        <v>2650</v>
      </c>
      <c r="C139"/>
    </row>
    <row r="140" spans="1:3" s="17" customFormat="1">
      <c r="A140"/>
      <c r="B140" s="1" t="s">
        <v>2651</v>
      </c>
      <c r="C140"/>
    </row>
    <row r="141" spans="1:3" s="17" customFormat="1">
      <c r="A141"/>
      <c r="B141" s="1" t="s">
        <v>3063</v>
      </c>
      <c r="C141"/>
    </row>
    <row r="142" spans="1:3" s="17" customFormat="1">
      <c r="A142"/>
      <c r="B142" s="1" t="s">
        <v>3071</v>
      </c>
      <c r="C142"/>
    </row>
    <row r="143" spans="1:3" s="17" customFormat="1">
      <c r="A143"/>
      <c r="B143" s="1" t="s">
        <v>3073</v>
      </c>
      <c r="C143"/>
    </row>
    <row r="144" spans="1:3" s="17" customFormat="1">
      <c r="A144"/>
      <c r="B144" s="1" t="s">
        <v>2985</v>
      </c>
      <c r="C144"/>
    </row>
    <row r="145" spans="1:3" s="17" customFormat="1">
      <c r="A145"/>
      <c r="B145" s="1" t="s">
        <v>3077</v>
      </c>
      <c r="C145"/>
    </row>
    <row r="146" spans="1:3" s="17" customFormat="1">
      <c r="A146"/>
      <c r="B146" s="1" t="s">
        <v>2986</v>
      </c>
      <c r="C146"/>
    </row>
    <row r="147" spans="1:3" s="17" customFormat="1">
      <c r="A147"/>
      <c r="B147" s="1" t="s">
        <v>2987</v>
      </c>
      <c r="C147"/>
    </row>
    <row r="148" spans="1:3" s="17" customFormat="1">
      <c r="A148"/>
      <c r="B148" s="1" t="s">
        <v>2988</v>
      </c>
      <c r="C148"/>
    </row>
    <row r="149" spans="1:3" s="17" customFormat="1">
      <c r="A149"/>
      <c r="B149" s="1" t="s">
        <v>2637</v>
      </c>
      <c r="C149"/>
    </row>
    <row r="150" spans="1:3" s="17" customFormat="1">
      <c r="A150"/>
      <c r="B150" s="1" t="s">
        <v>2989</v>
      </c>
      <c r="C150"/>
    </row>
    <row r="151" spans="1:3" s="17" customFormat="1">
      <c r="A151"/>
      <c r="B151" s="1" t="s">
        <v>2990</v>
      </c>
      <c r="C151"/>
    </row>
    <row r="152" spans="1:3" s="17" customFormat="1">
      <c r="A152"/>
      <c r="B152" s="1" t="s">
        <v>3094</v>
      </c>
      <c r="C152"/>
    </row>
    <row r="153" spans="1:3" s="17" customFormat="1">
      <c r="A153"/>
      <c r="B153" s="1" t="s">
        <v>2992</v>
      </c>
      <c r="C153"/>
    </row>
    <row r="154" spans="1:3" s="17" customFormat="1">
      <c r="A154"/>
      <c r="B154" s="494" t="s">
        <v>2993</v>
      </c>
      <c r="C154"/>
    </row>
    <row r="155" spans="1:3" s="17" customFormat="1">
      <c r="A155"/>
      <c r="B155" s="1" t="s">
        <v>2653</v>
      </c>
      <c r="C155"/>
    </row>
    <row r="156" spans="1:3" s="17" customFormat="1">
      <c r="A156"/>
      <c r="B156" s="1" t="s">
        <v>3062</v>
      </c>
      <c r="C156"/>
    </row>
    <row r="157" spans="1:3" s="17" customFormat="1">
      <c r="A157"/>
      <c r="B157" s="1" t="s">
        <v>3121</v>
      </c>
      <c r="C157"/>
    </row>
    <row r="158" spans="1:3" s="17" customFormat="1">
      <c r="A158"/>
      <c r="B158" s="334" t="s">
        <v>3079</v>
      </c>
      <c r="C158"/>
    </row>
    <row r="159" spans="1:3" s="17" customFormat="1">
      <c r="A159" s="626"/>
      <c r="B159" s="516" t="s">
        <v>3117</v>
      </c>
      <c r="C159"/>
    </row>
    <row r="160" spans="1:3" s="17" customFormat="1">
      <c r="A160" s="626"/>
      <c r="B160" s="516" t="s">
        <v>3116</v>
      </c>
      <c r="C160"/>
    </row>
    <row r="161" spans="1:3" s="17" customFormat="1">
      <c r="A161"/>
      <c r="B161" s="519" t="s">
        <v>3317</v>
      </c>
      <c r="C161"/>
    </row>
    <row r="162" spans="1:3" s="17" customFormat="1">
      <c r="A162"/>
      <c r="B162" s="519" t="s">
        <v>3318</v>
      </c>
      <c r="C162"/>
    </row>
    <row r="163" spans="1:3" s="17" customFormat="1">
      <c r="A163"/>
      <c r="B163" s="709" t="s">
        <v>3319</v>
      </c>
      <c r="C163"/>
    </row>
    <row r="164" spans="1:3" s="17" customFormat="1">
      <c r="A164"/>
      <c r="B164" s="519" t="s">
        <v>3320</v>
      </c>
      <c r="C164"/>
    </row>
    <row r="165" spans="1:3" s="17" customFormat="1">
      <c r="A165"/>
      <c r="B165" s="519" t="s">
        <v>3321</v>
      </c>
      <c r="C165"/>
    </row>
    <row r="166" spans="1:3" s="17" customFormat="1">
      <c r="A166"/>
      <c r="B166" s="519" t="s">
        <v>3322</v>
      </c>
      <c r="C166"/>
    </row>
    <row r="167" spans="1:3" s="17" customFormat="1">
      <c r="A167"/>
      <c r="B167" s="519" t="s">
        <v>3323</v>
      </c>
      <c r="C167"/>
    </row>
    <row r="168" spans="1:3" s="17" customFormat="1">
      <c r="A168"/>
      <c r="B168" s="519" t="s">
        <v>3324</v>
      </c>
      <c r="C168"/>
    </row>
    <row r="169" spans="1:3" s="17" customFormat="1">
      <c r="A169"/>
      <c r="B169" s="519" t="s">
        <v>3325</v>
      </c>
      <c r="C169"/>
    </row>
    <row r="170" spans="1:3" s="17" customFormat="1">
      <c r="A170"/>
      <c r="B170" s="519" t="s">
        <v>3326</v>
      </c>
      <c r="C170"/>
    </row>
    <row r="171" spans="1:3" s="17" customFormat="1">
      <c r="A171"/>
      <c r="B171" s="519" t="s">
        <v>3327</v>
      </c>
      <c r="C171"/>
    </row>
    <row r="172" spans="1:3" s="17" customFormat="1">
      <c r="A172"/>
      <c r="B172" s="519" t="s">
        <v>3328</v>
      </c>
      <c r="C172"/>
    </row>
    <row r="173" spans="1:3" s="17" customFormat="1">
      <c r="A173"/>
      <c r="B173" s="519" t="s">
        <v>3329</v>
      </c>
      <c r="C173"/>
    </row>
    <row r="174" spans="1:3" s="17" customFormat="1">
      <c r="A174"/>
      <c r="B174" s="519" t="s">
        <v>3330</v>
      </c>
      <c r="C174"/>
    </row>
    <row r="175" spans="1:3" s="17" customFormat="1">
      <c r="A175"/>
      <c r="B175" s="519" t="s">
        <v>3331</v>
      </c>
      <c r="C175"/>
    </row>
    <row r="176" spans="1:3" s="17" customFormat="1">
      <c r="A176"/>
      <c r="B176" s="1" t="s">
        <v>3360</v>
      </c>
      <c r="C176"/>
    </row>
    <row r="177" spans="1:3" s="17" customFormat="1">
      <c r="A177"/>
      <c r="B177" s="1" t="s">
        <v>3361</v>
      </c>
      <c r="C177"/>
    </row>
    <row r="178" spans="1:3" s="17" customFormat="1" ht="13.8" customHeight="1">
      <c r="A178"/>
      <c r="B178" s="1" t="s">
        <v>3362</v>
      </c>
      <c r="C178"/>
    </row>
    <row r="179" spans="1:3" s="17" customFormat="1">
      <c r="A179"/>
      <c r="B179" s="1" t="s">
        <v>3363</v>
      </c>
      <c r="C179"/>
    </row>
    <row r="180" spans="1:3" s="17" customFormat="1">
      <c r="A180"/>
      <c r="B180" s="1" t="s">
        <v>3364</v>
      </c>
      <c r="C180"/>
    </row>
    <row r="181" spans="1:3" s="17" customFormat="1">
      <c r="A181"/>
      <c r="B181" s="1" t="s">
        <v>3365</v>
      </c>
      <c r="C181"/>
    </row>
    <row r="182" spans="1:3" s="17" customFormat="1">
      <c r="A182"/>
      <c r="B182" s="1" t="s">
        <v>3366</v>
      </c>
      <c r="C182"/>
    </row>
    <row r="183" spans="1:3" s="17" customFormat="1">
      <c r="A183"/>
      <c r="B183" s="1" t="s">
        <v>3367</v>
      </c>
      <c r="C183"/>
    </row>
    <row r="184" spans="1:3" s="17" customFormat="1">
      <c r="A184"/>
      <c r="B184" s="1" t="s">
        <v>3368</v>
      </c>
      <c r="C184"/>
    </row>
    <row r="185" spans="1:3" s="17" customFormat="1">
      <c r="A185"/>
      <c r="B185" s="1" t="s">
        <v>3369</v>
      </c>
      <c r="C185"/>
    </row>
    <row r="186" spans="1:3" s="17" customFormat="1">
      <c r="A186"/>
      <c r="B186" s="1" t="s">
        <v>3352</v>
      </c>
      <c r="C186"/>
    </row>
    <row r="187" spans="1:3" s="17" customFormat="1">
      <c r="A187"/>
      <c r="B187" s="1" t="s">
        <v>3353</v>
      </c>
      <c r="C187"/>
    </row>
    <row r="188" spans="1:3" s="17" customFormat="1">
      <c r="A188"/>
      <c r="B188" s="1" t="s">
        <v>3354</v>
      </c>
      <c r="C188"/>
    </row>
    <row r="189" spans="1:3" s="17" customFormat="1">
      <c r="A189"/>
      <c r="B189" s="1" t="s">
        <v>3356</v>
      </c>
      <c r="C189"/>
    </row>
    <row r="190" spans="1:3" s="17" customFormat="1">
      <c r="A190"/>
      <c r="B190" s="1" t="s">
        <v>3357</v>
      </c>
      <c r="C190"/>
    </row>
    <row r="191" spans="1:3" s="17" customFormat="1">
      <c r="A191"/>
      <c r="B191" s="1" t="s">
        <v>3358</v>
      </c>
      <c r="C191"/>
    </row>
    <row r="192" spans="1:3" s="17" customFormat="1">
      <c r="A192"/>
      <c r="B192"/>
      <c r="C192"/>
    </row>
    <row r="193" spans="1:3" s="17" customFormat="1">
      <c r="A193"/>
      <c r="B193" s="240"/>
      <c r="C193"/>
    </row>
    <row r="194" spans="1:3" s="17" customFormat="1">
      <c r="A194"/>
      <c r="B194" s="18" t="s">
        <v>534</v>
      </c>
      <c r="C194"/>
    </row>
    <row r="195" spans="1:3" s="17" customFormat="1">
      <c r="A195"/>
      <c r="B195" s="240"/>
      <c r="C195"/>
    </row>
    <row r="196" spans="1:3" s="17" customFormat="1">
      <c r="A196"/>
      <c r="B196" s="1" t="s">
        <v>2994</v>
      </c>
      <c r="C196"/>
    </row>
    <row r="197" spans="1:3" s="17" customFormat="1">
      <c r="A197"/>
      <c r="B197" s="1" t="s">
        <v>3156</v>
      </c>
      <c r="C197"/>
    </row>
    <row r="198" spans="1:3" s="17" customFormat="1">
      <c r="A198"/>
      <c r="B198" s="494" t="s">
        <v>3127</v>
      </c>
      <c r="C198"/>
    </row>
    <row r="199" spans="1:3" s="17" customFormat="1">
      <c r="A199"/>
      <c r="B199" s="1" t="s">
        <v>3128</v>
      </c>
      <c r="C199"/>
    </row>
    <row r="200" spans="1:3" s="17" customFormat="1">
      <c r="A200"/>
      <c r="B200" s="1" t="s">
        <v>3129</v>
      </c>
      <c r="C200"/>
    </row>
    <row r="201" spans="1:3" s="17" customFormat="1">
      <c r="A201"/>
      <c r="B201" s="1" t="s">
        <v>3130</v>
      </c>
      <c r="C201"/>
    </row>
    <row r="202" spans="1:3" s="17" customFormat="1">
      <c r="A202"/>
      <c r="B202" s="1" t="s">
        <v>3131</v>
      </c>
      <c r="C202"/>
    </row>
    <row r="203" spans="1:3" s="17" customFormat="1">
      <c r="A203"/>
      <c r="B203" s="1" t="s">
        <v>3132</v>
      </c>
      <c r="C203"/>
    </row>
    <row r="204" spans="1:3" s="17" customFormat="1">
      <c r="A204"/>
      <c r="B204" s="1" t="s">
        <v>3133</v>
      </c>
      <c r="C204"/>
    </row>
    <row r="205" spans="1:3" s="17" customFormat="1">
      <c r="A205"/>
      <c r="B205" s="1" t="s">
        <v>3134</v>
      </c>
      <c r="C205"/>
    </row>
    <row r="206" spans="1:3" s="17" customFormat="1">
      <c r="A206"/>
      <c r="B206" s="1" t="s">
        <v>3135</v>
      </c>
      <c r="C206"/>
    </row>
    <row r="207" spans="1:3" s="17" customFormat="1">
      <c r="A207"/>
      <c r="B207" s="1" t="s">
        <v>3136</v>
      </c>
      <c r="C207"/>
    </row>
    <row r="208" spans="1:3" s="17" customFormat="1">
      <c r="A208"/>
      <c r="B208" s="1" t="s">
        <v>3137</v>
      </c>
      <c r="C208"/>
    </row>
    <row r="209" spans="1:3" s="17" customFormat="1">
      <c r="A209"/>
      <c r="B209" s="1" t="s">
        <v>3138</v>
      </c>
      <c r="C209"/>
    </row>
    <row r="210" spans="1:3" s="17" customFormat="1">
      <c r="A210"/>
      <c r="B210" s="1" t="s">
        <v>3139</v>
      </c>
      <c r="C210"/>
    </row>
    <row r="211" spans="1:3" s="17" customFormat="1">
      <c r="A211"/>
      <c r="B211" s="1" t="s">
        <v>3140</v>
      </c>
      <c r="C211"/>
    </row>
    <row r="212" spans="1:3" s="17" customFormat="1">
      <c r="A212"/>
      <c r="B212" s="1" t="s">
        <v>3141</v>
      </c>
      <c r="C212"/>
    </row>
    <row r="213" spans="1:3" s="17" customFormat="1">
      <c r="A213"/>
      <c r="B213" s="1" t="s">
        <v>3157</v>
      </c>
      <c r="C213"/>
    </row>
    <row r="214" spans="1:3" s="17" customFormat="1">
      <c r="A214"/>
      <c r="B214" s="1" t="s">
        <v>3142</v>
      </c>
      <c r="C214"/>
    </row>
    <row r="215" spans="1:3" s="17" customFormat="1">
      <c r="A215"/>
      <c r="B215" s="1" t="s">
        <v>3143</v>
      </c>
      <c r="C215"/>
    </row>
    <row r="216" spans="1:3" s="17" customFormat="1">
      <c r="A216"/>
      <c r="B216" s="1" t="s">
        <v>3144</v>
      </c>
      <c r="C216"/>
    </row>
    <row r="217" spans="1:3" s="17" customFormat="1">
      <c r="A217"/>
      <c r="B217" s="1" t="s">
        <v>3145</v>
      </c>
      <c r="C217"/>
    </row>
    <row r="218" spans="1:3" s="17" customFormat="1">
      <c r="A218"/>
      <c r="B218" s="1" t="s">
        <v>3146</v>
      </c>
      <c r="C218"/>
    </row>
    <row r="219" spans="1:3" s="17" customFormat="1">
      <c r="A219"/>
      <c r="B219" s="1" t="s">
        <v>3147</v>
      </c>
      <c r="C219"/>
    </row>
    <row r="220" spans="1:3" s="17" customFormat="1">
      <c r="A220"/>
      <c r="B220" s="1" t="s">
        <v>3148</v>
      </c>
      <c r="C220"/>
    </row>
    <row r="221" spans="1:3" s="17" customFormat="1">
      <c r="A221"/>
      <c r="B221" s="1" t="s">
        <v>3149</v>
      </c>
      <c r="C221"/>
    </row>
    <row r="222" spans="1:3" s="17" customFormat="1">
      <c r="A222"/>
      <c r="B222" s="1" t="s">
        <v>3150</v>
      </c>
      <c r="C222"/>
    </row>
    <row r="223" spans="1:3" s="17" customFormat="1">
      <c r="A223"/>
      <c r="B223" s="1" t="s">
        <v>3151</v>
      </c>
      <c r="C223"/>
    </row>
    <row r="224" spans="1:3" s="17" customFormat="1">
      <c r="A224"/>
      <c r="B224" s="1" t="s">
        <v>3153</v>
      </c>
      <c r="C224"/>
    </row>
    <row r="225" spans="1:12" s="17" customFormat="1">
      <c r="A225"/>
      <c r="B225" s="1" t="s">
        <v>3154</v>
      </c>
      <c r="C225"/>
    </row>
    <row r="226" spans="1:12" s="17" customFormat="1">
      <c r="A226"/>
      <c r="B226"/>
      <c r="C226"/>
    </row>
    <row r="227" spans="1:12" s="17" customFormat="1">
      <c r="A227"/>
      <c r="B227"/>
      <c r="C227"/>
    </row>
    <row r="228" spans="1:12" s="17" customFormat="1">
      <c r="A228"/>
      <c r="B228" s="240"/>
      <c r="C228"/>
    </row>
    <row r="229" spans="1:12" s="17" customFormat="1">
      <c r="A229"/>
      <c r="B229" s="50" t="s">
        <v>535</v>
      </c>
      <c r="C229"/>
    </row>
    <row r="230" spans="1:12" s="17" customFormat="1" ht="13.8">
      <c r="B230" s="179"/>
    </row>
    <row r="231" spans="1:12" s="17" customFormat="1" ht="13.8">
      <c r="B231" s="18" t="s">
        <v>536</v>
      </c>
    </row>
    <row r="232" spans="1:12" s="17" customFormat="1" ht="13.8">
      <c r="B232" s="18"/>
    </row>
    <row r="233" spans="1:12" s="517" customFormat="1">
      <c r="B233" s="494" t="s">
        <v>3090</v>
      </c>
    </row>
    <row r="234" spans="1:12" s="702" customFormat="1">
      <c r="B234" s="494" t="s">
        <v>3241</v>
      </c>
      <c r="L234" s="704"/>
    </row>
    <row r="235" spans="1:12" s="517" customFormat="1">
      <c r="B235" s="1" t="s">
        <v>3173</v>
      </c>
    </row>
    <row r="236" spans="1:12" s="702" customFormat="1">
      <c r="B236" s="703" t="s">
        <v>3236</v>
      </c>
    </row>
    <row r="237" spans="1:12" s="517" customFormat="1">
      <c r="B237" s="518" t="s">
        <v>3086</v>
      </c>
    </row>
    <row r="238" spans="1:12" s="517" customFormat="1">
      <c r="B238" s="1" t="s">
        <v>3085</v>
      </c>
    </row>
    <row r="239" spans="1:12" s="517" customFormat="1">
      <c r="B239" s="518" t="s">
        <v>3087</v>
      </c>
    </row>
    <row r="240" spans="1:12" s="517" customFormat="1">
      <c r="B240" s="1" t="s">
        <v>3158</v>
      </c>
    </row>
    <row r="241" spans="2:2" s="517" customFormat="1">
      <c r="B241" s="1" t="s">
        <v>2999</v>
      </c>
    </row>
    <row r="242" spans="2:2" s="17" customFormat="1" ht="13.8">
      <c r="B242" s="18"/>
    </row>
    <row r="243" spans="2:2" s="517" customFormat="1">
      <c r="B243" s="1" t="s">
        <v>3000</v>
      </c>
    </row>
    <row r="244" spans="2:2" s="517" customFormat="1">
      <c r="B244" s="1" t="s">
        <v>3001</v>
      </c>
    </row>
    <row r="245" spans="2:2" s="517" customFormat="1">
      <c r="B245" s="1" t="s">
        <v>3002</v>
      </c>
    </row>
    <row r="246" spans="2:2" s="517" customFormat="1">
      <c r="B246" s="1" t="s">
        <v>3003</v>
      </c>
    </row>
    <row r="247" spans="2:2" s="517" customFormat="1">
      <c r="B247" s="1" t="s">
        <v>3004</v>
      </c>
    </row>
    <row r="248" spans="2:2" s="517" customFormat="1">
      <c r="B248" s="1" t="s">
        <v>3005</v>
      </c>
    </row>
    <row r="249" spans="2:2" s="517" customFormat="1">
      <c r="B249" s="1" t="s">
        <v>3006</v>
      </c>
    </row>
    <row r="250" spans="2:2" s="517" customFormat="1">
      <c r="B250" s="494" t="s">
        <v>2889</v>
      </c>
    </row>
    <row r="251" spans="2:2" s="517" customFormat="1">
      <c r="B251" s="1" t="s">
        <v>3166</v>
      </c>
    </row>
    <row r="252" spans="2:2" s="517" customFormat="1">
      <c r="B252" s="1" t="s">
        <v>3007</v>
      </c>
    </row>
    <row r="253" spans="2:2" s="517" customFormat="1">
      <c r="B253" s="1" t="s">
        <v>3008</v>
      </c>
    </row>
    <row r="254" spans="2:2" s="517" customFormat="1">
      <c r="B254" s="1" t="s">
        <v>3009</v>
      </c>
    </row>
    <row r="255" spans="2:2" s="517" customFormat="1">
      <c r="B255" s="334" t="s">
        <v>2722</v>
      </c>
    </row>
    <row r="256" spans="2:2" s="517" customFormat="1">
      <c r="B256" s="1" t="s">
        <v>3010</v>
      </c>
    </row>
    <row r="257" spans="2:2" s="517" customFormat="1">
      <c r="B257" s="1" t="s">
        <v>3011</v>
      </c>
    </row>
    <row r="258" spans="2:2" s="517" customFormat="1">
      <c r="B258" s="1" t="s">
        <v>2723</v>
      </c>
    </row>
    <row r="259" spans="2:2" s="517" customFormat="1">
      <c r="B259" s="1" t="s">
        <v>3012</v>
      </c>
    </row>
    <row r="260" spans="2:2" s="517" customFormat="1">
      <c r="B260" s="1" t="s">
        <v>2880</v>
      </c>
    </row>
    <row r="261" spans="2:2" s="517" customFormat="1">
      <c r="B261" s="1" t="s">
        <v>3013</v>
      </c>
    </row>
    <row r="262" spans="2:2" s="517" customFormat="1">
      <c r="B262" s="1" t="s">
        <v>2890</v>
      </c>
    </row>
    <row r="263" spans="2:2" s="517" customFormat="1">
      <c r="B263" s="1" t="s">
        <v>3014</v>
      </c>
    </row>
    <row r="264" spans="2:2" s="517" customFormat="1">
      <c r="B264" s="1" t="s">
        <v>2881</v>
      </c>
    </row>
    <row r="265" spans="2:2" s="517" customFormat="1">
      <c r="B265" s="1" t="s">
        <v>3015</v>
      </c>
    </row>
    <row r="266" spans="2:2" s="17" customFormat="1" ht="13.8">
      <c r="B266" s="18"/>
    </row>
    <row r="267" spans="2:2" s="517" customFormat="1">
      <c r="B267" s="494" t="s">
        <v>3016</v>
      </c>
    </row>
    <row r="268" spans="2:2" s="517" customFormat="1">
      <c r="B268" s="1" t="s">
        <v>3017</v>
      </c>
    </row>
    <row r="269" spans="2:2" s="517" customFormat="1">
      <c r="B269" s="519" t="s">
        <v>3018</v>
      </c>
    </row>
    <row r="270" spans="2:2" s="517" customFormat="1">
      <c r="B270" s="1" t="s">
        <v>3019</v>
      </c>
    </row>
    <row r="271" spans="2:2" s="517" customFormat="1">
      <c r="B271" s="1" t="s">
        <v>3020</v>
      </c>
    </row>
    <row r="272" spans="2:2" s="517" customFormat="1">
      <c r="B272" s="1" t="s">
        <v>3021</v>
      </c>
    </row>
    <row r="273" spans="2:11" s="517" customFormat="1">
      <c r="B273" s="519" t="s">
        <v>3022</v>
      </c>
    </row>
    <row r="274" spans="2:11" s="517" customFormat="1">
      <c r="B274" s="1" t="s">
        <v>3023</v>
      </c>
    </row>
    <row r="275" spans="2:11" s="517" customFormat="1">
      <c r="B275" s="1" t="s">
        <v>3024</v>
      </c>
    </row>
    <row r="276" spans="2:11" s="517" customFormat="1">
      <c r="B276" s="1" t="s">
        <v>3025</v>
      </c>
    </row>
    <row r="277" spans="2:11" s="517" customFormat="1">
      <c r="B277" s="1" t="s">
        <v>3026</v>
      </c>
    </row>
    <row r="278" spans="2:11" s="517" customFormat="1">
      <c r="B278" s="1" t="s">
        <v>3027</v>
      </c>
    </row>
    <row r="279" spans="2:11" s="17" customFormat="1" ht="13.8">
      <c r="B279" s="18"/>
    </row>
    <row r="280" spans="2:11" s="702" customFormat="1">
      <c r="B280" s="709" t="s">
        <v>3245</v>
      </c>
    </row>
    <row r="281" spans="2:11" s="702" customFormat="1" ht="13.5" customHeight="1">
      <c r="B281" s="494" t="s">
        <v>583</v>
      </c>
    </row>
    <row r="282" spans="2:11" s="702" customFormat="1">
      <c r="B282" s="494" t="s">
        <v>3250</v>
      </c>
      <c r="K282" s="704"/>
    </row>
    <row r="283" spans="2:11" s="17" customFormat="1" ht="13.8">
      <c r="B283" s="179"/>
    </row>
    <row r="284" spans="2:11" s="17" customFormat="1">
      <c r="B284" s="334" t="s">
        <v>2878</v>
      </c>
    </row>
    <row r="285" spans="2:11" s="17" customFormat="1">
      <c r="B285" s="334" t="s">
        <v>2879</v>
      </c>
    </row>
    <row r="286" spans="2:11" s="17" customFormat="1" ht="13.8">
      <c r="B286" s="179"/>
    </row>
    <row r="287" spans="2:11" s="17" customFormat="1">
      <c r="B287" s="334" t="s">
        <v>2897</v>
      </c>
    </row>
    <row r="288" spans="2:11" s="17" customFormat="1">
      <c r="B288" s="1" t="s">
        <v>3174</v>
      </c>
    </row>
    <row r="289" spans="2:2" s="17" customFormat="1" ht="13.8">
      <c r="B289" s="179"/>
    </row>
    <row r="290" spans="2:2" s="17" customFormat="1" ht="13.8">
      <c r="B290" s="18" t="s">
        <v>540</v>
      </c>
    </row>
    <row r="291" spans="2:2" s="17" customFormat="1" ht="13.8">
      <c r="B291" s="18"/>
    </row>
    <row r="292" spans="2:2" s="17" customFormat="1">
      <c r="B292" s="1" t="s">
        <v>3227</v>
      </c>
    </row>
    <row r="293" spans="2:2" s="17" customFormat="1">
      <c r="B293" s="1" t="s">
        <v>2995</v>
      </c>
    </row>
    <row r="294" spans="2:2" s="17" customFormat="1">
      <c r="B294" s="1" t="s">
        <v>2996</v>
      </c>
    </row>
    <row r="295" spans="2:2" s="17" customFormat="1">
      <c r="B295" s="1" t="s">
        <v>2885</v>
      </c>
    </row>
    <row r="296" spans="2:2" s="17" customFormat="1">
      <c r="B296" s="1" t="s">
        <v>2997</v>
      </c>
    </row>
    <row r="297" spans="2:2" s="17" customFormat="1">
      <c r="B297" s="1" t="s">
        <v>2884</v>
      </c>
    </row>
    <row r="298" spans="2:2" s="17" customFormat="1">
      <c r="B298" s="1" t="s">
        <v>3220</v>
      </c>
    </row>
    <row r="299" spans="2:2" s="17" customFormat="1">
      <c r="B299" s="1" t="s">
        <v>3217</v>
      </c>
    </row>
    <row r="300" spans="2:2" s="17" customFormat="1">
      <c r="B300" s="1" t="s">
        <v>3223</v>
      </c>
    </row>
    <row r="301" spans="2:2" s="17" customFormat="1">
      <c r="B301" s="1" t="s">
        <v>3218</v>
      </c>
    </row>
    <row r="302" spans="2:2" s="17" customFormat="1">
      <c r="B302" s="1" t="s">
        <v>2883</v>
      </c>
    </row>
    <row r="303" spans="2:2" s="17" customFormat="1">
      <c r="B303" s="1" t="s">
        <v>2882</v>
      </c>
    </row>
    <row r="304" spans="2:2" s="17" customFormat="1">
      <c r="B304" s="1" t="s">
        <v>3214</v>
      </c>
    </row>
    <row r="305" spans="2:2" s="17" customFormat="1">
      <c r="B305" s="334" t="s">
        <v>3221</v>
      </c>
    </row>
    <row r="306" spans="2:2" s="17" customFormat="1">
      <c r="B306" s="334" t="s">
        <v>3222</v>
      </c>
    </row>
    <row r="307" spans="2:2" s="17" customFormat="1" ht="13.8">
      <c r="B307" s="179"/>
    </row>
    <row r="308" spans="2:2" s="17" customFormat="1" ht="13.8">
      <c r="B308" s="18" t="s">
        <v>541</v>
      </c>
    </row>
    <row r="309" spans="2:2" s="17" customFormat="1" ht="16.2" customHeight="1">
      <c r="B309" s="13"/>
    </row>
    <row r="310" spans="2:2" s="17" customFormat="1" ht="16.2" customHeight="1">
      <c r="B310" s="1" t="s">
        <v>537</v>
      </c>
    </row>
    <row r="311" spans="2:2" s="17" customFormat="1" ht="16.2" customHeight="1">
      <c r="B311" s="1" t="s">
        <v>2886</v>
      </c>
    </row>
    <row r="312" spans="2:2" s="17" customFormat="1" ht="16.2" customHeight="1">
      <c r="B312" s="1" t="s">
        <v>539</v>
      </c>
    </row>
    <row r="313" spans="2:2" s="17" customFormat="1" ht="16.2" customHeight="1">
      <c r="B313" s="1" t="s">
        <v>538</v>
      </c>
    </row>
    <row r="314" spans="2:2" s="17" customFormat="1" ht="16.2" customHeight="1">
      <c r="B314" s="1" t="s">
        <v>3209</v>
      </c>
    </row>
    <row r="315" spans="2:2" s="17" customFormat="1" ht="16.2" customHeight="1">
      <c r="B315" s="1" t="s">
        <v>3210</v>
      </c>
    </row>
    <row r="316" spans="2:2" s="17" customFormat="1" ht="16.2" customHeight="1">
      <c r="B316" s="1" t="s">
        <v>3211</v>
      </c>
    </row>
    <row r="317" spans="2:2" s="17" customFormat="1" ht="16.2" customHeight="1">
      <c r="B317" s="1" t="s">
        <v>3212</v>
      </c>
    </row>
    <row r="318" spans="2:2" s="17" customFormat="1" ht="16.2" customHeight="1">
      <c r="B318" s="1" t="s">
        <v>3213</v>
      </c>
    </row>
    <row r="319" spans="2:2" s="17" customFormat="1" ht="16.2" customHeight="1">
      <c r="B319" s="13"/>
    </row>
    <row r="320" spans="2:2">
      <c r="B320" s="18"/>
    </row>
    <row r="321" spans="2:2">
      <c r="B321" s="50" t="s">
        <v>542</v>
      </c>
    </row>
    <row r="322" spans="2:2">
      <c r="B322" s="88"/>
    </row>
    <row r="323" spans="2:2">
      <c r="B323" s="1" t="s">
        <v>2802</v>
      </c>
    </row>
    <row r="324" spans="2:2">
      <c r="B324" s="1" t="s">
        <v>3207</v>
      </c>
    </row>
    <row r="325" spans="2:2">
      <c r="B325" s="1" t="s">
        <v>3193</v>
      </c>
    </row>
    <row r="326" spans="2:2">
      <c r="B326" s="1" t="s">
        <v>3194</v>
      </c>
    </row>
    <row r="327" spans="2:2">
      <c r="B327" s="1" t="s">
        <v>3195</v>
      </c>
    </row>
    <row r="328" spans="2:2">
      <c r="B328" s="1" t="s">
        <v>3196</v>
      </c>
    </row>
    <row r="329" spans="2:2">
      <c r="B329" s="1" t="s">
        <v>3197</v>
      </c>
    </row>
    <row r="330" spans="2:2">
      <c r="B330" s="1" t="s">
        <v>3198</v>
      </c>
    </row>
    <row r="331" spans="2:2">
      <c r="B331" s="1" t="s">
        <v>3199</v>
      </c>
    </row>
    <row r="332" spans="2:2">
      <c r="B332" s="1" t="s">
        <v>3200</v>
      </c>
    </row>
    <row r="333" spans="2:2">
      <c r="B333" s="1" t="s">
        <v>3208</v>
      </c>
    </row>
    <row r="334" spans="2:2">
      <c r="B334" s="1" t="s">
        <v>3202</v>
      </c>
    </row>
    <row r="335" spans="2:2">
      <c r="B335" s="1" t="s">
        <v>3203</v>
      </c>
    </row>
    <row r="336" spans="2:2">
      <c r="B336" s="1" t="s">
        <v>3204</v>
      </c>
    </row>
    <row r="337" spans="2:2">
      <c r="B337" s="1" t="s">
        <v>3205</v>
      </c>
    </row>
    <row r="338" spans="2:2">
      <c r="B338" s="1" t="s">
        <v>3206</v>
      </c>
    </row>
    <row r="339" spans="2:2">
      <c r="B339" s="88"/>
    </row>
    <row r="340" spans="2:2">
      <c r="B340" s="88"/>
    </row>
    <row r="342" spans="2:2">
      <c r="B342" s="50" t="s">
        <v>2484</v>
      </c>
    </row>
    <row r="344" spans="2:2">
      <c r="B344" s="1" t="s">
        <v>2677</v>
      </c>
    </row>
    <row r="345" spans="2:2">
      <c r="B345" s="1" t="s">
        <v>3175</v>
      </c>
    </row>
    <row r="346" spans="2:2">
      <c r="B346" s="1" t="s">
        <v>3176</v>
      </c>
    </row>
    <row r="347" spans="2:2">
      <c r="B347" s="1" t="s">
        <v>3177</v>
      </c>
    </row>
    <row r="348" spans="2:2">
      <c r="B348" s="1" t="s">
        <v>3178</v>
      </c>
    </row>
    <row r="349" spans="2:2">
      <c r="B349" s="1" t="s">
        <v>3179</v>
      </c>
    </row>
    <row r="350" spans="2:2">
      <c r="B350" s="334" t="s">
        <v>3186</v>
      </c>
    </row>
    <row r="351" spans="2:2">
      <c r="B351" s="334" t="s">
        <v>3185</v>
      </c>
    </row>
    <row r="352" spans="2:2">
      <c r="B352" s="334" t="s">
        <v>3184</v>
      </c>
    </row>
    <row r="353" spans="2:2">
      <c r="B353" s="334" t="s">
        <v>3183</v>
      </c>
    </row>
    <row r="354" spans="2:2">
      <c r="B354" s="334" t="s">
        <v>3182</v>
      </c>
    </row>
    <row r="355" spans="2:2">
      <c r="B355" s="334" t="s">
        <v>3187</v>
      </c>
    </row>
    <row r="356" spans="2:2">
      <c r="B356" s="334" t="s">
        <v>3188</v>
      </c>
    </row>
  </sheetData>
  <hyperlinks>
    <hyperlink ref="B233" location="'4.1.1.'!A1" display="Table 4.1.1   Share of  Agriculture in Gross Domestic Product (GDP), Employment, Exports and Imports in SADC, (%), 2006 - 2020" xr:uid="{00000000-0004-0000-0100-000000000000}"/>
    <hyperlink ref="B234" location="'4.1.2 '!A1" display="Table 4.1.2 Gross Capital Stock in SADC at Constant 2005 Prices, Million US $,  1980 - 2020, Selected Years" xr:uid="{00000000-0004-0000-0100-000001000000}"/>
    <hyperlink ref="B235" location="'4.1.3'!A1" display="Table 4.1.3 Total Land Area, Agricultural Land,  Land Use and Agricultural Population in SADC , Thousand, 1999 - 2020, Selected Years" xr:uid="{00000000-0004-0000-0100-000002000000}"/>
    <hyperlink ref="B236" location="'4.1.4'!A1" display="Table 4.1.4  Irrigated Land in SADC and Its Share in Arable Land and Permanent Crops, Thousand Hectares, 1999  - 2020" xr:uid="{00000000-0004-0000-0100-000003000000}"/>
    <hyperlink ref="B237" location="'4.1.5'!A1" display="Table 4.1.5 Insecticides Consumption in SADC, Tonne, 1990 - 2020" xr:uid="{00000000-0004-0000-0100-000004000000}"/>
    <hyperlink ref="B238" location="'4.1.6'!A1" display="Table 4.1.6  Herbicides Consumption in SADC, Tonne, 1990 - 2020" xr:uid="{00000000-0004-0000-0100-000005000000}"/>
    <hyperlink ref="B239" location="'4.1.7'!A1" display="Table 4.1.7 Fungicides and Bactericides Consumption in SADC, Tonne, 1990 - 2020" xr:uid="{00000000-0004-0000-0100-000006000000}"/>
    <hyperlink ref="B240" location="'4.1.8 '!A1" display="Table 4.1.8  Fertilizer Consumption in Nutrients in SADC by Type  of Fertilizer, Thousand  Tonne of Nutrients, 2002 - 2020" xr:uid="{00000000-0004-0000-0100-000007000000}"/>
    <hyperlink ref="B241" location="'4.1.9'!A1" display="Table 4.1.9   Agriculture Gross Production Index Number in SADC, (Base year: 2004 - 2006 =100), 1980 - 2020" xr:uid="{00000000-0004-0000-0100-000008000000}"/>
    <hyperlink ref="B243" location="'4.1.10'!A1" display="Table 4.1.10   Agricultural Producer Price for Maize in SADC, US $ Per Tonne, 1991 - 2020" xr:uid="{00000000-0004-0000-0100-000009000000}"/>
    <hyperlink ref="B244" location="'4.1.11'!A1" display="Table 4.1.11    Agricultural Producer Price for Sorghum in SADC, US $ Per Tonne, 1991 - 2020" xr:uid="{00000000-0004-0000-0100-00000A000000}"/>
    <hyperlink ref="B245" location="'4.1.12'!A1" display="Table 4.1.12    Agricultural Producer Price  for Paddy Rice in SADC, US $ Per Tonne, 1991 - 2020" xr:uid="{00000000-0004-0000-0100-00000B000000}"/>
    <hyperlink ref="B246" location="'4.1.13'!A1" display="Table 4.1.13    Agricultural Producer Price for  Cassava in SADC, US $ Per Tonne, 1991 - 2020" xr:uid="{00000000-0004-0000-0100-00000C000000}"/>
    <hyperlink ref="B247" location="'4.1.14'!A1" display="Table 4.1.14  Agricultural Producer Price  for  Wheat in SADC, US $ Per Tonne, 1991 - 2020" xr:uid="{00000000-0004-0000-0100-00000D000000}"/>
    <hyperlink ref="B248" location="'4.1.15'!A1" display="Table 4.1.15 Agricultural Producer Price  for Groundnuts With Shell in SADC, US $ Per Tonne, 1991 - 2020" xr:uid="{00000000-0004-0000-0100-00000E000000}"/>
    <hyperlink ref="B249" location="'4.1.16'!A1" display="Table 4.1.16  Agricultural Producer Price  for  Soyabeans in SADC, US $ Per Tonne, 1991 - 2020" xr:uid="{00000000-0004-0000-0100-00000F000000}"/>
    <hyperlink ref="B250" location="'4.1.17'!A1" display="Table 4.1.17 Agricultural Producer Price  for  Green Coffee in SADC, US $ Per Tonne, 1991 - 2020" xr:uid="{00000000-0004-0000-0100-000010000000}"/>
    <hyperlink ref="B251" location="'4.1.18'!A1" display="Table 4.1.18 Agricultural Producer Price  for Tea in SADC, US $ Per Tonne, 1991 - 2020" xr:uid="{00000000-0004-0000-0100-000011000000}"/>
    <hyperlink ref="B252" location="'4.1.19'!A1" display="Table 4.1.19 Agricultural Producer Price  for  Seed Cotton in SADC, US $ Per Tonne, 1991 - 2020" xr:uid="{00000000-0004-0000-0100-000012000000}"/>
    <hyperlink ref="B253" location="'4.1.20'!A1" display="Table 4.1.20 Agricultural Producer Price  for Tobacco, Unmanufactured  in SADC, US $ Per Tonne, 1991 - 2020" xr:uid="{00000000-0004-0000-0100-000013000000}"/>
    <hyperlink ref="B254" location="'4.1.21'!A1" display="Table 4.1.21 Agricultural Producer Price for  Sugar Cane in SADC, US $ Per Tonne, 1991 - 2020" xr:uid="{00000000-0004-0000-0100-000014000000}"/>
    <hyperlink ref="B255" location="'4.1.22'!A1" display="Table 4.1.22 Agricultural Producer Price  for Cattle Live Weight in SADC, US $ Per Tonne, 1991 - 2020" xr:uid="{00000000-0004-0000-0100-000015000000}"/>
    <hyperlink ref="B256" location="'4.1.23'!A1" display="Table 4.1.23 Agricultural Producer Price for Cattle  Meat in SADC, US $ Per Tonne, 1991 - 2020" xr:uid="{00000000-0004-0000-0100-000016000000}"/>
    <hyperlink ref="B257" location="'4.1.24'!A1" display="Table 4.1.24 Agricultural Producer Price for  Fresh Whole Cow Milk in SADC, US $ Per Tonne, 1991 - 2020" xr:uid="{00000000-0004-0000-0100-000017000000}"/>
    <hyperlink ref="B258" location="'4.1.25'!A1" display="Table 4.1.25 Agricultural Producer Price  for Chicken Live Weight in SADC , US $ Per Tonne, 1991 - 2020" xr:uid="{00000000-0004-0000-0100-000018000000}"/>
    <hyperlink ref="B259" location="'4.1.26'!A1" display="Table 4.1.26 Agricultural Producer Price  for Chicken Meat in SADC , US $ Per Tonne, 1991 - 2020" xr:uid="{00000000-0004-0000-0100-000019000000}"/>
    <hyperlink ref="B260" location="'4.1.27'!A1" display="Table 4.1.27 Agricultural Producer Price for Goat Live Weight in SADC, US $ Per Tonne, 1991 - 2020" xr:uid="{00000000-0004-0000-0100-00001A000000}"/>
    <hyperlink ref="B261" location="'4.1.28'!A1" display="Table 4.1.28 Agricultural Producer Price  for  Goat Meat in SADC, US $ Per Tonne, 1991 - 2020" xr:uid="{00000000-0004-0000-0100-00001B000000}"/>
    <hyperlink ref="B262" location="'4.1.29'!A1" display="Table 4.1.29 Agricultural Producer Price  for Pig Liveweight in SADC, US $ Per Tonne, 1991 - 2020" xr:uid="{00000000-0004-0000-0100-00001C000000}"/>
    <hyperlink ref="B263" location="'4.1.30'!A1" display="Table 4.1.30 Agricultural Producer Price for  Pig Meat in SADC, US $ Per Tonne, 1991 - 2020" xr:uid="{00000000-0004-0000-0100-00001D000000}"/>
    <hyperlink ref="B264" location="'4.1.31'!A1" display="Table 4.1.31 Agricultural Producer Price  for  Sheep Live weight in SADC, US $ Per Tonne, 1991 - 2020" xr:uid="{00000000-0004-0000-0100-00001E000000}"/>
    <hyperlink ref="B265" location="'4.1.32'!A1" display="Table 4.1.32 Agricultural Producer Price for  Sheep Meat in SADC, US $ Per Tonne, 1991 - 2020" xr:uid="{00000000-0004-0000-0100-00001F000000}"/>
    <hyperlink ref="B267" location="'4.1.33 '!A1" display="Table 4.1.33 Maize Production in SADC (Production, Area, and Yield), 2000 - 2020" xr:uid="{00000000-0004-0000-0100-000020000000}"/>
    <hyperlink ref="B268" location="'4.1.34'!A1" display="Table 4.1.34  Sorghum Production in SADC (Production, Area, and Yield), 2000 - 2020" xr:uid="{00000000-0004-0000-0100-000021000000}"/>
    <hyperlink ref="B269" location="'4.1.35'!A1" display="Table 4.1.35 Paddy Rice Production in SADC (Production, Area, and Yield), 2000 - 2020" xr:uid="{00000000-0004-0000-0100-000022000000}"/>
    <hyperlink ref="B270" location="'4.1.36 '!A1" display="Table 4.1.36 Cassava Production in SADC (Production, Area, and Yield), 2000 - 2020" xr:uid="{00000000-0004-0000-0100-000023000000}"/>
    <hyperlink ref="B271" location="'4.1.37'!A1" display="Table 4.1.37 Wheat Production in SADC (Production, Area, and Yield), 2000 - 2020" xr:uid="{00000000-0004-0000-0100-000024000000}"/>
    <hyperlink ref="B272" location="'4.1.38'!A1" display="Table 4.1.38 Groundnut with Shell Production in SADC (Production, Area, and Yield), 2000 - 2020" xr:uid="{00000000-0004-0000-0100-000025000000}"/>
    <hyperlink ref="B273" location="'4.1.39'!A1" display="Table 4.1.39 Soyabeans Production in SADC (Production, Area, and Yield), 2000 - 2020" xr:uid="{00000000-0004-0000-0100-000026000000}"/>
    <hyperlink ref="B274" location="'4.1.40'!A1" display="Table 4.1.40 Coffee Production in SADC (Production, Area, and Yield), Green, 2000 - 2020" xr:uid="{00000000-0004-0000-0100-000027000000}"/>
    <hyperlink ref="B275" location="'4.1.41'!A1" display="Table 4.1.41 Tea Production in SADC  (Production, Area, and Yield), 2000 - 2020" xr:uid="{00000000-0004-0000-0100-000028000000}"/>
    <hyperlink ref="B276" location="'4.1.42'!A1" display="Table 4.1.42 Seed Cotton Production in SADC (Production, Area, and Yield), 2000 - 2020" xr:uid="{00000000-0004-0000-0100-000029000000}"/>
    <hyperlink ref="B277" location="'4.1.43'!A1" display="Table 4.1.43 Tobacco Production in SADC (Production, Area, and Yield), Unmanufactured, 2000 - 2020" xr:uid="{00000000-0004-0000-0100-00002A000000}"/>
    <hyperlink ref="B278" location="'4.1.44'!A1" display="Table 4.1.44 Sugarcane Production in SADC (Production, Area, and Yield), 2000 - 2020" xr:uid="{00000000-0004-0000-0100-00002B000000}"/>
    <hyperlink ref="B280" location="'4.1.47'!A1" display="Table 4.1.47 Livestock Population in SADC, Number, 2000 - 2020" xr:uid="{00000000-0004-0000-0100-00002C000000}"/>
    <hyperlink ref="B281" location="'4.1.48'!A1" display="Table 4.1.48  Livestock and Poultry Meat Production  in SADC, Thousand  Tonne, 2001 - 2020" xr:uid="{00000000-0004-0000-0100-00002D000000}"/>
    <hyperlink ref="B282" location="'4.1.49'!A1" display="Table 4.1.49   Fish Production in SADC, Freshwater and Marine Catch, Tonne, 1990 - 2020" xr:uid="{00000000-0004-0000-0100-00002E000000}"/>
    <hyperlink ref="B8" location="'1.1.1'!A1" display="Table 1.1.1 Total Merchandise Trade in SADC, Million $, 2000-2021" xr:uid="{00000000-0004-0000-0100-000033000000}"/>
    <hyperlink ref="B9" location="'1.1.2'!A1" display="Table 1.1.2 Intra-SADC Merchandise Trade, Million $, 2000-2021" xr:uid="{00000000-0004-0000-0100-000034000000}"/>
    <hyperlink ref="B10" location="'1.1.3'!A1" display="Table 1.1.3 Extra-SADC Merchandise Trade, Million $, 2000-2021" xr:uid="{00000000-0004-0000-0100-000035000000}"/>
    <hyperlink ref="B11" location="'1.1.4'!A1" display="Table 1.1.4 Intra-SADC Trade as % of SADC Total Trade (%), 2000-2021" xr:uid="{00000000-0004-0000-0100-000036000000}"/>
    <hyperlink ref="B13" location="'1.1.5'!A1" display="Table 1.1.5 SADC Total Exports (FOB) of Merchandise, Million $, 2000-2021" xr:uid="{00000000-0004-0000-0100-000037000000}"/>
    <hyperlink ref="B14" location="'1.1.6'!A1" display="Table 1.1.6 SADC Total Imports (CIF) of Merchandise, Million $, 2000-2021" xr:uid="{00000000-0004-0000-0100-000038000000}"/>
    <hyperlink ref="B15" location="'1.1.7'!A1" display="Table 1.1.7 Total Merchandise Trade balance, Million $, 2000-2021" xr:uid="{00000000-0004-0000-0100-000039000000}"/>
    <hyperlink ref="B17" location="'1.1.8'!A1" display="Table 1.1.8 Intra-SADC Exports (FOB) of Merchandise, Million $, 2000-2021" xr:uid="{00000000-0004-0000-0100-00003A000000}"/>
    <hyperlink ref="B18" location="'1.1.9'!A1" display="Table 1.1.9 Intra-SADC Imports (CIF) of Merchandise, Million $, 2000-2021" xr:uid="{00000000-0004-0000-0100-00003B000000}"/>
    <hyperlink ref="B19" location="'1.1.10'!A1" display="Table 1.1.10 Extra-SADC Exports (FOB) of Merchandise, Million $, 2000-2021" xr:uid="{00000000-0004-0000-0100-00003C000000}"/>
    <hyperlink ref="B20" location="'1.1.11'!A1" display="Table 1.1.11 Extra-SADC Imports (CIF) of Merchandise, Million $, 2000-2021" xr:uid="{00000000-0004-0000-0100-00003D000000}"/>
    <hyperlink ref="B22" location="'1.1.12'!A1" display="Table 1.1.12 Intra-SADC Merchandise Trade balance, Million $, 2000-2021" xr:uid="{00000000-0004-0000-0100-00003E000000}"/>
    <hyperlink ref="B23" location="'1.1.13'!A1" display="Table 1.1.13 Intra-SADC Exports of goods as % of Total Exports of Goods in SADC (%), 2000-2021" xr:uid="{00000000-0004-0000-0100-00003F000000}"/>
    <hyperlink ref="B24" location="'1.1.14'!A1" display="Table 1.1.14 Intra-SADC Imports of goods as % of Total Imports of Goods in SADC (%), 2000-2021" xr:uid="{00000000-0004-0000-0100-000040000000}"/>
    <hyperlink ref="B26" location="'1.1.15'!A1" display="Table 1.1.15 Merchandise Trade, Angola, Million $, 2000-2021" xr:uid="{00000000-0004-0000-0100-000041000000}"/>
    <hyperlink ref="B27" location="'1.1.16'!A1" display="Table 1.1.16 Merchandise Trade, Botswana, Million $, 2000-2021" xr:uid="{00000000-0004-0000-0100-000042000000}"/>
    <hyperlink ref="B28" location="'1.1.17'!A1" display="Table 1.1.17 Merchandise Trade, Comoros, Million $, 2009-2021" xr:uid="{00000000-0004-0000-0100-000043000000}"/>
    <hyperlink ref="B29" location="'1.1.18'!A1" display="Table 1.1.18 Merchandise Trade, Democratic Republic of Congo, Million $, 2000-2021" xr:uid="{00000000-0004-0000-0100-000044000000}"/>
    <hyperlink ref="B30" location="'1.1.19'!A1" display="Table 1.1.19 Merchandise Trade, Eswatini, Million $, 2000-2021" xr:uid="{00000000-0004-0000-0100-000045000000}"/>
    <hyperlink ref="B31" location="'1.1.20'!A1" display="Table 1.1.20 Merchandise Trade, Lesotho, Million $, 2000-2021" xr:uid="{00000000-0004-0000-0100-000046000000}"/>
    <hyperlink ref="B32" location="'1.1.21'!A1" display="Table 1.1.21 Merchandise Trade, Madagascar, Million $, 2000-2021" xr:uid="{00000000-0004-0000-0100-000047000000}"/>
    <hyperlink ref="B33" location="'1.1.22'!A1" display="Table 1.1.22 Merchandise Trade, Malawi, Million $, 2000-2021" xr:uid="{00000000-0004-0000-0100-000048000000}"/>
    <hyperlink ref="B34" location="'1.1.23'!A1" display="Table 1.1.23 Merchandise Trade, Mauritius, Million $, 2000-2021" xr:uid="{00000000-0004-0000-0100-000049000000}"/>
    <hyperlink ref="B35" location="'1.1.24'!A1" display="Table 1.1.24 Merchandise Trade, Mozambique, Million $, 2000-2021" xr:uid="{00000000-0004-0000-0100-00004A000000}"/>
    <hyperlink ref="B36" location="'1.1.25'!A1" display="Table 1.1.25 Merchandise Trade, Namibia, Million $, 2000-2021" xr:uid="{00000000-0004-0000-0100-00004B000000}"/>
    <hyperlink ref="B37" location="'1.1.26'!A1" display="Table 1.1.26 Merchandise Trade, Seychelles, Million $, 2000-2021" xr:uid="{00000000-0004-0000-0100-00004C000000}"/>
    <hyperlink ref="B38" location="'1.1.27'!A1" display="Table 1.1.27 Merchandise Trade, South Africa, Million $, 2000-2021" xr:uid="{00000000-0004-0000-0100-00004D000000}"/>
    <hyperlink ref="B39" location="'1.1.28'!A1" display="Table 1.1.28 Merchandise Trade, Tanzania, Million $, 2000-2021" xr:uid="{00000000-0004-0000-0100-00004E000000}"/>
    <hyperlink ref="B40" location="'1.1.29'!A1" display="Table 1.1.29 Merchandise Trade, Zambia, Million $, 2000-2021" xr:uid="{00000000-0004-0000-0100-00004F000000}"/>
    <hyperlink ref="B41" location="'1.1.30'!A1" display="Table 1.1.30 Merchandise Trade, Zimbabwe, Million $, 2000-2021" xr:uid="{00000000-0004-0000-0100-000050000000}"/>
    <hyperlink ref="B48" location="'2.1'!A1" display="Table 2.1  Total Arrivals of Non Resident Tourists/Visitors in  SADC, Thousand, 1995 - 2021" xr:uid="{00000000-0004-0000-0100-0000C1000000}"/>
    <hyperlink ref="B49" location="'2.2'!A1" display="Table 2.2  Arrivals of Non Resident Tourists/Visitors (Overnight) in  SADC, Thousand, 1995 - 2021" xr:uid="{00000000-0004-0000-0100-0000C2000000}"/>
    <hyperlink ref="B50" location="'2.3'!A1" display="Table 2.3  Annual Growth in Arrivals of Non Resident Tourists/Visitors in SADC, (%), 1996 - 2021" xr:uid="{00000000-0004-0000-0100-0000C3000000}"/>
    <hyperlink ref="B51" location="'2.4'!A1" display="Table 2.4  Arrivals of Non Resident Tourists/Visitors from SADC countries, Thousand, 2000 - 2021" xr:uid="{00000000-0004-0000-0100-0000C4000000}"/>
    <hyperlink ref="B52" location="'2.5'!A1" display="Table 2.5  Arrivals by region in SADC countries, Thousand, 1995 - 2021" xr:uid="{00000000-0004-0000-0100-0000C5000000}"/>
    <hyperlink ref="B53" location="'2.6'!A1" display="Table 2.6  Arrivals of Non Resident Tourists/Visitors in  SADC by main purpose, Thousand, 2000 - 2021" xr:uid="{00000000-0004-0000-0100-0000C6000000}"/>
    <hyperlink ref="B54" location="'2.7'!A1" display="Table 2.7  Arrivals of Non Resident Tourists/Visitors in  SADC by mode of transport, Thousand, 2000 - 2021" xr:uid="{00000000-0004-0000-0100-0000C7000000}"/>
    <hyperlink ref="B55" location="'2.8'!A1" display="Table 2.8  Tourism Receipts in SADC, Million US$, 1995 - 2021" xr:uid="{00000000-0004-0000-0100-0000C8000000}"/>
    <hyperlink ref="B71" location="'3.1.1'!A1" display="Table 3.1.1 Total Road Network in SADC, Km, 1990-2021, Selected Years " xr:uid="{00000000-0004-0000-0100-0000D6000000}"/>
    <hyperlink ref="B72" location="'3.1.2'!A1" display="Table 3.1.2  Motor Vehicle Fleet in SADC,  2007-2021" xr:uid="{00000000-0004-0000-0100-0000D7000000}"/>
    <hyperlink ref="B73" location="'3.1.3'!A1" display="Table 3.1.3  Motor Vehicle Fleet in SADC, Per Thousand People, 2000-2021" xr:uid="{00000000-0004-0000-0100-0000D8000000}"/>
    <hyperlink ref="B74" location="'3.1.4'!A1" display="Table 3.1.4  Passenger Car Fleet, Number, 2000-2021" xr:uid="{00000000-0004-0000-0100-0000D9000000}"/>
    <hyperlink ref="B75" location="'3.1.5'!A1" display="Table 3.1.5  Passenger Car Fleet in SADC, Per Thousand People, 2000-2021" xr:uid="{00000000-0004-0000-0100-0000DA000000}"/>
    <hyperlink ref="B76" location="'3.1.6'!A1" display="Table 3.1.6  Railway Line Route Length in SADC, Total Route-Km, 1980-2021, Selected years" xr:uid="{00000000-0004-0000-0100-0000DB000000}"/>
    <hyperlink ref="B77" location="'3.1.7'!A1" display="Table 3.1.7  Passengers carried through railways, Number, 2007-2021" xr:uid="{00000000-0004-0000-0100-0000DC000000}"/>
    <hyperlink ref="B78" location="'3.1.8'!A1" display="Table 3.1.8 Passengers Carried through SADC Railways,  Million Passenger-Km, 1980-2021" xr:uid="{00000000-0004-0000-0100-0000DD000000}"/>
    <hyperlink ref="B79" location="'3.1.9'!A1" display="Table 3.1.9 Goods Transported through SADC Railways, Tons, 2007-2021" xr:uid="{00000000-0004-0000-0100-0000DE000000}"/>
    <hyperlink ref="B80" location="'3.1.10'!A1" display="Table 3.1.10 Goods Transported through SADC Railways,  Million Ton-Km, 1980-2021" xr:uid="{00000000-0004-0000-0100-0000DF000000}"/>
    <hyperlink ref="B81" location="'3.1.11'!A1" display="Table 3.1.11 Volume of export carried on rail transport, Tons, 2007-2021" xr:uid="{00000000-0004-0000-0100-0000E0000000}"/>
    <hyperlink ref="B82" location="'3.1.12'!A1" display="Table 3.1.12 Volume of import carried on rail transport, Tons, 2007-2021" xr:uid="{00000000-0004-0000-0100-0000E1000000}"/>
    <hyperlink ref="B83" location="'3.1.13'!A1" display="Table 3.1.13  Number of Airports, Number, 2000-2021" xr:uid="{00000000-0004-0000-0100-0000E2000000}"/>
    <hyperlink ref="B84" location="'3.1.14'!A1" display="Table 3.1.14 Air Tansport - Registered Carrier Departures Worldwide of SADC, Number, 1980-2021" xr:uid="{00000000-0004-0000-0100-0000E3000000}"/>
    <hyperlink ref="B85" location="'3.1.15'!A1" display="Table 3.1.15 Air Transport - Passengers Carried in SADC, Number, 1980-2021" xr:uid="{00000000-0004-0000-0100-0000E4000000}"/>
    <hyperlink ref="B86" location="'3.1.16'!A1" display="Table 3.1.16  Air Transport - Freight, Tons, 2000-2021" xr:uid="{00000000-0004-0000-0100-0000E5000000}"/>
    <hyperlink ref="B87" location="'3.1.17'!A1" display="Table 3.1.17 Air Transport - Freight in SADC, Million Ton-Km, 1980-2021" xr:uid="{00000000-0004-0000-0100-0000E6000000}"/>
    <hyperlink ref="B88" location="'3.1.18'!A1" display="Table 3.1.18 Aircarft movement, Number, 2007-2021" xr:uid="{00000000-0004-0000-0100-0000E7000000}"/>
    <hyperlink ref="B89" location="'3.1.19'!A1" display="Table 3.1.19  Number of Ports, Number, 2000-2021" xr:uid="{00000000-0004-0000-0100-0000E8000000}"/>
    <hyperlink ref="B90" location="'3.1.20'!A1" display="Table 3.1.20  Port Traffic-Freight Cargo imported, Tons, 2000-2021" xr:uid="{00000000-0004-0000-0100-0000E9000000}"/>
    <hyperlink ref="B91" location="'3.1.21'!A1" display="Table 3.1.21  Port Traffic-Freight Cargo exported, Tons, 2000-2021" xr:uid="{00000000-0004-0000-0100-0000EA000000}"/>
    <hyperlink ref="B98" location="'3.2.1 '!A1" display="Table 3.2.1  Telecommunication Services - Fixed Telephone Lines in SADC, Number, 2000-2021" xr:uid="{00000000-0004-0000-0100-0000EB000000}"/>
    <hyperlink ref="B99" location="'3.2.2'!A1" display="Table 3.2.2  Telecommunication Services - Fixed Telephone Lines, Per 100 Inhabitants in SADC, 2000-2021" xr:uid="{00000000-0004-0000-0100-0000EC000000}"/>
    <hyperlink ref="B100" location="'3.2.3'!A1" display="Table 3.2.3  Internet Services - Fixed broadband, Number of  Subscriptions in SADC, 2002-2021" xr:uid="{00000000-0004-0000-0100-0000ED000000}"/>
    <hyperlink ref="B101" location="'3.2.4'!A1" display="Table 3.2.4  Internet Services - Fixed broadband, Density Per  100 Inhabitants in SADC, 2002-2021" xr:uid="{00000000-0004-0000-0100-0000EE000000}"/>
    <hyperlink ref="B102" location="'3.2.5'!A1" display="Table 3.2.5  Internet Services - Fixed Internet Subscriptions, Number of  Subscriptions in SADC, 2000  - 2021" xr:uid="{00000000-0004-0000-0100-0000EF000000}"/>
    <hyperlink ref="B103" location="'3.2.6'!A1" display="Table 3.2.6  Internet Services - Fixed Internet Subscriptions, Density Per  100 Inhabitants in SADC, 2000  - 2021" xr:uid="{00000000-0004-0000-0100-0000F0000000}"/>
    <hyperlink ref="B104" location="'3.2.7'!A1" display="Table 3.2.7  Total fixed broadband subscriptions in SADC, 2010-2021" xr:uid="{00000000-0004-0000-0100-0000F1000000}"/>
    <hyperlink ref="B105" location="'3.2.8'!A1" display="Table 3.2.8  Internet Access Subscriptions in SADC, Number, 2000-2021" xr:uid="{00000000-0004-0000-0100-0000F2000000}"/>
    <hyperlink ref="B106" location="'3.2.9'!A1" display="Table 3.2.9  Internet Access Subscriptions in SADC, per 100 Inhabitants, 2000-2021" xr:uid="{00000000-0004-0000-0100-0000F3000000}"/>
    <hyperlink ref="B107" location="'3.2.10'!A1" display="Table 3.2.10  Internet Users, Number, 2000-2021" xr:uid="{00000000-0004-0000-0100-0000F4000000}"/>
    <hyperlink ref="B108" location="'3.2.11'!A1" display="Table 3.2.11  Internet Users Per 100 Inhabitants in SADC, 2000-2021" xr:uid="{00000000-0004-0000-0100-0000F5000000}"/>
    <hyperlink ref="B109" location="'3.2.12'!A1" display="Table 3.2.12 Mobile Cellular Subscribers, Number of  Subscriptions in SADC, 2000-2021" xr:uid="{00000000-0004-0000-0100-0000F6000000}"/>
    <hyperlink ref="B110" location="'3.2.13'!A1" display="Table 3.2.13  Households with Internet access at home in SADC, by region, %, 2010-2021" xr:uid="{00000000-0004-0000-0100-0000F7000000}"/>
    <hyperlink ref="B111" location="'3.2.14'!A1" display="Table 3.2.14 Mobile Cellular Subscribers, Density Per  100 Inhabitants in SADC, 2000-2021" xr:uid="{00000000-0004-0000-0100-0000F8000000}"/>
    <hyperlink ref="B112" location="'3.2.15'!A1" display="Table 3.2.15  Mobile Service Providers, Number, 2000-2021" xr:uid="{00000000-0004-0000-0100-0000F9000000}"/>
    <hyperlink ref="B113" location="'3.2.16'!A1" display="Table 3.2.16  Population covered by at least a 3G mobile network, %, 2010-2021" xr:uid="{00000000-0004-0000-0100-0000FA000000}"/>
    <hyperlink ref="B114" location="'3.2.17'!A1" display="Table 3.2.17  Female mobile phone ownership as a % of total female population, %, 2014-2020" xr:uid="{00000000-0004-0000-0100-0000FB000000}"/>
    <hyperlink ref="B115" location="'3.2.18'!A1" display="Table 3.2.18  Population covered by a mobile-cellular network, %, 2010-2021" xr:uid="{00000000-0004-0000-0100-0000FC000000}"/>
    <hyperlink ref="B116" location="'3.2.19'!A1" display="Table 3.2.19 Mobile Broadband subscriptions, 2007-2021" xr:uid="{00000000-0004-0000-0100-0000FD000000}"/>
    <hyperlink ref="B131" location="'3.3.1'!A1" display="Table 3.3.1 Total Energy supply,  Petajoules, 1990- 2019" xr:uid="{00000000-0004-0000-0100-000006010000}"/>
    <hyperlink ref="B132" location="'3.3.2'!A1" display="Table 3.3.2 Components of Total Energy Supply,  Petajoules, 1990-2019" xr:uid="{00000000-0004-0000-0100-000007010000}"/>
    <hyperlink ref="B133" location="'3.3.3'!A1" display="Table 3.3.3 Energy supply per capita,  Gigajoules, 1990- 2019" xr:uid="{00000000-0004-0000-0100-000008010000}"/>
    <hyperlink ref="B134" location="'3.3.4'!A1" display="Table 3.3.4 Primary energy production,  Petajoules, Selected years" xr:uid="{00000000-0004-0000-0100-000009010000}"/>
    <hyperlink ref="B135" location="'3.3.5'!A1" display="Table 3.3.5  Energy production in SADC, kt of oil equivalent, 1980 -2015" xr:uid="{00000000-0004-0000-0100-00000A010000}"/>
    <hyperlink ref="B136" location="'3.3.6'!A1" display="Table 3.3.6 Total Energy Use in SADC, Kt of Oil Equivalent, 1980 -2021" xr:uid="{00000000-0004-0000-0100-00000B010000}"/>
    <hyperlink ref="B137" location="'3.3.7'!A1" display="Table 3.3.7 Net import of energy, % of energy use,2000-2014" xr:uid="{00000000-0004-0000-0100-00000C010000}"/>
    <hyperlink ref="B138" location="'3.3.8'!A1" display="Table 3.3.8  Total Energy Use Per Capita in SADC, Kg of Oil Equivalent, 1980 - 2021" xr:uid="{00000000-0004-0000-0100-00000D010000}"/>
    <hyperlink ref="B139" location="'3.3.9'!A1" display="Table 3.3.9 GDP per unit of energy use (constant 2017 PPP $ per kg of oil equivalent) in SADC, 1990-2015" xr:uid="{00000000-0004-0000-0100-00000E010000}"/>
    <hyperlink ref="B140" location="'3.3.10 '!A1" display="Table 3.3.10  Energy use (kg of oil equivalent) in SADC per $1 000 GDP (constant 2017 PPP), 1990-2015" xr:uid="{00000000-0004-0000-0100-00000F010000}"/>
    <hyperlink ref="B141" location="'3.3.11'!A1" display="Table 3.3.11  Energy Consumption Per Capita, kWh, 2018-2019" xr:uid="{00000000-0004-0000-0100-000010010000}"/>
    <hyperlink ref="B142" location="'3.3.12'!A1" display="Table 3.3.12 Total Electricity Production in SADC,  Million Kilowatt-Hour, 1990-2021" xr:uid="{00000000-0004-0000-0100-000011010000}"/>
    <hyperlink ref="B143" location="'3.3.13'!A1" display="Table 3.3.13 Production of electricity - by type,  Million Kilowatt-Hour, 2016-2021" xr:uid="{00000000-0004-0000-0100-000012010000}"/>
    <hyperlink ref="B144" location="'3.3.14'!A1" display="Table 3.3.14  Total Net Installed Capacity of  Electricity Power Plants in SADC,   Thousand Kilowatt, 1990 - 2021" xr:uid="{00000000-0004-0000-0100-000013010000}"/>
    <hyperlink ref="B145" location="'3.3.15'!A1" display="Table 3.3.15 Percentage of Population in SADC With Access to Electricity, 2009 - 2020" xr:uid="{00000000-0004-0000-0100-000014010000}"/>
    <hyperlink ref="B146" location="'3.3.16'!A1" display="Table 3.3.16 Electricity consumption (Million Kilowatt-hours) in SADC, 2000-2021" xr:uid="{00000000-0004-0000-0100-000015010000}"/>
    <hyperlink ref="B147" location="'3.3.17'!A1" display="Table 3.3.17 Electricity consumption by industry and construction (Million Kilowatt-hours) in SADC, 2000-2021" xr:uid="{00000000-0004-0000-0100-000016010000}"/>
    <hyperlink ref="B148" location="'3.3.18'!A1" display="Table 3.3.18 Electricity consumption by households (Million Kilowatt-hours) in SADC, 2000-2021" xr:uid="{00000000-0004-0000-0100-000017010000}"/>
    <hyperlink ref="B149" location="'3.3.19'!A1" display="Table 3.3.19 Electricity Tariffs in SADC by Type of Customer, US $ , 2001 -2021" xr:uid="{00000000-0004-0000-0100-000018010000}"/>
    <hyperlink ref="B150" location="'3.3.20'!A1" display="Table 3.3.20 Electricity Imports  (Million Kilowatt-hours) in SADC, 2000-2019" xr:uid="{00000000-0004-0000-0100-000019010000}"/>
    <hyperlink ref="B151" location="'3.3.21'!A1" display="Table 3.3.21 Electricity Exports  (Million Kilowatt-hours) in SADC, 2000-2019" xr:uid="{00000000-0004-0000-0100-00001A010000}"/>
    <hyperlink ref="B152" location="'3.3.22'!A1" display="Table 3.3.22 Pump prices for gasoline in SADC in US cents per litre, 1991 - 2021 Selected Years" xr:uid="{00000000-0004-0000-0100-00001B010000}"/>
    <hyperlink ref="B153" location="'3.3.23'!A1" display="Table 3.3.23 Pump prices for diesel in SADC in US cents per litre, 1991-2021, Selected Years" xr:uid="{00000000-0004-0000-0100-00001C010000}"/>
    <hyperlink ref="B154" location="'3.3.24'!A1" display="Table 3.3.24  Price for Kerosene in SADC, US $ per litre, 2000 - 2021" xr:uid="{00000000-0004-0000-0100-00001D010000}"/>
    <hyperlink ref="B155" location="'3.3.25'!A1" display="Table 3.3.25  Fuels Used in SADC for Cooking , Percent Total  Population, Latest Year " xr:uid="{00000000-0004-0000-0100-00001E010000}"/>
    <hyperlink ref="B156" location="'3.3.26'!A1" display="Table 3.3.26  Access to clean fuels and technologies for cooking , Percent Total  Population, 2000-2020" xr:uid="{00000000-0004-0000-0100-00001F010000}"/>
    <hyperlink ref="B157" location="'3.3.27'!A1" display="Table 3.3.27  Renewable energy share in the total final energy consumption (%),2000-2019" xr:uid="{00000000-0004-0000-0100-000020010000}"/>
    <hyperlink ref="B56" location="'2.9'!A1" display="Table 2.9 Non Resident Tourists/Visitors Average Length of Stay in SADC, Days, 1990 - 2022" xr:uid="{41209E78-3D40-49CA-844E-C53AAFB16EE4}"/>
    <hyperlink ref="B57" location="'2.10'!A1" display="Table 2.10 Non Resident Tourists/Visitors from SADC Countries Average Length of Stay, Nights, 2000 - 2021" xr:uid="{A840F48B-3530-4EB1-A597-03F0EE04968B}"/>
    <hyperlink ref="B58" location="'2.11'!A1" display="Table 2.11 Tourist Nights spent, Number, 2000-2022" xr:uid="{FAE333BF-3932-45A7-9396-7B4706BAD77C}"/>
    <hyperlink ref="B59" location="'2.12'!A1" display="Table 2.12 Number of Hotels in SADC, Units, 2000 - 2022" xr:uid="{59D4A06D-2322-45DB-BEF0-1437285F3B60}"/>
    <hyperlink ref="B60" location="'2.13'!A1" display="Table 2.13  Tourism Bed Capacity in SADC, 1990 - 2022" xr:uid="{45FC43DE-5811-46C6-8E6E-855FDE39F9FB}"/>
    <hyperlink ref="B61" location="'2.14'!A1" display="Table 2.14 Tourism Bed Occupancy Rate in SADC, %, 1990 - 2022" xr:uid="{55A66C0A-B84D-45A6-9432-CF9C581E241D}"/>
    <hyperlink ref="B62" location="'2.15'!A1" display="Table 2.15 Tourism Room Capacity  in SADC, Units, 1990 - 2022" xr:uid="{8D112637-2FFB-4E92-BD0A-9EAC61F9A3E9}"/>
    <hyperlink ref="B63" location="'2.16'!A1" display="Table 2.16 Number of employees by tourism industries , Thousand,  2000 - 2021" xr:uid="{8DE2AAE6-183D-43D3-982B-B382674FBEE7}"/>
    <hyperlink ref="B64" location="'2.17'!A1" display="Table 2.17 Tourism direct GDP as a proportion of total GDP, %, 2008-2020" xr:uid="{80DC58F8-F6EF-4ECE-8DF1-30F79A5095CF}"/>
    <hyperlink ref="B117" location="'3.2.20'!A1" display="Table 3.2.20 Active mobile-broadband subscriptions per 100 inhabitants, %, 2010-2022" xr:uid="{03CF5537-7DDD-4479-A0ED-25E78C60E92C}"/>
    <hyperlink ref="B118" location="'3.2.21'!A1" display="Table 3.2.21 Individuals using the Internet (% of population), 2000-2020" xr:uid="{89442700-53FC-4F61-9A7F-A1A930E72BE2}"/>
    <hyperlink ref="B119" location="'3.2.22'!A1" display="Table 3.2.22 Internet tariffs, 20hours per month, in USD, 2012-2022" xr:uid="{32CFE287-FB86-4AB5-9B79-1D7EE1C8F705}"/>
    <hyperlink ref="B120" location="'3.2.23'!A1" display="Table 3.2.23 Fixed Telephone price of a three-minute local call (off-peak), in USD, 2012-2022" xr:uid="{6D1143E5-6B3F-47FD-95AC-E52DB6B9E89F}"/>
    <hyperlink ref="B121" location="'3.2.24'!A1" display="Table 3.2.24 Fixed telephone price of a three-minute local call (peak), in USD, 2012-2022" xr:uid="{3B2BB716-570F-4A6C-8382-78111B89D4C3}"/>
    <hyperlink ref="B122" location="'3.2.25'!A1" display="Table 3.2.25 Fixed telephone price of a three-minute call from fixed phone to a mobile , in USD, 2012-2022" xr:uid="{E90BF58A-8B06-4638-A842-89CCE0F0FBB2}"/>
    <hyperlink ref="B123" location="'3.2.26'!A1" display="Table 3.2.26 Mobile phone call tariff, peak (per minute), in USD, 2012-2022" xr:uid="{A90F0ABE-20AA-470D-9A85-399DABE69568}"/>
    <hyperlink ref="B124" location="'3.2.28'!A1" display="Table 3.2.28 Mobile cellular SMS price, in USD, 2012-2022" xr:uid="{63E74BB5-3984-44E1-B235-F047FBD0FED8}"/>
    <hyperlink ref="B125" location="'3.2.29'!A1" display="Table 3.2.29  Population covered by at least a 4G mobile network, %, 2012-2022" xr:uid="{E27EBE8F-9E22-45E6-BD0F-1B66EFC3EC2D}"/>
    <hyperlink ref="B126" location="'3.2.30'!A1" display="Table 3.2.30  Households with a computer at home, %, 2010-2021" xr:uid="{9151429A-7E3B-4603-A66F-988E8FB4F15A}"/>
    <hyperlink ref="B158" location="'3.3.28'!A1" display="Table 3.3.28  Installed renewable electricity-generating capacity, Watts per capita,2000-2021" xr:uid="{0DE714F9-1915-4240-9911-23A866865452}"/>
    <hyperlink ref="B160" location="'3.3.30'!A1" display="Table 3.3.30 Inflation rate in SADC for Energy, 2010 - 2023" xr:uid="{897A525F-D16B-4616-BC40-D65E7567796C}"/>
    <hyperlink ref="B284" location="'4.1.48'!A1" display="Table 4.1.48   Plant genetic resources accessions stored ex situ (number), Selected years" xr:uid="{D0CADDF9-6759-458D-A755-A4F9CB162693}"/>
    <hyperlink ref="B285" location="'4.1.49'!A1" display="Table 4.1.49  Total official flows (disbursements) for agriculture, by recipient countries, Millions of constant 2021 United States dollars, 2000-2021" xr:uid="{73287068-1782-420F-9C8A-A0042AE53F3C}"/>
    <hyperlink ref="B293" location="'4.2.2'!A1" display="Table 4.2.2 Prevalence of underweight among children under 5 (%), 2000-2022" xr:uid="{34384CDF-A3FF-4792-A9DC-F06B66FA5218}"/>
    <hyperlink ref="B294" location="'4.2.3'!A1" display="Table 4.2.3 Prevalence of wasting among children under 5 (Low weight for height), (%), 2000-2022" xr:uid="{E8A87EEF-3BC6-442E-993D-BFF42C11975F}"/>
    <hyperlink ref="B295" location="'4.2.4'!A1" display="Table 4.2.4 Children moderately or severely wasted, Thousands, 2000-2022" xr:uid="{69A5B74E-F323-4C5C-BF3E-59288CBE0BEB}"/>
    <hyperlink ref="B296" location="'4.2.5'!A1" display="Table 4.2.5 Prevalence of stunting among children under 5 (Low height for age), (%),2000-2022" xr:uid="{D60E537B-A785-4DAB-B1BD-93AF26AE5B34}"/>
    <hyperlink ref="B297" location="'4.2.6'!A1" display="Table 4.2.6 Children moderately or severely stunted, Thousands, 2000-2022" xr:uid="{11FCBFEE-0420-4B6B-8B44-6B647866C8A6}"/>
    <hyperlink ref="B298" location="'4.2.7'!A1" display="Table 4.2.7 Prevalence of undernourishment (3-year average), (%),2000-2022" xr:uid="{33116682-88A9-4785-B4B7-F49F8CD196B5}"/>
    <hyperlink ref="B299" location="'4.2.8'!A1" display="Table 4.2.8 Number of people undernourished (3-year average), Million,2000-2022" xr:uid="{FE2982F4-C853-4E75-AE0A-D8DA5295264D}"/>
    <hyperlink ref="B300" location="'4.2.9'!A1" display="Table 4.2.9 Number of moderately or severely food insecure people (3-year average), Million,2014-2022" xr:uid="{127865AB-5847-4EC3-86F2-3B98FD393454}"/>
    <hyperlink ref="B301" location="'4.2.10'!A1" display="Table 4.2.10 Prevalence of severe food insecurity in the total population (3-year average),%, 2014-2022" xr:uid="{91FCA950-676E-4F1F-ABAF-D0A04114CE93}"/>
    <hyperlink ref="B302" location="'4.2.11'!A1" display="Table 4.2.11 Children moderately or severely overweight, Thousands, 2000-2022" xr:uid="{6D95E2C2-2D77-4D90-918C-BBC24AD47817}"/>
    <hyperlink ref="B303" location="'4.2.12'!A1" display="Table 4.2.12 Proportion of children moderately or severely overweight, (%), 2000-2022" xr:uid="{B8A9F1BF-8A44-472C-A40D-AEF05C86FE0C}"/>
    <hyperlink ref="B304" location="'4.2.13'!A1" display="Table 4.2.13 Proportion of women aged 15-49 years with anaemia, (%), 2000-2022" xr:uid="{27DAF122-B954-4B03-AF9B-76EAC382F05F}"/>
    <hyperlink ref="B344" location="'6.1'!A1" display="Table 6.1  Number of deaths, missing persons and directly affected persons attributed to disasters per 100 000 population, latest year" xr:uid="{ABF7790E-0197-4FBC-A06A-26633245F591}"/>
    <hyperlink ref="B345" location="'6.2'!A1" display="Table 6.2  Number of deaths and missing persons attributed to disasters, 2005-2021" xr:uid="{5C34A6A6-B6C0-446A-83AB-401F75CCD4F8}"/>
    <hyperlink ref="B346" location="'6.3'!A1" display="Table 6.3 Number of deaths and missing persons attributed to disasters per 100,000 population (number), 2005-2021" xr:uid="{94DC413A-25B8-47B4-AEE7-532AE33D7186}"/>
    <hyperlink ref="B347" location="'6.4'!A1" display="Table 6.4 Number of deaths due to disaster (number), 2005-2021" xr:uid="{A5E924CE-D255-478A-8D99-03CD63028E53}"/>
    <hyperlink ref="B348" location="'6.5'!A1" display="Table 6.5 Number of directly affected persons attributed to disasters per 100,000 population (number), 2005-2021" xr:uid="{876DE146-1D0C-4724-8E29-243B119CAAD3}"/>
    <hyperlink ref="B349" location="'6.6'!A1" display="Table 6.6 Number of missing persons due to disaster (number), 2005-2021" xr:uid="{B8366E86-F62B-4647-89CE-ECDDBD82D916}"/>
    <hyperlink ref="B42" location="'10.1.31'!A1" display="Table 1.1.31 Proportion of tariff lines applies to imports with zero-tariffs (%), 2005-2021, Selected years" xr:uid="{2B43579D-5DD7-4750-93F9-E9F1F583B467}"/>
    <hyperlink ref="B92" location="'3.1.22'!A1" display="Table 3.1.22 Container port traffic, maritime transport (twenty-foot equivalent units - TEUs), 2010-2020" xr:uid="{CE9C3465-02A8-43E5-B641-0C62F4F39285}"/>
    <hyperlink ref="B93" location="'3.1.23'!A1" display="Table 3.1.23 Proportion of population that has convenient access to public transport (%), 2020" xr:uid="{C2E09515-3C1F-4505-9FE0-E2CA19483AE4}"/>
    <hyperlink ref="B287" location="'4.1.50'!A1" display="Table 4.1.50  Number of local breeds kept in the country" xr:uid="{49177351-2EE3-4084-AD2F-3B21312EC182}"/>
    <hyperlink ref="B305" location="'4.2.14'!A1" display="Table 4.2.14 Food waste, Tonnes" xr:uid="{32D0048F-1630-4663-B705-F4F03AC494F6}"/>
    <hyperlink ref="B306" location="'4.2.15'!A1" display="Table 4.2.15 Food waste per Capita, Kg" xr:uid="{5E1222CD-E93D-408C-ACB9-3749B0A1F8F1}"/>
    <hyperlink ref="B159" location="'3.3.29'!A1" display="Table 3.3.29  Total Installed renewable electricity, MW,2000-2023" xr:uid="{49059601-B7FC-4E17-8589-1DE0F2006BE6}"/>
    <hyperlink ref="B196" location="'3.3.1'!A1" display="Table 3.4.1 Total Annual Renewable Water Resources Available in SADC, Cubic Kilometer per year, 2011 - 2023" xr:uid="{170931B2-5E69-403A-94CA-13A7F32FE7B5}"/>
    <hyperlink ref="B197" location="'3.4.2'!A1" display="Table 3.4.2  Total renewable water resources per capita in SADC, Cubic Kilometer per year, 2011 - 2021" xr:uid="{E24A908F-24B2-4F09-AD5B-4F4061248B7A}"/>
    <hyperlink ref="B198" location="'3.4.3'!A1" display="Table 3.4.3  Agricultural water withdrawal as % of total renewable water resources, %, 2013 - 2021" xr:uid="{0B31E5FA-8E35-4F14-8654-7169717B6330}"/>
    <hyperlink ref="B199" location="'3.4.4'!A1" display="Table 3.4.4 Total Internal Renewable Water Resources (IRWR) Available in SADC, Cubic Kilometer per year, 2011 - 2023" xr:uid="{0E8FFE54-49AC-4025-94AF-0A05DEA811B7}"/>
    <hyperlink ref="B200" location="'3.4.5'!A1" display="Table 3.4.5 Total annual renewable internal water resources per capita in SADC, 1982 -  2023, Selected years" xr:uid="{B78B3374-4EE8-4BA3-AAD1-91226D61E21D}"/>
    <hyperlink ref="B201" location="'3.4.6'!A1" display="Table 3.4.6 Total Annual Freshwater Withdrawals in SADC, Billion Cubic Meter, 1987 - 2023, Selected Years" xr:uid="{9EDF66D0-FDDC-4F41-A564-0CD559329606}"/>
    <hyperlink ref="B202" location="'3.4.7'!A1" display="Table 3.4.7 Freshwater withdrawal as a proportion of available freshwater resources, %, 2000-2021" xr:uid="{5E2E99D0-F2FC-46E7-BD80-2E21E2AC5C10}"/>
    <hyperlink ref="B203" location="'3.4.8'!A1" display="Table 3.4.8  Municipal water withdrawal, km3, 2009-2021" xr:uid="{78EA27DE-F9C4-411E-AFE6-28D3852F2D08}"/>
    <hyperlink ref="B204" location="'3.4.9'!A1" display="Table 3.4.9  Agricultural water withdrawal, km3, 2009-2021" xr:uid="{5B744EF1-3EB5-4EC5-A3D8-C0797B568071}"/>
    <hyperlink ref="B205" location="'3.4.10'!A1" display="Table 3.4.10  Irrigation water withdrawal, km3, 2009-2021" xr:uid="{A9D061FB-09DC-489A-B8FA-8CB4539FE834}"/>
    <hyperlink ref="B206" location="'3.4.11'!A1" display="Table 3.4.11  Agricultural water withdrawal, km3, 2009-2021" xr:uid="{1949F749-C824-47B0-9A14-FF9F769DF195}"/>
    <hyperlink ref="B207" location="'3.4.12'!A1" display="Table 3.4.12 Percentage of Total Annual Freshwater Withdrawals Used for Domestic Use in SADC, 2009 - 2023" xr:uid="{7E50348E-32FA-4FC4-B110-084028C5485D}"/>
    <hyperlink ref="B208" location="'3.4.13'!A1" display="Table 3.4.13  Percentage of Total Annual Freshwater Withdrawals Used for Agriculture (Irrigation) in SADC, 2009 - 2023" xr:uid="{699D6153-A6C0-4401-85F8-3C2DD8405614}"/>
    <hyperlink ref="B209" location="'3.3.14'!A1" display="Table 3.4.14  Percentage of Total Annual Freshwater Withdrawals Used for Industry in SADC, 2009 - 2023, Selected Years" xr:uid="{5BCFE340-35D3-4500-8B4D-FB8944401AC3}"/>
    <hyperlink ref="B210" location="'3.4.15'!A1" display="Table 3.4.15  Dam capacity, km3, 2013-2021" xr:uid="{D5D9A763-E09E-4240-B7DD-10F64931EC53}"/>
    <hyperlink ref="B211" location="'3.4.16'!A1" display="Table 3.4.16  Dam capacity per capita, m3/habitant, 2013-2023" xr:uid="{EF8B21CA-F14F-4D15-B496-6B6B3BF16FEC}"/>
    <hyperlink ref="B212" location="'3.4.17'!A1" display="Table 3.4.17  Groundwater produced internally, km3/year, 2013-2021" xr:uid="{B8AE89B1-0792-44C5-9B53-9FD0884C9BA9}"/>
    <hyperlink ref="B213" location="'3.4.18'!A1" display="Table 3.4.18  Surface water produced internally, km3/year, 2013-2021" xr:uid="{C99B921A-B010-4652-8EAE-9A3AF1543941}"/>
    <hyperlink ref="B214" location="'3.4.19'!A1" display="Table 3.4.19  Long-term average annual precipitation in depth, mm/year, 2013-2021" xr:uid="{AF020779-6821-4968-9847-3EA0CFCBDF71}"/>
    <hyperlink ref="B215" location="'3.4.20'!A1" display="Table 3.4.20  Long-term average annual precipitation volume, km3/year, 2013-2021" xr:uid="{6F8C132B-8B77-4238-B3C7-B2DC94BE7B1E}"/>
    <hyperlink ref="B216" location="'3.4.21'!A1" display="Table 3.4.21  Percentage  Population Connected to Public Water Supply in SADC, (%), 1988 - 2015" xr:uid="{C8B0801B-CB96-4678-B86A-6C526D8521F8}"/>
    <hyperlink ref="B217" location="'3.4.22'!A1" display="Table 3.4.22   Water Tariffs in SADC, US $ per m3, 2001 - 2023" xr:uid="{AB5C3DF4-DA64-41F8-B0E7-431A7E0B8360}"/>
    <hyperlink ref="B218" location="'3.4.23'!A1" display="Table 3.4.23 Organic water polluant (BOD) emissions, kg per day, Unit, 1991 -  2007" xr:uid="{5F0E5886-FEBC-4DA1-9976-A9829E7EA577}"/>
    <hyperlink ref="B219" location="'3.4.24'!A1" display="Table 3.4.24 Irrigated Agriculture Water Use Efficiency,  US$/m3, 2011-2021" xr:uid="{8C5F4907-44B1-4DF2-B81A-E1DDD94EFF17}"/>
    <hyperlink ref="B220" location="'3.4.25'!A1" display="Table 3.4.25 Industrial Water Use Efficiency,  US$/m3, 2011-2021" xr:uid="{4E966786-7E0A-4853-946C-80C73E96A2B3}"/>
    <hyperlink ref="B221" location="'3.4.26'!A1" display="Table 3.4.26 Services Water Use Efficiency,  US$/m3, 2011-2023" xr:uid="{4D6AB36F-E410-4150-988C-DC52FA051AC1}"/>
    <hyperlink ref="B222" location="'3.4.27'!A1" display="Table 3.4.27 Water Use Efficiency, United States dollars per cubic meter, 2000-2021" xr:uid="{DC9F05EF-49C0-4D2C-BC5E-20181ED60A46}"/>
    <hyperlink ref="B223" location="'3.4.28'!A1" display="Table 3.4.28 Degree of integrated water resources management implementation, (%), Selected years" xr:uid="{B1DA9F5F-665C-4A7D-B878-C5E4C925FA22}"/>
    <hyperlink ref="B224" location="'3.4.29'!A1" display="Table 3.4.29  Inflation rate for Water in SADC, 2010 -2023" xr:uid="{F5BB13FF-B464-40A9-B542-757CDA1BCFCE}"/>
    <hyperlink ref="B225" location="'3.4.30'!A1" display="Table 3.4.30 Mortality rate attributed to unsafe water, unsafe sanitation and lack of hygiene from diarrhoea, intestinal nematode infections, malnutrition and acute respiratory infections (deaths per 100,000 population)" xr:uid="{A086DF98-C02D-4BF1-918B-215D6021D1BD}"/>
    <hyperlink ref="B288" location="'4.5.51'!A1" display="Table 4.1.51 Pesticides Consumption in SADC, Tonne, 2010 - 2023" xr:uid="{2F38F323-BFD9-4C03-B828-82CBC63255C8}"/>
    <hyperlink ref="B350" location="'6.7'!A1" display="Table 6.7 Number of people affected by disaster (number), 2005-2022" xr:uid="{7770B4A9-E1F0-4C81-BBDC-E38C8B3BDDC3}"/>
    <hyperlink ref="B351" location="'6.8'!A1" display="Table 6.8 Number of people whose damaged dwellings were attributed to disasters (number), 2005-2022" xr:uid="{DEA0BF23-711E-4CC3-B1DB-724FC220CF65}"/>
    <hyperlink ref="B352" location="'6.9'!A1" display="Table 6.9 Number of people whose destroyed dwellings were attributed to disasters (number), 2005-2022" xr:uid="{2281313F-92ED-406A-93A7-54F3153DCAB1}"/>
    <hyperlink ref="B353" location="'6.10'!A1" display="Table 6.10 Number of people whose livelihoods were disrupted or destroyed, attributed to disasters (number), 2005-2022" xr:uid="{54F7A55F-631D-4564-967D-0386161EDE16}"/>
    <hyperlink ref="B354" location="'6.11'!A1" display="Table 6.11 Direct agriculture loss attributed to disasters (current United States dollars), 2005-2022" xr:uid="{C31C7696-BBE3-4FE8-8ADF-6F5D658A0A87}"/>
    <hyperlink ref="B355" location="'6.12'!A1" display="Table 6.12 Direct economic loss attributed to disasters (current United States dollars), 2013-2022" xr:uid="{B14EBD2B-D730-475D-A6F2-4DF3FC99B686}"/>
    <hyperlink ref="B356" location="'6.13'!A1" display="Table 6.13 Direct economic loss resulting from damaged or destroyed critical infrastructure attributed to disasters (current United States dollars), 2013-2022" xr:uid="{E59DAFAE-9BE4-4590-86C6-BC1C8925ABF7}"/>
    <hyperlink ref="B323" location="'5.1'!A1" display="Table 5.1  Carbon Dioxide Emissions in SADC, Total and Per Capita, 1990 - 2022" xr:uid="{737C56C4-E77E-45D3-B434-657BC8840B91}"/>
    <hyperlink ref="B324" location="'5.2'!A1" display="Table 5.2  Carbon Dioxide (CO2) Emissions excluding LULUCF in SADC, Total  (Mt CO2e), 1990 - 2023" xr:uid="{BF5E5966-F0F9-4F42-8CDF-55678C663D90}"/>
    <hyperlink ref="B325" location="'5.3'!A1" display="Table 5.3  Carbon Dioxide (CO2) Emissions excluding LULUCF per capita, (t CO2e/capita), 1990 - 2023" xr:uid="{AD7650D2-3203-428E-882A-89692A5A7408}"/>
    <hyperlink ref="B326" location="'5.4'!A1" display="Table 5.4  Carbon dioxide (CO2) emissions from Industrial Combustion (Energy), (Mt CO2e)), 1990 - 2023" xr:uid="{11C238E1-3209-4673-ACC5-7AC0AA82E162}"/>
    <hyperlink ref="B327" location="'5.5'!A1" display="Table 5.5  Carbon dioxide (CO2) emissions from Industrial Processes (Mt CO2e),  1990 - 2023" xr:uid="{84D65631-E621-4252-8E07-4C5DD8047F3E}"/>
    <hyperlink ref="B328" location="'5.6'!A1" display="Table 5.6  Carbon dioxide (CO2) emissions from Power Industry (Energy) (Mt CO2e),  1990 - 2023" xr:uid="{739F84B1-D32F-49B1-8FB9-6A9B5E58884F}"/>
    <hyperlink ref="B329" location="'5.7'!A1" display="Table 5.7  Carbon dioxide (CO2) emissions from Transport (Energy) (Mt CO2e),  1990 - 2023" xr:uid="{5953FB8C-F92B-429F-ADC4-3A1F325BEB4C}"/>
    <hyperlink ref="B330" location="'5.8'!A1" display="Table 5.8  Carbon dioxide (CO2) net fluxes from LULUCF - Deforestation (Mt CO2e),  2000 - 2023" xr:uid="{3C650DA1-F447-45E9-BFC3-2F06188099F0}"/>
    <hyperlink ref="B331" location="'5.9'!A1" display="Table 5.9  Mean Annual Rainfall in SADC, mm, 1970 - 2022" xr:uid="{61F90FB5-3930-4808-BB3E-68F030F1E8D7}"/>
    <hyperlink ref="B332" location="'5.10'!A1" display="Table 5.10 Average precipitation in depth (mm per year), 2002-2018, Selected years" xr:uid="{E76C390F-E2A1-40F8-AFD9-05F8BA156635}"/>
    <hyperlink ref="B333" location="'5.11'!A1" display="Table 5.11 Mean Annual Temperature in SADC, 0C, 1970 - 2022" xr:uid="{E2C89987-8C4E-46A0-B078-D9342B9B5D5F}"/>
    <hyperlink ref="B334" location="'5.12'!A1" display="Table 5.12 Consumption of Ozone-Depleting Chlorofluorocarbons (CFCs) in SADC, Tons of Ozone-Depleting Potential, 1995/1998 - 2022, Selected Years" xr:uid="{466AD502-B9AC-4703-90A7-D57B5BAD4CF5}"/>
    <hyperlink ref="B335" location="'5.13'!A1" display="Table 5.13 Number of Threatened Plant Species in SADC, 2006 - 2022, Selected Years" xr:uid="{CB1FEEAD-D4B0-4686-A495-B3638E6F8268}"/>
    <hyperlink ref="B336" location="'5.14'!A1" display="Table 5.14 Number of Threatened Animal Species in SADC, 2006 - 2021, Selected Years" xr:uid="{2D731B71-AE74-44EF-82E0-602047A07AB8}"/>
    <hyperlink ref="B337" location="'5.15'!A1" display="Table 5.15 National poaching, Selected Years" xr:uid="{E0F0DEBC-1160-43D5-B76F-AB4EB2F04CA6}"/>
    <hyperlink ref="B338" location="'5.16'!A1" display="Table 5.16 Carbon dioxide emissions from fuel combustion, Millions of tonnes, 2000-2021" xr:uid="{971BD726-11BC-402F-B47B-A603090B987C}"/>
    <hyperlink ref="B310" location="'4.3.1 '!A1" display="Table 4.3.1  Total Forest Area in  SADC,  '000 Ha, 1990 - 2020" xr:uid="{BAD32A9D-5ACA-4460-86C8-343CFB7B20A9}"/>
    <hyperlink ref="B311" location="'4.3.2'!A1" display="Table 4.3.2 Annual Change  Rate in  Total Forestry Area in SADC,  '000 Ha Per Year, 1991 - 2020" xr:uid="{CB1F5D1A-86E6-412E-AE92-2AE210920BC1}"/>
    <hyperlink ref="B312" location="'4.3.3'!A1" display="Table 4.3.3 Total Land Area in  SADC,  '000 Ha, 1990 - 2020" xr:uid="{66070521-6709-4190-993F-34E7DF1394F6}"/>
    <hyperlink ref="B313" location="'4.3.4'!A1" display="Table 4.3.4  Forest Area as a Percentage of Land Area in  SADC,  '000 Ha, 1990 - 2020" xr:uid="{20EC65D3-A773-4D32-BFD3-BC27E2199A5A}"/>
    <hyperlink ref="B314" location="'4.3.5'!A1" display="Table 4.3.5  Proportion of forest area within legally established protected areas in  SADC,  %,  2015 - 2020" xr:uid="{21D72B16-6B67-4F6F-A37D-BF094876DE13}"/>
    <hyperlink ref="B315" location="'4.3.6'!A1" display="Table 4.3.6 Mountain green cover area (square kilometres), 2000-2018, Selected years" xr:uid="{A43525FA-D2EF-44AB-BC17-5AF03846384D}"/>
    <hyperlink ref="B316" location="'4.3.7'!A1" display="Table 4.3.7  Exports and Imports of Wood Related Forestry Products in  SADC , Million US $, 2000 - 2015" xr:uid="{0546DD1C-FB54-4D9A-8F74-5C44DEF6FA42}"/>
    <hyperlink ref="B317" location="'4.3.8'!A1" display="Table 4.3.8  Exports and Imports of Non-Wood Forestry Products in  SADC , Million US $, 2000 - 2015" xr:uid="{F4249B0C-C991-4E49-8C17-5A7D32B267BF}"/>
    <hyperlink ref="B318" location="'4.3.9'!A1" display="Table 4.3.9  Exports and Imports of Wood and Non-Wood Forestry Products in  SADC , Million US $, 2000 - 2015" xr:uid="{42A93CEB-6BD2-4BFA-AA0D-017A06E14D88}"/>
    <hyperlink ref="B94" location="'3.1.24'!A1" display="Table 3.1.24:  Annual Inflation rate (DIV 07:Transport) - Period Average, as measured by National Consumer Price Index in SADC,  (%), 2000-2023" xr:uid="{03C584A9-67BF-4288-AAB8-EA08DBC8EAE4}"/>
    <hyperlink ref="B292" location="'4.2.1'!A1" display="Table 4.2.1:  Annual Inflation rate (DIV 01:Food and Non-Alcoholic Beverages) - Period Average, as measured by National Consumer Price Index in SADC,  (%), 2000-2023" xr:uid="{5369E5C0-4DFF-4528-BB5C-5F03085B442F}"/>
    <hyperlink ref="B161" location="'3.3.31'!A1" display="Table 3.3.31 Energy balance ANGOLA, Thousand Tonnes of Oil equivalent (ktoe), 2021 - 2022" xr:uid="{ECBC7EDB-EAB4-49C7-BE9E-3CD0CEE99001}"/>
    <hyperlink ref="B162" location="'3.3.32'!A1" display="Table 3.3.32 Energy balance BOTSWANA, Thousand Tonnes of Oil equivalent (ktoe), 2021 - 2022" xr:uid="{1201024D-630F-4F56-890E-F24283D11354}"/>
    <hyperlink ref="B163" location="'3.3.33'!A1" display="Table 3.3.33 Energy balance COMOROS, Thousand Tonnes of Oil equivalent (ktoe), 2021 - 2022" xr:uid="{F2F35C8A-CA30-475A-8572-B879A0F7C831}"/>
    <hyperlink ref="B164" location="'3.3.34'!A1" display="Table 3.3.34 Energy balance DEMOCRATIC REPUBLIC OF CONGO, Thousand Tonnes of Oil equivalent (ktoe), 2021 - 2022" xr:uid="{01464175-132F-404C-A721-02788500C48D}"/>
    <hyperlink ref="B165" location="'3.3.35'!A1" display="Table 3.3.35 Energy balance ESWATINI, Thousand Tonnes of Oil equivalent (ktoe), 2021 - 2022" xr:uid="{8AFBA881-B04C-442F-B658-12113B6B675E}"/>
    <hyperlink ref="B166" location="'3.3.36'!A1" display="Table 3.3.36 Energy balance LESOTHO, Thousand Tonnes of Oil equivalent (ktoe), 2021 - 2022" xr:uid="{DAD870ED-3DA0-4CFD-A0E5-87751A0BDB64}"/>
    <hyperlink ref="B167" location="'3.3.37'!A1" display="Table 3.3.37 Energy balance MADAGASCAR, Thousand Tonnes of Oil equivalent (ktoe), 2021 - 2022" xr:uid="{D0652E58-5301-453F-AFF3-62355660FD6F}"/>
    <hyperlink ref="B168" location="'3.3.38'!A1" display="Table 3.3.38 Energy balance MALAWI, Thousand Tonnes of Oil equivalent (ktoe), 2021 - 2022" xr:uid="{7AB030C5-1B91-40F3-B51D-A77969B351D1}"/>
    <hyperlink ref="B169" location="'3.3.39'!A1" display="Table 3.3.39 Energy balance MAURITIUS, Thousand Tonnes of Oil equivalent (ktoe), 2021 - 2022" xr:uid="{A2320016-279F-4350-B8A3-F06B7DE6992F}"/>
    <hyperlink ref="B170" location="'3.3.40'!A1" display="Table 3.3.40 Energy balance MOZAMBIQUE, Thousand Tonnes of Oil equivalent (ktoe), 2021 - 2022" xr:uid="{AAB37DAD-170A-4B37-9B9F-77CC7CF7BC2A}"/>
    <hyperlink ref="B171" location="'3.3.41'!A1" display="Table 3.3.41 Energy balance NAMIBIA, Thousand Tonnes of Oil equivalent (ktoe), 2021 - 2022" xr:uid="{59EB6A74-3544-4FD8-9B31-9C8E9957A95D}"/>
    <hyperlink ref="B172" location="'3.3.42'!A1" display="Table 3.3.42 Energy balance SEYCHELLES, Thousand Tonnes of Oil equivalent (ktoe), 2021 - 2022" xr:uid="{4D83645B-5F2E-4098-9081-2B67425F7DC0}"/>
    <hyperlink ref="B173" location="'3.3.44'!A1" display="Table 3.3.44 Energy balance TANZANIA, Thousand Tonnes of Oil equivalent (ktoe), 2021 - 2022" xr:uid="{A071BD45-363D-488A-B56A-FF7B95EEE279}"/>
    <hyperlink ref="B174" location="'3.3.45'!A1" display="Table 3.3.45 Energy balance ZAMBIA, Thousand Tonnes of Oil equivalent (ktoe), 2021 - 2022" xr:uid="{0B1418E5-F3E2-4E48-9374-80377031F33D}"/>
    <hyperlink ref="B175" location="'3.3.46'!A1" display="Table 3.3.46 Energy balance ZIMBABWE, Thousand Tonnes of Oil equivalent (ktoe), 2021 - 2022" xr:uid="{6F17D28F-7AD5-4094-9928-B3A7EF656191}"/>
    <hyperlink ref="B176" location="'3.3.47'!A1" display="Table 3.3.47 Renewable Energy balance ANGOLA, 2022" xr:uid="{ED34F085-14DF-4BA6-951E-32D91887D102}"/>
    <hyperlink ref="B177" location="'3.3.48'!A1" display="Table 3.3.48 Renewable Energy balance BOTSWANA, 2022" xr:uid="{42CC27F1-CDEA-4B3D-87CA-475780325F66}"/>
    <hyperlink ref="B178" location="'3.3.49'!A1" display="Table 3.3.49 Renewable Energy balance COMOROS, 2022" xr:uid="{4ADA3B40-D1D4-45BD-B4CF-096D5AE226A6}"/>
    <hyperlink ref="B179" location="'3.3.50'!A1" display="Table 3.3.50 Renewable Energy balance DEMOCRATIC REPUBLIC OF CONGO, 2022" xr:uid="{6CEDE05C-AF14-4567-9DE9-B4C8E4854621}"/>
    <hyperlink ref="B180" location="'3.3.51'!A1" display="Table 3.3.51 Renewable Energy balance ESWATINI, 2022" xr:uid="{96580932-1A2B-4F2F-BB1E-6BA7B85C2AC7}"/>
    <hyperlink ref="B181" location="'3.3.52'!A1" display="Table 3.3.52 Renewable Energy balance LESOTHO, 2022" xr:uid="{9DE727D4-30F3-4861-8228-D38A583C3999}"/>
    <hyperlink ref="B182" location="'3.3.53'!A1" display="Table 3.3.53 Renewable Energy balance MADAGASCAR, 2022" xr:uid="{D36AE86E-8266-4DF8-94CE-7789119F6D5F}"/>
    <hyperlink ref="B183" location="'3.3.54'!A1" display="Table 3.3.54 Renewable Energy balance MALAWI, 2022" xr:uid="{93B861CE-C505-4E42-9E20-3175922ADC60}"/>
    <hyperlink ref="B184" location="'3.3.55'!A1" display="Table 3.3.55 Renewable Energy balance MAURITIUS, 2022" xr:uid="{2846CF7D-7383-4176-9942-2F8AA6FE7355}"/>
    <hyperlink ref="B185" location="'3.3.56'!A1" display="Table 3.3.56 Renewable Energy balance MOZAMBIQUE, 2022" xr:uid="{3A481968-F6E3-49FD-9E39-5228A0D12170}"/>
    <hyperlink ref="B186" location="'3.3.57'!A1" display="Table 3.3.57 Renewable Energy balance NAMIBIA, 2022" xr:uid="{EE60571C-7321-40B9-A045-CAEB7272AFF5}"/>
    <hyperlink ref="B187" location="'3.3.58'!A1" display="Table 3.3.58 Renewable Energy balance SEYCHELLES, 2022" xr:uid="{6D8C3985-1B5A-43FD-8DFA-9E1569AC709E}"/>
    <hyperlink ref="B188" location="'3.3.59'!A1" display="Table 3.3.59 Renewable Energy balance SOUTH AFRICA, 2022" xr:uid="{6CDD5E1E-C279-4DE4-A20D-5888CBC31B77}"/>
    <hyperlink ref="B189" location="'3.3.60'!A1" display="Table 3.3.60 Renewable Energy balance TANZANIA, 2022" xr:uid="{5677DF53-398E-40AE-AFA5-16676CB09F71}"/>
    <hyperlink ref="B190" location="'3.3.61'!A1" display="Table 3.3.61 Renewable Energy balance ZAMBIA, 2022" xr:uid="{967F9A7A-7440-435E-B1A0-B420D3F4AB59}"/>
    <hyperlink ref="B191" location="'3.3.62'!A1" display="Table 3.3.62 Renewable Energy balance ZIMBABWE, 2022" xr:uid="{F114485E-6201-4D10-8E7F-B675FFE426A5}"/>
  </hyperlinks>
  <pageMargins left="0.7" right="0.7" top="0.75" bottom="0.75" header="0.3" footer="0.3"/>
  <pageSetup scale="82" orientation="portrait" r:id="rId1"/>
  <colBreaks count="1" manualBreakCount="1">
    <brk id="12"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AB49"/>
  <sheetViews>
    <sheetView topLeftCell="A22" zoomScale="87" zoomScaleNormal="87" workbookViewId="0">
      <selection activeCell="D16" sqref="D16"/>
    </sheetView>
  </sheetViews>
  <sheetFormatPr defaultColWidth="9.21875" defaultRowHeight="13.8"/>
  <cols>
    <col min="1" max="1" width="36.5546875" style="17" customWidth="1"/>
    <col min="2" max="25" width="11.77734375" style="17" customWidth="1"/>
    <col min="26" max="26" width="14.77734375" style="17" customWidth="1"/>
    <col min="27" max="27" width="15.21875" style="17" customWidth="1"/>
    <col min="28" max="16384" width="9.21875" style="17"/>
  </cols>
  <sheetData>
    <row r="1" spans="1:27" ht="21" customHeight="1">
      <c r="A1" s="44" t="s">
        <v>2915</v>
      </c>
      <c r="B1" s="43"/>
      <c r="C1" s="43"/>
      <c r="D1" s="43"/>
      <c r="E1" s="43"/>
      <c r="F1" s="43"/>
      <c r="G1" s="43"/>
      <c r="H1" s="43"/>
      <c r="I1" s="43"/>
      <c r="J1" s="43"/>
      <c r="K1" s="43"/>
      <c r="L1" s="43"/>
      <c r="M1" s="43"/>
      <c r="N1" s="43"/>
      <c r="O1" s="43"/>
      <c r="P1" s="43"/>
      <c r="Q1" s="43"/>
      <c r="R1" s="43"/>
      <c r="S1" s="43"/>
      <c r="T1" s="43"/>
      <c r="U1" s="43"/>
      <c r="V1" s="43"/>
      <c r="W1" s="43"/>
      <c r="X1" s="43"/>
      <c r="Y1" s="43"/>
    </row>
    <row r="2" spans="1:27" ht="15.6" customHeight="1">
      <c r="A2" s="44"/>
      <c r="B2" s="43"/>
      <c r="C2" s="43"/>
      <c r="D2" s="43"/>
      <c r="E2" s="43"/>
      <c r="F2" s="43"/>
      <c r="G2" s="43"/>
      <c r="H2" s="43"/>
      <c r="I2" s="43"/>
      <c r="J2" s="43"/>
      <c r="K2" s="43"/>
      <c r="L2" s="43"/>
      <c r="M2" s="43"/>
      <c r="N2" s="43"/>
      <c r="O2" s="43"/>
      <c r="P2" s="43"/>
      <c r="Q2" s="43"/>
      <c r="R2" s="43"/>
      <c r="S2" s="43"/>
      <c r="T2" s="43"/>
      <c r="U2" s="43"/>
      <c r="V2" s="43"/>
      <c r="W2" s="43"/>
      <c r="X2" s="43"/>
      <c r="Y2" s="43"/>
    </row>
    <row r="3" spans="1:27" ht="20.55" customHeight="1">
      <c r="A3" s="373"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row>
    <row r="4" spans="1:27" ht="18" customHeight="1">
      <c r="A4" s="245" t="s">
        <v>423</v>
      </c>
      <c r="B4" s="281">
        <v>7920.6729999999989</v>
      </c>
      <c r="C4" s="281">
        <v>6534.3157609999989</v>
      </c>
      <c r="D4" s="281">
        <v>8327.7767323900007</v>
      </c>
      <c r="E4" s="281">
        <v>9508.0585777999986</v>
      </c>
      <c r="F4" s="281">
        <v>13361.063290722195</v>
      </c>
      <c r="G4" s="281">
        <v>23644.795412947136</v>
      </c>
      <c r="H4" s="281">
        <v>31764.65561908681</v>
      </c>
      <c r="I4" s="281">
        <v>44336.896937645157</v>
      </c>
      <c r="J4" s="281">
        <v>65614.910162060289</v>
      </c>
      <c r="K4" s="281">
        <v>44272.3611881084</v>
      </c>
      <c r="L4" s="281">
        <v>59287.558686499891</v>
      </c>
      <c r="M4" s="281">
        <v>70401.736777105281</v>
      </c>
      <c r="N4" s="281">
        <v>74540.936786480248</v>
      </c>
      <c r="O4" s="281">
        <v>70977.723867469627</v>
      </c>
      <c r="P4" s="281">
        <v>62590.675881292846</v>
      </c>
      <c r="Q4" s="281">
        <v>41110.66405663325</v>
      </c>
      <c r="R4" s="281">
        <v>33085.446290449057</v>
      </c>
      <c r="S4" s="281">
        <v>41682.673650118966</v>
      </c>
      <c r="T4" s="281">
        <v>41651.731110400913</v>
      </c>
      <c r="U4" s="281">
        <v>35198.251697104075</v>
      </c>
      <c r="V4" s="281">
        <v>22004.31965445813</v>
      </c>
      <c r="W4" s="281">
        <v>34984.381065535214</v>
      </c>
      <c r="X4" s="281">
        <v>51269.68795226451</v>
      </c>
      <c r="Y4" s="281">
        <v>38732.40845633085</v>
      </c>
    </row>
    <row r="5" spans="1:27" ht="18" customHeight="1">
      <c r="A5" s="245" t="s">
        <v>424</v>
      </c>
      <c r="B5" s="281">
        <v>3586.6218000000003</v>
      </c>
      <c r="C5" s="281">
        <v>3751.4347599999996</v>
      </c>
      <c r="D5" s="281">
        <v>4436.9397294993996</v>
      </c>
      <c r="E5" s="281">
        <v>6466.5429829599989</v>
      </c>
      <c r="F5" s="281">
        <v>5250.5319835999171</v>
      </c>
      <c r="G5" s="281">
        <v>7943.3424036399992</v>
      </c>
      <c r="H5" s="281">
        <v>10617.124552860058</v>
      </c>
      <c r="I5" s="281">
        <v>14872.021973740038</v>
      </c>
      <c r="J5" s="281">
        <v>23651.388622759961</v>
      </c>
      <c r="K5" s="281">
        <v>21237.784200830272</v>
      </c>
      <c r="L5" s="281">
        <v>18976.945417499694</v>
      </c>
      <c r="M5" s="281">
        <v>22580.817402360266</v>
      </c>
      <c r="N5" s="281">
        <v>27556.524725090308</v>
      </c>
      <c r="O5" s="281">
        <v>30443.865513840537</v>
      </c>
      <c r="P5" s="281">
        <v>32662.942449580001</v>
      </c>
      <c r="Q5" s="281">
        <v>23096.381792420056</v>
      </c>
      <c r="R5" s="281">
        <v>14996.811918180434</v>
      </c>
      <c r="S5" s="281">
        <v>16177.539922670165</v>
      </c>
      <c r="T5" s="281">
        <v>16591.300824039659</v>
      </c>
      <c r="U5" s="281">
        <v>14238.476312020324</v>
      </c>
      <c r="V5" s="281">
        <v>9348.7466870297139</v>
      </c>
      <c r="W5" s="281">
        <v>11642.654094630208</v>
      </c>
      <c r="X5" s="281">
        <v>17757.051672359532</v>
      </c>
      <c r="Y5" s="281">
        <v>15749.42563083904</v>
      </c>
    </row>
    <row r="6" spans="1:27" ht="18" customHeight="1">
      <c r="A6" s="245" t="s">
        <v>425</v>
      </c>
      <c r="B6" s="281">
        <v>11</v>
      </c>
      <c r="C6" s="281">
        <v>60.2</v>
      </c>
      <c r="D6" s="281">
        <v>74.8</v>
      </c>
      <c r="E6" s="281">
        <v>37</v>
      </c>
      <c r="F6" s="281">
        <v>179.93039857000005</v>
      </c>
      <c r="G6" s="281">
        <v>378.59058834000041</v>
      </c>
      <c r="H6" s="281">
        <v>569.70483997999827</v>
      </c>
      <c r="I6" s="281">
        <v>1815.2594549879968</v>
      </c>
      <c r="J6" s="281">
        <v>2532.0104045000107</v>
      </c>
      <c r="K6" s="281">
        <v>1872.8667548100002</v>
      </c>
      <c r="L6" s="281">
        <v>2036.9603108499973</v>
      </c>
      <c r="M6" s="281">
        <v>1814.3852926299967</v>
      </c>
      <c r="N6" s="281">
        <v>3633.1539545086175</v>
      </c>
      <c r="O6" s="281">
        <v>2820.9224548016409</v>
      </c>
      <c r="P6" s="281">
        <v>2667.1307243300103</v>
      </c>
      <c r="Q6" s="281">
        <v>2553.3519651473302</v>
      </c>
      <c r="R6" s="281">
        <v>1996.5111043039922</v>
      </c>
      <c r="S6" s="281">
        <v>1990.7922756857286</v>
      </c>
      <c r="T6" s="281">
        <v>1684.5285128702426</v>
      </c>
      <c r="U6" s="281">
        <v>574.63633947899905</v>
      </c>
      <c r="V6" s="281">
        <v>332.91434277202666</v>
      </c>
      <c r="W6" s="281">
        <v>1179.7678363335019</v>
      </c>
      <c r="X6" s="281">
        <v>914.57115288088391</v>
      </c>
      <c r="Y6" s="281">
        <v>762.96026039430603</v>
      </c>
    </row>
    <row r="7" spans="1:27" ht="18" customHeight="1">
      <c r="A7" s="245" t="s">
        <v>426</v>
      </c>
      <c r="B7" s="281"/>
      <c r="C7" s="281"/>
      <c r="D7" s="281">
        <v>346.62834765999997</v>
      </c>
      <c r="E7" s="281">
        <v>739.62432095999998</v>
      </c>
      <c r="F7" s="281">
        <v>598.45670038000651</v>
      </c>
      <c r="G7" s="281">
        <v>601.64048040000148</v>
      </c>
      <c r="H7" s="281">
        <v>794.92277758998887</v>
      </c>
      <c r="I7" s="281">
        <v>968.18806055999926</v>
      </c>
      <c r="J7" s="281">
        <v>1410.8089379300022</v>
      </c>
      <c r="K7" s="281">
        <v>1415.8506314499991</v>
      </c>
      <c r="L7" s="281">
        <v>1231.0071850599932</v>
      </c>
      <c r="M7" s="281">
        <v>1282.339384260001</v>
      </c>
      <c r="N7" s="281">
        <v>1571.9190397899945</v>
      </c>
      <c r="O7" s="281">
        <v>1579.3469199700046</v>
      </c>
      <c r="P7" s="281">
        <v>1498.9776607199949</v>
      </c>
      <c r="Q7" s="281">
        <v>1136.4980939700051</v>
      </c>
      <c r="R7" s="281">
        <v>788.94609164000428</v>
      </c>
      <c r="S7" s="281">
        <v>884.03976445999638</v>
      </c>
      <c r="T7" s="281">
        <v>702.44548087000078</v>
      </c>
      <c r="U7" s="281">
        <v>572.42256792000001</v>
      </c>
      <c r="V7" s="281">
        <v>449.94411596999777</v>
      </c>
      <c r="W7" s="281">
        <v>431.3143451899972</v>
      </c>
      <c r="X7" s="281">
        <v>642.16081101000123</v>
      </c>
      <c r="Y7" s="281">
        <v>568.87245573999712</v>
      </c>
    </row>
    <row r="8" spans="1:27" ht="18" customHeight="1">
      <c r="A8" s="245" t="s">
        <v>427</v>
      </c>
      <c r="B8" s="281">
        <v>7909.6729999999989</v>
      </c>
      <c r="C8" s="281">
        <v>6474.1157609999991</v>
      </c>
      <c r="D8" s="281">
        <v>8252.9767323900014</v>
      </c>
      <c r="E8" s="281">
        <v>9471.0585777999986</v>
      </c>
      <c r="F8" s="281">
        <f>F4-F6</f>
        <v>13181.132892152194</v>
      </c>
      <c r="G8" s="281">
        <f t="shared" ref="G8:Y9" si="0">G4-G6</f>
        <v>23266.204824607135</v>
      </c>
      <c r="H8" s="281">
        <f t="shared" si="0"/>
        <v>31194.950779106814</v>
      </c>
      <c r="I8" s="281">
        <f t="shared" si="0"/>
        <v>42521.637482657163</v>
      </c>
      <c r="J8" s="281">
        <f t="shared" si="0"/>
        <v>63082.899757560277</v>
      </c>
      <c r="K8" s="281">
        <f t="shared" si="0"/>
        <v>42399.494433298401</v>
      </c>
      <c r="L8" s="281">
        <f t="shared" si="0"/>
        <v>57250.598375649897</v>
      </c>
      <c r="M8" s="281">
        <f t="shared" si="0"/>
        <v>68587.351484475279</v>
      </c>
      <c r="N8" s="281">
        <f t="shared" si="0"/>
        <v>70907.782831971635</v>
      </c>
      <c r="O8" s="281">
        <f t="shared" si="0"/>
        <v>68156.801412667992</v>
      </c>
      <c r="P8" s="281">
        <f t="shared" si="0"/>
        <v>59923.545156962835</v>
      </c>
      <c r="Q8" s="281">
        <f t="shared" si="0"/>
        <v>38557.312091485917</v>
      </c>
      <c r="R8" s="281">
        <f t="shared" si="0"/>
        <v>31088.935186145067</v>
      </c>
      <c r="S8" s="281">
        <f t="shared" si="0"/>
        <v>39691.881374433236</v>
      </c>
      <c r="T8" s="281">
        <f t="shared" si="0"/>
        <v>39967.202597530668</v>
      </c>
      <c r="U8" s="281">
        <f t="shared" si="0"/>
        <v>34623.615357625073</v>
      </c>
      <c r="V8" s="281">
        <f t="shared" si="0"/>
        <v>21671.405311686103</v>
      </c>
      <c r="W8" s="281">
        <f t="shared" si="0"/>
        <v>33804.613229201714</v>
      </c>
      <c r="X8" s="281">
        <f t="shared" si="0"/>
        <v>50355.116799383628</v>
      </c>
      <c r="Y8" s="281">
        <f t="shared" si="0"/>
        <v>37969.448195936544</v>
      </c>
    </row>
    <row r="9" spans="1:27" ht="18" customHeight="1">
      <c r="A9" s="245" t="s">
        <v>428</v>
      </c>
      <c r="B9" s="281"/>
      <c r="C9" s="281"/>
      <c r="D9" s="281">
        <v>4090.3113818393999</v>
      </c>
      <c r="E9" s="281">
        <v>5726.9186619999991</v>
      </c>
      <c r="F9" s="281">
        <f t="shared" ref="F9:U9" si="1">F5-F7</f>
        <v>4652.0752832199105</v>
      </c>
      <c r="G9" s="281">
        <f t="shared" si="1"/>
        <v>7341.701923239998</v>
      </c>
      <c r="H9" s="281">
        <f t="shared" si="1"/>
        <v>9822.2017752700685</v>
      </c>
      <c r="I9" s="281">
        <f t="shared" si="1"/>
        <v>13903.833913180039</v>
      </c>
      <c r="J9" s="281">
        <f t="shared" si="1"/>
        <v>22240.579684829958</v>
      </c>
      <c r="K9" s="281">
        <f t="shared" si="1"/>
        <v>19821.933569380271</v>
      </c>
      <c r="L9" s="281">
        <f t="shared" si="1"/>
        <v>17745.938232439701</v>
      </c>
      <c r="M9" s="281">
        <f t="shared" si="1"/>
        <v>21298.478018100264</v>
      </c>
      <c r="N9" s="281">
        <f t="shared" si="1"/>
        <v>25984.605685300314</v>
      </c>
      <c r="O9" s="281">
        <f t="shared" si="1"/>
        <v>28864.518593870533</v>
      </c>
      <c r="P9" s="281">
        <f t="shared" si="1"/>
        <v>31163.964788860005</v>
      </c>
      <c r="Q9" s="281">
        <f t="shared" si="1"/>
        <v>21959.883698450052</v>
      </c>
      <c r="R9" s="281">
        <f t="shared" si="1"/>
        <v>14207.86582654043</v>
      </c>
      <c r="S9" s="281">
        <f t="shared" si="1"/>
        <v>15293.500158210169</v>
      </c>
      <c r="T9" s="281">
        <f t="shared" si="1"/>
        <v>15888.855343169658</v>
      </c>
      <c r="U9" s="281">
        <f t="shared" si="1"/>
        <v>13666.053744100323</v>
      </c>
      <c r="V9" s="281">
        <f t="shared" si="0"/>
        <v>8898.8025710597158</v>
      </c>
      <c r="W9" s="281">
        <f t="shared" si="0"/>
        <v>11211.339749440211</v>
      </c>
      <c r="X9" s="281">
        <f t="shared" si="0"/>
        <v>17114.89086134953</v>
      </c>
      <c r="Y9" s="281">
        <f t="shared" si="0"/>
        <v>15180.553175099043</v>
      </c>
    </row>
    <row r="10" spans="1:27" ht="7.5" customHeight="1">
      <c r="A10" s="245"/>
      <c r="B10" s="308"/>
      <c r="C10" s="308"/>
      <c r="D10" s="308"/>
      <c r="E10" s="308"/>
      <c r="F10" s="308"/>
      <c r="G10" s="308"/>
      <c r="H10" s="308"/>
      <c r="I10" s="308"/>
      <c r="J10" s="308"/>
      <c r="K10" s="308"/>
      <c r="L10" s="308"/>
      <c r="M10" s="308"/>
      <c r="N10" s="308"/>
      <c r="O10" s="308"/>
      <c r="P10" s="308"/>
      <c r="Q10" s="308"/>
      <c r="R10" s="308"/>
      <c r="S10" s="308"/>
      <c r="T10" s="308"/>
      <c r="U10" s="308"/>
      <c r="V10" s="308"/>
      <c r="W10" s="286"/>
      <c r="X10" s="286"/>
      <c r="Y10" s="286"/>
    </row>
    <row r="11" spans="1:27" ht="18" customHeight="1">
      <c r="A11" s="246" t="s">
        <v>429</v>
      </c>
      <c r="B11" s="308"/>
      <c r="C11" s="308"/>
      <c r="D11" s="308"/>
      <c r="E11" s="308"/>
      <c r="F11" s="607">
        <v>179.93039857000005</v>
      </c>
      <c r="G11" s="607">
        <v>378.59058834000041</v>
      </c>
      <c r="H11" s="607">
        <v>569.70483997999827</v>
      </c>
      <c r="I11" s="607">
        <v>1815.2594549879968</v>
      </c>
      <c r="J11" s="607">
        <v>2532.0104045000107</v>
      </c>
      <c r="K11" s="607">
        <v>1872.8667548100002</v>
      </c>
      <c r="L11" s="607">
        <v>2036.9603108499973</v>
      </c>
      <c r="M11" s="607">
        <v>1814.3852926299967</v>
      </c>
      <c r="N11" s="607">
        <v>3633.1539545086175</v>
      </c>
      <c r="O11" s="607">
        <v>2820.9224548016409</v>
      </c>
      <c r="P11" s="607">
        <v>2667.1307243300103</v>
      </c>
      <c r="Q11" s="607">
        <v>2553.3519651473302</v>
      </c>
      <c r="R11" s="607">
        <v>1996.5111043039922</v>
      </c>
      <c r="S11" s="607">
        <v>1990.7922756857286</v>
      </c>
      <c r="T11" s="607">
        <v>1684.5285128702426</v>
      </c>
      <c r="U11" s="607">
        <v>574.63633947899905</v>
      </c>
      <c r="V11" s="607">
        <v>332.91434277202666</v>
      </c>
      <c r="W11" s="607">
        <v>1179.7678363335019</v>
      </c>
      <c r="X11" s="607">
        <v>914.57115288088391</v>
      </c>
      <c r="Y11" s="607">
        <v>762.96026039430603</v>
      </c>
    </row>
    <row r="12" spans="1:27" ht="18" customHeight="1">
      <c r="A12" s="339" t="s">
        <v>12</v>
      </c>
      <c r="B12" s="286"/>
      <c r="C12" s="286"/>
      <c r="D12" s="286"/>
      <c r="E12" s="286"/>
      <c r="F12" s="607">
        <v>0</v>
      </c>
      <c r="G12" s="607">
        <v>0</v>
      </c>
      <c r="H12" s="607">
        <v>0</v>
      </c>
      <c r="I12" s="607">
        <v>0.11641783999999999</v>
      </c>
      <c r="J12" s="607">
        <v>0.41105487000000002</v>
      </c>
      <c r="K12" s="607">
        <v>0.53823231000000005</v>
      </c>
      <c r="L12" s="607">
        <v>9.8503560000000018E-2</v>
      </c>
      <c r="M12" s="607">
        <v>1.5930380000000001E-2</v>
      </c>
      <c r="N12" s="607">
        <v>7.9590000000000002E-5</v>
      </c>
      <c r="O12" s="607">
        <v>4.6579999999999999E-4</v>
      </c>
      <c r="P12" s="607">
        <v>0</v>
      </c>
      <c r="Q12" s="607">
        <v>5.3837010000000005E-2</v>
      </c>
      <c r="R12" s="607">
        <v>3.7029470000000002E-2</v>
      </c>
      <c r="S12" s="607">
        <v>1.9802E-4</v>
      </c>
      <c r="T12" s="607">
        <v>1.8251759999999999E-2</v>
      </c>
      <c r="U12" s="607">
        <v>6.6663990000000002</v>
      </c>
      <c r="V12" s="607">
        <v>0</v>
      </c>
      <c r="W12" s="607">
        <v>7.7806300000000002E-3</v>
      </c>
      <c r="X12" s="607">
        <v>0.29290400999999994</v>
      </c>
      <c r="Y12" s="607">
        <v>1.1097854599999999</v>
      </c>
    </row>
    <row r="13" spans="1:27" ht="18" customHeight="1">
      <c r="A13" s="339" t="s">
        <v>483</v>
      </c>
      <c r="B13" s="286"/>
      <c r="C13" s="286"/>
      <c r="D13" s="286"/>
      <c r="E13" s="286"/>
      <c r="F13" s="607">
        <v>0</v>
      </c>
      <c r="G13" s="607">
        <v>0</v>
      </c>
      <c r="H13" s="607">
        <v>0</v>
      </c>
      <c r="I13" s="607">
        <v>0</v>
      </c>
      <c r="J13" s="607">
        <v>0</v>
      </c>
      <c r="K13" s="607">
        <v>0</v>
      </c>
      <c r="L13" s="607">
        <v>0</v>
      </c>
      <c r="M13" s="607">
        <v>0</v>
      </c>
      <c r="N13" s="607">
        <v>0</v>
      </c>
      <c r="O13" s="607">
        <v>0</v>
      </c>
      <c r="P13" s="607">
        <v>0</v>
      </c>
      <c r="Q13" s="607">
        <v>0</v>
      </c>
      <c r="R13" s="607">
        <v>0</v>
      </c>
      <c r="S13" s="607">
        <v>0.23762372000000001</v>
      </c>
      <c r="T13" s="607">
        <v>0</v>
      </c>
      <c r="U13" s="607">
        <v>0</v>
      </c>
      <c r="V13" s="607">
        <v>0</v>
      </c>
      <c r="W13" s="607">
        <v>0</v>
      </c>
      <c r="X13" s="607">
        <v>2.4450000000000001E-3</v>
      </c>
      <c r="Y13" s="607">
        <v>2.5000000000000001E-3</v>
      </c>
    </row>
    <row r="14" spans="1:27" ht="18" customHeight="1">
      <c r="A14" s="339" t="s">
        <v>430</v>
      </c>
      <c r="B14" s="286"/>
      <c r="C14" s="286"/>
      <c r="D14" s="286"/>
      <c r="E14" s="286"/>
      <c r="F14" s="607">
        <v>7.022462830000002</v>
      </c>
      <c r="G14" s="607">
        <v>22.958406929999992</v>
      </c>
      <c r="H14" s="607">
        <v>18.639637110000002</v>
      </c>
      <c r="I14" s="607">
        <v>3.0749030099999999</v>
      </c>
      <c r="J14" s="607">
        <v>8.4676700000000018E-3</v>
      </c>
      <c r="K14" s="607">
        <v>3.3433000000000003E-4</v>
      </c>
      <c r="L14" s="607">
        <v>95.368835960000027</v>
      </c>
      <c r="M14" s="607">
        <v>1.69337501</v>
      </c>
      <c r="N14" s="607">
        <v>1.2503187499999999</v>
      </c>
      <c r="O14" s="607">
        <v>1.7342122000000002</v>
      </c>
      <c r="P14" s="607">
        <v>28.012700070000022</v>
      </c>
      <c r="Q14" s="607">
        <v>282.78066633000026</v>
      </c>
      <c r="R14" s="607">
        <v>203.0374898700004</v>
      </c>
      <c r="S14" s="607">
        <v>392.37722919291087</v>
      </c>
      <c r="T14" s="607">
        <v>104.82193589999997</v>
      </c>
      <c r="U14" s="607">
        <v>131.76177543000009</v>
      </c>
      <c r="V14" s="607">
        <v>50.677839220000038</v>
      </c>
      <c r="W14" s="607">
        <v>252.89006733459155</v>
      </c>
      <c r="X14" s="607">
        <v>96.911580877999668</v>
      </c>
      <c r="Y14" s="607">
        <v>122.73000721000049</v>
      </c>
    </row>
    <row r="15" spans="1:27" ht="18" customHeight="1">
      <c r="A15" s="339" t="s">
        <v>482</v>
      </c>
      <c r="B15" s="286"/>
      <c r="C15" s="286"/>
      <c r="D15" s="286"/>
      <c r="E15" s="286"/>
      <c r="F15" s="607">
        <v>0</v>
      </c>
      <c r="G15" s="607">
        <v>6.2050356900000008</v>
      </c>
      <c r="H15" s="607">
        <v>4.1609200000000002E-3</v>
      </c>
      <c r="I15" s="607">
        <v>1.5751419999999999E-2</v>
      </c>
      <c r="J15" s="607">
        <v>0.37179807999999998</v>
      </c>
      <c r="K15" s="607">
        <v>8.1597043599999992</v>
      </c>
      <c r="L15" s="607">
        <v>0</v>
      </c>
      <c r="M15" s="607">
        <v>1.9900600000000001E-3</v>
      </c>
      <c r="N15" s="607">
        <v>5.6989190000000002E-2</v>
      </c>
      <c r="O15" s="607">
        <v>0.29720575999999999</v>
      </c>
      <c r="P15" s="607">
        <v>1.9165770000000006E-2</v>
      </c>
      <c r="Q15" s="607">
        <v>4.8941699999999998E-3</v>
      </c>
      <c r="R15" s="607">
        <v>4.1205799999999996E-3</v>
      </c>
      <c r="S15" s="607">
        <v>0</v>
      </c>
      <c r="T15" s="607">
        <v>1.2932265000000001</v>
      </c>
      <c r="U15" s="607">
        <v>1.730456E-2</v>
      </c>
      <c r="V15" s="607">
        <v>0</v>
      </c>
      <c r="W15" s="607">
        <v>0</v>
      </c>
      <c r="X15" s="607">
        <v>0</v>
      </c>
      <c r="Y15" s="607">
        <v>0</v>
      </c>
    </row>
    <row r="16" spans="1:27" ht="18" customHeight="1">
      <c r="A16" s="339" t="s">
        <v>11</v>
      </c>
      <c r="B16" s="286"/>
      <c r="C16" s="286"/>
      <c r="D16" s="286"/>
      <c r="E16" s="286"/>
      <c r="F16" s="607">
        <v>2.1699999999999999E-4</v>
      </c>
      <c r="G16" s="607">
        <v>0</v>
      </c>
      <c r="H16" s="607">
        <v>0</v>
      </c>
      <c r="I16" s="607">
        <v>0</v>
      </c>
      <c r="J16" s="607">
        <v>0</v>
      </c>
      <c r="K16" s="607">
        <v>0</v>
      </c>
      <c r="L16" s="607">
        <v>0</v>
      </c>
      <c r="M16" s="607">
        <v>0</v>
      </c>
      <c r="N16" s="607">
        <v>0.79299461000000038</v>
      </c>
      <c r="O16" s="607">
        <v>0.38562930999999995</v>
      </c>
      <c r="P16" s="607">
        <v>0</v>
      </c>
      <c r="Q16" s="607">
        <v>0</v>
      </c>
      <c r="R16" s="607">
        <v>0</v>
      </c>
      <c r="S16" s="607">
        <v>0</v>
      </c>
      <c r="T16" s="607">
        <v>1.9235999999999999E-3</v>
      </c>
      <c r="U16" s="607">
        <v>0</v>
      </c>
      <c r="V16" s="607">
        <v>0</v>
      </c>
      <c r="W16" s="607">
        <v>2.0699999999999998E-3</v>
      </c>
      <c r="X16" s="607">
        <v>0</v>
      </c>
      <c r="Y16" s="607">
        <v>0</v>
      </c>
    </row>
    <row r="17" spans="1:28" ht="18" customHeight="1">
      <c r="A17" s="339" t="s">
        <v>10</v>
      </c>
      <c r="B17" s="286"/>
      <c r="C17" s="286"/>
      <c r="D17" s="286"/>
      <c r="E17" s="286"/>
      <c r="F17" s="607">
        <v>6.0000000000000001E-3</v>
      </c>
      <c r="G17" s="607">
        <v>4.6979999999999999E-3</v>
      </c>
      <c r="H17" s="607">
        <v>0</v>
      </c>
      <c r="I17" s="607">
        <v>3.1841000000000004E-4</v>
      </c>
      <c r="J17" s="607">
        <v>1.409675E-2</v>
      </c>
      <c r="K17" s="607">
        <v>1.1443E-4</v>
      </c>
      <c r="L17" s="607">
        <v>1.0141900000000001E-3</v>
      </c>
      <c r="M17" s="607">
        <v>0.65756068000000001</v>
      </c>
      <c r="N17" s="607">
        <v>2.3593378599999997</v>
      </c>
      <c r="O17" s="607">
        <v>1.9839793400000001</v>
      </c>
      <c r="P17" s="607">
        <v>0.25786568999999998</v>
      </c>
      <c r="Q17" s="607">
        <v>0</v>
      </c>
      <c r="R17" s="607">
        <v>3.3193940000000005E-2</v>
      </c>
      <c r="S17" s="607">
        <v>0</v>
      </c>
      <c r="T17" s="607">
        <v>2.772049999999999E-3</v>
      </c>
      <c r="U17" s="607">
        <v>7.576900000000001E-4</v>
      </c>
      <c r="V17" s="607">
        <v>1.4649999999999999E-3</v>
      </c>
      <c r="W17" s="607">
        <v>3.2254127669711308E-2</v>
      </c>
      <c r="X17" s="607">
        <v>1.3230000000000002E-4</v>
      </c>
      <c r="Y17" s="607">
        <v>3.3912999999999999E-4</v>
      </c>
    </row>
    <row r="18" spans="1:28" ht="18" customHeight="1">
      <c r="A18" s="339" t="s">
        <v>9</v>
      </c>
      <c r="B18" s="286"/>
      <c r="C18" s="286"/>
      <c r="D18" s="286"/>
      <c r="E18" s="286"/>
      <c r="F18" s="607">
        <v>0</v>
      </c>
      <c r="G18" s="607">
        <v>1E-4</v>
      </c>
      <c r="H18" s="607">
        <v>0</v>
      </c>
      <c r="I18" s="607">
        <v>8.4577000000000003E-4</v>
      </c>
      <c r="J18" s="607">
        <v>0</v>
      </c>
      <c r="K18" s="607">
        <v>0</v>
      </c>
      <c r="L18" s="607">
        <v>0</v>
      </c>
      <c r="M18" s="607">
        <v>0</v>
      </c>
      <c r="N18" s="607">
        <v>0</v>
      </c>
      <c r="O18" s="607">
        <v>1.9955360000000002E-2</v>
      </c>
      <c r="P18" s="607">
        <v>1.7313399999999998E-3</v>
      </c>
      <c r="Q18" s="607">
        <v>0</v>
      </c>
      <c r="R18" s="607">
        <v>0</v>
      </c>
      <c r="S18" s="607">
        <v>4.1206549999999981E-2</v>
      </c>
      <c r="T18" s="607">
        <v>0.23908669999999999</v>
      </c>
      <c r="U18" s="607">
        <v>1.28903919</v>
      </c>
      <c r="V18" s="607">
        <v>0</v>
      </c>
      <c r="W18" s="607">
        <v>4.8580000000000003E-3</v>
      </c>
      <c r="X18" s="607">
        <v>103.11697206999996</v>
      </c>
      <c r="Y18" s="607">
        <v>4.4614999999999998E-4</v>
      </c>
    </row>
    <row r="19" spans="1:28" ht="18" customHeight="1">
      <c r="A19" s="339" t="s">
        <v>8</v>
      </c>
      <c r="B19" s="286"/>
      <c r="C19" s="286"/>
      <c r="D19" s="286"/>
      <c r="E19" s="286"/>
      <c r="F19" s="607">
        <v>0</v>
      </c>
      <c r="G19" s="607">
        <v>0</v>
      </c>
      <c r="H19" s="607">
        <v>0</v>
      </c>
      <c r="I19" s="607">
        <v>0</v>
      </c>
      <c r="J19" s="607">
        <v>0</v>
      </c>
      <c r="K19" s="607">
        <v>0</v>
      </c>
      <c r="L19" s="607">
        <v>7.0149000000000003E-4</v>
      </c>
      <c r="M19" s="607">
        <v>0</v>
      </c>
      <c r="N19" s="607">
        <v>5.4475929999999999E-2</v>
      </c>
      <c r="O19" s="607">
        <v>0</v>
      </c>
      <c r="P19" s="607">
        <v>0</v>
      </c>
      <c r="Q19" s="607">
        <v>0</v>
      </c>
      <c r="R19" s="607">
        <v>1.28713E-3</v>
      </c>
      <c r="S19" s="607">
        <v>3.3872239999999998E-2</v>
      </c>
      <c r="T19" s="607">
        <v>0</v>
      </c>
      <c r="U19" s="607">
        <v>0</v>
      </c>
      <c r="V19" s="607">
        <v>0.13434788</v>
      </c>
      <c r="W19" s="607">
        <v>1.1200379999999999E-2</v>
      </c>
      <c r="X19" s="607">
        <v>1.2379709999999999E-2</v>
      </c>
      <c r="Y19" s="607">
        <v>0</v>
      </c>
    </row>
    <row r="20" spans="1:28" ht="18" customHeight="1">
      <c r="A20" s="339" t="s">
        <v>6</v>
      </c>
      <c r="B20" s="286"/>
      <c r="C20" s="286"/>
      <c r="D20" s="286"/>
      <c r="E20" s="286"/>
      <c r="F20" s="607">
        <v>8.4078219999999995E-2</v>
      </c>
      <c r="G20" s="607">
        <v>3.8989669999999997E-2</v>
      </c>
      <c r="H20" s="607">
        <v>3.4785300000000005E-2</v>
      </c>
      <c r="I20" s="607">
        <v>1.9747867699999997</v>
      </c>
      <c r="J20" s="607">
        <v>10.597603509999995</v>
      </c>
      <c r="K20" s="607">
        <v>1.9493334400000004</v>
      </c>
      <c r="L20" s="607">
        <v>9.5405042299999963</v>
      </c>
      <c r="M20" s="607">
        <v>9.2964208799999941</v>
      </c>
      <c r="N20" s="607">
        <v>5.6947914599999985</v>
      </c>
      <c r="O20" s="607">
        <v>4.7103635899999974</v>
      </c>
      <c r="P20" s="607">
        <v>5.6969715899999969</v>
      </c>
      <c r="Q20" s="607">
        <v>3.057621849999999</v>
      </c>
      <c r="R20" s="607">
        <v>1.6042913099999987</v>
      </c>
      <c r="S20" s="607">
        <v>0.56779402999999984</v>
      </c>
      <c r="T20" s="607">
        <v>1.1544873899999994</v>
      </c>
      <c r="U20" s="607">
        <v>4.3080229500000007</v>
      </c>
      <c r="V20" s="607">
        <v>3.2752621800000008</v>
      </c>
      <c r="W20" s="607">
        <v>0.87924068000000022</v>
      </c>
      <c r="X20" s="607">
        <v>1.5953686699999996</v>
      </c>
      <c r="Y20" s="607">
        <v>2.8432236500000001</v>
      </c>
    </row>
    <row r="21" spans="1:28" ht="18" customHeight="1">
      <c r="A21" s="339" t="s">
        <v>17</v>
      </c>
      <c r="B21" s="286"/>
      <c r="C21" s="286"/>
      <c r="D21" s="286"/>
      <c r="E21" s="286"/>
      <c r="F21" s="607">
        <v>1.5763763000000002</v>
      </c>
      <c r="G21" s="607">
        <v>0.29305346999999998</v>
      </c>
      <c r="H21" s="607">
        <v>0.98327098999999996</v>
      </c>
      <c r="I21" s="607">
        <v>1.2315239100000002</v>
      </c>
      <c r="J21" s="607">
        <v>4.671639980000001</v>
      </c>
      <c r="K21" s="607">
        <v>314.95779362000002</v>
      </c>
      <c r="L21" s="607">
        <v>109.61758772000005</v>
      </c>
      <c r="M21" s="607">
        <v>57.271536349999991</v>
      </c>
      <c r="N21" s="607">
        <v>105.30336291260754</v>
      </c>
      <c r="O21" s="607">
        <v>229.70691269163552</v>
      </c>
      <c r="P21" s="607">
        <v>446.21851790999983</v>
      </c>
      <c r="Q21" s="607">
        <v>778.48114135333287</v>
      </c>
      <c r="R21" s="607">
        <v>438.66129808999989</v>
      </c>
      <c r="S21" s="607">
        <v>250.39569389000013</v>
      </c>
      <c r="T21" s="607">
        <v>350.08261090999997</v>
      </c>
      <c r="U21" s="607">
        <v>56.12651918000001</v>
      </c>
      <c r="V21" s="607">
        <v>67.854240300000001</v>
      </c>
      <c r="W21" s="607">
        <v>394.82255386999987</v>
      </c>
      <c r="X21" s="607">
        <v>69.82474163396823</v>
      </c>
      <c r="Y21" s="607">
        <v>183.58252054030532</v>
      </c>
    </row>
    <row r="22" spans="1:28" ht="18" customHeight="1">
      <c r="A22" s="339" t="s">
        <v>4</v>
      </c>
      <c r="B22" s="286"/>
      <c r="C22" s="286"/>
      <c r="D22" s="286"/>
      <c r="E22" s="286"/>
      <c r="F22" s="607">
        <v>0</v>
      </c>
      <c r="G22" s="607">
        <v>0</v>
      </c>
      <c r="H22" s="607">
        <v>0</v>
      </c>
      <c r="I22" s="607">
        <v>0</v>
      </c>
      <c r="J22" s="607">
        <v>0</v>
      </c>
      <c r="K22" s="607">
        <v>3.0546999999999996E-4</v>
      </c>
      <c r="L22" s="607">
        <v>0</v>
      </c>
      <c r="M22" s="607">
        <v>0</v>
      </c>
      <c r="N22" s="607">
        <v>3.7770080000000004E-2</v>
      </c>
      <c r="O22" s="607">
        <v>4.8143500000000002E-3</v>
      </c>
      <c r="P22" s="607">
        <v>0.10508052000000001</v>
      </c>
      <c r="Q22" s="607">
        <v>1.6104134999999999E-2</v>
      </c>
      <c r="R22" s="607">
        <v>1.4159731499999999</v>
      </c>
      <c r="S22" s="607">
        <v>0</v>
      </c>
      <c r="T22" s="607">
        <v>93.022056217267661</v>
      </c>
      <c r="U22" s="607">
        <v>0</v>
      </c>
      <c r="V22" s="607">
        <v>0.12159557402678012</v>
      </c>
      <c r="W22" s="607">
        <v>1.99803E-3</v>
      </c>
      <c r="X22" s="607">
        <v>8.1660000000000001E-5</v>
      </c>
      <c r="Y22" s="607">
        <v>0</v>
      </c>
    </row>
    <row r="23" spans="1:28" ht="18" customHeight="1">
      <c r="A23" s="339" t="s">
        <v>3</v>
      </c>
      <c r="B23" s="286"/>
      <c r="C23" s="286"/>
      <c r="D23" s="286"/>
      <c r="E23" s="286"/>
      <c r="F23" s="607">
        <v>171.11816592000002</v>
      </c>
      <c r="G23" s="607">
        <v>348.98235993000043</v>
      </c>
      <c r="H23" s="607">
        <v>549.98130623999839</v>
      </c>
      <c r="I23" s="607">
        <v>1808.7527463379965</v>
      </c>
      <c r="J23" s="607">
        <v>2515.8115123200109</v>
      </c>
      <c r="K23" s="607">
        <v>1547.0077505700001</v>
      </c>
      <c r="L23" s="607">
        <v>1818.9711992499972</v>
      </c>
      <c r="M23" s="607">
        <v>1742.9298263299968</v>
      </c>
      <c r="N23" s="607">
        <v>3517.3352589460105</v>
      </c>
      <c r="O23" s="607">
        <v>2581.704883890005</v>
      </c>
      <c r="P23" s="607">
        <v>2186.08909984001</v>
      </c>
      <c r="Q23" s="607">
        <v>1487.8190229389973</v>
      </c>
      <c r="R23" s="607">
        <v>1351.256494453992</v>
      </c>
      <c r="S23" s="607">
        <v>1346.8413914128175</v>
      </c>
      <c r="T23" s="607">
        <v>1133.2892443429751</v>
      </c>
      <c r="U23" s="607">
        <v>374.04717058899894</v>
      </c>
      <c r="V23" s="607">
        <v>210.52740744799985</v>
      </c>
      <c r="W23" s="607">
        <v>530.29925858124079</v>
      </c>
      <c r="X23" s="607">
        <v>641.15936111891597</v>
      </c>
      <c r="Y23" s="607">
        <v>448.28948246400023</v>
      </c>
    </row>
    <row r="24" spans="1:28" s="40" customFormat="1" ht="18" customHeight="1">
      <c r="A24" s="339" t="s">
        <v>431</v>
      </c>
      <c r="B24" s="286"/>
      <c r="C24" s="286"/>
      <c r="D24" s="286"/>
      <c r="E24" s="286"/>
      <c r="F24" s="607">
        <v>0</v>
      </c>
      <c r="G24" s="607">
        <v>2.2212799999999998E-2</v>
      </c>
      <c r="H24" s="607">
        <v>1.0000000000000001E-5</v>
      </c>
      <c r="I24" s="607">
        <v>0</v>
      </c>
      <c r="J24" s="607">
        <v>1.236192E-2</v>
      </c>
      <c r="K24" s="607">
        <v>0.21020528000000002</v>
      </c>
      <c r="L24" s="607">
        <v>3.335036440000001</v>
      </c>
      <c r="M24" s="607">
        <v>2.3738019399999999</v>
      </c>
      <c r="N24" s="607">
        <v>5.8110349999999998E-2</v>
      </c>
      <c r="O24" s="607">
        <v>0.36618427999999997</v>
      </c>
      <c r="P24" s="607">
        <v>0.57700399999999996</v>
      </c>
      <c r="Q24" s="607">
        <v>0.12043774</v>
      </c>
      <c r="R24" s="607">
        <v>4.9916730000000013E-2</v>
      </c>
      <c r="S24" s="607">
        <v>6.2299130000000008E-2</v>
      </c>
      <c r="T24" s="607">
        <v>0.45761950000000018</v>
      </c>
      <c r="U24" s="607">
        <v>0.12004943000000003</v>
      </c>
      <c r="V24" s="607">
        <v>1.2869430000000001E-2</v>
      </c>
      <c r="W24" s="607">
        <v>0.52717241999999997</v>
      </c>
      <c r="X24" s="607">
        <v>3.4354610000000001E-2</v>
      </c>
      <c r="Y24" s="607">
        <v>0.89943960000000023</v>
      </c>
      <c r="AB24" s="17"/>
    </row>
    <row r="25" spans="1:28" ht="18" customHeight="1">
      <c r="A25" s="339" t="s">
        <v>1</v>
      </c>
      <c r="B25" s="286"/>
      <c r="C25" s="286"/>
      <c r="D25" s="286"/>
      <c r="E25" s="286"/>
      <c r="F25" s="607">
        <v>7.5853329999999997E-2</v>
      </c>
      <c r="G25" s="607">
        <v>5.2581830000000003E-2</v>
      </c>
      <c r="H25" s="607">
        <v>1.5E-3</v>
      </c>
      <c r="I25" s="607">
        <v>8.5007689999999983E-2</v>
      </c>
      <c r="J25" s="607">
        <v>0.10550725</v>
      </c>
      <c r="K25" s="607">
        <v>4.247759999999999E-2</v>
      </c>
      <c r="L25" s="607">
        <v>1.1114470000000001E-2</v>
      </c>
      <c r="M25" s="607">
        <v>0.13187009</v>
      </c>
      <c r="N25" s="607">
        <v>0.18040446000000002</v>
      </c>
      <c r="O25" s="607">
        <v>3.8258899999999993E-3</v>
      </c>
      <c r="P25" s="607">
        <v>0.15258760000000002</v>
      </c>
      <c r="Q25" s="607">
        <v>0.57945878000000028</v>
      </c>
      <c r="R25" s="607">
        <v>0.40107880999999995</v>
      </c>
      <c r="S25" s="607">
        <v>0.23458155</v>
      </c>
      <c r="T25" s="607">
        <v>0.11158931000000001</v>
      </c>
      <c r="U25" s="607">
        <v>0.29704492999999993</v>
      </c>
      <c r="V25" s="607">
        <v>0.18183116999999999</v>
      </c>
      <c r="W25" s="607">
        <v>0.28917928000000004</v>
      </c>
      <c r="X25" s="607">
        <v>0.27724877000000003</v>
      </c>
      <c r="Y25" s="607">
        <v>0.19798565000000004</v>
      </c>
    </row>
    <row r="26" spans="1:28" ht="18" customHeight="1">
      <c r="A26" s="339" t="s">
        <v>23</v>
      </c>
      <c r="B26" s="286"/>
      <c r="C26" s="286"/>
      <c r="D26" s="286"/>
      <c r="E26" s="286"/>
      <c r="F26" s="607">
        <v>4.7244970000000004E-2</v>
      </c>
      <c r="G26" s="607">
        <v>3.3150020000000002E-2</v>
      </c>
      <c r="H26" s="607">
        <v>6.0169420000000008E-2</v>
      </c>
      <c r="I26" s="607">
        <v>7.1538299999999999E-3</v>
      </c>
      <c r="J26" s="607">
        <v>6.3621499999999996E-3</v>
      </c>
      <c r="K26" s="607">
        <v>5.0339999999999998E-4</v>
      </c>
      <c r="L26" s="607">
        <v>1.5813540000000004E-2</v>
      </c>
      <c r="M26" s="607">
        <v>1.298091E-2</v>
      </c>
      <c r="N26" s="607">
        <v>3.0060369999999999E-2</v>
      </c>
      <c r="O26" s="607">
        <v>4.0223400000000001E-3</v>
      </c>
      <c r="P26" s="607">
        <v>0</v>
      </c>
      <c r="Q26" s="607">
        <v>0.43878083999999995</v>
      </c>
      <c r="R26" s="607">
        <v>8.9307699999999993E-3</v>
      </c>
      <c r="S26" s="607">
        <v>3.8594999999999998E-4</v>
      </c>
      <c r="T26" s="607">
        <v>3.3708690000000006E-2</v>
      </c>
      <c r="U26" s="607">
        <v>2.2565300000000001E-3</v>
      </c>
      <c r="V26" s="607">
        <v>0.12748456999999999</v>
      </c>
      <c r="W26" s="607">
        <v>2.03E-4</v>
      </c>
      <c r="X26" s="607">
        <v>1.3435824500000002</v>
      </c>
      <c r="Y26" s="607">
        <v>3.3045305399999996</v>
      </c>
    </row>
    <row r="27" spans="1:28" ht="10.5" customHeight="1">
      <c r="A27" s="245"/>
      <c r="B27" s="286"/>
      <c r="C27" s="286"/>
      <c r="D27" s="286"/>
      <c r="E27" s="286"/>
      <c r="F27" s="286"/>
      <c r="G27" s="286"/>
      <c r="H27" s="286"/>
      <c r="I27" s="286"/>
      <c r="J27" s="286"/>
      <c r="K27" s="286"/>
      <c r="L27" s="286"/>
      <c r="M27" s="286"/>
      <c r="N27" s="286"/>
      <c r="O27" s="286"/>
      <c r="P27" s="286"/>
      <c r="Q27" s="286"/>
      <c r="R27" s="286"/>
      <c r="S27" s="286"/>
      <c r="T27" s="286"/>
      <c r="U27" s="286"/>
      <c r="V27" s="286"/>
      <c r="W27" s="286"/>
      <c r="X27" s="286"/>
      <c r="Y27" s="286"/>
    </row>
    <row r="28" spans="1:28" ht="18" customHeight="1">
      <c r="A28" s="246" t="s">
        <v>432</v>
      </c>
      <c r="B28" s="286"/>
      <c r="C28" s="286"/>
      <c r="D28" s="286"/>
      <c r="E28" s="286"/>
      <c r="F28" s="608">
        <v>598.45670038000651</v>
      </c>
      <c r="G28" s="608">
        <v>601.64048040000148</v>
      </c>
      <c r="H28" s="608">
        <v>794.92277758998887</v>
      </c>
      <c r="I28" s="608">
        <v>968.18806055999926</v>
      </c>
      <c r="J28" s="608">
        <v>1410.8089379300022</v>
      </c>
      <c r="K28" s="608">
        <v>1415.8506314499991</v>
      </c>
      <c r="L28" s="608">
        <v>1231.0071850599932</v>
      </c>
      <c r="M28" s="608">
        <v>1282.339384260001</v>
      </c>
      <c r="N28" s="608">
        <v>1571.9190397899945</v>
      </c>
      <c r="O28" s="608">
        <v>1579.3469199700046</v>
      </c>
      <c r="P28" s="608">
        <v>1498.9776607199949</v>
      </c>
      <c r="Q28" s="608">
        <v>1136.4980939700051</v>
      </c>
      <c r="R28" s="608">
        <v>788.94609164000428</v>
      </c>
      <c r="S28" s="608">
        <v>884.03976445999638</v>
      </c>
      <c r="T28" s="608">
        <v>702.44548087000078</v>
      </c>
      <c r="U28" s="608">
        <v>572.42256792000001</v>
      </c>
      <c r="V28" s="608">
        <v>449.94411596999777</v>
      </c>
      <c r="W28" s="608">
        <v>431.3143451899972</v>
      </c>
      <c r="X28" s="608">
        <v>642.16081101000123</v>
      </c>
      <c r="Y28" s="608">
        <v>568.87245573999712</v>
      </c>
    </row>
    <row r="29" spans="1:28" ht="18" customHeight="1">
      <c r="A29" s="339" t="s">
        <v>12</v>
      </c>
      <c r="B29" s="286"/>
      <c r="C29" s="286"/>
      <c r="D29" s="286"/>
      <c r="E29" s="286"/>
      <c r="F29" s="693">
        <v>1.9839399999999997E-2</v>
      </c>
      <c r="G29" s="693">
        <v>0.12104063</v>
      </c>
      <c r="H29" s="693">
        <v>0.66332654000000002</v>
      </c>
      <c r="I29" s="693">
        <v>0.46168202000000008</v>
      </c>
      <c r="J29" s="693">
        <v>2.9246825400000001</v>
      </c>
      <c r="K29" s="693">
        <v>0.10552702000000003</v>
      </c>
      <c r="L29" s="693">
        <v>0.79349826999999995</v>
      </c>
      <c r="M29" s="693">
        <v>0.76080001999999991</v>
      </c>
      <c r="N29" s="693">
        <v>0.28969985999999998</v>
      </c>
      <c r="O29" s="693">
        <v>0.55323690999999997</v>
      </c>
      <c r="P29" s="693">
        <v>0.54595498999999903</v>
      </c>
      <c r="Q29" s="693">
        <v>1.0285776200000003</v>
      </c>
      <c r="R29" s="693">
        <v>1.8967509099999997</v>
      </c>
      <c r="S29" s="693">
        <v>1.1427573200000001</v>
      </c>
      <c r="T29" s="693">
        <v>1.39874429</v>
      </c>
      <c r="U29" s="693">
        <v>0.36614146000000047</v>
      </c>
      <c r="V29" s="693">
        <v>0.18198428</v>
      </c>
      <c r="W29" s="693">
        <v>0.44614937999999993</v>
      </c>
      <c r="X29" s="693">
        <v>2.4439925600000021</v>
      </c>
      <c r="Y29" s="693">
        <v>1.45601695</v>
      </c>
    </row>
    <row r="30" spans="1:28" ht="18" customHeight="1">
      <c r="A30" s="339" t="s">
        <v>483</v>
      </c>
      <c r="B30" s="286"/>
      <c r="C30" s="286"/>
      <c r="D30" s="286"/>
      <c r="E30" s="286"/>
      <c r="F30" s="693">
        <v>0</v>
      </c>
      <c r="G30" s="693">
        <v>9.3179999999999999E-4</v>
      </c>
      <c r="H30" s="693">
        <v>2.60523E-3</v>
      </c>
      <c r="I30" s="693">
        <v>1.8749190000000002E-2</v>
      </c>
      <c r="J30" s="693">
        <v>1.03531E-3</v>
      </c>
      <c r="K30" s="693">
        <v>0</v>
      </c>
      <c r="L30" s="693">
        <v>0</v>
      </c>
      <c r="M30" s="693">
        <v>0</v>
      </c>
      <c r="N30" s="693">
        <v>0</v>
      </c>
      <c r="O30" s="693">
        <v>9.232E-4</v>
      </c>
      <c r="P30" s="693">
        <v>1.4895749999999999E-2</v>
      </c>
      <c r="Q30" s="693">
        <v>0</v>
      </c>
      <c r="R30" s="693">
        <v>0</v>
      </c>
      <c r="S30" s="693">
        <v>0</v>
      </c>
      <c r="T30" s="693">
        <v>0</v>
      </c>
      <c r="U30" s="693">
        <v>0</v>
      </c>
      <c r="V30" s="693">
        <v>0</v>
      </c>
      <c r="W30" s="693">
        <v>0</v>
      </c>
      <c r="X30" s="693">
        <v>5.7933000000000008E-4</v>
      </c>
      <c r="Y30" s="693">
        <v>1.1951800000000001E-3</v>
      </c>
    </row>
    <row r="31" spans="1:28" ht="18" customHeight="1">
      <c r="A31" s="339" t="s">
        <v>430</v>
      </c>
      <c r="B31" s="286"/>
      <c r="C31" s="286"/>
      <c r="D31" s="286"/>
      <c r="E31" s="286"/>
      <c r="F31" s="693">
        <v>2.1109231599999982</v>
      </c>
      <c r="G31" s="693">
        <v>0.62649564999999996</v>
      </c>
      <c r="H31" s="693">
        <v>0.93436166999999992</v>
      </c>
      <c r="I31" s="693">
        <v>1.2174293399999989</v>
      </c>
      <c r="J31" s="693">
        <v>4.0724295700000015</v>
      </c>
      <c r="K31" s="693">
        <v>0.66121571999999995</v>
      </c>
      <c r="L31" s="693">
        <v>4.7867459499999976</v>
      </c>
      <c r="M31" s="693">
        <v>2.1548298599999995</v>
      </c>
      <c r="N31" s="693">
        <v>2.2380534800000031</v>
      </c>
      <c r="O31" s="693">
        <v>6.5812704699999989</v>
      </c>
      <c r="P31" s="693">
        <v>12.921009800000006</v>
      </c>
      <c r="Q31" s="693">
        <v>8.2048962100000082</v>
      </c>
      <c r="R31" s="693">
        <v>2.4455050400000009</v>
      </c>
      <c r="S31" s="693">
        <v>1.6917324199999986</v>
      </c>
      <c r="T31" s="693">
        <v>1.9550328299999999</v>
      </c>
      <c r="U31" s="693">
        <v>4.1885709499999946</v>
      </c>
      <c r="V31" s="693">
        <v>3.3409554899999967</v>
      </c>
      <c r="W31" s="693">
        <v>6.9061405200000037</v>
      </c>
      <c r="X31" s="693">
        <v>12.454362509999966</v>
      </c>
      <c r="Y31" s="693">
        <v>3.4175336600000019</v>
      </c>
    </row>
    <row r="32" spans="1:28" ht="18" customHeight="1">
      <c r="A32" s="339" t="s">
        <v>482</v>
      </c>
      <c r="B32" s="286"/>
      <c r="C32" s="286"/>
      <c r="D32" s="286"/>
      <c r="E32" s="286"/>
      <c r="F32" s="693">
        <v>2.5190055100000013</v>
      </c>
      <c r="G32" s="693">
        <v>3.4389821700000005</v>
      </c>
      <c r="H32" s="693">
        <v>9.0191299399999938</v>
      </c>
      <c r="I32" s="693">
        <v>32.421189329999976</v>
      </c>
      <c r="J32" s="693">
        <v>13.340206389999999</v>
      </c>
      <c r="K32" s="693">
        <v>16.847567779999999</v>
      </c>
      <c r="L32" s="693">
        <v>18.071062490000003</v>
      </c>
      <c r="M32" s="693">
        <v>14.710719639999997</v>
      </c>
      <c r="N32" s="693">
        <v>30.748860959999991</v>
      </c>
      <c r="O32" s="693">
        <v>15.299380860000005</v>
      </c>
      <c r="P32" s="693">
        <v>6.5263464200000003</v>
      </c>
      <c r="Q32" s="693">
        <v>10.788363419999996</v>
      </c>
      <c r="R32" s="693">
        <v>7.3326917599999994</v>
      </c>
      <c r="S32" s="693">
        <v>23.118293379999997</v>
      </c>
      <c r="T32" s="693">
        <v>31.252105570000001</v>
      </c>
      <c r="U32" s="693">
        <v>16.705864120000005</v>
      </c>
      <c r="V32" s="693">
        <v>4.9580104100000018</v>
      </c>
      <c r="W32" s="693">
        <v>6.3004240699999938</v>
      </c>
      <c r="X32" s="693">
        <v>27.374142349999996</v>
      </c>
      <c r="Y32" s="693">
        <v>0.57273565999999987</v>
      </c>
    </row>
    <row r="33" spans="1:25" ht="18" customHeight="1">
      <c r="A33" s="339" t="s">
        <v>11</v>
      </c>
      <c r="B33" s="286"/>
      <c r="C33" s="286"/>
      <c r="D33" s="286"/>
      <c r="E33" s="286"/>
      <c r="F33" s="693">
        <v>0</v>
      </c>
      <c r="G33" s="693">
        <v>2.2170200000000001E-3</v>
      </c>
      <c r="H33" s="693">
        <v>5.8518800000000003E-3</v>
      </c>
      <c r="I33" s="693">
        <v>4.8622910000000005E-2</v>
      </c>
      <c r="J33" s="693">
        <v>8.6080530000000002E-2</v>
      </c>
      <c r="K33" s="693">
        <v>0</v>
      </c>
      <c r="L33" s="693">
        <v>0</v>
      </c>
      <c r="M33" s="693">
        <v>0.47319741999999998</v>
      </c>
      <c r="N33" s="693">
        <v>5.5442049999999993E-2</v>
      </c>
      <c r="O33" s="693">
        <v>0</v>
      </c>
      <c r="P33" s="693">
        <v>0</v>
      </c>
      <c r="Q33" s="693">
        <v>0</v>
      </c>
      <c r="R33" s="693">
        <v>0</v>
      </c>
      <c r="S33" s="693">
        <v>0</v>
      </c>
      <c r="T33" s="693">
        <v>0</v>
      </c>
      <c r="U33" s="693">
        <v>4.8182999999999999E-4</v>
      </c>
      <c r="V33" s="693">
        <v>2.5357999999999999E-4</v>
      </c>
      <c r="W33" s="693">
        <v>2.8517399999999997E-3</v>
      </c>
      <c r="X33" s="693">
        <v>4.2866000000000003E-4</v>
      </c>
      <c r="Y33" s="693">
        <v>0</v>
      </c>
    </row>
    <row r="34" spans="1:25" ht="18" customHeight="1">
      <c r="A34" s="339" t="s">
        <v>10</v>
      </c>
      <c r="B34" s="286"/>
      <c r="C34" s="286"/>
      <c r="D34" s="286"/>
      <c r="E34" s="286"/>
      <c r="F34" s="693">
        <v>4.3360000000000002E-4</v>
      </c>
      <c r="G34" s="693">
        <v>6.0401099999999996E-3</v>
      </c>
      <c r="H34" s="693">
        <v>1.5562659999999999E-2</v>
      </c>
      <c r="I34" s="693">
        <v>9.514336000000001E-2</v>
      </c>
      <c r="J34" s="693">
        <v>1.0168199999999999E-3</v>
      </c>
      <c r="K34" s="693">
        <v>0.24670243999999991</v>
      </c>
      <c r="L34" s="693">
        <v>8.1290039999999966E-2</v>
      </c>
      <c r="M34" s="693">
        <v>5.2618729999999996E-2</v>
      </c>
      <c r="N34" s="693">
        <v>0</v>
      </c>
      <c r="O34" s="693">
        <v>7.2250200000000004E-3</v>
      </c>
      <c r="P34" s="693">
        <v>4.5468250000000002E-2</v>
      </c>
      <c r="Q34" s="693">
        <v>0.18268754999999998</v>
      </c>
      <c r="R34" s="693">
        <v>5.2353110000000001E-2</v>
      </c>
      <c r="S34" s="693">
        <v>7.62644E-3</v>
      </c>
      <c r="T34" s="693">
        <v>8.8037999999999994E-4</v>
      </c>
      <c r="U34" s="693">
        <v>3.6900000000000002E-4</v>
      </c>
      <c r="V34" s="693">
        <v>2.3981950000000002E-2</v>
      </c>
      <c r="W34" s="693">
        <v>2.1217E-4</v>
      </c>
      <c r="X34" s="693">
        <v>4.4521049999999993E-2</v>
      </c>
      <c r="Y34" s="693">
        <v>1.6009260000000001E-2</v>
      </c>
    </row>
    <row r="35" spans="1:25" ht="18" customHeight="1">
      <c r="A35" s="339" t="s">
        <v>9</v>
      </c>
      <c r="B35" s="286"/>
      <c r="C35" s="286"/>
      <c r="D35" s="286"/>
      <c r="E35" s="286"/>
      <c r="F35" s="693">
        <v>2.9399999999999999E-4</v>
      </c>
      <c r="G35" s="693">
        <v>9.3231E-4</v>
      </c>
      <c r="H35" s="693">
        <v>2.6515259999999999E-2</v>
      </c>
      <c r="I35" s="693">
        <v>9.9402710000000005E-2</v>
      </c>
      <c r="J35" s="693">
        <v>2.9859E-4</v>
      </c>
      <c r="K35" s="693">
        <v>1.5019899999999999E-3</v>
      </c>
      <c r="L35" s="693">
        <v>1.36264E-3</v>
      </c>
      <c r="M35" s="693">
        <v>4.0768829999999999E-2</v>
      </c>
      <c r="N35" s="693">
        <v>8.9688600000000007E-2</v>
      </c>
      <c r="O35" s="693">
        <v>0</v>
      </c>
      <c r="P35" s="693">
        <v>2.2654979999999998E-2</v>
      </c>
      <c r="Q35" s="693">
        <v>7.9864099999999993E-3</v>
      </c>
      <c r="R35" s="693">
        <v>9.1152199999999985E-3</v>
      </c>
      <c r="S35" s="693">
        <v>0</v>
      </c>
      <c r="T35" s="693">
        <v>3.9241399999999996E-3</v>
      </c>
      <c r="U35" s="693">
        <v>0.48540548</v>
      </c>
      <c r="V35" s="693">
        <v>0.72558758000000001</v>
      </c>
      <c r="W35" s="693">
        <v>0.29869515000000002</v>
      </c>
      <c r="X35" s="693">
        <v>5.0936089999999996E-2</v>
      </c>
      <c r="Y35" s="693">
        <v>4.2676199999999997E-3</v>
      </c>
    </row>
    <row r="36" spans="1:25" ht="18" customHeight="1">
      <c r="A36" s="339" t="s">
        <v>8</v>
      </c>
      <c r="B36" s="286"/>
      <c r="C36" s="286"/>
      <c r="D36" s="286"/>
      <c r="E36" s="286"/>
      <c r="F36" s="693">
        <v>9.1097877500000006</v>
      </c>
      <c r="G36" s="693">
        <v>7.7631420000000007E-2</v>
      </c>
      <c r="H36" s="693">
        <v>2.05041889</v>
      </c>
      <c r="I36" s="693">
        <v>1.03374996</v>
      </c>
      <c r="J36" s="693">
        <v>2.8752416900000011</v>
      </c>
      <c r="K36" s="693">
        <v>7.5888685599999999</v>
      </c>
      <c r="L36" s="693">
        <v>2.9764672600000006</v>
      </c>
      <c r="M36" s="693">
        <v>0.67866621000000005</v>
      </c>
      <c r="N36" s="693">
        <v>0.76000432000000007</v>
      </c>
      <c r="O36" s="693">
        <v>1.0823943000000009</v>
      </c>
      <c r="P36" s="693">
        <v>5.0473896199999988</v>
      </c>
      <c r="Q36" s="693">
        <v>1.5394428600000001</v>
      </c>
      <c r="R36" s="693">
        <v>0.5279698599999999</v>
      </c>
      <c r="S36" s="693">
        <v>0.69548333000000007</v>
      </c>
      <c r="T36" s="693">
        <v>2.2240599999999988</v>
      </c>
      <c r="U36" s="693">
        <v>1.8254337800000009</v>
      </c>
      <c r="V36" s="693">
        <v>0.79552554000000009</v>
      </c>
      <c r="W36" s="693">
        <v>2.6949408000000021</v>
      </c>
      <c r="X36" s="693">
        <v>1.4705959900000001</v>
      </c>
      <c r="Y36" s="693">
        <v>2.0234690599999992</v>
      </c>
    </row>
    <row r="37" spans="1:25" ht="18" customHeight="1">
      <c r="A37" s="339" t="s">
        <v>6</v>
      </c>
      <c r="B37" s="286"/>
      <c r="C37" s="286"/>
      <c r="D37" s="286"/>
      <c r="E37" s="286"/>
      <c r="F37" s="693">
        <v>1.1663388899999994</v>
      </c>
      <c r="G37" s="693">
        <v>0.60728354000000029</v>
      </c>
      <c r="H37" s="693">
        <v>0.70542622999999938</v>
      </c>
      <c r="I37" s="693">
        <v>2.6687114300000006</v>
      </c>
      <c r="J37" s="693">
        <v>3.1938648899999995</v>
      </c>
      <c r="K37" s="693">
        <v>19.55683212000001</v>
      </c>
      <c r="L37" s="693">
        <v>3.8685846900000005</v>
      </c>
      <c r="M37" s="693">
        <v>6.5381161699999968</v>
      </c>
      <c r="N37" s="693">
        <v>130.44330858999999</v>
      </c>
      <c r="O37" s="693">
        <v>2.5563407899999997</v>
      </c>
      <c r="P37" s="693">
        <v>3.1085103100000007</v>
      </c>
      <c r="Q37" s="693">
        <v>5.2386953299999943</v>
      </c>
      <c r="R37" s="693">
        <v>3.652907729999999</v>
      </c>
      <c r="S37" s="693">
        <v>6.5967789999999962</v>
      </c>
      <c r="T37" s="693">
        <v>5.2707440799999912</v>
      </c>
      <c r="U37" s="693">
        <v>4.398628770000002</v>
      </c>
      <c r="V37" s="693">
        <v>4.6764695599999948</v>
      </c>
      <c r="W37" s="693">
        <v>1.8273570999999997</v>
      </c>
      <c r="X37" s="693">
        <v>4.5878792500000012</v>
      </c>
      <c r="Y37" s="693">
        <v>3.9704008899999996</v>
      </c>
    </row>
    <row r="38" spans="1:25" ht="18" customHeight="1">
      <c r="A38" s="339" t="s">
        <v>17</v>
      </c>
      <c r="B38" s="286"/>
      <c r="C38" s="286"/>
      <c r="D38" s="286"/>
      <c r="E38" s="286"/>
      <c r="F38" s="693">
        <v>24.675545200000069</v>
      </c>
      <c r="G38" s="693">
        <v>44.598334930000036</v>
      </c>
      <c r="H38" s="693">
        <v>71.489201370000401</v>
      </c>
      <c r="I38" s="693">
        <v>123.09971863999994</v>
      </c>
      <c r="J38" s="693">
        <v>264.29447190000036</v>
      </c>
      <c r="K38" s="693">
        <v>367.27179987000142</v>
      </c>
      <c r="L38" s="693">
        <v>246.72919355999815</v>
      </c>
      <c r="M38" s="693">
        <v>219.14319265000015</v>
      </c>
      <c r="N38" s="693">
        <v>232.33943466999918</v>
      </c>
      <c r="O38" s="693">
        <v>238.13247819000136</v>
      </c>
      <c r="P38" s="693">
        <v>173.33476079999937</v>
      </c>
      <c r="Q38" s="693">
        <v>91.931834090000621</v>
      </c>
      <c r="R38" s="693">
        <v>55.23192140000004</v>
      </c>
      <c r="S38" s="693">
        <v>43.237954849999909</v>
      </c>
      <c r="T38" s="693">
        <v>44.116754069999757</v>
      </c>
      <c r="U38" s="693">
        <v>25.566066170000074</v>
      </c>
      <c r="V38" s="693">
        <v>25.453072350000003</v>
      </c>
      <c r="W38" s="693">
        <v>35.453074349999937</v>
      </c>
      <c r="X38" s="693">
        <v>68.687925789999966</v>
      </c>
      <c r="Y38" s="693">
        <v>60.926184790000157</v>
      </c>
    </row>
    <row r="39" spans="1:25" ht="18" customHeight="1">
      <c r="A39" s="339" t="s">
        <v>4</v>
      </c>
      <c r="B39" s="286"/>
      <c r="C39" s="286"/>
      <c r="D39" s="286"/>
      <c r="E39" s="286"/>
      <c r="F39" s="693">
        <v>2.9399999999999999E-4</v>
      </c>
      <c r="G39" s="693">
        <v>1.58744E-2</v>
      </c>
      <c r="H39" s="693">
        <v>0.13007900999999999</v>
      </c>
      <c r="I39" s="693">
        <v>0.12847627000000003</v>
      </c>
      <c r="J39" s="693">
        <v>0.3255652</v>
      </c>
      <c r="K39" s="693">
        <v>1.478724E-2</v>
      </c>
      <c r="L39" s="693">
        <v>0.19769936000000002</v>
      </c>
      <c r="M39" s="693">
        <v>0.22831761</v>
      </c>
      <c r="N39" s="693">
        <v>0.79361298000000002</v>
      </c>
      <c r="O39" s="693">
        <v>0.36847064999999996</v>
      </c>
      <c r="P39" s="693">
        <v>1.6609927799999993</v>
      </c>
      <c r="Q39" s="693">
        <v>0.58362869999999967</v>
      </c>
      <c r="R39" s="693">
        <v>1.6312E-3</v>
      </c>
      <c r="S39" s="693">
        <v>0</v>
      </c>
      <c r="T39" s="693">
        <v>0.59088759999999996</v>
      </c>
      <c r="U39" s="693">
        <v>2.42908656</v>
      </c>
      <c r="V39" s="693">
        <v>0.51318144999999993</v>
      </c>
      <c r="W39" s="693">
        <v>0</v>
      </c>
      <c r="X39" s="693">
        <v>2.8969999999999998E-3</v>
      </c>
      <c r="Y39" s="693">
        <v>5.2099960000000001E-2</v>
      </c>
    </row>
    <row r="40" spans="1:25" ht="18" customHeight="1">
      <c r="A40" s="339" t="s">
        <v>3</v>
      </c>
      <c r="B40" s="286"/>
      <c r="C40" s="286"/>
      <c r="D40" s="286"/>
      <c r="E40" s="286"/>
      <c r="F40" s="693">
        <v>558.32234013000641</v>
      </c>
      <c r="G40" s="693">
        <v>551.69908086000146</v>
      </c>
      <c r="H40" s="693">
        <v>707.88890306998849</v>
      </c>
      <c r="I40" s="693">
        <v>803.27930610999931</v>
      </c>
      <c r="J40" s="693">
        <v>1117.4749955100019</v>
      </c>
      <c r="K40" s="693">
        <v>1001.4486970899976</v>
      </c>
      <c r="L40" s="693">
        <v>950.54291718999502</v>
      </c>
      <c r="M40" s="693">
        <v>1030.8330558000007</v>
      </c>
      <c r="N40" s="693">
        <v>1166.7776637799955</v>
      </c>
      <c r="O40" s="693">
        <v>1307.9611341700033</v>
      </c>
      <c r="P40" s="693">
        <v>1288.3244395699953</v>
      </c>
      <c r="Q40" s="693">
        <v>1012.7022788700045</v>
      </c>
      <c r="R40" s="693">
        <v>716.22276030000432</v>
      </c>
      <c r="S40" s="693">
        <v>801.02584662999652</v>
      </c>
      <c r="T40" s="693">
        <v>609.57363493000094</v>
      </c>
      <c r="U40" s="693">
        <v>506.20675360999991</v>
      </c>
      <c r="V40" s="693">
        <v>403.56964176999776</v>
      </c>
      <c r="W40" s="693">
        <v>373.13871716999722</v>
      </c>
      <c r="X40" s="693">
        <v>516.68249332000141</v>
      </c>
      <c r="Y40" s="693">
        <v>487.83182894999698</v>
      </c>
    </row>
    <row r="41" spans="1:25" ht="18" customHeight="1">
      <c r="A41" s="339" t="s">
        <v>431</v>
      </c>
      <c r="B41" s="286"/>
      <c r="C41" s="286"/>
      <c r="D41" s="286"/>
      <c r="E41" s="286"/>
      <c r="F41" s="693">
        <v>0.28016334000000004</v>
      </c>
      <c r="G41" s="693">
        <v>0.12063456000000002</v>
      </c>
      <c r="H41" s="693">
        <v>1.2339011800000006</v>
      </c>
      <c r="I41" s="693">
        <v>2.5403858600000002</v>
      </c>
      <c r="J41" s="693">
        <v>1.6490476999999997</v>
      </c>
      <c r="K41" s="693">
        <v>1.0822024300000002</v>
      </c>
      <c r="L41" s="693">
        <v>1.2042262200000002</v>
      </c>
      <c r="M41" s="693">
        <v>2.7828215500000018</v>
      </c>
      <c r="N41" s="693">
        <v>1.4986593899999998</v>
      </c>
      <c r="O41" s="693">
        <v>1.267241570000001</v>
      </c>
      <c r="P41" s="693">
        <v>1.7661872299999999</v>
      </c>
      <c r="Q41" s="693">
        <v>0.43841977999999998</v>
      </c>
      <c r="R41" s="693">
        <v>0.12501670000000001</v>
      </c>
      <c r="S41" s="693">
        <v>0.88641608999999999</v>
      </c>
      <c r="T41" s="693">
        <v>1.37960539</v>
      </c>
      <c r="U41" s="693">
        <v>1.8683376399999991</v>
      </c>
      <c r="V41" s="693">
        <v>3.8070276100000005</v>
      </c>
      <c r="W41" s="693">
        <v>1.9500776500000001</v>
      </c>
      <c r="X41" s="693">
        <v>2.1746816999999998</v>
      </c>
      <c r="Y41" s="693">
        <v>0.77068924000000072</v>
      </c>
    </row>
    <row r="42" spans="1:25" ht="18" customHeight="1">
      <c r="A42" s="339" t="s">
        <v>1</v>
      </c>
      <c r="B42" s="286"/>
      <c r="C42" s="286"/>
      <c r="D42" s="286"/>
      <c r="E42" s="286"/>
      <c r="F42" s="693">
        <v>1.617294E-2</v>
      </c>
      <c r="G42" s="693">
        <v>5.4806470000000003E-2</v>
      </c>
      <c r="H42" s="693">
        <v>0.20652912999999998</v>
      </c>
      <c r="I42" s="693">
        <v>0.31347198999999987</v>
      </c>
      <c r="J42" s="693">
        <v>0.10455518000000003</v>
      </c>
      <c r="K42" s="693">
        <v>0.52162254000000008</v>
      </c>
      <c r="L42" s="693">
        <v>1.0685571199999999</v>
      </c>
      <c r="M42" s="693">
        <v>2.3797309699999989</v>
      </c>
      <c r="N42" s="693">
        <v>4.288594419999999</v>
      </c>
      <c r="O42" s="693">
        <v>4.7470714799999989</v>
      </c>
      <c r="P42" s="693">
        <v>5.3166501000000004</v>
      </c>
      <c r="Q42" s="693">
        <v>1.8265126800000002</v>
      </c>
      <c r="R42" s="693">
        <v>0.97757408000000023</v>
      </c>
      <c r="S42" s="693">
        <v>4.8196971899999976</v>
      </c>
      <c r="T42" s="693">
        <v>3.8956303400000025</v>
      </c>
      <c r="U42" s="693">
        <v>3.3941546200000006</v>
      </c>
      <c r="V42" s="693">
        <v>1.3110218399999987</v>
      </c>
      <c r="W42" s="693">
        <v>1.7041869699999985</v>
      </c>
      <c r="X42" s="693">
        <v>4.834272010000003</v>
      </c>
      <c r="Y42" s="693">
        <v>6.581559440000011</v>
      </c>
    </row>
    <row r="43" spans="1:25" ht="18" customHeight="1">
      <c r="A43" s="339" t="s">
        <v>23</v>
      </c>
      <c r="B43" s="286"/>
      <c r="C43" s="286"/>
      <c r="D43" s="286"/>
      <c r="E43" s="286"/>
      <c r="F43" s="693">
        <v>0.23556246000000008</v>
      </c>
      <c r="G43" s="693">
        <v>0.2701945300000001</v>
      </c>
      <c r="H43" s="693">
        <v>0.55096552999999993</v>
      </c>
      <c r="I43" s="693">
        <v>0.76202144000000005</v>
      </c>
      <c r="J43" s="693">
        <v>0.46544610999999936</v>
      </c>
      <c r="K43" s="693">
        <v>0.5033066500000003</v>
      </c>
      <c r="L43" s="693">
        <v>0.68558026999999977</v>
      </c>
      <c r="M43" s="693">
        <v>1.5625487999999996</v>
      </c>
      <c r="N43" s="693">
        <v>1.5960166899999992</v>
      </c>
      <c r="O43" s="693">
        <v>0.78975235999999993</v>
      </c>
      <c r="P43" s="693">
        <v>0.34240011999999997</v>
      </c>
      <c r="Q43" s="693">
        <v>2.0247704499999997</v>
      </c>
      <c r="R43" s="693">
        <v>0.46989433000000003</v>
      </c>
      <c r="S43" s="693">
        <v>0.81717780999999989</v>
      </c>
      <c r="T43" s="693">
        <v>0.78347725000000001</v>
      </c>
      <c r="U43" s="693">
        <v>4.9872739299999971</v>
      </c>
      <c r="V43" s="693">
        <v>0.58740255999999991</v>
      </c>
      <c r="W43" s="693">
        <v>0.59151811999999993</v>
      </c>
      <c r="X43" s="693">
        <v>1.3511033999999995</v>
      </c>
      <c r="Y43" s="693">
        <v>1.2484650800000006</v>
      </c>
    </row>
    <row r="45" spans="1:25">
      <c r="A45" s="241" t="s">
        <v>2932</v>
      </c>
    </row>
    <row r="49" ht="13.2" customHeight="1"/>
  </sheetData>
  <hyperlinks>
    <hyperlink ref="AA3" location="Content!A1" display="Back to content page" xr:uid="{00000000-0004-0000-1300-000000000000}"/>
  </hyperlinks>
  <pageMargins left="0.7" right="0.7" top="0.75" bottom="0.75" header="0.3" footer="0.3"/>
  <pageSetup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FF34D-AC56-4035-A8A5-2A251EEBC179}">
  <dimension ref="A1:N22"/>
  <sheetViews>
    <sheetView workbookViewId="0"/>
  </sheetViews>
  <sheetFormatPr defaultRowHeight="14.4"/>
  <cols>
    <col min="1" max="1" width="37.109375" customWidth="1"/>
    <col min="2" max="12" width="11.6640625" customWidth="1"/>
  </cols>
  <sheetData>
    <row r="1" spans="1:14">
      <c r="A1" s="44" t="s">
        <v>3149</v>
      </c>
    </row>
    <row r="3" spans="1:14">
      <c r="A3" s="153" t="s">
        <v>14</v>
      </c>
      <c r="B3" s="25">
        <v>2011</v>
      </c>
      <c r="C3" s="25">
        <v>2012</v>
      </c>
      <c r="D3" s="25">
        <v>2013</v>
      </c>
      <c r="E3" s="25">
        <v>2014</v>
      </c>
      <c r="F3" s="25">
        <v>2015</v>
      </c>
      <c r="G3" s="25">
        <v>2016</v>
      </c>
      <c r="H3" s="25">
        <v>2017</v>
      </c>
      <c r="I3" s="25">
        <v>2018</v>
      </c>
      <c r="J3" s="25">
        <v>2019</v>
      </c>
      <c r="K3" s="25">
        <v>2020</v>
      </c>
      <c r="L3" s="25">
        <v>2021</v>
      </c>
      <c r="N3" s="1" t="s">
        <v>528</v>
      </c>
    </row>
    <row r="4" spans="1:14">
      <c r="A4" s="16" t="s">
        <v>13</v>
      </c>
      <c r="B4" s="286">
        <v>129.92301856399999</v>
      </c>
      <c r="C4" s="286">
        <v>143.12904672400001</v>
      </c>
      <c r="D4" s="286">
        <v>149.639706246</v>
      </c>
      <c r="E4" s="286">
        <v>151.75888709</v>
      </c>
      <c r="F4" s="286">
        <v>149.21225758899999</v>
      </c>
      <c r="G4" s="286">
        <v>143.81515355299999</v>
      </c>
      <c r="H4" s="286">
        <v>142.493175261</v>
      </c>
      <c r="I4" s="286">
        <v>143.092524846</v>
      </c>
      <c r="J4" s="286">
        <v>143.24423406899999</v>
      </c>
      <c r="K4" s="286">
        <v>124.354186492</v>
      </c>
      <c r="L4" s="286">
        <v>118.83937295</v>
      </c>
    </row>
    <row r="5" spans="1:14">
      <c r="A5" s="16" t="s">
        <v>12</v>
      </c>
      <c r="B5" s="286">
        <v>57.304080489</v>
      </c>
      <c r="C5" s="286">
        <v>58.071569062999998</v>
      </c>
      <c r="D5" s="286">
        <v>66.353457062999993</v>
      </c>
      <c r="E5" s="286">
        <v>71.767442828</v>
      </c>
      <c r="F5" s="286">
        <v>68.049715098999997</v>
      </c>
      <c r="G5" s="286">
        <v>68.098162893999998</v>
      </c>
      <c r="H5" s="286">
        <v>73.634341672999994</v>
      </c>
      <c r="I5" s="286">
        <v>71.944803034000003</v>
      </c>
      <c r="J5" s="286">
        <v>74.800731291999995</v>
      </c>
      <c r="K5" s="286">
        <v>62.185040825999998</v>
      </c>
      <c r="L5" s="286">
        <v>65.848367783</v>
      </c>
    </row>
    <row r="6" spans="1:14">
      <c r="A6" s="28" t="s">
        <v>483</v>
      </c>
      <c r="B6" s="286">
        <v>52.039267299000002</v>
      </c>
      <c r="C6" s="286">
        <v>55.479058469000002</v>
      </c>
      <c r="D6" s="286">
        <v>59.896861311000002</v>
      </c>
      <c r="E6" s="286">
        <v>62.449587219999998</v>
      </c>
      <c r="F6" s="286">
        <v>63.620409125999998</v>
      </c>
      <c r="G6" s="286">
        <v>64.053735392999997</v>
      </c>
      <c r="H6" s="286">
        <v>67.025225160999995</v>
      </c>
      <c r="I6" s="286">
        <v>67.730106969000005</v>
      </c>
      <c r="J6" s="286">
        <v>68.830387565999999</v>
      </c>
      <c r="K6" s="286">
        <v>70.041049259999994</v>
      </c>
      <c r="L6" s="286">
        <v>71.010734912999993</v>
      </c>
    </row>
    <row r="7" spans="1:14">
      <c r="A7" s="16" t="s">
        <v>573</v>
      </c>
      <c r="B7" s="286">
        <v>30.238721201000001</v>
      </c>
      <c r="C7" s="286">
        <v>32.110091240999999</v>
      </c>
      <c r="D7" s="286">
        <v>34.918153754000002</v>
      </c>
      <c r="E7" s="286">
        <v>38.774840326000003</v>
      </c>
      <c r="F7" s="286">
        <v>41.527754821000002</v>
      </c>
      <c r="G7" s="286">
        <v>42.141045019000003</v>
      </c>
      <c r="H7" s="286">
        <v>44.62978846</v>
      </c>
      <c r="I7" s="286">
        <v>47.866751135999998</v>
      </c>
      <c r="J7" s="286">
        <v>49.568599390999999</v>
      </c>
      <c r="K7" s="286">
        <v>50.826943892000003</v>
      </c>
      <c r="L7" s="286">
        <v>54.336055066999997</v>
      </c>
    </row>
    <row r="8" spans="1:14">
      <c r="A8" s="16" t="s">
        <v>482</v>
      </c>
      <c r="B8" s="286">
        <v>3.025798172</v>
      </c>
      <c r="C8" s="286">
        <v>3.1322249420000001</v>
      </c>
      <c r="D8" s="286">
        <v>3.2480828900000001</v>
      </c>
      <c r="E8" s="286">
        <v>3.297325877</v>
      </c>
      <c r="F8" s="286">
        <v>3.3690928449999999</v>
      </c>
      <c r="G8" s="286">
        <v>3.4354222559999998</v>
      </c>
      <c r="H8" s="286">
        <v>3.5087226839999999</v>
      </c>
      <c r="I8" s="286">
        <v>3.5782359509999999</v>
      </c>
      <c r="J8" s="286">
        <v>3.6634685359999999</v>
      </c>
      <c r="K8" s="286">
        <v>3.5334606009999998</v>
      </c>
      <c r="L8" s="286">
        <v>3.8596773880000002</v>
      </c>
    </row>
    <row r="9" spans="1:14">
      <c r="A9" s="16" t="s">
        <v>11</v>
      </c>
      <c r="B9" s="286">
        <v>40.379952203000002</v>
      </c>
      <c r="C9" s="286">
        <v>42.220482349000001</v>
      </c>
      <c r="D9" s="286">
        <v>43.099484212</v>
      </c>
      <c r="E9" s="286">
        <v>44.526670144000001</v>
      </c>
      <c r="F9" s="286">
        <v>45.939314183999997</v>
      </c>
      <c r="G9" s="286">
        <v>46.850927488000004</v>
      </c>
      <c r="H9" s="286">
        <v>44.923877277999999</v>
      </c>
      <c r="I9" s="286">
        <v>44.515187394999998</v>
      </c>
      <c r="J9" s="286">
        <v>44.123452036000003</v>
      </c>
      <c r="K9" s="286">
        <v>41.672766162000002</v>
      </c>
      <c r="L9" s="286">
        <v>42.341527714000001</v>
      </c>
    </row>
    <row r="10" spans="1:14">
      <c r="A10" s="16" t="s">
        <v>10</v>
      </c>
      <c r="B10" s="286">
        <v>0.59649868900000003</v>
      </c>
      <c r="C10" s="286">
        <v>0.62032184300000004</v>
      </c>
      <c r="D10" s="286">
        <v>0.638457944</v>
      </c>
      <c r="E10" s="286">
        <v>0.66266839600000005</v>
      </c>
      <c r="F10" s="286">
        <v>0.680170104</v>
      </c>
      <c r="G10" s="286">
        <v>0.71101430899999996</v>
      </c>
      <c r="H10" s="286">
        <v>0.74327323199999995</v>
      </c>
      <c r="I10" s="286">
        <v>0.75581083699999996</v>
      </c>
      <c r="J10" s="286">
        <v>0.80436977700000001</v>
      </c>
      <c r="K10" s="286">
        <v>0.72732387899999995</v>
      </c>
      <c r="L10" s="286">
        <v>0.77697159000000005</v>
      </c>
    </row>
    <row r="11" spans="1:14">
      <c r="A11" s="16" t="s">
        <v>9</v>
      </c>
      <c r="B11" s="286">
        <v>2.7777200460000002</v>
      </c>
      <c r="C11" s="286">
        <v>2.9996985249999999</v>
      </c>
      <c r="D11" s="286">
        <v>3.3548813599999998</v>
      </c>
      <c r="E11" s="286">
        <v>3.765420776</v>
      </c>
      <c r="F11" s="286">
        <v>4.1894239000000004</v>
      </c>
      <c r="G11" s="286">
        <v>4.6268919860000004</v>
      </c>
      <c r="H11" s="286">
        <v>5.157517651</v>
      </c>
      <c r="I11" s="286">
        <v>5.4565780090000002</v>
      </c>
      <c r="J11" s="286">
        <v>5.6883354239999999</v>
      </c>
      <c r="K11" s="286">
        <v>5.60028799</v>
      </c>
      <c r="L11" s="286">
        <v>5.6299595020000002</v>
      </c>
    </row>
    <row r="12" spans="1:14">
      <c r="A12" s="16" t="s">
        <v>8</v>
      </c>
      <c r="B12" s="286">
        <v>15.492058650000001</v>
      </c>
      <c r="C12" s="286">
        <v>15.684083146000001</v>
      </c>
      <c r="D12" s="286">
        <v>15.642734409999999</v>
      </c>
      <c r="E12" s="286">
        <v>16.003125003000001</v>
      </c>
      <c r="F12" s="286">
        <v>16.809253147</v>
      </c>
      <c r="G12" s="286">
        <v>17.082270451999999</v>
      </c>
      <c r="H12" s="286">
        <v>17.943906175999999</v>
      </c>
      <c r="I12" s="286">
        <v>19.297591995000001</v>
      </c>
      <c r="J12" s="286">
        <v>19.724380118999999</v>
      </c>
      <c r="K12" s="286">
        <v>16.662491886000002</v>
      </c>
      <c r="L12" s="286">
        <v>17.439294102000002</v>
      </c>
    </row>
    <row r="13" spans="1:14">
      <c r="A13" s="16" t="s">
        <v>6</v>
      </c>
      <c r="B13" s="286">
        <v>5.9107436340000001</v>
      </c>
      <c r="C13" s="286">
        <v>6.2331277719999996</v>
      </c>
      <c r="D13" s="286">
        <v>6.5126503869999999</v>
      </c>
      <c r="E13" s="286">
        <v>6.8372432600000002</v>
      </c>
      <c r="F13" s="286">
        <v>7.1334780740000001</v>
      </c>
      <c r="G13" s="286">
        <v>7.4302943859999999</v>
      </c>
      <c r="H13" s="286">
        <v>7.619941603</v>
      </c>
      <c r="I13" s="286">
        <v>7.9277396360000001</v>
      </c>
      <c r="J13" s="286">
        <v>8.0231813420000009</v>
      </c>
      <c r="K13" s="286">
        <v>7.7239966689999999</v>
      </c>
      <c r="L13" s="286">
        <v>7.7865388930000003</v>
      </c>
    </row>
    <row r="14" spans="1:14">
      <c r="A14" s="16" t="s">
        <v>17</v>
      </c>
      <c r="B14" s="286">
        <v>28.139694303999999</v>
      </c>
      <c r="C14" s="286">
        <v>29.047370317999999</v>
      </c>
      <c r="D14" s="286">
        <v>30.035339188999998</v>
      </c>
      <c r="E14" s="286">
        <v>31.884355304</v>
      </c>
      <c r="F14" s="286">
        <v>33.696525926</v>
      </c>
      <c r="G14" s="286">
        <v>33.611475364</v>
      </c>
      <c r="H14" s="286">
        <v>33.052049699999998</v>
      </c>
      <c r="I14" s="286">
        <v>33.410847208</v>
      </c>
      <c r="J14" s="286">
        <v>33.397655241999999</v>
      </c>
      <c r="K14" s="286">
        <v>30.496350411000002</v>
      </c>
      <c r="L14" s="286">
        <v>30.864866738</v>
      </c>
    </row>
    <row r="15" spans="1:14">
      <c r="A15" s="16" t="s">
        <v>4</v>
      </c>
      <c r="B15" s="286">
        <v>67.268706776000002</v>
      </c>
      <c r="C15" s="286">
        <v>70.281345779999995</v>
      </c>
      <c r="D15" s="286">
        <v>75.859767645000005</v>
      </c>
      <c r="E15" s="286">
        <v>78.775823364999994</v>
      </c>
      <c r="F15" s="286">
        <v>82.208182472999994</v>
      </c>
      <c r="G15" s="286">
        <v>86.291927537000007</v>
      </c>
      <c r="H15" s="286">
        <v>86.691531784999995</v>
      </c>
      <c r="I15" s="286">
        <v>90.358815987</v>
      </c>
      <c r="J15" s="286">
        <v>96.485248679999998</v>
      </c>
      <c r="K15" s="286">
        <v>87.944777533999996</v>
      </c>
      <c r="L15" s="286">
        <v>90.612729791999996</v>
      </c>
    </row>
    <row r="16" spans="1:14">
      <c r="A16" s="16" t="s">
        <v>3</v>
      </c>
      <c r="B16" s="286">
        <v>19.101813622000002</v>
      </c>
      <c r="C16" s="286">
        <v>19.202147179000001</v>
      </c>
      <c r="D16" s="286">
        <v>19.376289683</v>
      </c>
      <c r="E16" s="286">
        <v>17.779725521</v>
      </c>
      <c r="F16" s="286">
        <v>16.399964478000001</v>
      </c>
      <c r="G16" s="286">
        <v>16.147882507999999</v>
      </c>
      <c r="H16" s="286">
        <v>16.099293735</v>
      </c>
      <c r="I16" s="286">
        <v>15.917953023999999</v>
      </c>
      <c r="J16" s="286">
        <v>16.779775220000001</v>
      </c>
      <c r="K16" s="286">
        <v>15.511652909</v>
      </c>
      <c r="L16" s="286">
        <v>15.843132743</v>
      </c>
    </row>
    <row r="17" spans="1:12">
      <c r="A17" s="16" t="s">
        <v>32</v>
      </c>
      <c r="B17" s="286">
        <v>5.1344994049999997</v>
      </c>
      <c r="C17" s="286">
        <v>5.236992077</v>
      </c>
      <c r="D17" s="286">
        <v>5.5678386409999998</v>
      </c>
      <c r="E17" s="286">
        <v>6.0017638079999998</v>
      </c>
      <c r="F17" s="286">
        <v>6.2398203849999998</v>
      </c>
      <c r="G17" s="286">
        <v>6.6107181779999999</v>
      </c>
      <c r="H17" s="286">
        <v>6.933436736</v>
      </c>
      <c r="I17" s="286">
        <v>7.5518655780000001</v>
      </c>
      <c r="J17" s="286">
        <v>8.2117238490000002</v>
      </c>
      <c r="K17" s="286">
        <v>8.6978710770000003</v>
      </c>
      <c r="L17" s="286">
        <v>9.1016906110000004</v>
      </c>
    </row>
    <row r="18" spans="1:12">
      <c r="A18" s="16" t="s">
        <v>1</v>
      </c>
      <c r="B18" s="286">
        <v>8.9125764010000008</v>
      </c>
      <c r="C18" s="286">
        <v>10.316375370999999</v>
      </c>
      <c r="D18" s="286">
        <v>11.194900382</v>
      </c>
      <c r="E18" s="286">
        <v>11.389251362</v>
      </c>
      <c r="F18" s="286">
        <v>12.185354573</v>
      </c>
      <c r="G18" s="286">
        <v>12.025066874</v>
      </c>
      <c r="H18" s="286">
        <v>12.775355658000001</v>
      </c>
      <c r="I18" s="286">
        <v>13.185762011</v>
      </c>
      <c r="J18" s="286">
        <v>13.493870401000001</v>
      </c>
      <c r="K18" s="286">
        <v>13.461580490999999</v>
      </c>
      <c r="L18" s="286">
        <v>14.439302479</v>
      </c>
    </row>
    <row r="19" spans="1:12">
      <c r="A19" s="16" t="s">
        <v>23</v>
      </c>
      <c r="B19" s="286">
        <v>3.7117835430000001</v>
      </c>
      <c r="C19" s="286">
        <v>4.3980130610000003</v>
      </c>
      <c r="D19" s="286">
        <v>4.6049623850000003</v>
      </c>
      <c r="E19" s="286">
        <v>4.7041212049999999</v>
      </c>
      <c r="F19" s="286">
        <v>4.7984423290000002</v>
      </c>
      <c r="G19" s="286">
        <v>4.9135703729999998</v>
      </c>
      <c r="H19" s="286">
        <v>5.5175417920000003</v>
      </c>
      <c r="I19" s="286">
        <v>5.1183092099999996</v>
      </c>
      <c r="J19" s="286">
        <v>4.1742408070000003</v>
      </c>
      <c r="K19" s="286">
        <v>3.4508285280000002</v>
      </c>
      <c r="L19" s="286">
        <v>3.659397636</v>
      </c>
    </row>
    <row r="21" spans="1:12">
      <c r="A21" s="102" t="s">
        <v>20</v>
      </c>
    </row>
    <row r="22" spans="1:12">
      <c r="A22" s="53" t="s">
        <v>3051</v>
      </c>
    </row>
  </sheetData>
  <hyperlinks>
    <hyperlink ref="N3" location="Content!A1" display="Back to content page" xr:uid="{9A94208C-F3B7-4E46-B655-DA5131ED1B6E}"/>
  </hyperlinks>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B88A-AB3A-404D-BF8B-453A02DB315A}">
  <dimension ref="A1:Z23"/>
  <sheetViews>
    <sheetView topLeftCell="E1" workbookViewId="0">
      <selection activeCell="Z3" sqref="Z3"/>
    </sheetView>
  </sheetViews>
  <sheetFormatPr defaultRowHeight="14.4"/>
  <cols>
    <col min="1" max="1" width="29.5546875" customWidth="1"/>
  </cols>
  <sheetData>
    <row r="1" spans="1:26">
      <c r="A1" s="44" t="s">
        <v>3150</v>
      </c>
    </row>
    <row r="3" spans="1:26">
      <c r="A3" s="153" t="s">
        <v>2526</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Z3" s="1" t="s">
        <v>528</v>
      </c>
    </row>
    <row r="4" spans="1:26">
      <c r="A4" s="16" t="s">
        <v>13</v>
      </c>
      <c r="B4" s="286">
        <v>62.284999999999997</v>
      </c>
      <c r="C4" s="286">
        <v>58.352499999999999</v>
      </c>
      <c r="D4" s="286">
        <v>65.117500000000007</v>
      </c>
      <c r="E4" s="286">
        <v>63.947499999999998</v>
      </c>
      <c r="F4" s="286">
        <v>68.75</v>
      </c>
      <c r="G4" s="286">
        <v>77.824999999999989</v>
      </c>
      <c r="H4" s="286">
        <v>85.6875</v>
      </c>
      <c r="I4" s="286">
        <v>99.517499999999998</v>
      </c>
      <c r="J4" s="286">
        <v>108.4725</v>
      </c>
      <c r="K4" s="286">
        <v>104.07499999999999</v>
      </c>
      <c r="L4" s="286">
        <v>112.46250000000001</v>
      </c>
      <c r="M4" s="286">
        <v>118.245</v>
      </c>
      <c r="N4" s="286">
        <v>130.285</v>
      </c>
      <c r="O4" s="618">
        <v>135.245</v>
      </c>
      <c r="P4" s="618">
        <v>135.53749999999999</v>
      </c>
      <c r="Q4" s="618">
        <v>132.315</v>
      </c>
      <c r="R4" s="618">
        <v>127.85749999999999</v>
      </c>
      <c r="S4" s="618">
        <v>126.67</v>
      </c>
      <c r="T4" s="618">
        <v>128.54500000000002</v>
      </c>
      <c r="U4" s="618">
        <v>129.07</v>
      </c>
      <c r="V4" s="618">
        <v>111.23499999999999</v>
      </c>
      <c r="W4" s="618">
        <v>106.98000000000002</v>
      </c>
    </row>
    <row r="5" spans="1:26">
      <c r="A5" s="16" t="s">
        <v>12</v>
      </c>
      <c r="B5" s="286">
        <v>43.822500000000005</v>
      </c>
      <c r="C5" s="286">
        <v>42.8825</v>
      </c>
      <c r="D5" s="286">
        <v>44.827500000000008</v>
      </c>
      <c r="E5" s="286">
        <v>43.787499999999994</v>
      </c>
      <c r="F5" s="286">
        <v>43.202500000000001</v>
      </c>
      <c r="G5" s="286">
        <v>46.355000000000004</v>
      </c>
      <c r="H5" s="286">
        <v>51.542499999999997</v>
      </c>
      <c r="I5" s="286">
        <v>55.47</v>
      </c>
      <c r="J5" s="286">
        <v>57.034999999999997</v>
      </c>
      <c r="K5" s="286">
        <v>49.089999999999996</v>
      </c>
      <c r="L5" s="286">
        <v>56.817500000000003</v>
      </c>
      <c r="M5" s="286">
        <v>63.822500000000005</v>
      </c>
      <c r="N5" s="286">
        <v>62.199999999999996</v>
      </c>
      <c r="O5" s="618">
        <v>76.495000000000005</v>
      </c>
      <c r="P5" s="618">
        <v>86.02</v>
      </c>
      <c r="Q5" s="618">
        <v>78.617500000000007</v>
      </c>
      <c r="R5" s="618">
        <v>97.025000000000006</v>
      </c>
      <c r="S5" s="618">
        <v>97.61999999999999</v>
      </c>
      <c r="T5" s="618">
        <v>90.235000000000014</v>
      </c>
      <c r="U5" s="618">
        <v>88.58</v>
      </c>
      <c r="V5" s="618">
        <v>69.685000000000002</v>
      </c>
      <c r="W5" s="618">
        <v>80.03</v>
      </c>
    </row>
    <row r="6" spans="1:26">
      <c r="A6" s="16" t="s">
        <v>483</v>
      </c>
      <c r="B6" s="286">
        <v>62.887499999999996</v>
      </c>
      <c r="C6" s="286">
        <v>63.957499999999996</v>
      </c>
      <c r="D6" s="286">
        <v>65.36</v>
      </c>
      <c r="E6" s="286">
        <v>66.41</v>
      </c>
      <c r="F6" s="286">
        <v>67.155000000000001</v>
      </c>
      <c r="G6" s="286">
        <v>68.262500000000003</v>
      </c>
      <c r="H6" s="286">
        <v>68.899999999999991</v>
      </c>
      <c r="I6" s="286">
        <v>66.497500000000002</v>
      </c>
      <c r="J6" s="286">
        <v>69.292500000000004</v>
      </c>
      <c r="K6" s="286">
        <v>71.680000000000007</v>
      </c>
      <c r="L6" s="286">
        <v>72.572500000000005</v>
      </c>
      <c r="M6" s="286">
        <v>77.600000000000009</v>
      </c>
      <c r="N6" s="286">
        <v>81.047499999999999</v>
      </c>
      <c r="O6" s="618">
        <v>90.002499999999998</v>
      </c>
      <c r="P6" s="618">
        <v>93.902500000000003</v>
      </c>
      <c r="Q6" s="618">
        <v>92.912499999999994</v>
      </c>
      <c r="R6" s="618">
        <v>91.94</v>
      </c>
      <c r="S6" s="618">
        <v>93.012500000000003</v>
      </c>
      <c r="T6" s="618">
        <v>94.039999999999992</v>
      </c>
      <c r="U6" s="618">
        <v>94.6875</v>
      </c>
      <c r="V6" s="618">
        <v>96.327500000000001</v>
      </c>
      <c r="W6" s="618">
        <v>98.365000000000009</v>
      </c>
    </row>
    <row r="7" spans="1:26">
      <c r="A7" s="28" t="s">
        <v>573</v>
      </c>
      <c r="B7" s="286">
        <v>16.662500000000001</v>
      </c>
      <c r="C7" s="286">
        <v>16.96</v>
      </c>
      <c r="D7" s="286">
        <v>18.4725</v>
      </c>
      <c r="E7" s="286">
        <v>18.142499999999998</v>
      </c>
      <c r="F7" s="286">
        <v>19.584999999999997</v>
      </c>
      <c r="G7" s="286">
        <v>20.72</v>
      </c>
      <c r="H7" s="286">
        <v>21.097499999999997</v>
      </c>
      <c r="I7" s="286">
        <v>22.45</v>
      </c>
      <c r="J7" s="286">
        <v>24.272500000000001</v>
      </c>
      <c r="K7" s="286">
        <v>24.840000000000003</v>
      </c>
      <c r="L7" s="286">
        <v>28.065000000000001</v>
      </c>
      <c r="M7" s="286">
        <v>30.592500000000001</v>
      </c>
      <c r="N7" s="286">
        <v>32.265000000000001</v>
      </c>
      <c r="O7" s="618">
        <v>35.392499999999998</v>
      </c>
      <c r="P7" s="618">
        <v>39.92</v>
      </c>
      <c r="Q7" s="618">
        <v>42.674999999999997</v>
      </c>
      <c r="R7" s="618">
        <v>43.105000000000004</v>
      </c>
      <c r="S7" s="618">
        <v>45.472499999999997</v>
      </c>
      <c r="T7" s="618">
        <v>48.802500000000009</v>
      </c>
      <c r="U7" s="618">
        <v>49.112499999999997</v>
      </c>
      <c r="V7" s="618">
        <v>49.647499999999994</v>
      </c>
      <c r="W7" s="618">
        <v>55.44</v>
      </c>
    </row>
    <row r="8" spans="1:26">
      <c r="A8" s="16" t="s">
        <v>482</v>
      </c>
      <c r="B8" s="286">
        <v>63.53</v>
      </c>
      <c r="C8" s="286">
        <v>56.11</v>
      </c>
      <c r="D8" s="286">
        <v>26.272500000000001</v>
      </c>
      <c r="E8" s="286">
        <v>24.52</v>
      </c>
      <c r="F8" s="286">
        <v>23.954999999999998</v>
      </c>
      <c r="G8" s="286">
        <v>23.162499999999998</v>
      </c>
      <c r="H8" s="286">
        <v>24.675000000000001</v>
      </c>
      <c r="I8" s="286">
        <v>26.085000000000001</v>
      </c>
      <c r="J8" s="286">
        <v>26.28</v>
      </c>
      <c r="K8" s="286">
        <v>26.770000000000003</v>
      </c>
      <c r="L8" s="286">
        <v>26.984999999999999</v>
      </c>
      <c r="M8" s="286">
        <v>27.3</v>
      </c>
      <c r="N8" s="286">
        <v>28.447500000000002</v>
      </c>
      <c r="O8" s="618">
        <v>29.234999999999999</v>
      </c>
      <c r="P8" s="618">
        <v>29.675000000000001</v>
      </c>
      <c r="Q8" s="618">
        <v>30.442500000000003</v>
      </c>
      <c r="R8" s="618">
        <v>30.942499999999999</v>
      </c>
      <c r="S8" s="618">
        <v>31.227499999999999</v>
      </c>
      <c r="T8" s="618">
        <v>31.667499999999997</v>
      </c>
      <c r="U8" s="618">
        <v>32.515000000000001</v>
      </c>
      <c r="V8" s="618">
        <v>30.727500000000003</v>
      </c>
      <c r="W8" s="618">
        <v>33.997500000000002</v>
      </c>
    </row>
    <row r="9" spans="1:26">
      <c r="A9" s="16" t="s">
        <v>11</v>
      </c>
      <c r="B9" s="286">
        <v>20.5075</v>
      </c>
      <c r="C9" s="286">
        <v>21.580000000000002</v>
      </c>
      <c r="D9" s="286">
        <v>22.397500000000001</v>
      </c>
      <c r="E9" s="286">
        <v>23.142500000000002</v>
      </c>
      <c r="F9" s="286">
        <v>23.53</v>
      </c>
      <c r="G9" s="286">
        <v>24.164999999999999</v>
      </c>
      <c r="H9" s="286">
        <v>26</v>
      </c>
      <c r="I9" s="286">
        <v>28.99</v>
      </c>
      <c r="J9" s="286">
        <v>30.892499999999998</v>
      </c>
      <c r="K9" s="286">
        <v>29.967500000000001</v>
      </c>
      <c r="L9" s="286">
        <v>30.862499999999997</v>
      </c>
      <c r="M9" s="286">
        <v>32.204999999999998</v>
      </c>
      <c r="N9" s="286">
        <v>33.675000000000004</v>
      </c>
      <c r="O9" s="618">
        <v>34.375</v>
      </c>
      <c r="P9" s="618">
        <v>35.515000000000001</v>
      </c>
      <c r="Q9" s="618">
        <v>36.637500000000003</v>
      </c>
      <c r="R9" s="618">
        <v>37.3675</v>
      </c>
      <c r="S9" s="618">
        <v>35.83</v>
      </c>
      <c r="T9" s="618">
        <v>35.507500000000007</v>
      </c>
      <c r="U9" s="618">
        <v>35.19</v>
      </c>
      <c r="V9" s="618">
        <v>33.237500000000004</v>
      </c>
      <c r="W9" s="618">
        <v>33.769999999999996</v>
      </c>
    </row>
    <row r="10" spans="1:26">
      <c r="A10" s="16" t="s">
        <v>10</v>
      </c>
      <c r="B10" s="286">
        <v>5.8800000000000008</v>
      </c>
      <c r="C10" s="286">
        <v>6.1775000000000002</v>
      </c>
      <c r="D10" s="286">
        <v>5.0875000000000004</v>
      </c>
      <c r="E10" s="286">
        <v>5.5349999999999993</v>
      </c>
      <c r="F10" s="286">
        <v>5.6050000000000004</v>
      </c>
      <c r="G10" s="286">
        <v>5.6599999999999993</v>
      </c>
      <c r="H10" s="286">
        <v>5.3174999999999999</v>
      </c>
      <c r="I10" s="286">
        <v>5.8125</v>
      </c>
      <c r="J10" s="286">
        <v>6.43</v>
      </c>
      <c r="K10" s="286">
        <v>5.8774999999999995</v>
      </c>
      <c r="L10" s="286">
        <v>5.8875000000000011</v>
      </c>
      <c r="M10" s="286">
        <v>5.9950000000000001</v>
      </c>
      <c r="N10" s="286">
        <v>6.2025000000000006</v>
      </c>
      <c r="O10" s="618">
        <v>6.5024999999999995</v>
      </c>
      <c r="P10" s="618">
        <v>6.9074999999999998</v>
      </c>
      <c r="Q10" s="618">
        <v>7.0525000000000002</v>
      </c>
      <c r="R10" s="618">
        <v>7.4375</v>
      </c>
      <c r="S10" s="618">
        <v>7.8699999999999992</v>
      </c>
      <c r="T10" s="618">
        <v>8.2124999999999986</v>
      </c>
      <c r="U10" s="618">
        <v>8.8625000000000007</v>
      </c>
      <c r="V10" s="618">
        <v>7.6449999999999996</v>
      </c>
      <c r="W10" s="618">
        <v>8.39</v>
      </c>
    </row>
    <row r="11" spans="1:26">
      <c r="A11" s="16" t="s">
        <v>9</v>
      </c>
      <c r="B11" s="286">
        <v>6.6099999999999994</v>
      </c>
      <c r="C11" s="286">
        <v>5.9175000000000004</v>
      </c>
      <c r="D11" s="286">
        <v>5.8075000000000001</v>
      </c>
      <c r="E11" s="286">
        <v>6.1475000000000009</v>
      </c>
      <c r="F11" s="286">
        <v>5.8274999999999997</v>
      </c>
      <c r="G11" s="286">
        <v>5.7925000000000004</v>
      </c>
      <c r="H11" s="286">
        <v>6.504999999999999</v>
      </c>
      <c r="I11" s="286">
        <v>7.66</v>
      </c>
      <c r="J11" s="286">
        <v>7.9125000000000005</v>
      </c>
      <c r="K11" s="286">
        <v>8.3975000000000009</v>
      </c>
      <c r="L11" s="286">
        <v>9.0474999999999994</v>
      </c>
      <c r="M11" s="286">
        <v>10.135000000000002</v>
      </c>
      <c r="N11" s="286">
        <v>10.8</v>
      </c>
      <c r="O11" s="618">
        <v>12.102499999999999</v>
      </c>
      <c r="P11" s="618">
        <v>13.6225</v>
      </c>
      <c r="Q11" s="618">
        <v>15.167499999999999</v>
      </c>
      <c r="R11" s="618">
        <v>16.712499999999999</v>
      </c>
      <c r="S11" s="618">
        <v>18.57</v>
      </c>
      <c r="T11" s="618">
        <v>19.689999999999998</v>
      </c>
      <c r="U11" s="618">
        <v>20.634999999999998</v>
      </c>
      <c r="V11" s="618">
        <v>20.625</v>
      </c>
      <c r="W11" s="618">
        <v>20.842500000000001</v>
      </c>
    </row>
    <row r="12" spans="1:26">
      <c r="A12" s="16" t="s">
        <v>8</v>
      </c>
      <c r="B12" s="286">
        <v>33.42</v>
      </c>
      <c r="C12" s="286">
        <v>34.619999999999997</v>
      </c>
      <c r="D12" s="286">
        <v>21.28</v>
      </c>
      <c r="E12" s="286">
        <v>27.224999999999998</v>
      </c>
      <c r="F12" s="286">
        <v>33.75</v>
      </c>
      <c r="G12" s="286">
        <v>44.26</v>
      </c>
      <c r="H12" s="286">
        <v>41.1325</v>
      </c>
      <c r="I12" s="286">
        <v>85.407500000000013</v>
      </c>
      <c r="J12" s="286">
        <v>78.33</v>
      </c>
      <c r="K12" s="286">
        <v>60.032499999999999</v>
      </c>
      <c r="L12" s="286">
        <v>60.397499999999994</v>
      </c>
      <c r="M12" s="286">
        <v>62.595000000000006</v>
      </c>
      <c r="N12" s="286">
        <v>58.6325</v>
      </c>
      <c r="O12" s="618">
        <v>52.467500000000001</v>
      </c>
      <c r="P12" s="618">
        <v>52.434999999999995</v>
      </c>
      <c r="Q12" s="618">
        <v>49.070000000000007</v>
      </c>
      <c r="R12" s="618">
        <v>55.224999999999994</v>
      </c>
      <c r="S12" s="618">
        <v>56.352499999999999</v>
      </c>
      <c r="T12" s="618">
        <v>61.774999999999999</v>
      </c>
      <c r="U12" s="618">
        <v>66.337500000000006</v>
      </c>
      <c r="V12" s="618">
        <v>60.417500000000004</v>
      </c>
      <c r="W12" s="618">
        <v>68.415000000000006</v>
      </c>
    </row>
    <row r="13" spans="1:26">
      <c r="A13" s="16" t="s">
        <v>6</v>
      </c>
      <c r="B13" s="286">
        <v>13.459999999999999</v>
      </c>
      <c r="C13" s="286">
        <v>14.860000000000001</v>
      </c>
      <c r="D13" s="286">
        <v>13.0525</v>
      </c>
      <c r="E13" s="286">
        <v>13.715</v>
      </c>
      <c r="F13" s="286">
        <v>14.19</v>
      </c>
      <c r="G13" s="286">
        <v>13.540000000000001</v>
      </c>
      <c r="H13" s="286">
        <v>15.395000000000001</v>
      </c>
      <c r="I13" s="286">
        <v>16.5075</v>
      </c>
      <c r="J13" s="286">
        <v>16.4575</v>
      </c>
      <c r="K13" s="286">
        <v>16.927499999999998</v>
      </c>
      <c r="L13" s="286">
        <v>18.059999999999999</v>
      </c>
      <c r="M13" s="286">
        <v>20.149999999999999</v>
      </c>
      <c r="N13" s="286">
        <v>21.925000000000001</v>
      </c>
      <c r="O13" s="618">
        <v>23.634999999999998</v>
      </c>
      <c r="P13" s="618">
        <v>27.479999999999997</v>
      </c>
      <c r="Q13" s="618">
        <v>31.31</v>
      </c>
      <c r="R13" s="618">
        <v>36.832500000000003</v>
      </c>
      <c r="S13" s="618">
        <v>43.205000000000005</v>
      </c>
      <c r="T13" s="618">
        <v>46.81</v>
      </c>
      <c r="U13" s="618">
        <v>45.295000000000002</v>
      </c>
      <c r="V13" s="618">
        <v>40.602499999999999</v>
      </c>
      <c r="W13" s="618">
        <v>42.407499999999999</v>
      </c>
    </row>
    <row r="14" spans="1:26">
      <c r="A14" s="16" t="s">
        <v>17</v>
      </c>
      <c r="B14" s="286">
        <v>37.555000000000007</v>
      </c>
      <c r="C14" s="286">
        <v>41.112499999999997</v>
      </c>
      <c r="D14" s="286">
        <v>43.21</v>
      </c>
      <c r="E14" s="286">
        <v>42.85</v>
      </c>
      <c r="F14" s="286">
        <v>48.792500000000004</v>
      </c>
      <c r="G14" s="286">
        <v>48.994999999999997</v>
      </c>
      <c r="H14" s="286">
        <v>59.502499999999998</v>
      </c>
      <c r="I14" s="286">
        <v>64.180000000000007</v>
      </c>
      <c r="J14" s="286">
        <v>69.542500000000004</v>
      </c>
      <c r="K14" s="286">
        <v>62.772500000000001</v>
      </c>
      <c r="L14" s="286">
        <v>65.12</v>
      </c>
      <c r="M14" s="286">
        <v>71.765000000000001</v>
      </c>
      <c r="N14" s="286">
        <v>75.25</v>
      </c>
      <c r="O14" s="618">
        <v>73.192499999999995</v>
      </c>
      <c r="P14" s="618">
        <v>77.784999999999997</v>
      </c>
      <c r="Q14" s="618">
        <v>83.867500000000007</v>
      </c>
      <c r="R14" s="618">
        <v>81.174999999999997</v>
      </c>
      <c r="S14" s="618">
        <v>77.617500000000007</v>
      </c>
      <c r="T14" s="618">
        <v>79.262499999999989</v>
      </c>
      <c r="U14" s="618">
        <v>79.602500000000006</v>
      </c>
      <c r="V14" s="618">
        <v>70.827500000000001</v>
      </c>
      <c r="W14" s="618">
        <v>71.66</v>
      </c>
    </row>
    <row r="15" spans="1:26">
      <c r="A15" s="16" t="s">
        <v>4</v>
      </c>
      <c r="B15" s="286">
        <v>82.034999999999997</v>
      </c>
      <c r="C15" s="286">
        <v>59.71</v>
      </c>
      <c r="D15" s="286">
        <v>55.034999999999997</v>
      </c>
      <c r="E15" s="286">
        <v>38.977499999999999</v>
      </c>
      <c r="F15" s="286">
        <v>35.734999999999999</v>
      </c>
      <c r="G15" s="286">
        <v>38.550000000000004</v>
      </c>
      <c r="H15" s="286">
        <v>43.045000000000002</v>
      </c>
      <c r="I15" s="286">
        <v>48.594999999999999</v>
      </c>
      <c r="J15" s="286">
        <v>47.134999999999998</v>
      </c>
      <c r="K15" s="286">
        <v>45.357500000000002</v>
      </c>
      <c r="L15" s="286">
        <v>47.0625</v>
      </c>
      <c r="M15" s="286">
        <v>49.527499999999996</v>
      </c>
      <c r="N15" s="286">
        <v>51.042500000000004</v>
      </c>
      <c r="O15" s="618">
        <v>54.92</v>
      </c>
      <c r="P15" s="618">
        <v>57.192500000000003</v>
      </c>
      <c r="Q15" s="618">
        <v>58.632499999999993</v>
      </c>
      <c r="R15" s="618">
        <v>61.500000000000007</v>
      </c>
      <c r="S15" s="618">
        <v>61.33</v>
      </c>
      <c r="T15" s="618">
        <v>64.034999999999997</v>
      </c>
      <c r="U15" s="618">
        <v>68.064999999999998</v>
      </c>
      <c r="V15" s="618">
        <v>63.167499999999997</v>
      </c>
      <c r="W15" s="618">
        <v>63.900000000000006</v>
      </c>
    </row>
    <row r="16" spans="1:26">
      <c r="A16" s="16" t="s">
        <v>3</v>
      </c>
      <c r="B16" s="286">
        <v>24.182500000000005</v>
      </c>
      <c r="C16" s="286">
        <v>24.43</v>
      </c>
      <c r="D16" s="286">
        <v>24.72</v>
      </c>
      <c r="E16" s="286">
        <v>24.622500000000002</v>
      </c>
      <c r="F16" s="286">
        <v>24.835000000000001</v>
      </c>
      <c r="G16" s="286">
        <v>25.529999999999998</v>
      </c>
      <c r="H16" s="286">
        <v>26.074999999999999</v>
      </c>
      <c r="I16" s="286">
        <v>27.0275</v>
      </c>
      <c r="J16" s="286">
        <v>28.087499999999999</v>
      </c>
      <c r="K16" s="286">
        <v>26.912500000000001</v>
      </c>
      <c r="L16" s="286">
        <v>27.14</v>
      </c>
      <c r="M16" s="286">
        <v>27.175000000000001</v>
      </c>
      <c r="N16" s="286">
        <v>27.167499999999997</v>
      </c>
      <c r="O16" s="618">
        <v>29.740000000000002</v>
      </c>
      <c r="P16" s="618">
        <v>26</v>
      </c>
      <c r="Q16" s="618">
        <v>24.725000000000001</v>
      </c>
      <c r="R16" s="618">
        <v>24.107499999999998</v>
      </c>
      <c r="S16" s="618">
        <v>23.76</v>
      </c>
      <c r="T16" s="618">
        <v>28.594999999999999</v>
      </c>
      <c r="U16" s="618">
        <v>27.744999999999997</v>
      </c>
      <c r="V16" s="618">
        <v>26.384999999999998</v>
      </c>
      <c r="W16" s="618">
        <v>25.585000000000001</v>
      </c>
    </row>
    <row r="17" spans="1:23">
      <c r="A17" s="149" t="s">
        <v>32</v>
      </c>
      <c r="B17" s="286">
        <v>74.55</v>
      </c>
      <c r="C17" s="286">
        <v>78.495000000000005</v>
      </c>
      <c r="D17" s="286">
        <v>46.572499999999991</v>
      </c>
      <c r="E17" s="286">
        <v>53.227500000000006</v>
      </c>
      <c r="F17" s="286">
        <v>56.935000000000002</v>
      </c>
      <c r="G17" s="286">
        <v>61.372499999999995</v>
      </c>
      <c r="H17" s="286">
        <v>68.352500000000006</v>
      </c>
      <c r="I17" s="286">
        <v>72.819999999999993</v>
      </c>
      <c r="J17" s="286">
        <v>78.207499999999996</v>
      </c>
      <c r="K17" s="286">
        <v>75.555000000000007</v>
      </c>
      <c r="L17" s="286">
        <v>86.83250000000001</v>
      </c>
      <c r="M17" s="286">
        <v>106.03</v>
      </c>
      <c r="N17" s="286">
        <v>105.59</v>
      </c>
      <c r="O17" s="618">
        <v>113.14500000000001</v>
      </c>
      <c r="P17" s="618">
        <v>118.44750000000001</v>
      </c>
      <c r="Q17" s="618">
        <v>123.33</v>
      </c>
      <c r="R17" s="618">
        <v>135.47499999999999</v>
      </c>
      <c r="S17" s="618">
        <v>145.5275</v>
      </c>
      <c r="T17" s="618">
        <v>166.88749999999999</v>
      </c>
      <c r="U17" s="618">
        <v>188.28250000000003</v>
      </c>
      <c r="V17" s="618">
        <v>204.51</v>
      </c>
      <c r="W17" s="618">
        <v>213.4675</v>
      </c>
    </row>
    <row r="18" spans="1:23">
      <c r="A18" s="16" t="s">
        <v>1</v>
      </c>
      <c r="B18" s="286">
        <v>7.9224999999999994</v>
      </c>
      <c r="C18" s="286">
        <v>8.36</v>
      </c>
      <c r="D18" s="286">
        <v>8.9175000000000004</v>
      </c>
      <c r="E18" s="286">
        <v>9.5824999999999996</v>
      </c>
      <c r="F18" s="286">
        <v>10.487499999999999</v>
      </c>
      <c r="G18" s="286">
        <v>11.4825</v>
      </c>
      <c r="H18" s="286">
        <v>13.032499999999999</v>
      </c>
      <c r="I18" s="286">
        <v>14.479999999999999</v>
      </c>
      <c r="J18" s="286">
        <v>15.57</v>
      </c>
      <c r="K18" s="286">
        <v>17.135000000000002</v>
      </c>
      <c r="L18" s="286">
        <v>19.354999999999997</v>
      </c>
      <c r="M18" s="286">
        <v>19.817499999999999</v>
      </c>
      <c r="N18" s="286">
        <v>22.502500000000001</v>
      </c>
      <c r="O18" s="618">
        <v>24.5825</v>
      </c>
      <c r="P18" s="618">
        <v>24.869999999999997</v>
      </c>
      <c r="Q18" s="618">
        <v>26.327500000000001</v>
      </c>
      <c r="R18" s="618">
        <v>26.2425</v>
      </c>
      <c r="S18" s="618">
        <v>28.43</v>
      </c>
      <c r="T18" s="618">
        <v>28.877499999999998</v>
      </c>
      <c r="U18" s="618">
        <v>29.6525</v>
      </c>
      <c r="V18" s="618">
        <v>30.287500000000001</v>
      </c>
      <c r="W18" s="618">
        <v>34.015000000000001</v>
      </c>
    </row>
    <row r="19" spans="1:23">
      <c r="A19" s="16" t="s">
        <v>23</v>
      </c>
      <c r="B19" s="286">
        <v>5.0374999999999996</v>
      </c>
      <c r="C19" s="286">
        <v>4.375</v>
      </c>
      <c r="D19" s="286">
        <v>3.7025000000000001</v>
      </c>
      <c r="E19" s="286">
        <v>3.8425000000000002</v>
      </c>
      <c r="F19" s="286">
        <v>4.3099999999999996</v>
      </c>
      <c r="G19" s="286">
        <v>5.0750000000000002</v>
      </c>
      <c r="H19" s="286">
        <v>5.8875000000000002</v>
      </c>
      <c r="I19" s="286">
        <v>4.9050000000000002</v>
      </c>
      <c r="J19" s="286">
        <v>5</v>
      </c>
      <c r="K19" s="286">
        <v>7.2074999999999996</v>
      </c>
      <c r="L19" s="286">
        <v>8.8149999999999995</v>
      </c>
      <c r="M19" s="286">
        <v>10.592500000000001</v>
      </c>
      <c r="N19" s="286">
        <v>14.045</v>
      </c>
      <c r="O19" s="618">
        <v>15.047499999999999</v>
      </c>
      <c r="P19" s="618">
        <v>16.447499999999998</v>
      </c>
      <c r="Q19" s="618">
        <v>18.022500000000001</v>
      </c>
      <c r="R19" s="618">
        <v>18.665000000000003</v>
      </c>
      <c r="S19" s="618">
        <v>24.21</v>
      </c>
      <c r="T19" s="618">
        <v>23.200000000000003</v>
      </c>
      <c r="U19" s="618">
        <v>24.622500000000002</v>
      </c>
      <c r="V19" s="618">
        <v>23.862500000000001</v>
      </c>
      <c r="W19" s="618">
        <v>23.4025</v>
      </c>
    </row>
    <row r="21" spans="1:23">
      <c r="A21" s="136" t="s">
        <v>18</v>
      </c>
    </row>
    <row r="22" spans="1:23">
      <c r="A22" s="17" t="s">
        <v>3098</v>
      </c>
    </row>
    <row r="23" spans="1:23">
      <c r="A23" t="s">
        <v>3099</v>
      </c>
    </row>
  </sheetData>
  <hyperlinks>
    <hyperlink ref="Z3" location="Content!A1" display="Back to content page" xr:uid="{7F427E90-6D7C-47EC-95A2-C811C20C7EE3}"/>
  </hyperlinks>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63BC5-7523-4D6F-87A2-30F6716AABB6}">
  <dimension ref="A1:G23"/>
  <sheetViews>
    <sheetView workbookViewId="0">
      <selection activeCell="D4" sqref="D4:D19"/>
    </sheetView>
  </sheetViews>
  <sheetFormatPr defaultRowHeight="14.4"/>
  <cols>
    <col min="1" max="1" width="35.77734375" customWidth="1"/>
  </cols>
  <sheetData>
    <row r="1" spans="1:7">
      <c r="A1" s="44" t="s">
        <v>3151</v>
      </c>
    </row>
    <row r="3" spans="1:7">
      <c r="A3" s="153" t="s">
        <v>2526</v>
      </c>
      <c r="B3" s="25">
        <v>2017</v>
      </c>
      <c r="C3" s="25">
        <v>2020</v>
      </c>
      <c r="D3" s="25">
        <v>2023</v>
      </c>
      <c r="G3" s="1" t="s">
        <v>528</v>
      </c>
    </row>
    <row r="4" spans="1:7">
      <c r="A4" s="16" t="s">
        <v>13</v>
      </c>
      <c r="B4" s="286">
        <v>37</v>
      </c>
      <c r="C4" s="286">
        <v>61</v>
      </c>
      <c r="D4" s="286">
        <v>62</v>
      </c>
    </row>
    <row r="5" spans="1:7">
      <c r="A5" s="16" t="s">
        <v>12</v>
      </c>
      <c r="B5" s="286">
        <v>41</v>
      </c>
      <c r="C5" s="286">
        <v>48</v>
      </c>
      <c r="D5" s="286">
        <v>56</v>
      </c>
    </row>
    <row r="6" spans="1:7">
      <c r="A6" s="16" t="s">
        <v>483</v>
      </c>
      <c r="B6" s="286">
        <v>26</v>
      </c>
      <c r="C6" s="286">
        <v>20</v>
      </c>
      <c r="D6" s="286">
        <v>25</v>
      </c>
    </row>
    <row r="7" spans="1:7">
      <c r="A7" s="28" t="s">
        <v>573</v>
      </c>
      <c r="B7" s="286">
        <v>31</v>
      </c>
      <c r="C7" s="286">
        <v>32</v>
      </c>
      <c r="D7" s="286">
        <v>40</v>
      </c>
    </row>
    <row r="8" spans="1:7">
      <c r="A8" s="16" t="s">
        <v>482</v>
      </c>
      <c r="B8" s="286">
        <v>53</v>
      </c>
      <c r="C8" s="286">
        <v>59</v>
      </c>
      <c r="D8" s="286">
        <v>58</v>
      </c>
    </row>
    <row r="9" spans="1:7">
      <c r="A9" s="16" t="s">
        <v>11</v>
      </c>
      <c r="B9" s="286">
        <v>33</v>
      </c>
      <c r="C9" s="286">
        <v>45</v>
      </c>
      <c r="D9" s="286">
        <v>53</v>
      </c>
    </row>
    <row r="10" spans="1:7">
      <c r="A10" s="16" t="s">
        <v>10</v>
      </c>
      <c r="B10" s="286">
        <v>36</v>
      </c>
      <c r="C10" s="286">
        <v>38</v>
      </c>
      <c r="D10" s="286">
        <v>39</v>
      </c>
    </row>
    <row r="11" spans="1:7">
      <c r="A11" s="16" t="s">
        <v>9</v>
      </c>
      <c r="B11" s="286">
        <v>40</v>
      </c>
      <c r="C11" s="286">
        <v>55</v>
      </c>
      <c r="D11" s="286">
        <v>58</v>
      </c>
    </row>
    <row r="12" spans="1:7">
      <c r="A12" s="16" t="s">
        <v>8</v>
      </c>
      <c r="B12" s="286">
        <v>64</v>
      </c>
      <c r="C12" s="286">
        <v>68</v>
      </c>
      <c r="D12" s="286">
        <v>68</v>
      </c>
    </row>
    <row r="13" spans="1:7">
      <c r="A13" s="16" t="s">
        <v>6</v>
      </c>
      <c r="B13" s="286">
        <v>55</v>
      </c>
      <c r="C13" s="286">
        <v>62</v>
      </c>
      <c r="D13" s="286">
        <v>66</v>
      </c>
    </row>
    <row r="14" spans="1:7">
      <c r="A14" s="16" t="s">
        <v>17</v>
      </c>
      <c r="B14" s="286">
        <v>59</v>
      </c>
      <c r="C14" s="286">
        <v>53</v>
      </c>
      <c r="D14" s="286">
        <v>60</v>
      </c>
    </row>
    <row r="15" spans="1:7">
      <c r="A15" s="16" t="s">
        <v>4</v>
      </c>
      <c r="B15" s="286">
        <v>45</v>
      </c>
      <c r="C15" s="286">
        <v>55</v>
      </c>
      <c r="D15" s="286">
        <v>53</v>
      </c>
    </row>
    <row r="16" spans="1:7">
      <c r="A16" s="16" t="s">
        <v>3</v>
      </c>
      <c r="B16" s="286">
        <v>65</v>
      </c>
      <c r="C16" s="286">
        <v>71</v>
      </c>
      <c r="D16" s="286">
        <v>60</v>
      </c>
    </row>
    <row r="17" spans="1:4">
      <c r="A17" s="149" t="s">
        <v>32</v>
      </c>
      <c r="B17" s="286">
        <v>50</v>
      </c>
      <c r="C17" s="286">
        <v>54</v>
      </c>
      <c r="D17" s="286">
        <v>54</v>
      </c>
    </row>
    <row r="18" spans="1:4">
      <c r="A18" s="16" t="s">
        <v>1</v>
      </c>
      <c r="B18" s="286">
        <v>46</v>
      </c>
      <c r="C18" s="286">
        <v>58</v>
      </c>
      <c r="D18" s="286">
        <v>66</v>
      </c>
    </row>
    <row r="19" spans="1:4">
      <c r="A19" s="16" t="s">
        <v>23</v>
      </c>
      <c r="B19" s="286">
        <v>61</v>
      </c>
      <c r="C19" s="286">
        <v>63</v>
      </c>
      <c r="D19" s="286">
        <v>63</v>
      </c>
    </row>
    <row r="21" spans="1:4">
      <c r="A21" s="136" t="s">
        <v>18</v>
      </c>
    </row>
    <row r="22" spans="1:4">
      <c r="A22" s="17" t="s">
        <v>3152</v>
      </c>
    </row>
    <row r="23" spans="1:4">
      <c r="A23" t="s">
        <v>3101</v>
      </c>
    </row>
  </sheetData>
  <hyperlinks>
    <hyperlink ref="G3" location="Content!A1" display="Back to content page" xr:uid="{4DAA7FCB-CC0E-4B5D-AE85-CE870F5CA103}"/>
  </hyperlinks>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sheetPr codeName="Sheet264"/>
  <dimension ref="A1:P25"/>
  <sheetViews>
    <sheetView workbookViewId="0">
      <selection activeCell="E41" sqref="E41"/>
    </sheetView>
  </sheetViews>
  <sheetFormatPr defaultColWidth="9.21875" defaultRowHeight="13.8"/>
  <cols>
    <col min="1" max="1" width="33.77734375" style="17" customWidth="1"/>
    <col min="2" max="13" width="7" style="17" customWidth="1"/>
    <col min="14" max="16384" width="9.21875" style="17"/>
  </cols>
  <sheetData>
    <row r="1" spans="1:16" s="44" customFormat="1">
      <c r="A1" s="18" t="s">
        <v>3153</v>
      </c>
    </row>
    <row r="3" spans="1:16" ht="15" customHeight="1">
      <c r="A3" s="845" t="s">
        <v>14</v>
      </c>
      <c r="B3" s="846" t="s">
        <v>164</v>
      </c>
      <c r="C3" s="847"/>
      <c r="D3" s="847"/>
      <c r="E3" s="847"/>
      <c r="F3" s="847"/>
      <c r="G3" s="847"/>
      <c r="H3" s="847"/>
      <c r="I3" s="847"/>
      <c r="J3" s="847"/>
      <c r="K3" s="847"/>
      <c r="L3" s="847"/>
      <c r="M3" s="847"/>
      <c r="N3" s="847"/>
      <c r="O3" s="606"/>
    </row>
    <row r="4" spans="1:16" ht="14.4">
      <c r="A4" s="845"/>
      <c r="B4" s="304">
        <v>2010</v>
      </c>
      <c r="C4" s="304">
        <v>2011</v>
      </c>
      <c r="D4" s="304">
        <v>2012</v>
      </c>
      <c r="E4" s="304">
        <v>2013</v>
      </c>
      <c r="F4" s="304">
        <v>2014</v>
      </c>
      <c r="G4" s="304">
        <v>2015</v>
      </c>
      <c r="H4" s="304">
        <v>2016</v>
      </c>
      <c r="I4" s="304">
        <v>2017</v>
      </c>
      <c r="J4" s="304">
        <v>2018</v>
      </c>
      <c r="K4" s="304">
        <v>2019</v>
      </c>
      <c r="L4" s="304">
        <v>2020</v>
      </c>
      <c r="M4" s="304">
        <v>2021</v>
      </c>
      <c r="N4" s="304">
        <v>2022</v>
      </c>
      <c r="O4" s="304">
        <v>2023</v>
      </c>
      <c r="P4" s="1" t="s">
        <v>528</v>
      </c>
    </row>
    <row r="5" spans="1:16">
      <c r="A5" s="305" t="s">
        <v>13</v>
      </c>
      <c r="B5" s="279"/>
      <c r="C5" s="279">
        <v>10.189531208948452</v>
      </c>
      <c r="D5" s="279">
        <v>19.157685604130563</v>
      </c>
      <c r="E5" s="279">
        <v>6.5573571013853211</v>
      </c>
      <c r="F5" s="279">
        <v>4.9675784410000574</v>
      </c>
      <c r="G5" s="279">
        <v>5.4388938182753179</v>
      </c>
      <c r="H5" s="279">
        <v>18.770120641779215</v>
      </c>
      <c r="I5" s="279">
        <v>4.6993464718224232</v>
      </c>
      <c r="J5" s="279">
        <v>103.80078209772785</v>
      </c>
      <c r="K5" s="279">
        <v>5.1712284350609252</v>
      </c>
      <c r="L5" s="279">
        <v>7.5842369478817773</v>
      </c>
      <c r="M5" s="279">
        <v>15.61242098241209</v>
      </c>
      <c r="N5" s="279">
        <v>6.3154090017425659</v>
      </c>
      <c r="O5" s="279">
        <v>3.0351161290211905</v>
      </c>
      <c r="P5" s="33"/>
    </row>
    <row r="6" spans="1:16">
      <c r="A6" s="305" t="s">
        <v>12</v>
      </c>
      <c r="B6" s="279">
        <v>0.81525672958365403</v>
      </c>
      <c r="C6" s="279">
        <v>9.223232521353153E-2</v>
      </c>
      <c r="D6" s="279">
        <v>32.107803566903158</v>
      </c>
      <c r="E6" s="279">
        <v>19.43672584569341</v>
      </c>
      <c r="F6" s="279">
        <v>2.8684903946180538</v>
      </c>
      <c r="G6" s="279">
        <v>19.508525841646421</v>
      </c>
      <c r="H6" s="279">
        <v>6.6714181371387262</v>
      </c>
      <c r="I6" s="279">
        <v>19.017944401018077</v>
      </c>
      <c r="J6" s="279">
        <v>6.3381000000000016</v>
      </c>
      <c r="K6" s="279">
        <v>0</v>
      </c>
      <c r="L6" s="279">
        <v>0</v>
      </c>
      <c r="M6" s="279">
        <v>7.3855833333333409</v>
      </c>
      <c r="N6" s="279">
        <v>4.6446896774394038</v>
      </c>
      <c r="O6" s="279">
        <v>0.2619851401622843</v>
      </c>
    </row>
    <row r="7" spans="1:16">
      <c r="A7" s="305" t="s">
        <v>483</v>
      </c>
      <c r="B7" s="279"/>
      <c r="C7" s="279"/>
      <c r="D7" s="279"/>
      <c r="E7" s="279">
        <v>-8.4317905990949349E-4</v>
      </c>
      <c r="F7" s="279">
        <v>0</v>
      </c>
      <c r="G7" s="279">
        <v>0</v>
      </c>
      <c r="H7" s="279">
        <v>0</v>
      </c>
      <c r="I7" s="279">
        <v>0</v>
      </c>
      <c r="J7" s="279">
        <v>0</v>
      </c>
      <c r="K7" s="279">
        <v>0</v>
      </c>
      <c r="L7" s="279">
        <v>0</v>
      </c>
      <c r="M7" s="279">
        <v>-2.272181949059493E-2</v>
      </c>
      <c r="N7" s="279">
        <v>0.18951562903001795</v>
      </c>
      <c r="O7" s="279"/>
    </row>
    <row r="8" spans="1:16">
      <c r="A8" s="306" t="s">
        <v>89</v>
      </c>
      <c r="B8" s="279"/>
      <c r="C8" s="279"/>
      <c r="D8" s="279">
        <v>1.1511715719918001</v>
      </c>
      <c r="E8" s="279">
        <v>1.0684514993194338</v>
      </c>
      <c r="F8" s="279">
        <v>0.65540863889539391</v>
      </c>
      <c r="G8" s="279">
        <v>0.80557504441509664</v>
      </c>
      <c r="H8" s="279">
        <v>4.4796178046724089</v>
      </c>
      <c r="I8" s="279">
        <v>36.798624514864997</v>
      </c>
      <c r="J8" s="279">
        <v>27.060295467663501</v>
      </c>
      <c r="K8" s="279">
        <v>2.6808767230672381</v>
      </c>
      <c r="L8" s="279">
        <v>8.1814119993871</v>
      </c>
      <c r="M8" s="279">
        <v>7.7409077850588996</v>
      </c>
      <c r="N8" s="279">
        <v>26.256091880505284</v>
      </c>
      <c r="O8" s="279">
        <v>43.724128772617178</v>
      </c>
    </row>
    <row r="9" spans="1:16">
      <c r="A9" s="305" t="s">
        <v>482</v>
      </c>
      <c r="B9" s="279">
        <v>34.734749726312863</v>
      </c>
      <c r="C9" s="279">
        <v>7.8435653686101423</v>
      </c>
      <c r="D9" s="279">
        <v>5.723345560621417</v>
      </c>
      <c r="E9" s="279">
        <v>12.384030979003846</v>
      </c>
      <c r="F9" s="279">
        <v>10.317138184152341</v>
      </c>
      <c r="G9" s="279">
        <v>8.1165959418462048</v>
      </c>
      <c r="H9" s="279">
        <v>7.0795960299364848</v>
      </c>
      <c r="I9" s="279">
        <v>6.4887629202798953</v>
      </c>
      <c r="J9" s="279">
        <v>10.519153412212461</v>
      </c>
      <c r="K9" s="279">
        <v>4.5664945135093635</v>
      </c>
      <c r="L9" s="279">
        <v>6.8154631420432565</v>
      </c>
      <c r="M9" s="279">
        <v>17.556342162376307</v>
      </c>
      <c r="N9" s="279">
        <v>7.2560863621955214</v>
      </c>
      <c r="O9" s="279">
        <v>6.228754165873351</v>
      </c>
    </row>
    <row r="10" spans="1:16">
      <c r="A10" s="305" t="s">
        <v>11</v>
      </c>
      <c r="B10" s="279"/>
      <c r="C10" s="279">
        <v>3.3362552612983412</v>
      </c>
      <c r="D10" s="279">
        <v>7.5000000000000098</v>
      </c>
      <c r="E10" s="279">
        <v>7.67500000000003</v>
      </c>
      <c r="F10" s="279">
        <v>6.6583333333333563</v>
      </c>
      <c r="G10" s="279">
        <v>8.4403833333333491</v>
      </c>
      <c r="H10" s="279">
        <v>8.4625000000000092</v>
      </c>
      <c r="I10" s="279">
        <v>4.6328900161344384</v>
      </c>
      <c r="J10" s="279">
        <v>6.331584831935559</v>
      </c>
      <c r="K10" s="279">
        <v>7.7681562429937445</v>
      </c>
      <c r="L10" s="279">
        <v>1.9141709120069974</v>
      </c>
      <c r="M10" s="279">
        <v>0</v>
      </c>
      <c r="N10" s="279">
        <v>12.358740485346212</v>
      </c>
      <c r="O10" s="279">
        <v>1.0604966639762157</v>
      </c>
    </row>
    <row r="11" spans="1:16">
      <c r="A11" s="305" t="s">
        <v>10</v>
      </c>
      <c r="B11" s="279">
        <v>1.2</v>
      </c>
      <c r="C11" s="279">
        <v>0.2</v>
      </c>
      <c r="D11" s="279">
        <v>21.6</v>
      </c>
      <c r="E11" s="279">
        <v>0</v>
      </c>
      <c r="F11" s="279">
        <v>0</v>
      </c>
      <c r="G11" s="279">
        <v>0</v>
      </c>
      <c r="H11" s="279">
        <v>4.9000000000000004</v>
      </c>
      <c r="I11" s="279">
        <v>8.5</v>
      </c>
      <c r="J11" s="279">
        <v>4.9000000000000004</v>
      </c>
      <c r="K11" s="279">
        <v>0</v>
      </c>
      <c r="L11" s="279">
        <v>0</v>
      </c>
      <c r="M11" s="279">
        <v>0</v>
      </c>
      <c r="N11" s="279">
        <v>0</v>
      </c>
      <c r="O11" s="279">
        <v>0.5</v>
      </c>
    </row>
    <row r="12" spans="1:16">
      <c r="A12" s="305" t="s">
        <v>9</v>
      </c>
      <c r="B12" s="279"/>
      <c r="C12" s="279"/>
      <c r="D12" s="279"/>
      <c r="E12" s="279"/>
      <c r="F12" s="279"/>
      <c r="G12" s="279"/>
      <c r="H12" s="279"/>
      <c r="I12" s="279"/>
      <c r="J12" s="279"/>
      <c r="K12" s="279"/>
      <c r="L12" s="279"/>
      <c r="M12" s="279"/>
      <c r="N12" s="279"/>
      <c r="O12" s="279"/>
    </row>
    <row r="13" spans="1:16">
      <c r="A13" s="305" t="s">
        <v>8</v>
      </c>
      <c r="B13" s="279">
        <v>0</v>
      </c>
      <c r="C13" s="279">
        <v>0</v>
      </c>
      <c r="D13" s="279">
        <v>37.1</v>
      </c>
      <c r="E13" s="279">
        <v>0</v>
      </c>
      <c r="F13" s="279">
        <v>0</v>
      </c>
      <c r="G13" s="279">
        <v>0</v>
      </c>
      <c r="H13" s="279">
        <v>-3.3</v>
      </c>
      <c r="I13" s="279">
        <v>-0.7</v>
      </c>
      <c r="J13" s="279">
        <v>0</v>
      </c>
      <c r="K13" s="279">
        <v>0</v>
      </c>
      <c r="L13" s="279">
        <v>0</v>
      </c>
      <c r="M13" s="279">
        <v>0</v>
      </c>
      <c r="N13" s="279">
        <v>0</v>
      </c>
      <c r="O13" s="279">
        <v>0</v>
      </c>
    </row>
    <row r="14" spans="1:16">
      <c r="A14" s="305" t="s">
        <v>6</v>
      </c>
      <c r="B14" s="279">
        <v>26.74</v>
      </c>
      <c r="C14" s="279">
        <v>12.38</v>
      </c>
      <c r="D14" s="279">
        <v>-2.0499999999999998</v>
      </c>
      <c r="E14" s="279">
        <v>-0.42</v>
      </c>
      <c r="F14" s="279">
        <v>0</v>
      </c>
      <c r="G14" s="279">
        <v>2.0499999999999998</v>
      </c>
      <c r="H14" s="279">
        <v>8.23</v>
      </c>
      <c r="I14" s="279">
        <v>17.09</v>
      </c>
      <c r="J14" s="279">
        <v>10.82</v>
      </c>
      <c r="K14" s="279">
        <v>13.05</v>
      </c>
      <c r="L14" s="279">
        <v>0.08</v>
      </c>
      <c r="M14" s="279">
        <v>0</v>
      </c>
      <c r="N14" s="279">
        <v>0</v>
      </c>
      <c r="O14" s="279">
        <v>0</v>
      </c>
    </row>
    <row r="15" spans="1:16">
      <c r="A15" s="305" t="s">
        <v>5</v>
      </c>
      <c r="B15" s="279">
        <v>4.9627604407058525</v>
      </c>
      <c r="C15" s="279">
        <v>7.8985914159658925</v>
      </c>
      <c r="D15" s="279">
        <v>9.9608176285689254</v>
      </c>
      <c r="E15" s="279">
        <v>9.6944110667828163</v>
      </c>
      <c r="F15" s="279">
        <v>12.285094233311909</v>
      </c>
      <c r="G15" s="279">
        <v>10.041200065717598</v>
      </c>
      <c r="H15" s="279">
        <v>12.132202949222352</v>
      </c>
      <c r="I15" s="279">
        <v>9.7930507733943788</v>
      </c>
      <c r="J15" s="279">
        <v>6.4893769958627088</v>
      </c>
      <c r="K15" s="279">
        <v>4.387116824170473</v>
      </c>
      <c r="L15" s="279">
        <v>4.9268088080667356</v>
      </c>
      <c r="M15" s="279">
        <v>1.56594844920743</v>
      </c>
      <c r="N15" s="279">
        <v>3.1081873916344711</v>
      </c>
      <c r="O15" s="279">
        <v>2.4193658767775617</v>
      </c>
    </row>
    <row r="16" spans="1:16">
      <c r="A16" s="305" t="s">
        <v>4</v>
      </c>
      <c r="B16" s="279"/>
      <c r="C16" s="279"/>
      <c r="D16" s="279"/>
      <c r="E16" s="279"/>
      <c r="F16" s="279"/>
      <c r="G16" s="279"/>
      <c r="H16" s="279"/>
      <c r="I16" s="279"/>
      <c r="J16" s="279"/>
      <c r="K16" s="279"/>
      <c r="L16" s="279"/>
      <c r="M16" s="279"/>
      <c r="N16" s="279"/>
      <c r="O16" s="279"/>
    </row>
    <row r="17" spans="1:15">
      <c r="A17" s="305" t="s">
        <v>3</v>
      </c>
      <c r="B17" s="279">
        <v>11.3</v>
      </c>
      <c r="C17" s="279">
        <v>9</v>
      </c>
      <c r="D17" s="279">
        <v>9.1999999999999993</v>
      </c>
      <c r="E17" s="279">
        <v>8.6</v>
      </c>
      <c r="F17" s="279">
        <v>8.3000000000000007</v>
      </c>
      <c r="G17" s="279">
        <v>9.1999999999999993</v>
      </c>
      <c r="H17" s="279">
        <v>8.9</v>
      </c>
      <c r="I17" s="279">
        <v>7.8</v>
      </c>
      <c r="J17" s="279">
        <v>9.1</v>
      </c>
      <c r="K17" s="279">
        <v>9</v>
      </c>
      <c r="L17" s="279">
        <v>6.6</v>
      </c>
      <c r="M17" s="279">
        <v>5</v>
      </c>
      <c r="N17" s="279">
        <v>5</v>
      </c>
      <c r="O17" s="279">
        <v>6.4</v>
      </c>
    </row>
    <row r="18" spans="1:15">
      <c r="A18" s="307" t="s">
        <v>32</v>
      </c>
      <c r="B18" s="279"/>
      <c r="C18" s="279"/>
      <c r="D18" s="279"/>
      <c r="E18" s="279"/>
      <c r="F18" s="279"/>
      <c r="G18" s="279"/>
      <c r="H18" s="279"/>
      <c r="I18" s="279"/>
      <c r="J18" s="279"/>
      <c r="K18" s="279"/>
      <c r="L18" s="279"/>
      <c r="M18" s="279"/>
      <c r="N18" s="279"/>
      <c r="O18" s="279"/>
    </row>
    <row r="19" spans="1:15">
      <c r="A19" s="305" t="s">
        <v>1</v>
      </c>
      <c r="B19" s="279"/>
      <c r="C19" s="279"/>
      <c r="D19" s="279"/>
      <c r="E19" s="279"/>
      <c r="F19" s="279"/>
      <c r="G19" s="279"/>
      <c r="H19" s="279"/>
      <c r="I19" s="279"/>
      <c r="J19" s="279"/>
      <c r="K19" s="279"/>
      <c r="L19" s="279"/>
      <c r="M19" s="279"/>
      <c r="N19" s="279"/>
      <c r="O19" s="279"/>
    </row>
    <row r="20" spans="1:15">
      <c r="A20" s="305" t="s">
        <v>0</v>
      </c>
      <c r="B20" s="279">
        <v>45.121451380936406</v>
      </c>
      <c r="C20" s="279">
        <v>4.7454546620944598</v>
      </c>
      <c r="D20" s="279">
        <v>15.422776454751499</v>
      </c>
      <c r="E20" s="279">
        <v>2.4067618167639182</v>
      </c>
      <c r="F20" s="279">
        <v>-1.1428304260945765</v>
      </c>
      <c r="G20" s="279">
        <v>0.48045996636921018</v>
      </c>
      <c r="H20" s="279">
        <v>-0.127966629058065</v>
      </c>
      <c r="I20" s="279">
        <v>-0.56047071850656494</v>
      </c>
      <c r="J20" s="279">
        <v>2.8690303209756962E-2</v>
      </c>
      <c r="K20" s="279">
        <v>28.1628354120555</v>
      </c>
      <c r="L20" s="279">
        <v>359.11937731133258</v>
      </c>
      <c r="M20" s="279">
        <v>2.551427690635053</v>
      </c>
      <c r="N20" s="279">
        <v>46.102971639307867</v>
      </c>
      <c r="O20" s="279"/>
    </row>
    <row r="22" spans="1:15">
      <c r="A22" s="40" t="s">
        <v>20</v>
      </c>
    </row>
    <row r="23" spans="1:15">
      <c r="A23" s="40"/>
    </row>
    <row r="24" spans="1:15">
      <c r="A24" s="53" t="s">
        <v>102</v>
      </c>
    </row>
    <row r="25" spans="1:15">
      <c r="A25" s="53"/>
    </row>
  </sheetData>
  <mergeCells count="2">
    <mergeCell ref="A3:A4"/>
    <mergeCell ref="B3:N3"/>
  </mergeCells>
  <hyperlinks>
    <hyperlink ref="P4" location="Content!A1" display="Back to content page" xr:uid="{00000000-0004-0000-0701-000000000000}"/>
  </hyperlinks>
  <pageMargins left="0.7" right="0.7" top="0.75" bottom="0.75" header="0.3" footer="0.3"/>
  <pageSetup paperSize="9" orientation="portrait"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BF048-0B0E-4B6F-9CDC-62A61B1378F8}">
  <dimension ref="A1:F23"/>
  <sheetViews>
    <sheetView workbookViewId="0">
      <selection activeCell="L24" sqref="L24"/>
    </sheetView>
  </sheetViews>
  <sheetFormatPr defaultRowHeight="14.4"/>
  <cols>
    <col min="1" max="1" width="35.77734375" customWidth="1"/>
  </cols>
  <sheetData>
    <row r="1" spans="1:6">
      <c r="A1" s="44" t="s">
        <v>3154</v>
      </c>
      <c r="F1" s="44"/>
    </row>
    <row r="3" spans="1:6">
      <c r="A3" s="153" t="s">
        <v>2526</v>
      </c>
      <c r="B3" s="25">
        <v>2019</v>
      </c>
      <c r="E3" s="1" t="s">
        <v>528</v>
      </c>
    </row>
    <row r="4" spans="1:6">
      <c r="A4" s="305" t="s">
        <v>13</v>
      </c>
      <c r="B4" s="286">
        <v>48.852269999999997</v>
      </c>
    </row>
    <row r="5" spans="1:6">
      <c r="A5" s="305" t="s">
        <v>12</v>
      </c>
      <c r="B5" s="286">
        <v>26.84732</v>
      </c>
    </row>
    <row r="6" spans="1:6">
      <c r="A6" s="305" t="s">
        <v>483</v>
      </c>
      <c r="B6" s="286">
        <v>43.849809999999998</v>
      </c>
    </row>
    <row r="7" spans="1:6">
      <c r="A7" s="305" t="s">
        <v>573</v>
      </c>
      <c r="B7" s="286">
        <v>52.276290000000003</v>
      </c>
    </row>
    <row r="8" spans="1:6">
      <c r="A8" s="305" t="s">
        <v>482</v>
      </c>
      <c r="B8" s="286">
        <v>46.453940000000003</v>
      </c>
    </row>
    <row r="9" spans="1:6">
      <c r="A9" s="305" t="s">
        <v>11</v>
      </c>
      <c r="B9" s="286">
        <v>108.06187</v>
      </c>
    </row>
    <row r="10" spans="1:6">
      <c r="A10" s="305" t="s">
        <v>10</v>
      </c>
      <c r="B10" s="286">
        <v>40.058079999999997</v>
      </c>
    </row>
    <row r="11" spans="1:6">
      <c r="A11" s="305" t="s">
        <v>9</v>
      </c>
      <c r="B11" s="286">
        <v>30.805910000000001</v>
      </c>
    </row>
    <row r="12" spans="1:6">
      <c r="A12" s="305" t="s">
        <v>8</v>
      </c>
      <c r="B12" s="286">
        <v>5.4715400000000001</v>
      </c>
    </row>
    <row r="13" spans="1:6">
      <c r="A13" s="305" t="s">
        <v>6</v>
      </c>
      <c r="B13" s="286">
        <v>45.562159999999999</v>
      </c>
    </row>
    <row r="14" spans="1:6">
      <c r="A14" s="305" t="s">
        <v>17</v>
      </c>
      <c r="B14" s="286">
        <v>28.811060000000001</v>
      </c>
    </row>
    <row r="15" spans="1:6">
      <c r="A15" s="305" t="s">
        <v>4</v>
      </c>
      <c r="B15" s="286">
        <v>8.3504400000000008</v>
      </c>
    </row>
    <row r="16" spans="1:6">
      <c r="A16" s="305" t="s">
        <v>3</v>
      </c>
      <c r="B16" s="286">
        <v>27.593520000000002</v>
      </c>
    </row>
    <row r="17" spans="1:2">
      <c r="A17" s="305" t="s">
        <v>32</v>
      </c>
      <c r="B17" s="286">
        <v>30.211739999999999</v>
      </c>
    </row>
    <row r="18" spans="1:2">
      <c r="A18" s="305" t="s">
        <v>1</v>
      </c>
      <c r="B18" s="286">
        <v>35.767600000000002</v>
      </c>
    </row>
    <row r="19" spans="1:2">
      <c r="A19" s="305" t="s">
        <v>23</v>
      </c>
      <c r="B19" s="286">
        <v>36.195270000000001</v>
      </c>
    </row>
    <row r="21" spans="1:2">
      <c r="A21" s="136" t="s">
        <v>18</v>
      </c>
    </row>
    <row r="22" spans="1:2">
      <c r="A22" s="17" t="s">
        <v>3098</v>
      </c>
    </row>
    <row r="23" spans="1:2">
      <c r="A23" t="s">
        <v>3102</v>
      </c>
    </row>
  </sheetData>
  <hyperlinks>
    <hyperlink ref="E3" location="Content!A1" display="Back to content page" xr:uid="{A58FE701-106A-4A5A-8E27-23DD433E066C}"/>
  </hyperlinks>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sheetPr codeName="Sheet266">
    <pageSetUpPr fitToPage="1"/>
  </sheetPr>
  <dimension ref="B6:J9"/>
  <sheetViews>
    <sheetView topLeftCell="B4" workbookViewId="0">
      <selection activeCell="D126" sqref="A1:XFD1048576"/>
    </sheetView>
  </sheetViews>
  <sheetFormatPr defaultColWidth="9.21875" defaultRowHeight="14.4"/>
  <cols>
    <col min="2" max="2" width="9.77734375" customWidth="1"/>
  </cols>
  <sheetData>
    <row r="6" spans="2:10" ht="58.8">
      <c r="B6" s="748">
        <v>4</v>
      </c>
      <c r="C6" s="748"/>
      <c r="D6" s="748"/>
      <c r="E6" s="748"/>
      <c r="F6" s="748"/>
      <c r="G6" s="748"/>
      <c r="H6" s="748"/>
      <c r="I6" s="748"/>
      <c r="J6" s="748"/>
    </row>
    <row r="7" spans="2:10" ht="58.8">
      <c r="B7" s="748" t="s">
        <v>498</v>
      </c>
      <c r="C7" s="748"/>
      <c r="D7" s="748"/>
      <c r="E7" s="748"/>
      <c r="F7" s="748"/>
      <c r="G7" s="748"/>
      <c r="H7" s="748"/>
      <c r="I7" s="748"/>
      <c r="J7" s="748"/>
    </row>
    <row r="8" spans="2:10" ht="58.8">
      <c r="B8" s="748" t="s">
        <v>499</v>
      </c>
      <c r="C8" s="748"/>
      <c r="D8" s="748"/>
      <c r="E8" s="748"/>
      <c r="F8" s="748"/>
      <c r="G8" s="748"/>
      <c r="H8" s="748"/>
      <c r="I8" s="748"/>
      <c r="J8" s="748"/>
    </row>
    <row r="9" spans="2:10" ht="58.8">
      <c r="B9" s="748" t="s">
        <v>500</v>
      </c>
      <c r="C9" s="748"/>
      <c r="D9" s="748"/>
      <c r="E9" s="748"/>
      <c r="F9" s="748"/>
      <c r="G9" s="748"/>
      <c r="H9" s="748"/>
      <c r="I9" s="748"/>
      <c r="J9" s="748"/>
    </row>
  </sheetData>
  <mergeCells count="4">
    <mergeCell ref="B6:J6"/>
    <mergeCell ref="B7:J7"/>
    <mergeCell ref="B8:J8"/>
    <mergeCell ref="B9:J9"/>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sheetPr codeName="Sheet267"/>
  <dimension ref="B8:L9"/>
  <sheetViews>
    <sheetView workbookViewId="0">
      <selection activeCell="M9" sqref="M9"/>
    </sheetView>
  </sheetViews>
  <sheetFormatPr defaultColWidth="9.21875" defaultRowHeight="14.4"/>
  <cols>
    <col min="2" max="2" width="9.77734375" customWidth="1"/>
  </cols>
  <sheetData>
    <row r="8" spans="2:12" ht="58.8">
      <c r="B8" s="748">
        <v>4.0999999999999996</v>
      </c>
      <c r="C8" s="748"/>
      <c r="D8" s="748"/>
      <c r="E8" s="748"/>
      <c r="F8" s="748"/>
      <c r="G8" s="748"/>
      <c r="H8" s="748"/>
      <c r="I8" s="748"/>
      <c r="J8" s="748"/>
      <c r="K8" s="748"/>
      <c r="L8" s="748"/>
    </row>
    <row r="9" spans="2:12" ht="58.8">
      <c r="B9" s="748" t="s">
        <v>498</v>
      </c>
      <c r="C9" s="748"/>
      <c r="D9" s="748"/>
      <c r="E9" s="748"/>
      <c r="F9" s="748"/>
      <c r="G9" s="748"/>
      <c r="H9" s="748"/>
      <c r="I9" s="748"/>
      <c r="J9" s="748"/>
      <c r="K9" s="748"/>
      <c r="L9" s="748"/>
    </row>
  </sheetData>
  <mergeCells count="2">
    <mergeCell ref="B8:L8"/>
    <mergeCell ref="B9:L9"/>
  </mergeCells>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sheetPr codeName="Sheet268"/>
  <dimension ref="A1:T26"/>
  <sheetViews>
    <sheetView workbookViewId="0">
      <selection activeCell="F10" sqref="F10"/>
    </sheetView>
  </sheetViews>
  <sheetFormatPr defaultRowHeight="14.4"/>
  <cols>
    <col min="1" max="1" width="33.77734375" customWidth="1"/>
    <col min="2" max="15" width="6.21875" customWidth="1"/>
  </cols>
  <sheetData>
    <row r="1" spans="1:20">
      <c r="A1" s="18" t="s">
        <v>2998</v>
      </c>
      <c r="B1" s="13"/>
      <c r="C1" s="13"/>
      <c r="D1" s="13"/>
    </row>
    <row r="2" spans="1:20">
      <c r="A2" s="13"/>
      <c r="B2" s="13"/>
      <c r="C2" s="13"/>
      <c r="D2" s="13"/>
    </row>
    <row r="3" spans="1:20">
      <c r="A3" s="219" t="s">
        <v>14</v>
      </c>
      <c r="B3" s="214">
        <v>2010</v>
      </c>
      <c r="C3" s="214">
        <v>2011</v>
      </c>
      <c r="D3" s="214">
        <v>2012</v>
      </c>
      <c r="E3" s="109">
        <v>2013</v>
      </c>
      <c r="F3" s="109">
        <v>2014</v>
      </c>
      <c r="G3" s="109">
        <v>2015</v>
      </c>
      <c r="H3" s="109">
        <v>2016</v>
      </c>
      <c r="I3" s="109">
        <v>2017</v>
      </c>
      <c r="J3" s="109">
        <v>2018</v>
      </c>
      <c r="K3" s="109">
        <v>2019</v>
      </c>
      <c r="L3" s="109">
        <v>2020</v>
      </c>
      <c r="M3" s="109">
        <v>2021</v>
      </c>
      <c r="N3" s="109">
        <v>2022</v>
      </c>
      <c r="O3" s="109">
        <v>2023</v>
      </c>
      <c r="Q3" s="1" t="s">
        <v>528</v>
      </c>
      <c r="S3" s="44"/>
      <c r="T3" s="44"/>
    </row>
    <row r="4" spans="1:20">
      <c r="A4" s="92" t="s">
        <v>13</v>
      </c>
      <c r="B4" s="283">
        <v>10.188367250916899</v>
      </c>
      <c r="C4" s="283">
        <v>9.5990424647767032</v>
      </c>
      <c r="D4" s="283">
        <v>9.5809560912046994</v>
      </c>
      <c r="E4" s="283">
        <v>10.206463892731978</v>
      </c>
      <c r="F4" s="283">
        <v>11.53264003546067</v>
      </c>
      <c r="G4" s="283">
        <v>13.880363304821069</v>
      </c>
      <c r="H4" s="283">
        <v>14.851041594315916</v>
      </c>
      <c r="I4" s="283">
        <v>15.133190399634849</v>
      </c>
      <c r="J4" s="283">
        <v>13.544803130667937</v>
      </c>
      <c r="K4" s="283">
        <v>12.582541057389443</v>
      </c>
      <c r="L4" s="283">
        <v>15.472400921260606</v>
      </c>
      <c r="M4" s="283">
        <v>17.008333259995954</v>
      </c>
      <c r="N4" s="283">
        <v>19.436932612887979</v>
      </c>
      <c r="O4" s="283">
        <v>21.189752435744598</v>
      </c>
      <c r="R4" s="33"/>
    </row>
    <row r="5" spans="1:20">
      <c r="A5" s="92" t="s">
        <v>12</v>
      </c>
      <c r="B5" s="283">
        <v>2.2219947572317467</v>
      </c>
      <c r="C5" s="283">
        <v>2.2243794573320637</v>
      </c>
      <c r="D5" s="283">
        <v>2.4246101442360044</v>
      </c>
      <c r="E5" s="283">
        <v>2.0717826889126729</v>
      </c>
      <c r="F5" s="283">
        <v>1.8830272453367953</v>
      </c>
      <c r="G5" s="283">
        <v>2.0211807946267939</v>
      </c>
      <c r="H5" s="283">
        <v>2.0486995445761695</v>
      </c>
      <c r="I5" s="283">
        <v>1.9205229229355796</v>
      </c>
      <c r="J5" s="283">
        <v>2.2204760398829744</v>
      </c>
      <c r="K5" s="283">
        <v>2.1872480148941094</v>
      </c>
      <c r="L5" s="283">
        <v>2.3287944540524199</v>
      </c>
      <c r="M5" s="283">
        <v>1.8810989660172128</v>
      </c>
      <c r="N5" s="283">
        <v>1.6547646277081183</v>
      </c>
      <c r="O5" s="283">
        <v>1.6588122863837116</v>
      </c>
    </row>
    <row r="6" spans="1:20">
      <c r="A6" s="92" t="s">
        <v>483</v>
      </c>
      <c r="B6" s="283">
        <v>31.618599829699011</v>
      </c>
      <c r="C6" s="283">
        <v>31.622393389337788</v>
      </c>
      <c r="D6" s="283">
        <v>31.283701119217</v>
      </c>
      <c r="E6" s="283">
        <v>31.913736225170215</v>
      </c>
      <c r="F6" s="283">
        <v>31.283943604033322</v>
      </c>
      <c r="G6" s="283">
        <v>31.727066091195827</v>
      </c>
      <c r="H6" s="283">
        <v>32.720969894705625</v>
      </c>
      <c r="I6" s="283">
        <v>33.293442743286256</v>
      </c>
      <c r="J6" s="283">
        <v>35.205251884708147</v>
      </c>
      <c r="K6" s="283">
        <v>36.96724891261173</v>
      </c>
      <c r="L6" s="283">
        <v>37.345288465340666</v>
      </c>
      <c r="M6" s="283">
        <v>36.883434637280494</v>
      </c>
      <c r="N6" s="283">
        <v>36.345037016177955</v>
      </c>
      <c r="O6" s="283">
        <v>37.138837828603975</v>
      </c>
    </row>
    <row r="7" spans="1:20">
      <c r="A7" s="92" t="s">
        <v>89</v>
      </c>
      <c r="B7" s="283">
        <v>22.43924402088269</v>
      </c>
      <c r="C7" s="283">
        <v>22.023983620941795</v>
      </c>
      <c r="D7" s="283">
        <v>21.774164865260055</v>
      </c>
      <c r="E7" s="283">
        <v>20.785159033374988</v>
      </c>
      <c r="F7" s="283">
        <v>19.90748661202803</v>
      </c>
      <c r="G7" s="283">
        <v>19.715007931729055</v>
      </c>
      <c r="H7" s="283">
        <v>20.62999986864056</v>
      </c>
      <c r="I7" s="283">
        <v>20.808346154605907</v>
      </c>
      <c r="J7" s="283">
        <v>19.976041669505872</v>
      </c>
      <c r="K7" s="283">
        <v>20.782202855830747</v>
      </c>
      <c r="L7" s="283">
        <v>21.559955762193749</v>
      </c>
      <c r="M7" s="283">
        <v>20.368486316015581</v>
      </c>
      <c r="N7" s="283">
        <v>17.914967775877948</v>
      </c>
      <c r="O7" s="283">
        <v>17.848473616530868</v>
      </c>
    </row>
    <row r="8" spans="1:20">
      <c r="A8" s="92" t="s">
        <v>482</v>
      </c>
      <c r="B8" s="283">
        <v>10.425786751149245</v>
      </c>
      <c r="C8" s="283">
        <v>10.056574115237774</v>
      </c>
      <c r="D8" s="283">
        <v>10.69638187543536</v>
      </c>
      <c r="E8" s="283">
        <v>10.626899315810054</v>
      </c>
      <c r="F8" s="283">
        <v>9.7094361505426239</v>
      </c>
      <c r="G8" s="283">
        <v>9.8294519446627557</v>
      </c>
      <c r="H8" s="283">
        <v>9.3672216937695119</v>
      </c>
      <c r="I8" s="283">
        <v>8.8364671696915256</v>
      </c>
      <c r="J8" s="283">
        <v>8.9665256498655665</v>
      </c>
      <c r="K8" s="283">
        <v>9.0001039857962155</v>
      </c>
      <c r="L8" s="283">
        <v>8.7030696944089456</v>
      </c>
      <c r="M8" s="283">
        <v>8.5659926537715663</v>
      </c>
      <c r="N8" s="283">
        <v>8.5025372704016675</v>
      </c>
      <c r="O8" s="283">
        <v>7.586819843035074</v>
      </c>
    </row>
    <row r="9" spans="1:20">
      <c r="A9" s="92" t="s">
        <v>11</v>
      </c>
      <c r="B9" s="283">
        <v>5.3922400895011293</v>
      </c>
      <c r="C9" s="283">
        <v>5.0693660764061388</v>
      </c>
      <c r="D9" s="283">
        <v>5.5273410067235256</v>
      </c>
      <c r="E9" s="283">
        <v>5.6920745605518297</v>
      </c>
      <c r="F9" s="283">
        <v>4.440767403084485</v>
      </c>
      <c r="G9" s="283">
        <v>4.2468839080591367</v>
      </c>
      <c r="H9" s="283">
        <v>5.5416955450291194</v>
      </c>
      <c r="I9" s="283">
        <v>5.637251657398668</v>
      </c>
      <c r="J9" s="283">
        <v>4.8392722243296591</v>
      </c>
      <c r="K9" s="283">
        <v>5.0950223779464512</v>
      </c>
      <c r="L9" s="283">
        <v>6.0143799769820463</v>
      </c>
      <c r="M9" s="283">
        <v>6.7814467161976211</v>
      </c>
      <c r="N9" s="283">
        <v>6.879136407614399</v>
      </c>
      <c r="O9" s="283">
        <v>7.7255626158032218</v>
      </c>
    </row>
    <row r="10" spans="1:20">
      <c r="A10" s="92" t="s">
        <v>10</v>
      </c>
      <c r="B10" s="283">
        <v>30.340334604828577</v>
      </c>
      <c r="C10" s="283">
        <v>30.248573602845447</v>
      </c>
      <c r="D10" s="283">
        <v>29.097120122522124</v>
      </c>
      <c r="E10" s="283">
        <v>27.624678694261128</v>
      </c>
      <c r="F10" s="283">
        <v>26.948209631573416</v>
      </c>
      <c r="G10" s="283">
        <v>26.967039258461291</v>
      </c>
      <c r="H10" s="283">
        <v>26.302844166166235</v>
      </c>
      <c r="I10" s="283">
        <v>25.650060945686132</v>
      </c>
      <c r="J10" s="283">
        <v>25.450873073711239</v>
      </c>
      <c r="K10" s="283">
        <v>24.112406128784723</v>
      </c>
      <c r="L10" s="283">
        <v>26.115694457510426</v>
      </c>
      <c r="M10" s="283">
        <v>23.863562428247054</v>
      </c>
      <c r="N10" s="283">
        <v>23.082039629291547</v>
      </c>
      <c r="O10" s="283">
        <v>23.885102495172848</v>
      </c>
    </row>
    <row r="11" spans="1:20">
      <c r="A11" s="92" t="s">
        <v>9</v>
      </c>
      <c r="B11" s="283">
        <v>24.940237485063594</v>
      </c>
      <c r="C11" s="283">
        <v>25.308926482140752</v>
      </c>
      <c r="D11" s="283">
        <v>23.747596818051026</v>
      </c>
      <c r="E11" s="283">
        <v>24.583640995235545</v>
      </c>
      <c r="F11" s="283">
        <v>25.002486149692139</v>
      </c>
      <c r="G11" s="283">
        <v>25.316610272244443</v>
      </c>
      <c r="H11" s="283">
        <v>24.000742419973133</v>
      </c>
      <c r="I11" s="283">
        <v>24.442545955746322</v>
      </c>
      <c r="J11" s="283">
        <v>23.12836088856638</v>
      </c>
      <c r="K11" s="283">
        <v>24.422764572660785</v>
      </c>
      <c r="L11" s="283">
        <v>26.489008128269475</v>
      </c>
      <c r="M11" s="283">
        <v>27.242148931228094</v>
      </c>
      <c r="N11" s="283">
        <v>29.440266060166937</v>
      </c>
      <c r="O11" s="283">
        <v>32.586331047810177</v>
      </c>
    </row>
    <row r="12" spans="1:20" ht="15.6">
      <c r="A12" s="92" t="s">
        <v>8</v>
      </c>
      <c r="B12" s="283">
        <v>4.0930656934306571</v>
      </c>
      <c r="C12" s="283">
        <v>4.1849926695988273</v>
      </c>
      <c r="D12" s="283">
        <v>4.1458817596073958</v>
      </c>
      <c r="E12" s="283">
        <v>3.8047557933990359</v>
      </c>
      <c r="F12" s="283">
        <v>3.633205204021289</v>
      </c>
      <c r="G12" s="283">
        <v>3.4989595932537267</v>
      </c>
      <c r="H12" s="283">
        <v>3.5246860222708092</v>
      </c>
      <c r="I12" s="283">
        <v>3.4283984989710694</v>
      </c>
      <c r="J12" s="283">
        <v>2.9448109220535814</v>
      </c>
      <c r="K12" s="283">
        <v>3.1104799212059615</v>
      </c>
      <c r="L12" s="283">
        <v>3.5771899920861996</v>
      </c>
      <c r="M12" s="283">
        <v>3.7087762880122415</v>
      </c>
      <c r="N12" s="283">
        <v>4.0620583361153368</v>
      </c>
      <c r="O12" s="283">
        <v>4.3911620123781923</v>
      </c>
      <c r="P12" s="8" t="s">
        <v>15</v>
      </c>
      <c r="Q12" s="20"/>
    </row>
    <row r="13" spans="1:20">
      <c r="A13" s="92" t="s">
        <v>6</v>
      </c>
      <c r="B13" s="283">
        <v>29.750117483095185</v>
      </c>
      <c r="C13" s="283">
        <v>29.413213741475847</v>
      </c>
      <c r="D13" s="283">
        <v>28.354758503483417</v>
      </c>
      <c r="E13" s="283">
        <v>27.288444887072544</v>
      </c>
      <c r="F13" s="283">
        <v>27.520973707426439</v>
      </c>
      <c r="G13" s="283">
        <v>26.537270253462559</v>
      </c>
      <c r="H13" s="283">
        <v>26.570663878459527</v>
      </c>
      <c r="I13" s="283">
        <v>28.900945908119844</v>
      </c>
      <c r="J13" s="283">
        <v>28.295488805856618</v>
      </c>
      <c r="K13" s="283">
        <v>27.796540948259956</v>
      </c>
      <c r="L13" s="283">
        <v>30.162571430241513</v>
      </c>
      <c r="M13" s="283">
        <v>30.607324027609174</v>
      </c>
      <c r="N13" s="283">
        <v>29.067135256032756</v>
      </c>
      <c r="O13" s="283">
        <v>29.43748737020961</v>
      </c>
    </row>
    <row r="14" spans="1:20">
      <c r="A14" s="92" t="s">
        <v>5</v>
      </c>
      <c r="B14" s="283">
        <v>9.1400682685623913</v>
      </c>
      <c r="C14" s="283">
        <v>8.5880303159525369</v>
      </c>
      <c r="D14" s="283">
        <v>8.5555303908091105</v>
      </c>
      <c r="E14" s="283">
        <v>8.4915803370412135</v>
      </c>
      <c r="F14" s="283">
        <v>8.8015722105212966</v>
      </c>
      <c r="G14" s="283">
        <v>7.2164087992123678</v>
      </c>
      <c r="H14" s="283">
        <v>7.306014763518907</v>
      </c>
      <c r="I14" s="283">
        <v>8.3100912143091339</v>
      </c>
      <c r="J14" s="283">
        <v>8.3996451944932957</v>
      </c>
      <c r="K14" s="283">
        <v>7.6529745987128024</v>
      </c>
      <c r="L14" s="283">
        <v>9.768563479156068</v>
      </c>
      <c r="M14" s="283">
        <v>10.413012570190457</v>
      </c>
      <c r="N14" s="283">
        <v>9.5939427724793536</v>
      </c>
      <c r="O14" s="283">
        <v>8.4684622997038517</v>
      </c>
    </row>
    <row r="15" spans="1:20">
      <c r="A15" s="92" t="s">
        <v>4</v>
      </c>
      <c r="B15" s="283">
        <v>2.6672552778466514</v>
      </c>
      <c r="C15" s="283">
        <v>2.7143345422782592</v>
      </c>
      <c r="D15" s="283">
        <v>2.4393558458631173</v>
      </c>
      <c r="E15" s="283">
        <v>3.1373444775768617</v>
      </c>
      <c r="F15" s="283">
        <v>2.8102611219843929</v>
      </c>
      <c r="G15" s="283">
        <v>2.4587005946720386</v>
      </c>
      <c r="H15" s="283">
        <v>2.2772717983848629</v>
      </c>
      <c r="I15" s="283">
        <v>2.562890058519939</v>
      </c>
      <c r="J15" s="283">
        <v>2.4790640751445565</v>
      </c>
      <c r="K15" s="283">
        <v>2.4968079046818668</v>
      </c>
      <c r="L15" s="283">
        <v>2.2927703530684718</v>
      </c>
      <c r="M15" s="283">
        <v>2.8429191895691686</v>
      </c>
      <c r="N15" s="283">
        <v>3.0419184601131666</v>
      </c>
      <c r="O15" s="283">
        <v>3.5207492646431424</v>
      </c>
      <c r="P15" s="74" t="s">
        <v>15</v>
      </c>
    </row>
    <row r="16" spans="1:20">
      <c r="A16" s="92" t="s">
        <v>3</v>
      </c>
      <c r="B16" s="283">
        <v>2.2989068086863371</v>
      </c>
      <c r="C16" s="283">
        <v>2.2404823647304664</v>
      </c>
      <c r="D16" s="283">
        <v>2.1781966889596189</v>
      </c>
      <c r="E16" s="283">
        <v>2.1283547755130319</v>
      </c>
      <c r="F16" s="283">
        <v>2.3503786442762227</v>
      </c>
      <c r="G16" s="283">
        <v>2.4803004473324179</v>
      </c>
      <c r="H16" s="283">
        <v>2.6791507354148565</v>
      </c>
      <c r="I16" s="283">
        <v>2.7575658596328254</v>
      </c>
      <c r="J16" s="283">
        <v>2.5104721964402263</v>
      </c>
      <c r="K16" s="283">
        <v>2.1689601047459481</v>
      </c>
      <c r="L16" s="283">
        <v>2.84845700214048</v>
      </c>
      <c r="M16" s="283">
        <v>2.7617591200417699</v>
      </c>
      <c r="N16" s="283">
        <v>3.0142864791404094</v>
      </c>
      <c r="O16" s="283">
        <v>2.9125271148742313</v>
      </c>
    </row>
    <row r="17" spans="1:17">
      <c r="A17" s="92" t="s">
        <v>32</v>
      </c>
      <c r="B17" s="283">
        <v>31.669172516696271</v>
      </c>
      <c r="C17" s="283">
        <v>30.93993881893778</v>
      </c>
      <c r="D17" s="283">
        <v>28.684508397699261</v>
      </c>
      <c r="E17" s="283">
        <v>28.962109888080157</v>
      </c>
      <c r="F17" s="283">
        <v>27.973373798886225</v>
      </c>
      <c r="G17" s="283">
        <v>29.17805055224883</v>
      </c>
      <c r="H17" s="283">
        <v>29.911503469958117</v>
      </c>
      <c r="I17" s="283">
        <v>31.336498427050071</v>
      </c>
      <c r="J17" s="283">
        <v>29.698217340423959</v>
      </c>
      <c r="K17" s="283">
        <v>29.208246613910887</v>
      </c>
      <c r="L17" s="283">
        <v>28.656465398371882</v>
      </c>
      <c r="M17" s="283">
        <v>28.904629468934502</v>
      </c>
      <c r="N17" s="283">
        <v>28.257808463485322</v>
      </c>
      <c r="O17" s="283">
        <v>28.399906071249646</v>
      </c>
      <c r="P17" t="s">
        <v>15</v>
      </c>
      <c r="Q17" t="s">
        <v>15</v>
      </c>
    </row>
    <row r="18" spans="1:17">
      <c r="A18" s="92" t="s">
        <v>1</v>
      </c>
      <c r="B18" s="283">
        <v>9.9728103157466048</v>
      </c>
      <c r="C18" s="283">
        <v>10.211628425038985</v>
      </c>
      <c r="D18" s="283">
        <v>9.8614653729360136</v>
      </c>
      <c r="E18" s="283">
        <v>8.7590861659293342</v>
      </c>
      <c r="F18" s="283">
        <v>7.271427865319553</v>
      </c>
      <c r="G18" s="283">
        <v>5.2507804466947077</v>
      </c>
      <c r="H18" s="283">
        <v>6.536460570412987</v>
      </c>
      <c r="I18" s="283">
        <v>4.3076185381154755</v>
      </c>
      <c r="J18" s="283">
        <v>3.6288582574412143</v>
      </c>
      <c r="K18" s="283">
        <v>3.0958468212231236</v>
      </c>
      <c r="L18" s="283">
        <v>3.0691249522864048</v>
      </c>
      <c r="M18" s="283">
        <v>3.1334728058776413</v>
      </c>
      <c r="N18" s="283">
        <v>3.2945763048148424</v>
      </c>
      <c r="O18" s="283">
        <v>2.3685713210258648</v>
      </c>
    </row>
    <row r="19" spans="1:17">
      <c r="A19" s="92" t="s">
        <v>0</v>
      </c>
      <c r="B19" s="283"/>
      <c r="C19" s="283">
        <v>9.7146417504653559</v>
      </c>
      <c r="D19" s="283">
        <v>9.0939230812336866</v>
      </c>
      <c r="E19" s="283">
        <v>8.576853113028255</v>
      </c>
      <c r="F19" s="283">
        <v>10.310367437288253</v>
      </c>
      <c r="G19" s="283">
        <v>9.6726798377052372</v>
      </c>
      <c r="H19" s="283">
        <v>9.1102553240187572</v>
      </c>
      <c r="I19" s="283">
        <v>9.6433276769002951</v>
      </c>
      <c r="J19" s="283">
        <v>10.880990407190959</v>
      </c>
      <c r="K19" s="283">
        <v>10.388278806901464</v>
      </c>
      <c r="L19" s="283">
        <v>9.2900400131092429</v>
      </c>
      <c r="M19" s="283">
        <v>9.3852970729611371</v>
      </c>
      <c r="N19" s="283">
        <v>8.1106266587597862</v>
      </c>
      <c r="O19" s="283">
        <v>4.4260413731273154</v>
      </c>
    </row>
    <row r="20" spans="1:17">
      <c r="A20" s="13"/>
      <c r="B20" s="13"/>
      <c r="C20" s="13"/>
      <c r="D20" s="13"/>
    </row>
    <row r="21" spans="1:17" ht="14.7" customHeight="1">
      <c r="A21" s="18" t="s">
        <v>18</v>
      </c>
      <c r="B21" s="13"/>
      <c r="C21" s="13"/>
      <c r="D21" s="13"/>
      <c r="E21" s="13"/>
      <c r="F21" s="13"/>
      <c r="G21" s="13"/>
      <c r="H21" s="13"/>
      <c r="I21" s="13"/>
      <c r="J21" s="13"/>
      <c r="K21" s="13"/>
      <c r="L21" s="13"/>
      <c r="M21" s="13"/>
      <c r="N21" s="13"/>
      <c r="O21" s="13"/>
    </row>
    <row r="22" spans="1:17">
      <c r="A22" s="13"/>
      <c r="B22" s="13"/>
      <c r="C22" s="13"/>
      <c r="D22" s="13"/>
      <c r="E22" s="13"/>
      <c r="F22" s="13"/>
      <c r="G22" s="13"/>
      <c r="H22" s="13"/>
      <c r="I22" s="13"/>
      <c r="J22" s="13"/>
      <c r="K22" s="13"/>
      <c r="L22" s="13"/>
      <c r="M22" s="13"/>
      <c r="N22" s="13"/>
      <c r="O22" s="13"/>
    </row>
    <row r="23" spans="1:17">
      <c r="A23" s="53" t="s">
        <v>102</v>
      </c>
      <c r="B23" s="13"/>
      <c r="C23" s="13"/>
      <c r="D23" s="13"/>
    </row>
    <row r="24" spans="1:17">
      <c r="A24" s="13"/>
      <c r="B24" s="13"/>
      <c r="C24" s="13"/>
      <c r="D24" s="13"/>
    </row>
    <row r="25" spans="1:17">
      <c r="A25" s="13" t="s">
        <v>578</v>
      </c>
      <c r="B25" s="13"/>
      <c r="C25" s="13"/>
      <c r="D25" s="13"/>
    </row>
    <row r="26" spans="1:17">
      <c r="A26" s="13"/>
      <c r="B26" s="13"/>
      <c r="C26" s="13"/>
      <c r="D26" s="13"/>
    </row>
  </sheetData>
  <hyperlinks>
    <hyperlink ref="Q3" location="Content!A1" display="Back to content page" xr:uid="{00000000-0004-0000-0B01-000000000000}"/>
  </hyperlinks>
  <pageMargins left="0.7" right="0.7" top="0.75" bottom="0.75" header="0.3" footer="0.3"/>
  <pageSetup orientation="portrait" horizontalDpi="1200" verticalDpi="1200"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sheetPr codeName="Sheet269"/>
  <dimension ref="A1:AC23"/>
  <sheetViews>
    <sheetView zoomScaleNormal="100" workbookViewId="0"/>
  </sheetViews>
  <sheetFormatPr defaultColWidth="9.21875" defaultRowHeight="14.4"/>
  <cols>
    <col min="1" max="1" width="37" customWidth="1"/>
    <col min="2" max="2" width="9.88671875" customWidth="1"/>
    <col min="3" max="23" width="9.5546875" bestFit="1" customWidth="1"/>
    <col min="24" max="25" width="10.33203125" bestFit="1" customWidth="1"/>
    <col min="26" max="26" width="9.5546875" bestFit="1" customWidth="1"/>
    <col min="27" max="27" width="10.6640625" bestFit="1" customWidth="1"/>
    <col min="28" max="30" width="9.5546875" bestFit="1" customWidth="1"/>
    <col min="31" max="55" width="7" customWidth="1"/>
  </cols>
  <sheetData>
    <row r="1" spans="1:29">
      <c r="A1" s="44" t="s">
        <v>3239</v>
      </c>
    </row>
    <row r="3" spans="1:29" ht="15.6">
      <c r="A3" s="172"/>
      <c r="B3" s="109" t="s">
        <v>437</v>
      </c>
      <c r="C3" s="109" t="s">
        <v>466</v>
      </c>
      <c r="D3" s="109" t="s">
        <v>467</v>
      </c>
      <c r="E3" s="109" t="s">
        <v>468</v>
      </c>
      <c r="F3" s="109" t="s">
        <v>469</v>
      </c>
      <c r="G3" s="109" t="s">
        <v>438</v>
      </c>
      <c r="H3" s="109" t="s">
        <v>445</v>
      </c>
      <c r="I3" s="109" t="s">
        <v>446</v>
      </c>
      <c r="J3" s="109" t="s">
        <v>447</v>
      </c>
      <c r="K3" s="109" t="s">
        <v>448</v>
      </c>
      <c r="L3" s="109" t="s">
        <v>439</v>
      </c>
      <c r="M3" s="109" t="s">
        <v>440</v>
      </c>
      <c r="N3" s="109" t="s">
        <v>441</v>
      </c>
      <c r="O3" s="109" t="s">
        <v>34</v>
      </c>
      <c r="P3" s="109" t="s">
        <v>442</v>
      </c>
      <c r="Q3" s="109" t="s">
        <v>33</v>
      </c>
      <c r="R3" s="109" t="s">
        <v>601</v>
      </c>
      <c r="S3" s="109" t="s">
        <v>602</v>
      </c>
      <c r="T3" s="109" t="s">
        <v>603</v>
      </c>
      <c r="U3" s="109" t="s">
        <v>604</v>
      </c>
      <c r="V3" s="109" t="s">
        <v>605</v>
      </c>
      <c r="W3" s="109" t="s">
        <v>606</v>
      </c>
      <c r="X3" s="109" t="s">
        <v>607</v>
      </c>
      <c r="Y3" s="109" t="s">
        <v>608</v>
      </c>
      <c r="Z3" s="109" t="s">
        <v>1151</v>
      </c>
      <c r="AA3" s="109" t="s">
        <v>1152</v>
      </c>
      <c r="AB3" s="109" t="s">
        <v>2783</v>
      </c>
      <c r="AC3" s="109" t="s">
        <v>2900</v>
      </c>
    </row>
    <row r="4" spans="1:29" ht="15.6">
      <c r="A4" s="172" t="s">
        <v>13</v>
      </c>
      <c r="B4" s="283">
        <v>8501.9529999999995</v>
      </c>
      <c r="C4" s="283">
        <v>8566.9585459999998</v>
      </c>
      <c r="D4" s="283">
        <v>8706.0999109999993</v>
      </c>
      <c r="E4" s="283">
        <v>9300.8065650000008</v>
      </c>
      <c r="F4" s="283">
        <v>9237.9558109999998</v>
      </c>
      <c r="G4" s="283">
        <v>9088.2257379999992</v>
      </c>
      <c r="H4" s="283">
        <v>9025.0550779999994</v>
      </c>
      <c r="I4" s="283">
        <v>8723.9814569999999</v>
      </c>
      <c r="J4" s="283">
        <v>8489.7208150000006</v>
      </c>
      <c r="K4" s="283">
        <v>8320.7681690000009</v>
      </c>
      <c r="L4" s="283">
        <v>8149.5886179999998</v>
      </c>
      <c r="M4" s="283">
        <v>8043.2688950000002</v>
      </c>
      <c r="N4" s="283">
        <v>7970.1005109999996</v>
      </c>
      <c r="O4" s="283">
        <v>7936.2188809999998</v>
      </c>
      <c r="P4" s="283">
        <v>8030.9090409999999</v>
      </c>
      <c r="Q4" s="283">
        <v>8122.8861360000001</v>
      </c>
      <c r="R4" s="283">
        <v>8248.4523969999991</v>
      </c>
      <c r="S4" s="283">
        <v>8435.6454290000001</v>
      </c>
      <c r="T4" s="283">
        <v>8688.379105</v>
      </c>
      <c r="U4" s="283">
        <v>9029.7751910000006</v>
      </c>
      <c r="V4" s="283">
        <v>9472.3529589999998</v>
      </c>
      <c r="W4" s="283">
        <v>9909.3718740000004</v>
      </c>
      <c r="X4" s="283">
        <v>10179.999183</v>
      </c>
      <c r="Y4" s="283">
        <v>10402.099915000001</v>
      </c>
      <c r="Z4" s="283">
        <v>10610.671713</v>
      </c>
      <c r="AA4" s="283">
        <v>10770.858349</v>
      </c>
      <c r="AB4" s="283">
        <v>11033.663662000001</v>
      </c>
      <c r="AC4" s="283">
        <v>12102.013647</v>
      </c>
    </row>
    <row r="5" spans="1:29" ht="15.6">
      <c r="A5" s="172" t="s">
        <v>12</v>
      </c>
      <c r="B5" s="283">
        <v>65.548193999999995</v>
      </c>
      <c r="C5" s="283">
        <v>76.105472000000006</v>
      </c>
      <c r="D5" s="283">
        <v>85.124510000000001</v>
      </c>
      <c r="E5" s="283">
        <v>86.342046999999994</v>
      </c>
      <c r="F5" s="283">
        <v>84.614198000000002</v>
      </c>
      <c r="G5" s="283">
        <v>85.545060000000007</v>
      </c>
      <c r="H5" s="283">
        <v>93.150523000000007</v>
      </c>
      <c r="I5" s="283">
        <v>97.549803999999995</v>
      </c>
      <c r="J5" s="283">
        <v>134.91781399999999</v>
      </c>
      <c r="K5" s="283">
        <v>135.28034500000001</v>
      </c>
      <c r="L5" s="283">
        <v>135.76371800000001</v>
      </c>
      <c r="M5" s="283">
        <v>138.73456400000001</v>
      </c>
      <c r="N5" s="283">
        <v>145.58989399999999</v>
      </c>
      <c r="O5" s="283">
        <v>153.13205400000001</v>
      </c>
      <c r="P5" s="283">
        <v>157.769814</v>
      </c>
      <c r="Q5" s="283">
        <v>162.36006</v>
      </c>
      <c r="R5" s="283">
        <v>167.872308</v>
      </c>
      <c r="S5" s="283">
        <v>178.76545400000001</v>
      </c>
      <c r="T5" s="283">
        <v>189.72200100000001</v>
      </c>
      <c r="U5" s="283">
        <v>199.06390400000001</v>
      </c>
      <c r="V5" s="283">
        <v>207.81363099999999</v>
      </c>
      <c r="W5" s="283">
        <v>219.24860699999999</v>
      </c>
      <c r="X5" s="283">
        <v>229.709745</v>
      </c>
      <c r="Y5" s="283">
        <v>241.82771099999999</v>
      </c>
      <c r="Z5" s="283">
        <v>253.17468600000001</v>
      </c>
      <c r="AA5" s="283">
        <v>265.125091</v>
      </c>
      <c r="AB5" s="283">
        <v>269.57967500000001</v>
      </c>
      <c r="AC5" s="283">
        <v>274.64285699999999</v>
      </c>
    </row>
    <row r="6" spans="1:29" ht="15.6">
      <c r="A6" s="172" t="s">
        <v>483</v>
      </c>
      <c r="B6" s="283">
        <v>154.88700399999999</v>
      </c>
      <c r="C6" s="283">
        <v>158.780417</v>
      </c>
      <c r="D6" s="283">
        <v>162.92675600000001</v>
      </c>
      <c r="E6" s="283">
        <v>166.711006</v>
      </c>
      <c r="F6" s="283">
        <v>171.16925499999999</v>
      </c>
      <c r="G6" s="283">
        <v>181.795175</v>
      </c>
      <c r="H6" s="283">
        <v>191.074907</v>
      </c>
      <c r="I6" s="283">
        <v>199.00177199999999</v>
      </c>
      <c r="J6" s="283">
        <v>206.047314</v>
      </c>
      <c r="K6" s="283">
        <v>214.66982999999999</v>
      </c>
      <c r="L6" s="283">
        <v>217.17518000000001</v>
      </c>
      <c r="M6" s="283">
        <v>220.32014599999999</v>
      </c>
      <c r="N6" s="283">
        <v>216.029843</v>
      </c>
      <c r="O6" s="283">
        <v>212.83901900000001</v>
      </c>
      <c r="P6" s="283">
        <v>211.46939900000001</v>
      </c>
      <c r="Q6" s="283">
        <v>209.88895600000001</v>
      </c>
      <c r="R6" s="283">
        <v>212.05595</v>
      </c>
      <c r="S6" s="283">
        <v>215.925726</v>
      </c>
      <c r="T6" s="283">
        <v>219.91822999999999</v>
      </c>
      <c r="U6" s="283">
        <v>224.41891699999999</v>
      </c>
      <c r="V6" s="283">
        <v>231.243889</v>
      </c>
      <c r="W6" s="283">
        <v>237.50872000000001</v>
      </c>
      <c r="X6" s="283">
        <v>243.285639</v>
      </c>
      <c r="Y6" s="283">
        <v>253.16539</v>
      </c>
      <c r="Z6" s="283">
        <v>265.96154999999999</v>
      </c>
      <c r="AA6" s="283">
        <v>279.11716899999999</v>
      </c>
      <c r="AB6" s="283">
        <v>293.340552</v>
      </c>
      <c r="AC6" s="283">
        <v>307.07568400000002</v>
      </c>
    </row>
    <row r="7" spans="1:29" ht="15.6">
      <c r="A7" s="172" t="s">
        <v>573</v>
      </c>
      <c r="B7" s="283"/>
      <c r="C7" s="283"/>
      <c r="D7" s="283"/>
      <c r="E7" s="283"/>
      <c r="F7" s="283"/>
      <c r="G7" s="283">
        <v>11151.286079</v>
      </c>
      <c r="H7" s="283">
        <v>10690.426670000001</v>
      </c>
      <c r="I7" s="283">
        <v>10275.465349</v>
      </c>
      <c r="J7" s="283">
        <v>9843.1995640000005</v>
      </c>
      <c r="K7" s="283">
        <v>9378.263508</v>
      </c>
      <c r="L7" s="283">
        <v>8957.0505649999996</v>
      </c>
      <c r="M7" s="283">
        <v>8553.0160680000008</v>
      </c>
      <c r="N7" s="283">
        <v>8206.8585079999993</v>
      </c>
      <c r="O7" s="283">
        <v>7955.6925620000002</v>
      </c>
      <c r="P7" s="283">
        <v>7788.5894399999997</v>
      </c>
      <c r="Q7" s="283">
        <v>7484.3121090000004</v>
      </c>
      <c r="R7" s="283">
        <v>7353.0104330000004</v>
      </c>
      <c r="S7" s="283">
        <v>7487.0905210000001</v>
      </c>
      <c r="T7" s="283">
        <v>7399.9794730000003</v>
      </c>
      <c r="U7" s="283">
        <v>7312.7142370000001</v>
      </c>
      <c r="V7" s="283">
        <v>7264.0969459999997</v>
      </c>
      <c r="W7" s="283">
        <v>7288.9518699999999</v>
      </c>
      <c r="X7" s="283">
        <v>7380.1345380000002</v>
      </c>
      <c r="Y7" s="283">
        <v>7501.954076</v>
      </c>
      <c r="Z7" s="283">
        <v>7474.8969269999998</v>
      </c>
      <c r="AA7" s="283">
        <v>7639.0961189999998</v>
      </c>
      <c r="AB7" s="283">
        <v>7853.6475119999996</v>
      </c>
      <c r="AC7" s="283">
        <v>8102.144542</v>
      </c>
    </row>
    <row r="8" spans="1:29" ht="15.6">
      <c r="A8" s="172" t="s">
        <v>482</v>
      </c>
      <c r="B8" s="283">
        <v>588.10049900000001</v>
      </c>
      <c r="C8" s="283">
        <v>617.34766300000001</v>
      </c>
      <c r="D8" s="283">
        <v>641.87019299999997</v>
      </c>
      <c r="E8" s="283">
        <v>665.79652799999997</v>
      </c>
      <c r="F8" s="283">
        <v>656.79657699999996</v>
      </c>
      <c r="G8" s="283">
        <v>653.17123600000002</v>
      </c>
      <c r="H8" s="283">
        <v>650.98379199999999</v>
      </c>
      <c r="I8" s="283">
        <v>651.73606900000004</v>
      </c>
      <c r="J8" s="283">
        <v>651.914942</v>
      </c>
      <c r="K8" s="283">
        <v>649.79215799999997</v>
      </c>
      <c r="L8" s="283">
        <v>651.60442799999998</v>
      </c>
      <c r="M8" s="283">
        <v>659.08734700000002</v>
      </c>
      <c r="N8" s="283">
        <v>666.56396600000005</v>
      </c>
      <c r="O8" s="283">
        <v>666.49562200000003</v>
      </c>
      <c r="P8" s="283">
        <v>664.32781199999999</v>
      </c>
      <c r="Q8" s="283">
        <v>673.56414500000005</v>
      </c>
      <c r="R8" s="283">
        <v>681.09512900000004</v>
      </c>
      <c r="S8" s="283">
        <v>691.29980599999999</v>
      </c>
      <c r="T8" s="283">
        <v>700.93214499999999</v>
      </c>
      <c r="U8" s="283">
        <v>708.22590300000002</v>
      </c>
      <c r="V8" s="283">
        <v>718.45929599999999</v>
      </c>
      <c r="W8" s="283">
        <v>731.55661199999997</v>
      </c>
      <c r="X8" s="283">
        <v>741.58940700000005</v>
      </c>
      <c r="Y8" s="283">
        <v>767.02302999999995</v>
      </c>
      <c r="Z8" s="283">
        <v>790.68944499999998</v>
      </c>
      <c r="AA8" s="283">
        <v>813.35965999999996</v>
      </c>
      <c r="AB8" s="283">
        <v>835.11771699999997</v>
      </c>
      <c r="AC8" s="283">
        <v>854.51396099999999</v>
      </c>
    </row>
    <row r="9" spans="1:29" ht="15.6">
      <c r="A9" s="172" t="s">
        <v>11</v>
      </c>
      <c r="B9" s="283">
        <v>34.186289000000002</v>
      </c>
      <c r="C9" s="283">
        <v>35.371231999999999</v>
      </c>
      <c r="D9" s="283">
        <v>36.604346999999997</v>
      </c>
      <c r="E9" s="283">
        <v>38.149777999999998</v>
      </c>
      <c r="F9" s="283">
        <v>40.009591</v>
      </c>
      <c r="G9" s="283">
        <v>41.808298000000001</v>
      </c>
      <c r="H9" s="283">
        <v>44.261513999999998</v>
      </c>
      <c r="I9" s="283">
        <v>46.062646000000001</v>
      </c>
      <c r="J9" s="283">
        <v>47.713422000000001</v>
      </c>
      <c r="K9" s="283">
        <v>49.403950000000002</v>
      </c>
      <c r="L9" s="283">
        <v>51.032176999999997</v>
      </c>
      <c r="M9" s="283">
        <v>52.540658000000001</v>
      </c>
      <c r="N9" s="283">
        <v>54.587750999999997</v>
      </c>
      <c r="O9" s="283">
        <v>57.210735999999997</v>
      </c>
      <c r="P9" s="283">
        <v>60.066408000000003</v>
      </c>
      <c r="Q9" s="283">
        <v>62.857714000000001</v>
      </c>
      <c r="R9" s="283">
        <v>66.010476999999995</v>
      </c>
      <c r="S9" s="283">
        <v>69.923593999999994</v>
      </c>
      <c r="T9" s="283">
        <v>74.190256000000005</v>
      </c>
      <c r="U9" s="283">
        <v>77.223247999999998</v>
      </c>
      <c r="V9" s="283">
        <v>80.557930999999996</v>
      </c>
      <c r="W9" s="283">
        <v>85.402966000000006</v>
      </c>
      <c r="X9" s="283">
        <v>89.830268000000004</v>
      </c>
      <c r="Y9" s="283">
        <v>93.534758999999994</v>
      </c>
      <c r="Z9" s="283">
        <v>97.344986000000006</v>
      </c>
      <c r="AA9" s="283">
        <v>101.52252</v>
      </c>
      <c r="AB9" s="283">
        <v>104.352737</v>
      </c>
      <c r="AC9" s="283">
        <v>107.291138</v>
      </c>
    </row>
    <row r="10" spans="1:29" ht="15.6">
      <c r="A10" s="172" t="s">
        <v>10</v>
      </c>
      <c r="B10" s="283">
        <v>1729.565488</v>
      </c>
      <c r="C10" s="283">
        <v>1718.7933619999999</v>
      </c>
      <c r="D10" s="283">
        <v>1705.796658</v>
      </c>
      <c r="E10" s="283">
        <v>1693.9333770000001</v>
      </c>
      <c r="F10" s="283">
        <v>1682.905677</v>
      </c>
      <c r="G10" s="283">
        <v>1672.628569</v>
      </c>
      <c r="H10" s="283">
        <v>1672.063034</v>
      </c>
      <c r="I10" s="283">
        <v>1659.3102429999999</v>
      </c>
      <c r="J10" s="283">
        <v>1660.9048660000001</v>
      </c>
      <c r="K10" s="283">
        <v>1649.897888</v>
      </c>
      <c r="L10" s="283">
        <v>1642.661713</v>
      </c>
      <c r="M10" s="283">
        <v>1639.5147119999999</v>
      </c>
      <c r="N10" s="283">
        <v>1637.7133920000001</v>
      </c>
      <c r="O10" s="283">
        <v>1646.667684</v>
      </c>
      <c r="P10" s="283">
        <v>1649.3798119999999</v>
      </c>
      <c r="Q10" s="283">
        <v>1665.810643</v>
      </c>
      <c r="R10" s="283">
        <v>1687.1129699999999</v>
      </c>
      <c r="S10" s="283">
        <v>1713.913444</v>
      </c>
      <c r="T10" s="283">
        <v>1745.272138</v>
      </c>
      <c r="U10" s="283">
        <v>1781.842752</v>
      </c>
      <c r="V10" s="283">
        <v>1813.7859149999999</v>
      </c>
      <c r="W10" s="283">
        <v>1857.985334</v>
      </c>
      <c r="X10" s="283">
        <v>1902.253465</v>
      </c>
      <c r="Y10" s="283">
        <v>1934.4248219999999</v>
      </c>
      <c r="Z10" s="283">
        <v>1975.862605</v>
      </c>
      <c r="AA10" s="283">
        <v>2016.168533</v>
      </c>
      <c r="AB10" s="283">
        <v>2061.3010640000002</v>
      </c>
      <c r="AC10" s="283">
        <v>2106.7802769999998</v>
      </c>
    </row>
    <row r="11" spans="1:29" ht="15.6">
      <c r="A11" s="172" t="s">
        <v>9</v>
      </c>
      <c r="B11" s="283">
        <v>475.37421599999999</v>
      </c>
      <c r="C11" s="283">
        <v>474.802482</v>
      </c>
      <c r="D11" s="283">
        <v>481.98635300000001</v>
      </c>
      <c r="E11" s="283">
        <v>483.120993</v>
      </c>
      <c r="F11" s="283">
        <v>486.44472500000001</v>
      </c>
      <c r="G11" s="283">
        <v>491.18407400000001</v>
      </c>
      <c r="H11" s="283">
        <v>493.77202899999997</v>
      </c>
      <c r="I11" s="283">
        <v>499.51038699999998</v>
      </c>
      <c r="J11" s="283">
        <v>507.352484</v>
      </c>
      <c r="K11" s="283">
        <v>517.82138199999997</v>
      </c>
      <c r="L11" s="283">
        <v>531.43571699999995</v>
      </c>
      <c r="M11" s="283">
        <v>554.51966300000004</v>
      </c>
      <c r="N11" s="283">
        <v>584.52248499999996</v>
      </c>
      <c r="O11" s="283">
        <v>612.290482</v>
      </c>
      <c r="P11" s="283">
        <v>633.89102300000002</v>
      </c>
      <c r="Q11" s="283">
        <v>653.73607700000002</v>
      </c>
      <c r="R11" s="283">
        <v>681.44797800000003</v>
      </c>
      <c r="S11" s="283">
        <v>708.86043900000004</v>
      </c>
      <c r="T11" s="283">
        <v>738.51341500000001</v>
      </c>
      <c r="U11" s="283">
        <v>781.01784199999997</v>
      </c>
      <c r="V11" s="283">
        <v>832.34213299999999</v>
      </c>
      <c r="W11" s="283">
        <v>881.10408700000005</v>
      </c>
      <c r="X11" s="283">
        <v>942.847351</v>
      </c>
      <c r="Y11" s="283">
        <v>1000.7170170000001</v>
      </c>
      <c r="Z11" s="283">
        <v>1072.104126</v>
      </c>
      <c r="AA11" s="283">
        <v>1253.953489</v>
      </c>
      <c r="AB11" s="283">
        <v>1432.513743</v>
      </c>
      <c r="AC11" s="283">
        <v>1612.251992</v>
      </c>
    </row>
    <row r="12" spans="1:29" ht="15.6">
      <c r="A12" s="172" t="s">
        <v>8</v>
      </c>
      <c r="B12" s="283">
        <v>505.30496499999998</v>
      </c>
      <c r="C12" s="283">
        <v>512.28967599999999</v>
      </c>
      <c r="D12" s="283">
        <v>519.82096999999999</v>
      </c>
      <c r="E12" s="283">
        <v>531.86093100000005</v>
      </c>
      <c r="F12" s="283">
        <v>545.16478099999995</v>
      </c>
      <c r="G12" s="283">
        <v>547.64063499999997</v>
      </c>
      <c r="H12" s="283">
        <v>547.29400999999996</v>
      </c>
      <c r="I12" s="283">
        <v>554.60783500000002</v>
      </c>
      <c r="J12" s="283">
        <v>567.13774899999999</v>
      </c>
      <c r="K12" s="283">
        <v>592.74869000000001</v>
      </c>
      <c r="L12" s="283">
        <v>648.66560400000003</v>
      </c>
      <c r="M12" s="283">
        <v>716.42168600000002</v>
      </c>
      <c r="N12" s="283">
        <v>761.00506399999995</v>
      </c>
      <c r="O12" s="283">
        <v>801.04820600000005</v>
      </c>
      <c r="P12" s="283">
        <v>809.635537</v>
      </c>
      <c r="Q12" s="283">
        <v>814.38425900000004</v>
      </c>
      <c r="R12" s="283">
        <v>825.44677000000001</v>
      </c>
      <c r="S12" s="283">
        <v>837.46882300000004</v>
      </c>
      <c r="T12" s="283">
        <v>931.16004499999997</v>
      </c>
      <c r="U12" s="283">
        <v>955.55556200000001</v>
      </c>
      <c r="V12" s="283">
        <v>951.92035199999998</v>
      </c>
      <c r="W12" s="283">
        <v>944.44962499999997</v>
      </c>
      <c r="X12" s="283">
        <v>933.45359900000005</v>
      </c>
      <c r="Y12" s="283">
        <v>923.39550399999996</v>
      </c>
      <c r="Z12" s="283">
        <v>918.47771</v>
      </c>
      <c r="AA12" s="283">
        <v>899.65684199999998</v>
      </c>
      <c r="AB12" s="283">
        <v>897.67246399999999</v>
      </c>
      <c r="AC12" s="283">
        <v>896.94733599999995</v>
      </c>
    </row>
    <row r="13" spans="1:29" ht="15.6">
      <c r="A13" s="172" t="s">
        <v>6</v>
      </c>
      <c r="B13" s="283">
        <v>607.63474499999995</v>
      </c>
      <c r="C13" s="283">
        <v>605.87955399999998</v>
      </c>
      <c r="D13" s="283">
        <v>610.90157799999997</v>
      </c>
      <c r="E13" s="283">
        <v>617.19228399999997</v>
      </c>
      <c r="F13" s="283">
        <v>624.24904500000002</v>
      </c>
      <c r="G13" s="283">
        <v>624.22516299999995</v>
      </c>
      <c r="H13" s="283">
        <v>631.52469299999996</v>
      </c>
      <c r="I13" s="283">
        <v>645.56874300000004</v>
      </c>
      <c r="J13" s="283">
        <v>672.92725700000005</v>
      </c>
      <c r="K13" s="283">
        <v>707.91296299999999</v>
      </c>
      <c r="L13" s="283">
        <v>748.80748000000006</v>
      </c>
      <c r="M13" s="283">
        <v>805.35391900000002</v>
      </c>
      <c r="N13" s="283">
        <v>877.56753300000003</v>
      </c>
      <c r="O13" s="283">
        <v>980.126936</v>
      </c>
      <c r="P13" s="283">
        <v>1111.7342369999999</v>
      </c>
      <c r="Q13" s="283">
        <v>1221.2572520000001</v>
      </c>
      <c r="R13" s="283">
        <v>1316.7162020000001</v>
      </c>
      <c r="S13" s="283">
        <v>1425.37958</v>
      </c>
      <c r="T13" s="283">
        <v>1513.635174</v>
      </c>
      <c r="U13" s="283">
        <v>1612.205095</v>
      </c>
      <c r="V13" s="283">
        <v>1717.713898</v>
      </c>
      <c r="W13" s="283">
        <v>1837.489466</v>
      </c>
      <c r="X13" s="283">
        <v>1990.103474</v>
      </c>
      <c r="Y13" s="283">
        <v>2086.302682</v>
      </c>
      <c r="Z13" s="283">
        <v>2125.7469299999998</v>
      </c>
      <c r="AA13" s="283">
        <v>2187.3191900000002</v>
      </c>
      <c r="AB13" s="283">
        <v>2278.160312</v>
      </c>
      <c r="AC13" s="283">
        <v>2373.6794719999998</v>
      </c>
    </row>
    <row r="14" spans="1:29" ht="15.6">
      <c r="A14" s="172" t="s">
        <v>17</v>
      </c>
      <c r="B14" s="283">
        <v>894.41839600000003</v>
      </c>
      <c r="C14" s="283">
        <v>854.04138499999999</v>
      </c>
      <c r="D14" s="283">
        <v>1304.1112069999999</v>
      </c>
      <c r="E14" s="283">
        <v>1360.2974919999999</v>
      </c>
      <c r="F14" s="283">
        <v>1402.8463200000001</v>
      </c>
      <c r="G14" s="283">
        <v>1446.9100370000001</v>
      </c>
      <c r="H14" s="283">
        <v>1482.4835350000001</v>
      </c>
      <c r="I14" s="283">
        <v>1481.523801</v>
      </c>
      <c r="J14" s="283">
        <v>1510.0974020000001</v>
      </c>
      <c r="K14" s="283">
        <v>1511.447179</v>
      </c>
      <c r="L14" s="283">
        <v>1514.4814899999999</v>
      </c>
      <c r="M14" s="283">
        <v>1488.944164</v>
      </c>
      <c r="N14" s="283">
        <v>1214.022702</v>
      </c>
      <c r="O14" s="283">
        <v>1162.447956</v>
      </c>
      <c r="P14" s="283">
        <v>1152.207036</v>
      </c>
      <c r="Q14" s="283">
        <v>1150.635509</v>
      </c>
      <c r="R14" s="283">
        <v>1156.5220919999999</v>
      </c>
      <c r="S14" s="283">
        <v>1148.6724610000001</v>
      </c>
      <c r="T14" s="283">
        <v>1024.8515970000001</v>
      </c>
      <c r="U14" s="283">
        <v>1055.49585</v>
      </c>
      <c r="V14" s="283">
        <v>1137.558865</v>
      </c>
      <c r="W14" s="283">
        <v>1192.98379</v>
      </c>
      <c r="X14" s="283">
        <v>1197.713702</v>
      </c>
      <c r="Y14" s="283">
        <v>1256.4666560000001</v>
      </c>
      <c r="Z14" s="283">
        <v>1303.1221499999999</v>
      </c>
      <c r="AA14" s="283">
        <v>1369.5939679999999</v>
      </c>
      <c r="AB14" s="283">
        <v>1323.604517</v>
      </c>
      <c r="AC14" s="283">
        <v>1401.327434</v>
      </c>
    </row>
    <row r="15" spans="1:29" ht="15.6">
      <c r="A15" s="172" t="s">
        <v>4</v>
      </c>
      <c r="B15" s="283">
        <v>29.824916000000002</v>
      </c>
      <c r="C15" s="283">
        <v>30.858166000000001</v>
      </c>
      <c r="D15" s="283">
        <v>31.519120000000001</v>
      </c>
      <c r="E15" s="283">
        <v>31.812553999999999</v>
      </c>
      <c r="F15" s="283">
        <v>32.684626000000002</v>
      </c>
      <c r="G15" s="283">
        <v>32.804558</v>
      </c>
      <c r="H15" s="283">
        <v>33.087837999999998</v>
      </c>
      <c r="I15" s="283">
        <v>33.367021999999999</v>
      </c>
      <c r="J15" s="283">
        <v>31.882579</v>
      </c>
      <c r="K15" s="283">
        <v>30.669184999999999</v>
      </c>
      <c r="L15" s="283">
        <v>30.582922</v>
      </c>
      <c r="M15" s="283">
        <v>30.280367999999999</v>
      </c>
      <c r="N15" s="283">
        <v>29.835581000000001</v>
      </c>
      <c r="O15" s="283">
        <v>28.995937000000001</v>
      </c>
      <c r="P15" s="283">
        <v>28.199134000000001</v>
      </c>
      <c r="Q15" s="283">
        <v>28.020201</v>
      </c>
      <c r="R15" s="283">
        <v>27.801511999999999</v>
      </c>
      <c r="S15" s="283">
        <v>27.593105000000001</v>
      </c>
      <c r="T15" s="283">
        <v>27.758361000000001</v>
      </c>
      <c r="U15" s="283">
        <v>27.777086000000001</v>
      </c>
      <c r="V15" s="283">
        <v>27.951183</v>
      </c>
      <c r="W15" s="283">
        <v>28.237037999999998</v>
      </c>
      <c r="X15" s="283">
        <v>28.836974000000001</v>
      </c>
      <c r="Y15" s="283">
        <v>29.352982000000001</v>
      </c>
      <c r="Z15" s="283">
        <v>29.754833999999999</v>
      </c>
      <c r="AA15" s="283">
        <v>29.862310999999998</v>
      </c>
      <c r="AB15" s="283">
        <v>29.529935999999999</v>
      </c>
      <c r="AC15" s="283">
        <v>29.126185</v>
      </c>
    </row>
    <row r="16" spans="1:29" ht="15.6">
      <c r="A16" s="172" t="s">
        <v>3</v>
      </c>
      <c r="B16" s="283">
        <v>19130.231750999999</v>
      </c>
      <c r="C16" s="283">
        <v>19346.267468999999</v>
      </c>
      <c r="D16" s="283">
        <v>19413.327517999998</v>
      </c>
      <c r="E16" s="283">
        <v>19326.571285000002</v>
      </c>
      <c r="F16" s="283">
        <v>19188.877984999999</v>
      </c>
      <c r="G16" s="283">
        <v>19049.247230000001</v>
      </c>
      <c r="H16" s="283">
        <v>18981.18217</v>
      </c>
      <c r="I16" s="283">
        <v>19192.182875999999</v>
      </c>
      <c r="J16" s="283">
        <v>19357.245760999998</v>
      </c>
      <c r="K16" s="283">
        <v>19542.567866000001</v>
      </c>
      <c r="L16" s="283">
        <v>19724.253238000001</v>
      </c>
      <c r="M16" s="283">
        <v>19812.317585000001</v>
      </c>
      <c r="N16" s="283">
        <v>19852.962897000001</v>
      </c>
      <c r="O16" s="283">
        <v>19992.960103000001</v>
      </c>
      <c r="P16" s="283">
        <v>19997.164953</v>
      </c>
      <c r="Q16" s="283">
        <v>19944.882223000001</v>
      </c>
      <c r="R16" s="283">
        <v>20175.32029</v>
      </c>
      <c r="S16" s="283">
        <v>20494.220723999999</v>
      </c>
      <c r="T16" s="283">
        <v>20981.424105999999</v>
      </c>
      <c r="U16" s="283">
        <v>21211.272721000001</v>
      </c>
      <c r="V16" s="283">
        <v>21414.910475000001</v>
      </c>
      <c r="W16" s="283">
        <v>21531.194725000001</v>
      </c>
      <c r="X16" s="283">
        <v>21804.029084000002</v>
      </c>
      <c r="Y16" s="283">
        <v>22017.598499</v>
      </c>
      <c r="Z16" s="283">
        <v>22075.223324999999</v>
      </c>
      <c r="AA16" s="283">
        <v>22276.147107000001</v>
      </c>
      <c r="AB16" s="283">
        <v>22309.935044999998</v>
      </c>
      <c r="AC16" s="283">
        <v>22311.249285000002</v>
      </c>
    </row>
    <row r="17" spans="1:29" ht="15.6">
      <c r="A17" s="172" t="s">
        <v>32</v>
      </c>
      <c r="B17" s="283">
        <v>1321.1498449999999</v>
      </c>
      <c r="C17" s="283">
        <v>1391.016449</v>
      </c>
      <c r="D17" s="283">
        <v>1471.1704810000001</v>
      </c>
      <c r="E17" s="283">
        <v>1549.8634669999999</v>
      </c>
      <c r="F17" s="283">
        <v>1659.48912</v>
      </c>
      <c r="G17" s="283">
        <v>1780.8525279999999</v>
      </c>
      <c r="H17" s="283">
        <v>1911.848362</v>
      </c>
      <c r="I17" s="283">
        <v>2060.8600799999999</v>
      </c>
      <c r="J17" s="283">
        <v>2211.4670030000002</v>
      </c>
      <c r="K17" s="283">
        <v>2349.298522</v>
      </c>
      <c r="L17" s="283">
        <v>2485.9347280000002</v>
      </c>
      <c r="M17" s="283">
        <v>2640.5858560000001</v>
      </c>
      <c r="N17" s="283">
        <v>2781.3847770000002</v>
      </c>
      <c r="O17" s="283">
        <v>2954.5176569999999</v>
      </c>
      <c r="P17" s="283">
        <v>3196.7702250000002</v>
      </c>
      <c r="Q17" s="283">
        <v>3480.3624209999998</v>
      </c>
      <c r="R17" s="283">
        <v>3783.5073560000001</v>
      </c>
      <c r="S17" s="283">
        <v>4151.4445500000002</v>
      </c>
      <c r="T17" s="283">
        <v>4603.5653750000001</v>
      </c>
      <c r="U17" s="283">
        <v>5082.9454770000002</v>
      </c>
      <c r="V17" s="283">
        <v>5661.3337940000001</v>
      </c>
      <c r="W17" s="283">
        <v>6356.3965340000004</v>
      </c>
      <c r="X17" s="283">
        <v>7152.9959269999999</v>
      </c>
      <c r="Y17" s="283">
        <v>7939.8597339999997</v>
      </c>
      <c r="Z17" s="283">
        <v>8722.3953729999994</v>
      </c>
      <c r="AA17" s="283">
        <v>9546.0732279999993</v>
      </c>
      <c r="AB17" s="283">
        <v>10382.911065</v>
      </c>
      <c r="AC17" s="283">
        <v>11216.840087</v>
      </c>
    </row>
    <row r="18" spans="1:29" ht="15.6">
      <c r="A18" s="172" t="s">
        <v>1</v>
      </c>
      <c r="B18" s="283">
        <v>688.95322899999996</v>
      </c>
      <c r="C18" s="283">
        <v>707.91427499999998</v>
      </c>
      <c r="D18" s="283">
        <v>729.58628699999997</v>
      </c>
      <c r="E18" s="283">
        <v>769.86623499999996</v>
      </c>
      <c r="F18" s="283">
        <v>838.32670099999996</v>
      </c>
      <c r="G18" s="283">
        <v>907.34412899999995</v>
      </c>
      <c r="H18" s="283">
        <v>1002.509045</v>
      </c>
      <c r="I18" s="283">
        <v>1091.507079</v>
      </c>
      <c r="J18" s="283">
        <v>1188.7504389999999</v>
      </c>
      <c r="K18" s="283">
        <v>1287.1808719999999</v>
      </c>
      <c r="L18" s="283">
        <v>1377.7804189999999</v>
      </c>
      <c r="M18" s="283">
        <v>1470.224678</v>
      </c>
      <c r="N18" s="283">
        <v>1579.1197139999999</v>
      </c>
      <c r="O18" s="283">
        <v>1658.5924660000001</v>
      </c>
      <c r="P18" s="283">
        <v>1742.7589969999999</v>
      </c>
      <c r="Q18" s="283">
        <v>1812.882503</v>
      </c>
      <c r="R18" s="283">
        <v>1908.381061</v>
      </c>
      <c r="S18" s="283">
        <v>2035.819839</v>
      </c>
      <c r="T18" s="283">
        <v>2120.9468099999999</v>
      </c>
      <c r="U18" s="283">
        <v>2167.313905</v>
      </c>
      <c r="V18" s="283">
        <v>2200.7667449999999</v>
      </c>
      <c r="W18" s="283">
        <v>2244.2885660000002</v>
      </c>
      <c r="X18" s="283">
        <v>2237.5322120000001</v>
      </c>
      <c r="Y18" s="283">
        <v>2208.0901640000002</v>
      </c>
      <c r="Z18" s="283">
        <v>2162.8648600000001</v>
      </c>
      <c r="AA18" s="283">
        <v>2116.0040899999999</v>
      </c>
      <c r="AB18" s="283">
        <v>2079.875239</v>
      </c>
      <c r="AC18" s="283">
        <v>2050.204577</v>
      </c>
    </row>
    <row r="19" spans="1:29" ht="15.6">
      <c r="A19" s="172" t="s">
        <v>23</v>
      </c>
      <c r="B19" s="283">
        <v>4384.5885930000004</v>
      </c>
      <c r="C19" s="283">
        <v>4440.2676330000004</v>
      </c>
      <c r="D19" s="283">
        <v>4380.9380499999997</v>
      </c>
      <c r="E19" s="283">
        <v>4643.2200480000001</v>
      </c>
      <c r="F19" s="283">
        <v>4985.3731760000001</v>
      </c>
      <c r="G19" s="283">
        <v>4832.2483039999997</v>
      </c>
      <c r="H19" s="283">
        <v>4742.8455549999999</v>
      </c>
      <c r="I19" s="283">
        <v>4679.4118580000004</v>
      </c>
      <c r="J19" s="283">
        <v>4614.3427380000003</v>
      </c>
      <c r="K19" s="283">
        <v>4723.7446909999999</v>
      </c>
      <c r="L19" s="283">
        <v>6941.2268569999997</v>
      </c>
      <c r="M19" s="283">
        <v>7102.5139339999996</v>
      </c>
      <c r="N19" s="283">
        <v>6955.0956319999996</v>
      </c>
      <c r="O19" s="283">
        <v>7128.9675569999999</v>
      </c>
      <c r="P19" s="283">
        <v>6784.4878849999996</v>
      </c>
      <c r="Q19" s="283">
        <v>6467.9291400000002</v>
      </c>
      <c r="R19" s="283">
        <v>6177.0526229999996</v>
      </c>
      <c r="S19" s="283">
        <v>5917.0042940000003</v>
      </c>
      <c r="T19" s="283">
        <v>5737.272747</v>
      </c>
      <c r="U19" s="283">
        <v>5576.7114270000002</v>
      </c>
      <c r="V19" s="283">
        <v>5426.3538310000004</v>
      </c>
      <c r="W19" s="283">
        <v>5295.393255</v>
      </c>
      <c r="X19" s="283">
        <v>5097.6223749999999</v>
      </c>
      <c r="Y19" s="283">
        <v>4902.0216110000001</v>
      </c>
      <c r="Z19" s="283">
        <v>4794.8975769999997</v>
      </c>
      <c r="AA19" s="283">
        <v>4653.8747290000001</v>
      </c>
      <c r="AB19" s="283">
        <v>4502.4612630000001</v>
      </c>
      <c r="AC19" s="283">
        <v>4365.3627930000002</v>
      </c>
    </row>
    <row r="21" spans="1:29">
      <c r="A21" s="44" t="s">
        <v>18</v>
      </c>
      <c r="B21" s="13"/>
    </row>
    <row r="23" spans="1:29">
      <c r="A23" s="13" t="s">
        <v>3240</v>
      </c>
    </row>
  </sheetData>
  <pageMargins left="0.7" right="0.7" top="0.75" bottom="0.75" header="0.3" footer="0.3"/>
  <pageSetup paperSize="9" orientation="portrait"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sheetPr codeName="Sheet270"/>
  <dimension ref="A1:AG63"/>
  <sheetViews>
    <sheetView topLeftCell="K1" zoomScale="95" zoomScaleNormal="95" workbookViewId="0">
      <selection activeCell="Y20" sqref="Y20"/>
    </sheetView>
  </sheetViews>
  <sheetFormatPr defaultRowHeight="14.4"/>
  <cols>
    <col min="1" max="1" width="33.77734375" customWidth="1"/>
    <col min="2" max="6" width="13.44140625" style="80" hidden="1" customWidth="1"/>
    <col min="7" max="13" width="13.44140625" style="80" customWidth="1"/>
    <col min="14" max="18" width="12.77734375" style="80" bestFit="1" customWidth="1"/>
    <col min="19" max="20" width="12.77734375" style="80" customWidth="1"/>
    <col min="21" max="25" width="7.77734375" style="80" bestFit="1" customWidth="1"/>
    <col min="26" max="27" width="7.77734375" style="80" customWidth="1"/>
  </cols>
  <sheetData>
    <row r="1" spans="1:33">
      <c r="A1" s="18" t="s">
        <v>3173</v>
      </c>
      <c r="B1" s="14"/>
      <c r="C1" s="14"/>
      <c r="D1" s="14"/>
      <c r="E1" s="14"/>
      <c r="F1" s="14"/>
      <c r="G1" s="14"/>
      <c r="H1" s="14"/>
      <c r="I1" s="14"/>
      <c r="J1" s="14"/>
      <c r="K1" s="14"/>
      <c r="L1" s="14"/>
      <c r="M1" s="14"/>
      <c r="N1" s="14"/>
      <c r="O1" s="14"/>
      <c r="P1" s="14"/>
      <c r="Q1" s="14"/>
      <c r="R1" s="14"/>
      <c r="S1" s="14"/>
      <c r="T1" s="14"/>
      <c r="U1" s="14"/>
      <c r="V1" s="14"/>
      <c r="W1" s="14"/>
      <c r="X1" s="14"/>
      <c r="Y1" s="14"/>
      <c r="Z1" s="14"/>
      <c r="AA1" s="14"/>
      <c r="AB1" s="17"/>
    </row>
    <row r="2" spans="1:33">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7"/>
    </row>
    <row r="3" spans="1:33" ht="15" customHeight="1">
      <c r="A3" s="843" t="s">
        <v>14</v>
      </c>
      <c r="B3" s="850" t="s">
        <v>96</v>
      </c>
      <c r="C3" s="851"/>
      <c r="D3" s="851"/>
      <c r="E3" s="851"/>
      <c r="F3" s="851"/>
      <c r="G3" s="865" t="s">
        <v>93</v>
      </c>
      <c r="H3" s="866"/>
      <c r="I3" s="866"/>
      <c r="J3" s="866"/>
      <c r="K3" s="866"/>
      <c r="L3" s="866"/>
      <c r="M3" s="867"/>
      <c r="N3" s="798"/>
      <c r="O3" s="799"/>
      <c r="P3" s="799"/>
      <c r="Q3" s="799"/>
      <c r="R3" s="799"/>
      <c r="S3" s="799"/>
      <c r="T3" s="799"/>
      <c r="U3" s="799"/>
      <c r="V3" s="799"/>
      <c r="W3" s="799"/>
      <c r="X3" s="799"/>
      <c r="Y3" s="799"/>
      <c r="Z3" s="319"/>
      <c r="AA3" s="319"/>
      <c r="AB3" s="17"/>
    </row>
    <row r="4" spans="1:33" ht="15" customHeight="1">
      <c r="A4" s="843"/>
      <c r="B4" s="852"/>
      <c r="C4" s="853"/>
      <c r="D4" s="853"/>
      <c r="E4" s="853"/>
      <c r="F4" s="853"/>
      <c r="G4" s="868"/>
      <c r="H4" s="869"/>
      <c r="I4" s="869"/>
      <c r="J4" s="869"/>
      <c r="K4" s="869"/>
      <c r="L4" s="869"/>
      <c r="M4" s="870"/>
      <c r="N4" s="862" t="s">
        <v>92</v>
      </c>
      <c r="O4" s="863"/>
      <c r="P4" s="863"/>
      <c r="Q4" s="863"/>
      <c r="R4" s="863"/>
      <c r="S4" s="863"/>
      <c r="T4" s="864"/>
      <c r="U4" s="854" t="s">
        <v>91</v>
      </c>
      <c r="V4" s="855"/>
      <c r="W4" s="855"/>
      <c r="X4" s="855"/>
      <c r="Y4" s="855"/>
      <c r="Z4" s="599"/>
      <c r="AA4" s="599"/>
      <c r="AB4" s="17"/>
      <c r="AD4" s="33"/>
    </row>
    <row r="5" spans="1:33" ht="15" customHeight="1">
      <c r="A5" s="843"/>
      <c r="B5" s="848" t="s">
        <v>82</v>
      </c>
      <c r="C5" s="849"/>
      <c r="D5" s="849"/>
      <c r="E5" s="849"/>
      <c r="F5" s="318"/>
      <c r="G5" s="858" t="s">
        <v>82</v>
      </c>
      <c r="H5" s="858"/>
      <c r="I5" s="858"/>
      <c r="J5" s="858"/>
      <c r="K5" s="858"/>
      <c r="L5" s="858"/>
      <c r="M5" s="858"/>
      <c r="N5" s="859" t="s">
        <v>82</v>
      </c>
      <c r="O5" s="860"/>
      <c r="P5" s="860"/>
      <c r="Q5" s="860"/>
      <c r="R5" s="860"/>
      <c r="S5" s="860"/>
      <c r="T5" s="861"/>
      <c r="U5" s="856"/>
      <c r="V5" s="857"/>
      <c r="W5" s="857"/>
      <c r="X5" s="857"/>
      <c r="Y5" s="857"/>
      <c r="Z5" s="599"/>
      <c r="AA5" s="599"/>
      <c r="AB5" s="17"/>
    </row>
    <row r="6" spans="1:33" ht="15" customHeight="1">
      <c r="A6" s="843"/>
      <c r="B6" s="95">
        <v>2007</v>
      </c>
      <c r="C6" s="95">
        <v>2010</v>
      </c>
      <c r="D6" s="95">
        <v>2015</v>
      </c>
      <c r="E6" s="95">
        <v>2019</v>
      </c>
      <c r="F6" s="95">
        <v>2020</v>
      </c>
      <c r="G6" s="95">
        <v>2007</v>
      </c>
      <c r="H6" s="95">
        <v>2010</v>
      </c>
      <c r="I6" s="95">
        <v>2015</v>
      </c>
      <c r="J6" s="95">
        <v>2019</v>
      </c>
      <c r="K6" s="95">
        <v>2020</v>
      </c>
      <c r="L6" s="95">
        <v>2021</v>
      </c>
      <c r="M6" s="95">
        <v>2022</v>
      </c>
      <c r="N6" s="95">
        <v>2007</v>
      </c>
      <c r="O6" s="95">
        <v>2010</v>
      </c>
      <c r="P6" s="95">
        <v>2015</v>
      </c>
      <c r="Q6" s="95">
        <v>2019</v>
      </c>
      <c r="R6" s="95">
        <v>2020</v>
      </c>
      <c r="S6" s="95">
        <v>2021</v>
      </c>
      <c r="T6" s="95">
        <v>2022</v>
      </c>
      <c r="U6" s="95">
        <v>2007</v>
      </c>
      <c r="V6" s="95">
        <v>2010</v>
      </c>
      <c r="W6" s="95">
        <v>2015</v>
      </c>
      <c r="X6" s="95">
        <v>2019</v>
      </c>
      <c r="Y6" s="95">
        <v>2020</v>
      </c>
      <c r="Z6" s="95">
        <v>2021</v>
      </c>
      <c r="AA6" s="95">
        <v>2022</v>
      </c>
      <c r="AB6" s="17"/>
      <c r="AC6" s="1" t="s">
        <v>528</v>
      </c>
      <c r="AF6" s="44"/>
      <c r="AG6" s="44"/>
    </row>
    <row r="7" spans="1:33">
      <c r="A7" s="92" t="s">
        <v>13</v>
      </c>
      <c r="B7" s="191">
        <v>124670</v>
      </c>
      <c r="C7" s="191">
        <v>124670</v>
      </c>
      <c r="D7" s="191">
        <v>124670</v>
      </c>
      <c r="E7" s="191">
        <v>124670</v>
      </c>
      <c r="F7" s="191">
        <v>124670</v>
      </c>
      <c r="G7" s="496">
        <v>124670</v>
      </c>
      <c r="H7" s="496">
        <v>124670</v>
      </c>
      <c r="I7" s="496">
        <v>124670</v>
      </c>
      <c r="J7" s="496">
        <v>124670</v>
      </c>
      <c r="K7" s="496">
        <v>124670</v>
      </c>
      <c r="L7" s="496">
        <v>124670</v>
      </c>
      <c r="M7" s="496">
        <v>124670</v>
      </c>
      <c r="N7" s="496">
        <v>57690</v>
      </c>
      <c r="O7" s="496">
        <v>58390</v>
      </c>
      <c r="P7" s="496">
        <v>58390</v>
      </c>
      <c r="Q7" s="496">
        <v>56952.49</v>
      </c>
      <c r="R7" s="496">
        <v>56952.49</v>
      </c>
      <c r="S7" s="496">
        <v>45897</v>
      </c>
      <c r="T7" s="496">
        <v>45897</v>
      </c>
      <c r="U7" s="496">
        <v>46.274163792411969</v>
      </c>
      <c r="V7" s="496">
        <v>46.8356461057191</v>
      </c>
      <c r="W7" s="496">
        <v>46.8356461057191</v>
      </c>
      <c r="X7" s="496">
        <v>45.682594048287477</v>
      </c>
      <c r="Y7" s="496">
        <v>45.682594048287477</v>
      </c>
      <c r="Z7" s="496">
        <v>36.814791048367688</v>
      </c>
      <c r="AA7" s="496">
        <v>36.814791048367688</v>
      </c>
      <c r="AB7" s="17"/>
      <c r="AG7" s="1"/>
    </row>
    <row r="8" spans="1:33">
      <c r="A8" s="92" t="s">
        <v>12</v>
      </c>
      <c r="B8" s="191">
        <v>58173</v>
      </c>
      <c r="C8" s="191">
        <v>58173</v>
      </c>
      <c r="D8" s="191">
        <v>58173</v>
      </c>
      <c r="E8" s="191">
        <v>58173</v>
      </c>
      <c r="F8" s="191">
        <v>58173</v>
      </c>
      <c r="G8" s="496">
        <v>56673</v>
      </c>
      <c r="H8" s="496">
        <v>56673</v>
      </c>
      <c r="I8" s="496">
        <v>56673</v>
      </c>
      <c r="J8" s="496">
        <v>56673</v>
      </c>
      <c r="K8" s="496">
        <v>56673</v>
      </c>
      <c r="L8" s="496">
        <v>56673</v>
      </c>
      <c r="M8" s="496">
        <v>56673</v>
      </c>
      <c r="N8" s="496">
        <v>25783.999999999996</v>
      </c>
      <c r="O8" s="496">
        <v>25861</v>
      </c>
      <c r="P8" s="496">
        <v>25861</v>
      </c>
      <c r="Q8" s="496">
        <v>25862</v>
      </c>
      <c r="R8" s="496">
        <v>25862</v>
      </c>
      <c r="S8" s="496">
        <v>25862</v>
      </c>
      <c r="T8" s="496">
        <v>25862</v>
      </c>
      <c r="U8" s="496">
        <v>45.496091613290268</v>
      </c>
      <c r="V8" s="496">
        <v>45.631958781077408</v>
      </c>
      <c r="W8" s="496">
        <v>45.631958781077408</v>
      </c>
      <c r="X8" s="496">
        <v>45.633723289749966</v>
      </c>
      <c r="Y8" s="496">
        <v>45.633723289749966</v>
      </c>
      <c r="Z8" s="496">
        <v>45.633723289749966</v>
      </c>
      <c r="AA8" s="496">
        <v>45.633723289749966</v>
      </c>
      <c r="AB8" s="17"/>
    </row>
    <row r="9" spans="1:33">
      <c r="A9" s="92" t="s">
        <v>483</v>
      </c>
      <c r="B9" s="191">
        <v>186.1</v>
      </c>
      <c r="C9" s="191">
        <v>186.1</v>
      </c>
      <c r="D9" s="191">
        <v>186.1</v>
      </c>
      <c r="E9" s="191">
        <v>186.1</v>
      </c>
      <c r="F9" s="191">
        <v>186.1</v>
      </c>
      <c r="G9" s="496">
        <v>186.1</v>
      </c>
      <c r="H9" s="496">
        <v>186.1</v>
      </c>
      <c r="I9" s="496">
        <v>186.1</v>
      </c>
      <c r="J9" s="496">
        <v>186.1</v>
      </c>
      <c r="K9" s="496">
        <v>186.1</v>
      </c>
      <c r="L9" s="496">
        <v>186.1</v>
      </c>
      <c r="M9" s="496">
        <v>186.1</v>
      </c>
      <c r="N9" s="496">
        <v>133</v>
      </c>
      <c r="O9" s="496">
        <v>133</v>
      </c>
      <c r="P9" s="496">
        <v>131</v>
      </c>
      <c r="Q9" s="496">
        <v>131</v>
      </c>
      <c r="R9" s="496">
        <v>131</v>
      </c>
      <c r="S9" s="496">
        <v>133</v>
      </c>
      <c r="T9" s="496">
        <v>133</v>
      </c>
      <c r="U9" s="496">
        <v>71.466953250940364</v>
      </c>
      <c r="V9" s="496">
        <v>71.466953250940364</v>
      </c>
      <c r="W9" s="496">
        <v>70.39226222461042</v>
      </c>
      <c r="X9" s="496">
        <v>70.39226222461042</v>
      </c>
      <c r="Y9" s="496">
        <v>70.39226222461042</v>
      </c>
      <c r="Z9" s="496">
        <v>71.466953250940364</v>
      </c>
      <c r="AA9" s="496">
        <v>71.466953250940364</v>
      </c>
      <c r="AB9" s="17"/>
    </row>
    <row r="10" spans="1:33">
      <c r="A10" s="92" t="s">
        <v>89</v>
      </c>
      <c r="B10" s="191">
        <v>234486</v>
      </c>
      <c r="C10" s="191">
        <v>234486</v>
      </c>
      <c r="D10" s="191">
        <v>234486</v>
      </c>
      <c r="E10" s="191">
        <v>234486</v>
      </c>
      <c r="F10" s="191">
        <v>234486</v>
      </c>
      <c r="G10" s="496">
        <v>226705</v>
      </c>
      <c r="H10" s="496">
        <v>226705</v>
      </c>
      <c r="I10" s="496">
        <v>226705</v>
      </c>
      <c r="J10" s="496">
        <v>226705</v>
      </c>
      <c r="K10" s="496">
        <v>226705</v>
      </c>
      <c r="L10" s="496">
        <v>226705</v>
      </c>
      <c r="M10" s="496">
        <v>226705</v>
      </c>
      <c r="N10" s="496">
        <v>25650</v>
      </c>
      <c r="O10" s="496">
        <v>26000</v>
      </c>
      <c r="P10" s="496">
        <v>32200</v>
      </c>
      <c r="Q10" s="496">
        <v>31500</v>
      </c>
      <c r="R10" s="496">
        <v>33572</v>
      </c>
      <c r="S10" s="496">
        <v>34312.972399999999</v>
      </c>
      <c r="T10" s="496">
        <v>35167.028899999998</v>
      </c>
      <c r="U10" s="496">
        <v>11.314263029046558</v>
      </c>
      <c r="V10" s="496">
        <v>11.468648684413665</v>
      </c>
      <c r="W10" s="496">
        <v>14.203480293773847</v>
      </c>
      <c r="X10" s="496">
        <v>13.894708983039633</v>
      </c>
      <c r="Y10" s="496">
        <v>14.808672062812906</v>
      </c>
      <c r="Z10" s="496">
        <v>15.135516375907015</v>
      </c>
      <c r="AA10" s="496">
        <v>15.512242297258551</v>
      </c>
      <c r="AB10" s="17"/>
    </row>
    <row r="11" spans="1:33">
      <c r="A11" s="92" t="s">
        <v>482</v>
      </c>
      <c r="B11" s="191">
        <v>1736</v>
      </c>
      <c r="C11" s="191">
        <v>1736</v>
      </c>
      <c r="D11" s="191">
        <v>1736</v>
      </c>
      <c r="E11" s="191">
        <v>1736</v>
      </c>
      <c r="F11" s="191">
        <v>1736</v>
      </c>
      <c r="G11" s="496">
        <v>1720</v>
      </c>
      <c r="H11" s="496">
        <v>1720</v>
      </c>
      <c r="I11" s="496">
        <v>1720</v>
      </c>
      <c r="J11" s="496">
        <v>1720</v>
      </c>
      <c r="K11" s="496">
        <v>1720</v>
      </c>
      <c r="L11" s="496">
        <v>1720</v>
      </c>
      <c r="M11" s="496">
        <v>1720</v>
      </c>
      <c r="N11" s="496">
        <v>1224</v>
      </c>
      <c r="O11" s="496">
        <v>1222</v>
      </c>
      <c r="P11" s="496">
        <v>1222</v>
      </c>
      <c r="Q11" s="496">
        <v>1222</v>
      </c>
      <c r="R11" s="496">
        <v>1222</v>
      </c>
      <c r="S11" s="496">
        <v>1195</v>
      </c>
      <c r="T11" s="496">
        <v>1195</v>
      </c>
      <c r="U11" s="496">
        <v>71.162790697674424</v>
      </c>
      <c r="V11" s="496">
        <v>71.04651162790698</v>
      </c>
      <c r="W11" s="496">
        <v>71.04651162790698</v>
      </c>
      <c r="X11" s="496">
        <v>71.04651162790698</v>
      </c>
      <c r="Y11" s="496">
        <v>71.04651162790698</v>
      </c>
      <c r="Z11" s="496">
        <v>69.476744186046517</v>
      </c>
      <c r="AA11" s="496">
        <v>69.476744186046517</v>
      </c>
      <c r="AB11" s="14"/>
      <c r="AC11" s="14"/>
    </row>
    <row r="12" spans="1:33">
      <c r="A12" s="92" t="s">
        <v>11</v>
      </c>
      <c r="B12" s="191">
        <v>3036</v>
      </c>
      <c r="C12" s="191">
        <v>3036</v>
      </c>
      <c r="D12" s="191">
        <v>3036</v>
      </c>
      <c r="E12" s="191">
        <v>3036</v>
      </c>
      <c r="F12" s="191">
        <v>3036</v>
      </c>
      <c r="G12" s="496">
        <v>3036</v>
      </c>
      <c r="H12" s="496">
        <v>3036</v>
      </c>
      <c r="I12" s="496">
        <v>3036</v>
      </c>
      <c r="J12" s="496">
        <v>3036</v>
      </c>
      <c r="K12" s="496">
        <v>3036</v>
      </c>
      <c r="L12" s="496">
        <v>3036</v>
      </c>
      <c r="M12" s="496">
        <v>3036</v>
      </c>
      <c r="N12" s="496">
        <v>2329</v>
      </c>
      <c r="O12" s="496">
        <v>2326</v>
      </c>
      <c r="P12" s="496">
        <v>2312</v>
      </c>
      <c r="Q12" s="496">
        <v>2142</v>
      </c>
      <c r="R12" s="496">
        <v>2600</v>
      </c>
      <c r="S12" s="496">
        <v>2433</v>
      </c>
      <c r="T12" s="496">
        <v>2433</v>
      </c>
      <c r="U12" s="496">
        <v>76.712779973649532</v>
      </c>
      <c r="V12" s="496">
        <v>76.613965744400531</v>
      </c>
      <c r="W12" s="496">
        <v>76.152832674571812</v>
      </c>
      <c r="X12" s="496">
        <v>70.553359683794469</v>
      </c>
      <c r="Y12" s="496">
        <v>85.638998682476938</v>
      </c>
      <c r="Z12" s="496">
        <v>80.13833992094861</v>
      </c>
      <c r="AA12" s="496">
        <v>80.13833992094861</v>
      </c>
      <c r="AB12" s="17"/>
    </row>
    <row r="13" spans="1:33">
      <c r="A13" s="92" t="s">
        <v>10</v>
      </c>
      <c r="B13" s="191">
        <v>58704</v>
      </c>
      <c r="C13" s="191">
        <v>58704</v>
      </c>
      <c r="D13" s="191">
        <v>58729.5</v>
      </c>
      <c r="E13" s="191">
        <v>58729.5</v>
      </c>
      <c r="F13" s="191">
        <v>58729.5</v>
      </c>
      <c r="G13" s="496">
        <v>58154</v>
      </c>
      <c r="H13" s="496">
        <v>58154</v>
      </c>
      <c r="I13" s="496">
        <v>58154</v>
      </c>
      <c r="J13" s="496">
        <v>58180</v>
      </c>
      <c r="K13" s="496">
        <v>58180</v>
      </c>
      <c r="L13" s="496">
        <v>58180</v>
      </c>
      <c r="M13" s="496">
        <v>58180</v>
      </c>
      <c r="N13" s="496">
        <v>40893</v>
      </c>
      <c r="O13" s="496">
        <v>41395</v>
      </c>
      <c r="P13" s="496">
        <v>41395</v>
      </c>
      <c r="Q13" s="496">
        <v>40895</v>
      </c>
      <c r="R13" s="496">
        <v>40895</v>
      </c>
      <c r="S13" s="496">
        <v>40895</v>
      </c>
      <c r="T13" s="496">
        <v>40895</v>
      </c>
      <c r="U13" s="496">
        <v>70.318464765966226</v>
      </c>
      <c r="V13" s="496">
        <v>71.181689995529112</v>
      </c>
      <c r="W13" s="496">
        <v>71.181689995529112</v>
      </c>
      <c r="X13" s="496">
        <v>70.290477827432113</v>
      </c>
      <c r="Y13" s="496">
        <v>70.290477827432113</v>
      </c>
      <c r="Z13" s="496">
        <v>70.290477827432113</v>
      </c>
      <c r="AA13" s="496">
        <v>70.290477827432113</v>
      </c>
      <c r="AB13" s="17"/>
    </row>
    <row r="14" spans="1:33" ht="15" customHeight="1">
      <c r="A14" s="92" t="s">
        <v>9</v>
      </c>
      <c r="B14" s="191">
        <v>11848</v>
      </c>
      <c r="C14" s="191">
        <v>11848</v>
      </c>
      <c r="D14" s="191">
        <v>11848</v>
      </c>
      <c r="E14" s="191">
        <v>11848</v>
      </c>
      <c r="F14" s="191">
        <v>11848</v>
      </c>
      <c r="G14" s="496">
        <v>9428</v>
      </c>
      <c r="H14" s="496">
        <v>9428</v>
      </c>
      <c r="I14" s="496">
        <v>9428</v>
      </c>
      <c r="J14" s="496">
        <v>9428</v>
      </c>
      <c r="K14" s="496">
        <v>9428</v>
      </c>
      <c r="L14" s="496">
        <v>9428</v>
      </c>
      <c r="M14" s="496">
        <v>9428</v>
      </c>
      <c r="N14" s="496">
        <v>4975</v>
      </c>
      <c r="O14" s="496">
        <v>5580</v>
      </c>
      <c r="P14" s="496">
        <v>5580</v>
      </c>
      <c r="Q14" s="496">
        <v>5650</v>
      </c>
      <c r="R14" s="496">
        <v>5650</v>
      </c>
      <c r="S14" s="496">
        <v>6050</v>
      </c>
      <c r="T14" s="496">
        <v>6050</v>
      </c>
      <c r="U14" s="496">
        <v>52.768349596945271</v>
      </c>
      <c r="V14" s="496">
        <v>59.185405176071278</v>
      </c>
      <c r="W14" s="496">
        <v>59.185405176071278</v>
      </c>
      <c r="X14" s="496">
        <v>59.927874416631312</v>
      </c>
      <c r="Y14" s="496">
        <v>59.927874416631312</v>
      </c>
      <c r="Z14" s="496">
        <v>64.170555791260071</v>
      </c>
      <c r="AA14" s="496">
        <v>64.170555791260071</v>
      </c>
      <c r="AB14" s="17"/>
    </row>
    <row r="15" spans="1:33">
      <c r="A15" s="92" t="s">
        <v>8</v>
      </c>
      <c r="B15" s="191">
        <v>204</v>
      </c>
      <c r="C15" s="191">
        <v>204</v>
      </c>
      <c r="D15" s="191">
        <v>204</v>
      </c>
      <c r="E15" s="191">
        <v>204</v>
      </c>
      <c r="F15" s="191">
        <v>204</v>
      </c>
      <c r="G15" s="496">
        <v>202.7</v>
      </c>
      <c r="H15" s="496">
        <v>202.7</v>
      </c>
      <c r="I15" s="496">
        <v>202.6</v>
      </c>
      <c r="J15" s="496">
        <v>203</v>
      </c>
      <c r="K15" s="496">
        <v>203</v>
      </c>
      <c r="L15" s="496">
        <v>199.7</v>
      </c>
      <c r="M15" s="496">
        <v>199.7</v>
      </c>
      <c r="N15" s="496">
        <v>92</v>
      </c>
      <c r="O15" s="496">
        <v>91</v>
      </c>
      <c r="P15" s="639">
        <v>89</v>
      </c>
      <c r="Q15" s="639">
        <v>86</v>
      </c>
      <c r="R15" s="639">
        <v>86</v>
      </c>
      <c r="S15" s="496">
        <v>86</v>
      </c>
      <c r="T15" s="496">
        <v>86</v>
      </c>
      <c r="U15" s="496">
        <v>45.38727183029107</v>
      </c>
      <c r="V15" s="496">
        <v>44.89393191909226</v>
      </c>
      <c r="W15" s="496">
        <v>43.928923988153997</v>
      </c>
      <c r="X15" s="496">
        <v>42.364532019704434</v>
      </c>
      <c r="Y15" s="496">
        <v>42.364532019704434</v>
      </c>
      <c r="Z15" s="496">
        <v>43.064596895343016</v>
      </c>
      <c r="AA15" s="496">
        <v>43.064596895343016</v>
      </c>
      <c r="AB15" s="49" t="s">
        <v>15</v>
      </c>
    </row>
    <row r="16" spans="1:33">
      <c r="A16" s="92" t="s">
        <v>6</v>
      </c>
      <c r="B16" s="191">
        <v>79938</v>
      </c>
      <c r="C16" s="191">
        <v>79938</v>
      </c>
      <c r="D16" s="191">
        <v>79938</v>
      </c>
      <c r="E16" s="191">
        <v>79938</v>
      </c>
      <c r="F16" s="191">
        <v>79938</v>
      </c>
      <c r="G16" s="496">
        <v>78638</v>
      </c>
      <c r="H16" s="496">
        <v>78638</v>
      </c>
      <c r="I16" s="496">
        <v>78638</v>
      </c>
      <c r="J16" s="496">
        <v>78638</v>
      </c>
      <c r="K16" s="496">
        <v>78638</v>
      </c>
      <c r="L16" s="496">
        <v>78638</v>
      </c>
      <c r="M16" s="496">
        <v>78638</v>
      </c>
      <c r="N16" s="496">
        <v>49050</v>
      </c>
      <c r="O16" s="496">
        <v>49400</v>
      </c>
      <c r="P16" s="496">
        <v>49400</v>
      </c>
      <c r="Q16" s="496">
        <v>49400</v>
      </c>
      <c r="R16" s="496">
        <v>41413.832000000002</v>
      </c>
      <c r="S16" s="496">
        <v>41413.832000000002</v>
      </c>
      <c r="T16" s="496">
        <v>41413.832000000002</v>
      </c>
      <c r="U16" s="496">
        <v>62.374424578448078</v>
      </c>
      <c r="V16" s="496">
        <v>62.819502021923242</v>
      </c>
      <c r="W16" s="496">
        <v>62.819502021923242</v>
      </c>
      <c r="X16" s="496">
        <v>62.819502021923242</v>
      </c>
      <c r="Y16" s="496">
        <v>52.663892774485618</v>
      </c>
      <c r="Z16" s="496">
        <v>52.663892774485618</v>
      </c>
      <c r="AA16" s="496">
        <v>52.663892774485618</v>
      </c>
      <c r="AB16" s="17"/>
    </row>
    <row r="17" spans="1:29">
      <c r="A17" s="92" t="s">
        <v>5</v>
      </c>
      <c r="B17" s="191">
        <v>82429</v>
      </c>
      <c r="C17" s="191">
        <v>82429</v>
      </c>
      <c r="D17" s="191">
        <v>82429</v>
      </c>
      <c r="E17" s="191">
        <v>82429</v>
      </c>
      <c r="F17" s="191">
        <v>82429</v>
      </c>
      <c r="G17" s="496">
        <v>82329</v>
      </c>
      <c r="H17" s="496">
        <v>82329</v>
      </c>
      <c r="I17" s="496">
        <v>78638</v>
      </c>
      <c r="J17" s="496">
        <v>82329</v>
      </c>
      <c r="K17" s="496">
        <v>82329</v>
      </c>
      <c r="L17" s="496">
        <v>82329</v>
      </c>
      <c r="M17" s="496">
        <v>82329</v>
      </c>
      <c r="N17" s="496">
        <v>38808</v>
      </c>
      <c r="O17" s="496">
        <v>38809</v>
      </c>
      <c r="P17" s="496">
        <v>38809</v>
      </c>
      <c r="Q17" s="496">
        <v>38810</v>
      </c>
      <c r="R17" s="496">
        <v>38810</v>
      </c>
      <c r="S17" s="496">
        <v>38812</v>
      </c>
      <c r="T17" s="496">
        <v>38812</v>
      </c>
      <c r="U17" s="496">
        <v>47.137703603833401</v>
      </c>
      <c r="V17" s="496">
        <v>47.138918242660544</v>
      </c>
      <c r="W17" s="496">
        <v>49.351458582364764</v>
      </c>
      <c r="X17" s="496">
        <v>47.140132881487688</v>
      </c>
      <c r="Y17" s="496">
        <v>47.140132881487688</v>
      </c>
      <c r="Z17" s="496">
        <v>47.142562159141981</v>
      </c>
      <c r="AA17" s="496">
        <v>47.142562159141981</v>
      </c>
      <c r="AB17" s="17"/>
    </row>
    <row r="18" spans="1:29">
      <c r="A18" s="92" t="s">
        <v>4</v>
      </c>
      <c r="B18" s="191">
        <v>46</v>
      </c>
      <c r="C18" s="191">
        <v>46</v>
      </c>
      <c r="D18" s="191">
        <v>46</v>
      </c>
      <c r="E18" s="191">
        <v>46</v>
      </c>
      <c r="F18" s="191">
        <v>46</v>
      </c>
      <c r="G18" s="496">
        <v>46</v>
      </c>
      <c r="H18" s="496">
        <v>46</v>
      </c>
      <c r="I18" s="496">
        <v>45.5</v>
      </c>
      <c r="J18" s="496">
        <v>46</v>
      </c>
      <c r="K18" s="496">
        <v>46</v>
      </c>
      <c r="L18" s="496">
        <v>46</v>
      </c>
      <c r="M18" s="496">
        <v>46</v>
      </c>
      <c r="N18" s="496">
        <v>3</v>
      </c>
      <c r="O18" s="496">
        <v>3</v>
      </c>
      <c r="P18" s="496">
        <v>1</v>
      </c>
      <c r="Q18" s="496">
        <v>1.55</v>
      </c>
      <c r="R18" s="496">
        <v>1.55</v>
      </c>
      <c r="S18" s="496">
        <v>1.55</v>
      </c>
      <c r="T18" s="496">
        <v>1.55</v>
      </c>
      <c r="U18" s="496">
        <v>6.5217391304347823</v>
      </c>
      <c r="V18" s="496">
        <v>6.5217391304347823</v>
      </c>
      <c r="W18" s="496">
        <v>2.197802197802198</v>
      </c>
      <c r="X18" s="496">
        <v>3.3695652173913042</v>
      </c>
      <c r="Y18" s="496">
        <v>3.3695652173913042</v>
      </c>
      <c r="Z18" s="496">
        <v>3.3695652173913042</v>
      </c>
      <c r="AA18" s="496">
        <v>3.3695652173913042</v>
      </c>
      <c r="AB18" s="17"/>
    </row>
    <row r="19" spans="1:29">
      <c r="A19" s="92" t="s">
        <v>3</v>
      </c>
      <c r="B19" s="191">
        <v>121909</v>
      </c>
      <c r="C19" s="191">
        <v>121909</v>
      </c>
      <c r="D19" s="191">
        <v>121909</v>
      </c>
      <c r="E19" s="191">
        <v>121909</v>
      </c>
      <c r="F19" s="191">
        <v>121909</v>
      </c>
      <c r="G19" s="496">
        <v>121309</v>
      </c>
      <c r="H19" s="496">
        <v>121309</v>
      </c>
      <c r="I19" s="496">
        <v>121309</v>
      </c>
      <c r="J19" s="496">
        <v>121309</v>
      </c>
      <c r="K19" s="496">
        <v>121309</v>
      </c>
      <c r="L19" s="496">
        <v>121309</v>
      </c>
      <c r="M19" s="496">
        <v>121309</v>
      </c>
      <c r="N19" s="496">
        <v>96890</v>
      </c>
      <c r="O19" s="496">
        <v>96891</v>
      </c>
      <c r="P19" s="496">
        <v>96374</v>
      </c>
      <c r="Q19" s="496">
        <v>96341</v>
      </c>
      <c r="R19" s="496">
        <v>96341</v>
      </c>
      <c r="S19" s="496">
        <v>96341</v>
      </c>
      <c r="T19" s="496">
        <v>96341</v>
      </c>
      <c r="U19" s="496">
        <v>79.870413571952611</v>
      </c>
      <c r="V19" s="496">
        <v>79.871237913097957</v>
      </c>
      <c r="W19" s="496">
        <v>79.445053540957389</v>
      </c>
      <c r="X19" s="496">
        <v>79.417850283161187</v>
      </c>
      <c r="Y19" s="496">
        <v>79.417850283161187</v>
      </c>
      <c r="Z19" s="496">
        <v>79.417850283161187</v>
      </c>
      <c r="AA19" s="496">
        <v>79.417850283161187</v>
      </c>
      <c r="AB19" s="14"/>
      <c r="AC19" s="14"/>
    </row>
    <row r="20" spans="1:29">
      <c r="A20" s="92" t="s">
        <v>32</v>
      </c>
      <c r="B20" s="191">
        <v>94730</v>
      </c>
      <c r="C20" s="191">
        <v>94730</v>
      </c>
      <c r="D20" s="191">
        <v>94730</v>
      </c>
      <c r="E20" s="191">
        <v>94730</v>
      </c>
      <c r="F20" s="191">
        <v>94730</v>
      </c>
      <c r="G20" s="496">
        <v>88580.3</v>
      </c>
      <c r="H20" s="496">
        <v>88580.3</v>
      </c>
      <c r="I20" s="496">
        <v>88580.3</v>
      </c>
      <c r="J20" s="496">
        <v>88580</v>
      </c>
      <c r="K20" s="496">
        <v>88580</v>
      </c>
      <c r="L20" s="496">
        <v>88580</v>
      </c>
      <c r="M20" s="496">
        <v>88580</v>
      </c>
      <c r="N20" s="496">
        <v>35650</v>
      </c>
      <c r="O20" s="496">
        <v>37300</v>
      </c>
      <c r="P20" s="496">
        <v>37300</v>
      </c>
      <c r="Q20" s="496">
        <v>39650</v>
      </c>
      <c r="R20" s="496">
        <v>39521.199999999997</v>
      </c>
      <c r="S20" s="496">
        <v>39521.199999999997</v>
      </c>
      <c r="T20" s="496">
        <v>39521.199999999997</v>
      </c>
      <c r="U20" s="496">
        <v>40.24596891182351</v>
      </c>
      <c r="V20" s="496">
        <v>42.108685565526422</v>
      </c>
      <c r="W20" s="496">
        <v>42.108685565526422</v>
      </c>
      <c r="X20" s="496">
        <v>44.761797245427864</v>
      </c>
      <c r="Y20" s="496">
        <v>44.616391962068178</v>
      </c>
      <c r="Z20" s="496">
        <v>44.616391962068178</v>
      </c>
      <c r="AA20" s="496">
        <v>44.616391962068178</v>
      </c>
      <c r="AB20" s="14"/>
      <c r="AC20" s="14"/>
    </row>
    <row r="21" spans="1:29">
      <c r="A21" s="92" t="s">
        <v>1</v>
      </c>
      <c r="B21" s="191">
        <v>75261</v>
      </c>
      <c r="C21" s="191">
        <v>75261</v>
      </c>
      <c r="D21" s="191">
        <v>75261</v>
      </c>
      <c r="E21" s="191">
        <v>75261</v>
      </c>
      <c r="F21" s="191">
        <v>75261</v>
      </c>
      <c r="G21" s="496">
        <v>74339</v>
      </c>
      <c r="H21" s="496">
        <v>74339</v>
      </c>
      <c r="I21" s="496">
        <v>74339</v>
      </c>
      <c r="J21" s="496">
        <v>74339</v>
      </c>
      <c r="K21" s="496">
        <v>74339</v>
      </c>
      <c r="L21" s="496">
        <v>74339</v>
      </c>
      <c r="M21" s="496">
        <v>74339</v>
      </c>
      <c r="N21" s="496">
        <v>22984</v>
      </c>
      <c r="O21" s="496">
        <v>23735</v>
      </c>
      <c r="P21" s="496">
        <v>23435</v>
      </c>
      <c r="Q21" s="496">
        <v>23836</v>
      </c>
      <c r="R21" s="496">
        <v>23836</v>
      </c>
      <c r="S21" s="496">
        <v>23839</v>
      </c>
      <c r="T21" s="496">
        <v>23839</v>
      </c>
      <c r="U21" s="496">
        <v>30.917822408157225</v>
      </c>
      <c r="V21" s="496">
        <v>31.928059295928112</v>
      </c>
      <c r="W21" s="496">
        <v>31.524502616392471</v>
      </c>
      <c r="X21" s="496">
        <v>32.063923378038446</v>
      </c>
      <c r="Y21" s="496">
        <v>32.063923378038446</v>
      </c>
      <c r="Z21" s="496">
        <v>32.067958944833805</v>
      </c>
      <c r="AA21" s="496">
        <v>32.067958944833805</v>
      </c>
      <c r="AB21" s="17"/>
    </row>
    <row r="22" spans="1:29">
      <c r="A22" s="92" t="s">
        <v>0</v>
      </c>
      <c r="B22" s="191">
        <v>39076</v>
      </c>
      <c r="C22" s="191">
        <v>39076</v>
      </c>
      <c r="D22" s="191">
        <v>39076</v>
      </c>
      <c r="E22" s="191">
        <v>39076</v>
      </c>
      <c r="F22" s="191">
        <v>39076</v>
      </c>
      <c r="G22" s="496">
        <v>38685</v>
      </c>
      <c r="H22" s="496">
        <v>38685</v>
      </c>
      <c r="I22" s="496">
        <v>38685</v>
      </c>
      <c r="J22" s="496">
        <v>38685</v>
      </c>
      <c r="K22" s="496">
        <v>38685</v>
      </c>
      <c r="L22" s="496">
        <v>38685</v>
      </c>
      <c r="M22" s="496">
        <v>38685</v>
      </c>
      <c r="N22" s="496">
        <v>16250</v>
      </c>
      <c r="O22" s="496">
        <v>16320</v>
      </c>
      <c r="P22" s="496">
        <v>15950</v>
      </c>
      <c r="Q22" s="496">
        <v>16200</v>
      </c>
      <c r="R22" s="496">
        <v>16200</v>
      </c>
      <c r="S22" s="496">
        <v>15236.4378</v>
      </c>
      <c r="T22" s="496">
        <v>15276.429700000001</v>
      </c>
      <c r="U22" s="496">
        <v>42.005945456895439</v>
      </c>
      <c r="V22" s="496">
        <v>42.186894145017447</v>
      </c>
      <c r="W22" s="496">
        <v>41.230451079229674</v>
      </c>
      <c r="X22" s="496">
        <v>41.876696393951143</v>
      </c>
      <c r="Y22" s="496">
        <v>41.876696393951143</v>
      </c>
      <c r="Z22" s="496">
        <v>39.385906165180302</v>
      </c>
      <c r="AA22" s="496">
        <v>39.489284477187539</v>
      </c>
      <c r="AB22" s="17"/>
    </row>
    <row r="23" spans="1:29">
      <c r="A23" s="92" t="s">
        <v>19</v>
      </c>
      <c r="B23" s="497">
        <v>986432.1</v>
      </c>
      <c r="C23" s="497">
        <v>986432.1</v>
      </c>
      <c r="D23" s="497">
        <v>986457.59999999998</v>
      </c>
      <c r="E23" s="497">
        <v>986457.59999999998</v>
      </c>
      <c r="F23" s="497">
        <v>986457.59999999998</v>
      </c>
      <c r="G23" s="497">
        <v>964701.10000000009</v>
      </c>
      <c r="H23" s="497">
        <v>964701.10000000009</v>
      </c>
      <c r="I23" s="497">
        <v>961009.5</v>
      </c>
      <c r="J23" s="497">
        <v>964727.1</v>
      </c>
      <c r="K23" s="497">
        <v>964727.1</v>
      </c>
      <c r="L23" s="497">
        <v>964723.8</v>
      </c>
      <c r="M23" s="497">
        <v>964723.8</v>
      </c>
      <c r="N23" s="497">
        <v>418405</v>
      </c>
      <c r="O23" s="497">
        <v>423456</v>
      </c>
      <c r="P23" s="497">
        <v>428449</v>
      </c>
      <c r="Q23" s="497">
        <v>428679.04</v>
      </c>
      <c r="R23" s="497">
        <v>423094.07199999999</v>
      </c>
      <c r="S23" s="497">
        <v>412028.99219999998</v>
      </c>
      <c r="T23" s="497">
        <v>412923.04060000001</v>
      </c>
      <c r="U23" s="640">
        <v>43.371465006103961</v>
      </c>
      <c r="V23" s="640">
        <v>43.895046869957952</v>
      </c>
      <c r="W23" s="640">
        <v>44.583222122153842</v>
      </c>
      <c r="X23" s="640">
        <v>44.435264646344031</v>
      </c>
      <c r="Y23" s="640">
        <v>43.856347769229245</v>
      </c>
      <c r="Z23" s="640">
        <v>42.709529110819069</v>
      </c>
      <c r="AA23" s="640">
        <v>42.802203138349029</v>
      </c>
      <c r="AB23" s="17"/>
    </row>
    <row r="24" spans="1:29">
      <c r="A24" s="17"/>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7"/>
    </row>
    <row r="25" spans="1:29">
      <c r="A25" s="40" t="s">
        <v>20</v>
      </c>
      <c r="B25" s="14"/>
      <c r="D25" s="14"/>
      <c r="E25" s="14"/>
      <c r="F25" s="14"/>
      <c r="G25" s="14"/>
      <c r="H25" s="13"/>
      <c r="I25" s="14"/>
      <c r="J25" s="14"/>
      <c r="K25" s="14"/>
      <c r="L25" s="14"/>
      <c r="M25" s="14"/>
      <c r="N25" s="55" t="s">
        <v>15</v>
      </c>
      <c r="P25" s="14"/>
      <c r="Q25" s="14"/>
      <c r="R25" s="14"/>
      <c r="S25" s="14"/>
      <c r="T25" s="14"/>
      <c r="V25" s="14"/>
      <c r="W25" s="14"/>
      <c r="X25" s="14"/>
      <c r="Y25" s="14"/>
      <c r="Z25" s="14"/>
      <c r="AA25" s="14"/>
      <c r="AB25" s="17"/>
    </row>
    <row r="26" spans="1:29">
      <c r="A26" s="40"/>
      <c r="B26" s="14"/>
      <c r="D26" s="14"/>
      <c r="E26" s="14"/>
      <c r="F26" s="14"/>
      <c r="G26" s="14"/>
      <c r="H26" s="13"/>
      <c r="I26" s="14"/>
      <c r="J26" s="14"/>
      <c r="K26" s="14"/>
      <c r="L26" s="14"/>
      <c r="M26" s="14"/>
      <c r="N26" s="55"/>
      <c r="P26" s="14"/>
      <c r="Q26" s="14"/>
      <c r="R26" s="14"/>
      <c r="S26" s="14"/>
      <c r="T26" s="14"/>
      <c r="V26" s="14"/>
      <c r="W26" s="14"/>
      <c r="X26" s="14"/>
      <c r="Y26" s="14"/>
      <c r="Z26" s="14"/>
      <c r="AA26" s="14"/>
      <c r="AB26" s="17"/>
    </row>
    <row r="27" spans="1:29">
      <c r="A27" s="13" t="s">
        <v>3103</v>
      </c>
      <c r="B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7"/>
    </row>
    <row r="28" spans="1:29">
      <c r="A28" s="53" t="s">
        <v>102</v>
      </c>
      <c r="B28" s="14"/>
      <c r="C28" s="14"/>
      <c r="D28" s="14"/>
      <c r="E28" s="14"/>
      <c r="F28" s="14"/>
      <c r="G28" s="14"/>
      <c r="H28" s="57"/>
      <c r="I28" s="14"/>
      <c r="J28" s="14"/>
      <c r="K28" s="14"/>
      <c r="L28" s="14"/>
      <c r="M28" s="14"/>
      <c r="N28" s="42"/>
      <c r="O28" s="17"/>
      <c r="P28" s="14"/>
      <c r="Q28" s="14"/>
      <c r="R28" s="14"/>
      <c r="S28" s="14"/>
      <c r="T28" s="14"/>
      <c r="U28" s="17"/>
      <c r="V28" s="53"/>
      <c r="W28" s="14"/>
      <c r="X28" s="14"/>
      <c r="Y28" s="14"/>
      <c r="Z28" s="14"/>
      <c r="AA28" s="14"/>
      <c r="AB28" s="17"/>
    </row>
    <row r="29" spans="1:29">
      <c r="A29" s="14"/>
      <c r="B29" s="14"/>
      <c r="C29" s="14"/>
      <c r="D29" s="14"/>
      <c r="E29" s="14"/>
      <c r="F29" s="14"/>
      <c r="G29" s="14"/>
      <c r="H29" s="57"/>
      <c r="I29" s="14"/>
      <c r="J29" s="14"/>
      <c r="K29" s="14"/>
      <c r="L29" s="14"/>
      <c r="M29" s="14"/>
      <c r="N29" s="42"/>
      <c r="O29" s="17"/>
      <c r="P29" s="14"/>
      <c r="Q29" s="14"/>
      <c r="R29" s="14"/>
      <c r="S29" s="14"/>
      <c r="T29" s="14"/>
      <c r="U29" s="17"/>
      <c r="V29" s="53"/>
      <c r="W29" s="14"/>
      <c r="X29" s="14"/>
      <c r="Y29" s="14"/>
      <c r="Z29" s="14"/>
      <c r="AA29" s="14"/>
      <c r="AB29" s="17"/>
    </row>
    <row r="30" spans="1:29">
      <c r="A30" s="44" t="s">
        <v>231</v>
      </c>
      <c r="B30" s="14"/>
      <c r="C30" s="14"/>
      <c r="D30" s="14"/>
      <c r="E30" s="14"/>
      <c r="F30" s="14"/>
      <c r="G30" s="14"/>
      <c r="H30" s="57"/>
      <c r="I30" s="14"/>
      <c r="J30" s="14"/>
      <c r="K30" s="14"/>
      <c r="L30" s="14"/>
      <c r="M30" s="14"/>
      <c r="N30" s="42"/>
      <c r="O30" s="17"/>
      <c r="P30" s="14"/>
      <c r="Q30" s="14"/>
      <c r="R30" s="14"/>
      <c r="S30" s="14"/>
      <c r="T30" s="14"/>
      <c r="U30" s="17"/>
      <c r="V30" s="53"/>
      <c r="W30" s="14"/>
      <c r="X30" s="14"/>
      <c r="Y30" s="14"/>
      <c r="Z30" s="14"/>
      <c r="AA30" s="14"/>
      <c r="AB30" s="17"/>
    </row>
    <row r="31" spans="1:29">
      <c r="A31" s="44"/>
      <c r="B31" s="14"/>
      <c r="C31" s="14"/>
      <c r="D31" s="14"/>
      <c r="E31" s="14"/>
      <c r="F31" s="14"/>
      <c r="G31" s="14"/>
      <c r="H31" s="57"/>
      <c r="I31" s="14"/>
      <c r="J31" s="14"/>
      <c r="K31" s="14"/>
      <c r="L31" s="14"/>
      <c r="M31" s="14"/>
      <c r="N31" s="42"/>
      <c r="O31" s="17"/>
      <c r="P31" s="14"/>
      <c r="Q31" s="14"/>
      <c r="R31" s="14"/>
      <c r="S31" s="14"/>
      <c r="T31" s="14"/>
      <c r="U31" s="17"/>
      <c r="V31" s="53"/>
      <c r="W31" s="14"/>
      <c r="X31" s="14"/>
      <c r="Y31" s="14"/>
      <c r="Z31" s="14"/>
      <c r="AA31" s="14"/>
      <c r="AB31" s="17"/>
    </row>
    <row r="32" spans="1:29">
      <c r="A32" s="13" t="s">
        <v>370</v>
      </c>
      <c r="B32" s="14"/>
      <c r="C32" s="14"/>
      <c r="D32" s="14"/>
      <c r="E32" s="14"/>
      <c r="F32" s="14"/>
      <c r="G32" s="14"/>
      <c r="H32" s="57"/>
      <c r="I32" s="14"/>
      <c r="J32" s="14"/>
      <c r="K32" s="14"/>
      <c r="L32" s="14"/>
      <c r="M32" s="14"/>
      <c r="N32" s="42"/>
      <c r="O32" s="17"/>
      <c r="P32" s="14"/>
      <c r="Q32" s="14"/>
      <c r="R32" s="14"/>
      <c r="S32" s="14"/>
      <c r="T32" s="14"/>
      <c r="U32" s="17"/>
      <c r="V32" s="53"/>
      <c r="W32" s="14"/>
      <c r="X32" s="14"/>
      <c r="Y32" s="14"/>
      <c r="Z32" s="14"/>
      <c r="AA32" s="14"/>
      <c r="AB32" s="17"/>
    </row>
    <row r="33" spans="1:28">
      <c r="A33" s="17"/>
      <c r="B33" s="14"/>
      <c r="C33" s="14"/>
      <c r="D33" s="14"/>
      <c r="E33" s="14"/>
      <c r="F33" s="14"/>
      <c r="G33" s="14"/>
      <c r="H33" s="14"/>
      <c r="I33" s="14"/>
      <c r="J33" s="14"/>
      <c r="K33" s="14"/>
      <c r="L33" s="14"/>
      <c r="M33" s="14"/>
      <c r="N33" s="17"/>
      <c r="O33" s="13"/>
      <c r="P33" s="14"/>
      <c r="Q33" s="14"/>
      <c r="R33" s="14"/>
      <c r="S33" s="14"/>
      <c r="T33" s="14"/>
      <c r="U33" s="13"/>
      <c r="V33" s="14"/>
      <c r="W33" s="14"/>
      <c r="X33" s="14"/>
      <c r="Y33" s="14"/>
      <c r="Z33" s="14"/>
      <c r="AA33" s="14"/>
      <c r="AB33" s="17"/>
    </row>
    <row r="34" spans="1:28">
      <c r="A34" s="17"/>
      <c r="B34" s="14"/>
      <c r="C34" s="14"/>
      <c r="D34" s="14"/>
      <c r="E34" s="14"/>
      <c r="F34" s="14"/>
      <c r="G34" s="14"/>
      <c r="H34" s="14"/>
      <c r="I34" s="14"/>
      <c r="J34" s="14"/>
      <c r="K34" s="14"/>
      <c r="L34" s="14"/>
      <c r="M34" s="14"/>
      <c r="N34" s="14"/>
      <c r="O34" s="17"/>
      <c r="P34" s="14"/>
      <c r="Q34" s="14"/>
      <c r="R34" s="14"/>
      <c r="S34" s="14"/>
      <c r="T34" s="14"/>
      <c r="U34" s="17"/>
      <c r="V34" s="14"/>
      <c r="W34" s="14"/>
      <c r="X34" s="14"/>
      <c r="Y34" s="14"/>
      <c r="Z34" s="14"/>
      <c r="AA34" s="14"/>
      <c r="AB34" s="17"/>
    </row>
    <row r="35" spans="1:28">
      <c r="A35" s="17"/>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7"/>
    </row>
    <row r="36" spans="1:28">
      <c r="A36" s="17"/>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7"/>
    </row>
    <row r="37" spans="1:28">
      <c r="A37" s="17"/>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7"/>
    </row>
    <row r="38" spans="1:28">
      <c r="A38" s="17"/>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7"/>
    </row>
    <row r="39" spans="1:28">
      <c r="A39" s="17"/>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7"/>
    </row>
    <row r="40" spans="1:28">
      <c r="A40" s="17"/>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7"/>
    </row>
    <row r="41" spans="1:28">
      <c r="A41" s="17"/>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7"/>
    </row>
    <row r="42" spans="1:28">
      <c r="A42" s="17"/>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7"/>
    </row>
    <row r="43" spans="1:28">
      <c r="A43" s="17"/>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7"/>
    </row>
    <row r="44" spans="1:28">
      <c r="A44" s="17"/>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7"/>
    </row>
    <row r="45" spans="1:28">
      <c r="A45" s="17"/>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7"/>
    </row>
    <row r="46" spans="1:28">
      <c r="A46" s="17"/>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7"/>
    </row>
    <row r="47" spans="1:28">
      <c r="A47" s="17"/>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7"/>
    </row>
    <row r="48" spans="1:28">
      <c r="A48" s="17"/>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7"/>
    </row>
    <row r="49" spans="1:28">
      <c r="A49" s="17"/>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7"/>
    </row>
    <row r="50" spans="1:28">
      <c r="A50" s="17"/>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7"/>
    </row>
    <row r="51" spans="1:28">
      <c r="A51" s="17"/>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7"/>
    </row>
    <row r="52" spans="1:28">
      <c r="A52" s="17"/>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7"/>
    </row>
    <row r="53" spans="1:28">
      <c r="A53" s="17"/>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7"/>
    </row>
    <row r="54" spans="1:28">
      <c r="A54" s="17"/>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7"/>
    </row>
    <row r="55" spans="1:28">
      <c r="A55" s="17"/>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7"/>
    </row>
    <row r="56" spans="1:28">
      <c r="A56" s="17"/>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7"/>
    </row>
    <row r="57" spans="1:28">
      <c r="A57" s="17"/>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7"/>
    </row>
    <row r="58" spans="1:28">
      <c r="A58" s="17"/>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7"/>
    </row>
    <row r="59" spans="1:28">
      <c r="A59" s="17"/>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7"/>
    </row>
    <row r="60" spans="1:28">
      <c r="A60" s="17"/>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7"/>
    </row>
    <row r="61" spans="1:28">
      <c r="A61" s="17"/>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7"/>
    </row>
    <row r="62" spans="1:28">
      <c r="A62" s="17"/>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7"/>
    </row>
    <row r="63" spans="1:28">
      <c r="A63" s="17"/>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7"/>
    </row>
  </sheetData>
  <mergeCells count="9">
    <mergeCell ref="N3:Y3"/>
    <mergeCell ref="A3:A6"/>
    <mergeCell ref="B5:E5"/>
    <mergeCell ref="B3:F4"/>
    <mergeCell ref="U4:Y5"/>
    <mergeCell ref="G5:M5"/>
    <mergeCell ref="N5:T5"/>
    <mergeCell ref="N4:T4"/>
    <mergeCell ref="G3:M4"/>
  </mergeCells>
  <hyperlinks>
    <hyperlink ref="AC6" location="Content!A1" display="Back to content page" xr:uid="{00000000-0004-0000-0D01-000000000000}"/>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AB52"/>
  <sheetViews>
    <sheetView zoomScale="87" zoomScaleNormal="87" workbookViewId="0">
      <selection activeCell="B4" sqref="B4:Y43"/>
    </sheetView>
  </sheetViews>
  <sheetFormatPr defaultColWidth="9.21875" defaultRowHeight="18" customHeight="1"/>
  <cols>
    <col min="1" max="1" width="36.5546875" style="17" customWidth="1"/>
    <col min="2" max="25" width="11.77734375" style="17" customWidth="1"/>
    <col min="26" max="26" width="13.21875" style="17" customWidth="1"/>
    <col min="27" max="27" width="15.21875" style="17" customWidth="1"/>
    <col min="28" max="16384" width="9.21875" style="17"/>
  </cols>
  <sheetData>
    <row r="1" spans="1:28" ht="18" customHeight="1">
      <c r="A1" s="44" t="s">
        <v>2916</v>
      </c>
      <c r="B1" s="43"/>
      <c r="C1" s="43"/>
      <c r="D1" s="43"/>
      <c r="E1" s="43"/>
      <c r="F1" s="43"/>
      <c r="G1" s="43"/>
      <c r="H1" s="43"/>
      <c r="I1" s="43"/>
      <c r="J1" s="43"/>
      <c r="K1" s="275"/>
      <c r="L1" s="275"/>
      <c r="M1" s="275"/>
      <c r="N1" s="388"/>
    </row>
    <row r="2" spans="1:28" ht="18" customHeight="1">
      <c r="A2" s="44"/>
      <c r="B2" s="43"/>
      <c r="C2" s="43"/>
      <c r="D2" s="43"/>
      <c r="E2" s="43"/>
      <c r="F2" s="43"/>
      <c r="G2" s="43"/>
      <c r="H2" s="43"/>
      <c r="I2" s="43"/>
      <c r="J2" s="43"/>
      <c r="K2" s="43"/>
      <c r="L2" s="43"/>
      <c r="M2" s="43"/>
      <c r="N2" s="43"/>
      <c r="O2" s="43"/>
      <c r="P2" s="43"/>
      <c r="Q2" s="43"/>
      <c r="R2" s="43"/>
      <c r="S2" s="43"/>
      <c r="T2" s="43"/>
      <c r="U2" s="43"/>
      <c r="V2" s="43"/>
      <c r="W2" s="43"/>
      <c r="X2" s="43"/>
      <c r="Y2" s="43"/>
    </row>
    <row r="3" spans="1:28" ht="18" customHeight="1">
      <c r="A3" s="373"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row>
    <row r="4" spans="1:28" ht="18" customHeight="1">
      <c r="A4" s="245" t="s">
        <v>423</v>
      </c>
      <c r="B4" s="281">
        <v>3037.8870000000002</v>
      </c>
      <c r="C4" s="281">
        <v>2460.8069999999998</v>
      </c>
      <c r="D4" s="281">
        <v>2098.1489999999999</v>
      </c>
      <c r="E4" s="281">
        <v>2469.2382479146313</v>
      </c>
      <c r="F4" s="281">
        <v>3533.2014032197685</v>
      </c>
      <c r="G4" s="281">
        <v>5264.7428880964208</v>
      </c>
      <c r="H4" s="281">
        <v>4297.5567424677156</v>
      </c>
      <c r="I4" s="281">
        <v>5168.7872600040273</v>
      </c>
      <c r="J4" s="281">
        <v>4797.2059921208456</v>
      </c>
      <c r="K4" s="281">
        <v>3479.3913964386243</v>
      </c>
      <c r="L4" s="281">
        <v>4686.6085833133802</v>
      </c>
      <c r="M4" s="281">
        <v>5889.2506288982904</v>
      </c>
      <c r="N4" s="281">
        <v>6028.4975515669839</v>
      </c>
      <c r="O4" s="281">
        <v>7908.2450615201269</v>
      </c>
      <c r="P4" s="281">
        <v>8496.9359463271212</v>
      </c>
      <c r="Q4" s="281">
        <v>6269.153634918408</v>
      </c>
      <c r="R4" s="281">
        <v>7390.2768701827672</v>
      </c>
      <c r="S4" s="281">
        <v>5987.4139837382018</v>
      </c>
      <c r="T4" s="281">
        <v>6562.2519166294369</v>
      </c>
      <c r="U4" s="281">
        <v>5252.6384025227844</v>
      </c>
      <c r="V4" s="281">
        <v>4290.9032272242175</v>
      </c>
      <c r="W4" s="281">
        <v>7426.1993148409092</v>
      </c>
      <c r="X4" s="281">
        <v>8290.5589104153769</v>
      </c>
      <c r="Y4" s="281">
        <v>5832.2022361344252</v>
      </c>
      <c r="AB4" s="17" t="s">
        <v>2948</v>
      </c>
    </row>
    <row r="5" spans="1:28" ht="18" customHeight="1">
      <c r="A5" s="245" t="s">
        <v>424</v>
      </c>
      <c r="B5" s="281">
        <v>2178.1484810897177</v>
      </c>
      <c r="C5" s="281">
        <v>1926.800834043227</v>
      </c>
      <c r="D5" s="281">
        <v>2145.3442248279421</v>
      </c>
      <c r="E5" s="281">
        <v>2536.3788596377917</v>
      </c>
      <c r="F5" s="281">
        <v>3540.6865983962653</v>
      </c>
      <c r="G5" s="281">
        <v>3822.2867195639415</v>
      </c>
      <c r="H5" s="281">
        <v>3014.3955438700214</v>
      </c>
      <c r="I5" s="281">
        <v>4076.3119785957956</v>
      </c>
      <c r="J5" s="281">
        <v>5197.0215374813824</v>
      </c>
      <c r="K5" s="281">
        <v>4852.4781201929982</v>
      </c>
      <c r="L5" s="281">
        <v>5702.4393598067982</v>
      </c>
      <c r="M5" s="281">
        <v>7360.514342775351</v>
      </c>
      <c r="N5" s="281">
        <v>8155.4580869105193</v>
      </c>
      <c r="O5" s="281">
        <v>8362.5096886136471</v>
      </c>
      <c r="P5" s="281">
        <v>8069.7642123302212</v>
      </c>
      <c r="Q5" s="281">
        <v>7228.2155793487282</v>
      </c>
      <c r="R5" s="281">
        <v>6140.4464376083361</v>
      </c>
      <c r="S5" s="281">
        <v>5361.3129754394749</v>
      </c>
      <c r="T5" s="281">
        <v>6326.9194618637421</v>
      </c>
      <c r="U5" s="281">
        <v>6567.3390966078568</v>
      </c>
      <c r="V5" s="281">
        <v>6513.8797642094441</v>
      </c>
      <c r="W5" s="281">
        <v>8404.2661947322013</v>
      </c>
      <c r="X5" s="281">
        <v>8091.0273402161238</v>
      </c>
      <c r="Y5" s="281">
        <v>6602.3192849064126</v>
      </c>
      <c r="AB5" s="17" t="s">
        <v>2948</v>
      </c>
    </row>
    <row r="6" spans="1:28" ht="18" customHeight="1">
      <c r="A6" s="245" t="s">
        <v>425</v>
      </c>
      <c r="B6" s="281">
        <v>349.29046402758365</v>
      </c>
      <c r="C6" s="281">
        <v>249.78089146443244</v>
      </c>
      <c r="D6" s="281">
        <v>210.00086579647328</v>
      </c>
      <c r="E6" s="281">
        <v>351.10288495387556</v>
      </c>
      <c r="F6" s="281">
        <v>478.99113473999574</v>
      </c>
      <c r="G6" s="281">
        <v>697.21217464903168</v>
      </c>
      <c r="H6" s="281">
        <v>584.38713779668092</v>
      </c>
      <c r="I6" s="281">
        <v>826.85215266476439</v>
      </c>
      <c r="J6" s="281">
        <v>1230.2925630632149</v>
      </c>
      <c r="K6" s="281">
        <v>723.49116554950649</v>
      </c>
      <c r="L6" s="281">
        <v>871.20628070723888</v>
      </c>
      <c r="M6" s="281">
        <v>1111.5411425260488</v>
      </c>
      <c r="N6" s="281">
        <v>1093.822931381844</v>
      </c>
      <c r="O6" s="281">
        <v>2331.9794046595839</v>
      </c>
      <c r="P6" s="281">
        <v>2142.4121271760814</v>
      </c>
      <c r="Q6" s="281">
        <v>1823.0004150823911</v>
      </c>
      <c r="R6" s="281">
        <v>1952.4710785932</v>
      </c>
      <c r="S6" s="281">
        <v>815.00822471818549</v>
      </c>
      <c r="T6" s="281">
        <v>892.63518138129587</v>
      </c>
      <c r="U6" s="281">
        <v>757.50441307203573</v>
      </c>
      <c r="V6" s="281">
        <v>720.10654645958357</v>
      </c>
      <c r="W6" s="281">
        <v>917.26392981276888</v>
      </c>
      <c r="X6" s="281">
        <v>1145.3337475156964</v>
      </c>
      <c r="Y6" s="281">
        <v>913.87502805329052</v>
      </c>
      <c r="AB6" s="17" t="s">
        <v>2948</v>
      </c>
    </row>
    <row r="7" spans="1:28" ht="18" customHeight="1">
      <c r="A7" s="245" t="s">
        <v>426</v>
      </c>
      <c r="B7" s="281">
        <v>1756.4961534183765</v>
      </c>
      <c r="C7" s="281">
        <v>1577.4052043128561</v>
      </c>
      <c r="D7" s="281">
        <v>442.18455015806995</v>
      </c>
      <c r="E7" s="281">
        <v>1985.6967713207071</v>
      </c>
      <c r="F7" s="281">
        <v>2777.2834926518876</v>
      </c>
      <c r="G7" s="281">
        <v>3253.2242618065275</v>
      </c>
      <c r="H7" s="281">
        <v>2644.509559442969</v>
      </c>
      <c r="I7" s="281">
        <v>3492.0060851540165</v>
      </c>
      <c r="J7" s="281">
        <v>4107.9116156120126</v>
      </c>
      <c r="K7" s="281">
        <v>3801.2260389640223</v>
      </c>
      <c r="L7" s="281">
        <v>4271.742670397387</v>
      </c>
      <c r="M7" s="281">
        <v>5032.172398136363</v>
      </c>
      <c r="N7" s="281">
        <v>5703.6223321470061</v>
      </c>
      <c r="O7" s="281">
        <v>6355.5919404552924</v>
      </c>
      <c r="P7" s="281">
        <v>6153.0766979625778</v>
      </c>
      <c r="Q7" s="281">
        <v>5772.377141045773</v>
      </c>
      <c r="R7" s="281">
        <v>4794.3535782092367</v>
      </c>
      <c r="S7" s="281">
        <v>3933.9836223828743</v>
      </c>
      <c r="T7" s="281">
        <v>4642.9057198192322</v>
      </c>
      <c r="U7" s="281">
        <v>4569.0567975679014</v>
      </c>
      <c r="V7" s="281">
        <v>4395.7202846132323</v>
      </c>
      <c r="W7" s="281">
        <v>5186.460081524202</v>
      </c>
      <c r="X7" s="281">
        <v>5823.1945533735861</v>
      </c>
      <c r="Y7" s="281">
        <v>5073.7851723839167</v>
      </c>
      <c r="AB7" s="17" t="s">
        <v>2948</v>
      </c>
    </row>
    <row r="8" spans="1:28" ht="18" customHeight="1">
      <c r="A8" s="245" t="s">
        <v>427</v>
      </c>
      <c r="B8" s="281">
        <f>B4-B6</f>
        <v>2688.5965359724164</v>
      </c>
      <c r="C8" s="281">
        <f t="shared" ref="C8:Y8" si="0">C4-C6</f>
        <v>2211.0261085355673</v>
      </c>
      <c r="D8" s="281">
        <f t="shared" si="0"/>
        <v>1888.1481342035265</v>
      </c>
      <c r="E8" s="281">
        <f t="shared" si="0"/>
        <v>2118.1353629607556</v>
      </c>
      <c r="F8" s="281">
        <f t="shared" si="0"/>
        <v>3054.2102684797728</v>
      </c>
      <c r="G8" s="281">
        <f t="shared" si="0"/>
        <v>4567.5307134473887</v>
      </c>
      <c r="H8" s="281">
        <f t="shared" si="0"/>
        <v>3713.1696046710349</v>
      </c>
      <c r="I8" s="281">
        <f t="shared" si="0"/>
        <v>4341.9351073392627</v>
      </c>
      <c r="J8" s="281">
        <f t="shared" si="0"/>
        <v>3566.9134290576308</v>
      </c>
      <c r="K8" s="281">
        <f t="shared" si="0"/>
        <v>2755.9002308891177</v>
      </c>
      <c r="L8" s="281">
        <f t="shared" si="0"/>
        <v>3815.4023026061413</v>
      </c>
      <c r="M8" s="281">
        <f t="shared" si="0"/>
        <v>4777.7094863722414</v>
      </c>
      <c r="N8" s="281">
        <f t="shared" si="0"/>
        <v>4934.6746201851402</v>
      </c>
      <c r="O8" s="281">
        <f t="shared" si="0"/>
        <v>5576.2656568605435</v>
      </c>
      <c r="P8" s="281">
        <f t="shared" si="0"/>
        <v>6354.5238191510398</v>
      </c>
      <c r="Q8" s="281">
        <f t="shared" si="0"/>
        <v>4446.1532198360164</v>
      </c>
      <c r="R8" s="281">
        <f t="shared" si="0"/>
        <v>5437.805791589567</v>
      </c>
      <c r="S8" s="281">
        <f t="shared" si="0"/>
        <v>5172.4057590200164</v>
      </c>
      <c r="T8" s="281">
        <f t="shared" si="0"/>
        <v>5669.6167352481407</v>
      </c>
      <c r="U8" s="281">
        <f t="shared" si="0"/>
        <v>4495.1339894507491</v>
      </c>
      <c r="V8" s="281">
        <f t="shared" si="0"/>
        <v>3570.7966807646339</v>
      </c>
      <c r="W8" s="281">
        <f t="shared" si="0"/>
        <v>6508.9353850281404</v>
      </c>
      <c r="X8" s="281">
        <f t="shared" si="0"/>
        <v>7145.2251628996801</v>
      </c>
      <c r="Y8" s="281">
        <f t="shared" si="0"/>
        <v>4918.3272080811348</v>
      </c>
    </row>
    <row r="9" spans="1:28" ht="18" customHeight="1">
      <c r="A9" s="245" t="s">
        <v>428</v>
      </c>
      <c r="B9" s="281">
        <f>B5-B7</f>
        <v>421.65232767134125</v>
      </c>
      <c r="C9" s="281">
        <f t="shared" ref="C9:Y9" si="1">C5-C7</f>
        <v>349.39562973037096</v>
      </c>
      <c r="D9" s="281">
        <f t="shared" si="1"/>
        <v>1703.1596746698722</v>
      </c>
      <c r="E9" s="281">
        <f t="shared" si="1"/>
        <v>550.68208831708466</v>
      </c>
      <c r="F9" s="281">
        <f t="shared" si="1"/>
        <v>763.40310574437763</v>
      </c>
      <c r="G9" s="281">
        <f t="shared" si="1"/>
        <v>569.06245775741399</v>
      </c>
      <c r="H9" s="281">
        <f t="shared" si="1"/>
        <v>369.88598442705234</v>
      </c>
      <c r="I9" s="281">
        <f t="shared" si="1"/>
        <v>584.30589344177906</v>
      </c>
      <c r="J9" s="281">
        <f t="shared" si="1"/>
        <v>1089.1099218693698</v>
      </c>
      <c r="K9" s="281">
        <f t="shared" si="1"/>
        <v>1051.2520812289758</v>
      </c>
      <c r="L9" s="281">
        <f t="shared" si="1"/>
        <v>1430.6966894094112</v>
      </c>
      <c r="M9" s="281">
        <f t="shared" si="1"/>
        <v>2328.341944638988</v>
      </c>
      <c r="N9" s="281">
        <f t="shared" si="1"/>
        <v>2451.8357547635133</v>
      </c>
      <c r="O9" s="281">
        <f t="shared" si="1"/>
        <v>2006.9177481583547</v>
      </c>
      <c r="P9" s="281">
        <f t="shared" si="1"/>
        <v>1916.6875143676434</v>
      </c>
      <c r="Q9" s="281">
        <f t="shared" si="1"/>
        <v>1455.8384383029552</v>
      </c>
      <c r="R9" s="281">
        <f t="shared" si="1"/>
        <v>1346.0928593990993</v>
      </c>
      <c r="S9" s="281">
        <f t="shared" si="1"/>
        <v>1427.3293530566007</v>
      </c>
      <c r="T9" s="281">
        <f t="shared" si="1"/>
        <v>1684.0137420445099</v>
      </c>
      <c r="U9" s="281">
        <f t="shared" si="1"/>
        <v>1998.2822990399554</v>
      </c>
      <c r="V9" s="281">
        <f t="shared" si="1"/>
        <v>2118.1594795962119</v>
      </c>
      <c r="W9" s="281">
        <f t="shared" si="1"/>
        <v>3217.8061132079993</v>
      </c>
      <c r="X9" s="281">
        <f t="shared" si="1"/>
        <v>2267.8327868425376</v>
      </c>
      <c r="Y9" s="281">
        <f t="shared" si="1"/>
        <v>1528.5341125224959</v>
      </c>
    </row>
    <row r="10" spans="1:28" ht="18" customHeight="1">
      <c r="A10" s="245"/>
      <c r="B10" s="308"/>
      <c r="C10" s="308"/>
      <c r="D10" s="308"/>
      <c r="E10" s="308"/>
      <c r="F10" s="308"/>
      <c r="G10" s="308"/>
      <c r="H10" s="308"/>
      <c r="I10" s="308"/>
      <c r="J10" s="308"/>
      <c r="K10" s="308"/>
      <c r="L10" s="308"/>
      <c r="M10" s="308"/>
      <c r="N10" s="308"/>
      <c r="O10" s="308"/>
      <c r="P10" s="308"/>
      <c r="Q10" s="308"/>
      <c r="R10" s="308"/>
      <c r="S10" s="308"/>
      <c r="T10" s="308"/>
      <c r="U10" s="308"/>
      <c r="V10" s="308"/>
      <c r="W10" s="308"/>
      <c r="X10" s="308"/>
      <c r="Y10" s="308"/>
    </row>
    <row r="11" spans="1:28" ht="18" customHeight="1">
      <c r="A11" s="246" t="s">
        <v>429</v>
      </c>
      <c r="B11" s="308"/>
      <c r="C11" s="308"/>
      <c r="D11" s="308"/>
      <c r="E11" s="308"/>
      <c r="F11" s="308"/>
      <c r="G11" s="308"/>
      <c r="H11" s="308"/>
      <c r="I11" s="308"/>
      <c r="J11" s="308"/>
      <c r="K11" s="308"/>
      <c r="L11" s="308"/>
      <c r="M11" s="308"/>
      <c r="N11" s="308"/>
      <c r="O11" s="308"/>
      <c r="P11" s="308"/>
      <c r="Q11" s="308"/>
      <c r="R11" s="308"/>
      <c r="S11" s="308"/>
      <c r="T11" s="308"/>
      <c r="U11" s="308"/>
      <c r="V11" s="308"/>
      <c r="W11" s="308"/>
      <c r="X11" s="308"/>
      <c r="Y11" s="308"/>
      <c r="AB11" s="74"/>
    </row>
    <row r="12" spans="1:28" ht="18" customHeight="1">
      <c r="A12" s="247" t="s">
        <v>13</v>
      </c>
      <c r="B12" s="286">
        <v>1.0569377345992493E-2</v>
      </c>
      <c r="C12" s="286">
        <v>0.33201562363834419</v>
      </c>
      <c r="D12" s="286">
        <v>0.59703139938217586</v>
      </c>
      <c r="E12" s="286">
        <v>0.22029900360000002</v>
      </c>
      <c r="F12" s="286">
        <v>0.2428110014</v>
      </c>
      <c r="G12" s="286">
        <v>6.6151615088000009</v>
      </c>
      <c r="H12" s="286">
        <v>6.1652905481999998</v>
      </c>
      <c r="I12" s="286">
        <v>1.2669184232999999</v>
      </c>
      <c r="J12" s="286">
        <v>3.1979646566</v>
      </c>
      <c r="K12" s="286"/>
      <c r="L12" s="286"/>
      <c r="M12" s="286"/>
      <c r="N12" s="286"/>
      <c r="O12" s="286">
        <v>1.9761280700000001</v>
      </c>
      <c r="P12" s="286">
        <v>2.3483462889999998</v>
      </c>
      <c r="Q12" s="286">
        <v>2.4930542239999998</v>
      </c>
      <c r="R12" s="286">
        <v>2.3607089999999999</v>
      </c>
      <c r="S12" s="286">
        <v>1.7318063319999999</v>
      </c>
      <c r="T12" s="286">
        <v>3.762491147</v>
      </c>
      <c r="U12" s="286">
        <v>1.3175556019999999</v>
      </c>
      <c r="V12" s="286">
        <v>0.57529908200000002</v>
      </c>
      <c r="W12" s="286">
        <v>0.953123897</v>
      </c>
      <c r="X12" s="286">
        <v>3.253307613</v>
      </c>
      <c r="Y12" s="286"/>
    </row>
    <row r="13" spans="1:28" ht="18" customHeight="1">
      <c r="A13" s="247" t="s">
        <v>483</v>
      </c>
      <c r="B13" s="286">
        <v>9.8777875910797079E-5</v>
      </c>
      <c r="C13" s="286">
        <v>9.8777875910797079E-5</v>
      </c>
      <c r="D13" s="286">
        <v>9.8777875910797079E-5</v>
      </c>
      <c r="E13" s="286">
        <v>9.8777875910797079E-5</v>
      </c>
      <c r="F13" s="286">
        <v>9.8777875910797079E-5</v>
      </c>
      <c r="G13" s="286">
        <v>9.8777875910797079E-5</v>
      </c>
      <c r="H13" s="286">
        <v>9.8777875910797079E-5</v>
      </c>
      <c r="I13" s="286">
        <v>9.8777875910797079E-5</v>
      </c>
      <c r="J13" s="286">
        <v>9.8777875910797079E-5</v>
      </c>
      <c r="K13" s="286"/>
      <c r="L13" s="286"/>
      <c r="M13" s="286"/>
      <c r="N13" s="286"/>
      <c r="O13" s="286">
        <v>0</v>
      </c>
      <c r="P13" s="286">
        <v>0</v>
      </c>
      <c r="Q13" s="286">
        <v>0</v>
      </c>
      <c r="R13" s="286">
        <v>0</v>
      </c>
      <c r="S13" s="286">
        <v>0</v>
      </c>
      <c r="T13" s="286">
        <v>8.1174999999999994E-5</v>
      </c>
      <c r="U13" s="286">
        <v>0</v>
      </c>
      <c r="V13" s="286">
        <v>0</v>
      </c>
      <c r="W13" s="286">
        <v>1.0338810000000002E-3</v>
      </c>
      <c r="X13" s="286">
        <v>0</v>
      </c>
      <c r="Y13" s="286"/>
    </row>
    <row r="14" spans="1:28" ht="18" customHeight="1">
      <c r="A14" s="247" t="s">
        <v>430</v>
      </c>
      <c r="B14" s="286">
        <v>0.48733026827114151</v>
      </c>
      <c r="C14" s="286">
        <v>1.3192821568627451</v>
      </c>
      <c r="D14" s="286">
        <v>1.3772976235871353</v>
      </c>
      <c r="E14" s="286">
        <v>0.81358382091480008</v>
      </c>
      <c r="F14" s="286">
        <v>0.3516902422</v>
      </c>
      <c r="G14" s="286">
        <v>1.2054056456</v>
      </c>
      <c r="H14" s="286">
        <v>2.8662650394</v>
      </c>
      <c r="I14" s="286">
        <v>2.3487998768999998</v>
      </c>
      <c r="J14" s="286">
        <v>11.401796175699999</v>
      </c>
      <c r="K14" s="286"/>
      <c r="L14" s="286"/>
      <c r="M14" s="286"/>
      <c r="N14" s="286"/>
      <c r="O14" s="286">
        <v>5.5065883590000002</v>
      </c>
      <c r="P14" s="286">
        <v>3.8166259240000002</v>
      </c>
      <c r="Q14" s="286">
        <v>3.5504054350000001</v>
      </c>
      <c r="R14" s="286">
        <v>1.925254</v>
      </c>
      <c r="S14" s="286">
        <v>1.5949676429999999</v>
      </c>
      <c r="T14" s="286">
        <v>8.120031792999999</v>
      </c>
      <c r="U14" s="286">
        <v>5.8747952489999999</v>
      </c>
      <c r="V14" s="286">
        <v>4.9116480229999997</v>
      </c>
      <c r="W14" s="286">
        <v>5.2281154479999996</v>
      </c>
      <c r="X14" s="286">
        <v>5.1860072019999999</v>
      </c>
      <c r="Y14" s="286"/>
    </row>
    <row r="15" spans="1:28" ht="18" customHeight="1">
      <c r="A15" s="247" t="s">
        <v>482</v>
      </c>
      <c r="B15" s="286">
        <v>0.39250987083241334</v>
      </c>
      <c r="C15" s="286">
        <v>0.20399225762527229</v>
      </c>
      <c r="D15" s="286">
        <v>0.11196028100499969</v>
      </c>
      <c r="E15" s="286">
        <v>0.46646352480000003</v>
      </c>
      <c r="F15" s="286">
        <v>0.26660979620000003</v>
      </c>
      <c r="G15" s="286">
        <v>0.37658469680000001</v>
      </c>
      <c r="H15" s="286">
        <v>0.49478914799999996</v>
      </c>
      <c r="I15" s="286">
        <v>1.1871746378999999</v>
      </c>
      <c r="J15" s="286">
        <v>1.2129367705</v>
      </c>
      <c r="K15" s="286"/>
      <c r="L15" s="286"/>
      <c r="M15" s="286"/>
      <c r="N15" s="286"/>
      <c r="O15" s="286">
        <v>1.09866799</v>
      </c>
      <c r="P15" s="286">
        <v>1.4177054499999999</v>
      </c>
      <c r="Q15" s="286">
        <v>1.0384176700000001</v>
      </c>
      <c r="R15" s="286">
        <v>1.0496449999999999</v>
      </c>
      <c r="S15" s="286">
        <v>0.42744665500000001</v>
      </c>
      <c r="T15" s="286">
        <v>0.76684745200000004</v>
      </c>
      <c r="U15" s="286">
        <v>0.62592453100000001</v>
      </c>
      <c r="V15" s="286">
        <v>0.327078217</v>
      </c>
      <c r="W15" s="286">
        <v>0.16277376999999998</v>
      </c>
      <c r="X15" s="286">
        <v>0.33323048399999999</v>
      </c>
      <c r="Y15" s="286"/>
    </row>
    <row r="16" spans="1:28" ht="18" customHeight="1">
      <c r="A16" s="247" t="s">
        <v>11</v>
      </c>
      <c r="B16" s="286">
        <v>0.35878800066239791</v>
      </c>
      <c r="C16" s="286">
        <v>0.10278709694989104</v>
      </c>
      <c r="D16" s="286">
        <v>0.1908481065</v>
      </c>
      <c r="E16" s="286">
        <v>0.17873230440000001</v>
      </c>
      <c r="F16" s="286">
        <v>0.1450189576</v>
      </c>
      <c r="G16" s="286">
        <v>0.12955643999999999</v>
      </c>
      <c r="H16" s="286">
        <v>0.14662055099999999</v>
      </c>
      <c r="I16" s="286">
        <v>0.14267254409999999</v>
      </c>
      <c r="J16" s="286">
        <v>0.97814147759999992</v>
      </c>
      <c r="K16" s="286"/>
      <c r="L16" s="286"/>
      <c r="M16" s="286"/>
      <c r="N16" s="286"/>
      <c r="O16" s="286">
        <v>1.544559711</v>
      </c>
      <c r="P16" s="286">
        <v>3.665934214</v>
      </c>
      <c r="Q16" s="286">
        <v>0.20486262100000002</v>
      </c>
      <c r="R16" s="286">
        <v>0.27013599999999999</v>
      </c>
      <c r="S16" s="286">
        <v>0.29586585399999998</v>
      </c>
      <c r="T16" s="286">
        <v>0.44348939899999995</v>
      </c>
      <c r="U16" s="286">
        <v>1.147689972</v>
      </c>
      <c r="V16" s="286">
        <v>0.15961188600000001</v>
      </c>
      <c r="W16" s="286">
        <v>0.123179175</v>
      </c>
      <c r="X16" s="286">
        <v>0.46970870100000001</v>
      </c>
      <c r="Y16" s="286"/>
    </row>
    <row r="17" spans="1:28" ht="18" customHeight="1">
      <c r="A17" s="247" t="s">
        <v>10</v>
      </c>
      <c r="B17" s="286">
        <v>0.46547996577610951</v>
      </c>
      <c r="C17" s="286">
        <v>0</v>
      </c>
      <c r="D17" s="286">
        <v>0</v>
      </c>
      <c r="E17" s="286">
        <v>1.23823596E-2</v>
      </c>
      <c r="F17" s="286">
        <v>0.11150214020000002</v>
      </c>
      <c r="G17" s="286">
        <v>8.9134000800000002E-2</v>
      </c>
      <c r="H17" s="286">
        <v>3.1693409999999998E-2</v>
      </c>
      <c r="I17" s="286">
        <v>1.0425599999999999E-5</v>
      </c>
      <c r="J17" s="286">
        <v>6.7936387399999992E-2</v>
      </c>
      <c r="K17" s="286"/>
      <c r="L17" s="286"/>
      <c r="M17" s="286"/>
      <c r="N17" s="286"/>
      <c r="O17" s="286">
        <v>0</v>
      </c>
      <c r="P17" s="286">
        <v>5.2455856000000002E-2</v>
      </c>
      <c r="Q17" s="286">
        <v>6.3219369999999997E-3</v>
      </c>
      <c r="R17" s="286">
        <v>1.977E-3</v>
      </c>
      <c r="S17" s="286">
        <v>9.5315020000000007E-3</v>
      </c>
      <c r="T17" s="286">
        <v>3.9319829000000001E-2</v>
      </c>
      <c r="U17" s="286">
        <v>7.5744699999999996E-4</v>
      </c>
      <c r="V17" s="286">
        <v>6.0870669999999998E-3</v>
      </c>
      <c r="W17" s="286">
        <v>0.102264937</v>
      </c>
      <c r="X17" s="286">
        <v>0.20794833400000001</v>
      </c>
      <c r="Y17" s="286"/>
    </row>
    <row r="18" spans="1:28" ht="18" customHeight="1">
      <c r="A18" s="247" t="s">
        <v>9</v>
      </c>
      <c r="B18" s="286">
        <v>3.217138725988077</v>
      </c>
      <c r="C18" s="286">
        <v>1.3824063208060999</v>
      </c>
      <c r="D18" s="286">
        <v>0.85633800414737071</v>
      </c>
      <c r="E18" s="286">
        <v>0.71063776680000001</v>
      </c>
      <c r="F18" s="286">
        <v>1.3932450664</v>
      </c>
      <c r="G18" s="286">
        <v>0.57792012719999997</v>
      </c>
      <c r="H18" s="286">
        <v>0.78449205659999999</v>
      </c>
      <c r="I18" s="286">
        <v>0.62522877059999993</v>
      </c>
      <c r="J18" s="286">
        <v>1.9101414751999999</v>
      </c>
      <c r="K18" s="286"/>
      <c r="L18" s="286"/>
      <c r="M18" s="286"/>
      <c r="N18" s="286"/>
      <c r="O18" s="286">
        <v>1.7305364299999999</v>
      </c>
      <c r="P18" s="286">
        <v>2.2962425350000002</v>
      </c>
      <c r="Q18" s="286">
        <v>1.6083362560000001</v>
      </c>
      <c r="R18" s="286">
        <v>1.7250810000000001</v>
      </c>
      <c r="S18" s="286">
        <v>5.5384522699999996</v>
      </c>
      <c r="T18" s="286">
        <v>1.6658980619999999</v>
      </c>
      <c r="U18" s="286">
        <v>1.6870131799999999</v>
      </c>
      <c r="V18" s="286">
        <v>1.5373782229999999</v>
      </c>
      <c r="W18" s="286">
        <v>2.1863231430000001</v>
      </c>
      <c r="X18" s="286">
        <v>1.2038251070000001</v>
      </c>
      <c r="Y18" s="286"/>
    </row>
    <row r="19" spans="1:28" ht="18" customHeight="1">
      <c r="A19" s="247" t="s">
        <v>8</v>
      </c>
      <c r="B19" s="286">
        <v>0.3411022775447119</v>
      </c>
      <c r="C19" s="286">
        <v>0.19193235021786487</v>
      </c>
      <c r="D19" s="286">
        <v>0.20902829863713029</v>
      </c>
      <c r="E19" s="286">
        <v>8.1081265200000002E-2</v>
      </c>
      <c r="F19" s="286">
        <v>0.36788175380000004</v>
      </c>
      <c r="G19" s="286">
        <v>4.3261030384000003</v>
      </c>
      <c r="H19" s="286">
        <v>1.0260945114</v>
      </c>
      <c r="I19" s="286">
        <v>0.50416067609999993</v>
      </c>
      <c r="J19" s="286">
        <v>2.0239410757999998</v>
      </c>
      <c r="K19" s="286"/>
      <c r="L19" s="286"/>
      <c r="M19" s="286"/>
      <c r="N19" s="286"/>
      <c r="O19" s="286">
        <v>2.3662885999999998E-2</v>
      </c>
      <c r="P19" s="286">
        <v>6.9828762000000003E-2</v>
      </c>
      <c r="Q19" s="286">
        <v>5.2007902000000002E-2</v>
      </c>
      <c r="R19" s="286">
        <v>0.180981</v>
      </c>
      <c r="S19" s="286">
        <v>5.4350194000000004E-2</v>
      </c>
      <c r="T19" s="286">
        <v>7.9680248999999995E-2</v>
      </c>
      <c r="U19" s="286">
        <v>0.46936375600000002</v>
      </c>
      <c r="V19" s="286">
        <v>9.7479446999999997E-2</v>
      </c>
      <c r="W19" s="286">
        <v>5.3422282000000001E-2</v>
      </c>
      <c r="X19" s="286">
        <v>1.7204199490000001</v>
      </c>
      <c r="Y19" s="286"/>
    </row>
    <row r="20" spans="1:28" ht="18" customHeight="1">
      <c r="A20" s="247" t="s">
        <v>6</v>
      </c>
      <c r="B20" s="286">
        <v>0.87151676529035116</v>
      </c>
      <c r="C20" s="286">
        <v>0.18445126361655773</v>
      </c>
      <c r="D20" s="286">
        <v>7.1379009650743938E-2</v>
      </c>
      <c r="E20" s="286">
        <v>0.88720862880000007</v>
      </c>
      <c r="F20" s="286">
        <v>1.1188487309999999</v>
      </c>
      <c r="G20" s="286">
        <v>0.20786966719999997</v>
      </c>
      <c r="H20" s="286">
        <v>0.80730080759999989</v>
      </c>
      <c r="I20" s="286">
        <v>0.40465760939999995</v>
      </c>
      <c r="J20" s="286">
        <v>2.3454959394999997</v>
      </c>
      <c r="K20" s="286"/>
      <c r="L20" s="286"/>
      <c r="M20" s="286"/>
      <c r="N20" s="286"/>
      <c r="O20" s="286">
        <v>4.1915030380000005</v>
      </c>
      <c r="P20" s="286">
        <v>4.4205959159999999</v>
      </c>
      <c r="Q20" s="286">
        <v>2.903196479</v>
      </c>
      <c r="R20" s="286">
        <v>3.1893899999999999</v>
      </c>
      <c r="S20" s="286">
        <v>1.233597818</v>
      </c>
      <c r="T20" s="286">
        <v>1.5986222749999999</v>
      </c>
      <c r="U20" s="286">
        <v>2.683741704</v>
      </c>
      <c r="V20" s="286">
        <v>1.8754087579999998</v>
      </c>
      <c r="W20" s="286">
        <v>3.2320310000000001</v>
      </c>
      <c r="X20" s="286">
        <v>7.4767850390000001</v>
      </c>
      <c r="Y20" s="286"/>
    </row>
    <row r="21" spans="1:28" ht="18" customHeight="1">
      <c r="A21" s="247" t="s">
        <v>17</v>
      </c>
      <c r="B21" s="286">
        <v>5.2068165632589984</v>
      </c>
      <c r="C21" s="286">
        <v>1.1007477723311545</v>
      </c>
      <c r="D21" s="286">
        <v>2.2093037129860553</v>
      </c>
      <c r="E21" s="286">
        <v>4.5499707084000001</v>
      </c>
      <c r="F21" s="286">
        <v>5.5614551718000005</v>
      </c>
      <c r="G21" s="286">
        <v>8.894166684</v>
      </c>
      <c r="H21" s="286">
        <v>11.678344322400001</v>
      </c>
      <c r="I21" s="286">
        <v>9.9304734320999994</v>
      </c>
      <c r="J21" s="286">
        <v>55.808806421899995</v>
      </c>
      <c r="K21" s="286"/>
      <c r="L21" s="286"/>
      <c r="M21" s="286"/>
      <c r="N21" s="286"/>
      <c r="O21" s="286">
        <v>923.45657040000003</v>
      </c>
      <c r="P21" s="286">
        <v>837.05597627600002</v>
      </c>
      <c r="Q21" s="286">
        <v>746.03347380399998</v>
      </c>
      <c r="R21" s="286">
        <v>847.71708699999999</v>
      </c>
      <c r="S21" s="286">
        <v>147.30603235800001</v>
      </c>
      <c r="T21" s="286">
        <v>186.36221751899998</v>
      </c>
      <c r="U21" s="286">
        <v>164.33242755099999</v>
      </c>
      <c r="V21" s="286">
        <v>68.238711146</v>
      </c>
      <c r="W21" s="286">
        <v>143.39520062099999</v>
      </c>
      <c r="X21" s="286">
        <v>184.39591633700002</v>
      </c>
      <c r="Y21" s="286"/>
    </row>
    <row r="22" spans="1:28" ht="18" customHeight="1">
      <c r="A22" s="247" t="s">
        <v>4</v>
      </c>
      <c r="B22" s="286">
        <v>9.8777875910797079E-5</v>
      </c>
      <c r="C22" s="286">
        <v>2.5653622004357295E-3</v>
      </c>
      <c r="D22" s="286">
        <v>6.4984999999999999E-3</v>
      </c>
      <c r="E22" s="286">
        <v>0</v>
      </c>
      <c r="F22" s="286">
        <v>1.976084E-4</v>
      </c>
      <c r="G22" s="286">
        <v>6.1191779999999994E-2</v>
      </c>
      <c r="H22" s="286">
        <v>0</v>
      </c>
      <c r="I22" s="286">
        <v>0</v>
      </c>
      <c r="J22" s="286">
        <v>1.8268274500000001E-2</v>
      </c>
      <c r="K22" s="286"/>
      <c r="L22" s="286"/>
      <c r="M22" s="286"/>
      <c r="N22" s="286"/>
      <c r="O22" s="286">
        <v>1.89803E-4</v>
      </c>
      <c r="P22" s="286">
        <v>0.10812596300000001</v>
      </c>
      <c r="Q22" s="286">
        <v>7.3203999999999999E-4</v>
      </c>
      <c r="R22" s="286">
        <v>3.2483999999999999E-2</v>
      </c>
      <c r="S22" s="286">
        <v>3.4676937699999999</v>
      </c>
      <c r="T22" s="286">
        <v>6.0056514110000006</v>
      </c>
      <c r="U22" s="286">
        <v>1.070578E-3</v>
      </c>
      <c r="V22" s="286">
        <v>8.8441607999999991E-2</v>
      </c>
      <c r="W22" s="286">
        <v>5.207471E-3</v>
      </c>
      <c r="X22" s="286">
        <v>9.7567450000000007E-3</v>
      </c>
      <c r="Y22" s="286"/>
    </row>
    <row r="23" spans="1:28" ht="18" customHeight="1">
      <c r="A23" s="247" t="s">
        <v>3</v>
      </c>
      <c r="B23" s="286">
        <v>187.94117588650914</v>
      </c>
      <c r="C23" s="286">
        <v>148.61909428104573</v>
      </c>
      <c r="D23" s="286">
        <v>164.02244102542602</v>
      </c>
      <c r="E23" s="286">
        <v>255.74771270880001</v>
      </c>
      <c r="F23" s="286">
        <v>329.85021057559999</v>
      </c>
      <c r="G23" s="286">
        <v>372.69404053440002</v>
      </c>
      <c r="H23" s="286">
        <v>303.54048559799998</v>
      </c>
      <c r="I23" s="286">
        <v>422.13004444285201</v>
      </c>
      <c r="J23" s="286">
        <v>910.98165559169991</v>
      </c>
      <c r="K23" s="286"/>
      <c r="L23" s="286"/>
      <c r="M23" s="286"/>
      <c r="N23" s="286"/>
      <c r="O23" s="286">
        <v>1217.481588759</v>
      </c>
      <c r="P23" s="286">
        <v>1134.159738112</v>
      </c>
      <c r="Q23" s="286">
        <v>979.95545265800001</v>
      </c>
      <c r="R23" s="286">
        <v>993.38501199999996</v>
      </c>
      <c r="S23" s="286">
        <v>588.6171586160001</v>
      </c>
      <c r="T23" s="286">
        <v>622.20295787700002</v>
      </c>
      <c r="U23" s="286">
        <v>517.74793981899995</v>
      </c>
      <c r="V23" s="286">
        <v>581.77664495399995</v>
      </c>
      <c r="W23" s="286">
        <v>681.85599866100006</v>
      </c>
      <c r="X23" s="286">
        <v>848.79361711099989</v>
      </c>
      <c r="Y23" s="286"/>
    </row>
    <row r="24" spans="1:28" s="40" customFormat="1" ht="18" customHeight="1">
      <c r="A24" s="247" t="s">
        <v>431</v>
      </c>
      <c r="B24" s="286">
        <v>1.8981791532347096</v>
      </c>
      <c r="C24" s="286">
        <v>2.0938061900871459</v>
      </c>
      <c r="D24" s="286">
        <v>0.70629490981094512</v>
      </c>
      <c r="E24" s="286">
        <v>0.57923979360000011</v>
      </c>
      <c r="F24" s="286">
        <v>0.96879886839999996</v>
      </c>
      <c r="G24" s="286">
        <v>0.87812610080000009</v>
      </c>
      <c r="H24" s="286">
        <v>0.81549063960000001</v>
      </c>
      <c r="I24" s="286">
        <v>0.45722771999999995</v>
      </c>
      <c r="J24" s="286">
        <v>2.3787655121999998</v>
      </c>
      <c r="K24" s="286"/>
      <c r="L24" s="286"/>
      <c r="M24" s="286"/>
      <c r="N24" s="286"/>
      <c r="O24" s="286">
        <v>1.4587967159999999</v>
      </c>
      <c r="P24" s="286">
        <v>2.8481435040000003</v>
      </c>
      <c r="Q24" s="286">
        <v>1.4643845369999999</v>
      </c>
      <c r="R24" s="286">
        <v>2.8553500000000001</v>
      </c>
      <c r="S24" s="286">
        <v>0.69817629700000006</v>
      </c>
      <c r="T24" s="286">
        <v>12.840936427999999</v>
      </c>
      <c r="U24" s="286">
        <v>2.3151427400000002</v>
      </c>
      <c r="V24" s="286">
        <v>1.1928072860000001</v>
      </c>
      <c r="W24" s="286">
        <v>1.3944848439999999</v>
      </c>
      <c r="X24" s="286">
        <v>1.905551287</v>
      </c>
      <c r="Y24" s="286"/>
      <c r="AB24" s="17"/>
    </row>
    <row r="25" spans="1:28" ht="18" customHeight="1">
      <c r="A25" s="247" t="s">
        <v>1</v>
      </c>
      <c r="B25" s="286">
        <v>12.4598270942813</v>
      </c>
      <c r="C25" s="286">
        <v>7.7193396241830055</v>
      </c>
      <c r="D25" s="286">
        <v>5.8149265721866463</v>
      </c>
      <c r="E25" s="286">
        <v>3.6079898101728003</v>
      </c>
      <c r="F25" s="286">
        <v>5.3132635027999999</v>
      </c>
      <c r="G25" s="286">
        <v>15.4500323848</v>
      </c>
      <c r="H25" s="286">
        <v>17.160615624599998</v>
      </c>
      <c r="I25" s="286">
        <v>10.1859542262</v>
      </c>
      <c r="J25" s="286">
        <v>43.267609022400002</v>
      </c>
      <c r="K25" s="286"/>
      <c r="L25" s="286"/>
      <c r="M25" s="286"/>
      <c r="N25" s="286"/>
      <c r="O25" s="286">
        <v>47.093424976999998</v>
      </c>
      <c r="P25" s="286">
        <v>46.888261548000003</v>
      </c>
      <c r="Q25" s="286">
        <v>43.988129471000001</v>
      </c>
      <c r="R25" s="286">
        <v>31.040882</v>
      </c>
      <c r="S25" s="286">
        <v>29.495501565000001</v>
      </c>
      <c r="T25" s="286">
        <v>40.428951124000001</v>
      </c>
      <c r="U25" s="286">
        <v>27.904362867</v>
      </c>
      <c r="V25" s="286">
        <v>37.483079931999995</v>
      </c>
      <c r="W25" s="286">
        <v>35.197878086999999</v>
      </c>
      <c r="X25" s="286">
        <v>31.215680102</v>
      </c>
      <c r="Y25" s="286"/>
    </row>
    <row r="26" spans="1:28" ht="18" customHeight="1">
      <c r="A26" s="247" t="s">
        <v>23</v>
      </c>
      <c r="B26" s="286">
        <v>109.09503212188122</v>
      </c>
      <c r="C26" s="286">
        <v>59.780906683006535</v>
      </c>
      <c r="D26" s="286">
        <v>67.177686181741961</v>
      </c>
      <c r="E26" s="286">
        <v>83.247583258787998</v>
      </c>
      <c r="F26" s="286">
        <v>131.3519014192</v>
      </c>
      <c r="G26" s="286">
        <v>198.83568290560001</v>
      </c>
      <c r="H26" s="286">
        <v>250.33072021019998</v>
      </c>
      <c r="I26" s="286">
        <v>376.98831770309994</v>
      </c>
      <c r="J26" s="286">
        <v>215.2444335468</v>
      </c>
      <c r="K26" s="286"/>
      <c r="L26" s="286"/>
      <c r="M26" s="286"/>
      <c r="N26" s="286"/>
      <c r="O26" s="286">
        <v>148.52412657100001</v>
      </c>
      <c r="P26" s="286">
        <v>129.908889762</v>
      </c>
      <c r="Q26" s="286">
        <v>62.134252784000005</v>
      </c>
      <c r="R26" s="286">
        <v>50.627082000000001</v>
      </c>
      <c r="S26" s="286">
        <v>31.084217899999999</v>
      </c>
      <c r="T26" s="286">
        <v>45.715720266000005</v>
      </c>
      <c r="U26" s="286">
        <v>35.020581268000001</v>
      </c>
      <c r="V26" s="286">
        <v>33.775360184</v>
      </c>
      <c r="W26" s="286">
        <v>45.128292688000002</v>
      </c>
      <c r="X26" s="286">
        <v>66.973411016</v>
      </c>
      <c r="Y26" s="286"/>
    </row>
    <row r="27" spans="1:28" ht="18" customHeight="1">
      <c r="A27" s="245"/>
      <c r="B27" s="286"/>
      <c r="C27" s="286"/>
      <c r="D27" s="286"/>
      <c r="E27" s="286"/>
      <c r="F27" s="286"/>
      <c r="G27" s="286"/>
      <c r="H27" s="286"/>
      <c r="I27" s="286"/>
      <c r="J27" s="286"/>
      <c r="K27" s="308"/>
      <c r="L27" s="308"/>
      <c r="M27" s="308"/>
      <c r="N27" s="308"/>
      <c r="O27" s="308"/>
      <c r="P27" s="308"/>
      <c r="Q27" s="308"/>
      <c r="R27" s="308"/>
      <c r="S27" s="308"/>
      <c r="T27" s="308"/>
      <c r="U27" s="308"/>
      <c r="V27" s="308"/>
      <c r="W27" s="308"/>
      <c r="X27" s="308"/>
      <c r="Y27" s="308"/>
    </row>
    <row r="28" spans="1:28" ht="18" customHeight="1">
      <c r="A28" s="246" t="s">
        <v>432</v>
      </c>
      <c r="B28" s="286"/>
      <c r="C28" s="286"/>
      <c r="D28" s="286"/>
      <c r="E28" s="286"/>
      <c r="F28" s="286"/>
      <c r="G28" s="286"/>
      <c r="H28" s="286"/>
      <c r="I28" s="286"/>
      <c r="J28" s="286"/>
      <c r="K28" s="308"/>
      <c r="L28" s="308"/>
      <c r="M28" s="308"/>
      <c r="N28" s="308"/>
      <c r="O28" s="308"/>
      <c r="P28" s="308"/>
      <c r="Q28" s="308"/>
      <c r="R28" s="308"/>
      <c r="S28" s="308"/>
      <c r="T28" s="308"/>
      <c r="U28" s="308"/>
      <c r="V28" s="286"/>
      <c r="W28" s="286"/>
      <c r="X28" s="286"/>
      <c r="Y28" s="286"/>
      <c r="AB28" s="74"/>
    </row>
    <row r="29" spans="1:28" ht="18" customHeight="1">
      <c r="A29" s="247" t="s">
        <v>13</v>
      </c>
      <c r="B29" s="286">
        <v>6.0438176197836178E-4</v>
      </c>
      <c r="C29" s="286">
        <v>9.7372984749455327E-2</v>
      </c>
      <c r="D29" s="286">
        <v>7.3661626592390719E-4</v>
      </c>
      <c r="E29" s="286">
        <v>3.3357760799999997E-2</v>
      </c>
      <c r="F29" s="286">
        <v>1.2462133199999999E-2</v>
      </c>
      <c r="G29" s="286">
        <v>5.0840503999999998E-3</v>
      </c>
      <c r="H29" s="286">
        <v>2.5053205799999999E-2</v>
      </c>
      <c r="I29" s="286">
        <v>0.30391894619999998</v>
      </c>
      <c r="J29" s="286">
        <v>0.7160636108220001</v>
      </c>
      <c r="K29" s="308"/>
      <c r="L29" s="308"/>
      <c r="M29" s="308"/>
      <c r="N29" s="308"/>
      <c r="O29" s="308">
        <v>2.6007806000000001E-2</v>
      </c>
      <c r="P29" s="308">
        <v>0</v>
      </c>
      <c r="Q29" s="308">
        <v>8.1955986000000008E-2</v>
      </c>
      <c r="R29" s="308">
        <v>0.10738499999999999</v>
      </c>
      <c r="S29" s="308">
        <v>0.11265155499999999</v>
      </c>
      <c r="T29" s="308">
        <v>0.12567145399999999</v>
      </c>
      <c r="U29" s="308">
        <v>7.3080262249999999</v>
      </c>
      <c r="V29" s="286">
        <v>1.1244108070000001</v>
      </c>
      <c r="W29" s="286">
        <v>8.9261715960000014</v>
      </c>
      <c r="X29" s="286">
        <v>2.7078038499999999</v>
      </c>
      <c r="Y29" s="286"/>
    </row>
    <row r="30" spans="1:28" ht="18" customHeight="1">
      <c r="A30" s="247" t="s">
        <v>483</v>
      </c>
      <c r="B30" s="286">
        <v>6.0438176197836178E-4</v>
      </c>
      <c r="C30" s="286">
        <v>6.0438176197836178E-4</v>
      </c>
      <c r="D30" s="286">
        <v>6.0438176197836178E-4</v>
      </c>
      <c r="E30" s="286">
        <v>6.0438176197836178E-4</v>
      </c>
      <c r="F30" s="286">
        <v>6.0438176197836178E-4</v>
      </c>
      <c r="G30" s="286">
        <v>6.0438176197836178E-4</v>
      </c>
      <c r="H30" s="286">
        <v>6.0438176197836178E-4</v>
      </c>
      <c r="I30" s="286">
        <v>6.0438176197836178E-4</v>
      </c>
      <c r="J30" s="286">
        <v>6.0438176197836178E-4</v>
      </c>
      <c r="K30" s="308"/>
      <c r="L30" s="308"/>
      <c r="M30" s="308"/>
      <c r="N30" s="308"/>
      <c r="O30" s="308"/>
      <c r="P30" s="308"/>
      <c r="Q30" s="308"/>
      <c r="R30" s="308"/>
      <c r="S30" s="308"/>
      <c r="T30" s="308"/>
      <c r="U30" s="308"/>
      <c r="V30" s="286"/>
      <c r="W30" s="286"/>
      <c r="X30" s="286"/>
      <c r="Y30" s="286"/>
    </row>
    <row r="31" spans="1:28" ht="18" customHeight="1">
      <c r="A31" s="247" t="s">
        <v>430</v>
      </c>
      <c r="B31" s="286">
        <v>9.7447339368514016E-4</v>
      </c>
      <c r="C31" s="286">
        <v>3.5206835511982569E-3</v>
      </c>
      <c r="D31" s="286">
        <v>8.6883459298148738E-2</v>
      </c>
      <c r="E31" s="286">
        <v>2.5237446E-2</v>
      </c>
      <c r="F31" s="286">
        <v>1.7369052800000003E-2</v>
      </c>
      <c r="G31" s="286">
        <v>0.3683192864</v>
      </c>
      <c r="H31" s="286">
        <v>2.2110480000000002E-3</v>
      </c>
      <c r="I31" s="286">
        <v>2.3293070999999999E-2</v>
      </c>
      <c r="J31" s="286">
        <v>0.57062344149999999</v>
      </c>
      <c r="K31" s="308"/>
      <c r="L31" s="308"/>
      <c r="M31" s="308"/>
      <c r="N31" s="308"/>
      <c r="O31" s="308">
        <v>0.193945073</v>
      </c>
      <c r="P31" s="308">
        <v>2.3547519999999999E-2</v>
      </c>
      <c r="Q31" s="308">
        <v>9.6555679999999998E-3</v>
      </c>
      <c r="R31" s="308">
        <v>2.9048999999999998E-2</v>
      </c>
      <c r="S31" s="308">
        <v>4.3722200000000004E-3</v>
      </c>
      <c r="T31" s="308">
        <v>5.0047017759999992</v>
      </c>
      <c r="U31" s="308">
        <v>0.64320941700000001</v>
      </c>
      <c r="V31" s="286">
        <v>1.0854919119999999</v>
      </c>
      <c r="W31" s="286">
        <v>1.142347223</v>
      </c>
      <c r="X31" s="286">
        <v>0.15576013</v>
      </c>
      <c r="Y31" s="286"/>
    </row>
    <row r="32" spans="1:28" ht="18" customHeight="1">
      <c r="A32" s="247" t="s">
        <v>482</v>
      </c>
      <c r="B32" s="286">
        <v>1.4955809229410465E-2</v>
      </c>
      <c r="C32" s="286">
        <v>1.3182216775599128E-3</v>
      </c>
      <c r="D32" s="286">
        <v>1.5099118969787551E-2</v>
      </c>
      <c r="E32" s="286">
        <v>1.43057148</v>
      </c>
      <c r="F32" s="286">
        <v>0.2878162078</v>
      </c>
      <c r="G32" s="286">
        <v>0.21942412960000002</v>
      </c>
      <c r="H32" s="286">
        <v>0.58613539319999997</v>
      </c>
      <c r="I32" s="286">
        <v>1.3062362931</v>
      </c>
      <c r="J32" s="286">
        <v>1.9909246609</v>
      </c>
      <c r="K32" s="308"/>
      <c r="L32" s="308"/>
      <c r="M32" s="308"/>
      <c r="N32" s="308"/>
      <c r="O32" s="308">
        <v>3.935948497</v>
      </c>
      <c r="P32" s="308">
        <v>1.020295637</v>
      </c>
      <c r="Q32" s="308">
        <v>7.1971126849999996</v>
      </c>
      <c r="R32" s="308">
        <v>10.397738</v>
      </c>
      <c r="S32" s="308">
        <v>6.5533188229999997</v>
      </c>
      <c r="T32" s="308">
        <v>12.211502763</v>
      </c>
      <c r="U32" s="308">
        <v>24.749540898999999</v>
      </c>
      <c r="V32" s="286">
        <v>22.957653516000001</v>
      </c>
      <c r="W32" s="286">
        <v>27.367272212</v>
      </c>
      <c r="X32" s="286">
        <v>22.922941678000001</v>
      </c>
      <c r="Y32" s="286"/>
    </row>
    <row r="33" spans="1:25" ht="18" customHeight="1">
      <c r="A33" s="247" t="s">
        <v>11</v>
      </c>
      <c r="B33" s="286">
        <v>1.2868097604327668</v>
      </c>
      <c r="C33" s="286">
        <v>0.32585744281045748</v>
      </c>
      <c r="D33" s="286">
        <v>1.3903982608243095</v>
      </c>
      <c r="E33" s="286">
        <v>0.15314056680000002</v>
      </c>
      <c r="F33" s="286">
        <v>7.5993447199999994E-2</v>
      </c>
      <c r="G33" s="286">
        <v>0.22677069999999996</v>
      </c>
      <c r="H33" s="286">
        <v>0.41926188359999994</v>
      </c>
      <c r="I33" s="286">
        <v>2.7996808499999998E-2</v>
      </c>
      <c r="J33" s="286">
        <v>3.3986360799999997E-2</v>
      </c>
      <c r="K33" s="308"/>
      <c r="L33" s="308"/>
      <c r="M33" s="308"/>
      <c r="N33" s="308"/>
      <c r="O33" s="308">
        <v>7.7696317669999999</v>
      </c>
      <c r="P33" s="308">
        <v>0.34892989799999996</v>
      </c>
      <c r="Q33" s="308">
        <v>0.16129596700000001</v>
      </c>
      <c r="R33" s="308">
        <v>1.1114889999999999</v>
      </c>
      <c r="S33" s="308">
        <v>1.0666332180000002</v>
      </c>
      <c r="T33" s="308">
        <v>1.8332323559999999</v>
      </c>
      <c r="U33" s="308">
        <v>3.6708457050000001</v>
      </c>
      <c r="V33" s="286">
        <v>2.4631648080000001</v>
      </c>
      <c r="W33" s="286">
        <v>1.246326161</v>
      </c>
      <c r="X33" s="286">
        <v>2.7064390569999999</v>
      </c>
      <c r="Y33" s="286"/>
    </row>
    <row r="34" spans="1:25" ht="18" customHeight="1">
      <c r="A34" s="247" t="s">
        <v>10</v>
      </c>
      <c r="B34" s="286">
        <v>2.1547750055199825E-2</v>
      </c>
      <c r="C34" s="286">
        <v>1.8209422657952066E-4</v>
      </c>
      <c r="D34" s="286">
        <v>2.1547750055199825E-2</v>
      </c>
      <c r="E34" s="286">
        <v>2.7378000000000001E-5</v>
      </c>
      <c r="F34" s="286">
        <v>2.6356820600000001E-2</v>
      </c>
      <c r="G34" s="286">
        <v>0</v>
      </c>
      <c r="H34" s="286">
        <v>7.210013999999999E-4</v>
      </c>
      <c r="I34" s="286">
        <v>8.5522499999999993E-5</v>
      </c>
      <c r="J34" s="286">
        <v>2.030875E-4</v>
      </c>
      <c r="K34" s="308"/>
      <c r="L34" s="308"/>
      <c r="M34" s="308"/>
      <c r="N34" s="308"/>
      <c r="O34" s="308">
        <v>0.13564800599999999</v>
      </c>
      <c r="P34" s="308">
        <v>9.0508471000000007E-2</v>
      </c>
      <c r="Q34" s="308">
        <v>7.0855639999999999E-3</v>
      </c>
      <c r="R34" s="308">
        <v>3.6999999999999999E-4</v>
      </c>
      <c r="S34" s="308">
        <v>5.4882200000000003E-3</v>
      </c>
      <c r="T34" s="308">
        <v>0.160461099</v>
      </c>
      <c r="U34" s="308">
        <v>1.32256E-4</v>
      </c>
      <c r="V34" s="286">
        <v>6.3548100000000002E-4</v>
      </c>
      <c r="W34" s="286">
        <v>5.595643E-3</v>
      </c>
      <c r="X34" s="286">
        <v>2.7380109E-2</v>
      </c>
      <c r="Y34" s="286"/>
    </row>
    <row r="35" spans="1:25" ht="18" customHeight="1">
      <c r="A35" s="247" t="s">
        <v>9</v>
      </c>
      <c r="B35" s="286">
        <v>1.1548776617354826</v>
      </c>
      <c r="C35" s="286">
        <v>0.67555447440087135</v>
      </c>
      <c r="D35" s="286">
        <v>1.3552943763912262</v>
      </c>
      <c r="E35" s="286">
        <v>0.83081461320000005</v>
      </c>
      <c r="F35" s="286">
        <v>0.75306149820000001</v>
      </c>
      <c r="G35" s="286">
        <v>1.4959217104</v>
      </c>
      <c r="H35" s="286">
        <v>0.879529581</v>
      </c>
      <c r="I35" s="286">
        <v>0.91366879589999994</v>
      </c>
      <c r="J35" s="286">
        <v>2.3536021585999998</v>
      </c>
      <c r="K35" s="308"/>
      <c r="L35" s="308"/>
      <c r="M35" s="308"/>
      <c r="N35" s="308"/>
      <c r="O35" s="308">
        <v>6.105800629</v>
      </c>
      <c r="P35" s="308">
        <v>2.736920896</v>
      </c>
      <c r="Q35" s="308">
        <v>0.90226504600000001</v>
      </c>
      <c r="R35" s="308">
        <v>3.77888</v>
      </c>
      <c r="S35" s="308">
        <v>1.979799699</v>
      </c>
      <c r="T35" s="308">
        <v>1.4704889249999999</v>
      </c>
      <c r="U35" s="308">
        <v>2.3687666790000002</v>
      </c>
      <c r="V35" s="286">
        <v>1.2889552769999999</v>
      </c>
      <c r="W35" s="286">
        <v>1.5952719120000001</v>
      </c>
      <c r="X35" s="286">
        <v>1.113207703</v>
      </c>
      <c r="Y35" s="286"/>
    </row>
    <row r="36" spans="1:25" ht="18" customHeight="1">
      <c r="A36" s="247" t="s">
        <v>8</v>
      </c>
      <c r="B36" s="286">
        <v>1.0390638562596599</v>
      </c>
      <c r="C36" s="286">
        <v>0.60620959694989096</v>
      </c>
      <c r="D36" s="286">
        <v>1.3536980520912363</v>
      </c>
      <c r="E36" s="286">
        <v>3.1447873548</v>
      </c>
      <c r="F36" s="286">
        <v>3.2029833396000003</v>
      </c>
      <c r="G36" s="286">
        <v>8.3574813296000006</v>
      </c>
      <c r="H36" s="286">
        <v>5.1662412521999999</v>
      </c>
      <c r="I36" s="286">
        <v>1.4922848718000001</v>
      </c>
      <c r="J36" s="286">
        <v>2.8800705374</v>
      </c>
      <c r="K36" s="308"/>
      <c r="L36" s="308"/>
      <c r="M36" s="308"/>
      <c r="N36" s="308"/>
      <c r="O36" s="308">
        <v>20.530829484999998</v>
      </c>
      <c r="P36" s="308">
        <v>8.1450765080000007</v>
      </c>
      <c r="Q36" s="308">
        <v>3.5458715170000001</v>
      </c>
      <c r="R36" s="308">
        <v>2.5743909999999999</v>
      </c>
      <c r="S36" s="308">
        <v>1.21622407</v>
      </c>
      <c r="T36" s="308">
        <v>19.936345293000002</v>
      </c>
      <c r="U36" s="308">
        <v>5.6259557240000007</v>
      </c>
      <c r="V36" s="286">
        <v>2.2170819879999999</v>
      </c>
      <c r="W36" s="286">
        <v>1.6012850789999999</v>
      </c>
      <c r="X36" s="286">
        <v>1.666692737</v>
      </c>
      <c r="Y36" s="286"/>
    </row>
    <row r="37" spans="1:25" ht="18" customHeight="1">
      <c r="A37" s="247" t="s">
        <v>6</v>
      </c>
      <c r="B37" s="286">
        <v>5.1094627953190551E-2</v>
      </c>
      <c r="C37" s="286">
        <v>1.6728545751633985E-2</v>
      </c>
      <c r="D37" s="286">
        <v>0.59142285607197853</v>
      </c>
      <c r="E37" s="286">
        <v>0.87477191880000005</v>
      </c>
      <c r="F37" s="286">
        <v>2.3226639524000001</v>
      </c>
      <c r="G37" s="286">
        <v>0.73724401920000004</v>
      </c>
      <c r="H37" s="286">
        <v>8.2311643050000001</v>
      </c>
      <c r="I37" s="286">
        <v>3.0895027559999999</v>
      </c>
      <c r="J37" s="286">
        <v>0.7849971416</v>
      </c>
      <c r="K37" s="308"/>
      <c r="L37" s="308"/>
      <c r="M37" s="308"/>
      <c r="N37" s="308"/>
      <c r="O37" s="308">
        <v>3.414559508</v>
      </c>
      <c r="P37" s="308">
        <v>24.837157352000002</v>
      </c>
      <c r="Q37" s="308">
        <v>69.456635501999997</v>
      </c>
      <c r="R37" s="308">
        <v>117.90904</v>
      </c>
      <c r="S37" s="308">
        <v>54.800745452000001</v>
      </c>
      <c r="T37" s="308">
        <v>58.799876359999999</v>
      </c>
      <c r="U37" s="308">
        <v>63.115129656000001</v>
      </c>
      <c r="V37" s="286">
        <v>22.488090835000001</v>
      </c>
      <c r="W37" s="286">
        <v>34.466024593999997</v>
      </c>
      <c r="X37" s="286">
        <v>54.531420779000001</v>
      </c>
      <c r="Y37" s="286"/>
    </row>
    <row r="38" spans="1:25" ht="18" customHeight="1">
      <c r="A38" s="247" t="s">
        <v>17</v>
      </c>
      <c r="B38" s="286">
        <v>6.2078357518215945</v>
      </c>
      <c r="C38" s="286">
        <v>6.0790481808278853</v>
      </c>
      <c r="D38" s="286">
        <v>7.9533389374730614</v>
      </c>
      <c r="E38" s="286">
        <v>10.971019035599999</v>
      </c>
      <c r="F38" s="286">
        <v>14.771123562337998</v>
      </c>
      <c r="G38" s="286">
        <v>16.972821026199998</v>
      </c>
      <c r="H38" s="286">
        <v>19.829169578399998</v>
      </c>
      <c r="I38" s="286">
        <v>24.8503912533</v>
      </c>
      <c r="J38" s="286">
        <v>29.322566694399999</v>
      </c>
      <c r="K38" s="308"/>
      <c r="L38" s="308"/>
      <c r="M38" s="308"/>
      <c r="N38" s="308"/>
      <c r="O38" s="308">
        <v>1129.858301858</v>
      </c>
      <c r="P38" s="308">
        <v>1049.1588988850001</v>
      </c>
      <c r="Q38" s="308">
        <v>1170.9440337630001</v>
      </c>
      <c r="R38" s="308">
        <v>641.44822099999999</v>
      </c>
      <c r="S38" s="308">
        <v>354.48279014099995</v>
      </c>
      <c r="T38" s="308">
        <v>531.05694479400006</v>
      </c>
      <c r="U38" s="308">
        <v>527.11438777000001</v>
      </c>
      <c r="V38" s="286">
        <v>495.91279653700002</v>
      </c>
      <c r="W38" s="286">
        <v>401.56645676200003</v>
      </c>
      <c r="X38" s="286">
        <v>578.34843554700001</v>
      </c>
      <c r="Y38" s="286"/>
    </row>
    <row r="39" spans="1:25" ht="18" customHeight="1">
      <c r="A39" s="247" t="s">
        <v>4</v>
      </c>
      <c r="B39" s="286">
        <v>4.3829609185250607E-3</v>
      </c>
      <c r="C39" s="286">
        <v>3.298774509803921E-4</v>
      </c>
      <c r="D39" s="286">
        <v>4.9878979705098806E-3</v>
      </c>
      <c r="E39" s="286">
        <v>4.4322751200000003E-2</v>
      </c>
      <c r="F39" s="286">
        <v>1.1075460000000001E-4</v>
      </c>
      <c r="G39" s="286">
        <v>2.942264E-4</v>
      </c>
      <c r="H39" s="286">
        <v>1.1034575999999999E-2</v>
      </c>
      <c r="I39" s="286">
        <v>3.5658809999999995E-4</v>
      </c>
      <c r="J39" s="286">
        <v>3.9494980000000002E-4</v>
      </c>
      <c r="K39" s="308"/>
      <c r="L39" s="308"/>
      <c r="M39" s="308"/>
      <c r="N39" s="308"/>
      <c r="O39" s="308">
        <v>6.2531000000000002E-5</v>
      </c>
      <c r="P39" s="308">
        <v>3.8773099999999999E-4</v>
      </c>
      <c r="Q39" s="308">
        <v>5.2122161E-2</v>
      </c>
      <c r="R39" s="308">
        <v>6.6244999999999998E-2</v>
      </c>
      <c r="S39" s="308">
        <v>3.0070900000000002E-4</v>
      </c>
      <c r="T39" s="308">
        <v>9.5390630000000004E-3</v>
      </c>
      <c r="U39" s="308">
        <v>5.5144844999999998E-2</v>
      </c>
      <c r="V39" s="286">
        <v>1.6347798E-2</v>
      </c>
      <c r="W39" s="286">
        <v>0</v>
      </c>
      <c r="X39" s="286">
        <v>1.2521000000000001E-5</v>
      </c>
      <c r="Y39" s="286"/>
    </row>
    <row r="40" spans="1:25" ht="18" customHeight="1">
      <c r="A40" s="247" t="s">
        <v>3</v>
      </c>
      <c r="B40" s="286">
        <v>1538.9015083274455</v>
      </c>
      <c r="C40" s="286">
        <v>1344.6786700163395</v>
      </c>
      <c r="D40" s="286">
        <v>2022.8414128729548</v>
      </c>
      <c r="E40" s="286">
        <v>2112.836809897944</v>
      </c>
      <c r="F40" s="286">
        <v>2690.316407347294</v>
      </c>
      <c r="G40" s="286">
        <v>2763.8122339785359</v>
      </c>
      <c r="H40" s="286">
        <v>2607.4213462940579</v>
      </c>
      <c r="I40" s="286">
        <v>3400.7331935667867</v>
      </c>
      <c r="J40" s="286">
        <v>4081.8728220747889</v>
      </c>
      <c r="K40" s="308"/>
      <c r="L40" s="308"/>
      <c r="M40" s="308"/>
      <c r="N40" s="308"/>
      <c r="O40" s="308">
        <v>6169.9056795059996</v>
      </c>
      <c r="P40" s="308">
        <v>6079.4483840319999</v>
      </c>
      <c r="Q40" s="308">
        <v>5258.8616078800005</v>
      </c>
      <c r="R40" s="308">
        <v>3940.1430500000001</v>
      </c>
      <c r="S40" s="308">
        <v>3442.603768122</v>
      </c>
      <c r="T40" s="308">
        <v>4064.8358085</v>
      </c>
      <c r="U40" s="308">
        <v>3854.1626018219999</v>
      </c>
      <c r="V40" s="286">
        <v>3850.3208150189998</v>
      </c>
      <c r="W40" s="286">
        <v>4638.7931311820003</v>
      </c>
      <c r="X40" s="286">
        <v>5084.8723352500001</v>
      </c>
      <c r="Y40" s="286"/>
    </row>
    <row r="41" spans="1:25" ht="18" customHeight="1">
      <c r="A41" s="247" t="s">
        <v>431</v>
      </c>
      <c r="B41" s="286">
        <v>0.29761296754250383</v>
      </c>
      <c r="C41" s="286">
        <v>0.39849898692810448</v>
      </c>
      <c r="D41" s="286">
        <v>0.42435415421800532</v>
      </c>
      <c r="E41" s="286">
        <v>0.2394721212</v>
      </c>
      <c r="F41" s="286">
        <v>0.63615713699999998</v>
      </c>
      <c r="G41" s="286">
        <v>0.63142032720000008</v>
      </c>
      <c r="H41" s="286">
        <v>0.16763790539999998</v>
      </c>
      <c r="I41" s="286">
        <v>0.296709318</v>
      </c>
      <c r="J41" s="286">
        <v>0.21133610189999999</v>
      </c>
      <c r="K41" s="308"/>
      <c r="L41" s="308"/>
      <c r="M41" s="308"/>
      <c r="N41" s="308"/>
      <c r="O41" s="308">
        <v>0.36358127899999998</v>
      </c>
      <c r="P41" s="308">
        <v>4.3651709319999998</v>
      </c>
      <c r="Q41" s="308">
        <v>0.32727053100000003</v>
      </c>
      <c r="R41" s="308">
        <v>0.183249</v>
      </c>
      <c r="S41" s="308">
        <v>0.17372078299999999</v>
      </c>
      <c r="T41" s="308">
        <v>1.4492830330000002</v>
      </c>
      <c r="U41" s="308">
        <v>0.77810820200000008</v>
      </c>
      <c r="V41" s="286">
        <v>0.398259959</v>
      </c>
      <c r="W41" s="286">
        <v>0.31786888400000002</v>
      </c>
      <c r="X41" s="286">
        <v>0.99530837100000003</v>
      </c>
      <c r="Y41" s="286"/>
    </row>
    <row r="42" spans="1:25" ht="18" customHeight="1">
      <c r="A42" s="247" t="s">
        <v>1</v>
      </c>
      <c r="B42" s="286">
        <v>72.465915454846552</v>
      </c>
      <c r="C42" s="286">
        <v>53.127872205882348</v>
      </c>
      <c r="D42" s="286">
        <v>88.577091871327497</v>
      </c>
      <c r="E42" s="286">
        <v>2.2081243236000003</v>
      </c>
      <c r="F42" s="286">
        <v>2.7540924191440004</v>
      </c>
      <c r="G42" s="286">
        <v>4.3548500839999997</v>
      </c>
      <c r="H42" s="286">
        <v>5.9089236653999997</v>
      </c>
      <c r="I42" s="286">
        <v>6.3386343171000004</v>
      </c>
      <c r="J42" s="286">
        <v>7.7675144939000003</v>
      </c>
      <c r="K42" s="308"/>
      <c r="L42" s="308"/>
      <c r="M42" s="308"/>
      <c r="N42" s="308"/>
      <c r="O42" s="308">
        <v>19.927128280999998</v>
      </c>
      <c r="P42" s="308">
        <v>32.090615987</v>
      </c>
      <c r="Q42" s="308">
        <v>38.017722147000001</v>
      </c>
      <c r="R42" s="308">
        <v>26.093432</v>
      </c>
      <c r="S42" s="308">
        <v>20.883429175</v>
      </c>
      <c r="T42" s="308">
        <v>21.676462704999999</v>
      </c>
      <c r="U42" s="308">
        <v>91.977041963000005</v>
      </c>
      <c r="V42" s="286">
        <v>24.060698798999997</v>
      </c>
      <c r="W42" s="286">
        <v>62.213078968000005</v>
      </c>
      <c r="X42" s="286">
        <v>64.796473917</v>
      </c>
      <c r="Y42" s="286"/>
    </row>
    <row r="43" spans="1:25" ht="18" customHeight="1">
      <c r="A43" s="247" t="s">
        <v>23</v>
      </c>
      <c r="B43" s="286">
        <v>1.558887273128726</v>
      </c>
      <c r="C43" s="286">
        <v>2.4788967184095858</v>
      </c>
      <c r="D43" s="286">
        <v>2.0237301268724766</v>
      </c>
      <c r="E43" s="286">
        <v>38.402453388000005</v>
      </c>
      <c r="F43" s="286">
        <v>50.789302897212004</v>
      </c>
      <c r="G43" s="286">
        <v>50.972253009600003</v>
      </c>
      <c r="H43" s="286">
        <v>47.7313102098</v>
      </c>
      <c r="I43" s="286">
        <v>51.811035695999998</v>
      </c>
      <c r="J43" s="286">
        <v>47.595180127082003</v>
      </c>
      <c r="K43" s="308"/>
      <c r="L43" s="308"/>
      <c r="M43" s="308"/>
      <c r="N43" s="308"/>
      <c r="O43" s="308">
        <v>43.513253498000005</v>
      </c>
      <c r="P43" s="308">
        <v>23.594250946999999</v>
      </c>
      <c r="Q43" s="308">
        <v>31.523164122000001</v>
      </c>
      <c r="R43" s="308">
        <v>21.556197000000001</v>
      </c>
      <c r="S43" s="308">
        <v>19.645114052</v>
      </c>
      <c r="T43" s="308">
        <v>25.583775046</v>
      </c>
      <c r="U43" s="308">
        <v>48.221078524999996</v>
      </c>
      <c r="V43" s="286">
        <v>27.636455254000001</v>
      </c>
      <c r="W43" s="286">
        <v>38.262735181999993</v>
      </c>
      <c r="X43" s="286">
        <v>27.562765484</v>
      </c>
      <c r="Y43" s="286"/>
    </row>
    <row r="45" spans="1:25" ht="18" customHeight="1">
      <c r="A45" s="242" t="s">
        <v>2811</v>
      </c>
    </row>
    <row r="47" spans="1:25" ht="18" customHeight="1">
      <c r="A47" s="242" t="s">
        <v>2813</v>
      </c>
    </row>
    <row r="51" spans="1:25" ht="18" customHeight="1">
      <c r="A51" s="17" t="s">
        <v>2933</v>
      </c>
      <c r="B51" s="609">
        <v>3037.8870000000002</v>
      </c>
      <c r="C51" s="609">
        <v>2460.8069999999998</v>
      </c>
      <c r="D51" s="609">
        <v>2098.1489999999999</v>
      </c>
      <c r="E51" s="609">
        <v>2469.2382479146313</v>
      </c>
      <c r="F51" s="609">
        <v>3533.2014032197685</v>
      </c>
      <c r="G51" s="609">
        <v>5264.7428880964208</v>
      </c>
      <c r="H51" s="609">
        <v>4297.5567424677156</v>
      </c>
      <c r="I51" s="609">
        <v>5168.7872600040273</v>
      </c>
      <c r="J51" s="609">
        <v>4797.2059921208456</v>
      </c>
      <c r="K51" s="609">
        <v>3479.3913964386243</v>
      </c>
      <c r="L51" s="609">
        <v>4686.6085833133802</v>
      </c>
      <c r="M51" s="609">
        <v>5889.2506288982904</v>
      </c>
      <c r="N51" s="609">
        <v>6028.4975515669839</v>
      </c>
      <c r="O51" s="609">
        <v>7908.2450615201269</v>
      </c>
      <c r="P51" s="609">
        <v>8496.9359463271212</v>
      </c>
      <c r="Q51" s="609">
        <v>6269.153634918408</v>
      </c>
      <c r="R51" s="609">
        <v>7390.2768701827672</v>
      </c>
      <c r="S51" s="609">
        <v>5987.4139837382018</v>
      </c>
      <c r="T51" s="609">
        <v>6562.2519166294369</v>
      </c>
      <c r="U51" s="609">
        <v>5252.6384025227844</v>
      </c>
      <c r="V51" s="609">
        <v>4290.9032272242175</v>
      </c>
      <c r="W51" s="609">
        <v>7426.1993148409092</v>
      </c>
      <c r="X51" s="609">
        <v>8290.5589104153769</v>
      </c>
      <c r="Y51" s="609">
        <v>5832.2022361344252</v>
      </c>
    </row>
    <row r="52" spans="1:25" ht="18" customHeight="1">
      <c r="B52" s="17" t="b">
        <f>B4=B51</f>
        <v>1</v>
      </c>
      <c r="C52" s="17" t="b">
        <f t="shared" ref="C52:Y52" si="2">C4=C51</f>
        <v>1</v>
      </c>
      <c r="D52" s="17" t="b">
        <f t="shared" si="2"/>
        <v>1</v>
      </c>
      <c r="E52" s="17" t="b">
        <f t="shared" si="2"/>
        <v>1</v>
      </c>
      <c r="F52" s="17" t="b">
        <f t="shared" si="2"/>
        <v>1</v>
      </c>
      <c r="G52" s="17" t="b">
        <f t="shared" si="2"/>
        <v>1</v>
      </c>
      <c r="H52" s="17" t="b">
        <f t="shared" si="2"/>
        <v>1</v>
      </c>
      <c r="I52" s="17" t="b">
        <f t="shared" si="2"/>
        <v>1</v>
      </c>
      <c r="J52" s="17" t="b">
        <f t="shared" si="2"/>
        <v>1</v>
      </c>
      <c r="K52" s="17" t="b">
        <f t="shared" si="2"/>
        <v>1</v>
      </c>
      <c r="L52" s="17" t="b">
        <f t="shared" si="2"/>
        <v>1</v>
      </c>
      <c r="M52" s="17" t="b">
        <f t="shared" si="2"/>
        <v>1</v>
      </c>
      <c r="N52" s="17" t="b">
        <f t="shared" si="2"/>
        <v>1</v>
      </c>
      <c r="O52" s="17" t="b">
        <f t="shared" si="2"/>
        <v>1</v>
      </c>
      <c r="P52" s="17" t="b">
        <f t="shared" si="2"/>
        <v>1</v>
      </c>
      <c r="Q52" s="17" t="b">
        <f t="shared" si="2"/>
        <v>1</v>
      </c>
      <c r="R52" s="17" t="b">
        <f t="shared" si="2"/>
        <v>1</v>
      </c>
      <c r="S52" s="17" t="b">
        <f t="shared" si="2"/>
        <v>1</v>
      </c>
      <c r="T52" s="17" t="b">
        <f t="shared" si="2"/>
        <v>1</v>
      </c>
      <c r="U52" s="17" t="b">
        <f t="shared" si="2"/>
        <v>1</v>
      </c>
      <c r="V52" s="17" t="b">
        <f t="shared" si="2"/>
        <v>1</v>
      </c>
      <c r="W52" s="17" t="b">
        <f t="shared" si="2"/>
        <v>1</v>
      </c>
      <c r="X52" s="17" t="b">
        <f t="shared" si="2"/>
        <v>1</v>
      </c>
      <c r="Y52" s="17" t="b">
        <f t="shared" si="2"/>
        <v>1</v>
      </c>
    </row>
  </sheetData>
  <hyperlinks>
    <hyperlink ref="AA3" location="Content!A1" display="Back to content page" xr:uid="{00000000-0004-0000-1400-000000000000}"/>
  </hyperlinks>
  <pageMargins left="0.7" right="0.7" top="0.75" bottom="0.75" header="0.3" footer="0.3"/>
  <pageSetup paperSize="9" orientation="portrait" horizontalDpi="4294967293"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sheetPr codeName="Sheet271"/>
  <dimension ref="A1:BA23"/>
  <sheetViews>
    <sheetView zoomScale="99" zoomScaleNormal="99" workbookViewId="0">
      <selection activeCell="F26" sqref="F26"/>
    </sheetView>
  </sheetViews>
  <sheetFormatPr defaultRowHeight="14.4"/>
  <cols>
    <col min="1" max="1" width="33.77734375" customWidth="1"/>
    <col min="2" max="52" width="10" customWidth="1"/>
  </cols>
  <sheetData>
    <row r="1" spans="1:53">
      <c r="A1" s="138" t="s">
        <v>3236</v>
      </c>
      <c r="B1" s="62"/>
      <c r="C1" s="62"/>
      <c r="D1" s="62"/>
      <c r="E1" s="62"/>
      <c r="F1" s="62"/>
      <c r="G1" s="62"/>
      <c r="H1" s="63"/>
      <c r="I1" s="63"/>
      <c r="J1" s="62"/>
      <c r="K1" s="63"/>
      <c r="L1" s="62"/>
      <c r="M1" s="62"/>
      <c r="N1" s="62"/>
      <c r="O1" s="62"/>
      <c r="P1" s="62"/>
      <c r="Q1" s="62"/>
      <c r="R1" s="62"/>
      <c r="S1" s="62"/>
      <c r="T1" s="62"/>
      <c r="U1" s="62"/>
      <c r="V1" s="62"/>
      <c r="W1" s="62"/>
      <c r="X1" s="63"/>
      <c r="Y1" s="63"/>
      <c r="Z1" s="62"/>
      <c r="AA1" s="63"/>
      <c r="AB1" s="62"/>
      <c r="AC1" s="62"/>
      <c r="AD1" s="62"/>
      <c r="AE1" s="62"/>
      <c r="AF1" s="62"/>
      <c r="AG1" s="62"/>
      <c r="AH1" s="62"/>
      <c r="AI1" s="62"/>
      <c r="AJ1" s="62"/>
      <c r="AK1" s="62"/>
      <c r="AL1" s="62"/>
      <c r="AM1" s="62"/>
      <c r="AN1" s="62"/>
      <c r="AO1" s="63"/>
      <c r="AP1" s="63"/>
      <c r="AQ1" s="13"/>
      <c r="AR1" s="13"/>
      <c r="AS1" s="13"/>
      <c r="AT1" s="62"/>
      <c r="AU1" s="62"/>
      <c r="AV1" s="62"/>
      <c r="AW1" s="62"/>
      <c r="AX1" s="62"/>
      <c r="AY1" s="62"/>
      <c r="AZ1" s="62"/>
      <c r="BA1" s="13"/>
    </row>
    <row r="2" spans="1:53">
      <c r="A2" s="22"/>
      <c r="B2" s="62"/>
      <c r="C2" s="62"/>
      <c r="D2" s="62"/>
      <c r="E2" s="62"/>
      <c r="F2" s="62"/>
      <c r="G2" s="62"/>
      <c r="H2" s="63"/>
      <c r="I2" s="63"/>
      <c r="J2" s="62"/>
      <c r="K2" s="63"/>
      <c r="L2" s="62"/>
      <c r="M2" s="62"/>
      <c r="N2" s="62"/>
      <c r="O2" s="62"/>
      <c r="P2" s="62"/>
      <c r="Q2" s="62"/>
      <c r="R2" s="62"/>
      <c r="S2" s="62"/>
      <c r="T2" s="62"/>
      <c r="U2" s="62"/>
      <c r="V2" s="62"/>
      <c r="W2" s="62"/>
      <c r="X2" s="63"/>
      <c r="Y2" s="63"/>
      <c r="Z2" s="62"/>
      <c r="AA2" s="63"/>
      <c r="AB2" s="62"/>
      <c r="AC2" s="62"/>
      <c r="AD2" s="62"/>
      <c r="AE2" s="62"/>
      <c r="AF2" s="62"/>
      <c r="AG2" s="62"/>
      <c r="AH2" s="62"/>
      <c r="AI2" s="62"/>
      <c r="AJ2" s="62"/>
      <c r="AK2" s="62"/>
      <c r="AL2" s="62"/>
      <c r="AM2" s="62"/>
      <c r="AN2" s="62"/>
      <c r="AO2" s="63"/>
      <c r="AP2" s="63"/>
      <c r="AQ2" s="13"/>
      <c r="AR2" s="13"/>
      <c r="AS2" s="13"/>
      <c r="AT2" s="62"/>
      <c r="AU2" s="62"/>
      <c r="AV2" s="62"/>
      <c r="AW2" s="62"/>
      <c r="AX2" s="62"/>
      <c r="AY2" s="62"/>
      <c r="AZ2" s="62"/>
      <c r="BA2" s="13"/>
    </row>
    <row r="3" spans="1:53">
      <c r="A3" s="21" t="s">
        <v>3237</v>
      </c>
      <c r="B3" s="21" t="s">
        <v>436</v>
      </c>
      <c r="C3" s="21" t="s">
        <v>462</v>
      </c>
      <c r="D3" s="21" t="s">
        <v>463</v>
      </c>
      <c r="E3" s="21" t="s">
        <v>464</v>
      </c>
      <c r="F3" s="21" t="s">
        <v>465</v>
      </c>
      <c r="G3" s="21" t="s">
        <v>437</v>
      </c>
      <c r="H3" s="21" t="s">
        <v>466</v>
      </c>
      <c r="I3" s="21" t="s">
        <v>467</v>
      </c>
      <c r="J3" s="21" t="s">
        <v>468</v>
      </c>
      <c r="K3" s="21" t="s">
        <v>469</v>
      </c>
      <c r="L3" s="21" t="s">
        <v>438</v>
      </c>
      <c r="M3" s="21" t="s">
        <v>445</v>
      </c>
      <c r="N3" s="21" t="s">
        <v>446</v>
      </c>
      <c r="O3" s="21" t="s">
        <v>447</v>
      </c>
      <c r="P3" s="21" t="s">
        <v>448</v>
      </c>
      <c r="Q3" s="21" t="s">
        <v>439</v>
      </c>
      <c r="R3" s="21" t="s">
        <v>440</v>
      </c>
      <c r="S3" s="21" t="s">
        <v>441</v>
      </c>
      <c r="T3" s="21" t="s">
        <v>34</v>
      </c>
      <c r="U3" s="21" t="s">
        <v>442</v>
      </c>
      <c r="V3" s="21" t="s">
        <v>33</v>
      </c>
      <c r="W3" s="21" t="s">
        <v>601</v>
      </c>
      <c r="X3" s="21" t="s">
        <v>602</v>
      </c>
      <c r="Y3" s="21" t="s">
        <v>603</v>
      </c>
      <c r="Z3" s="21" t="s">
        <v>604</v>
      </c>
      <c r="AA3" s="21" t="s">
        <v>605</v>
      </c>
      <c r="AB3" s="21" t="s">
        <v>606</v>
      </c>
      <c r="AC3" s="21" t="s">
        <v>607</v>
      </c>
      <c r="AD3" s="21" t="s">
        <v>608</v>
      </c>
      <c r="AE3" s="21" t="s">
        <v>1151</v>
      </c>
      <c r="AF3" s="21" t="s">
        <v>1152</v>
      </c>
      <c r="AG3" s="21" t="s">
        <v>2783</v>
      </c>
      <c r="AH3" s="21" t="s">
        <v>2900</v>
      </c>
      <c r="AI3" s="13"/>
      <c r="AJ3" s="13"/>
      <c r="AK3" s="13"/>
      <c r="AL3" s="13"/>
      <c r="AM3" s="13"/>
      <c r="AN3" s="13"/>
      <c r="AO3" s="13"/>
      <c r="AP3" s="13"/>
      <c r="AQ3" s="13"/>
      <c r="AR3" s="13"/>
      <c r="AS3" s="13"/>
      <c r="AT3" s="13"/>
      <c r="AU3" s="13"/>
      <c r="AV3" s="13"/>
      <c r="AW3" s="13"/>
      <c r="AX3" s="13"/>
      <c r="AY3" s="13"/>
      <c r="AZ3" s="13"/>
      <c r="BA3" s="13"/>
    </row>
    <row r="4" spans="1:53">
      <c r="A4" s="92" t="s">
        <v>13</v>
      </c>
      <c r="B4" s="286">
        <v>82.2</v>
      </c>
      <c r="C4" s="286">
        <v>82.2</v>
      </c>
      <c r="D4" s="286">
        <v>83.1</v>
      </c>
      <c r="E4" s="286">
        <v>83.1</v>
      </c>
      <c r="F4" s="286">
        <v>83.1</v>
      </c>
      <c r="G4" s="286">
        <v>83.1</v>
      </c>
      <c r="H4" s="286">
        <v>83.1</v>
      </c>
      <c r="I4" s="286">
        <v>84.1</v>
      </c>
      <c r="J4" s="286">
        <v>84.1</v>
      </c>
      <c r="K4" s="286">
        <v>84.1</v>
      </c>
      <c r="L4" s="286">
        <v>84.1</v>
      </c>
      <c r="M4" s="286">
        <v>84.1</v>
      </c>
      <c r="N4" s="286">
        <v>85</v>
      </c>
      <c r="O4" s="286">
        <v>85</v>
      </c>
      <c r="P4" s="286">
        <v>85</v>
      </c>
      <c r="Q4" s="286">
        <v>85.5</v>
      </c>
      <c r="R4" s="286">
        <v>85.5</v>
      </c>
      <c r="S4" s="286">
        <v>85.53</v>
      </c>
      <c r="T4" s="286">
        <v>85.53</v>
      </c>
      <c r="U4" s="286">
        <v>85.53</v>
      </c>
      <c r="V4" s="286">
        <v>85.53</v>
      </c>
      <c r="W4" s="286">
        <v>85.53</v>
      </c>
      <c r="X4" s="286">
        <v>85.53</v>
      </c>
      <c r="Y4" s="286">
        <v>85.53</v>
      </c>
      <c r="Z4" s="286">
        <v>85.53</v>
      </c>
      <c r="AA4" s="286">
        <v>85.53</v>
      </c>
      <c r="AB4" s="286">
        <v>85.53</v>
      </c>
      <c r="AC4" s="286">
        <v>85.53</v>
      </c>
      <c r="AD4" s="286">
        <v>85.53</v>
      </c>
      <c r="AE4" s="286">
        <v>85.53</v>
      </c>
      <c r="AF4" s="286">
        <v>85.53</v>
      </c>
      <c r="AG4" s="286">
        <v>85.53</v>
      </c>
      <c r="AH4" s="286">
        <v>85.53</v>
      </c>
      <c r="AI4" s="13"/>
      <c r="AJ4" s="13"/>
      <c r="AK4" s="13"/>
      <c r="AL4" s="13"/>
      <c r="AM4" s="13"/>
      <c r="AN4" s="13"/>
      <c r="AO4" s="13"/>
      <c r="AP4" s="13"/>
      <c r="AQ4" s="13"/>
      <c r="AR4" s="13"/>
      <c r="AS4" s="13"/>
      <c r="AT4" s="13"/>
      <c r="AU4" s="13"/>
      <c r="AV4" s="13"/>
      <c r="AW4" s="13"/>
      <c r="AX4" s="13"/>
      <c r="AY4" s="13"/>
      <c r="AZ4" s="13"/>
      <c r="BA4" s="13"/>
    </row>
    <row r="5" spans="1:53">
      <c r="A5" s="92" t="s">
        <v>12</v>
      </c>
      <c r="B5" s="286">
        <v>1.4</v>
      </c>
      <c r="C5" s="286">
        <v>1.4</v>
      </c>
      <c r="D5" s="286">
        <v>1.38</v>
      </c>
      <c r="E5" s="286">
        <v>1.38</v>
      </c>
      <c r="F5" s="286">
        <v>1.38</v>
      </c>
      <c r="G5" s="286">
        <v>1</v>
      </c>
      <c r="H5" s="286">
        <v>1.4</v>
      </c>
      <c r="I5" s="286">
        <v>1.4</v>
      </c>
      <c r="J5" s="286">
        <v>1.4</v>
      </c>
      <c r="K5" s="286">
        <v>1.4</v>
      </c>
      <c r="L5" s="286">
        <v>1.4</v>
      </c>
      <c r="M5" s="286">
        <v>1.4</v>
      </c>
      <c r="N5" s="286">
        <v>1.44</v>
      </c>
      <c r="O5" s="286">
        <v>1.59</v>
      </c>
      <c r="P5" s="286">
        <v>1.74</v>
      </c>
      <c r="Q5" s="286">
        <v>1.89</v>
      </c>
      <c r="R5" s="286">
        <v>2.04</v>
      </c>
      <c r="S5" s="286">
        <v>2.19</v>
      </c>
      <c r="T5" s="286">
        <v>2.34</v>
      </c>
      <c r="U5" s="286">
        <v>2.4900000000000002</v>
      </c>
      <c r="V5" s="286">
        <v>2.64</v>
      </c>
      <c r="W5" s="286">
        <v>2.79</v>
      </c>
      <c r="X5" s="286">
        <v>2.94</v>
      </c>
      <c r="Y5" s="286">
        <v>3.09</v>
      </c>
      <c r="Z5" s="286">
        <v>3.24</v>
      </c>
      <c r="AA5" s="286">
        <v>3.39</v>
      </c>
      <c r="AB5" s="286">
        <v>3.5</v>
      </c>
      <c r="AC5" s="286">
        <v>3.75</v>
      </c>
      <c r="AD5" s="286">
        <v>3.94</v>
      </c>
      <c r="AE5" s="286">
        <v>3.94</v>
      </c>
      <c r="AF5" s="286">
        <v>3.94</v>
      </c>
      <c r="AG5" s="286">
        <v>3.94</v>
      </c>
      <c r="AH5" s="286">
        <v>3.94</v>
      </c>
      <c r="AI5" s="13"/>
      <c r="AJ5" s="13"/>
      <c r="AK5" s="13"/>
      <c r="AL5" s="13"/>
      <c r="AM5" s="13"/>
      <c r="AN5" s="13"/>
      <c r="AO5" s="13"/>
      <c r="AP5" s="13"/>
      <c r="AQ5" s="13"/>
      <c r="AR5" s="13"/>
      <c r="AS5" s="13"/>
      <c r="AT5" s="13"/>
      <c r="AU5" s="13"/>
      <c r="AV5" s="13"/>
      <c r="AW5" s="13"/>
      <c r="AX5" s="13"/>
      <c r="AY5" s="13"/>
      <c r="AZ5" s="13"/>
      <c r="BA5" s="13"/>
    </row>
    <row r="6" spans="1:53">
      <c r="A6" s="92" t="s">
        <v>483</v>
      </c>
      <c r="B6" s="286">
        <v>0.13</v>
      </c>
      <c r="C6" s="286">
        <v>0.13</v>
      </c>
      <c r="D6" s="286">
        <v>0.13</v>
      </c>
      <c r="E6" s="286">
        <v>0.13</v>
      </c>
      <c r="F6" s="286">
        <v>0.13</v>
      </c>
      <c r="G6" s="286">
        <v>0.13</v>
      </c>
      <c r="H6" s="286">
        <v>0.13</v>
      </c>
      <c r="I6" s="286">
        <v>0.13</v>
      </c>
      <c r="J6" s="286">
        <v>0.13</v>
      </c>
      <c r="K6" s="286">
        <v>0.13</v>
      </c>
      <c r="L6" s="286">
        <v>0.13</v>
      </c>
      <c r="M6" s="286">
        <v>0.13</v>
      </c>
      <c r="N6" s="286">
        <v>0.13</v>
      </c>
      <c r="O6" s="286">
        <v>0.13</v>
      </c>
      <c r="P6" s="286">
        <v>0.13</v>
      </c>
      <c r="Q6" s="286">
        <v>0.13</v>
      </c>
      <c r="R6" s="286">
        <v>0.13</v>
      </c>
      <c r="S6" s="286">
        <v>0.13</v>
      </c>
      <c r="T6" s="286">
        <v>0.13</v>
      </c>
      <c r="U6" s="286">
        <v>0.13</v>
      </c>
      <c r="V6" s="286">
        <v>0.13</v>
      </c>
      <c r="W6" s="286">
        <v>0.13</v>
      </c>
      <c r="X6" s="286">
        <v>0.13</v>
      </c>
      <c r="Y6" s="286">
        <v>0.13</v>
      </c>
      <c r="Z6" s="286">
        <v>0.13</v>
      </c>
      <c r="AA6" s="286">
        <v>0.13</v>
      </c>
      <c r="AB6" s="286">
        <v>0.13</v>
      </c>
      <c r="AC6" s="286">
        <v>0.13</v>
      </c>
      <c r="AD6" s="286">
        <v>0.13</v>
      </c>
      <c r="AE6" s="286">
        <v>0.13</v>
      </c>
      <c r="AF6" s="286">
        <v>0.13</v>
      </c>
      <c r="AG6" s="286">
        <v>0.13</v>
      </c>
      <c r="AH6" s="286">
        <v>0.13</v>
      </c>
      <c r="AI6" s="13"/>
      <c r="AJ6" s="13"/>
      <c r="AK6" s="13"/>
      <c r="AL6" s="13"/>
      <c r="AM6" s="13"/>
      <c r="AN6" s="13"/>
      <c r="AO6" s="13"/>
      <c r="AP6" s="13"/>
      <c r="AQ6" s="13"/>
      <c r="AR6" s="13"/>
      <c r="AS6" s="13"/>
      <c r="AT6" s="13"/>
      <c r="AU6" s="13"/>
      <c r="AV6" s="13"/>
      <c r="AW6" s="13"/>
      <c r="AX6" s="13"/>
      <c r="AY6" s="13"/>
      <c r="AZ6" s="13"/>
      <c r="BA6" s="13"/>
    </row>
    <row r="7" spans="1:53">
      <c r="A7" s="92" t="s">
        <v>573</v>
      </c>
      <c r="B7" s="286">
        <v>10</v>
      </c>
      <c r="C7" s="286">
        <v>10</v>
      </c>
      <c r="D7" s="286">
        <v>10</v>
      </c>
      <c r="E7" s="286">
        <v>11</v>
      </c>
      <c r="F7" s="286">
        <v>11</v>
      </c>
      <c r="G7" s="286">
        <v>11</v>
      </c>
      <c r="H7" s="286">
        <v>11</v>
      </c>
      <c r="I7" s="286">
        <v>11</v>
      </c>
      <c r="J7" s="286">
        <v>11</v>
      </c>
      <c r="K7" s="286">
        <v>11</v>
      </c>
      <c r="L7" s="286">
        <v>11</v>
      </c>
      <c r="M7" s="286">
        <v>11</v>
      </c>
      <c r="N7" s="286">
        <v>11</v>
      </c>
      <c r="O7" s="286">
        <v>11</v>
      </c>
      <c r="P7" s="286">
        <v>11</v>
      </c>
      <c r="Q7" s="286">
        <v>11</v>
      </c>
      <c r="R7" s="286">
        <v>11</v>
      </c>
      <c r="S7" s="286">
        <v>11</v>
      </c>
      <c r="T7" s="286">
        <v>11</v>
      </c>
      <c r="U7" s="286">
        <v>11</v>
      </c>
      <c r="V7" s="286">
        <v>11</v>
      </c>
      <c r="W7" s="286">
        <v>11</v>
      </c>
      <c r="X7" s="286">
        <v>11</v>
      </c>
      <c r="Y7" s="286">
        <v>11</v>
      </c>
      <c r="Z7" s="286">
        <v>11</v>
      </c>
      <c r="AA7" s="286">
        <v>11</v>
      </c>
      <c r="AB7" s="286">
        <v>11</v>
      </c>
      <c r="AC7" s="286">
        <v>11</v>
      </c>
      <c r="AD7" s="286">
        <v>11</v>
      </c>
      <c r="AE7" s="286">
        <v>11</v>
      </c>
      <c r="AF7" s="286">
        <v>11</v>
      </c>
      <c r="AG7" s="286">
        <v>11</v>
      </c>
      <c r="AH7" s="286">
        <v>11</v>
      </c>
      <c r="AI7" s="13"/>
      <c r="AJ7" s="13"/>
      <c r="AK7" s="13"/>
      <c r="AL7" s="13"/>
      <c r="AM7" s="13"/>
      <c r="AN7" s="13"/>
      <c r="AO7" s="13"/>
      <c r="AP7" s="13"/>
      <c r="AQ7" s="13"/>
      <c r="AR7" s="13"/>
      <c r="AS7" s="13"/>
      <c r="AT7" s="13"/>
      <c r="AU7" s="13"/>
      <c r="AV7" s="13"/>
      <c r="AW7" s="13"/>
      <c r="AX7" s="13"/>
      <c r="AY7" s="13"/>
      <c r="AZ7" s="13"/>
      <c r="BA7" s="13"/>
    </row>
    <row r="8" spans="1:53">
      <c r="A8" s="92" t="s">
        <v>482</v>
      </c>
      <c r="B8" s="286">
        <v>45</v>
      </c>
      <c r="C8" s="286">
        <v>45</v>
      </c>
      <c r="D8" s="286">
        <v>49</v>
      </c>
      <c r="E8" s="286">
        <v>49</v>
      </c>
      <c r="F8" s="286">
        <v>49</v>
      </c>
      <c r="G8" s="286">
        <v>49</v>
      </c>
      <c r="H8" s="286">
        <v>49</v>
      </c>
      <c r="I8" s="286">
        <v>49</v>
      </c>
      <c r="J8" s="286">
        <v>49</v>
      </c>
      <c r="K8" s="286">
        <v>49</v>
      </c>
      <c r="L8" s="286">
        <v>50</v>
      </c>
      <c r="M8" s="286">
        <v>50</v>
      </c>
      <c r="N8" s="286">
        <v>50</v>
      </c>
      <c r="O8" s="286">
        <v>50</v>
      </c>
      <c r="P8" s="286">
        <v>50</v>
      </c>
      <c r="Q8" s="286">
        <v>50</v>
      </c>
      <c r="R8" s="286">
        <v>50</v>
      </c>
      <c r="S8" s="286">
        <v>50</v>
      </c>
      <c r="T8" s="286">
        <v>50</v>
      </c>
      <c r="U8" s="286">
        <v>50</v>
      </c>
      <c r="V8" s="286">
        <v>50</v>
      </c>
      <c r="W8" s="286">
        <v>50</v>
      </c>
      <c r="X8" s="286">
        <v>50</v>
      </c>
      <c r="Y8" s="286">
        <v>50</v>
      </c>
      <c r="Z8" s="286">
        <v>50</v>
      </c>
      <c r="AA8" s="286">
        <v>50</v>
      </c>
      <c r="AB8" s="286">
        <v>50</v>
      </c>
      <c r="AC8" s="286">
        <v>50</v>
      </c>
      <c r="AD8" s="286">
        <v>50</v>
      </c>
      <c r="AE8" s="286">
        <v>50</v>
      </c>
      <c r="AF8" s="286">
        <v>50</v>
      </c>
      <c r="AG8" s="286">
        <v>50</v>
      </c>
      <c r="AH8" s="286">
        <v>50</v>
      </c>
    </row>
    <row r="9" spans="1:53">
      <c r="A9" s="92" t="s">
        <v>11</v>
      </c>
      <c r="B9" s="286">
        <v>2</v>
      </c>
      <c r="C9" s="286">
        <v>2</v>
      </c>
      <c r="D9" s="286">
        <v>2</v>
      </c>
      <c r="E9" s="286">
        <v>2</v>
      </c>
      <c r="F9" s="286">
        <v>3</v>
      </c>
      <c r="G9" s="286">
        <v>3</v>
      </c>
      <c r="H9" s="286">
        <v>3</v>
      </c>
      <c r="I9" s="286">
        <v>3</v>
      </c>
      <c r="J9" s="286">
        <v>3</v>
      </c>
      <c r="K9" s="286">
        <v>3</v>
      </c>
      <c r="L9" s="286">
        <v>3</v>
      </c>
      <c r="M9" s="286">
        <v>3</v>
      </c>
      <c r="N9" s="286">
        <v>3</v>
      </c>
      <c r="O9" s="286">
        <v>3</v>
      </c>
      <c r="P9" s="286">
        <v>3</v>
      </c>
      <c r="Q9" s="286">
        <v>3</v>
      </c>
      <c r="R9" s="286">
        <v>3</v>
      </c>
      <c r="S9" s="286">
        <v>3</v>
      </c>
      <c r="T9" s="286">
        <v>3</v>
      </c>
      <c r="U9" s="286">
        <v>3</v>
      </c>
      <c r="V9" s="286">
        <v>3</v>
      </c>
      <c r="W9" s="286">
        <v>3</v>
      </c>
      <c r="X9" s="286">
        <v>3</v>
      </c>
      <c r="Y9" s="286">
        <v>3</v>
      </c>
      <c r="Z9" s="286">
        <v>3</v>
      </c>
      <c r="AA9" s="286">
        <v>3</v>
      </c>
      <c r="AB9" s="286">
        <v>3</v>
      </c>
      <c r="AC9" s="286">
        <v>3</v>
      </c>
      <c r="AD9" s="286">
        <v>3</v>
      </c>
      <c r="AE9" s="286">
        <v>3</v>
      </c>
      <c r="AF9" s="286">
        <v>3</v>
      </c>
      <c r="AG9" s="286">
        <v>3</v>
      </c>
      <c r="AH9" s="286">
        <v>3</v>
      </c>
    </row>
    <row r="10" spans="1:53">
      <c r="A10" s="92" t="s">
        <v>10</v>
      </c>
      <c r="B10" s="286">
        <v>1087</v>
      </c>
      <c r="C10" s="286">
        <v>1087</v>
      </c>
      <c r="D10" s="286">
        <v>1087</v>
      </c>
      <c r="E10" s="286">
        <v>1087</v>
      </c>
      <c r="F10" s="286">
        <v>1087</v>
      </c>
      <c r="G10" s="286">
        <v>1087</v>
      </c>
      <c r="H10" s="286">
        <v>1087</v>
      </c>
      <c r="I10" s="286">
        <v>1087</v>
      </c>
      <c r="J10" s="286">
        <v>1087</v>
      </c>
      <c r="K10" s="286">
        <v>1086</v>
      </c>
      <c r="L10" s="286">
        <v>1086</v>
      </c>
      <c r="M10" s="286">
        <v>1086</v>
      </c>
      <c r="N10" s="286">
        <v>1086</v>
      </c>
      <c r="O10" s="286">
        <v>1086</v>
      </c>
      <c r="P10" s="286">
        <v>1086</v>
      </c>
      <c r="Q10" s="286">
        <v>1086</v>
      </c>
      <c r="R10" s="286">
        <v>1086</v>
      </c>
      <c r="S10" s="286">
        <v>1086</v>
      </c>
      <c r="T10" s="286">
        <v>1086</v>
      </c>
      <c r="U10" s="286">
        <v>1086</v>
      </c>
      <c r="V10" s="286">
        <v>1086</v>
      </c>
      <c r="W10" s="286">
        <v>1086</v>
      </c>
      <c r="X10" s="286">
        <v>1086</v>
      </c>
      <c r="Y10" s="286">
        <v>1086</v>
      </c>
      <c r="Z10" s="286">
        <v>1086</v>
      </c>
      <c r="AA10" s="286">
        <v>1086</v>
      </c>
      <c r="AB10" s="286">
        <v>1086</v>
      </c>
      <c r="AC10" s="286">
        <v>1086</v>
      </c>
      <c r="AD10" s="286">
        <v>1086</v>
      </c>
      <c r="AE10" s="286">
        <v>1086</v>
      </c>
      <c r="AF10" s="286">
        <v>1086</v>
      </c>
      <c r="AG10" s="286">
        <v>1086</v>
      </c>
      <c r="AH10" s="286">
        <v>1086</v>
      </c>
    </row>
    <row r="11" spans="1:53">
      <c r="A11" s="92" t="s">
        <v>9</v>
      </c>
      <c r="B11" s="286">
        <v>20</v>
      </c>
      <c r="C11" s="286">
        <v>20</v>
      </c>
      <c r="D11" s="286">
        <v>28</v>
      </c>
      <c r="E11" s="286">
        <v>28</v>
      </c>
      <c r="F11" s="286">
        <v>32</v>
      </c>
      <c r="G11" s="286">
        <v>36</v>
      </c>
      <c r="H11" s="286">
        <v>40</v>
      </c>
      <c r="I11" s="286">
        <v>43</v>
      </c>
      <c r="J11" s="286">
        <v>47</v>
      </c>
      <c r="K11" s="286">
        <v>51</v>
      </c>
      <c r="L11" s="286">
        <v>55</v>
      </c>
      <c r="M11" s="286">
        <v>55</v>
      </c>
      <c r="N11" s="286">
        <v>61</v>
      </c>
      <c r="O11" s="286">
        <v>63</v>
      </c>
      <c r="P11" s="286">
        <v>71</v>
      </c>
      <c r="Q11" s="286">
        <v>73</v>
      </c>
      <c r="R11" s="286">
        <v>75</v>
      </c>
      <c r="S11" s="286">
        <v>77</v>
      </c>
      <c r="T11" s="286">
        <v>80</v>
      </c>
      <c r="U11" s="286">
        <v>83</v>
      </c>
      <c r="V11" s="286">
        <v>86</v>
      </c>
      <c r="W11" s="286">
        <v>89</v>
      </c>
      <c r="X11" s="286">
        <v>90.6</v>
      </c>
      <c r="Y11" s="286">
        <v>90.6</v>
      </c>
      <c r="Z11" s="286">
        <v>90.6</v>
      </c>
      <c r="AA11" s="286">
        <v>90.6</v>
      </c>
      <c r="AB11" s="286">
        <v>90.6</v>
      </c>
      <c r="AC11" s="286">
        <v>90.6</v>
      </c>
      <c r="AD11" s="286">
        <v>90.6</v>
      </c>
      <c r="AE11" s="286">
        <v>90.6</v>
      </c>
      <c r="AF11" s="286">
        <v>90.6</v>
      </c>
      <c r="AG11" s="286">
        <v>90.6</v>
      </c>
      <c r="AH11" s="286">
        <v>90.6</v>
      </c>
    </row>
    <row r="12" spans="1:53">
      <c r="A12" s="92" t="s">
        <v>8</v>
      </c>
      <c r="B12" s="286">
        <v>17</v>
      </c>
      <c r="C12" s="286">
        <v>17</v>
      </c>
      <c r="D12" s="286">
        <v>17</v>
      </c>
      <c r="E12" s="286">
        <v>18</v>
      </c>
      <c r="F12" s="286">
        <v>18</v>
      </c>
      <c r="G12" s="286">
        <v>18</v>
      </c>
      <c r="H12" s="286">
        <v>18</v>
      </c>
      <c r="I12" s="286">
        <v>18</v>
      </c>
      <c r="J12" s="286">
        <v>20</v>
      </c>
      <c r="K12" s="286">
        <v>20</v>
      </c>
      <c r="L12" s="286">
        <v>20</v>
      </c>
      <c r="M12" s="286">
        <v>21</v>
      </c>
      <c r="N12" s="286">
        <v>21</v>
      </c>
      <c r="O12" s="286">
        <v>22</v>
      </c>
      <c r="P12" s="286">
        <v>21</v>
      </c>
      <c r="Q12" s="286">
        <v>21</v>
      </c>
      <c r="R12" s="286">
        <v>21</v>
      </c>
      <c r="S12" s="286">
        <v>21</v>
      </c>
      <c r="T12" s="286">
        <v>21</v>
      </c>
      <c r="U12" s="286">
        <v>21.5</v>
      </c>
      <c r="V12" s="286">
        <v>20</v>
      </c>
      <c r="W12" s="286">
        <v>20</v>
      </c>
      <c r="X12" s="286">
        <v>19</v>
      </c>
      <c r="Y12" s="286">
        <v>19</v>
      </c>
      <c r="Z12" s="286">
        <v>19</v>
      </c>
      <c r="AA12" s="286">
        <v>19</v>
      </c>
      <c r="AB12" s="286">
        <v>19</v>
      </c>
      <c r="AC12" s="286">
        <v>19</v>
      </c>
      <c r="AD12" s="286">
        <v>19</v>
      </c>
      <c r="AE12" s="286">
        <v>19</v>
      </c>
      <c r="AF12" s="286">
        <v>19</v>
      </c>
      <c r="AG12" s="286">
        <v>19</v>
      </c>
      <c r="AH12" s="286">
        <v>19</v>
      </c>
    </row>
    <row r="13" spans="1:53">
      <c r="A13" s="92" t="s">
        <v>6</v>
      </c>
      <c r="B13" s="286">
        <v>113.4</v>
      </c>
      <c r="C13" s="286">
        <v>111.2</v>
      </c>
      <c r="D13" s="286">
        <v>109</v>
      </c>
      <c r="E13" s="286">
        <v>109</v>
      </c>
      <c r="F13" s="286">
        <v>109</v>
      </c>
      <c r="G13" s="286">
        <v>109</v>
      </c>
      <c r="H13" s="286">
        <v>109</v>
      </c>
      <c r="I13" s="286">
        <v>110.5</v>
      </c>
      <c r="J13" s="286">
        <v>112.1</v>
      </c>
      <c r="K13" s="286">
        <v>114</v>
      </c>
      <c r="L13" s="286">
        <v>115</v>
      </c>
      <c r="M13" s="286">
        <v>117</v>
      </c>
      <c r="N13" s="286">
        <v>118</v>
      </c>
      <c r="O13" s="286">
        <v>118</v>
      </c>
      <c r="P13" s="286">
        <v>118</v>
      </c>
      <c r="Q13" s="286">
        <v>118</v>
      </c>
      <c r="R13" s="286">
        <v>118</v>
      </c>
      <c r="S13" s="286">
        <v>118</v>
      </c>
      <c r="T13" s="286">
        <v>118</v>
      </c>
      <c r="U13" s="286">
        <v>118</v>
      </c>
      <c r="V13" s="286">
        <v>118</v>
      </c>
      <c r="W13" s="286">
        <v>118</v>
      </c>
      <c r="X13" s="286">
        <v>118</v>
      </c>
      <c r="Y13" s="286">
        <v>118</v>
      </c>
      <c r="Z13" s="286">
        <v>118</v>
      </c>
      <c r="AA13" s="286">
        <v>118</v>
      </c>
      <c r="AB13" s="286">
        <v>118</v>
      </c>
      <c r="AC13" s="286">
        <v>118.12</v>
      </c>
      <c r="AD13" s="286">
        <v>118</v>
      </c>
      <c r="AE13" s="286">
        <v>118</v>
      </c>
      <c r="AF13" s="286">
        <v>118</v>
      </c>
      <c r="AG13" s="286">
        <v>118</v>
      </c>
      <c r="AH13" s="286">
        <v>118</v>
      </c>
    </row>
    <row r="14" spans="1:53">
      <c r="A14" s="92" t="s">
        <v>17</v>
      </c>
      <c r="B14" s="286">
        <v>5</v>
      </c>
      <c r="C14" s="286">
        <v>5</v>
      </c>
      <c r="D14" s="286">
        <v>6</v>
      </c>
      <c r="E14" s="286">
        <v>6</v>
      </c>
      <c r="F14" s="286">
        <v>6</v>
      </c>
      <c r="G14" s="286">
        <v>7</v>
      </c>
      <c r="H14" s="286">
        <v>7</v>
      </c>
      <c r="I14" s="286">
        <v>7</v>
      </c>
      <c r="J14" s="286">
        <v>7</v>
      </c>
      <c r="K14" s="286">
        <v>7</v>
      </c>
      <c r="L14" s="286">
        <v>7</v>
      </c>
      <c r="M14" s="286">
        <v>8</v>
      </c>
      <c r="N14" s="286">
        <v>8</v>
      </c>
      <c r="O14" s="286">
        <v>8</v>
      </c>
      <c r="P14" s="286">
        <v>8</v>
      </c>
      <c r="Q14" s="286">
        <v>8</v>
      </c>
      <c r="R14" s="286">
        <v>8</v>
      </c>
      <c r="S14" s="286">
        <v>8</v>
      </c>
      <c r="T14" s="286">
        <v>8</v>
      </c>
      <c r="U14" s="286">
        <v>8</v>
      </c>
      <c r="V14" s="286">
        <v>8</v>
      </c>
      <c r="W14" s="286">
        <v>8</v>
      </c>
      <c r="X14" s="286">
        <v>8</v>
      </c>
      <c r="Y14" s="286">
        <v>8</v>
      </c>
      <c r="Z14" s="286">
        <v>8</v>
      </c>
      <c r="AA14" s="286">
        <v>8</v>
      </c>
      <c r="AB14" s="286">
        <v>8</v>
      </c>
      <c r="AC14" s="286">
        <v>8</v>
      </c>
      <c r="AD14" s="286">
        <v>8</v>
      </c>
      <c r="AE14" s="286">
        <v>8</v>
      </c>
      <c r="AF14" s="286">
        <v>8</v>
      </c>
      <c r="AG14" s="286">
        <v>8</v>
      </c>
      <c r="AH14" s="286">
        <v>8</v>
      </c>
    </row>
    <row r="15" spans="1:53">
      <c r="A15" s="92" t="s">
        <v>4</v>
      </c>
      <c r="B15" s="286"/>
      <c r="C15" s="286"/>
      <c r="D15" s="286"/>
      <c r="E15" s="286"/>
      <c r="F15" s="286"/>
      <c r="G15" s="286"/>
      <c r="H15" s="286"/>
      <c r="I15" s="286"/>
      <c r="J15" s="286"/>
      <c r="K15" s="286"/>
      <c r="L15" s="286"/>
      <c r="M15" s="286"/>
      <c r="N15" s="286"/>
      <c r="O15" s="286">
        <v>0.3</v>
      </c>
      <c r="P15" s="286">
        <v>0.3</v>
      </c>
      <c r="Q15" s="286">
        <v>0.3</v>
      </c>
      <c r="R15" s="286">
        <v>0.3</v>
      </c>
      <c r="S15" s="286">
        <v>0.3</v>
      </c>
      <c r="T15" s="286">
        <v>0.3</v>
      </c>
      <c r="U15" s="286">
        <v>0.3</v>
      </c>
      <c r="V15" s="286">
        <v>0.3</v>
      </c>
      <c r="W15" s="286">
        <v>0.3</v>
      </c>
      <c r="X15" s="286">
        <v>0.3</v>
      </c>
      <c r="Y15" s="286">
        <v>0.3</v>
      </c>
      <c r="Z15" s="286">
        <v>0.3</v>
      </c>
      <c r="AA15" s="286">
        <v>0.3</v>
      </c>
      <c r="AB15" s="286">
        <v>0.3</v>
      </c>
      <c r="AC15" s="286">
        <v>0.3</v>
      </c>
      <c r="AD15" s="286">
        <v>0.3</v>
      </c>
      <c r="AE15" s="286">
        <v>0.3</v>
      </c>
      <c r="AF15" s="286">
        <v>0.3</v>
      </c>
      <c r="AG15" s="286">
        <v>0.3</v>
      </c>
      <c r="AH15" s="286">
        <v>0.3</v>
      </c>
    </row>
    <row r="16" spans="1:53">
      <c r="A16" s="92" t="s">
        <v>3</v>
      </c>
      <c r="B16" s="286">
        <v>1200</v>
      </c>
      <c r="C16" s="286">
        <v>1200</v>
      </c>
      <c r="D16" s="286">
        <v>1240</v>
      </c>
      <c r="E16" s="286">
        <v>1270</v>
      </c>
      <c r="F16" s="286">
        <v>1270</v>
      </c>
      <c r="G16" s="286">
        <v>1355</v>
      </c>
      <c r="H16" s="286">
        <v>1400</v>
      </c>
      <c r="I16" s="286">
        <v>1498</v>
      </c>
      <c r="J16" s="286">
        <v>1485</v>
      </c>
      <c r="K16" s="286">
        <v>1498</v>
      </c>
      <c r="L16" s="286">
        <v>1498</v>
      </c>
      <c r="M16" s="286">
        <v>1500</v>
      </c>
      <c r="N16" s="286">
        <v>1506</v>
      </c>
      <c r="O16" s="286">
        <v>1510</v>
      </c>
      <c r="P16" s="286">
        <v>1514</v>
      </c>
      <c r="Q16" s="286">
        <v>1518</v>
      </c>
      <c r="R16" s="286">
        <v>1522</v>
      </c>
      <c r="S16" s="286">
        <v>1526</v>
      </c>
      <c r="T16" s="286">
        <v>1530</v>
      </c>
      <c r="U16" s="286">
        <v>1534</v>
      </c>
      <c r="V16" s="286">
        <v>1538</v>
      </c>
      <c r="W16" s="286">
        <v>1601</v>
      </c>
      <c r="X16" s="286">
        <v>1670</v>
      </c>
      <c r="Y16" s="286">
        <v>1670</v>
      </c>
      <c r="Z16" s="286">
        <v>1670</v>
      </c>
      <c r="AA16" s="286">
        <v>1670</v>
      </c>
      <c r="AB16" s="286">
        <v>1670</v>
      </c>
      <c r="AC16" s="286">
        <v>1670</v>
      </c>
      <c r="AD16" s="286">
        <v>1670</v>
      </c>
      <c r="AE16" s="286">
        <v>1670</v>
      </c>
      <c r="AF16" s="286">
        <v>1670</v>
      </c>
      <c r="AG16" s="286">
        <v>1670</v>
      </c>
      <c r="AH16" s="286">
        <v>1670</v>
      </c>
    </row>
    <row r="17" spans="1:53">
      <c r="A17" s="92" t="s">
        <v>32</v>
      </c>
      <c r="B17" s="286">
        <v>147</v>
      </c>
      <c r="C17" s="286">
        <v>148</v>
      </c>
      <c r="D17" s="286">
        <v>148.19999999999999</v>
      </c>
      <c r="E17" s="286">
        <v>150</v>
      </c>
      <c r="F17" s="286">
        <v>150</v>
      </c>
      <c r="G17" s="286">
        <v>150</v>
      </c>
      <c r="H17" s="286">
        <v>150</v>
      </c>
      <c r="I17" s="286">
        <v>155</v>
      </c>
      <c r="J17" s="286">
        <v>155</v>
      </c>
      <c r="K17" s="286">
        <v>157</v>
      </c>
      <c r="L17" s="286">
        <v>160</v>
      </c>
      <c r="M17" s="286">
        <v>172</v>
      </c>
      <c r="N17" s="286">
        <v>184</v>
      </c>
      <c r="O17" s="286">
        <v>200</v>
      </c>
      <c r="P17" s="286">
        <v>225</v>
      </c>
      <c r="Q17" s="286">
        <v>250</v>
      </c>
      <c r="R17" s="286">
        <v>266.66669999999999</v>
      </c>
      <c r="S17" s="286">
        <v>283.33330000000001</v>
      </c>
      <c r="T17" s="286">
        <v>300</v>
      </c>
      <c r="U17" s="286">
        <v>320</v>
      </c>
      <c r="V17" s="286">
        <v>335</v>
      </c>
      <c r="W17" s="286">
        <v>350</v>
      </c>
      <c r="X17" s="286">
        <v>364</v>
      </c>
      <c r="Y17" s="286">
        <v>364</v>
      </c>
      <c r="Z17" s="286">
        <v>364</v>
      </c>
      <c r="AA17" s="286">
        <v>364</v>
      </c>
      <c r="AB17" s="286">
        <v>364</v>
      </c>
      <c r="AC17" s="286">
        <v>364</v>
      </c>
      <c r="AD17" s="286">
        <v>364</v>
      </c>
      <c r="AE17" s="286">
        <v>364</v>
      </c>
      <c r="AF17" s="286">
        <v>364</v>
      </c>
      <c r="AG17" s="286">
        <v>364</v>
      </c>
      <c r="AH17" s="286">
        <v>364</v>
      </c>
    </row>
    <row r="18" spans="1:53">
      <c r="A18" s="92" t="s">
        <v>1</v>
      </c>
      <c r="B18" s="286">
        <v>30</v>
      </c>
      <c r="C18" s="286">
        <v>30</v>
      </c>
      <c r="D18" s="286">
        <v>46</v>
      </c>
      <c r="E18" s="286">
        <v>57</v>
      </c>
      <c r="F18" s="286">
        <v>68</v>
      </c>
      <c r="G18" s="286">
        <v>79</v>
      </c>
      <c r="H18" s="286">
        <v>90</v>
      </c>
      <c r="I18" s="286">
        <v>101</v>
      </c>
      <c r="J18" s="286">
        <v>112</v>
      </c>
      <c r="K18" s="286">
        <v>123</v>
      </c>
      <c r="L18" s="286">
        <v>134</v>
      </c>
      <c r="M18" s="286">
        <v>145</v>
      </c>
      <c r="N18" s="286">
        <v>156</v>
      </c>
      <c r="O18" s="286">
        <v>156</v>
      </c>
      <c r="P18" s="286">
        <v>156</v>
      </c>
      <c r="Q18" s="286">
        <v>156</v>
      </c>
      <c r="R18" s="286">
        <v>156</v>
      </c>
      <c r="S18" s="286">
        <v>156</v>
      </c>
      <c r="T18" s="286">
        <v>156</v>
      </c>
      <c r="U18" s="286">
        <v>156</v>
      </c>
      <c r="V18" s="286">
        <v>156</v>
      </c>
      <c r="W18" s="286">
        <v>156</v>
      </c>
      <c r="X18" s="286">
        <v>156</v>
      </c>
      <c r="Y18" s="286">
        <v>156</v>
      </c>
      <c r="Z18" s="286">
        <v>156</v>
      </c>
      <c r="AA18" s="286">
        <v>156</v>
      </c>
      <c r="AB18" s="286">
        <v>156</v>
      </c>
      <c r="AC18" s="286">
        <v>156</v>
      </c>
      <c r="AD18" s="286">
        <v>156</v>
      </c>
      <c r="AE18" s="286">
        <v>156</v>
      </c>
      <c r="AF18" s="286">
        <v>156</v>
      </c>
      <c r="AG18" s="286">
        <v>156</v>
      </c>
      <c r="AH18" s="286">
        <v>156</v>
      </c>
    </row>
    <row r="19" spans="1:53">
      <c r="A19" s="92" t="s">
        <v>23</v>
      </c>
      <c r="B19" s="286">
        <v>109</v>
      </c>
      <c r="C19" s="286">
        <v>109</v>
      </c>
      <c r="D19" s="286">
        <v>109</v>
      </c>
      <c r="E19" s="286">
        <v>117</v>
      </c>
      <c r="F19" s="286">
        <v>126</v>
      </c>
      <c r="G19" s="286">
        <v>135</v>
      </c>
      <c r="H19" s="286">
        <v>145</v>
      </c>
      <c r="I19" s="286">
        <v>155</v>
      </c>
      <c r="J19" s="286">
        <v>155.6</v>
      </c>
      <c r="K19" s="286">
        <v>156.19999999999999</v>
      </c>
      <c r="L19" s="286">
        <v>156.80000000000001</v>
      </c>
      <c r="M19" s="286">
        <v>157.4</v>
      </c>
      <c r="N19" s="286">
        <v>158</v>
      </c>
      <c r="O19" s="286">
        <v>158.6</v>
      </c>
      <c r="P19" s="286">
        <v>159.19999999999999</v>
      </c>
      <c r="Q19" s="286">
        <v>159.80000000000001</v>
      </c>
      <c r="R19" s="286">
        <v>160.4</v>
      </c>
      <c r="S19" s="286">
        <v>161</v>
      </c>
      <c r="T19" s="286">
        <v>163.6</v>
      </c>
      <c r="U19" s="286">
        <v>166</v>
      </c>
      <c r="V19" s="286">
        <v>168.6</v>
      </c>
      <c r="W19" s="286">
        <v>171.2</v>
      </c>
      <c r="X19" s="286">
        <v>173.8</v>
      </c>
      <c r="Y19" s="286">
        <v>176.4</v>
      </c>
      <c r="Z19" s="286">
        <v>178.96</v>
      </c>
      <c r="AA19" s="286">
        <v>181.52</v>
      </c>
      <c r="AB19" s="286">
        <v>184.08</v>
      </c>
      <c r="AC19" s="286">
        <v>186.6</v>
      </c>
      <c r="AD19" s="286">
        <v>186.6</v>
      </c>
      <c r="AE19" s="286">
        <v>186.6</v>
      </c>
      <c r="AF19" s="286">
        <v>186.6</v>
      </c>
      <c r="AG19" s="286">
        <v>186.6</v>
      </c>
      <c r="AH19" s="286">
        <v>186.6</v>
      </c>
    </row>
    <row r="20" spans="1:53">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row>
    <row r="21" spans="1:53">
      <c r="A21" s="64" t="s">
        <v>20</v>
      </c>
      <c r="B21" s="13"/>
      <c r="D21" s="13"/>
      <c r="E21" s="13"/>
      <c r="F21" s="13"/>
      <c r="I21" s="13"/>
      <c r="J21" s="13"/>
      <c r="K21" s="13"/>
      <c r="L21" s="13"/>
      <c r="M21" s="13"/>
      <c r="N21" s="13"/>
      <c r="O21" s="13"/>
      <c r="P21" s="13"/>
      <c r="Q21" s="13"/>
      <c r="R21" s="13"/>
      <c r="S21" s="13"/>
      <c r="T21" s="13" t="s">
        <v>15</v>
      </c>
      <c r="U21" s="13"/>
      <c r="V21" s="13"/>
      <c r="W21" s="13"/>
      <c r="X21" s="13"/>
      <c r="AA21" s="13"/>
      <c r="AB21" s="13"/>
      <c r="AC21" s="13"/>
      <c r="AD21" s="13"/>
      <c r="AE21" s="13"/>
      <c r="AF21" s="13"/>
      <c r="AG21" s="13"/>
      <c r="AH21" s="13"/>
      <c r="AI21" s="13"/>
      <c r="AJ21" s="13"/>
      <c r="AK21" s="13" t="s">
        <v>15</v>
      </c>
      <c r="AL21" s="13"/>
      <c r="AM21" s="13"/>
      <c r="AN21" s="13"/>
      <c r="AO21" s="13"/>
      <c r="AR21" s="13"/>
      <c r="AS21" s="13"/>
      <c r="AT21" s="13"/>
      <c r="AU21" s="13"/>
      <c r="AV21" s="13"/>
      <c r="AW21" s="13"/>
      <c r="AX21" s="13"/>
      <c r="AY21" s="13"/>
      <c r="AZ21" s="13"/>
      <c r="BA21" s="13"/>
    </row>
    <row r="22" spans="1:53">
      <c r="A22" s="13"/>
      <c r="B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row>
    <row r="23" spans="1:53">
      <c r="A23" s="13" t="s">
        <v>3238</v>
      </c>
      <c r="B23" s="13"/>
      <c r="D23" s="13"/>
      <c r="E23" s="13"/>
      <c r="F23" s="13"/>
      <c r="G23" s="13"/>
      <c r="H23" s="53"/>
      <c r="I23" s="53"/>
      <c r="J23" s="13"/>
      <c r="K23" s="13"/>
      <c r="L23" s="13"/>
      <c r="M23" s="13"/>
      <c r="N23" s="13"/>
      <c r="O23" s="13"/>
      <c r="P23" s="13"/>
      <c r="Q23" s="13"/>
      <c r="R23" s="13"/>
      <c r="S23" s="13"/>
      <c r="T23" s="13"/>
      <c r="U23" s="13"/>
      <c r="V23" s="13"/>
      <c r="W23" s="13"/>
      <c r="X23" s="13"/>
      <c r="Y23" s="13"/>
      <c r="Z23" s="53"/>
      <c r="AA23" s="53"/>
      <c r="AB23" s="13"/>
      <c r="AC23" s="13"/>
      <c r="AD23" s="13"/>
      <c r="AE23" s="13"/>
      <c r="AF23" s="13"/>
      <c r="AG23" s="13"/>
      <c r="AH23" s="13"/>
      <c r="AI23" s="13"/>
      <c r="AJ23" s="13"/>
      <c r="AK23" s="13"/>
      <c r="AL23" s="13"/>
      <c r="AM23" s="13"/>
      <c r="AN23" s="13"/>
      <c r="AO23" s="13"/>
      <c r="AP23" s="13"/>
      <c r="AQ23" s="53"/>
      <c r="AR23" s="53"/>
      <c r="AS23" s="13"/>
      <c r="AT23" s="13"/>
      <c r="AU23" s="13"/>
      <c r="AV23" s="13"/>
      <c r="AW23" s="13"/>
      <c r="AX23" s="13"/>
      <c r="AY23" s="13"/>
      <c r="AZ23" s="13"/>
      <c r="BA23" s="13"/>
    </row>
  </sheetData>
  <conditionalFormatting sqref="B1:AP19">
    <cfRule type="expression" dxfId="83" priority="4" stopIfTrue="1">
      <formula>#N/A</formula>
    </cfRule>
  </conditionalFormatting>
  <conditionalFormatting sqref="AT1:AZ19">
    <cfRule type="expression" dxfId="82" priority="3" stopIfTrue="1">
      <formula>#N/A</formula>
    </cfRule>
  </conditionalFormatting>
  <pageMargins left="0.7" right="0.7" top="0.75" bottom="0.75" header="0.3" footer="0.3"/>
  <pageSetup paperSize="9" orientation="portrait" horizontalDpi="4294967295" verticalDpi="4294967295" r:id="rId1"/>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sheetPr codeName="Sheet272"/>
  <dimension ref="A1:AJ36"/>
  <sheetViews>
    <sheetView zoomScale="96" zoomScaleNormal="96" workbookViewId="0">
      <selection activeCell="A36" sqref="A36"/>
    </sheetView>
  </sheetViews>
  <sheetFormatPr defaultRowHeight="14.4"/>
  <cols>
    <col min="1" max="1" width="33.77734375" customWidth="1"/>
    <col min="2" max="34" width="9.77734375" customWidth="1"/>
  </cols>
  <sheetData>
    <row r="1" spans="1:36">
      <c r="A1" s="18" t="s">
        <v>3086</v>
      </c>
      <c r="B1" s="13"/>
      <c r="C1" s="13"/>
      <c r="D1" s="13"/>
      <c r="E1" s="13"/>
      <c r="F1" s="13"/>
      <c r="G1" s="13"/>
      <c r="H1" s="13"/>
      <c r="I1" s="13"/>
      <c r="J1" s="13"/>
      <c r="K1" s="13"/>
      <c r="L1" s="13"/>
      <c r="M1" s="13"/>
      <c r="N1" s="13"/>
      <c r="O1" s="13"/>
      <c r="P1" s="13"/>
      <c r="Q1" s="13"/>
      <c r="R1" s="13"/>
      <c r="S1" s="13"/>
      <c r="T1" s="13"/>
      <c r="U1" s="13"/>
      <c r="V1" s="62"/>
      <c r="W1" s="62"/>
      <c r="X1" s="62"/>
      <c r="Y1" s="13"/>
      <c r="Z1" s="13"/>
      <c r="AA1" s="13"/>
      <c r="AB1" s="13"/>
      <c r="AC1" s="13"/>
      <c r="AD1" s="13"/>
      <c r="AE1" s="13"/>
      <c r="AF1" s="13"/>
      <c r="AG1" s="13"/>
      <c r="AH1" s="13"/>
    </row>
    <row r="2" spans="1:36">
      <c r="A2" s="13"/>
      <c r="B2" s="13"/>
      <c r="C2" s="13"/>
      <c r="D2" s="13"/>
      <c r="E2" s="13"/>
      <c r="F2" s="13"/>
      <c r="G2" s="13"/>
      <c r="H2" s="13"/>
      <c r="I2" s="13"/>
      <c r="J2" s="13"/>
      <c r="K2" s="13"/>
      <c r="L2" s="13"/>
      <c r="M2" s="13"/>
      <c r="N2" s="13"/>
      <c r="O2" s="13"/>
      <c r="P2" s="13"/>
      <c r="Q2" s="13"/>
      <c r="R2" s="13"/>
      <c r="S2" s="13"/>
      <c r="T2" s="13"/>
      <c r="U2" s="13"/>
      <c r="V2" s="62"/>
      <c r="W2" s="62"/>
      <c r="X2" s="62"/>
      <c r="Y2" s="13"/>
      <c r="Z2" s="13"/>
      <c r="AA2" s="13"/>
      <c r="AB2" s="13"/>
      <c r="AC2" s="13"/>
      <c r="AD2" s="13"/>
      <c r="AE2" s="13"/>
      <c r="AF2" s="13"/>
      <c r="AG2" s="13"/>
      <c r="AH2" s="13"/>
    </row>
    <row r="3" spans="1:36">
      <c r="A3" s="218" t="s">
        <v>14</v>
      </c>
      <c r="B3" s="34">
        <v>1990</v>
      </c>
      <c r="C3" s="34">
        <v>1991</v>
      </c>
      <c r="D3" s="34">
        <v>1992</v>
      </c>
      <c r="E3" s="34">
        <v>1993</v>
      </c>
      <c r="F3" s="34">
        <v>1994</v>
      </c>
      <c r="G3" s="34">
        <v>1995</v>
      </c>
      <c r="H3" s="34">
        <v>1996</v>
      </c>
      <c r="I3" s="34">
        <v>1997</v>
      </c>
      <c r="J3" s="34">
        <v>1998</v>
      </c>
      <c r="K3" s="34">
        <v>1999</v>
      </c>
      <c r="L3" s="34">
        <v>2000</v>
      </c>
      <c r="M3" s="34">
        <v>2001</v>
      </c>
      <c r="N3" s="34">
        <v>2002</v>
      </c>
      <c r="O3" s="34">
        <v>2003</v>
      </c>
      <c r="P3" s="34">
        <v>2004</v>
      </c>
      <c r="Q3" s="34">
        <v>2005</v>
      </c>
      <c r="R3" s="34">
        <v>2006</v>
      </c>
      <c r="S3" s="34">
        <v>2007</v>
      </c>
      <c r="T3" s="34">
        <v>2008</v>
      </c>
      <c r="U3" s="34">
        <v>2009</v>
      </c>
      <c r="V3" s="95">
        <v>2010</v>
      </c>
      <c r="W3" s="21">
        <v>2011</v>
      </c>
      <c r="X3" s="21">
        <v>2012</v>
      </c>
      <c r="Y3" s="21">
        <v>2013</v>
      </c>
      <c r="Z3" s="21">
        <v>2014</v>
      </c>
      <c r="AA3" s="21">
        <v>2015</v>
      </c>
      <c r="AB3" s="21">
        <v>2016</v>
      </c>
      <c r="AC3" s="21">
        <v>2017</v>
      </c>
      <c r="AD3" s="21">
        <v>2018</v>
      </c>
      <c r="AE3" s="21">
        <v>2019</v>
      </c>
      <c r="AF3" s="21">
        <v>2020</v>
      </c>
      <c r="AG3" s="21">
        <v>2021</v>
      </c>
      <c r="AH3" s="21">
        <v>2022</v>
      </c>
      <c r="AJ3" s="1" t="s">
        <v>528</v>
      </c>
    </row>
    <row r="4" spans="1:36">
      <c r="A4" s="92" t="s">
        <v>13</v>
      </c>
      <c r="B4" s="281">
        <v>56</v>
      </c>
      <c r="C4" s="281">
        <v>74</v>
      </c>
      <c r="D4" s="281">
        <v>13</v>
      </c>
      <c r="E4" s="281">
        <v>153</v>
      </c>
      <c r="F4" s="281">
        <v>22</v>
      </c>
      <c r="G4" s="281">
        <v>205</v>
      </c>
      <c r="H4" s="281">
        <v>37</v>
      </c>
      <c r="I4" s="281"/>
      <c r="J4" s="281"/>
      <c r="K4" s="281"/>
      <c r="L4" s="309">
        <v>37</v>
      </c>
      <c r="M4" s="309">
        <v>37</v>
      </c>
      <c r="N4" s="309">
        <v>37</v>
      </c>
      <c r="O4" s="309">
        <v>37</v>
      </c>
      <c r="P4" s="309">
        <v>37</v>
      </c>
      <c r="Q4" s="309">
        <v>37</v>
      </c>
      <c r="R4" s="309">
        <v>37</v>
      </c>
      <c r="S4" s="309">
        <v>37</v>
      </c>
      <c r="T4" s="309">
        <v>37</v>
      </c>
      <c r="U4" s="309">
        <v>37</v>
      </c>
      <c r="V4" s="309">
        <v>37</v>
      </c>
      <c r="W4" s="309">
        <v>37</v>
      </c>
      <c r="X4" s="309">
        <v>37</v>
      </c>
      <c r="Y4" s="309">
        <v>37</v>
      </c>
      <c r="Z4" s="309">
        <v>37</v>
      </c>
      <c r="AA4" s="309">
        <v>37</v>
      </c>
      <c r="AB4" s="309">
        <v>37</v>
      </c>
      <c r="AC4" s="309">
        <v>37</v>
      </c>
      <c r="AD4" s="309">
        <v>37</v>
      </c>
      <c r="AE4" s="309">
        <v>37</v>
      </c>
      <c r="AF4" s="309">
        <v>37</v>
      </c>
      <c r="AG4" s="309">
        <v>37</v>
      </c>
      <c r="AH4" s="309">
        <v>37</v>
      </c>
    </row>
    <row r="5" spans="1:36">
      <c r="A5" s="92" t="s">
        <v>12</v>
      </c>
      <c r="B5" s="281">
        <v>14</v>
      </c>
      <c r="C5" s="281">
        <v>14</v>
      </c>
      <c r="D5" s="281">
        <v>13</v>
      </c>
      <c r="E5" s="281"/>
      <c r="F5" s="281"/>
      <c r="G5" s="281"/>
      <c r="H5" s="281"/>
      <c r="I5" s="281"/>
      <c r="J5" s="281"/>
      <c r="K5" s="281"/>
      <c r="L5" s="281"/>
      <c r="M5" s="281"/>
      <c r="N5" s="281"/>
      <c r="O5" s="281"/>
      <c r="P5" s="281"/>
      <c r="Q5" s="281"/>
      <c r="R5" s="281"/>
      <c r="S5" s="281"/>
      <c r="T5" s="281"/>
      <c r="U5" s="281"/>
      <c r="V5" s="281"/>
      <c r="W5" s="281"/>
      <c r="X5" s="281"/>
      <c r="Y5" s="281">
        <v>26</v>
      </c>
      <c r="Z5" s="281">
        <v>29</v>
      </c>
      <c r="AA5" s="281">
        <v>29</v>
      </c>
      <c r="AB5" s="309">
        <v>13</v>
      </c>
      <c r="AC5" s="309">
        <v>13</v>
      </c>
      <c r="AD5" s="309">
        <v>13</v>
      </c>
      <c r="AE5" s="309">
        <v>13</v>
      </c>
      <c r="AF5" s="309">
        <v>13</v>
      </c>
      <c r="AG5" s="309">
        <v>1129.9000000000001</v>
      </c>
      <c r="AH5" s="309">
        <v>1129.9000000000001</v>
      </c>
    </row>
    <row r="6" spans="1:36">
      <c r="A6" s="92" t="s">
        <v>483</v>
      </c>
      <c r="B6" s="281"/>
      <c r="C6" s="281"/>
      <c r="D6" s="281"/>
      <c r="E6" s="281"/>
      <c r="F6" s="281"/>
      <c r="G6" s="281"/>
      <c r="H6" s="281"/>
      <c r="I6" s="281"/>
      <c r="J6" s="281"/>
      <c r="K6" s="281"/>
      <c r="L6" s="309">
        <v>0</v>
      </c>
      <c r="M6" s="309">
        <v>0</v>
      </c>
      <c r="N6" s="309">
        <v>0</v>
      </c>
      <c r="O6" s="309">
        <v>0</v>
      </c>
      <c r="P6" s="309">
        <v>0</v>
      </c>
      <c r="Q6" s="309">
        <v>0</v>
      </c>
      <c r="R6" s="309">
        <v>0</v>
      </c>
      <c r="S6" s="309">
        <v>0</v>
      </c>
      <c r="T6" s="309">
        <v>0</v>
      </c>
      <c r="U6" s="309">
        <v>0</v>
      </c>
      <c r="V6" s="309">
        <v>0</v>
      </c>
      <c r="W6" s="309">
        <v>0</v>
      </c>
      <c r="X6" s="309">
        <v>0</v>
      </c>
      <c r="Y6" s="309">
        <v>0</v>
      </c>
      <c r="Z6" s="309">
        <v>0</v>
      </c>
      <c r="AA6" s="309">
        <v>0</v>
      </c>
      <c r="AB6" s="309">
        <v>0</v>
      </c>
      <c r="AC6" s="309">
        <v>0</v>
      </c>
      <c r="AD6" s="309">
        <v>0</v>
      </c>
      <c r="AE6" s="309">
        <v>0</v>
      </c>
      <c r="AF6" s="309">
        <v>0.01</v>
      </c>
      <c r="AG6" s="309">
        <v>13.18</v>
      </c>
      <c r="AH6" s="309">
        <v>13.18</v>
      </c>
    </row>
    <row r="7" spans="1:36">
      <c r="A7" s="92" t="s">
        <v>89</v>
      </c>
      <c r="B7" s="281"/>
      <c r="C7" s="281"/>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309">
        <v>260.32</v>
      </c>
      <c r="AH7" s="309">
        <v>260.32</v>
      </c>
    </row>
    <row r="8" spans="1:36">
      <c r="A8" s="92" t="s">
        <v>482</v>
      </c>
      <c r="B8" s="281"/>
      <c r="C8" s="281"/>
      <c r="D8" s="281"/>
      <c r="E8" s="281"/>
      <c r="F8" s="281"/>
      <c r="G8" s="281"/>
      <c r="H8" s="281"/>
      <c r="I8" s="281"/>
      <c r="J8" s="281"/>
      <c r="K8" s="281"/>
      <c r="L8" s="281"/>
      <c r="M8" s="281"/>
      <c r="N8" s="281">
        <v>114</v>
      </c>
      <c r="O8" s="281"/>
      <c r="P8" s="281"/>
      <c r="Q8" s="281"/>
      <c r="R8" s="281"/>
      <c r="S8" s="281"/>
      <c r="T8" s="281"/>
      <c r="U8" s="281"/>
      <c r="V8" s="281"/>
      <c r="W8" s="281"/>
      <c r="X8" s="281"/>
      <c r="Y8" s="281" t="s">
        <v>15</v>
      </c>
      <c r="Z8" s="281"/>
      <c r="AA8" s="281"/>
      <c r="AB8" s="281"/>
      <c r="AC8" s="281"/>
      <c r="AD8" s="281"/>
      <c r="AE8" s="281"/>
      <c r="AF8" s="281"/>
      <c r="AG8" s="309">
        <v>383.63</v>
      </c>
      <c r="AH8" s="309">
        <v>383.63</v>
      </c>
    </row>
    <row r="9" spans="1:36">
      <c r="A9" s="92" t="s">
        <v>11</v>
      </c>
      <c r="B9" s="281" t="s">
        <v>7</v>
      </c>
      <c r="C9" s="281"/>
      <c r="D9" s="281"/>
      <c r="E9" s="281"/>
      <c r="F9" s="281"/>
      <c r="G9" s="281"/>
      <c r="H9" s="281"/>
      <c r="I9" s="281"/>
      <c r="J9" s="281"/>
      <c r="K9" s="281"/>
      <c r="L9" s="281"/>
      <c r="M9" s="281"/>
      <c r="N9" s="281"/>
      <c r="O9" s="281"/>
      <c r="P9" s="281"/>
      <c r="Q9" s="281"/>
      <c r="R9" s="281"/>
      <c r="S9" s="281"/>
      <c r="T9" s="281"/>
      <c r="U9" s="281"/>
      <c r="V9" s="281">
        <v>32.33</v>
      </c>
      <c r="W9" s="281">
        <v>100.22</v>
      </c>
      <c r="X9" s="281">
        <v>171.05</v>
      </c>
      <c r="Y9" s="281">
        <v>49.74</v>
      </c>
      <c r="Z9" s="309">
        <v>56</v>
      </c>
      <c r="AA9" s="309">
        <v>63</v>
      </c>
      <c r="AB9" s="309">
        <v>69</v>
      </c>
      <c r="AC9" s="309">
        <v>76</v>
      </c>
      <c r="AD9" s="309">
        <v>76</v>
      </c>
      <c r="AE9" s="309">
        <v>76</v>
      </c>
      <c r="AF9" s="281"/>
      <c r="AG9" s="309">
        <v>198.71</v>
      </c>
      <c r="AH9" s="309">
        <v>198.71</v>
      </c>
      <c r="AJ9" s="33"/>
    </row>
    <row r="10" spans="1:36">
      <c r="A10" s="92" t="s">
        <v>10</v>
      </c>
      <c r="B10" s="281">
        <v>81.41</v>
      </c>
      <c r="C10" s="281">
        <v>99</v>
      </c>
      <c r="D10" s="281">
        <v>66</v>
      </c>
      <c r="E10" s="281">
        <v>67</v>
      </c>
      <c r="F10" s="281">
        <v>47</v>
      </c>
      <c r="G10" s="281">
        <v>49</v>
      </c>
      <c r="H10" s="281">
        <v>87</v>
      </c>
      <c r="I10" s="281">
        <v>115.54</v>
      </c>
      <c r="J10" s="281">
        <v>46</v>
      </c>
      <c r="K10" s="281">
        <v>27.2</v>
      </c>
      <c r="L10" s="281">
        <v>59.45</v>
      </c>
      <c r="M10" s="281">
        <v>22.32</v>
      </c>
      <c r="N10" s="281">
        <v>200.6</v>
      </c>
      <c r="O10" s="281">
        <v>12.94</v>
      </c>
      <c r="P10" s="281">
        <v>13.38</v>
      </c>
      <c r="Q10" s="281">
        <v>53.11</v>
      </c>
      <c r="R10" s="281">
        <v>29.48</v>
      </c>
      <c r="S10" s="281">
        <v>33.72</v>
      </c>
      <c r="T10" s="281">
        <v>34.97</v>
      </c>
      <c r="U10" s="281">
        <v>43.06</v>
      </c>
      <c r="V10" s="281">
        <v>99.19</v>
      </c>
      <c r="W10" s="281">
        <v>156.82</v>
      </c>
      <c r="X10" s="281">
        <v>159.28</v>
      </c>
      <c r="Y10" s="309">
        <v>333</v>
      </c>
      <c r="Z10" s="309">
        <v>237</v>
      </c>
      <c r="AA10" s="309">
        <v>198</v>
      </c>
      <c r="AB10" s="309">
        <v>249</v>
      </c>
      <c r="AC10" s="309">
        <v>249</v>
      </c>
      <c r="AD10" s="309">
        <v>283</v>
      </c>
      <c r="AE10" s="309">
        <v>303</v>
      </c>
      <c r="AF10" s="309">
        <v>227.2</v>
      </c>
      <c r="AG10" s="309">
        <v>469.92</v>
      </c>
      <c r="AH10" s="309">
        <v>469.92</v>
      </c>
    </row>
    <row r="11" spans="1:36">
      <c r="A11" s="92" t="s">
        <v>9</v>
      </c>
      <c r="B11" s="281"/>
      <c r="C11" s="281"/>
      <c r="D11" s="281"/>
      <c r="E11" s="281"/>
      <c r="F11" s="281"/>
      <c r="G11" s="281"/>
      <c r="H11" s="281"/>
      <c r="I11" s="281">
        <v>263</v>
      </c>
      <c r="J11" s="281">
        <v>221</v>
      </c>
      <c r="K11" s="281">
        <v>202</v>
      </c>
      <c r="L11" s="281">
        <v>257</v>
      </c>
      <c r="M11" s="281"/>
      <c r="N11" s="281"/>
      <c r="O11" s="281"/>
      <c r="P11" s="281"/>
      <c r="Q11" s="281"/>
      <c r="R11" s="281"/>
      <c r="S11" s="281">
        <v>17.03</v>
      </c>
      <c r="T11" s="281">
        <v>168.1</v>
      </c>
      <c r="U11" s="281">
        <v>95.78</v>
      </c>
      <c r="V11" s="281">
        <v>357.61</v>
      </c>
      <c r="W11" s="281" t="s">
        <v>7</v>
      </c>
      <c r="X11" s="281">
        <v>181.42</v>
      </c>
      <c r="Y11" s="309">
        <v>620</v>
      </c>
      <c r="Z11" s="309">
        <v>575</v>
      </c>
      <c r="AA11" s="309">
        <v>575</v>
      </c>
      <c r="AB11" s="309">
        <v>575</v>
      </c>
      <c r="AC11" s="309">
        <v>575</v>
      </c>
      <c r="AD11" s="309">
        <v>575</v>
      </c>
      <c r="AE11" s="309">
        <v>575</v>
      </c>
      <c r="AF11" s="309">
        <v>574.71</v>
      </c>
      <c r="AG11" s="309">
        <v>1195.1099999999999</v>
      </c>
      <c r="AH11" s="309">
        <v>1195.1099999999999</v>
      </c>
    </row>
    <row r="12" spans="1:36">
      <c r="A12" s="92" t="s">
        <v>8</v>
      </c>
      <c r="B12" s="281">
        <v>81</v>
      </c>
      <c r="C12" s="281"/>
      <c r="D12" s="281"/>
      <c r="E12" s="281"/>
      <c r="F12" s="281">
        <v>353</v>
      </c>
      <c r="G12" s="281">
        <v>595</v>
      </c>
      <c r="H12" s="281">
        <v>340</v>
      </c>
      <c r="I12" s="281">
        <v>620</v>
      </c>
      <c r="J12" s="281">
        <v>428</v>
      </c>
      <c r="K12" s="281">
        <v>530</v>
      </c>
      <c r="L12" s="281">
        <v>439</v>
      </c>
      <c r="M12" s="281">
        <v>605</v>
      </c>
      <c r="N12" s="281">
        <v>755</v>
      </c>
      <c r="O12" s="281">
        <v>809</v>
      </c>
      <c r="P12" s="281">
        <v>642</v>
      </c>
      <c r="Q12" s="281">
        <v>707</v>
      </c>
      <c r="R12" s="281">
        <v>1288</v>
      </c>
      <c r="S12" s="281">
        <v>383.2</v>
      </c>
      <c r="T12" s="281">
        <v>650</v>
      </c>
      <c r="U12" s="281">
        <v>802.6</v>
      </c>
      <c r="V12" s="281">
        <v>902.5</v>
      </c>
      <c r="W12" s="281">
        <v>854.4</v>
      </c>
      <c r="X12" s="281">
        <v>785.8</v>
      </c>
      <c r="Y12" s="281">
        <v>893.1</v>
      </c>
      <c r="Z12" s="281">
        <v>810.4</v>
      </c>
      <c r="AA12" s="281">
        <v>963</v>
      </c>
      <c r="AB12" s="281">
        <v>878.4</v>
      </c>
      <c r="AC12" s="281">
        <v>777.3</v>
      </c>
      <c r="AD12" s="281">
        <v>937.2</v>
      </c>
      <c r="AE12" s="281">
        <v>823.3</v>
      </c>
      <c r="AF12" s="281">
        <v>878.6</v>
      </c>
      <c r="AG12" s="281">
        <v>818.1</v>
      </c>
      <c r="AH12" s="309">
        <v>361.77</v>
      </c>
    </row>
    <row r="13" spans="1:36">
      <c r="A13" s="92" t="s">
        <v>6</v>
      </c>
      <c r="B13" s="281"/>
      <c r="C13" s="281"/>
      <c r="D13" s="281"/>
      <c r="E13" s="281"/>
      <c r="F13" s="281">
        <v>27</v>
      </c>
      <c r="G13" s="281">
        <v>16.399999999999999</v>
      </c>
      <c r="H13" s="281">
        <v>18.399999999999999</v>
      </c>
      <c r="I13" s="281">
        <v>18</v>
      </c>
      <c r="J13" s="281"/>
      <c r="K13" s="281"/>
      <c r="L13" s="281"/>
      <c r="M13" s="281"/>
      <c r="N13" s="281">
        <v>6.04</v>
      </c>
      <c r="O13" s="281">
        <v>99.63</v>
      </c>
      <c r="P13" s="281">
        <v>185.25</v>
      </c>
      <c r="Q13" s="281">
        <v>254.54</v>
      </c>
      <c r="R13" s="281">
        <v>439.24</v>
      </c>
      <c r="S13" s="281">
        <v>172.34</v>
      </c>
      <c r="T13" s="281">
        <v>437.12</v>
      </c>
      <c r="U13" s="281">
        <v>180.23</v>
      </c>
      <c r="V13" s="281">
        <v>398.46</v>
      </c>
      <c r="W13" s="281">
        <v>200</v>
      </c>
      <c r="X13" s="309">
        <v>212</v>
      </c>
      <c r="Y13" s="309">
        <v>224</v>
      </c>
      <c r="Z13" s="309">
        <v>236</v>
      </c>
      <c r="AA13" s="309">
        <v>248</v>
      </c>
      <c r="AB13" s="309">
        <v>260</v>
      </c>
      <c r="AC13" s="309">
        <v>272</v>
      </c>
      <c r="AD13" s="309">
        <v>272</v>
      </c>
      <c r="AE13" s="309">
        <v>272</v>
      </c>
      <c r="AF13" s="309">
        <v>271.98</v>
      </c>
      <c r="AG13" s="309">
        <v>2058.5</v>
      </c>
      <c r="AH13" s="309">
        <v>2058.5</v>
      </c>
    </row>
    <row r="14" spans="1:36">
      <c r="A14" s="92" t="s">
        <v>17</v>
      </c>
      <c r="B14" s="281">
        <v>6</v>
      </c>
      <c r="C14" s="281">
        <v>5</v>
      </c>
      <c r="D14" s="281">
        <v>7</v>
      </c>
      <c r="E14" s="281">
        <v>9</v>
      </c>
      <c r="F14" s="281"/>
      <c r="G14" s="281"/>
      <c r="H14" s="281"/>
      <c r="I14" s="281"/>
      <c r="J14" s="281"/>
      <c r="K14" s="281"/>
      <c r="L14" s="309">
        <v>9</v>
      </c>
      <c r="M14" s="309">
        <v>9</v>
      </c>
      <c r="N14" s="309">
        <v>9</v>
      </c>
      <c r="O14" s="309">
        <v>9</v>
      </c>
      <c r="P14" s="309">
        <v>9</v>
      </c>
      <c r="Q14" s="309">
        <v>9</v>
      </c>
      <c r="R14" s="309">
        <v>9</v>
      </c>
      <c r="S14" s="309">
        <v>9</v>
      </c>
      <c r="T14" s="309">
        <v>9</v>
      </c>
      <c r="U14" s="309">
        <v>9</v>
      </c>
      <c r="V14" s="309">
        <v>9</v>
      </c>
      <c r="W14" s="309">
        <v>9</v>
      </c>
      <c r="X14" s="309">
        <v>9</v>
      </c>
      <c r="Y14" s="309">
        <v>9</v>
      </c>
      <c r="Z14" s="309">
        <v>9</v>
      </c>
      <c r="AA14" s="309">
        <v>9</v>
      </c>
      <c r="AB14" s="309">
        <v>9</v>
      </c>
      <c r="AC14" s="309">
        <v>9</v>
      </c>
      <c r="AD14" s="309">
        <v>9</v>
      </c>
      <c r="AE14" s="309">
        <v>9</v>
      </c>
      <c r="AF14" s="309">
        <v>9</v>
      </c>
      <c r="AG14" s="309">
        <v>199.24</v>
      </c>
      <c r="AH14" s="309">
        <v>199.24</v>
      </c>
    </row>
    <row r="15" spans="1:36">
      <c r="A15" s="92" t="s">
        <v>4</v>
      </c>
      <c r="B15" s="281">
        <v>4</v>
      </c>
      <c r="C15" s="281">
        <v>3</v>
      </c>
      <c r="D15" s="281">
        <v>0</v>
      </c>
      <c r="E15" s="281">
        <v>10</v>
      </c>
      <c r="F15" s="281">
        <v>12</v>
      </c>
      <c r="G15" s="281">
        <v>11</v>
      </c>
      <c r="H15" s="281">
        <v>11</v>
      </c>
      <c r="I15" s="281">
        <v>6</v>
      </c>
      <c r="J15" s="281">
        <v>3</v>
      </c>
      <c r="K15" s="281"/>
      <c r="L15" s="281">
        <v>74.201000000000008</v>
      </c>
      <c r="M15" s="281">
        <v>111.60600000000001</v>
      </c>
      <c r="N15" s="281">
        <v>136.626</v>
      </c>
      <c r="O15" s="281">
        <v>80.894999999999996</v>
      </c>
      <c r="P15" s="281">
        <v>60.786999999999999</v>
      </c>
      <c r="Q15" s="281">
        <v>54.35</v>
      </c>
      <c r="R15" s="281">
        <v>131.11099999999999</v>
      </c>
      <c r="S15" s="281">
        <v>133.577</v>
      </c>
      <c r="T15" s="281">
        <v>499.24620000000004</v>
      </c>
      <c r="U15" s="281">
        <v>1922.6813700000002</v>
      </c>
      <c r="V15" s="281">
        <v>940.96788000000004</v>
      </c>
      <c r="W15" s="281">
        <v>1239.7644700000003</v>
      </c>
      <c r="X15" s="281">
        <v>1273.3420699999999</v>
      </c>
      <c r="Y15" s="281">
        <v>1.3460799999999999</v>
      </c>
      <c r="Z15" s="281">
        <v>0</v>
      </c>
      <c r="AA15" s="281">
        <v>0</v>
      </c>
      <c r="AB15" s="309">
        <v>4</v>
      </c>
      <c r="AC15" s="309">
        <v>4</v>
      </c>
      <c r="AD15" s="309">
        <v>4</v>
      </c>
      <c r="AE15" s="309">
        <v>4</v>
      </c>
      <c r="AF15" s="309">
        <v>3.76</v>
      </c>
      <c r="AG15" s="309">
        <v>24.62</v>
      </c>
      <c r="AH15" s="309">
        <v>24.62</v>
      </c>
    </row>
    <row r="16" spans="1:36">
      <c r="A16" s="92" t="s">
        <v>3</v>
      </c>
      <c r="B16" s="281"/>
      <c r="C16" s="281"/>
      <c r="D16" s="281"/>
      <c r="E16" s="281"/>
      <c r="F16" s="281">
        <v>4285</v>
      </c>
      <c r="G16" s="281">
        <v>4105</v>
      </c>
      <c r="H16" s="281">
        <v>4564</v>
      </c>
      <c r="I16" s="281">
        <v>3569</v>
      </c>
      <c r="J16" s="281">
        <v>6311</v>
      </c>
      <c r="K16" s="281">
        <v>7210</v>
      </c>
      <c r="L16" s="281">
        <v>6158</v>
      </c>
      <c r="M16" s="281"/>
      <c r="N16" s="281"/>
      <c r="O16" s="281"/>
      <c r="P16" s="281"/>
      <c r="Q16" s="281"/>
      <c r="R16" s="281">
        <v>10073</v>
      </c>
      <c r="S16" s="281">
        <v>10172</v>
      </c>
      <c r="T16" s="281">
        <v>9226</v>
      </c>
      <c r="U16" s="281">
        <v>9604</v>
      </c>
      <c r="V16" s="281">
        <v>8293</v>
      </c>
      <c r="W16" s="281">
        <v>11717</v>
      </c>
      <c r="X16" s="281">
        <v>11830</v>
      </c>
      <c r="Y16" s="281">
        <v>12430</v>
      </c>
      <c r="Z16" s="281">
        <v>13126</v>
      </c>
      <c r="AA16" s="281">
        <v>13914</v>
      </c>
      <c r="AB16" s="309">
        <v>6158</v>
      </c>
      <c r="AC16" s="309">
        <v>6158</v>
      </c>
      <c r="AD16" s="309">
        <v>6158</v>
      </c>
      <c r="AE16" s="309">
        <v>6158</v>
      </c>
      <c r="AF16" s="309">
        <v>6158</v>
      </c>
      <c r="AG16" s="309">
        <v>9685.9599999999991</v>
      </c>
      <c r="AH16" s="309">
        <v>9685.9599999999991</v>
      </c>
    </row>
    <row r="17" spans="1:34">
      <c r="A17" s="92" t="s">
        <v>32</v>
      </c>
      <c r="B17" s="281"/>
      <c r="C17" s="281"/>
      <c r="D17" s="281"/>
      <c r="E17" s="281"/>
      <c r="F17" s="281"/>
      <c r="G17" s="281"/>
      <c r="H17" s="281"/>
      <c r="I17" s="281"/>
      <c r="J17" s="281"/>
      <c r="K17" s="281"/>
      <c r="L17" s="309">
        <v>1</v>
      </c>
      <c r="M17" s="309">
        <v>1</v>
      </c>
      <c r="N17" s="309">
        <v>1</v>
      </c>
      <c r="O17" s="309">
        <v>1</v>
      </c>
      <c r="P17" s="309">
        <v>1</v>
      </c>
      <c r="Q17" s="309">
        <v>1</v>
      </c>
      <c r="R17" s="309">
        <v>1</v>
      </c>
      <c r="S17" s="309">
        <v>1</v>
      </c>
      <c r="T17" s="309">
        <v>1</v>
      </c>
      <c r="U17" s="309">
        <v>1</v>
      </c>
      <c r="V17" s="309">
        <v>1</v>
      </c>
      <c r="W17" s="309">
        <v>1</v>
      </c>
      <c r="X17" s="309">
        <v>1</v>
      </c>
      <c r="Y17" s="309">
        <v>1</v>
      </c>
      <c r="Z17" s="309">
        <v>1</v>
      </c>
      <c r="AA17" s="309">
        <v>1</v>
      </c>
      <c r="AB17" s="309">
        <v>1</v>
      </c>
      <c r="AC17" s="309">
        <v>1</v>
      </c>
      <c r="AD17" s="309">
        <v>1</v>
      </c>
      <c r="AE17" s="309">
        <v>1</v>
      </c>
      <c r="AF17" s="309">
        <v>1</v>
      </c>
      <c r="AG17" s="309">
        <v>1</v>
      </c>
      <c r="AH17" s="309">
        <v>1</v>
      </c>
    </row>
    <row r="18" spans="1:34">
      <c r="A18" s="92" t="s">
        <v>1</v>
      </c>
      <c r="B18" s="281"/>
      <c r="C18" s="281"/>
      <c r="D18" s="281"/>
      <c r="E18" s="281"/>
      <c r="F18" s="281">
        <v>427</v>
      </c>
      <c r="G18" s="281">
        <v>244</v>
      </c>
      <c r="H18" s="281">
        <v>476</v>
      </c>
      <c r="I18" s="281"/>
      <c r="J18" s="281"/>
      <c r="K18" s="281"/>
      <c r="L18" s="309">
        <v>460</v>
      </c>
      <c r="M18" s="309">
        <v>456</v>
      </c>
      <c r="N18" s="309">
        <v>451</v>
      </c>
      <c r="O18" s="309">
        <v>447</v>
      </c>
      <c r="P18" s="309">
        <v>443</v>
      </c>
      <c r="Q18" s="309">
        <v>439</v>
      </c>
      <c r="R18" s="309">
        <v>435</v>
      </c>
      <c r="S18" s="309">
        <v>431</v>
      </c>
      <c r="T18" s="309">
        <v>427</v>
      </c>
      <c r="U18" s="309">
        <v>423</v>
      </c>
      <c r="V18" s="309">
        <v>419</v>
      </c>
      <c r="W18" s="309">
        <v>415</v>
      </c>
      <c r="X18" s="309">
        <v>410</v>
      </c>
      <c r="Y18" s="309">
        <v>406</v>
      </c>
      <c r="Z18" s="309">
        <v>402</v>
      </c>
      <c r="AA18" s="309">
        <v>398</v>
      </c>
      <c r="AB18" s="309">
        <v>394</v>
      </c>
      <c r="AC18" s="309">
        <v>390</v>
      </c>
      <c r="AD18" s="309">
        <v>229</v>
      </c>
      <c r="AE18" s="309">
        <v>229</v>
      </c>
      <c r="AF18" s="309">
        <v>228.85</v>
      </c>
      <c r="AG18" s="309">
        <v>228.85</v>
      </c>
      <c r="AH18" s="309">
        <v>228.85</v>
      </c>
    </row>
    <row r="19" spans="1:34">
      <c r="A19" s="92" t="s">
        <v>23</v>
      </c>
      <c r="B19" s="281">
        <v>2071</v>
      </c>
      <c r="C19" s="281">
        <v>1805</v>
      </c>
      <c r="D19" s="281">
        <v>961</v>
      </c>
      <c r="E19" s="281">
        <v>681</v>
      </c>
      <c r="F19" s="281">
        <v>649</v>
      </c>
      <c r="G19" s="281">
        <v>619</v>
      </c>
      <c r="H19" s="281">
        <v>599</v>
      </c>
      <c r="I19" s="281">
        <v>840</v>
      </c>
      <c r="J19" s="281">
        <v>940</v>
      </c>
      <c r="K19" s="281"/>
      <c r="L19" s="309">
        <v>951</v>
      </c>
      <c r="M19" s="309">
        <v>956</v>
      </c>
      <c r="N19" s="309">
        <v>962</v>
      </c>
      <c r="O19" s="309">
        <v>967</v>
      </c>
      <c r="P19" s="309">
        <v>972</v>
      </c>
      <c r="Q19" s="309">
        <v>978</v>
      </c>
      <c r="R19" s="309">
        <v>983</v>
      </c>
      <c r="S19" s="309">
        <v>989</v>
      </c>
      <c r="T19" s="309">
        <v>994</v>
      </c>
      <c r="U19" s="309">
        <v>999</v>
      </c>
      <c r="V19" s="309">
        <v>1005</v>
      </c>
      <c r="W19" s="309">
        <v>1010</v>
      </c>
      <c r="X19" s="281">
        <v>2360.5</v>
      </c>
      <c r="Y19" s="281">
        <v>1786.61</v>
      </c>
      <c r="Z19" s="309">
        <v>1092</v>
      </c>
      <c r="AA19" s="309">
        <v>1092</v>
      </c>
      <c r="AB19" s="309">
        <v>1092</v>
      </c>
      <c r="AC19" s="309">
        <v>1092</v>
      </c>
      <c r="AD19" s="309">
        <v>1092</v>
      </c>
      <c r="AE19" s="309">
        <v>1092</v>
      </c>
      <c r="AF19" s="309">
        <v>1092.25</v>
      </c>
      <c r="AG19" s="309">
        <v>1099.49</v>
      </c>
      <c r="AH19" s="309">
        <v>1099.49</v>
      </c>
    </row>
    <row r="20" spans="1:34">
      <c r="A20" s="92" t="s">
        <v>24</v>
      </c>
      <c r="B20" s="641">
        <f>SUM(B4:B19)</f>
        <v>2313.41</v>
      </c>
      <c r="C20" s="641">
        <f t="shared" ref="C20:AH20" si="0">SUM(C4:C19)</f>
        <v>2000</v>
      </c>
      <c r="D20" s="641">
        <f t="shared" si="0"/>
        <v>1060</v>
      </c>
      <c r="E20" s="641">
        <f t="shared" si="0"/>
        <v>920</v>
      </c>
      <c r="F20" s="641">
        <f t="shared" si="0"/>
        <v>5822</v>
      </c>
      <c r="G20" s="641">
        <f t="shared" si="0"/>
        <v>5844.4</v>
      </c>
      <c r="H20" s="641">
        <f t="shared" si="0"/>
        <v>6132.4</v>
      </c>
      <c r="I20" s="641">
        <f t="shared" si="0"/>
        <v>5431.54</v>
      </c>
      <c r="J20" s="641">
        <f t="shared" si="0"/>
        <v>7949</v>
      </c>
      <c r="K20" s="641">
        <f t="shared" si="0"/>
        <v>7969.2</v>
      </c>
      <c r="L20" s="641">
        <f t="shared" si="0"/>
        <v>8445.6509999999998</v>
      </c>
      <c r="M20" s="641">
        <f t="shared" si="0"/>
        <v>2197.9259999999999</v>
      </c>
      <c r="N20" s="641">
        <f t="shared" si="0"/>
        <v>2672.2659999999996</v>
      </c>
      <c r="O20" s="641">
        <f t="shared" si="0"/>
        <v>2463.4650000000001</v>
      </c>
      <c r="P20" s="641">
        <f t="shared" si="0"/>
        <v>2363.4169999999999</v>
      </c>
      <c r="Q20" s="641">
        <f t="shared" si="0"/>
        <v>2533</v>
      </c>
      <c r="R20" s="641">
        <f t="shared" si="0"/>
        <v>13425.831</v>
      </c>
      <c r="S20" s="641">
        <f t="shared" si="0"/>
        <v>12378.867</v>
      </c>
      <c r="T20" s="641">
        <f t="shared" si="0"/>
        <v>12483.4362</v>
      </c>
      <c r="U20" s="641">
        <f t="shared" si="0"/>
        <v>14117.35137</v>
      </c>
      <c r="V20" s="641">
        <f t="shared" si="0"/>
        <v>12495.05788</v>
      </c>
      <c r="W20" s="641">
        <f t="shared" si="0"/>
        <v>15740.204470000001</v>
      </c>
      <c r="X20" s="641">
        <f t="shared" si="0"/>
        <v>17430.392070000002</v>
      </c>
      <c r="Y20" s="641">
        <f t="shared" si="0"/>
        <v>16816.79608</v>
      </c>
      <c r="Z20" s="641">
        <f t="shared" si="0"/>
        <v>16610.400000000001</v>
      </c>
      <c r="AA20" s="641">
        <f t="shared" si="0"/>
        <v>17527</v>
      </c>
      <c r="AB20" s="641">
        <f t="shared" si="0"/>
        <v>9739.4</v>
      </c>
      <c r="AC20" s="641">
        <f t="shared" si="0"/>
        <v>9653.2999999999993</v>
      </c>
      <c r="AD20" s="641">
        <f t="shared" si="0"/>
        <v>9686.2000000000007</v>
      </c>
      <c r="AE20" s="641">
        <f t="shared" si="0"/>
        <v>9592.2999999999993</v>
      </c>
      <c r="AF20" s="641">
        <f t="shared" si="0"/>
        <v>9495.36</v>
      </c>
      <c r="AG20" s="641">
        <f t="shared" si="0"/>
        <v>17803.53</v>
      </c>
      <c r="AH20" s="641">
        <f t="shared" si="0"/>
        <v>17347.2</v>
      </c>
    </row>
    <row r="21" spans="1:34">
      <c r="A21" s="13"/>
      <c r="B21" s="13"/>
      <c r="C21" s="13"/>
      <c r="D21" s="13"/>
      <c r="E21" s="13"/>
      <c r="F21" s="13"/>
      <c r="G21" s="13"/>
      <c r="H21" s="13"/>
      <c r="I21" s="13"/>
      <c r="J21" s="13"/>
      <c r="K21" s="13"/>
      <c r="L21" s="13"/>
      <c r="M21" s="13"/>
      <c r="N21" s="13"/>
      <c r="O21" s="13"/>
      <c r="P21" s="13"/>
      <c r="Q21" s="13"/>
      <c r="R21" s="13"/>
      <c r="S21" s="13"/>
      <c r="T21" s="13"/>
      <c r="U21" s="13"/>
      <c r="V21" s="13"/>
      <c r="Y21" s="13"/>
      <c r="Z21" s="13"/>
      <c r="AA21" s="13"/>
      <c r="AB21" s="13"/>
      <c r="AC21" s="13"/>
      <c r="AD21" s="13"/>
      <c r="AE21" s="13"/>
      <c r="AF21" s="13"/>
      <c r="AG21" s="13"/>
      <c r="AH21" s="13"/>
    </row>
    <row r="22" spans="1:34">
      <c r="A22" s="18" t="s">
        <v>18</v>
      </c>
      <c r="B22" s="13"/>
      <c r="D22" s="13"/>
      <c r="E22" s="13"/>
      <c r="F22" s="13"/>
      <c r="G22" s="13"/>
      <c r="H22" s="13"/>
      <c r="I22" s="13"/>
      <c r="J22" s="13"/>
      <c r="K22" s="13"/>
    </row>
    <row r="23" spans="1:34">
      <c r="A23" s="13"/>
      <c r="B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row>
    <row r="24" spans="1:34">
      <c r="A24" s="13" t="s">
        <v>371</v>
      </c>
      <c r="B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1:34">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row>
    <row r="26" spans="1:34">
      <c r="A26" s="13" t="s">
        <v>577</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row>
    <row r="27" spans="1:34">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row>
    <row r="28" spans="1:34">
      <c r="A28" s="13" t="s">
        <v>2874</v>
      </c>
      <c r="V28" s="13"/>
      <c r="W28" s="13"/>
      <c r="X28" s="13"/>
    </row>
    <row r="29" spans="1:34">
      <c r="A29" s="13"/>
      <c r="V29" s="13"/>
      <c r="W29" s="13"/>
      <c r="X29" s="13"/>
    </row>
    <row r="30" spans="1:34">
      <c r="A30" s="13" t="s">
        <v>3083</v>
      </c>
      <c r="V30" s="13"/>
      <c r="W30" s="13"/>
      <c r="X30" s="13"/>
    </row>
    <row r="31" spans="1:34">
      <c r="A31" s="13"/>
      <c r="V31" s="13"/>
      <c r="W31" s="13"/>
      <c r="X31" s="13"/>
    </row>
    <row r="32" spans="1:34">
      <c r="A32" s="53" t="s">
        <v>102</v>
      </c>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row>
    <row r="33" spans="1:34">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row>
    <row r="34" spans="1:34">
      <c r="A34" s="53" t="s">
        <v>3084</v>
      </c>
      <c r="V34" s="13"/>
      <c r="W34" s="13"/>
      <c r="X34" s="13"/>
    </row>
    <row r="35" spans="1:34">
      <c r="V35" s="13"/>
      <c r="W35" s="13"/>
      <c r="X35" s="13"/>
    </row>
    <row r="36" spans="1:34">
      <c r="A36" s="642" t="s">
        <v>3232</v>
      </c>
      <c r="V36" s="13"/>
      <c r="W36" s="13"/>
      <c r="X36" s="13"/>
    </row>
  </sheetData>
  <conditionalFormatting sqref="V1:X2">
    <cfRule type="expression" dxfId="81" priority="1" stopIfTrue="1">
      <formula>#N/A</formula>
    </cfRule>
  </conditionalFormatting>
  <hyperlinks>
    <hyperlink ref="AJ3" location="Content!A1" display="Back to content page" xr:uid="{00000000-0004-0000-0F01-000000000000}"/>
  </hyperlinks>
  <pageMargins left="0.7" right="0.7" top="0.75" bottom="0.75" header="0.3" footer="0.3"/>
  <pageSetup paperSize="9" orientation="portrait" horizontalDpi="4294967295" verticalDpi="4294967295" r:id="rId1"/>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sheetPr codeName="Sheet273"/>
  <dimension ref="A1:AJ34"/>
  <sheetViews>
    <sheetView topLeftCell="A25" zoomScale="90" zoomScaleNormal="90" workbookViewId="0">
      <selection activeCell="B4" sqref="B4:AH19"/>
    </sheetView>
  </sheetViews>
  <sheetFormatPr defaultRowHeight="14.4"/>
  <cols>
    <col min="1" max="1" width="31.77734375" customWidth="1"/>
    <col min="2" max="34" width="8.5546875" customWidth="1"/>
  </cols>
  <sheetData>
    <row r="1" spans="1:36">
      <c r="A1" s="18" t="s">
        <v>3085</v>
      </c>
      <c r="B1" s="13"/>
      <c r="C1" s="13"/>
      <c r="D1" s="13"/>
      <c r="E1" s="13"/>
      <c r="F1" s="13"/>
      <c r="G1" s="13"/>
      <c r="H1" s="13"/>
      <c r="I1" s="13"/>
      <c r="J1" s="13"/>
      <c r="K1" s="13"/>
      <c r="L1" s="13"/>
      <c r="M1" s="13"/>
      <c r="N1" s="13"/>
      <c r="O1" s="13"/>
      <c r="P1" s="13"/>
      <c r="Q1" s="13"/>
      <c r="R1" s="13"/>
      <c r="S1" s="13"/>
      <c r="T1" s="13"/>
      <c r="U1" s="13"/>
      <c r="V1" s="62"/>
      <c r="W1" s="62"/>
      <c r="X1" s="62"/>
      <c r="Y1" s="13"/>
      <c r="Z1" s="13"/>
      <c r="AA1" s="13"/>
      <c r="AB1" s="13"/>
      <c r="AC1" s="13"/>
      <c r="AD1" s="13"/>
      <c r="AE1" s="13"/>
      <c r="AF1" s="13"/>
      <c r="AG1" s="13"/>
      <c r="AH1" s="13"/>
    </row>
    <row r="2" spans="1:36">
      <c r="A2" s="13"/>
      <c r="B2" s="13"/>
      <c r="C2" s="13"/>
      <c r="D2" s="13"/>
      <c r="E2" s="13"/>
      <c r="F2" s="13"/>
      <c r="G2" s="13"/>
      <c r="H2" s="13"/>
      <c r="I2" s="13"/>
      <c r="J2" s="13"/>
      <c r="K2" s="13"/>
      <c r="L2" s="13"/>
      <c r="M2" s="13"/>
      <c r="N2" s="13"/>
      <c r="O2" s="13"/>
      <c r="P2" s="13"/>
      <c r="Q2" s="13"/>
      <c r="R2" s="13"/>
      <c r="S2" s="13"/>
      <c r="T2" s="13"/>
      <c r="U2" s="13"/>
      <c r="V2" s="62"/>
      <c r="W2" s="62"/>
      <c r="X2" s="62"/>
      <c r="Y2" s="13"/>
      <c r="Z2" s="13"/>
      <c r="AA2" s="13"/>
      <c r="AB2" s="13"/>
      <c r="AC2" s="13"/>
      <c r="AD2" s="13"/>
      <c r="AE2" s="13"/>
      <c r="AF2" s="13"/>
      <c r="AG2" s="13"/>
      <c r="AH2" s="13"/>
    </row>
    <row r="3" spans="1:36">
      <c r="A3" s="218" t="s">
        <v>14</v>
      </c>
      <c r="B3" s="34">
        <v>1990</v>
      </c>
      <c r="C3" s="34">
        <v>1991</v>
      </c>
      <c r="D3" s="34">
        <v>1992</v>
      </c>
      <c r="E3" s="34">
        <v>1993</v>
      </c>
      <c r="F3" s="34">
        <v>1994</v>
      </c>
      <c r="G3" s="34">
        <v>1995</v>
      </c>
      <c r="H3" s="34">
        <v>1996</v>
      </c>
      <c r="I3" s="34">
        <v>1997</v>
      </c>
      <c r="J3" s="34">
        <v>1998</v>
      </c>
      <c r="K3" s="34">
        <v>1999</v>
      </c>
      <c r="L3" s="34">
        <v>2000</v>
      </c>
      <c r="M3" s="34">
        <v>2001</v>
      </c>
      <c r="N3" s="34">
        <v>2002</v>
      </c>
      <c r="O3" s="34">
        <v>2003</v>
      </c>
      <c r="P3" s="34">
        <v>2004</v>
      </c>
      <c r="Q3" s="34">
        <v>2005</v>
      </c>
      <c r="R3" s="34">
        <v>2006</v>
      </c>
      <c r="S3" s="34">
        <v>2007</v>
      </c>
      <c r="T3" s="34">
        <v>2008</v>
      </c>
      <c r="U3" s="34">
        <v>2009</v>
      </c>
      <c r="V3" s="95">
        <v>2010</v>
      </c>
      <c r="W3" s="21">
        <v>2011</v>
      </c>
      <c r="X3" s="21">
        <v>2012</v>
      </c>
      <c r="Y3" s="21">
        <v>2013</v>
      </c>
      <c r="Z3" s="21">
        <v>2014</v>
      </c>
      <c r="AA3" s="21">
        <v>2015</v>
      </c>
      <c r="AB3" s="21">
        <v>2016</v>
      </c>
      <c r="AC3" s="21">
        <v>2017</v>
      </c>
      <c r="AD3" s="21">
        <v>2018</v>
      </c>
      <c r="AE3" s="21">
        <v>2019</v>
      </c>
      <c r="AF3" s="21">
        <v>2020</v>
      </c>
      <c r="AG3" s="21">
        <v>2021</v>
      </c>
      <c r="AH3" s="21">
        <v>2022</v>
      </c>
      <c r="AJ3" s="1" t="s">
        <v>528</v>
      </c>
    </row>
    <row r="4" spans="1:36">
      <c r="A4" s="295" t="s">
        <v>13</v>
      </c>
      <c r="B4" s="281"/>
      <c r="C4" s="281"/>
      <c r="D4" s="281">
        <v>2</v>
      </c>
      <c r="E4" s="281">
        <v>1</v>
      </c>
      <c r="F4" s="281">
        <v>1</v>
      </c>
      <c r="G4" s="281">
        <v>129</v>
      </c>
      <c r="H4" s="281">
        <v>1</v>
      </c>
      <c r="I4" s="281"/>
      <c r="J4" s="281"/>
      <c r="K4" s="281"/>
      <c r="L4" s="281">
        <v>1</v>
      </c>
      <c r="M4" s="281">
        <v>1</v>
      </c>
      <c r="N4" s="281">
        <v>1</v>
      </c>
      <c r="O4" s="281">
        <v>1</v>
      </c>
      <c r="P4" s="281">
        <v>1</v>
      </c>
      <c r="Q4" s="281">
        <v>1</v>
      </c>
      <c r="R4" s="281">
        <v>1</v>
      </c>
      <c r="S4" s="281">
        <v>1</v>
      </c>
      <c r="T4" s="281">
        <v>1</v>
      </c>
      <c r="U4" s="281">
        <v>1</v>
      </c>
      <c r="V4" s="281">
        <v>1</v>
      </c>
      <c r="W4" s="281">
        <v>1</v>
      </c>
      <c r="X4" s="281">
        <v>1</v>
      </c>
      <c r="Y4" s="281">
        <v>1</v>
      </c>
      <c r="Z4" s="281">
        <v>1</v>
      </c>
      <c r="AA4" s="281">
        <v>1</v>
      </c>
      <c r="AB4" s="281">
        <v>1</v>
      </c>
      <c r="AC4" s="281">
        <v>1</v>
      </c>
      <c r="AD4" s="281">
        <v>1</v>
      </c>
      <c r="AE4" s="281">
        <v>1</v>
      </c>
      <c r="AF4" s="281">
        <v>1</v>
      </c>
      <c r="AG4" s="281">
        <v>1</v>
      </c>
      <c r="AH4" s="281">
        <v>1</v>
      </c>
    </row>
    <row r="5" spans="1:36">
      <c r="A5" s="295" t="s">
        <v>12</v>
      </c>
      <c r="B5" s="281">
        <v>2</v>
      </c>
      <c r="C5" s="281">
        <v>3</v>
      </c>
      <c r="D5" s="281">
        <v>3</v>
      </c>
      <c r="E5" s="281"/>
      <c r="F5" s="281"/>
      <c r="G5" s="281"/>
      <c r="H5" s="281"/>
      <c r="I5" s="281"/>
      <c r="J5" s="281"/>
      <c r="K5" s="281"/>
      <c r="L5" s="281"/>
      <c r="M5" s="281"/>
      <c r="N5" s="281"/>
      <c r="O5" s="281"/>
      <c r="P5" s="281"/>
      <c r="Q5" s="281"/>
      <c r="R5" s="281"/>
      <c r="S5" s="281"/>
      <c r="T5" s="281"/>
      <c r="U5" s="281"/>
      <c r="V5" s="281"/>
      <c r="W5" s="281"/>
      <c r="X5" s="281">
        <v>8</v>
      </c>
      <c r="Y5" s="281">
        <v>9</v>
      </c>
      <c r="Z5" s="281">
        <v>9</v>
      </c>
      <c r="AA5" s="281">
        <v>9</v>
      </c>
      <c r="AB5" s="281">
        <v>3</v>
      </c>
      <c r="AC5" s="281">
        <v>3</v>
      </c>
      <c r="AD5" s="281">
        <v>3</v>
      </c>
      <c r="AE5" s="281">
        <v>3</v>
      </c>
      <c r="AF5" s="281">
        <v>3</v>
      </c>
      <c r="AG5" s="281">
        <v>243.67</v>
      </c>
      <c r="AH5" s="281">
        <v>260.75</v>
      </c>
      <c r="AJ5" s="33"/>
    </row>
    <row r="6" spans="1:36">
      <c r="A6" s="295" t="s">
        <v>483</v>
      </c>
      <c r="B6" s="281"/>
      <c r="C6" s="281"/>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J6" s="33"/>
    </row>
    <row r="7" spans="1:36">
      <c r="A7" s="295" t="s">
        <v>89</v>
      </c>
      <c r="B7" s="281"/>
      <c r="C7" s="281"/>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v>304.85000000000002</v>
      </c>
      <c r="AH7" s="281">
        <v>303.91000000000003</v>
      </c>
    </row>
    <row r="8" spans="1:36">
      <c r="A8" s="295" t="s">
        <v>482</v>
      </c>
      <c r="B8" s="281"/>
      <c r="C8" s="281"/>
      <c r="D8" s="281"/>
      <c r="E8" s="281"/>
      <c r="F8" s="281"/>
      <c r="G8" s="281"/>
      <c r="H8" s="281"/>
      <c r="I8" s="281"/>
      <c r="J8" s="281"/>
      <c r="K8" s="281"/>
      <c r="L8" s="281"/>
      <c r="M8" s="281"/>
      <c r="N8" s="281">
        <v>9</v>
      </c>
      <c r="O8" s="281"/>
      <c r="P8" s="281"/>
      <c r="Q8" s="281"/>
      <c r="R8" s="281"/>
      <c r="S8" s="281"/>
      <c r="T8" s="281"/>
      <c r="U8" s="281"/>
      <c r="V8" s="281"/>
      <c r="W8" s="281"/>
      <c r="X8" s="281"/>
      <c r="Y8" s="281"/>
      <c r="Z8" s="281"/>
      <c r="AA8" s="281"/>
      <c r="AB8" s="281"/>
      <c r="AC8" s="281"/>
      <c r="AD8" s="281"/>
      <c r="AE8" s="281"/>
      <c r="AF8" s="281"/>
      <c r="AG8" s="281">
        <v>430.19</v>
      </c>
      <c r="AH8" s="281">
        <v>447.87</v>
      </c>
    </row>
    <row r="9" spans="1:36">
      <c r="A9" s="295" t="s">
        <v>11</v>
      </c>
      <c r="B9" s="281"/>
      <c r="C9" s="281"/>
      <c r="D9" s="281"/>
      <c r="E9" s="281"/>
      <c r="F9" s="281"/>
      <c r="G9" s="281"/>
      <c r="H9" s="281"/>
      <c r="I9" s="281"/>
      <c r="J9" s="281"/>
      <c r="K9" s="281"/>
      <c r="L9" s="281"/>
      <c r="M9" s="281"/>
      <c r="N9" s="281"/>
      <c r="O9" s="281"/>
      <c r="P9" s="281"/>
      <c r="Q9" s="281"/>
      <c r="R9" s="281"/>
      <c r="S9" s="281"/>
      <c r="T9" s="281"/>
      <c r="U9" s="281"/>
      <c r="V9" s="281">
        <v>32.659999999999997</v>
      </c>
      <c r="W9" s="281">
        <v>59.66</v>
      </c>
      <c r="X9" s="281">
        <v>84.4</v>
      </c>
      <c r="Y9" s="281">
        <v>10.57</v>
      </c>
      <c r="Z9" s="281">
        <v>8</v>
      </c>
      <c r="AA9" s="281">
        <v>5</v>
      </c>
      <c r="AB9" s="281">
        <v>3</v>
      </c>
      <c r="AC9" s="281">
        <v>0</v>
      </c>
      <c r="AD9" s="281">
        <v>0</v>
      </c>
      <c r="AE9" s="281">
        <v>0</v>
      </c>
      <c r="AF9" s="281">
        <v>0</v>
      </c>
      <c r="AG9" s="281">
        <v>1.48</v>
      </c>
      <c r="AH9" s="281">
        <v>1.37</v>
      </c>
    </row>
    <row r="10" spans="1:36">
      <c r="A10" s="295" t="s">
        <v>10</v>
      </c>
      <c r="B10" s="281">
        <v>14</v>
      </c>
      <c r="C10" s="281">
        <v>7</v>
      </c>
      <c r="D10" s="281">
        <v>24</v>
      </c>
      <c r="E10" s="281">
        <v>21.64</v>
      </c>
      <c r="F10" s="281">
        <v>9</v>
      </c>
      <c r="G10" s="281">
        <v>16.079999999999998</v>
      </c>
      <c r="H10" s="281">
        <v>34</v>
      </c>
      <c r="I10" s="281">
        <v>22.35</v>
      </c>
      <c r="J10" s="281">
        <v>28.12</v>
      </c>
      <c r="K10" s="281">
        <v>8</v>
      </c>
      <c r="L10" s="281">
        <v>31</v>
      </c>
      <c r="M10" s="281">
        <v>22.24</v>
      </c>
      <c r="N10" s="281">
        <v>23.24</v>
      </c>
      <c r="O10" s="281">
        <v>26.41</v>
      </c>
      <c r="P10" s="281">
        <v>29.88</v>
      </c>
      <c r="Q10" s="281">
        <v>39.31</v>
      </c>
      <c r="R10" s="281">
        <v>39.770000000000003</v>
      </c>
      <c r="S10" s="281">
        <v>26.89</v>
      </c>
      <c r="T10" s="281">
        <v>32.56</v>
      </c>
      <c r="U10" s="281">
        <v>35.549999999999997</v>
      </c>
      <c r="V10" s="281">
        <v>68.91</v>
      </c>
      <c r="W10" s="281">
        <v>74.44</v>
      </c>
      <c r="X10" s="281">
        <v>114.17</v>
      </c>
      <c r="Y10" s="281">
        <v>70</v>
      </c>
      <c r="Z10" s="281">
        <v>102</v>
      </c>
      <c r="AA10" s="281">
        <v>108</v>
      </c>
      <c r="AB10" s="281">
        <v>111</v>
      </c>
      <c r="AC10" s="281">
        <v>143</v>
      </c>
      <c r="AD10" s="281">
        <v>192</v>
      </c>
      <c r="AE10" s="281">
        <v>168</v>
      </c>
      <c r="AF10" s="281">
        <v>163.98</v>
      </c>
      <c r="AG10" s="281">
        <v>200.04</v>
      </c>
      <c r="AH10" s="281">
        <v>211.67</v>
      </c>
    </row>
    <row r="11" spans="1:36">
      <c r="A11" s="295" t="s">
        <v>9</v>
      </c>
      <c r="B11" s="281"/>
      <c r="C11" s="281"/>
      <c r="D11" s="281"/>
      <c r="E11" s="281"/>
      <c r="F11" s="281"/>
      <c r="G11" s="281"/>
      <c r="H11" s="281"/>
      <c r="I11" s="281">
        <v>150.01</v>
      </c>
      <c r="J11" s="281">
        <v>130.15</v>
      </c>
      <c r="K11" s="281">
        <v>130</v>
      </c>
      <c r="L11" s="281">
        <v>327</v>
      </c>
      <c r="M11" s="281"/>
      <c r="N11" s="281"/>
      <c r="O11" s="281"/>
      <c r="P11" s="281"/>
      <c r="Q11" s="281"/>
      <c r="R11" s="281"/>
      <c r="S11" s="281">
        <v>19.46</v>
      </c>
      <c r="T11" s="281">
        <v>185.45</v>
      </c>
      <c r="U11" s="281">
        <v>284</v>
      </c>
      <c r="V11" s="281">
        <v>43</v>
      </c>
      <c r="W11" s="281">
        <v>217</v>
      </c>
      <c r="X11" s="281">
        <v>330</v>
      </c>
      <c r="Y11" s="281">
        <v>495</v>
      </c>
      <c r="Z11" s="281">
        <v>1180</v>
      </c>
      <c r="AA11" s="281">
        <v>1180</v>
      </c>
      <c r="AB11" s="281">
        <v>1180</v>
      </c>
      <c r="AC11" s="281">
        <v>1180</v>
      </c>
      <c r="AD11" s="281">
        <v>1180</v>
      </c>
      <c r="AE11" s="281">
        <v>1180</v>
      </c>
      <c r="AF11" s="281">
        <v>1179.5899999999999</v>
      </c>
      <c r="AG11" s="281">
        <v>419.9</v>
      </c>
      <c r="AH11" s="281">
        <v>466.89</v>
      </c>
      <c r="AJ11" s="1" t="s">
        <v>15</v>
      </c>
    </row>
    <row r="12" spans="1:36">
      <c r="A12" s="295" t="s">
        <v>8</v>
      </c>
      <c r="B12" s="281">
        <v>641</v>
      </c>
      <c r="C12" s="281"/>
      <c r="D12" s="281"/>
      <c r="E12" s="281"/>
      <c r="F12" s="281">
        <v>931</v>
      </c>
      <c r="G12" s="281">
        <v>885</v>
      </c>
      <c r="H12" s="281">
        <v>999</v>
      </c>
      <c r="I12" s="281">
        <v>985</v>
      </c>
      <c r="J12" s="281">
        <v>949</v>
      </c>
      <c r="K12" s="281">
        <v>872</v>
      </c>
      <c r="L12" s="281">
        <v>947</v>
      </c>
      <c r="M12" s="281">
        <v>1042</v>
      </c>
      <c r="N12" s="281">
        <v>1005</v>
      </c>
      <c r="O12" s="281">
        <v>1212</v>
      </c>
      <c r="P12" s="281">
        <v>1220</v>
      </c>
      <c r="Q12" s="281">
        <v>1192</v>
      </c>
      <c r="R12" s="281">
        <v>911</v>
      </c>
      <c r="S12" s="281">
        <v>857</v>
      </c>
      <c r="T12" s="281">
        <v>1393.7</v>
      </c>
      <c r="U12" s="281">
        <v>1279.9000000000001</v>
      </c>
      <c r="V12" s="281">
        <v>1206.5999999999999</v>
      </c>
      <c r="W12" s="281">
        <v>945.6</v>
      </c>
      <c r="X12" s="281">
        <v>873.3</v>
      </c>
      <c r="Y12" s="281">
        <v>954.5</v>
      </c>
      <c r="Z12" s="281">
        <v>898.9</v>
      </c>
      <c r="AA12" s="281">
        <v>994.6</v>
      </c>
      <c r="AB12" s="281">
        <v>1078.5</v>
      </c>
      <c r="AC12" s="281">
        <v>977.1</v>
      </c>
      <c r="AD12" s="281">
        <v>823.1</v>
      </c>
      <c r="AE12" s="281">
        <v>890.8</v>
      </c>
      <c r="AF12" s="281">
        <v>689</v>
      </c>
      <c r="AG12" s="281">
        <v>787.7</v>
      </c>
      <c r="AH12" s="281">
        <v>295.8</v>
      </c>
    </row>
    <row r="13" spans="1:36">
      <c r="A13" s="295" t="s">
        <v>6</v>
      </c>
      <c r="B13" s="281"/>
      <c r="C13" s="281"/>
      <c r="D13" s="281"/>
      <c r="E13" s="281"/>
      <c r="F13" s="281">
        <v>2.87</v>
      </c>
      <c r="G13" s="281">
        <v>3.77</v>
      </c>
      <c r="H13" s="281">
        <v>1.8</v>
      </c>
      <c r="I13" s="281">
        <v>2.2000000000000002</v>
      </c>
      <c r="J13" s="281"/>
      <c r="K13" s="281"/>
      <c r="L13" s="281"/>
      <c r="M13" s="281"/>
      <c r="N13" s="281">
        <v>5.63</v>
      </c>
      <c r="O13" s="281">
        <v>152.13</v>
      </c>
      <c r="P13" s="281">
        <v>315.35000000000002</v>
      </c>
      <c r="Q13" s="281">
        <v>451.68</v>
      </c>
      <c r="R13" s="281">
        <v>378.15</v>
      </c>
      <c r="S13" s="281">
        <v>320.37</v>
      </c>
      <c r="T13" s="281">
        <v>391.17</v>
      </c>
      <c r="U13" s="281">
        <v>617.29</v>
      </c>
      <c r="V13" s="281">
        <v>648.41999999999996</v>
      </c>
      <c r="W13" s="281">
        <v>442.24</v>
      </c>
      <c r="X13" s="281">
        <v>386</v>
      </c>
      <c r="Y13" s="281">
        <v>331</v>
      </c>
      <c r="Z13" s="281">
        <v>275</v>
      </c>
      <c r="AA13" s="281">
        <v>219</v>
      </c>
      <c r="AB13" s="281">
        <v>163</v>
      </c>
      <c r="AC13" s="281">
        <v>107</v>
      </c>
      <c r="AD13" s="281">
        <v>107</v>
      </c>
      <c r="AE13" s="281">
        <v>107</v>
      </c>
      <c r="AF13" s="281">
        <v>107.29</v>
      </c>
      <c r="AG13" s="281">
        <v>427.35</v>
      </c>
      <c r="AH13" s="281">
        <v>509.82</v>
      </c>
    </row>
    <row r="14" spans="1:36">
      <c r="A14" s="295" t="s">
        <v>17</v>
      </c>
      <c r="B14" s="281">
        <v>10</v>
      </c>
      <c r="C14" s="281">
        <v>10</v>
      </c>
      <c r="D14" s="281">
        <v>16</v>
      </c>
      <c r="E14" s="281">
        <v>17</v>
      </c>
      <c r="F14" s="281"/>
      <c r="G14" s="281"/>
      <c r="H14" s="281"/>
      <c r="I14" s="281"/>
      <c r="J14" s="281"/>
      <c r="K14" s="281"/>
      <c r="L14" s="281">
        <v>17</v>
      </c>
      <c r="M14" s="281">
        <v>17</v>
      </c>
      <c r="N14" s="281">
        <v>17</v>
      </c>
      <c r="O14" s="281">
        <v>17</v>
      </c>
      <c r="P14" s="281">
        <v>17</v>
      </c>
      <c r="Q14" s="281">
        <v>17</v>
      </c>
      <c r="R14" s="281">
        <v>17</v>
      </c>
      <c r="S14" s="281">
        <v>17</v>
      </c>
      <c r="T14" s="281">
        <v>17</v>
      </c>
      <c r="U14" s="281">
        <v>17</v>
      </c>
      <c r="V14" s="281">
        <v>17</v>
      </c>
      <c r="W14" s="281">
        <v>17</v>
      </c>
      <c r="X14" s="281">
        <v>17</v>
      </c>
      <c r="Y14" s="281">
        <v>17</v>
      </c>
      <c r="Z14" s="281">
        <v>17</v>
      </c>
      <c r="AA14" s="281">
        <v>17</v>
      </c>
      <c r="AB14" s="281">
        <v>17</v>
      </c>
      <c r="AC14" s="281">
        <v>17</v>
      </c>
      <c r="AD14" s="281">
        <v>17</v>
      </c>
      <c r="AE14" s="281">
        <v>17</v>
      </c>
      <c r="AF14" s="281">
        <v>17</v>
      </c>
      <c r="AG14" s="281">
        <v>353.06</v>
      </c>
      <c r="AH14" s="281">
        <v>376.34</v>
      </c>
    </row>
    <row r="15" spans="1:36">
      <c r="A15" s="295" t="s">
        <v>4</v>
      </c>
      <c r="B15" s="281">
        <v>2</v>
      </c>
      <c r="C15" s="281">
        <v>2</v>
      </c>
      <c r="D15" s="281">
        <v>0</v>
      </c>
      <c r="E15" s="281">
        <v>6</v>
      </c>
      <c r="F15" s="281">
        <v>6</v>
      </c>
      <c r="G15" s="281">
        <v>6</v>
      </c>
      <c r="H15" s="281">
        <v>6</v>
      </c>
      <c r="I15" s="281">
        <v>3</v>
      </c>
      <c r="J15" s="281">
        <v>3</v>
      </c>
      <c r="K15" s="281"/>
      <c r="L15" s="281">
        <v>1.222</v>
      </c>
      <c r="M15" s="281">
        <v>0</v>
      </c>
      <c r="N15" s="281">
        <v>7.101</v>
      </c>
      <c r="O15" s="281">
        <v>4.7700000000000005</v>
      </c>
      <c r="P15" s="281">
        <v>1.3260000000000001</v>
      </c>
      <c r="Q15" s="281">
        <v>2.9210000000000003</v>
      </c>
      <c r="R15" s="281">
        <v>3.2720000000000002</v>
      </c>
      <c r="S15" s="281">
        <v>3.4769999999999999</v>
      </c>
      <c r="T15" s="281">
        <v>11.362</v>
      </c>
      <c r="U15" s="281">
        <v>81.906899999999993</v>
      </c>
      <c r="V15" s="281">
        <v>9.151959999999999</v>
      </c>
      <c r="W15" s="281">
        <v>1.3352999999999999</v>
      </c>
      <c r="X15" s="281">
        <v>18.801470000000002</v>
      </c>
      <c r="Y15" s="281">
        <v>3</v>
      </c>
      <c r="Z15" s="281">
        <v>3</v>
      </c>
      <c r="AA15" s="281">
        <v>3</v>
      </c>
      <c r="AB15" s="281">
        <v>3</v>
      </c>
      <c r="AC15" s="281">
        <v>3</v>
      </c>
      <c r="AD15" s="281">
        <v>3</v>
      </c>
      <c r="AE15" s="281">
        <v>3</v>
      </c>
      <c r="AF15" s="281">
        <v>2.69</v>
      </c>
      <c r="AG15" s="281">
        <v>17.39</v>
      </c>
      <c r="AH15" s="281">
        <v>17.61</v>
      </c>
    </row>
    <row r="16" spans="1:36">
      <c r="A16" s="295" t="s">
        <v>3</v>
      </c>
      <c r="B16" s="281"/>
      <c r="C16" s="281"/>
      <c r="D16" s="281"/>
      <c r="E16" s="281"/>
      <c r="F16" s="281">
        <v>7618</v>
      </c>
      <c r="G16" s="281">
        <v>7390</v>
      </c>
      <c r="H16" s="281">
        <v>7938</v>
      </c>
      <c r="I16" s="281">
        <v>9437</v>
      </c>
      <c r="J16" s="281">
        <v>9669</v>
      </c>
      <c r="K16" s="281">
        <v>10659</v>
      </c>
      <c r="L16" s="281">
        <v>9469</v>
      </c>
      <c r="M16" s="281"/>
      <c r="N16" s="281"/>
      <c r="O16" s="281"/>
      <c r="P16" s="281"/>
      <c r="Q16" s="281"/>
      <c r="R16" s="281">
        <v>25281</v>
      </c>
      <c r="S16" s="281">
        <v>29919</v>
      </c>
      <c r="T16" s="281">
        <v>26381</v>
      </c>
      <c r="U16" s="281">
        <v>29824</v>
      </c>
      <c r="V16" s="281">
        <v>20503</v>
      </c>
      <c r="W16" s="281">
        <v>41121</v>
      </c>
      <c r="X16" s="281">
        <v>42870</v>
      </c>
      <c r="Y16" s="281">
        <v>43521</v>
      </c>
      <c r="Z16" s="281">
        <v>46306</v>
      </c>
      <c r="AA16" s="281">
        <v>49084</v>
      </c>
      <c r="AB16" s="281"/>
      <c r="AC16" s="281"/>
      <c r="AD16" s="281"/>
      <c r="AE16" s="281"/>
      <c r="AF16" s="281"/>
      <c r="AG16" s="281">
        <v>15026.64</v>
      </c>
      <c r="AH16" s="281">
        <v>14893.86</v>
      </c>
    </row>
    <row r="17" spans="1:34">
      <c r="A17" s="295" t="s">
        <v>32</v>
      </c>
      <c r="B17" s="281"/>
      <c r="C17" s="281"/>
      <c r="D17" s="281"/>
      <c r="E17" s="281"/>
      <c r="F17" s="281">
        <v>79</v>
      </c>
      <c r="G17" s="281">
        <v>108</v>
      </c>
      <c r="H17" s="281">
        <v>7</v>
      </c>
      <c r="I17" s="281">
        <v>20</v>
      </c>
      <c r="J17" s="281"/>
      <c r="K17" s="281"/>
      <c r="L17" s="281"/>
      <c r="M17" s="281"/>
      <c r="N17" s="281"/>
      <c r="O17" s="281"/>
      <c r="P17" s="281"/>
      <c r="Q17" s="281"/>
      <c r="R17" s="281"/>
      <c r="S17" s="281"/>
      <c r="T17" s="281"/>
      <c r="U17" s="281"/>
      <c r="V17" s="281"/>
      <c r="W17" s="281"/>
      <c r="X17" s="281">
        <v>40.5</v>
      </c>
      <c r="Y17" s="281">
        <v>0</v>
      </c>
      <c r="Z17" s="281">
        <v>0</v>
      </c>
      <c r="AA17" s="281">
        <v>0</v>
      </c>
      <c r="AB17" s="281">
        <v>0</v>
      </c>
      <c r="AC17" s="281">
        <v>0</v>
      </c>
      <c r="AD17" s="281">
        <v>0</v>
      </c>
      <c r="AE17" s="281">
        <v>0</v>
      </c>
      <c r="AF17" s="281">
        <v>0</v>
      </c>
      <c r="AG17" s="281">
        <v>0</v>
      </c>
      <c r="AH17" s="281">
        <v>0</v>
      </c>
    </row>
    <row r="18" spans="1:34">
      <c r="A18" s="295" t="s">
        <v>1</v>
      </c>
      <c r="B18" s="281"/>
      <c r="C18" s="281"/>
      <c r="D18" s="281"/>
      <c r="E18" s="281"/>
      <c r="F18" s="281">
        <v>340</v>
      </c>
      <c r="G18" s="281">
        <v>251</v>
      </c>
      <c r="H18" s="281">
        <v>250</v>
      </c>
      <c r="I18" s="281"/>
      <c r="J18" s="281"/>
      <c r="K18" s="281"/>
      <c r="L18" s="281">
        <v>555</v>
      </c>
      <c r="M18" s="281">
        <v>632</v>
      </c>
      <c r="N18" s="281">
        <v>708</v>
      </c>
      <c r="O18" s="281">
        <v>785</v>
      </c>
      <c r="P18" s="281">
        <v>861</v>
      </c>
      <c r="Q18" s="281">
        <v>937</v>
      </c>
      <c r="R18" s="281">
        <v>1014</v>
      </c>
      <c r="S18" s="281">
        <v>1090</v>
      </c>
      <c r="T18" s="281">
        <v>1166</v>
      </c>
      <c r="U18" s="281">
        <v>1243</v>
      </c>
      <c r="V18" s="281">
        <v>1319</v>
      </c>
      <c r="W18" s="281">
        <v>1395</v>
      </c>
      <c r="X18" s="281">
        <v>1472</v>
      </c>
      <c r="Y18" s="281">
        <v>1548</v>
      </c>
      <c r="Z18" s="281">
        <v>1625</v>
      </c>
      <c r="AA18" s="281">
        <v>1701</v>
      </c>
      <c r="AB18" s="281">
        <v>1777</v>
      </c>
      <c r="AC18" s="281">
        <v>1854</v>
      </c>
      <c r="AD18" s="281">
        <v>1854</v>
      </c>
      <c r="AE18" s="281">
        <v>1854</v>
      </c>
      <c r="AF18" s="281">
        <v>1853.65</v>
      </c>
      <c r="AG18" s="281">
        <v>1853.65</v>
      </c>
      <c r="AH18" s="281">
        <v>1853.65</v>
      </c>
    </row>
    <row r="19" spans="1:34">
      <c r="A19" s="295" t="s">
        <v>23</v>
      </c>
      <c r="B19" s="281">
        <v>1386</v>
      </c>
      <c r="C19" s="281">
        <v>1340</v>
      </c>
      <c r="D19" s="281">
        <v>731</v>
      </c>
      <c r="E19" s="281">
        <v>785</v>
      </c>
      <c r="F19" s="281">
        <v>795</v>
      </c>
      <c r="G19" s="281">
        <v>879</v>
      </c>
      <c r="H19" s="281">
        <v>860</v>
      </c>
      <c r="I19" s="281">
        <v>910</v>
      </c>
      <c r="J19" s="281">
        <v>909</v>
      </c>
      <c r="K19" s="281"/>
      <c r="L19" s="281"/>
      <c r="M19" s="281"/>
      <c r="N19" s="281"/>
      <c r="O19" s="281"/>
      <c r="P19" s="281"/>
      <c r="Q19" s="281"/>
      <c r="R19" s="281"/>
      <c r="S19" s="281"/>
      <c r="T19" s="281"/>
      <c r="U19" s="281"/>
      <c r="V19" s="281"/>
      <c r="W19" s="281"/>
      <c r="X19" s="281">
        <v>1961.78</v>
      </c>
      <c r="Y19" s="281">
        <v>1524.94</v>
      </c>
      <c r="Z19" s="281">
        <v>549</v>
      </c>
      <c r="AA19" s="281">
        <v>549</v>
      </c>
      <c r="AB19" s="281">
        <v>549</v>
      </c>
      <c r="AC19" s="281">
        <v>549</v>
      </c>
      <c r="AD19" s="281">
        <v>549</v>
      </c>
      <c r="AE19" s="281">
        <v>549</v>
      </c>
      <c r="AF19" s="281">
        <v>549.41</v>
      </c>
      <c r="AG19" s="281">
        <v>549.41</v>
      </c>
      <c r="AH19" s="281">
        <v>549.41</v>
      </c>
    </row>
    <row r="20" spans="1:34">
      <c r="A20" s="18" t="s">
        <v>18</v>
      </c>
      <c r="B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row>
    <row r="21" spans="1:34">
      <c r="A21" s="13"/>
      <c r="B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row>
    <row r="22" spans="1:34">
      <c r="A22" s="13" t="s">
        <v>372</v>
      </c>
      <c r="B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row>
    <row r="23" spans="1:34">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row>
    <row r="24" spans="1:34">
      <c r="A24" s="13" t="s">
        <v>577</v>
      </c>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1:34">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row>
    <row r="26" spans="1:34">
      <c r="A26" s="13" t="s">
        <v>3088</v>
      </c>
      <c r="V26" s="13"/>
      <c r="W26" s="13"/>
      <c r="X26" s="13"/>
    </row>
    <row r="27" spans="1:34">
      <c r="A27" s="13"/>
      <c r="V27" s="13"/>
      <c r="W27" s="13"/>
      <c r="X27" s="13"/>
    </row>
    <row r="28" spans="1:34">
      <c r="A28" s="13" t="s">
        <v>3083</v>
      </c>
      <c r="V28" s="13"/>
      <c r="W28" s="13"/>
      <c r="X28" s="13"/>
    </row>
    <row r="29" spans="1:34">
      <c r="A29" s="13"/>
      <c r="V29" s="13"/>
      <c r="W29" s="13"/>
      <c r="X29" s="13"/>
    </row>
    <row r="30" spans="1:34">
      <c r="A30" s="53" t="s">
        <v>102</v>
      </c>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row>
    <row r="31" spans="1:34">
      <c r="V31" s="13"/>
      <c r="W31" s="13"/>
      <c r="X31" s="13"/>
      <c r="Z31" s="13"/>
      <c r="AA31" s="13"/>
      <c r="AB31" s="13"/>
      <c r="AC31" s="13"/>
      <c r="AD31" s="13"/>
      <c r="AE31" s="13"/>
      <c r="AF31" s="13"/>
      <c r="AG31" s="13"/>
      <c r="AH31" s="13"/>
    </row>
    <row r="32" spans="1:34">
      <c r="A32" s="53" t="s">
        <v>2725</v>
      </c>
      <c r="V32" s="13"/>
      <c r="W32" s="13"/>
      <c r="X32" s="13"/>
    </row>
    <row r="33" spans="22:24">
      <c r="V33" s="13"/>
      <c r="W33" s="13"/>
      <c r="X33" s="13"/>
    </row>
    <row r="34" spans="22:24">
      <c r="V34" s="13"/>
      <c r="W34" s="13"/>
      <c r="X34" s="13"/>
    </row>
  </sheetData>
  <conditionalFormatting sqref="V1:X2">
    <cfRule type="expression" dxfId="80" priority="1" stopIfTrue="1">
      <formula>#N/A</formula>
    </cfRule>
  </conditionalFormatting>
  <hyperlinks>
    <hyperlink ref="AJ11" location="'Content Page'!B336" display="Back to Content Page" xr:uid="{00000000-0004-0000-1001-000000000000}"/>
    <hyperlink ref="AJ3" location="Content!A1" display="Back to content page" xr:uid="{00000000-0004-0000-1001-000001000000}"/>
  </hyperlinks>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sheetPr codeName="Sheet274"/>
  <dimension ref="A1:AJ38"/>
  <sheetViews>
    <sheetView zoomScaleNormal="100" workbookViewId="0">
      <selection activeCell="J22" sqref="J22"/>
    </sheetView>
  </sheetViews>
  <sheetFormatPr defaultRowHeight="14.4"/>
  <cols>
    <col min="1" max="1" width="33.77734375" customWidth="1"/>
    <col min="2" max="34" width="8.77734375" customWidth="1"/>
  </cols>
  <sheetData>
    <row r="1" spans="1:36">
      <c r="A1" s="18" t="s">
        <v>3087</v>
      </c>
      <c r="B1" s="17"/>
      <c r="C1" s="17"/>
      <c r="D1" s="17"/>
      <c r="E1" s="17"/>
      <c r="F1" s="17"/>
      <c r="G1" s="17"/>
      <c r="H1" s="17"/>
      <c r="I1" s="17"/>
      <c r="J1" s="17"/>
      <c r="K1" s="17"/>
      <c r="L1" s="17"/>
      <c r="M1" s="17"/>
      <c r="N1" s="17"/>
      <c r="O1" s="17"/>
      <c r="P1" s="17"/>
      <c r="Q1" s="17"/>
      <c r="R1" s="17"/>
      <c r="S1" s="17"/>
      <c r="T1" s="17"/>
      <c r="U1" s="17"/>
      <c r="V1" s="62"/>
      <c r="W1" s="62"/>
      <c r="X1" s="62"/>
      <c r="Y1" s="17"/>
      <c r="Z1" s="13"/>
      <c r="AA1" s="13"/>
      <c r="AB1" s="13"/>
      <c r="AC1" s="13"/>
      <c r="AD1" s="13"/>
      <c r="AE1" s="13"/>
      <c r="AF1" s="13"/>
      <c r="AG1" s="13"/>
      <c r="AH1" s="13"/>
    </row>
    <row r="2" spans="1:36">
      <c r="A2" s="17"/>
      <c r="B2" s="17"/>
      <c r="C2" s="17"/>
      <c r="D2" s="17"/>
      <c r="E2" s="17"/>
      <c r="F2" s="17"/>
      <c r="G2" s="17"/>
      <c r="H2" s="17"/>
      <c r="I2" s="17"/>
      <c r="J2" s="17"/>
      <c r="K2" s="17"/>
      <c r="L2" s="17"/>
      <c r="M2" s="17"/>
      <c r="N2" s="17"/>
      <c r="O2" s="17"/>
      <c r="P2" s="17"/>
      <c r="Q2" s="17"/>
      <c r="R2" s="17"/>
      <c r="S2" s="17"/>
      <c r="T2" s="17"/>
      <c r="U2" s="17"/>
      <c r="V2" s="62"/>
      <c r="W2" s="62"/>
      <c r="X2" s="62"/>
      <c r="Y2" s="17"/>
      <c r="Z2" s="13"/>
      <c r="AA2" s="13"/>
      <c r="AB2" s="13"/>
      <c r="AC2" s="13"/>
      <c r="AD2" s="13"/>
      <c r="AE2" s="13"/>
      <c r="AF2" s="13"/>
      <c r="AG2" s="13"/>
      <c r="AH2" s="13"/>
    </row>
    <row r="3" spans="1:36">
      <c r="A3" s="218" t="s">
        <v>14</v>
      </c>
      <c r="B3" s="34">
        <v>1990</v>
      </c>
      <c r="C3" s="34">
        <v>1991</v>
      </c>
      <c r="D3" s="34">
        <v>1992</v>
      </c>
      <c r="E3" s="34">
        <v>1993</v>
      </c>
      <c r="F3" s="34">
        <v>1994</v>
      </c>
      <c r="G3" s="34">
        <v>1995</v>
      </c>
      <c r="H3" s="34">
        <v>1996</v>
      </c>
      <c r="I3" s="34">
        <v>1997</v>
      </c>
      <c r="J3" s="34">
        <v>1998</v>
      </c>
      <c r="K3" s="34">
        <v>1999</v>
      </c>
      <c r="L3" s="34">
        <v>2000</v>
      </c>
      <c r="M3" s="34">
        <v>2001</v>
      </c>
      <c r="N3" s="34">
        <v>2002</v>
      </c>
      <c r="O3" s="34">
        <v>2003</v>
      </c>
      <c r="P3" s="34">
        <v>2004</v>
      </c>
      <c r="Q3" s="34">
        <v>2005</v>
      </c>
      <c r="R3" s="34">
        <v>2006</v>
      </c>
      <c r="S3" s="34">
        <v>2007</v>
      </c>
      <c r="T3" s="34">
        <v>2008</v>
      </c>
      <c r="U3" s="34">
        <v>2009</v>
      </c>
      <c r="V3" s="95">
        <v>2010</v>
      </c>
      <c r="W3" s="21">
        <v>2011</v>
      </c>
      <c r="X3" s="21">
        <v>2012</v>
      </c>
      <c r="Y3" s="21">
        <v>2013</v>
      </c>
      <c r="Z3" s="21">
        <v>2014</v>
      </c>
      <c r="AA3" s="21">
        <v>2015</v>
      </c>
      <c r="AB3" s="21">
        <v>2016</v>
      </c>
      <c r="AC3" s="21">
        <v>2017</v>
      </c>
      <c r="AD3" s="21">
        <v>2018</v>
      </c>
      <c r="AE3" s="21">
        <v>2019</v>
      </c>
      <c r="AF3" s="21">
        <v>2020</v>
      </c>
      <c r="AG3" s="21">
        <v>2021</v>
      </c>
      <c r="AH3" s="21">
        <v>2022</v>
      </c>
      <c r="AJ3" s="1" t="s">
        <v>528</v>
      </c>
    </row>
    <row r="4" spans="1:36">
      <c r="A4" s="92" t="s">
        <v>13</v>
      </c>
      <c r="B4" s="298">
        <v>5</v>
      </c>
      <c r="C4" s="298">
        <v>5</v>
      </c>
      <c r="D4" s="298">
        <v>8</v>
      </c>
      <c r="E4" s="298">
        <v>13</v>
      </c>
      <c r="F4" s="298">
        <v>1</v>
      </c>
      <c r="G4" s="298">
        <v>1</v>
      </c>
      <c r="H4" s="298">
        <v>1</v>
      </c>
      <c r="I4" s="298"/>
      <c r="J4" s="298"/>
      <c r="K4" s="298"/>
      <c r="L4" s="281">
        <v>1</v>
      </c>
      <c r="M4" s="281">
        <v>1</v>
      </c>
      <c r="N4" s="281">
        <v>1</v>
      </c>
      <c r="O4" s="281">
        <v>1</v>
      </c>
      <c r="P4" s="281">
        <v>1</v>
      </c>
      <c r="Q4" s="281">
        <v>1</v>
      </c>
      <c r="R4" s="281">
        <v>1</v>
      </c>
      <c r="S4" s="281">
        <v>1</v>
      </c>
      <c r="T4" s="281">
        <v>1</v>
      </c>
      <c r="U4" s="281">
        <v>1</v>
      </c>
      <c r="V4" s="281">
        <v>1</v>
      </c>
      <c r="W4" s="281">
        <v>1</v>
      </c>
      <c r="X4" s="281">
        <v>1</v>
      </c>
      <c r="Y4" s="281">
        <v>1</v>
      </c>
      <c r="Z4" s="281">
        <v>1</v>
      </c>
      <c r="AA4" s="281">
        <v>1</v>
      </c>
      <c r="AB4" s="281">
        <v>1</v>
      </c>
      <c r="AC4" s="281">
        <v>1</v>
      </c>
      <c r="AD4" s="281">
        <v>1</v>
      </c>
      <c r="AE4" s="281">
        <v>1</v>
      </c>
      <c r="AF4" s="281">
        <v>1</v>
      </c>
      <c r="AG4" s="281">
        <v>1</v>
      </c>
      <c r="AH4" s="281">
        <v>1</v>
      </c>
    </row>
    <row r="5" spans="1:36">
      <c r="A5" s="92" t="s">
        <v>12</v>
      </c>
      <c r="B5" s="298">
        <v>1</v>
      </c>
      <c r="C5" s="298">
        <v>1</v>
      </c>
      <c r="D5" s="298">
        <v>1</v>
      </c>
      <c r="E5" s="298"/>
      <c r="F5" s="298"/>
      <c r="G5" s="298"/>
      <c r="H5" s="298"/>
      <c r="I5" s="298"/>
      <c r="J5" s="298"/>
      <c r="K5" s="298"/>
      <c r="L5" s="281">
        <v>1</v>
      </c>
      <c r="M5" s="281">
        <v>1</v>
      </c>
      <c r="N5" s="281">
        <v>1</v>
      </c>
      <c r="O5" s="281">
        <v>1</v>
      </c>
      <c r="P5" s="281">
        <v>1</v>
      </c>
      <c r="Q5" s="281">
        <v>1</v>
      </c>
      <c r="R5" s="281">
        <v>1</v>
      </c>
      <c r="S5" s="281">
        <v>1</v>
      </c>
      <c r="T5" s="281">
        <v>1</v>
      </c>
      <c r="U5" s="281">
        <v>1</v>
      </c>
      <c r="V5" s="281">
        <v>1</v>
      </c>
      <c r="W5" s="281">
        <v>1</v>
      </c>
      <c r="X5" s="281">
        <v>1</v>
      </c>
      <c r="Y5" s="281">
        <v>1</v>
      </c>
      <c r="Z5" s="281">
        <v>1</v>
      </c>
      <c r="AA5" s="281">
        <v>1</v>
      </c>
      <c r="AB5" s="281">
        <v>1</v>
      </c>
      <c r="AC5" s="281">
        <v>1</v>
      </c>
      <c r="AD5" s="281">
        <v>1</v>
      </c>
      <c r="AE5" s="281">
        <v>1</v>
      </c>
      <c r="AF5" s="281">
        <v>1</v>
      </c>
      <c r="AG5" s="281">
        <v>81.22</v>
      </c>
      <c r="AH5" s="281">
        <v>86.92</v>
      </c>
      <c r="AJ5" s="33"/>
    </row>
    <row r="6" spans="1:36">
      <c r="A6" s="92" t="s">
        <v>483</v>
      </c>
      <c r="B6" s="298"/>
      <c r="C6" s="298"/>
      <c r="D6" s="298"/>
      <c r="E6" s="298"/>
      <c r="F6" s="298"/>
      <c r="G6" s="298"/>
      <c r="H6" s="298"/>
      <c r="I6" s="298"/>
      <c r="J6" s="298"/>
      <c r="K6" s="298"/>
      <c r="L6" s="281">
        <v>1</v>
      </c>
      <c r="M6" s="281">
        <v>1</v>
      </c>
      <c r="N6" s="281">
        <v>1</v>
      </c>
      <c r="O6" s="281">
        <v>1</v>
      </c>
      <c r="P6" s="281">
        <v>1</v>
      </c>
      <c r="Q6" s="281">
        <v>0</v>
      </c>
      <c r="R6" s="281">
        <v>0</v>
      </c>
      <c r="S6" s="281">
        <v>0</v>
      </c>
      <c r="T6" s="281">
        <v>0</v>
      </c>
      <c r="U6" s="281">
        <v>0</v>
      </c>
      <c r="V6" s="281">
        <v>0</v>
      </c>
      <c r="W6" s="281">
        <v>0</v>
      </c>
      <c r="X6" s="281">
        <v>0</v>
      </c>
      <c r="Y6" s="281">
        <v>0</v>
      </c>
      <c r="Z6" s="281">
        <v>0</v>
      </c>
      <c r="AA6" s="281">
        <v>0</v>
      </c>
      <c r="AB6" s="281">
        <v>0</v>
      </c>
      <c r="AC6" s="281">
        <v>0</v>
      </c>
      <c r="AD6" s="281">
        <v>0</v>
      </c>
      <c r="AE6" s="281">
        <v>0</v>
      </c>
      <c r="AF6" s="281">
        <v>0.02</v>
      </c>
      <c r="AG6" s="281">
        <v>24.94</v>
      </c>
      <c r="AH6" s="281">
        <v>26.35</v>
      </c>
      <c r="AJ6" s="33"/>
    </row>
    <row r="7" spans="1:36">
      <c r="A7" s="92" t="s">
        <v>89</v>
      </c>
      <c r="B7" s="298"/>
      <c r="C7" s="298"/>
      <c r="D7" s="298"/>
      <c r="E7" s="298"/>
      <c r="F7" s="298"/>
      <c r="G7" s="298"/>
      <c r="H7" s="298"/>
      <c r="I7" s="298"/>
      <c r="J7" s="298"/>
      <c r="K7" s="298"/>
      <c r="L7" s="298"/>
      <c r="M7" s="298"/>
      <c r="N7" s="298"/>
      <c r="O7" s="298"/>
      <c r="P7" s="298"/>
      <c r="Q7" s="298"/>
      <c r="R7" s="298"/>
      <c r="S7" s="298"/>
      <c r="T7" s="298"/>
      <c r="U7" s="298"/>
      <c r="V7" s="298"/>
      <c r="W7" s="298"/>
      <c r="X7" s="298"/>
      <c r="Y7" s="298"/>
      <c r="Z7" s="298"/>
      <c r="AA7" s="281"/>
      <c r="AB7" s="281"/>
      <c r="AC7" s="281"/>
      <c r="AD7" s="281"/>
      <c r="AE7" s="281"/>
      <c r="AF7" s="281"/>
      <c r="AG7" s="281">
        <v>318.95</v>
      </c>
      <c r="AH7" s="281">
        <v>316.83</v>
      </c>
    </row>
    <row r="8" spans="1:36">
      <c r="A8" s="92" t="s">
        <v>482</v>
      </c>
      <c r="B8" s="298"/>
      <c r="C8" s="298"/>
      <c r="D8" s="298"/>
      <c r="E8" s="298"/>
      <c r="F8" s="298"/>
      <c r="G8" s="298"/>
      <c r="H8" s="298"/>
      <c r="I8" s="298"/>
      <c r="J8" s="298"/>
      <c r="K8" s="298"/>
      <c r="L8" s="298"/>
      <c r="M8" s="298"/>
      <c r="N8" s="298"/>
      <c r="O8" s="298"/>
      <c r="P8" s="298"/>
      <c r="Q8" s="298"/>
      <c r="R8" s="298"/>
      <c r="S8" s="298"/>
      <c r="T8" s="298"/>
      <c r="U8" s="298"/>
      <c r="V8" s="298"/>
      <c r="W8" s="298"/>
      <c r="X8" s="298"/>
      <c r="Y8" s="298"/>
      <c r="Z8" s="298"/>
      <c r="AA8" s="281"/>
      <c r="AB8" s="281"/>
      <c r="AC8" s="281"/>
      <c r="AD8" s="281"/>
      <c r="AE8" s="281"/>
      <c r="AF8" s="281"/>
      <c r="AG8" s="281">
        <v>450.08</v>
      </c>
      <c r="AH8" s="281">
        <v>466.92</v>
      </c>
    </row>
    <row r="9" spans="1:36">
      <c r="A9" s="92" t="s">
        <v>11</v>
      </c>
      <c r="B9" s="298"/>
      <c r="C9" s="298"/>
      <c r="D9" s="298"/>
      <c r="E9" s="298"/>
      <c r="F9" s="298"/>
      <c r="G9" s="298"/>
      <c r="H9" s="298"/>
      <c r="I9" s="298"/>
      <c r="J9" s="298"/>
      <c r="K9" s="298"/>
      <c r="L9" s="298"/>
      <c r="M9" s="298"/>
      <c r="N9" s="298"/>
      <c r="O9" s="298"/>
      <c r="P9" s="298"/>
      <c r="Q9" s="298"/>
      <c r="R9" s="298"/>
      <c r="S9" s="298"/>
      <c r="T9" s="298"/>
      <c r="U9" s="298"/>
      <c r="V9" s="298">
        <v>6.23</v>
      </c>
      <c r="W9" s="298">
        <v>4.21</v>
      </c>
      <c r="X9" s="298">
        <v>7.89</v>
      </c>
      <c r="Y9" s="298">
        <v>1.8</v>
      </c>
      <c r="Z9" s="281">
        <v>1</v>
      </c>
      <c r="AA9" s="281">
        <v>1</v>
      </c>
      <c r="AB9" s="281">
        <v>0</v>
      </c>
      <c r="AC9" s="281">
        <v>0</v>
      </c>
      <c r="AD9" s="281">
        <v>0</v>
      </c>
      <c r="AE9" s="281">
        <v>0</v>
      </c>
      <c r="AF9" s="281">
        <v>3.7</v>
      </c>
      <c r="AG9" s="281">
        <v>44.87</v>
      </c>
      <c r="AH9" s="281">
        <v>48.37</v>
      </c>
    </row>
    <row r="10" spans="1:36">
      <c r="A10" s="92" t="s">
        <v>10</v>
      </c>
      <c r="B10" s="298">
        <v>33</v>
      </c>
      <c r="C10" s="298">
        <v>25</v>
      </c>
      <c r="D10" s="298">
        <v>11.06</v>
      </c>
      <c r="E10" s="298">
        <v>20.59</v>
      </c>
      <c r="F10" s="298">
        <v>20.149999999999999</v>
      </c>
      <c r="G10" s="298">
        <v>8</v>
      </c>
      <c r="H10" s="298">
        <v>22</v>
      </c>
      <c r="I10" s="298">
        <v>2</v>
      </c>
      <c r="J10" s="298">
        <v>14</v>
      </c>
      <c r="K10" s="298">
        <v>14.01</v>
      </c>
      <c r="L10" s="298">
        <v>25</v>
      </c>
      <c r="M10" s="298">
        <v>41.02</v>
      </c>
      <c r="N10" s="298">
        <v>17</v>
      </c>
      <c r="O10" s="298">
        <v>79.239999999999995</v>
      </c>
      <c r="P10" s="298">
        <v>15.4</v>
      </c>
      <c r="Q10" s="298">
        <v>21.64</v>
      </c>
      <c r="R10" s="298">
        <v>34.729999999999997</v>
      </c>
      <c r="S10" s="298">
        <v>33.119999999999997</v>
      </c>
      <c r="T10" s="298">
        <v>36.590000000000003</v>
      </c>
      <c r="U10" s="298">
        <v>35.6</v>
      </c>
      <c r="V10" s="298">
        <v>73.069999999999993</v>
      </c>
      <c r="W10" s="298">
        <v>78.2</v>
      </c>
      <c r="X10" s="298">
        <v>103.42</v>
      </c>
      <c r="Y10" s="281">
        <v>102</v>
      </c>
      <c r="Z10" s="281">
        <v>108</v>
      </c>
      <c r="AA10" s="281">
        <v>96</v>
      </c>
      <c r="AB10" s="281">
        <v>130</v>
      </c>
      <c r="AC10" s="281">
        <v>245</v>
      </c>
      <c r="AD10" s="281">
        <v>210</v>
      </c>
      <c r="AE10" s="281">
        <v>268</v>
      </c>
      <c r="AF10" s="281">
        <v>362.97</v>
      </c>
      <c r="AG10" s="281">
        <v>223.52</v>
      </c>
      <c r="AH10" s="281">
        <v>149.97</v>
      </c>
    </row>
    <row r="11" spans="1:36">
      <c r="A11" s="92" t="s">
        <v>9</v>
      </c>
      <c r="B11" s="298"/>
      <c r="C11" s="298"/>
      <c r="D11" s="298"/>
      <c r="E11" s="298"/>
      <c r="F11" s="298"/>
      <c r="G11" s="298"/>
      <c r="H11" s="298"/>
      <c r="I11" s="298">
        <v>0.05</v>
      </c>
      <c r="J11" s="298">
        <v>0.05</v>
      </c>
      <c r="K11" s="298">
        <v>0.05</v>
      </c>
      <c r="L11" s="298"/>
      <c r="M11" s="298"/>
      <c r="N11" s="298"/>
      <c r="O11" s="298"/>
      <c r="P11" s="298"/>
      <c r="Q11" s="298"/>
      <c r="R11" s="298"/>
      <c r="S11" s="298">
        <v>11.9</v>
      </c>
      <c r="T11" s="298">
        <v>68.569999999999993</v>
      </c>
      <c r="U11" s="298">
        <v>34.83</v>
      </c>
      <c r="V11" s="281">
        <v>117</v>
      </c>
      <c r="W11" s="281">
        <v>113</v>
      </c>
      <c r="X11" s="281">
        <v>15</v>
      </c>
      <c r="Y11" s="281">
        <v>222</v>
      </c>
      <c r="Z11" s="281">
        <v>420</v>
      </c>
      <c r="AA11" s="281">
        <v>420</v>
      </c>
      <c r="AB11" s="281">
        <v>420</v>
      </c>
      <c r="AC11" s="281">
        <v>420</v>
      </c>
      <c r="AD11" s="281">
        <v>420</v>
      </c>
      <c r="AE11" s="281">
        <v>420</v>
      </c>
      <c r="AF11" s="281">
        <v>419.64</v>
      </c>
      <c r="AG11" s="281">
        <v>274.27</v>
      </c>
      <c r="AH11" s="281">
        <v>342.12</v>
      </c>
    </row>
    <row r="12" spans="1:36">
      <c r="A12" s="92" t="s">
        <v>8</v>
      </c>
      <c r="B12" s="298">
        <v>116</v>
      </c>
      <c r="C12" s="298"/>
      <c r="D12" s="298"/>
      <c r="E12" s="298"/>
      <c r="F12" s="298"/>
      <c r="G12" s="298"/>
      <c r="H12" s="298"/>
      <c r="I12" s="298"/>
      <c r="J12" s="298">
        <v>175</v>
      </c>
      <c r="K12" s="298">
        <v>120</v>
      </c>
      <c r="L12" s="298">
        <v>163</v>
      </c>
      <c r="M12" s="298">
        <v>177</v>
      </c>
      <c r="N12" s="298">
        <v>199</v>
      </c>
      <c r="O12" s="298">
        <v>201</v>
      </c>
      <c r="P12" s="298">
        <v>210</v>
      </c>
      <c r="Q12" s="298">
        <v>242</v>
      </c>
      <c r="R12" s="298">
        <v>188</v>
      </c>
      <c r="S12" s="298">
        <v>173</v>
      </c>
      <c r="T12" s="298">
        <v>210.8</v>
      </c>
      <c r="U12" s="298">
        <v>206.7</v>
      </c>
      <c r="V12" s="298">
        <v>228.8</v>
      </c>
      <c r="W12" s="298">
        <v>257.10000000000002</v>
      </c>
      <c r="X12" s="298">
        <v>196</v>
      </c>
      <c r="Y12" s="298">
        <v>197.3</v>
      </c>
      <c r="Z12" s="298">
        <v>240.2</v>
      </c>
      <c r="AA12" s="298">
        <v>206.9</v>
      </c>
      <c r="AB12" s="281">
        <v>238.9</v>
      </c>
      <c r="AC12" s="281">
        <v>204.9</v>
      </c>
      <c r="AD12" s="281">
        <v>210.2</v>
      </c>
      <c r="AE12" s="281">
        <v>203.1</v>
      </c>
      <c r="AF12" s="281">
        <v>210.7</v>
      </c>
      <c r="AG12" s="281">
        <v>181.3</v>
      </c>
      <c r="AH12" s="281">
        <v>135</v>
      </c>
    </row>
    <row r="13" spans="1:36">
      <c r="A13" s="92" t="s">
        <v>6</v>
      </c>
      <c r="B13" s="298"/>
      <c r="C13" s="298"/>
      <c r="D13" s="298"/>
      <c r="E13" s="298"/>
      <c r="F13" s="298">
        <v>22.39</v>
      </c>
      <c r="G13" s="298">
        <v>7.02</v>
      </c>
      <c r="H13" s="298">
        <v>11.21</v>
      </c>
      <c r="I13" s="298">
        <v>15.23</v>
      </c>
      <c r="J13" s="298"/>
      <c r="K13" s="298"/>
      <c r="L13" s="298"/>
      <c r="M13" s="298"/>
      <c r="N13" s="298">
        <v>5.73</v>
      </c>
      <c r="O13" s="298">
        <v>7.07</v>
      </c>
      <c r="P13" s="298">
        <v>71.95</v>
      </c>
      <c r="Q13" s="298">
        <v>61.79</v>
      </c>
      <c r="R13" s="298">
        <v>74.13</v>
      </c>
      <c r="S13" s="298">
        <v>54.6</v>
      </c>
      <c r="T13" s="298">
        <v>60.22</v>
      </c>
      <c r="U13" s="298">
        <v>115.35</v>
      </c>
      <c r="V13" s="298">
        <v>139.88</v>
      </c>
      <c r="W13" s="298">
        <v>121.76</v>
      </c>
      <c r="X13" s="281">
        <v>127</v>
      </c>
      <c r="Y13" s="281">
        <v>131</v>
      </c>
      <c r="Z13" s="281">
        <v>136</v>
      </c>
      <c r="AA13" s="281">
        <v>141</v>
      </c>
      <c r="AB13" s="281">
        <v>146</v>
      </c>
      <c r="AC13" s="281">
        <v>151</v>
      </c>
      <c r="AD13" s="281">
        <v>151</v>
      </c>
      <c r="AE13" s="281">
        <v>151</v>
      </c>
      <c r="AF13" s="281">
        <v>150.66</v>
      </c>
      <c r="AG13" s="281">
        <v>302.68</v>
      </c>
      <c r="AH13" s="281">
        <v>349.43</v>
      </c>
    </row>
    <row r="14" spans="1:36">
      <c r="A14" s="92" t="s">
        <v>17</v>
      </c>
      <c r="B14" s="298">
        <v>17</v>
      </c>
      <c r="C14" s="298">
        <v>16</v>
      </c>
      <c r="D14" s="298">
        <v>16</v>
      </c>
      <c r="E14" s="298">
        <v>18</v>
      </c>
      <c r="F14" s="298"/>
      <c r="G14" s="298"/>
      <c r="H14" s="298"/>
      <c r="I14" s="298"/>
      <c r="J14" s="298"/>
      <c r="K14" s="298"/>
      <c r="L14" s="281">
        <v>18</v>
      </c>
      <c r="M14" s="281">
        <v>18</v>
      </c>
      <c r="N14" s="281">
        <v>18</v>
      </c>
      <c r="O14" s="281">
        <v>18</v>
      </c>
      <c r="P14" s="281">
        <v>18</v>
      </c>
      <c r="Q14" s="281">
        <v>18</v>
      </c>
      <c r="R14" s="281">
        <v>18</v>
      </c>
      <c r="S14" s="281">
        <v>18</v>
      </c>
      <c r="T14" s="281">
        <v>18</v>
      </c>
      <c r="U14" s="281">
        <v>18</v>
      </c>
      <c r="V14" s="281">
        <v>18</v>
      </c>
      <c r="W14" s="281">
        <v>18</v>
      </c>
      <c r="X14" s="281">
        <v>18</v>
      </c>
      <c r="Y14" s="281">
        <v>18</v>
      </c>
      <c r="Z14" s="281">
        <v>18</v>
      </c>
      <c r="AA14" s="281">
        <v>18</v>
      </c>
      <c r="AB14" s="281">
        <v>18</v>
      </c>
      <c r="AC14" s="281">
        <v>18</v>
      </c>
      <c r="AD14" s="281">
        <v>18</v>
      </c>
      <c r="AE14" s="281">
        <v>18</v>
      </c>
      <c r="AF14" s="281">
        <v>18</v>
      </c>
      <c r="AG14" s="281">
        <v>373.83</v>
      </c>
      <c r="AH14" s="281">
        <v>398.47</v>
      </c>
    </row>
    <row r="15" spans="1:36">
      <c r="A15" s="92" t="s">
        <v>4</v>
      </c>
      <c r="B15" s="298">
        <v>4</v>
      </c>
      <c r="C15" s="298">
        <v>4</v>
      </c>
      <c r="D15" s="298">
        <v>0</v>
      </c>
      <c r="E15" s="298">
        <v>4</v>
      </c>
      <c r="F15" s="298">
        <v>4</v>
      </c>
      <c r="G15" s="298">
        <v>4</v>
      </c>
      <c r="H15" s="298">
        <v>4</v>
      </c>
      <c r="I15" s="298">
        <v>3</v>
      </c>
      <c r="J15" s="298">
        <v>2</v>
      </c>
      <c r="K15" s="298"/>
      <c r="L15" s="281">
        <v>3.0680000000000001</v>
      </c>
      <c r="M15" s="281">
        <v>5.1719999999999997</v>
      </c>
      <c r="N15" s="281">
        <v>8.6780000000000008</v>
      </c>
      <c r="O15" s="281">
        <v>5.83</v>
      </c>
      <c r="P15" s="281">
        <v>7.9260000000000002</v>
      </c>
      <c r="Q15" s="281">
        <v>4.1459999999999999</v>
      </c>
      <c r="R15" s="281">
        <v>0.751</v>
      </c>
      <c r="S15" s="281">
        <v>4.3810000000000002</v>
      </c>
      <c r="T15" s="281">
        <v>11.08484</v>
      </c>
      <c r="U15" s="281">
        <v>26.241530000000001</v>
      </c>
      <c r="V15" s="281">
        <v>7.3977900000000005</v>
      </c>
      <c r="W15" s="281">
        <v>27.006689999999999</v>
      </c>
      <c r="X15" s="281">
        <v>17.614880000000003</v>
      </c>
      <c r="Y15" s="281">
        <v>2</v>
      </c>
      <c r="Z15" s="281">
        <v>2</v>
      </c>
      <c r="AA15" s="281">
        <v>2</v>
      </c>
      <c r="AB15" s="281">
        <v>2</v>
      </c>
      <c r="AC15" s="281">
        <v>2</v>
      </c>
      <c r="AD15" s="281">
        <v>2</v>
      </c>
      <c r="AE15" s="281">
        <v>2</v>
      </c>
      <c r="AF15" s="281">
        <v>1.62</v>
      </c>
      <c r="AG15" s="281">
        <v>10.47</v>
      </c>
      <c r="AH15" s="281">
        <v>10.61</v>
      </c>
    </row>
    <row r="16" spans="1:36">
      <c r="A16" s="92" t="s">
        <v>3</v>
      </c>
      <c r="B16" s="298"/>
      <c r="C16" s="298"/>
      <c r="D16" s="298"/>
      <c r="E16" s="298"/>
      <c r="F16" s="298">
        <v>3352</v>
      </c>
      <c r="G16" s="298">
        <v>5211</v>
      </c>
      <c r="H16" s="298">
        <v>5509</v>
      </c>
      <c r="I16" s="298">
        <v>7034</v>
      </c>
      <c r="J16" s="298">
        <v>6706</v>
      </c>
      <c r="K16" s="298">
        <v>6420</v>
      </c>
      <c r="L16" s="298">
        <v>8928</v>
      </c>
      <c r="M16" s="298"/>
      <c r="N16" s="298"/>
      <c r="O16" s="298"/>
      <c r="P16" s="298"/>
      <c r="Q16" s="298"/>
      <c r="R16" s="298">
        <v>7984</v>
      </c>
      <c r="S16" s="298">
        <v>8890</v>
      </c>
      <c r="T16" s="298">
        <v>8427</v>
      </c>
      <c r="U16" s="298">
        <v>8847</v>
      </c>
      <c r="V16" s="298">
        <v>9588</v>
      </c>
      <c r="W16" s="298">
        <v>17428</v>
      </c>
      <c r="X16" s="298">
        <v>8261</v>
      </c>
      <c r="Y16" s="298">
        <v>8400</v>
      </c>
      <c r="Z16" s="298">
        <v>8786.4</v>
      </c>
      <c r="AA16" s="298">
        <v>9313</v>
      </c>
      <c r="AB16" s="281">
        <v>8928</v>
      </c>
      <c r="AC16" s="281">
        <v>8928</v>
      </c>
      <c r="AD16" s="281">
        <v>8928</v>
      </c>
      <c r="AE16" s="281">
        <v>8928</v>
      </c>
      <c r="AF16" s="281">
        <v>8928</v>
      </c>
      <c r="AG16" s="281">
        <v>14226.82</v>
      </c>
      <c r="AH16" s="281">
        <v>14101.12</v>
      </c>
    </row>
    <row r="17" spans="1:34">
      <c r="A17" s="92" t="s">
        <v>32</v>
      </c>
      <c r="B17" s="298" t="s">
        <v>7</v>
      </c>
      <c r="C17" s="298" t="s">
        <v>7</v>
      </c>
      <c r="D17" s="298" t="s">
        <v>7</v>
      </c>
      <c r="E17" s="298">
        <v>19</v>
      </c>
      <c r="F17" s="298">
        <v>457</v>
      </c>
      <c r="G17" s="298">
        <v>174</v>
      </c>
      <c r="H17" s="298" t="s">
        <v>7</v>
      </c>
      <c r="I17" s="298">
        <v>4</v>
      </c>
      <c r="J17" s="298" t="s">
        <v>7</v>
      </c>
      <c r="K17" s="298" t="s">
        <v>7</v>
      </c>
      <c r="L17" s="298" t="s">
        <v>7</v>
      </c>
      <c r="M17" s="298" t="s">
        <v>7</v>
      </c>
      <c r="N17" s="298" t="s">
        <v>7</v>
      </c>
      <c r="O17" s="298" t="s">
        <v>7</v>
      </c>
      <c r="P17" s="298" t="s">
        <v>7</v>
      </c>
      <c r="Q17" s="298" t="s">
        <v>7</v>
      </c>
      <c r="R17" s="298" t="s">
        <v>7</v>
      </c>
      <c r="S17" s="298" t="s">
        <v>7</v>
      </c>
      <c r="T17" s="298" t="s">
        <v>7</v>
      </c>
      <c r="U17" s="298" t="s">
        <v>7</v>
      </c>
      <c r="V17" s="298" t="s">
        <v>7</v>
      </c>
      <c r="W17" s="298" t="s">
        <v>7</v>
      </c>
      <c r="X17" s="298">
        <v>261.39999999999998</v>
      </c>
      <c r="Y17" s="298"/>
      <c r="Z17" s="298"/>
      <c r="AA17" s="298"/>
      <c r="AB17" s="298"/>
      <c r="AC17" s="298"/>
      <c r="AD17" s="298"/>
      <c r="AE17" s="298"/>
      <c r="AF17" s="298"/>
      <c r="AG17" s="281">
        <v>0</v>
      </c>
      <c r="AH17" s="281">
        <v>0</v>
      </c>
    </row>
    <row r="18" spans="1:34">
      <c r="A18" s="92" t="s">
        <v>1</v>
      </c>
      <c r="B18" s="298"/>
      <c r="C18" s="298"/>
      <c r="D18" s="298"/>
      <c r="E18" s="298"/>
      <c r="F18" s="298">
        <v>62</v>
      </c>
      <c r="G18" s="298">
        <v>130</v>
      </c>
      <c r="H18" s="298">
        <v>328</v>
      </c>
      <c r="I18" s="298"/>
      <c r="J18" s="298"/>
      <c r="K18" s="298"/>
      <c r="L18" s="281">
        <v>609</v>
      </c>
      <c r="M18" s="281">
        <v>679</v>
      </c>
      <c r="N18" s="281">
        <v>750</v>
      </c>
      <c r="O18" s="281">
        <v>820</v>
      </c>
      <c r="P18" s="281">
        <v>890</v>
      </c>
      <c r="Q18" s="281">
        <v>961</v>
      </c>
      <c r="R18" s="281">
        <v>1031</v>
      </c>
      <c r="S18" s="281">
        <v>1101</v>
      </c>
      <c r="T18" s="281">
        <v>1172</v>
      </c>
      <c r="U18" s="281">
        <v>1242</v>
      </c>
      <c r="V18" s="281">
        <v>1312</v>
      </c>
      <c r="W18" s="281">
        <v>1382</v>
      </c>
      <c r="X18" s="281">
        <v>1453</v>
      </c>
      <c r="Y18" s="281">
        <v>1523</v>
      </c>
      <c r="Z18" s="281">
        <v>1593</v>
      </c>
      <c r="AA18" s="281">
        <v>1664</v>
      </c>
      <c r="AB18" s="281">
        <v>1734</v>
      </c>
      <c r="AC18" s="281">
        <v>1804</v>
      </c>
      <c r="AD18" s="281">
        <v>1804</v>
      </c>
      <c r="AE18" s="281">
        <v>1804</v>
      </c>
      <c r="AF18" s="281">
        <v>1804.14</v>
      </c>
      <c r="AG18" s="281">
        <v>1804.14</v>
      </c>
      <c r="AH18" s="281">
        <v>1804.14</v>
      </c>
    </row>
    <row r="19" spans="1:34">
      <c r="A19" s="92" t="s">
        <v>23</v>
      </c>
      <c r="B19" s="298">
        <v>393</v>
      </c>
      <c r="C19" s="298">
        <v>1097</v>
      </c>
      <c r="D19" s="298">
        <v>227</v>
      </c>
      <c r="E19" s="298"/>
      <c r="F19" s="298"/>
      <c r="G19" s="298">
        <v>736</v>
      </c>
      <c r="H19" s="298">
        <v>739</v>
      </c>
      <c r="I19" s="298">
        <v>847</v>
      </c>
      <c r="J19" s="298">
        <v>889</v>
      </c>
      <c r="K19" s="298"/>
      <c r="L19" s="298"/>
      <c r="M19" s="298"/>
      <c r="N19" s="298"/>
      <c r="O19" s="298"/>
      <c r="P19" s="298"/>
      <c r="Q19" s="298"/>
      <c r="R19" s="298"/>
      <c r="S19" s="298"/>
      <c r="T19" s="298"/>
      <c r="U19" s="298"/>
      <c r="V19" s="298"/>
      <c r="W19" s="298"/>
      <c r="X19" s="298">
        <v>1298.52</v>
      </c>
      <c r="Y19" s="298">
        <v>1163.75</v>
      </c>
      <c r="Z19" s="281">
        <v>360</v>
      </c>
      <c r="AA19" s="281">
        <v>360</v>
      </c>
      <c r="AB19" s="281">
        <v>360</v>
      </c>
      <c r="AC19" s="281">
        <v>360</v>
      </c>
      <c r="AD19" s="281">
        <v>360</v>
      </c>
      <c r="AE19" s="281">
        <v>360</v>
      </c>
      <c r="AF19" s="281">
        <v>359.59</v>
      </c>
      <c r="AG19" s="281">
        <v>360</v>
      </c>
      <c r="AH19" s="281">
        <v>360</v>
      </c>
    </row>
    <row r="20" spans="1:34">
      <c r="A20" s="17"/>
      <c r="B20" s="61"/>
      <c r="C20" s="17"/>
      <c r="D20" s="17"/>
      <c r="E20" s="17"/>
      <c r="F20" s="17"/>
      <c r="G20" s="17"/>
      <c r="H20" s="13"/>
      <c r="I20" s="13"/>
      <c r="J20" s="13"/>
      <c r="K20" s="17"/>
      <c r="O20" s="17"/>
      <c r="P20" s="17"/>
      <c r="Q20" s="17"/>
      <c r="R20" s="17"/>
      <c r="S20" s="17"/>
      <c r="T20" s="13"/>
      <c r="U20" s="13"/>
      <c r="V20" s="13"/>
      <c r="W20" s="17"/>
      <c r="Z20" s="13"/>
      <c r="AA20" s="13"/>
      <c r="AB20" s="13"/>
      <c r="AC20" s="13"/>
      <c r="AD20" s="13"/>
      <c r="AE20" s="13"/>
      <c r="AF20" s="13"/>
      <c r="AG20" s="13"/>
      <c r="AH20" s="13"/>
    </row>
    <row r="21" spans="1:34">
      <c r="A21" s="18" t="s">
        <v>18</v>
      </c>
      <c r="B21" s="17"/>
      <c r="D21" s="17"/>
      <c r="E21" s="17"/>
      <c r="F21" s="17"/>
      <c r="G21" s="17"/>
      <c r="H21" s="17"/>
      <c r="I21" s="17"/>
      <c r="J21" s="17"/>
      <c r="K21" s="17"/>
      <c r="L21" s="17"/>
      <c r="M21" s="17"/>
      <c r="N21" s="17"/>
      <c r="O21" s="17"/>
      <c r="P21" s="17"/>
      <c r="Q21" s="17"/>
      <c r="R21" s="17"/>
      <c r="S21" s="17"/>
      <c r="T21" s="17"/>
      <c r="U21" s="17"/>
      <c r="V21" s="13"/>
      <c r="W21" s="13"/>
      <c r="X21" s="13"/>
      <c r="Y21" s="17"/>
      <c r="Z21" s="13"/>
      <c r="AA21" s="13"/>
      <c r="AB21" s="13"/>
      <c r="AC21" s="13"/>
      <c r="AD21" s="13"/>
      <c r="AE21" s="13"/>
      <c r="AF21" s="13"/>
      <c r="AG21" s="13"/>
      <c r="AH21" s="13"/>
    </row>
    <row r="22" spans="1:34">
      <c r="A22" s="17"/>
      <c r="B22" s="17"/>
      <c r="D22" s="17"/>
      <c r="E22" s="17"/>
      <c r="F22" s="17"/>
      <c r="G22" s="17"/>
      <c r="H22" s="17"/>
      <c r="I22" s="17"/>
      <c r="J22" s="17"/>
      <c r="K22" s="17"/>
      <c r="L22" s="17"/>
      <c r="M22" s="17"/>
      <c r="N22" s="17"/>
      <c r="O22" s="17"/>
      <c r="P22" s="17"/>
      <c r="Q22" s="17"/>
      <c r="R22" s="17"/>
      <c r="S22" s="17"/>
      <c r="T22" s="17"/>
      <c r="U22" s="17"/>
      <c r="V22" s="13"/>
      <c r="W22" s="13"/>
      <c r="X22" s="13"/>
      <c r="Y22" s="17"/>
      <c r="Z22" s="13"/>
      <c r="AA22" s="13"/>
      <c r="AB22" s="13"/>
      <c r="AC22" s="13"/>
      <c r="AD22" s="13"/>
      <c r="AE22" s="13"/>
      <c r="AF22" s="13"/>
      <c r="AG22" s="13"/>
      <c r="AH22" s="13"/>
    </row>
    <row r="23" spans="1:34">
      <c r="A23" s="17" t="s">
        <v>372</v>
      </c>
      <c r="B23" s="13"/>
      <c r="D23" s="17"/>
      <c r="E23" s="17"/>
      <c r="F23" s="17"/>
      <c r="G23" s="17"/>
      <c r="H23" s="17"/>
      <c r="I23" s="17"/>
      <c r="J23" s="17"/>
      <c r="K23" s="17"/>
      <c r="L23" s="17"/>
      <c r="M23" s="17"/>
      <c r="N23" s="17"/>
      <c r="O23" s="17"/>
      <c r="P23" s="17"/>
      <c r="Q23" s="17"/>
      <c r="R23" s="17"/>
      <c r="S23" s="17"/>
      <c r="T23" s="17"/>
      <c r="U23" s="17"/>
      <c r="V23" s="13"/>
      <c r="W23" s="13"/>
      <c r="X23" s="13"/>
      <c r="Y23" s="17"/>
      <c r="Z23" s="13"/>
      <c r="AA23" s="13"/>
      <c r="AB23" s="13"/>
      <c r="AC23" s="13"/>
      <c r="AD23" s="13"/>
      <c r="AE23" s="13"/>
      <c r="AF23" s="13"/>
      <c r="AG23" s="13"/>
      <c r="AH23" s="13"/>
    </row>
    <row r="24" spans="1:34">
      <c r="A24" s="17"/>
      <c r="B24" s="17"/>
      <c r="C24" s="17"/>
      <c r="D24" s="17"/>
      <c r="E24" s="17"/>
      <c r="F24" s="17"/>
      <c r="G24" s="17"/>
      <c r="H24" s="17"/>
      <c r="I24" s="17"/>
      <c r="J24" s="17"/>
      <c r="K24" s="17"/>
      <c r="L24" s="17"/>
      <c r="M24" s="17"/>
      <c r="N24" s="17"/>
      <c r="O24" s="17"/>
      <c r="P24" s="17"/>
      <c r="Q24" s="17"/>
      <c r="R24" s="17"/>
      <c r="S24" s="17"/>
      <c r="T24" s="17"/>
      <c r="U24" s="17"/>
      <c r="V24" s="13"/>
      <c r="W24" s="13"/>
      <c r="X24" s="13"/>
      <c r="Y24" s="17"/>
      <c r="Z24" s="13"/>
      <c r="AA24" s="13"/>
      <c r="AB24" s="13"/>
      <c r="AC24" s="13"/>
      <c r="AD24" s="13"/>
      <c r="AE24" s="13"/>
      <c r="AF24" s="13"/>
      <c r="AG24" s="13"/>
      <c r="AH24" s="13"/>
    </row>
    <row r="25" spans="1:34">
      <c r="A25" s="13" t="s">
        <v>577</v>
      </c>
      <c r="V25" s="13"/>
      <c r="W25" s="13"/>
      <c r="X25" s="13"/>
    </row>
    <row r="26" spans="1:34">
      <c r="A26" s="13"/>
      <c r="V26" s="13"/>
      <c r="W26" s="13"/>
      <c r="X26" s="13"/>
    </row>
    <row r="27" spans="1:34">
      <c r="A27" s="13" t="s">
        <v>3089</v>
      </c>
      <c r="V27" s="13"/>
      <c r="W27" s="13"/>
      <c r="X27" s="13"/>
    </row>
    <row r="28" spans="1:34">
      <c r="A28" s="13"/>
      <c r="V28" s="13"/>
      <c r="W28" s="13"/>
      <c r="X28" s="13"/>
    </row>
    <row r="29" spans="1:34">
      <c r="A29" s="13" t="s">
        <v>3083</v>
      </c>
      <c r="V29" s="13"/>
      <c r="W29" s="13"/>
      <c r="X29" s="13"/>
    </row>
    <row r="30" spans="1:34">
      <c r="A30" s="13"/>
      <c r="V30" s="13"/>
      <c r="W30" s="13"/>
      <c r="X30" s="13"/>
    </row>
    <row r="31" spans="1:34">
      <c r="A31" s="53" t="s">
        <v>102</v>
      </c>
      <c r="B31" s="17"/>
      <c r="C31" s="17"/>
      <c r="D31" s="17"/>
      <c r="E31" s="17"/>
      <c r="F31" s="17"/>
      <c r="G31" s="17"/>
      <c r="H31" s="17"/>
      <c r="I31" s="17"/>
      <c r="J31" s="17"/>
      <c r="K31" s="17"/>
      <c r="L31" s="17"/>
      <c r="M31" s="17"/>
      <c r="N31" s="17"/>
      <c r="O31" s="17"/>
      <c r="P31" s="17"/>
      <c r="Q31" s="17"/>
      <c r="R31" s="17"/>
      <c r="S31" s="17"/>
      <c r="T31" s="17"/>
      <c r="U31" s="17"/>
      <c r="V31" s="13"/>
      <c r="W31" s="13"/>
      <c r="X31" s="13"/>
      <c r="Y31" s="17"/>
      <c r="Z31" s="13"/>
      <c r="AA31" s="13"/>
      <c r="AB31" s="13"/>
      <c r="AC31" s="13"/>
      <c r="AD31" s="13"/>
      <c r="AE31" s="13"/>
      <c r="AF31" s="13"/>
      <c r="AG31" s="13"/>
      <c r="AH31" s="13"/>
    </row>
    <row r="32" spans="1:34">
      <c r="V32" s="13"/>
      <c r="W32" s="13"/>
      <c r="X32" s="13"/>
      <c r="Z32" s="13"/>
      <c r="AA32" s="13"/>
      <c r="AB32" s="13"/>
      <c r="AC32" s="13"/>
      <c r="AD32" s="13"/>
      <c r="AE32" s="13"/>
      <c r="AF32" s="13"/>
      <c r="AG32" s="13"/>
      <c r="AH32" s="13"/>
    </row>
    <row r="33" spans="1:24">
      <c r="A33" s="53" t="s">
        <v>3084</v>
      </c>
      <c r="V33" s="13"/>
      <c r="W33" s="13"/>
      <c r="X33" s="13"/>
    </row>
    <row r="34" spans="1:24">
      <c r="V34" s="13"/>
      <c r="W34" s="13"/>
      <c r="X34" s="13"/>
    </row>
    <row r="35" spans="1:24">
      <c r="V35" s="13"/>
      <c r="W35" s="13"/>
      <c r="X35" s="13"/>
    </row>
    <row r="36" spans="1:24">
      <c r="V36" s="13"/>
      <c r="W36" s="13"/>
      <c r="X36" s="13"/>
    </row>
    <row r="37" spans="1:24">
      <c r="V37" s="13"/>
      <c r="W37" s="13"/>
      <c r="X37" s="13"/>
    </row>
    <row r="38" spans="1:24">
      <c r="V38" s="13"/>
      <c r="W38" s="13"/>
      <c r="X38" s="13"/>
    </row>
  </sheetData>
  <conditionalFormatting sqref="V1:X2">
    <cfRule type="expression" dxfId="79" priority="1" stopIfTrue="1">
      <formula>#N/A</formula>
    </cfRule>
  </conditionalFormatting>
  <hyperlinks>
    <hyperlink ref="AJ3" location="Content!A1" display="Back to content page" xr:uid="{00000000-0004-0000-1101-000000000000}"/>
  </hyperlinks>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sheetPr codeName="Sheet275"/>
  <dimension ref="A1:AA77"/>
  <sheetViews>
    <sheetView workbookViewId="0">
      <selection activeCell="D15" sqref="D15"/>
    </sheetView>
  </sheetViews>
  <sheetFormatPr defaultRowHeight="14.4"/>
  <cols>
    <col min="1" max="1" width="33.77734375" customWidth="1"/>
    <col min="2" max="2" width="20" customWidth="1"/>
    <col min="3" max="21" width="10.21875" customWidth="1"/>
  </cols>
  <sheetData>
    <row r="1" spans="1:27">
      <c r="A1" s="18" t="s">
        <v>3158</v>
      </c>
      <c r="B1" s="13"/>
      <c r="C1" s="13"/>
      <c r="D1" s="13"/>
      <c r="E1" s="13"/>
      <c r="F1" s="13"/>
      <c r="G1" s="13"/>
      <c r="H1" s="13"/>
      <c r="I1" s="13"/>
      <c r="N1" s="13"/>
      <c r="O1" s="13"/>
      <c r="P1" s="13"/>
      <c r="Q1" s="13"/>
      <c r="R1" s="13"/>
      <c r="S1" s="13"/>
      <c r="T1" s="13"/>
      <c r="U1" s="13"/>
      <c r="V1" s="13"/>
      <c r="W1" s="13"/>
    </row>
    <row r="2" spans="1:27">
      <c r="A2" s="13"/>
      <c r="B2" s="13"/>
      <c r="C2" s="13"/>
      <c r="D2" s="13"/>
      <c r="E2" s="13"/>
      <c r="F2" s="13"/>
      <c r="G2" s="13"/>
      <c r="H2" s="13"/>
      <c r="I2" s="13"/>
      <c r="N2" s="13"/>
      <c r="O2" s="60"/>
      <c r="P2" s="13"/>
      <c r="Q2" s="13"/>
      <c r="R2" s="13"/>
      <c r="S2" s="13"/>
      <c r="T2" s="13"/>
      <c r="U2" s="13"/>
      <c r="V2" s="13"/>
      <c r="W2" s="13"/>
    </row>
    <row r="3" spans="1:27" s="2" customFormat="1">
      <c r="A3" s="218" t="s">
        <v>14</v>
      </c>
      <c r="B3" s="219" t="s">
        <v>55</v>
      </c>
      <c r="C3" s="230">
        <v>2002</v>
      </c>
      <c r="D3" s="230">
        <v>2003</v>
      </c>
      <c r="E3" s="230">
        <v>2004</v>
      </c>
      <c r="F3" s="76">
        <v>2005</v>
      </c>
      <c r="G3" s="76">
        <v>2006</v>
      </c>
      <c r="H3" s="76">
        <v>2007</v>
      </c>
      <c r="I3" s="76">
        <v>2008</v>
      </c>
      <c r="J3" s="34">
        <v>2009</v>
      </c>
      <c r="K3" s="95">
        <v>2010</v>
      </c>
      <c r="L3" s="21">
        <v>2011</v>
      </c>
      <c r="M3" s="21">
        <v>2012</v>
      </c>
      <c r="N3" s="21">
        <v>2013</v>
      </c>
      <c r="O3" s="21">
        <v>2014</v>
      </c>
      <c r="P3" s="21">
        <v>2015</v>
      </c>
      <c r="Q3" s="21">
        <v>2016</v>
      </c>
      <c r="R3" s="21">
        <v>2017</v>
      </c>
      <c r="S3" s="21">
        <v>2018</v>
      </c>
      <c r="T3" s="21">
        <v>2019</v>
      </c>
      <c r="U3" s="21">
        <v>2020</v>
      </c>
      <c r="V3" s="18"/>
      <c r="W3" s="1" t="s">
        <v>528</v>
      </c>
      <c r="Z3" s="44"/>
      <c r="AA3" s="44"/>
    </row>
    <row r="4" spans="1:27">
      <c r="A4" s="871" t="s">
        <v>54</v>
      </c>
      <c r="B4" s="219" t="s">
        <v>45</v>
      </c>
      <c r="C4" s="286">
        <v>2.7570000000000001</v>
      </c>
      <c r="D4" s="286">
        <v>1.7869999999999999</v>
      </c>
      <c r="E4" s="286">
        <v>7.1870000000000003</v>
      </c>
      <c r="F4" s="286">
        <v>3.6819999999999999</v>
      </c>
      <c r="G4" s="286">
        <v>6.641</v>
      </c>
      <c r="H4" s="286">
        <v>5.5839999999999996</v>
      </c>
      <c r="I4" s="286">
        <v>8.1720000000000006</v>
      </c>
      <c r="J4" s="286">
        <v>10.468</v>
      </c>
      <c r="K4" s="286">
        <v>17.369</v>
      </c>
      <c r="L4" s="286">
        <v>21.472000000000001</v>
      </c>
      <c r="M4" s="286">
        <v>24.7</v>
      </c>
      <c r="N4" s="286">
        <v>19.731000000000002</v>
      </c>
      <c r="O4" s="286">
        <v>27.61252</v>
      </c>
      <c r="P4" s="286">
        <v>25.49428</v>
      </c>
      <c r="Q4" s="286">
        <v>20.776769999999999</v>
      </c>
      <c r="R4" s="286">
        <v>26.714790000000001</v>
      </c>
      <c r="S4" s="286">
        <v>21.94248</v>
      </c>
      <c r="T4" s="286">
        <v>17.106870000000001</v>
      </c>
      <c r="U4" s="286">
        <v>23.881070000000001</v>
      </c>
      <c r="V4" s="59" t="s">
        <v>15</v>
      </c>
      <c r="W4" s="13"/>
    </row>
    <row r="5" spans="1:27">
      <c r="A5" s="871"/>
      <c r="B5" s="219" t="s">
        <v>44</v>
      </c>
      <c r="C5" s="286">
        <v>1.006</v>
      </c>
      <c r="D5" s="286">
        <v>1.4610000000000001</v>
      </c>
      <c r="E5" s="286">
        <v>3.6429999999999998</v>
      </c>
      <c r="F5" s="286">
        <v>1.5009999999999999</v>
      </c>
      <c r="G5" s="286">
        <v>1.3779999999999999</v>
      </c>
      <c r="H5" s="286">
        <v>2.4049999999999998</v>
      </c>
      <c r="I5" s="286">
        <v>3.915</v>
      </c>
      <c r="J5" s="286">
        <v>5.0970000000000004</v>
      </c>
      <c r="K5" s="286">
        <v>8.6289999999999996</v>
      </c>
      <c r="L5" s="286">
        <v>8.2070000000000007</v>
      </c>
      <c r="M5" s="286">
        <v>11.395</v>
      </c>
      <c r="N5" s="286">
        <v>9.4570000000000007</v>
      </c>
      <c r="O5" s="286">
        <v>7.8660200000000007</v>
      </c>
      <c r="P5" s="286">
        <v>5.2473900000000002</v>
      </c>
      <c r="Q5" s="286">
        <v>6.5542400000000001</v>
      </c>
      <c r="R5" s="286">
        <v>11.948840000000001</v>
      </c>
      <c r="S5" s="286">
        <v>6.3906499999999999</v>
      </c>
      <c r="T5" s="286">
        <v>10.15535</v>
      </c>
      <c r="U5" s="286">
        <v>8.179590000000001</v>
      </c>
      <c r="W5" s="33"/>
    </row>
    <row r="6" spans="1:27">
      <c r="A6" s="871"/>
      <c r="B6" s="219" t="s">
        <v>43</v>
      </c>
      <c r="C6" s="286">
        <v>1.38</v>
      </c>
      <c r="D6" s="286">
        <v>2.6549999999999998</v>
      </c>
      <c r="E6" s="286">
        <v>4.0250000000000004</v>
      </c>
      <c r="F6" s="286">
        <v>2.2770000000000001</v>
      </c>
      <c r="G6" s="286">
        <v>4.0590000000000002</v>
      </c>
      <c r="H6" s="286">
        <v>3.2480000000000002</v>
      </c>
      <c r="I6" s="286">
        <v>15.993</v>
      </c>
      <c r="J6" s="286">
        <v>6.3239999999999998</v>
      </c>
      <c r="K6" s="286">
        <v>8.5649999999999995</v>
      </c>
      <c r="L6" s="286">
        <v>8.7100000000000009</v>
      </c>
      <c r="M6" s="286">
        <v>11.58</v>
      </c>
      <c r="N6" s="286">
        <v>14.148999999999999</v>
      </c>
      <c r="O6" s="286">
        <v>9.8924599999999998</v>
      </c>
      <c r="P6" s="286">
        <v>8.695170000000001</v>
      </c>
      <c r="Q6" s="286">
        <v>8.1512100000000007</v>
      </c>
      <c r="R6" s="286">
        <v>13.64231</v>
      </c>
      <c r="S6" s="286">
        <v>10.524329999999999</v>
      </c>
      <c r="T6" s="286">
        <v>9.0075800000000008</v>
      </c>
      <c r="U6" s="286">
        <v>10.07386</v>
      </c>
      <c r="V6" s="59" t="s">
        <v>15</v>
      </c>
      <c r="W6" s="13"/>
    </row>
    <row r="7" spans="1:27">
      <c r="A7" s="871"/>
      <c r="B7" s="219" t="s">
        <v>27</v>
      </c>
      <c r="C7" s="286">
        <v>5.1429999999999998</v>
      </c>
      <c r="D7" s="286">
        <v>5.9030000000000005</v>
      </c>
      <c r="E7" s="286">
        <v>14.855</v>
      </c>
      <c r="F7" s="286">
        <v>7.46</v>
      </c>
      <c r="G7" s="286">
        <v>12.077999999999999</v>
      </c>
      <c r="H7" s="286">
        <v>11.236999999999998</v>
      </c>
      <c r="I7" s="286">
        <v>28.08</v>
      </c>
      <c r="J7" s="286">
        <v>21.889000000000003</v>
      </c>
      <c r="K7" s="286">
        <v>34.562999999999995</v>
      </c>
      <c r="L7" s="286">
        <v>38.389000000000003</v>
      </c>
      <c r="M7" s="286">
        <v>47.674999999999997</v>
      </c>
      <c r="N7" s="286">
        <v>43.337000000000003</v>
      </c>
      <c r="O7" s="286">
        <v>45.371000000000002</v>
      </c>
      <c r="P7" s="286">
        <v>39.436840000000004</v>
      </c>
      <c r="Q7" s="286">
        <v>35.482219999999998</v>
      </c>
      <c r="R7" s="286">
        <v>52.30594</v>
      </c>
      <c r="S7" s="286">
        <v>38.857460000000003</v>
      </c>
      <c r="T7" s="286">
        <v>36.269800000000004</v>
      </c>
      <c r="U7" s="286">
        <f>SUM(U4:U6)</f>
        <v>42.134519999999995</v>
      </c>
      <c r="V7" s="59"/>
      <c r="W7" s="13"/>
    </row>
    <row r="8" spans="1:27">
      <c r="A8" s="871" t="s">
        <v>53</v>
      </c>
      <c r="B8" s="219" t="s">
        <v>45</v>
      </c>
      <c r="C8" s="286"/>
      <c r="D8" s="286"/>
      <c r="E8" s="286"/>
      <c r="F8" s="286"/>
      <c r="G8" s="286"/>
      <c r="H8" s="286"/>
      <c r="I8" s="286"/>
      <c r="J8" s="286">
        <v>13.631</v>
      </c>
      <c r="K8" s="286">
        <v>19.939</v>
      </c>
      <c r="L8" s="286">
        <v>8.4250000000000007</v>
      </c>
      <c r="M8" s="286">
        <v>15.093</v>
      </c>
      <c r="N8" s="286">
        <v>21.942</v>
      </c>
      <c r="O8" s="286">
        <v>21.155999999999999</v>
      </c>
      <c r="P8" s="286">
        <v>13.124180000000001</v>
      </c>
      <c r="Q8" s="286">
        <v>10.69894</v>
      </c>
      <c r="R8" s="286">
        <v>5.5894899999999996</v>
      </c>
      <c r="S8" s="286">
        <v>12.644500000000001</v>
      </c>
      <c r="T8" s="286">
        <v>9.9968599999999999</v>
      </c>
      <c r="U8" s="286">
        <v>9.9968599999999999</v>
      </c>
      <c r="V8" s="13"/>
      <c r="W8" s="13"/>
    </row>
    <row r="9" spans="1:27">
      <c r="A9" s="871"/>
      <c r="B9" s="219" t="s">
        <v>44</v>
      </c>
      <c r="C9" s="286"/>
      <c r="D9" s="286"/>
      <c r="E9" s="286"/>
      <c r="F9" s="286"/>
      <c r="G9" s="286"/>
      <c r="H9" s="286"/>
      <c r="I9" s="286"/>
      <c r="J9" s="286">
        <v>0.89800000000000002</v>
      </c>
      <c r="K9" s="286">
        <v>0.83699999999999997</v>
      </c>
      <c r="L9" s="286">
        <v>0.73499999999999999</v>
      </c>
      <c r="M9" s="286">
        <v>0.224</v>
      </c>
      <c r="N9" s="286">
        <v>0.376</v>
      </c>
      <c r="O9" s="286">
        <v>1.123</v>
      </c>
      <c r="P9" s="286">
        <v>2.0594600000000001</v>
      </c>
      <c r="Q9" s="286">
        <v>0.75851000000000002</v>
      </c>
      <c r="R9" s="286">
        <v>1.6559000000000001</v>
      </c>
      <c r="S9" s="286">
        <v>1.4153199999999999</v>
      </c>
      <c r="T9" s="286">
        <v>1.6724300000000001</v>
      </c>
      <c r="U9" s="286">
        <v>1.6724300000000001</v>
      </c>
      <c r="V9" s="13"/>
      <c r="W9" s="13"/>
    </row>
    <row r="10" spans="1:27">
      <c r="A10" s="871"/>
      <c r="B10" s="219" t="s">
        <v>43</v>
      </c>
      <c r="C10" s="286"/>
      <c r="D10" s="286"/>
      <c r="E10" s="286"/>
      <c r="F10" s="286"/>
      <c r="G10" s="286"/>
      <c r="H10" s="286"/>
      <c r="I10" s="286"/>
      <c r="J10" s="286">
        <v>0.83</v>
      </c>
      <c r="K10" s="286">
        <v>0.754</v>
      </c>
      <c r="L10" s="286">
        <v>0.38300000000000001</v>
      </c>
      <c r="M10" s="286">
        <v>0.13300000000000001</v>
      </c>
      <c r="N10" s="286">
        <v>0.16800000000000001</v>
      </c>
      <c r="O10" s="286">
        <v>0.97399999999999998</v>
      </c>
      <c r="P10" s="286">
        <v>1.95851</v>
      </c>
      <c r="Q10" s="286">
        <v>0.72339999999999993</v>
      </c>
      <c r="R10" s="286">
        <v>1.3691</v>
      </c>
      <c r="S10" s="286">
        <v>1.05684</v>
      </c>
      <c r="T10" s="286">
        <v>1.6664000000000001</v>
      </c>
      <c r="U10" s="286">
        <v>1.6664000000000001</v>
      </c>
      <c r="V10" s="13"/>
      <c r="W10" s="60"/>
    </row>
    <row r="11" spans="1:27">
      <c r="A11" s="871"/>
      <c r="B11" s="219" t="s">
        <v>27</v>
      </c>
      <c r="C11" s="286"/>
      <c r="D11" s="286"/>
      <c r="E11" s="286"/>
      <c r="F11" s="286"/>
      <c r="G11" s="286"/>
      <c r="H11" s="286"/>
      <c r="I11" s="286"/>
      <c r="J11" s="286">
        <v>15.359</v>
      </c>
      <c r="K11" s="286">
        <v>21.53</v>
      </c>
      <c r="L11" s="286">
        <v>9.5429999999999993</v>
      </c>
      <c r="M11" s="286">
        <v>15.45</v>
      </c>
      <c r="N11" s="286">
        <v>22.486000000000001</v>
      </c>
      <c r="O11" s="286">
        <v>23.253</v>
      </c>
      <c r="P11" s="286">
        <v>17.142150000000001</v>
      </c>
      <c r="Q11" s="286">
        <v>12.18085</v>
      </c>
      <c r="R11" s="286">
        <v>8.61449</v>
      </c>
      <c r="S11" s="286">
        <v>15.11666</v>
      </c>
      <c r="T11" s="286">
        <v>13.33569</v>
      </c>
      <c r="U11" s="286">
        <f>SUM(U8:U10)</f>
        <v>13.33569</v>
      </c>
      <c r="V11" s="59"/>
      <c r="W11" s="13"/>
    </row>
    <row r="12" spans="1:27">
      <c r="A12" s="871" t="s">
        <v>483</v>
      </c>
      <c r="B12" s="219" t="s">
        <v>45</v>
      </c>
      <c r="C12" s="286"/>
      <c r="D12" s="286"/>
      <c r="E12" s="286"/>
      <c r="F12" s="286"/>
      <c r="G12" s="286"/>
      <c r="H12" s="286"/>
      <c r="I12" s="286"/>
      <c r="J12" s="286"/>
      <c r="K12" s="286"/>
      <c r="L12" s="286"/>
      <c r="M12" s="286"/>
      <c r="N12" s="286"/>
      <c r="O12" s="286"/>
      <c r="P12" s="286"/>
      <c r="Q12" s="286"/>
      <c r="R12" s="286"/>
      <c r="S12" s="286"/>
      <c r="T12" s="286"/>
      <c r="U12" s="286"/>
      <c r="V12" s="59"/>
      <c r="W12" s="13"/>
    </row>
    <row r="13" spans="1:27">
      <c r="A13" s="871"/>
      <c r="B13" s="219" t="s">
        <v>44</v>
      </c>
      <c r="C13" s="286"/>
      <c r="D13" s="286"/>
      <c r="E13" s="286"/>
      <c r="F13" s="286"/>
      <c r="G13" s="286"/>
      <c r="H13" s="286"/>
      <c r="I13" s="286"/>
      <c r="J13" s="286"/>
      <c r="K13" s="286"/>
      <c r="L13" s="286"/>
      <c r="M13" s="286"/>
      <c r="N13" s="286"/>
      <c r="O13" s="286"/>
      <c r="P13" s="286"/>
      <c r="Q13" s="286"/>
      <c r="R13" s="286"/>
      <c r="S13" s="286"/>
      <c r="T13" s="286"/>
      <c r="U13" s="286"/>
      <c r="V13" s="59"/>
      <c r="W13" s="13"/>
    </row>
    <row r="14" spans="1:27">
      <c r="A14" s="871"/>
      <c r="B14" s="219" t="s">
        <v>43</v>
      </c>
      <c r="C14" s="286"/>
      <c r="D14" s="286"/>
      <c r="E14" s="286"/>
      <c r="F14" s="286"/>
      <c r="G14" s="286"/>
      <c r="H14" s="286"/>
      <c r="I14" s="286"/>
      <c r="J14" s="286"/>
      <c r="K14" s="286"/>
      <c r="L14" s="286"/>
      <c r="M14" s="286"/>
      <c r="N14" s="286"/>
      <c r="O14" s="286"/>
      <c r="P14" s="286"/>
      <c r="Q14" s="286"/>
      <c r="R14" s="286"/>
      <c r="S14" s="286"/>
      <c r="T14" s="286"/>
      <c r="U14" s="286"/>
      <c r="V14" s="59"/>
      <c r="W14" s="13"/>
    </row>
    <row r="15" spans="1:27">
      <c r="A15" s="871"/>
      <c r="B15" s="219" t="s">
        <v>27</v>
      </c>
      <c r="C15" s="286"/>
      <c r="D15" s="286"/>
      <c r="E15" s="286"/>
      <c r="F15" s="286"/>
      <c r="G15" s="286"/>
      <c r="H15" s="286"/>
      <c r="I15" s="286"/>
      <c r="J15" s="286"/>
      <c r="K15" s="286"/>
      <c r="L15" s="286"/>
      <c r="M15" s="286"/>
      <c r="N15" s="286"/>
      <c r="O15" s="286"/>
      <c r="P15" s="286"/>
      <c r="Q15" s="286"/>
      <c r="R15" s="286"/>
      <c r="S15" s="286"/>
      <c r="T15" s="286"/>
      <c r="U15" s="286"/>
      <c r="V15" s="59"/>
      <c r="W15" s="13"/>
    </row>
    <row r="16" spans="1:27">
      <c r="A16" s="871" t="s">
        <v>89</v>
      </c>
      <c r="B16" s="219" t="s">
        <v>45</v>
      </c>
      <c r="C16" s="286">
        <v>0</v>
      </c>
      <c r="D16" s="286">
        <v>1.075</v>
      </c>
      <c r="E16" s="286">
        <v>0.79500000000000004</v>
      </c>
      <c r="F16" s="286">
        <v>0.376</v>
      </c>
      <c r="G16" s="286">
        <v>1.627</v>
      </c>
      <c r="H16" s="286">
        <v>2.9430000000000001</v>
      </c>
      <c r="I16" s="286">
        <v>4.3140000000000001</v>
      </c>
      <c r="J16" s="286">
        <v>2.93</v>
      </c>
      <c r="K16" s="286">
        <v>4.6760000000000002</v>
      </c>
      <c r="L16" s="286">
        <v>5.2329999999999997</v>
      </c>
      <c r="M16" s="286">
        <v>2.2519999999999998</v>
      </c>
      <c r="N16" s="286">
        <v>5.2270000000000003</v>
      </c>
      <c r="O16" s="286">
        <v>15.180530000000001</v>
      </c>
      <c r="P16" s="286">
        <v>18.084379999999999</v>
      </c>
      <c r="Q16" s="286">
        <v>11.3126</v>
      </c>
      <c r="R16" s="286">
        <v>16.04354</v>
      </c>
      <c r="S16" s="286">
        <v>9.6705199999999998</v>
      </c>
      <c r="T16" s="286">
        <v>15.57137</v>
      </c>
      <c r="U16" s="286">
        <v>23.688830000000003</v>
      </c>
      <c r="V16" s="59" t="s">
        <v>30</v>
      </c>
      <c r="W16" s="13"/>
    </row>
    <row r="17" spans="1:23">
      <c r="A17" s="871"/>
      <c r="B17" s="219" t="s">
        <v>44</v>
      </c>
      <c r="C17" s="286">
        <v>0</v>
      </c>
      <c r="D17" s="286">
        <v>0.36899999999999999</v>
      </c>
      <c r="E17" s="286">
        <v>0.314</v>
      </c>
      <c r="F17" s="286">
        <v>0.04</v>
      </c>
      <c r="G17" s="286">
        <v>0.245</v>
      </c>
      <c r="H17" s="286">
        <v>0.46800000000000003</v>
      </c>
      <c r="I17" s="286">
        <v>0.89100000000000001</v>
      </c>
      <c r="J17" s="286">
        <v>0.69</v>
      </c>
      <c r="K17" s="286">
        <v>0.81799999999999995</v>
      </c>
      <c r="L17" s="286">
        <v>1.5580000000000001</v>
      </c>
      <c r="M17" s="286">
        <v>2.2429999999999999</v>
      </c>
      <c r="N17" s="286">
        <v>2.2429999999999999</v>
      </c>
      <c r="O17" s="286">
        <v>1.7103599999999999</v>
      </c>
      <c r="P17" s="286">
        <v>1.13381</v>
      </c>
      <c r="Q17" s="286">
        <v>1.51065</v>
      </c>
      <c r="R17" s="286">
        <v>1.5342899999999999</v>
      </c>
      <c r="S17" s="286">
        <v>0.97262999999999999</v>
      </c>
      <c r="T17" s="286">
        <v>0.74976999999999994</v>
      </c>
      <c r="U17" s="286">
        <v>1.7714400000000001</v>
      </c>
      <c r="V17" s="59" t="s">
        <v>15</v>
      </c>
      <c r="W17" s="13" t="s">
        <v>15</v>
      </c>
    </row>
    <row r="18" spans="1:23">
      <c r="A18" s="871"/>
      <c r="B18" s="219" t="s">
        <v>43</v>
      </c>
      <c r="C18" s="286">
        <v>0</v>
      </c>
      <c r="D18" s="286">
        <v>0.4</v>
      </c>
      <c r="E18" s="286">
        <v>0.28599999999999998</v>
      </c>
      <c r="F18" s="286">
        <v>3.7999999999999999E-2</v>
      </c>
      <c r="G18" s="286">
        <v>1.1759999999999999</v>
      </c>
      <c r="H18" s="286">
        <v>0.84199999999999997</v>
      </c>
      <c r="I18" s="286">
        <v>1.1419999999999999</v>
      </c>
      <c r="J18" s="286">
        <v>1.7929999999999999</v>
      </c>
      <c r="K18" s="286">
        <v>2.0139999999999998</v>
      </c>
      <c r="L18" s="286">
        <v>4.28</v>
      </c>
      <c r="M18" s="286">
        <v>1.853</v>
      </c>
      <c r="N18" s="286">
        <v>1.853</v>
      </c>
      <c r="O18" s="286">
        <v>3.2943500000000001</v>
      </c>
      <c r="P18" s="286">
        <v>1.9601099999999998</v>
      </c>
      <c r="Q18" s="286">
        <v>4.7880900000000004</v>
      </c>
      <c r="R18" s="286">
        <v>3.5959400000000001</v>
      </c>
      <c r="S18" s="286">
        <v>4.3525799999999997</v>
      </c>
      <c r="T18" s="286">
        <v>2.62358</v>
      </c>
      <c r="U18" s="286">
        <v>3.1353599999999999</v>
      </c>
      <c r="V18" s="59" t="s">
        <v>15</v>
      </c>
      <c r="W18" s="13"/>
    </row>
    <row r="19" spans="1:23">
      <c r="A19" s="871"/>
      <c r="B19" s="219" t="s">
        <v>27</v>
      </c>
      <c r="C19" s="286">
        <v>0</v>
      </c>
      <c r="D19" s="286">
        <v>1.8439999999999999</v>
      </c>
      <c r="E19" s="286">
        <v>1.395</v>
      </c>
      <c r="F19" s="286">
        <v>0.45399999999999996</v>
      </c>
      <c r="G19" s="286">
        <v>3.048</v>
      </c>
      <c r="H19" s="286">
        <v>4.2530000000000001</v>
      </c>
      <c r="I19" s="286">
        <v>6.3469999999999995</v>
      </c>
      <c r="J19" s="286">
        <v>5.4130000000000003</v>
      </c>
      <c r="K19" s="286">
        <v>7.5079999999999991</v>
      </c>
      <c r="L19" s="286">
        <v>11.071</v>
      </c>
      <c r="M19" s="286">
        <v>6.347999999999999</v>
      </c>
      <c r="N19" s="286">
        <v>9.3230000000000004</v>
      </c>
      <c r="O19" s="286">
        <v>20.185240000000004</v>
      </c>
      <c r="P19" s="286">
        <v>21.1783</v>
      </c>
      <c r="Q19" s="286">
        <v>17.611339999999998</v>
      </c>
      <c r="R19" s="286">
        <v>21.173769999999998</v>
      </c>
      <c r="S19" s="286">
        <v>14.99573</v>
      </c>
      <c r="T19" s="286">
        <v>18.94472</v>
      </c>
      <c r="U19" s="286">
        <f>SUM(U16:U18)</f>
        <v>28.59563</v>
      </c>
      <c r="V19" s="59"/>
      <c r="W19" s="13"/>
    </row>
    <row r="20" spans="1:23">
      <c r="A20" s="871" t="s">
        <v>482</v>
      </c>
      <c r="B20" s="92" t="s">
        <v>45</v>
      </c>
      <c r="C20" s="286"/>
      <c r="D20" s="286"/>
      <c r="E20" s="286"/>
      <c r="F20" s="286"/>
      <c r="G20" s="286"/>
      <c r="H20" s="286"/>
      <c r="I20" s="286"/>
      <c r="J20" s="286"/>
      <c r="K20" s="286"/>
      <c r="L20" s="286"/>
      <c r="M20" s="286"/>
      <c r="N20" s="286"/>
      <c r="O20" s="286"/>
      <c r="P20" s="286"/>
      <c r="Q20" s="286"/>
      <c r="R20" s="286"/>
      <c r="S20" s="286"/>
      <c r="T20" s="286"/>
      <c r="U20" s="286"/>
      <c r="V20" s="13"/>
      <c r="W20" s="13"/>
    </row>
    <row r="21" spans="1:23">
      <c r="A21" s="871"/>
      <c r="B21" s="92" t="s">
        <v>44</v>
      </c>
      <c r="C21" s="286"/>
      <c r="D21" s="286"/>
      <c r="E21" s="286"/>
      <c r="F21" s="286"/>
      <c r="G21" s="286"/>
      <c r="H21" s="286"/>
      <c r="I21" s="286"/>
      <c r="J21" s="286"/>
      <c r="K21" s="286"/>
      <c r="L21" s="286"/>
      <c r="M21" s="286"/>
      <c r="N21" s="286"/>
      <c r="O21" s="286"/>
      <c r="P21" s="286"/>
      <c r="Q21" s="286"/>
      <c r="R21" s="286"/>
      <c r="S21" s="286"/>
      <c r="T21" s="286"/>
      <c r="U21" s="286"/>
      <c r="V21" s="13"/>
      <c r="W21" s="13"/>
    </row>
    <row r="22" spans="1:23">
      <c r="A22" s="871"/>
      <c r="B22" s="92" t="s">
        <v>43</v>
      </c>
      <c r="C22" s="286"/>
      <c r="D22" s="286"/>
      <c r="E22" s="286"/>
      <c r="F22" s="286"/>
      <c r="G22" s="286"/>
      <c r="H22" s="286"/>
      <c r="I22" s="286"/>
      <c r="J22" s="286"/>
      <c r="K22" s="286"/>
      <c r="L22" s="286"/>
      <c r="M22" s="286"/>
      <c r="N22" s="286"/>
      <c r="O22" s="286"/>
      <c r="P22" s="286"/>
      <c r="Q22" s="286"/>
      <c r="R22" s="286"/>
      <c r="S22" s="286"/>
      <c r="T22" s="286"/>
      <c r="U22" s="286"/>
      <c r="V22" s="13"/>
      <c r="W22" s="13"/>
    </row>
    <row r="23" spans="1:23">
      <c r="A23" s="871"/>
      <c r="B23" s="92" t="s">
        <v>27</v>
      </c>
      <c r="C23" s="286">
        <v>0</v>
      </c>
      <c r="D23" s="286">
        <v>0</v>
      </c>
      <c r="E23" s="286">
        <v>0</v>
      </c>
      <c r="F23" s="286">
        <v>0</v>
      </c>
      <c r="G23" s="286">
        <v>0</v>
      </c>
      <c r="H23" s="286">
        <v>0</v>
      </c>
      <c r="I23" s="286">
        <v>0</v>
      </c>
      <c r="J23" s="286">
        <v>0</v>
      </c>
      <c r="K23" s="286">
        <v>0</v>
      </c>
      <c r="L23" s="286">
        <v>0</v>
      </c>
      <c r="M23" s="286">
        <v>0</v>
      </c>
      <c r="N23" s="286"/>
      <c r="O23" s="286">
        <v>0</v>
      </c>
      <c r="P23" s="286">
        <v>0</v>
      </c>
      <c r="Q23" s="286">
        <v>0</v>
      </c>
      <c r="R23" s="286">
        <v>0</v>
      </c>
      <c r="S23" s="286">
        <v>0</v>
      </c>
      <c r="T23" s="286">
        <v>0</v>
      </c>
      <c r="U23" s="286"/>
      <c r="V23" s="59"/>
      <c r="W23" s="13"/>
    </row>
    <row r="24" spans="1:23">
      <c r="A24" s="871" t="s">
        <v>52</v>
      </c>
      <c r="B24" s="219" t="s">
        <v>45</v>
      </c>
      <c r="C24" s="286"/>
      <c r="D24" s="286"/>
      <c r="E24" s="286"/>
      <c r="F24" s="286"/>
      <c r="G24" s="286"/>
      <c r="H24" s="286"/>
      <c r="I24" s="286"/>
      <c r="J24" s="286"/>
      <c r="K24" s="286"/>
      <c r="L24" s="286"/>
      <c r="M24" s="286"/>
      <c r="N24" s="286"/>
      <c r="O24" s="286"/>
      <c r="P24" s="286"/>
      <c r="Q24" s="286"/>
      <c r="R24" s="286"/>
      <c r="S24" s="286"/>
      <c r="T24" s="286"/>
      <c r="U24" s="286"/>
      <c r="V24" s="13"/>
      <c r="W24" s="13"/>
    </row>
    <row r="25" spans="1:23">
      <c r="A25" s="871"/>
      <c r="B25" s="219" t="s">
        <v>44</v>
      </c>
      <c r="C25" s="286"/>
      <c r="D25" s="286"/>
      <c r="E25" s="286"/>
      <c r="F25" s="286"/>
      <c r="G25" s="286"/>
      <c r="H25" s="286"/>
      <c r="I25" s="286"/>
      <c r="J25" s="286"/>
      <c r="K25" s="286"/>
      <c r="L25" s="286"/>
      <c r="M25" s="286"/>
      <c r="N25" s="286"/>
      <c r="O25" s="286"/>
      <c r="P25" s="286"/>
      <c r="Q25" s="286"/>
      <c r="R25" s="286"/>
      <c r="S25" s="286"/>
      <c r="T25" s="286"/>
      <c r="U25" s="286"/>
      <c r="V25" s="13"/>
      <c r="W25" s="13"/>
    </row>
    <row r="26" spans="1:23">
      <c r="A26" s="871"/>
      <c r="B26" s="219" t="s">
        <v>43</v>
      </c>
      <c r="C26" s="286"/>
      <c r="D26" s="286"/>
      <c r="E26" s="286"/>
      <c r="F26" s="286"/>
      <c r="G26" s="286"/>
      <c r="H26" s="286"/>
      <c r="I26" s="286"/>
      <c r="J26" s="286"/>
      <c r="K26" s="286"/>
      <c r="L26" s="286"/>
      <c r="M26" s="286"/>
      <c r="N26" s="286"/>
      <c r="O26" s="286"/>
      <c r="P26" s="286"/>
      <c r="Q26" s="286"/>
      <c r="R26" s="286"/>
      <c r="S26" s="286"/>
      <c r="T26" s="286"/>
      <c r="U26" s="286"/>
      <c r="V26" s="13"/>
      <c r="W26" s="13"/>
    </row>
    <row r="27" spans="1:23">
      <c r="A27" s="871"/>
      <c r="B27" s="219" t="s">
        <v>27</v>
      </c>
      <c r="C27" s="286"/>
      <c r="D27" s="286"/>
      <c r="E27" s="286"/>
      <c r="F27" s="286"/>
      <c r="G27" s="286"/>
      <c r="H27" s="286"/>
      <c r="I27" s="286"/>
      <c r="J27" s="286"/>
      <c r="K27" s="286"/>
      <c r="L27" s="286"/>
      <c r="M27" s="286"/>
      <c r="N27" s="286"/>
      <c r="O27" s="286"/>
      <c r="P27" s="286"/>
      <c r="Q27" s="286"/>
      <c r="R27" s="286"/>
      <c r="S27" s="286"/>
      <c r="T27" s="286"/>
      <c r="U27" s="286"/>
      <c r="V27" s="59"/>
      <c r="W27" s="13"/>
    </row>
    <row r="28" spans="1:23">
      <c r="A28" s="871" t="s">
        <v>51</v>
      </c>
      <c r="B28" s="219" t="s">
        <v>45</v>
      </c>
      <c r="C28" s="286">
        <v>2.645</v>
      </c>
      <c r="D28" s="286">
        <v>4.0949999999999998</v>
      </c>
      <c r="E28" s="286">
        <v>2.7160000000000002</v>
      </c>
      <c r="F28" s="286">
        <v>7.2569999999999997</v>
      </c>
      <c r="G28" s="286">
        <v>3.7440000000000002</v>
      </c>
      <c r="H28" s="286">
        <v>4.4130000000000003</v>
      </c>
      <c r="I28" s="286">
        <v>7.6269999999999998</v>
      </c>
      <c r="J28" s="286">
        <v>4.4390000000000001</v>
      </c>
      <c r="K28" s="286">
        <v>4.4820000000000002</v>
      </c>
      <c r="L28" s="286">
        <v>5.7549999999999999</v>
      </c>
      <c r="M28" s="286">
        <v>4.1639999999999997</v>
      </c>
      <c r="N28" s="286">
        <v>8.3260000000000005</v>
      </c>
      <c r="O28" s="286">
        <v>18.316459999999999</v>
      </c>
      <c r="P28" s="286">
        <v>16.444599999999998</v>
      </c>
      <c r="Q28" s="286">
        <v>9.3370999999999995</v>
      </c>
      <c r="R28" s="286">
        <v>31.410700000000002</v>
      </c>
      <c r="S28" s="286">
        <v>28.692640000000001</v>
      </c>
      <c r="T28" s="286">
        <v>24.184519999999999</v>
      </c>
      <c r="U28" s="286">
        <v>19.108349999999998</v>
      </c>
      <c r="V28" s="59"/>
      <c r="W28" s="13"/>
    </row>
    <row r="29" spans="1:23">
      <c r="A29" s="871"/>
      <c r="B29" s="219" t="s">
        <v>44</v>
      </c>
      <c r="C29" s="286">
        <v>1.752</v>
      </c>
      <c r="D29" s="286">
        <v>0.91</v>
      </c>
      <c r="E29" s="286">
        <v>1.87</v>
      </c>
      <c r="F29" s="286">
        <v>4.5549999999999997</v>
      </c>
      <c r="G29" s="286">
        <v>1.9950000000000001</v>
      </c>
      <c r="H29" s="286">
        <v>2.548</v>
      </c>
      <c r="I29" s="286">
        <v>2.6869999999999998</v>
      </c>
      <c r="J29" s="286">
        <v>1.756</v>
      </c>
      <c r="K29" s="286">
        <v>1.589</v>
      </c>
      <c r="L29" s="286">
        <v>2.44</v>
      </c>
      <c r="M29" s="286">
        <v>2.3980000000000001</v>
      </c>
      <c r="N29" s="286">
        <v>3.1280000000000001</v>
      </c>
      <c r="O29" s="286">
        <v>3.9941799999999996</v>
      </c>
      <c r="P29" s="286">
        <v>2.6666500000000002</v>
      </c>
      <c r="Q29" s="286">
        <v>4.3118100000000004</v>
      </c>
      <c r="R29" s="286">
        <v>3.9369499999999999</v>
      </c>
      <c r="S29" s="286">
        <v>4.6420500000000002</v>
      </c>
      <c r="T29" s="286">
        <v>5.9841499999999996</v>
      </c>
      <c r="U29" s="286">
        <v>6.8416499999999996</v>
      </c>
      <c r="V29" s="13"/>
      <c r="W29" s="13"/>
    </row>
    <row r="30" spans="1:23">
      <c r="A30" s="871"/>
      <c r="B30" s="219" t="s">
        <v>43</v>
      </c>
      <c r="C30" s="286">
        <v>1.7809999999999999</v>
      </c>
      <c r="D30" s="286">
        <v>1.3320000000000001</v>
      </c>
      <c r="E30" s="286">
        <v>1.913</v>
      </c>
      <c r="F30" s="286">
        <v>4.54</v>
      </c>
      <c r="G30" s="286">
        <v>1.66</v>
      </c>
      <c r="H30" s="286">
        <v>2.6139999999999999</v>
      </c>
      <c r="I30" s="286">
        <v>2.9430000000000001</v>
      </c>
      <c r="J30" s="286">
        <v>1.738</v>
      </c>
      <c r="K30" s="286">
        <v>2.3860000000000001</v>
      </c>
      <c r="L30" s="286">
        <v>2.863</v>
      </c>
      <c r="M30" s="286">
        <v>2.1030000000000002</v>
      </c>
      <c r="N30" s="286">
        <v>2.1030000000000002</v>
      </c>
      <c r="O30" s="286">
        <v>3.8927899999999998</v>
      </c>
      <c r="P30" s="286">
        <v>3.48204</v>
      </c>
      <c r="Q30" s="286">
        <v>4.3178599999999996</v>
      </c>
      <c r="R30" s="286">
        <v>3.6379099999999998</v>
      </c>
      <c r="S30" s="286">
        <v>4.4680299999999997</v>
      </c>
      <c r="T30" s="286">
        <v>5.6675900000000006</v>
      </c>
      <c r="U30" s="286">
        <v>5.79108</v>
      </c>
      <c r="V30" s="13"/>
      <c r="W30" s="13"/>
    </row>
    <row r="31" spans="1:23">
      <c r="A31" s="871"/>
      <c r="B31" s="219" t="s">
        <v>27</v>
      </c>
      <c r="C31" s="286">
        <v>6.1779999999999999</v>
      </c>
      <c r="D31" s="286">
        <v>6.3369999999999997</v>
      </c>
      <c r="E31" s="286">
        <v>6.4990000000000006</v>
      </c>
      <c r="F31" s="286">
        <v>16.352</v>
      </c>
      <c r="G31" s="286">
        <v>7.3990000000000009</v>
      </c>
      <c r="H31" s="286">
        <v>9.5749999999999993</v>
      </c>
      <c r="I31" s="286">
        <v>13.257</v>
      </c>
      <c r="J31" s="286">
        <v>7.9329999999999998</v>
      </c>
      <c r="K31" s="286">
        <v>8.4570000000000007</v>
      </c>
      <c r="L31" s="286">
        <v>11.058</v>
      </c>
      <c r="M31" s="286">
        <v>8.6649999999999991</v>
      </c>
      <c r="N31" s="286">
        <v>13.557</v>
      </c>
      <c r="O31" s="286">
        <v>26.203429999999997</v>
      </c>
      <c r="P31" s="286">
        <v>22.59329</v>
      </c>
      <c r="Q31" s="286">
        <v>17.96677</v>
      </c>
      <c r="R31" s="286">
        <v>38.98556</v>
      </c>
      <c r="S31" s="286">
        <v>37.802720000000001</v>
      </c>
      <c r="T31" s="286">
        <v>35.836259999999996</v>
      </c>
      <c r="U31" s="286">
        <f>SUM(U28:U30)</f>
        <v>31.741079999999997</v>
      </c>
      <c r="V31" s="59"/>
      <c r="W31" s="13"/>
    </row>
    <row r="32" spans="1:23">
      <c r="A32" s="871" t="s">
        <v>50</v>
      </c>
      <c r="B32" s="219" t="s">
        <v>45</v>
      </c>
      <c r="C32" s="286">
        <v>60.082999999999998</v>
      </c>
      <c r="D32" s="286">
        <v>60.988999999999997</v>
      </c>
      <c r="E32" s="286">
        <v>71.63</v>
      </c>
      <c r="F32" s="286">
        <v>66.171999999999997</v>
      </c>
      <c r="G32" s="286">
        <v>82.959000000000003</v>
      </c>
      <c r="H32" s="286">
        <v>84.33</v>
      </c>
      <c r="I32" s="286">
        <v>98.191000000000003</v>
      </c>
      <c r="J32" s="286">
        <v>72.040999999999997</v>
      </c>
      <c r="K32" s="286">
        <v>96.533000000000001</v>
      </c>
      <c r="L32" s="286">
        <v>84.938000000000002</v>
      </c>
      <c r="M32" s="286">
        <v>113.36799999999999</v>
      </c>
      <c r="N32" s="286">
        <v>118.71</v>
      </c>
      <c r="O32" s="286">
        <v>118.30503999999999</v>
      </c>
      <c r="P32" s="286">
        <v>109.42662</v>
      </c>
      <c r="Q32" s="286">
        <v>63.280190000000005</v>
      </c>
      <c r="R32" s="286">
        <v>86.463200000000001</v>
      </c>
      <c r="S32" s="286">
        <v>88.08489999999999</v>
      </c>
      <c r="T32" s="286">
        <v>77.290039999999991</v>
      </c>
      <c r="U32" s="286">
        <v>77.290000000000006</v>
      </c>
      <c r="V32" s="13"/>
      <c r="W32" s="13"/>
    </row>
    <row r="33" spans="1:23">
      <c r="A33" s="871"/>
      <c r="B33" s="219" t="s">
        <v>44</v>
      </c>
      <c r="C33" s="286">
        <v>18.021999999999998</v>
      </c>
      <c r="D33" s="286">
        <v>20.661999999999999</v>
      </c>
      <c r="E33" s="286">
        <v>23.747</v>
      </c>
      <c r="F33" s="286">
        <v>19.675999999999998</v>
      </c>
      <c r="G33" s="286">
        <v>24.015999999999998</v>
      </c>
      <c r="H33" s="286">
        <v>25.369</v>
      </c>
      <c r="I33" s="286">
        <v>12.489000000000001</v>
      </c>
      <c r="J33" s="286">
        <v>20.614000000000001</v>
      </c>
      <c r="K33" s="286">
        <v>17.68</v>
      </c>
      <c r="L33" s="286">
        <v>13.968999999999999</v>
      </c>
      <c r="M33" s="286">
        <v>22.582999999999998</v>
      </c>
      <c r="N33" s="286">
        <v>26.190999999999999</v>
      </c>
      <c r="O33" s="286">
        <v>11.677370000000002</v>
      </c>
      <c r="P33" s="286">
        <v>26.75459</v>
      </c>
      <c r="Q33" s="286">
        <v>14.40682</v>
      </c>
      <c r="R33" s="286">
        <v>24.073310000000003</v>
      </c>
      <c r="S33" s="286">
        <v>23.66046</v>
      </c>
      <c r="T33" s="286">
        <v>21.38777</v>
      </c>
      <c r="U33" s="286">
        <v>21.388000000000002</v>
      </c>
      <c r="V33" s="13"/>
      <c r="W33" s="13"/>
    </row>
    <row r="34" spans="1:23">
      <c r="A34" s="871"/>
      <c r="B34" s="219" t="s">
        <v>43</v>
      </c>
      <c r="C34" s="286">
        <v>6.5789999999999997</v>
      </c>
      <c r="D34" s="286">
        <v>11.581</v>
      </c>
      <c r="E34" s="286">
        <v>7.8410000000000002</v>
      </c>
      <c r="F34" s="286">
        <v>11.726000000000001</v>
      </c>
      <c r="G34" s="286">
        <v>14.545999999999999</v>
      </c>
      <c r="H34" s="286">
        <v>15.457000000000001</v>
      </c>
      <c r="I34" s="286">
        <v>9.6229999999999993</v>
      </c>
      <c r="J34" s="286">
        <v>15.305</v>
      </c>
      <c r="K34" s="286">
        <v>16.68</v>
      </c>
      <c r="L34" s="286">
        <v>7.375</v>
      </c>
      <c r="M34" s="286">
        <v>13.718</v>
      </c>
      <c r="N34" s="286">
        <v>19.391999999999999</v>
      </c>
      <c r="O34" s="286">
        <v>13.211349999999999</v>
      </c>
      <c r="P34" s="286">
        <v>17.376660000000001</v>
      </c>
      <c r="Q34" s="286">
        <v>10.543469999999999</v>
      </c>
      <c r="R34" s="286">
        <v>17.517900000000001</v>
      </c>
      <c r="S34" s="286">
        <v>17.5593</v>
      </c>
      <c r="T34" s="286">
        <v>18.622540000000001</v>
      </c>
      <c r="U34" s="286">
        <v>18.623000000000001</v>
      </c>
      <c r="V34" s="13"/>
      <c r="W34" s="13"/>
    </row>
    <row r="35" spans="1:23">
      <c r="A35" s="871"/>
      <c r="B35" s="219" t="s">
        <v>27</v>
      </c>
      <c r="C35" s="286">
        <v>84.683999999999983</v>
      </c>
      <c r="D35" s="286">
        <v>93.231999999999999</v>
      </c>
      <c r="E35" s="286">
        <v>103.21799999999999</v>
      </c>
      <c r="F35" s="286">
        <v>97.573999999999998</v>
      </c>
      <c r="G35" s="286">
        <v>121.52099999999999</v>
      </c>
      <c r="H35" s="286">
        <v>125.15600000000001</v>
      </c>
      <c r="I35" s="286">
        <v>120.30300000000001</v>
      </c>
      <c r="J35" s="286">
        <v>107.96000000000001</v>
      </c>
      <c r="K35" s="286">
        <v>130.893</v>
      </c>
      <c r="L35" s="286">
        <v>106.282</v>
      </c>
      <c r="M35" s="286">
        <v>149.66899999999998</v>
      </c>
      <c r="N35" s="286">
        <v>164.29299999999998</v>
      </c>
      <c r="O35" s="286">
        <v>143.19376</v>
      </c>
      <c r="P35" s="286">
        <v>153.55786999999998</v>
      </c>
      <c r="Q35" s="286">
        <v>88.23048</v>
      </c>
      <c r="R35" s="286">
        <v>128.05441000000002</v>
      </c>
      <c r="S35" s="286">
        <v>129.30465999999998</v>
      </c>
      <c r="T35" s="286">
        <v>117.30034999999999</v>
      </c>
      <c r="U35" s="286">
        <f>SUM(U32:U34)</f>
        <v>117.30100000000002</v>
      </c>
      <c r="V35" s="59"/>
      <c r="W35" s="13"/>
    </row>
    <row r="36" spans="1:23">
      <c r="A36" s="871" t="s">
        <v>8</v>
      </c>
      <c r="B36" s="219" t="s">
        <v>45</v>
      </c>
      <c r="C36" s="286">
        <v>11.028</v>
      </c>
      <c r="D36" s="286">
        <v>10.742000000000001</v>
      </c>
      <c r="E36" s="286">
        <v>10.499000000000001</v>
      </c>
      <c r="F36" s="286">
        <v>9.9</v>
      </c>
      <c r="G36" s="286">
        <v>8.6</v>
      </c>
      <c r="H36" s="286">
        <v>8.8000000000000007</v>
      </c>
      <c r="I36" s="286">
        <v>7.3</v>
      </c>
      <c r="J36" s="286">
        <v>6.95</v>
      </c>
      <c r="K36" s="286">
        <v>5.3490000000000002</v>
      </c>
      <c r="L36" s="286">
        <v>7.7009999999999996</v>
      </c>
      <c r="M36" s="286">
        <v>9.1189999999999998</v>
      </c>
      <c r="N36" s="286">
        <v>6.1580000000000004</v>
      </c>
      <c r="O36" s="286">
        <v>10.65761</v>
      </c>
      <c r="P36" s="286">
        <v>6.56935</v>
      </c>
      <c r="Q36" s="286">
        <v>9.0551299999999983</v>
      </c>
      <c r="R36" s="286">
        <v>8.378309999999999</v>
      </c>
      <c r="S36" s="286">
        <v>7.4086000000000007</v>
      </c>
      <c r="T36" s="286">
        <v>7.7755100000000006</v>
      </c>
      <c r="U36" s="286">
        <v>5.6537700000000006</v>
      </c>
      <c r="V36" s="13" t="s">
        <v>15</v>
      </c>
      <c r="W36" s="13" t="s">
        <v>15</v>
      </c>
    </row>
    <row r="37" spans="1:23">
      <c r="A37" s="871"/>
      <c r="B37" s="219" t="s">
        <v>44</v>
      </c>
      <c r="C37" s="286">
        <v>4.0110000000000001</v>
      </c>
      <c r="D37" s="286">
        <v>4.0940000000000003</v>
      </c>
      <c r="E37" s="286">
        <v>4.0220000000000002</v>
      </c>
      <c r="F37" s="286">
        <v>5.8</v>
      </c>
      <c r="G37" s="286">
        <v>3.4</v>
      </c>
      <c r="H37" s="286">
        <v>2.2999999999999998</v>
      </c>
      <c r="I37" s="286">
        <v>6</v>
      </c>
      <c r="J37" s="286">
        <v>2.7429999999999999</v>
      </c>
      <c r="K37" s="286">
        <v>2.4710000000000001</v>
      </c>
      <c r="L37" s="286">
        <v>2.27</v>
      </c>
      <c r="M37" s="286">
        <v>2.2549999999999999</v>
      </c>
      <c r="N37" s="286">
        <v>1.92</v>
      </c>
      <c r="O37" s="286">
        <v>4.1241599999999998</v>
      </c>
      <c r="P37" s="286">
        <v>3.1261399999999999</v>
      </c>
      <c r="Q37" s="286">
        <v>4.3029299999999999</v>
      </c>
      <c r="R37" s="286">
        <v>4.4480000000000004</v>
      </c>
      <c r="S37" s="286">
        <v>2.4352800000000001</v>
      </c>
      <c r="T37" s="286">
        <v>2.5485199999999999</v>
      </c>
      <c r="U37" s="286">
        <v>2.2197399999999998</v>
      </c>
      <c r="V37" s="13" t="s">
        <v>15</v>
      </c>
      <c r="W37" s="13"/>
    </row>
    <row r="38" spans="1:23">
      <c r="A38" s="871"/>
      <c r="B38" s="219" t="s">
        <v>43</v>
      </c>
      <c r="C38" s="286">
        <v>13.295999999999999</v>
      </c>
      <c r="D38" s="286">
        <v>11.516</v>
      </c>
      <c r="E38" s="286">
        <v>12.247999999999999</v>
      </c>
      <c r="F38" s="286">
        <v>14.2</v>
      </c>
      <c r="G38" s="286">
        <v>9.4</v>
      </c>
      <c r="H38" s="286">
        <v>11.8</v>
      </c>
      <c r="I38" s="286">
        <v>5</v>
      </c>
      <c r="J38" s="286">
        <v>8.5289999999999999</v>
      </c>
      <c r="K38" s="286">
        <v>6.1120000000000001</v>
      </c>
      <c r="L38" s="286">
        <v>8.8829999999999991</v>
      </c>
      <c r="M38" s="286">
        <v>5.6639999999999997</v>
      </c>
      <c r="N38" s="286">
        <v>6.3230000000000004</v>
      </c>
      <c r="O38" s="286">
        <v>8.7150200000000009</v>
      </c>
      <c r="P38" s="286">
        <v>4.0922200000000002</v>
      </c>
      <c r="Q38" s="286">
        <v>7.1362899999999998</v>
      </c>
      <c r="R38" s="286">
        <v>6.4946999999999999</v>
      </c>
      <c r="S38" s="286">
        <v>4.1896400000000007</v>
      </c>
      <c r="T38" s="286">
        <v>4.2821600000000002</v>
      </c>
      <c r="U38" s="286">
        <v>3.4115799999999998</v>
      </c>
      <c r="V38" s="13" t="s">
        <v>15</v>
      </c>
      <c r="W38" s="13"/>
    </row>
    <row r="39" spans="1:23">
      <c r="A39" s="871"/>
      <c r="B39" s="219" t="s">
        <v>27</v>
      </c>
      <c r="C39" s="286">
        <v>28.335000000000001</v>
      </c>
      <c r="D39" s="286">
        <v>26.352000000000004</v>
      </c>
      <c r="E39" s="286">
        <v>26.768999999999998</v>
      </c>
      <c r="F39" s="286">
        <v>29.9</v>
      </c>
      <c r="G39" s="286">
        <v>21.4</v>
      </c>
      <c r="H39" s="286">
        <v>22.900000000000002</v>
      </c>
      <c r="I39" s="286">
        <v>18.3</v>
      </c>
      <c r="J39" s="286">
        <v>18.222000000000001</v>
      </c>
      <c r="K39" s="286">
        <v>13.932</v>
      </c>
      <c r="L39" s="286">
        <v>18.853999999999999</v>
      </c>
      <c r="M39" s="286">
        <v>17.037999999999997</v>
      </c>
      <c r="N39" s="286">
        <v>14.401</v>
      </c>
      <c r="O39" s="286">
        <v>23.496790000000001</v>
      </c>
      <c r="P39" s="286">
        <v>13.787710000000001</v>
      </c>
      <c r="Q39" s="286">
        <v>20.494349999999997</v>
      </c>
      <c r="R39" s="286">
        <v>19.321010000000001</v>
      </c>
      <c r="S39" s="286">
        <v>14.033520000000001</v>
      </c>
      <c r="T39" s="286">
        <v>14.606190000000002</v>
      </c>
      <c r="U39" s="286">
        <f>SUM(U36:U38)</f>
        <v>11.28509</v>
      </c>
      <c r="V39" s="59"/>
      <c r="W39" s="13"/>
    </row>
    <row r="40" spans="1:23">
      <c r="A40" s="871" t="s">
        <v>49</v>
      </c>
      <c r="B40" s="219" t="s">
        <v>45</v>
      </c>
      <c r="C40" s="286">
        <v>17.7</v>
      </c>
      <c r="D40" s="286">
        <v>1.8360000000000001</v>
      </c>
      <c r="E40" s="286">
        <v>3.4140000000000001</v>
      </c>
      <c r="F40" s="286">
        <v>6.4</v>
      </c>
      <c r="G40" s="286">
        <v>17.167999999999999</v>
      </c>
      <c r="H40" s="286">
        <v>11.464</v>
      </c>
      <c r="I40" s="286">
        <v>41.86</v>
      </c>
      <c r="J40" s="286">
        <v>15.132999999999999</v>
      </c>
      <c r="K40" s="286">
        <v>43.384999999999998</v>
      </c>
      <c r="L40" s="286">
        <v>32.590000000000003</v>
      </c>
      <c r="M40" s="286">
        <v>25.984000000000002</v>
      </c>
      <c r="N40" s="286">
        <v>44.874000000000002</v>
      </c>
      <c r="O40" s="286">
        <v>33.555730000000004</v>
      </c>
      <c r="P40" s="286">
        <v>12.068820000000001</v>
      </c>
      <c r="Q40" s="286">
        <v>19.192490000000003</v>
      </c>
      <c r="R40" s="286">
        <v>22.609490000000001</v>
      </c>
      <c r="S40" s="286">
        <v>26.508470000000003</v>
      </c>
      <c r="T40" s="286">
        <v>26.508470000000003</v>
      </c>
      <c r="U40" s="286">
        <v>47.90052</v>
      </c>
      <c r="V40" s="13"/>
      <c r="W40" s="13"/>
    </row>
    <row r="41" spans="1:23">
      <c r="A41" s="871"/>
      <c r="B41" s="219" t="s">
        <v>44</v>
      </c>
      <c r="C41" s="286">
        <v>2</v>
      </c>
      <c r="D41" s="286">
        <v>1.36</v>
      </c>
      <c r="E41" s="286">
        <v>3.4729999999999999</v>
      </c>
      <c r="F41" s="286">
        <v>0.439</v>
      </c>
      <c r="G41" s="286">
        <v>2.835</v>
      </c>
      <c r="H41" s="286">
        <v>1.079</v>
      </c>
      <c r="I41" s="286">
        <v>10.363</v>
      </c>
      <c r="J41" s="286">
        <v>4.6779999999999999</v>
      </c>
      <c r="K41" s="286">
        <v>2.5870000000000002</v>
      </c>
      <c r="L41" s="286">
        <v>7.4649999999999999</v>
      </c>
      <c r="M41" s="286">
        <v>3.6080000000000001</v>
      </c>
      <c r="N41" s="286">
        <v>3.875</v>
      </c>
      <c r="O41" s="286">
        <v>5.7485900000000001</v>
      </c>
      <c r="P41" s="286">
        <v>5.5009399999999999</v>
      </c>
      <c r="Q41" s="286">
        <v>2.42998</v>
      </c>
      <c r="R41" s="286">
        <v>4.1877399999999998</v>
      </c>
      <c r="S41" s="286">
        <v>4.1652700000000005</v>
      </c>
      <c r="T41" s="286">
        <v>4.1652700000000005</v>
      </c>
      <c r="U41" s="286">
        <v>8.1069999999999993</v>
      </c>
      <c r="V41" s="13"/>
      <c r="W41" s="13"/>
    </row>
    <row r="42" spans="1:23">
      <c r="A42" s="871"/>
      <c r="B42" s="219" t="s">
        <v>43</v>
      </c>
      <c r="C42" s="286">
        <v>6.9</v>
      </c>
      <c r="D42" s="286">
        <v>0.11700000000000001</v>
      </c>
      <c r="E42" s="286">
        <v>3.508</v>
      </c>
      <c r="F42" s="286">
        <v>0.29799999999999999</v>
      </c>
      <c r="G42" s="286">
        <v>2.7480000000000002</v>
      </c>
      <c r="H42" s="286">
        <v>1.2929999999999999</v>
      </c>
      <c r="I42" s="286">
        <v>9.43</v>
      </c>
      <c r="J42" s="286">
        <v>2.3730000000000002</v>
      </c>
      <c r="K42" s="286">
        <v>0.35499999999999998</v>
      </c>
      <c r="L42" s="286">
        <v>1.506</v>
      </c>
      <c r="M42" s="286">
        <v>4.2750000000000004</v>
      </c>
      <c r="N42" s="286">
        <v>3.9279999999999999</v>
      </c>
      <c r="O42" s="286">
        <v>3.2632600000000003</v>
      </c>
      <c r="P42" s="286">
        <v>6.0651800000000007</v>
      </c>
      <c r="Q42" s="286">
        <v>4.1847899999999996</v>
      </c>
      <c r="R42" s="286">
        <v>2.2361999999999997</v>
      </c>
      <c r="S42" s="286">
        <v>7.24451</v>
      </c>
      <c r="T42" s="286">
        <v>7.24451</v>
      </c>
      <c r="U42" s="286">
        <v>7.3497899999999996</v>
      </c>
      <c r="V42" s="13"/>
      <c r="W42" s="13"/>
    </row>
    <row r="43" spans="1:23">
      <c r="A43" s="871"/>
      <c r="B43" s="219" t="s">
        <v>27</v>
      </c>
      <c r="C43" s="286">
        <v>26.6</v>
      </c>
      <c r="D43" s="286">
        <v>3.3130000000000002</v>
      </c>
      <c r="E43" s="286">
        <v>10.395</v>
      </c>
      <c r="F43" s="286">
        <v>7.1370000000000005</v>
      </c>
      <c r="G43" s="286">
        <v>22.751000000000001</v>
      </c>
      <c r="H43" s="286">
        <v>13.836</v>
      </c>
      <c r="I43" s="286">
        <v>61.652999999999999</v>
      </c>
      <c r="J43" s="286">
        <v>22.184000000000001</v>
      </c>
      <c r="K43" s="286">
        <v>46.326999999999998</v>
      </c>
      <c r="L43" s="286">
        <v>41.561000000000007</v>
      </c>
      <c r="M43" s="286">
        <v>33.867000000000004</v>
      </c>
      <c r="N43" s="286">
        <v>52.677</v>
      </c>
      <c r="O43" s="286">
        <v>42.567580000000007</v>
      </c>
      <c r="P43" s="286">
        <v>23.634940000000004</v>
      </c>
      <c r="Q43" s="286">
        <v>25.807260000000003</v>
      </c>
      <c r="R43" s="286">
        <v>29.033429999999999</v>
      </c>
      <c r="S43" s="286">
        <v>37.91825</v>
      </c>
      <c r="T43" s="286">
        <v>37.91825</v>
      </c>
      <c r="U43" s="286">
        <f>SUM(U40:U42)</f>
        <v>63.357309999999998</v>
      </c>
      <c r="V43" s="59"/>
      <c r="W43" s="13"/>
    </row>
    <row r="44" spans="1:23">
      <c r="A44" s="871" t="s">
        <v>17</v>
      </c>
      <c r="B44" s="219" t="s">
        <v>45</v>
      </c>
      <c r="C44" s="286">
        <v>2.92</v>
      </c>
      <c r="D44" s="286">
        <v>0.80500000000000005</v>
      </c>
      <c r="E44" s="286">
        <v>1.9730000000000001</v>
      </c>
      <c r="F44" s="286">
        <v>1.0029999999999999</v>
      </c>
      <c r="G44" s="286">
        <v>1.8919999999999999</v>
      </c>
      <c r="H44" s="286">
        <v>1.337</v>
      </c>
      <c r="I44" s="286">
        <v>0.21</v>
      </c>
      <c r="J44" s="286">
        <v>1.268</v>
      </c>
      <c r="K44" s="286">
        <v>2.8490000000000002</v>
      </c>
      <c r="L44" s="286">
        <v>4.8659999999999997</v>
      </c>
      <c r="M44" s="286">
        <v>5</v>
      </c>
      <c r="N44" s="286">
        <v>5.0999999999999996</v>
      </c>
      <c r="O44" s="286">
        <v>3.8741999999999996</v>
      </c>
      <c r="P44" s="286">
        <v>10.368120000000001</v>
      </c>
      <c r="Q44" s="286">
        <v>19.64846</v>
      </c>
      <c r="R44" s="286">
        <v>18.840139999999998</v>
      </c>
      <c r="S44" s="286">
        <v>20.356590000000001</v>
      </c>
      <c r="T44" s="286">
        <v>18.85604</v>
      </c>
      <c r="U44" s="286">
        <v>2.7277499999999999</v>
      </c>
      <c r="V44" s="13"/>
      <c r="W44" s="13"/>
    </row>
    <row r="45" spans="1:23">
      <c r="A45" s="871"/>
      <c r="B45" s="219" t="s">
        <v>44</v>
      </c>
      <c r="C45" s="286">
        <v>0.14699999999999999</v>
      </c>
      <c r="D45" s="286">
        <v>0.20799999999999999</v>
      </c>
      <c r="E45" s="286">
        <v>0.34100000000000003</v>
      </c>
      <c r="F45" s="286">
        <v>0.30199999999999999</v>
      </c>
      <c r="G45" s="286">
        <v>0.216</v>
      </c>
      <c r="H45" s="286">
        <v>0.29199999999999998</v>
      </c>
      <c r="I45" s="286">
        <v>1.9E-2</v>
      </c>
      <c r="J45" s="286">
        <v>2E-3</v>
      </c>
      <c r="K45" s="286">
        <v>0.39</v>
      </c>
      <c r="L45" s="286">
        <v>0.26300000000000001</v>
      </c>
      <c r="M45" s="286">
        <v>0.4</v>
      </c>
      <c r="N45" s="286">
        <v>0.3</v>
      </c>
      <c r="O45" s="286">
        <v>0.60526999999999997</v>
      </c>
      <c r="P45" s="286">
        <v>0.59884999999999999</v>
      </c>
      <c r="Q45" s="286">
        <v>0.90522000000000002</v>
      </c>
      <c r="R45" s="286">
        <v>0.72204999999999997</v>
      </c>
      <c r="S45" s="286">
        <v>0.98536999999999997</v>
      </c>
      <c r="T45" s="286">
        <v>1.3090299999999999</v>
      </c>
      <c r="U45" s="286">
        <v>6.7030000000000006E-2</v>
      </c>
      <c r="V45" s="59" t="s">
        <v>15</v>
      </c>
      <c r="W45" s="13"/>
    </row>
    <row r="46" spans="1:23">
      <c r="A46" s="871"/>
      <c r="B46" s="92" t="s">
        <v>43</v>
      </c>
      <c r="C46" s="286">
        <v>0.11799999999999999</v>
      </c>
      <c r="D46" s="286">
        <v>0.13700000000000001</v>
      </c>
      <c r="E46" s="286">
        <v>0.29799999999999999</v>
      </c>
      <c r="F46" s="286">
        <v>0.251</v>
      </c>
      <c r="G46" s="286">
        <v>0.20599999999999999</v>
      </c>
      <c r="H46" s="286">
        <v>0.34300000000000003</v>
      </c>
      <c r="I46" s="286">
        <v>0</v>
      </c>
      <c r="J46" s="286">
        <v>2E-3</v>
      </c>
      <c r="K46" s="286">
        <v>0.308</v>
      </c>
      <c r="L46" s="286">
        <v>0.155</v>
      </c>
      <c r="M46" s="286">
        <v>0.2</v>
      </c>
      <c r="N46" s="286">
        <v>0.2</v>
      </c>
      <c r="O46" s="286">
        <v>0.43145999999999995</v>
      </c>
      <c r="P46" s="286">
        <v>0.64891999999999994</v>
      </c>
      <c r="Q46" s="286">
        <v>0.33168999999999998</v>
      </c>
      <c r="R46" s="286">
        <v>0.46729999999999999</v>
      </c>
      <c r="S46" s="286">
        <v>0.46949000000000002</v>
      </c>
      <c r="T46" s="286">
        <v>0.23908000000000001</v>
      </c>
      <c r="U46" s="286">
        <v>0.18614</v>
      </c>
      <c r="V46" s="13" t="s">
        <v>15</v>
      </c>
      <c r="W46" s="13"/>
    </row>
    <row r="47" spans="1:23">
      <c r="A47" s="871"/>
      <c r="B47" s="92" t="s">
        <v>27</v>
      </c>
      <c r="C47" s="286">
        <v>3.1849999999999996</v>
      </c>
      <c r="D47" s="286">
        <v>1.1500000000000001</v>
      </c>
      <c r="E47" s="286">
        <v>2.6120000000000001</v>
      </c>
      <c r="F47" s="286">
        <v>1.556</v>
      </c>
      <c r="G47" s="286">
        <v>2.3140000000000001</v>
      </c>
      <c r="H47" s="286">
        <v>1.972</v>
      </c>
      <c r="I47" s="286">
        <v>0.22899999999999998</v>
      </c>
      <c r="J47" s="286">
        <v>1.272</v>
      </c>
      <c r="K47" s="286">
        <v>3.5470000000000002</v>
      </c>
      <c r="L47" s="286">
        <v>5.2839999999999998</v>
      </c>
      <c r="M47" s="286">
        <v>5.6000000000000005</v>
      </c>
      <c r="N47" s="286">
        <v>5.6</v>
      </c>
      <c r="O47" s="286">
        <v>4.9109299999999987</v>
      </c>
      <c r="P47" s="286">
        <v>11.615890000000002</v>
      </c>
      <c r="Q47" s="286">
        <v>20.885369999999998</v>
      </c>
      <c r="R47" s="286">
        <v>20.029489999999999</v>
      </c>
      <c r="S47" s="286">
        <v>21.811450000000001</v>
      </c>
      <c r="T47" s="286">
        <v>20.404150000000001</v>
      </c>
      <c r="U47" s="286">
        <f>SUM(U44:U46)</f>
        <v>2.9809199999999998</v>
      </c>
      <c r="V47" s="59"/>
      <c r="W47" s="13"/>
    </row>
    <row r="48" spans="1:23">
      <c r="A48" s="871" t="s">
        <v>48</v>
      </c>
      <c r="B48" s="92" t="s">
        <v>45</v>
      </c>
      <c r="C48" s="286">
        <v>0</v>
      </c>
      <c r="D48" s="286">
        <v>8.0000000000000002E-3</v>
      </c>
      <c r="E48" s="286">
        <v>3.0000000000000001E-3</v>
      </c>
      <c r="F48" s="286">
        <v>0.01</v>
      </c>
      <c r="G48" s="286">
        <v>4.0000000000000001E-3</v>
      </c>
      <c r="H48" s="286">
        <v>2.5000000000000001E-2</v>
      </c>
      <c r="I48" s="286">
        <v>1.4E-2</v>
      </c>
      <c r="J48" s="286">
        <v>2.4E-2</v>
      </c>
      <c r="K48" s="286">
        <v>0.01</v>
      </c>
      <c r="L48" s="286">
        <v>1.4999999999999999E-2</v>
      </c>
      <c r="M48" s="286">
        <v>0</v>
      </c>
      <c r="N48" s="286">
        <v>0</v>
      </c>
      <c r="O48" s="286">
        <v>3.6760000000000001E-2</v>
      </c>
      <c r="P48" s="286">
        <v>5.7590000000000002E-2</v>
      </c>
      <c r="Q48" s="286">
        <v>4.7450000000000006E-2</v>
      </c>
      <c r="R48" s="286">
        <v>5.0479999999999997E-2</v>
      </c>
      <c r="S48" s="286">
        <v>4.675E-2</v>
      </c>
      <c r="T48" s="286">
        <v>6.4319999999999988E-2</v>
      </c>
      <c r="U48" s="286">
        <v>4.5960000000000001E-2</v>
      </c>
      <c r="V48" s="13"/>
      <c r="W48" s="13"/>
    </row>
    <row r="49" spans="1:23">
      <c r="A49" s="871"/>
      <c r="B49" s="92" t="s">
        <v>44</v>
      </c>
      <c r="C49" s="286">
        <v>0</v>
      </c>
      <c r="D49" s="286">
        <v>1E-3</v>
      </c>
      <c r="E49" s="286">
        <v>4.0000000000000001E-3</v>
      </c>
      <c r="F49" s="286">
        <v>0.01</v>
      </c>
      <c r="G49" s="286">
        <v>0</v>
      </c>
      <c r="H49" s="286">
        <v>0</v>
      </c>
      <c r="I49" s="286">
        <v>8.9999999999999993E-3</v>
      </c>
      <c r="J49" s="286">
        <v>1.0999999999999999E-2</v>
      </c>
      <c r="K49" s="286">
        <v>5.0000000000000001E-3</v>
      </c>
      <c r="L49" s="286">
        <v>5.0000000000000001E-3</v>
      </c>
      <c r="M49" s="286">
        <v>0</v>
      </c>
      <c r="N49" s="286">
        <v>0</v>
      </c>
      <c r="O49" s="286">
        <v>3.14E-3</v>
      </c>
      <c r="P49" s="286">
        <v>3.4450000000000001E-2</v>
      </c>
      <c r="Q49" s="286">
        <v>1.192E-2</v>
      </c>
      <c r="R49" s="286">
        <v>2.2030000000000001E-2</v>
      </c>
      <c r="S49" s="286">
        <v>1.1720000000000001E-2</v>
      </c>
      <c r="T49" s="286">
        <v>3.4549999999999997E-2</v>
      </c>
      <c r="U49" s="286">
        <v>1.5800000000000002E-2</v>
      </c>
      <c r="V49" s="13"/>
      <c r="W49" s="13"/>
    </row>
    <row r="50" spans="1:23">
      <c r="A50" s="871"/>
      <c r="B50" s="92" t="s">
        <v>43</v>
      </c>
      <c r="C50" s="286">
        <v>0</v>
      </c>
      <c r="D50" s="286">
        <v>1.4999999999999999E-2</v>
      </c>
      <c r="E50" s="286">
        <v>4.0000000000000001E-3</v>
      </c>
      <c r="F50" s="286">
        <v>1.4E-2</v>
      </c>
      <c r="G50" s="286">
        <v>7.0000000000000001E-3</v>
      </c>
      <c r="H50" s="286">
        <v>5.0000000000000001E-3</v>
      </c>
      <c r="I50" s="286">
        <v>1.0999999999999999E-2</v>
      </c>
      <c r="J50" s="286">
        <v>1.7000000000000001E-2</v>
      </c>
      <c r="K50" s="286">
        <v>1.4E-2</v>
      </c>
      <c r="L50" s="286">
        <v>0.01</v>
      </c>
      <c r="M50" s="286">
        <v>0</v>
      </c>
      <c r="N50" s="286">
        <v>0</v>
      </c>
      <c r="O50" s="286">
        <v>1.0659999999999999E-2</v>
      </c>
      <c r="P50" s="286">
        <v>3.0499999999999999E-2</v>
      </c>
      <c r="Q50" s="286">
        <v>1.8890000000000001E-2</v>
      </c>
      <c r="R50" s="286">
        <v>2.4390000000000002E-2</v>
      </c>
      <c r="S50" s="286">
        <v>1.8879999999999997E-2</v>
      </c>
      <c r="T50" s="286">
        <v>2.7890000000000002E-2</v>
      </c>
      <c r="U50" s="286">
        <v>1.9609999999999999E-2</v>
      </c>
      <c r="V50" s="13"/>
      <c r="W50" s="13"/>
    </row>
    <row r="51" spans="1:23">
      <c r="A51" s="871"/>
      <c r="B51" s="92" t="s">
        <v>27</v>
      </c>
      <c r="C51" s="286">
        <v>0</v>
      </c>
      <c r="D51" s="286">
        <v>2.4E-2</v>
      </c>
      <c r="E51" s="286">
        <v>1.0999999999999999E-2</v>
      </c>
      <c r="F51" s="286">
        <v>3.4000000000000002E-2</v>
      </c>
      <c r="G51" s="286">
        <v>1.0999999999999999E-2</v>
      </c>
      <c r="H51" s="286">
        <v>3.0000000000000002E-2</v>
      </c>
      <c r="I51" s="286">
        <v>3.4000000000000002E-2</v>
      </c>
      <c r="J51" s="286">
        <v>5.2000000000000005E-2</v>
      </c>
      <c r="K51" s="286">
        <v>2.8999999999999998E-2</v>
      </c>
      <c r="L51" s="286">
        <v>0.03</v>
      </c>
      <c r="M51" s="286">
        <v>0</v>
      </c>
      <c r="N51" s="286">
        <v>0</v>
      </c>
      <c r="O51" s="286">
        <v>5.0559999999999994E-2</v>
      </c>
      <c r="P51" s="286">
        <v>0.12254000000000001</v>
      </c>
      <c r="Q51" s="286">
        <v>7.826000000000001E-2</v>
      </c>
      <c r="R51" s="286">
        <v>9.6899999999999986E-2</v>
      </c>
      <c r="S51" s="286">
        <v>7.7350000000000002E-2</v>
      </c>
      <c r="T51" s="286">
        <v>0.12675999999999998</v>
      </c>
      <c r="U51" s="286">
        <f>SUM(U48:U50)</f>
        <v>8.1369999999999998E-2</v>
      </c>
      <c r="V51" s="59"/>
      <c r="W51" s="13"/>
    </row>
    <row r="52" spans="1:23">
      <c r="A52" s="871" t="s">
        <v>3</v>
      </c>
      <c r="B52" s="92" t="s">
        <v>45</v>
      </c>
      <c r="C52" s="286">
        <v>477.072</v>
      </c>
      <c r="D52" s="286">
        <v>420.827</v>
      </c>
      <c r="E52" s="286">
        <v>427.57100000000003</v>
      </c>
      <c r="F52" s="286">
        <v>347.26</v>
      </c>
      <c r="G52" s="286">
        <v>428.71899999999999</v>
      </c>
      <c r="H52" s="286">
        <v>439.48</v>
      </c>
      <c r="I52" s="286">
        <v>424.12299999999999</v>
      </c>
      <c r="J52" s="286">
        <v>453.8</v>
      </c>
      <c r="K52" s="286">
        <v>395</v>
      </c>
      <c r="L52" s="286">
        <v>419</v>
      </c>
      <c r="M52" s="286">
        <v>430</v>
      </c>
      <c r="N52" s="286">
        <v>416.5</v>
      </c>
      <c r="O52" s="286">
        <v>420.9</v>
      </c>
      <c r="P52" s="286">
        <v>393.6</v>
      </c>
      <c r="Q52" s="286">
        <v>327</v>
      </c>
      <c r="R52" s="286">
        <v>470</v>
      </c>
      <c r="S52" s="286">
        <v>381</v>
      </c>
      <c r="T52" s="286">
        <v>381</v>
      </c>
      <c r="U52" s="286">
        <v>381</v>
      </c>
      <c r="V52" s="13"/>
      <c r="W52" s="13"/>
    </row>
    <row r="53" spans="1:23">
      <c r="A53" s="871"/>
      <c r="B53" s="92" t="s">
        <v>44</v>
      </c>
      <c r="C53" s="286">
        <v>224.87899999999999</v>
      </c>
      <c r="D53" s="286">
        <v>200.75399999999999</v>
      </c>
      <c r="E53" s="286">
        <v>227.90700000000001</v>
      </c>
      <c r="F53" s="286">
        <v>159.48599999999999</v>
      </c>
      <c r="G53" s="286">
        <v>203.78</v>
      </c>
      <c r="H53" s="286">
        <v>192.51</v>
      </c>
      <c r="I53" s="286">
        <v>185.02099999999999</v>
      </c>
      <c r="J53" s="286">
        <v>180.59</v>
      </c>
      <c r="K53" s="286">
        <v>162.33099999999999</v>
      </c>
      <c r="L53" s="286">
        <v>160</v>
      </c>
      <c r="M53" s="286">
        <v>185.9</v>
      </c>
      <c r="N53" s="286">
        <v>180.8</v>
      </c>
      <c r="O53" s="286">
        <v>179.9</v>
      </c>
      <c r="P53" s="286">
        <v>81.7</v>
      </c>
      <c r="Q53" s="286">
        <v>235</v>
      </c>
      <c r="R53" s="286">
        <v>268</v>
      </c>
      <c r="S53" s="286">
        <v>248.9</v>
      </c>
      <c r="T53" s="286">
        <v>248.9</v>
      </c>
      <c r="U53" s="286">
        <v>248.9</v>
      </c>
      <c r="V53" s="13"/>
      <c r="W53" s="13"/>
    </row>
    <row r="54" spans="1:23">
      <c r="A54" s="871"/>
      <c r="B54" s="92" t="s">
        <v>43</v>
      </c>
      <c r="C54" s="286">
        <v>136.55600000000001</v>
      </c>
      <c r="D54" s="286">
        <v>128.46</v>
      </c>
      <c r="E54" s="286">
        <v>146.34700000000001</v>
      </c>
      <c r="F54" s="286">
        <v>116.84</v>
      </c>
      <c r="G54" s="286">
        <v>152.94</v>
      </c>
      <c r="H54" s="286">
        <v>136.88399999999999</v>
      </c>
      <c r="I54" s="286">
        <v>111.40900000000001</v>
      </c>
      <c r="J54" s="286">
        <v>111.209</v>
      </c>
      <c r="K54" s="286">
        <v>106.36499999999999</v>
      </c>
      <c r="L54" s="286">
        <v>100</v>
      </c>
      <c r="M54" s="286">
        <v>102.9</v>
      </c>
      <c r="N54" s="286">
        <v>100.8</v>
      </c>
      <c r="O54" s="286">
        <v>101.3</v>
      </c>
      <c r="P54" s="286">
        <v>102.9</v>
      </c>
      <c r="Q54" s="286">
        <v>125</v>
      </c>
      <c r="R54" s="286">
        <v>135.9</v>
      </c>
      <c r="S54" s="286">
        <v>132</v>
      </c>
      <c r="T54" s="286">
        <v>132</v>
      </c>
      <c r="U54" s="286">
        <v>132</v>
      </c>
      <c r="V54" s="13"/>
      <c r="W54" s="13"/>
    </row>
    <row r="55" spans="1:23">
      <c r="A55" s="871"/>
      <c r="B55" s="92" t="s">
        <v>27</v>
      </c>
      <c r="C55" s="286">
        <v>838.50700000000006</v>
      </c>
      <c r="D55" s="286">
        <v>750.04100000000005</v>
      </c>
      <c r="E55" s="286">
        <v>801.82500000000005</v>
      </c>
      <c r="F55" s="286">
        <v>623.58600000000001</v>
      </c>
      <c r="G55" s="286">
        <v>785.43900000000008</v>
      </c>
      <c r="H55" s="286">
        <v>768.87400000000002</v>
      </c>
      <c r="I55" s="286">
        <v>720.553</v>
      </c>
      <c r="J55" s="286">
        <v>745.59899999999993</v>
      </c>
      <c r="K55" s="286">
        <v>663.69600000000003</v>
      </c>
      <c r="L55" s="286">
        <v>679</v>
      </c>
      <c r="M55" s="286">
        <v>718.8</v>
      </c>
      <c r="N55" s="286">
        <v>698.09999999999991</v>
      </c>
      <c r="O55" s="286">
        <v>702.09999999999991</v>
      </c>
      <c r="P55" s="286">
        <v>578.20000000000005</v>
      </c>
      <c r="Q55" s="286">
        <v>687</v>
      </c>
      <c r="R55" s="286">
        <v>873.9</v>
      </c>
      <c r="S55" s="286">
        <v>761.9</v>
      </c>
      <c r="T55" s="286">
        <v>761.9</v>
      </c>
      <c r="U55" s="286">
        <f>SUM(U52:U54)</f>
        <v>761.9</v>
      </c>
      <c r="V55" s="59"/>
      <c r="W55" s="13"/>
    </row>
    <row r="56" spans="1:23">
      <c r="A56" s="871" t="s">
        <v>32</v>
      </c>
      <c r="B56" s="92" t="s">
        <v>45</v>
      </c>
      <c r="C56" s="286">
        <v>22.192</v>
      </c>
      <c r="D56" s="286">
        <v>26.59</v>
      </c>
      <c r="E56" s="286">
        <v>34.469000000000001</v>
      </c>
      <c r="F56" s="286">
        <v>33.53</v>
      </c>
      <c r="G56" s="286">
        <v>39.222000000000001</v>
      </c>
      <c r="H56" s="286">
        <v>41.448</v>
      </c>
      <c r="I56" s="286">
        <v>43.426000000000002</v>
      </c>
      <c r="J56" s="286">
        <v>66.941999999999993</v>
      </c>
      <c r="K56" s="286">
        <v>58.341000000000001</v>
      </c>
      <c r="L56" s="286">
        <v>56.887</v>
      </c>
      <c r="M56" s="286">
        <v>56.530999999999999</v>
      </c>
      <c r="N56" s="286">
        <v>42.685000000000002</v>
      </c>
      <c r="O56" s="286">
        <v>84.00994</v>
      </c>
      <c r="P56" s="286">
        <v>76.565899999999999</v>
      </c>
      <c r="Q56" s="286">
        <v>107.56708999999999</v>
      </c>
      <c r="R56" s="286">
        <v>106.01211000000001</v>
      </c>
      <c r="S56" s="286">
        <v>141.75826000000001</v>
      </c>
      <c r="T56" s="286">
        <v>141.50948</v>
      </c>
      <c r="U56" s="286">
        <v>171.35477</v>
      </c>
      <c r="V56" s="13"/>
      <c r="W56" s="13"/>
    </row>
    <row r="57" spans="1:23">
      <c r="A57" s="871"/>
      <c r="B57" s="92" t="s">
        <v>44</v>
      </c>
      <c r="C57" s="286">
        <v>5.2809999999999997</v>
      </c>
      <c r="D57" s="286">
        <v>6.39</v>
      </c>
      <c r="E57" s="286">
        <v>9.7249999999999996</v>
      </c>
      <c r="F57" s="286">
        <v>16.824999999999999</v>
      </c>
      <c r="G57" s="286">
        <v>11.552</v>
      </c>
      <c r="H57" s="286">
        <v>8.9920000000000009</v>
      </c>
      <c r="I57" s="286">
        <v>9.2639999999999993</v>
      </c>
      <c r="J57" s="286">
        <v>14.951000000000001</v>
      </c>
      <c r="K57" s="286">
        <v>8.0549999999999997</v>
      </c>
      <c r="L57" s="286">
        <v>30.451000000000001</v>
      </c>
      <c r="M57" s="286">
        <v>40.171999999999997</v>
      </c>
      <c r="N57" s="286">
        <v>15.042999999999999</v>
      </c>
      <c r="O57" s="286">
        <v>27.078589999999998</v>
      </c>
      <c r="P57" s="286">
        <v>33.157330000000002</v>
      </c>
      <c r="Q57" s="286">
        <v>54.640699999999995</v>
      </c>
      <c r="R57" s="286">
        <v>46.566230000000004</v>
      </c>
      <c r="S57" s="286">
        <v>57.285119999999999</v>
      </c>
      <c r="T57" s="286">
        <v>57.18929</v>
      </c>
      <c r="U57" s="286">
        <v>32.934129999999996</v>
      </c>
      <c r="V57" s="13"/>
      <c r="W57" s="13"/>
    </row>
    <row r="58" spans="1:23">
      <c r="A58" s="871"/>
      <c r="B58" s="92" t="s">
        <v>43</v>
      </c>
      <c r="C58" s="286">
        <v>4.3449999999999998</v>
      </c>
      <c r="D58" s="286">
        <v>5.07</v>
      </c>
      <c r="E58" s="286">
        <v>6.0529999999999999</v>
      </c>
      <c r="F58" s="286">
        <v>5.4630000000000001</v>
      </c>
      <c r="G58" s="286">
        <v>1.583</v>
      </c>
      <c r="H58" s="286">
        <v>0.27600000000000002</v>
      </c>
      <c r="I58" s="286">
        <v>0.27600000000000002</v>
      </c>
      <c r="J58" s="286">
        <v>4.6399999999999997</v>
      </c>
      <c r="K58" s="286">
        <v>9.859</v>
      </c>
      <c r="L58" s="286">
        <v>14.007999999999999</v>
      </c>
      <c r="M58" s="286">
        <v>8.0090000000000003</v>
      </c>
      <c r="N58" s="286">
        <v>5.383</v>
      </c>
      <c r="O58" s="286">
        <v>9.1137199999999989</v>
      </c>
      <c r="P58" s="286">
        <v>10.660780000000001</v>
      </c>
      <c r="Q58" s="286">
        <v>7.95289</v>
      </c>
      <c r="R58" s="286">
        <v>11.03768</v>
      </c>
      <c r="S58" s="286">
        <v>15.03842</v>
      </c>
      <c r="T58" s="286">
        <v>15.03842</v>
      </c>
      <c r="U58" s="286">
        <v>17.737400000000001</v>
      </c>
      <c r="V58" s="13"/>
      <c r="W58" s="13"/>
    </row>
    <row r="59" spans="1:23">
      <c r="A59" s="871"/>
      <c r="B59" s="92" t="s">
        <v>27</v>
      </c>
      <c r="C59" s="286">
        <v>31.817999999999998</v>
      </c>
      <c r="D59" s="286">
        <v>38.049999999999997</v>
      </c>
      <c r="E59" s="286">
        <v>50.247</v>
      </c>
      <c r="F59" s="286">
        <v>55.818000000000005</v>
      </c>
      <c r="G59" s="286">
        <v>52.356999999999999</v>
      </c>
      <c r="H59" s="286">
        <v>50.716000000000001</v>
      </c>
      <c r="I59" s="286">
        <v>52.966000000000001</v>
      </c>
      <c r="J59" s="286">
        <v>86.533000000000001</v>
      </c>
      <c r="K59" s="286">
        <v>76.254999999999995</v>
      </c>
      <c r="L59" s="286">
        <v>101.34599999999999</v>
      </c>
      <c r="M59" s="286">
        <v>104.712</v>
      </c>
      <c r="N59" s="286">
        <v>63.111000000000004</v>
      </c>
      <c r="O59" s="286">
        <v>120.20224999999999</v>
      </c>
      <c r="P59" s="286">
        <v>120.38401</v>
      </c>
      <c r="Q59" s="286">
        <v>170.16067999999999</v>
      </c>
      <c r="R59" s="286">
        <v>163.61602000000002</v>
      </c>
      <c r="S59" s="286">
        <v>214.08180000000002</v>
      </c>
      <c r="T59" s="286">
        <v>213.73719</v>
      </c>
      <c r="U59" s="286">
        <f>SUM(U56:U58)</f>
        <v>222.02630000000002</v>
      </c>
      <c r="V59" s="59"/>
      <c r="W59" s="13"/>
    </row>
    <row r="60" spans="1:23">
      <c r="A60" s="871" t="s">
        <v>47</v>
      </c>
      <c r="B60" s="92" t="s">
        <v>45</v>
      </c>
      <c r="C60" s="286">
        <v>40.335000000000001</v>
      </c>
      <c r="D60" s="286">
        <v>42.816000000000003</v>
      </c>
      <c r="E60" s="286">
        <v>60.177</v>
      </c>
      <c r="F60" s="286">
        <v>51.637</v>
      </c>
      <c r="G60" s="286">
        <v>49.225000000000001</v>
      </c>
      <c r="H60" s="286">
        <v>55.753999999999998</v>
      </c>
      <c r="I60" s="286">
        <v>53.215000000000003</v>
      </c>
      <c r="J60" s="286">
        <v>64.144999999999996</v>
      </c>
      <c r="K60" s="286">
        <v>77.617000000000004</v>
      </c>
      <c r="L60" s="286">
        <v>116.486</v>
      </c>
      <c r="M60" s="286">
        <v>89.724000000000004</v>
      </c>
      <c r="N60" s="286">
        <v>120.614</v>
      </c>
      <c r="O60" s="286">
        <v>259.88690428051524</v>
      </c>
      <c r="P60" s="286">
        <v>559.97813700324753</v>
      </c>
      <c r="Q60" s="286">
        <v>188.10738000000001</v>
      </c>
      <c r="R60" s="286">
        <v>210.68985000000001</v>
      </c>
      <c r="S60" s="286">
        <v>147.98573999999999</v>
      </c>
      <c r="T60" s="286">
        <v>167.64042999999998</v>
      </c>
      <c r="U60" s="286">
        <v>191.73401999999999</v>
      </c>
      <c r="V60" s="13"/>
      <c r="W60" s="13"/>
    </row>
    <row r="61" spans="1:23">
      <c r="A61" s="871"/>
      <c r="B61" s="92" t="s">
        <v>44</v>
      </c>
      <c r="C61" s="286">
        <v>13.47</v>
      </c>
      <c r="D61" s="286">
        <v>14.558999999999999</v>
      </c>
      <c r="E61" s="286">
        <v>11.414</v>
      </c>
      <c r="F61" s="286">
        <v>4.79</v>
      </c>
      <c r="G61" s="286">
        <v>8.5530000000000008</v>
      </c>
      <c r="H61" s="286">
        <v>11.587</v>
      </c>
      <c r="I61" s="286">
        <v>8.8889999999999993</v>
      </c>
      <c r="J61" s="286">
        <v>6.226</v>
      </c>
      <c r="K61" s="286">
        <v>8.4250000000000007</v>
      </c>
      <c r="L61" s="286">
        <v>26.815000000000001</v>
      </c>
      <c r="M61" s="286">
        <v>25.38</v>
      </c>
      <c r="N61" s="286">
        <v>29.331</v>
      </c>
      <c r="O61" s="286">
        <v>63.199485876032576</v>
      </c>
      <c r="P61" s="286">
        <v>136.17588950239818</v>
      </c>
      <c r="Q61" s="286">
        <v>38.318150000000003</v>
      </c>
      <c r="R61" s="286">
        <v>37.342680000000001</v>
      </c>
      <c r="S61" s="286">
        <v>36.83126</v>
      </c>
      <c r="T61" s="286">
        <v>49.348649999999999</v>
      </c>
      <c r="U61" s="286">
        <v>57.817720000000001</v>
      </c>
      <c r="V61" s="13"/>
      <c r="W61" s="13"/>
    </row>
    <row r="62" spans="1:23">
      <c r="A62" s="871"/>
      <c r="B62" s="92" t="s">
        <v>43</v>
      </c>
      <c r="C62" s="286">
        <v>13.52</v>
      </c>
      <c r="D62" s="286">
        <v>17.846</v>
      </c>
      <c r="E62" s="286">
        <v>13.996</v>
      </c>
      <c r="F62" s="286">
        <v>19.885000000000002</v>
      </c>
      <c r="G62" s="286">
        <v>19.587</v>
      </c>
      <c r="H62" s="286">
        <v>28.013000000000002</v>
      </c>
      <c r="I62" s="286">
        <v>55.875999999999998</v>
      </c>
      <c r="J62" s="286">
        <v>21.14</v>
      </c>
      <c r="K62" s="286">
        <v>13.148</v>
      </c>
      <c r="L62" s="286">
        <v>22.829000000000001</v>
      </c>
      <c r="M62" s="286">
        <v>13.781000000000001</v>
      </c>
      <c r="N62" s="286">
        <v>5.8540000000000001</v>
      </c>
      <c r="O62" s="286">
        <v>12.61360984345214</v>
      </c>
      <c r="P62" s="286">
        <v>27.178536604515326</v>
      </c>
      <c r="Q62" s="286">
        <v>16.71959</v>
      </c>
      <c r="R62" s="286">
        <v>25.768549999999998</v>
      </c>
      <c r="S62" s="286">
        <v>14.724549999999999</v>
      </c>
      <c r="T62" s="286">
        <v>39.798199999999994</v>
      </c>
      <c r="U62" s="286">
        <v>53.551610000000004</v>
      </c>
      <c r="V62" s="13"/>
      <c r="W62" s="13"/>
    </row>
    <row r="63" spans="1:23">
      <c r="A63" s="871"/>
      <c r="B63" s="92" t="s">
        <v>27</v>
      </c>
      <c r="C63" s="286">
        <v>67.325000000000003</v>
      </c>
      <c r="D63" s="286">
        <v>75.221000000000004</v>
      </c>
      <c r="E63" s="286">
        <v>85.586999999999989</v>
      </c>
      <c r="F63" s="286">
        <v>76.311999999999998</v>
      </c>
      <c r="G63" s="286">
        <v>77.365000000000009</v>
      </c>
      <c r="H63" s="286">
        <v>95.353999999999999</v>
      </c>
      <c r="I63" s="286">
        <v>117.97999999999999</v>
      </c>
      <c r="J63" s="286">
        <v>91.510999999999996</v>
      </c>
      <c r="K63" s="286">
        <v>99.19</v>
      </c>
      <c r="L63" s="286">
        <v>166.13000000000002</v>
      </c>
      <c r="M63" s="286">
        <v>128.88499999999999</v>
      </c>
      <c r="N63" s="286">
        <v>155.79900000000001</v>
      </c>
      <c r="O63" s="286">
        <v>335.69999999999993</v>
      </c>
      <c r="P63" s="286">
        <v>723.332563110161</v>
      </c>
      <c r="Q63" s="286">
        <v>243.14512000000002</v>
      </c>
      <c r="R63" s="286">
        <v>273.80108000000001</v>
      </c>
      <c r="S63" s="286">
        <v>199.54155</v>
      </c>
      <c r="T63" s="286">
        <v>256.78727999999995</v>
      </c>
      <c r="U63" s="286">
        <f>SUM(U60:U62)</f>
        <v>303.10334999999998</v>
      </c>
      <c r="V63" s="59"/>
      <c r="W63" s="13"/>
    </row>
    <row r="64" spans="1:23">
      <c r="A64" s="871" t="s">
        <v>46</v>
      </c>
      <c r="B64" s="92" t="s">
        <v>45</v>
      </c>
      <c r="C64" s="286">
        <v>70.742000000000004</v>
      </c>
      <c r="D64" s="286">
        <v>77.498999999999995</v>
      </c>
      <c r="E64" s="286">
        <v>51.594000000000001</v>
      </c>
      <c r="F64" s="286">
        <v>48.402999999999999</v>
      </c>
      <c r="G64" s="286">
        <v>60.542999999999999</v>
      </c>
      <c r="H64" s="286">
        <v>57.418999999999997</v>
      </c>
      <c r="I64" s="286">
        <v>48.551000000000002</v>
      </c>
      <c r="J64" s="286">
        <v>64.897999999999996</v>
      </c>
      <c r="K64" s="286">
        <v>61.625</v>
      </c>
      <c r="L64" s="286">
        <v>57.341000000000001</v>
      </c>
      <c r="M64" s="286">
        <v>66.222999999999999</v>
      </c>
      <c r="N64" s="286">
        <v>78.075999999999993</v>
      </c>
      <c r="O64" s="286">
        <v>50</v>
      </c>
      <c r="P64" s="286">
        <v>42.6</v>
      </c>
      <c r="Q64" s="286">
        <v>58.1</v>
      </c>
      <c r="R64" s="286">
        <v>65</v>
      </c>
      <c r="S64" s="286">
        <v>50.1</v>
      </c>
      <c r="T64" s="286">
        <v>50.1</v>
      </c>
      <c r="U64" s="286">
        <v>50.1</v>
      </c>
      <c r="V64" s="59" t="s">
        <v>15</v>
      </c>
      <c r="W64" s="13"/>
    </row>
    <row r="65" spans="1:23">
      <c r="A65" s="871"/>
      <c r="B65" s="92" t="s">
        <v>44</v>
      </c>
      <c r="C65" s="286">
        <v>48.087000000000003</v>
      </c>
      <c r="D65" s="286">
        <v>44.402999999999999</v>
      </c>
      <c r="E65" s="286">
        <v>20.405999999999999</v>
      </c>
      <c r="F65" s="286">
        <v>20.765999999999998</v>
      </c>
      <c r="G65" s="286">
        <v>45.301000000000002</v>
      </c>
      <c r="H65" s="286">
        <v>30.289000000000001</v>
      </c>
      <c r="I65" s="286">
        <v>30.606000000000002</v>
      </c>
      <c r="J65" s="286">
        <v>36.545999999999999</v>
      </c>
      <c r="K65" s="286">
        <v>28.561</v>
      </c>
      <c r="L65" s="286">
        <v>26.029</v>
      </c>
      <c r="M65" s="286">
        <v>41.262</v>
      </c>
      <c r="N65" s="286">
        <v>54.140999999999998</v>
      </c>
      <c r="O65" s="286">
        <v>31.5</v>
      </c>
      <c r="P65" s="286">
        <v>23</v>
      </c>
      <c r="Q65" s="286">
        <v>39</v>
      </c>
      <c r="R65" s="286">
        <v>41.4</v>
      </c>
      <c r="S65" s="286">
        <v>45.8</v>
      </c>
      <c r="T65" s="286">
        <v>45.8</v>
      </c>
      <c r="U65" s="286">
        <v>45.8</v>
      </c>
      <c r="V65" s="59" t="s">
        <v>15</v>
      </c>
      <c r="W65" s="13"/>
    </row>
    <row r="66" spans="1:23">
      <c r="A66" s="871"/>
      <c r="B66" s="92" t="s">
        <v>43</v>
      </c>
      <c r="C66" s="286">
        <v>11.481</v>
      </c>
      <c r="D66" s="286">
        <v>24.13</v>
      </c>
      <c r="E66" s="286">
        <v>14.352</v>
      </c>
      <c r="F66" s="286">
        <v>15.849</v>
      </c>
      <c r="G66" s="286">
        <v>26.817</v>
      </c>
      <c r="H66" s="286">
        <v>20.433</v>
      </c>
      <c r="I66" s="286">
        <v>14.318</v>
      </c>
      <c r="J66" s="286">
        <v>10.798</v>
      </c>
      <c r="K66" s="286">
        <v>15.811999999999999</v>
      </c>
      <c r="L66" s="286">
        <v>10.189</v>
      </c>
      <c r="M66" s="286">
        <v>8.7530000000000001</v>
      </c>
      <c r="N66" s="286">
        <v>15.007999999999999</v>
      </c>
      <c r="O66" s="286">
        <v>21.6</v>
      </c>
      <c r="P66" s="286">
        <v>13</v>
      </c>
      <c r="Q66" s="286">
        <v>33.200000000000003</v>
      </c>
      <c r="R66" s="286">
        <v>40</v>
      </c>
      <c r="S66" s="286">
        <v>36.9</v>
      </c>
      <c r="T66" s="286">
        <v>36.9</v>
      </c>
      <c r="U66" s="286">
        <v>36.9</v>
      </c>
      <c r="V66" s="13"/>
      <c r="W66" s="13"/>
    </row>
    <row r="67" spans="1:23">
      <c r="A67" s="871"/>
      <c r="B67" s="92" t="s">
        <v>27</v>
      </c>
      <c r="C67" s="286">
        <v>130.31</v>
      </c>
      <c r="D67" s="286">
        <v>146.03199999999998</v>
      </c>
      <c r="E67" s="286">
        <v>86.352000000000004</v>
      </c>
      <c r="F67" s="286">
        <v>85.018000000000001</v>
      </c>
      <c r="G67" s="286">
        <v>132.661</v>
      </c>
      <c r="H67" s="286">
        <v>108.14099999999999</v>
      </c>
      <c r="I67" s="286">
        <v>93.475000000000009</v>
      </c>
      <c r="J67" s="286">
        <v>112.24199999999999</v>
      </c>
      <c r="K67" s="286">
        <v>105.998</v>
      </c>
      <c r="L67" s="286">
        <v>93.558999999999997</v>
      </c>
      <c r="M67" s="286">
        <v>116.238</v>
      </c>
      <c r="N67" s="286">
        <v>147.22499999999999</v>
      </c>
      <c r="O67" s="286">
        <v>103.1</v>
      </c>
      <c r="P67" s="286">
        <v>78.599999999999994</v>
      </c>
      <c r="Q67" s="286">
        <v>130.30000000000001</v>
      </c>
      <c r="R67" s="286">
        <v>146.4</v>
      </c>
      <c r="S67" s="286">
        <v>132.80000000000001</v>
      </c>
      <c r="T67" s="286">
        <v>132.80000000000001</v>
      </c>
      <c r="U67" s="286">
        <f>SUM(U64:U66)</f>
        <v>132.80000000000001</v>
      </c>
      <c r="V67" s="59"/>
      <c r="W67" s="13"/>
    </row>
    <row r="68" spans="1:23">
      <c r="A68" s="13"/>
      <c r="B68" s="13"/>
      <c r="C68" s="13"/>
      <c r="D68" s="13"/>
      <c r="E68" s="13"/>
      <c r="F68" s="13"/>
      <c r="G68" s="13"/>
      <c r="H68" s="13"/>
      <c r="I68" s="13"/>
      <c r="N68" s="13" t="s">
        <v>15</v>
      </c>
      <c r="V68" s="13"/>
      <c r="W68" s="13"/>
    </row>
    <row r="69" spans="1:23" ht="14.7" customHeight="1">
      <c r="A69" s="18" t="s">
        <v>18</v>
      </c>
      <c r="B69" s="17"/>
      <c r="D69" s="17"/>
      <c r="E69" s="17"/>
      <c r="F69" s="17"/>
      <c r="G69" s="17"/>
      <c r="H69" s="17"/>
      <c r="I69" s="17"/>
      <c r="J69" s="17"/>
      <c r="K69" s="17"/>
      <c r="L69" s="17"/>
      <c r="N69" s="13"/>
      <c r="V69" s="13"/>
      <c r="W69" s="13"/>
    </row>
    <row r="70" spans="1:23">
      <c r="A70" s="13"/>
      <c r="B70" s="13"/>
      <c r="D70" s="17"/>
      <c r="E70" s="17"/>
      <c r="F70" s="17"/>
      <c r="G70" s="17"/>
      <c r="H70" s="17"/>
      <c r="I70" s="17"/>
      <c r="J70" s="17"/>
      <c r="K70" s="17"/>
      <c r="L70" s="17"/>
      <c r="N70" s="13"/>
      <c r="V70" s="13"/>
      <c r="W70" s="13"/>
    </row>
    <row r="71" spans="1:23" ht="14.7" customHeight="1">
      <c r="A71" s="17" t="s">
        <v>372</v>
      </c>
      <c r="B71" s="13"/>
      <c r="D71" s="53"/>
      <c r="E71" s="53"/>
      <c r="F71" s="53"/>
      <c r="G71" s="53"/>
      <c r="H71" s="53"/>
      <c r="I71" s="53"/>
      <c r="J71" s="53"/>
      <c r="K71" s="53"/>
      <c r="L71" s="53"/>
      <c r="N71" s="13"/>
      <c r="V71" s="13"/>
      <c r="W71" s="13"/>
    </row>
    <row r="72" spans="1:23">
      <c r="A72" s="17"/>
      <c r="B72" s="13"/>
      <c r="C72" s="53"/>
      <c r="D72" s="53"/>
      <c r="E72" s="53"/>
      <c r="F72" s="53"/>
      <c r="G72" s="53"/>
      <c r="H72" s="53"/>
      <c r="I72" s="53"/>
      <c r="J72" s="53"/>
      <c r="K72" s="53"/>
      <c r="L72" s="53"/>
      <c r="N72" s="13"/>
      <c r="V72" s="13"/>
      <c r="W72" s="13"/>
    </row>
    <row r="73" spans="1:23">
      <c r="A73" s="13" t="s">
        <v>577</v>
      </c>
    </row>
    <row r="75" spans="1:23">
      <c r="A75" s="13" t="s">
        <v>2726</v>
      </c>
    </row>
    <row r="77" spans="1:23">
      <c r="A77" s="53" t="s">
        <v>102</v>
      </c>
      <c r="B77" s="13"/>
      <c r="C77" s="13"/>
      <c r="D77" s="13"/>
      <c r="E77" s="13"/>
      <c r="F77" s="13"/>
      <c r="H77" s="13"/>
      <c r="I77" s="13"/>
      <c r="N77" s="13"/>
      <c r="V77" s="13"/>
      <c r="W77" s="13"/>
    </row>
  </sheetData>
  <mergeCells count="16">
    <mergeCell ref="A32:A35"/>
    <mergeCell ref="A56:A59"/>
    <mergeCell ref="A60:A63"/>
    <mergeCell ref="A64:A67"/>
    <mergeCell ref="A36:A39"/>
    <mergeCell ref="A40:A43"/>
    <mergeCell ref="A44:A47"/>
    <mergeCell ref="A48:A51"/>
    <mergeCell ref="A52:A55"/>
    <mergeCell ref="A4:A7"/>
    <mergeCell ref="A8:A11"/>
    <mergeCell ref="A16:A19"/>
    <mergeCell ref="A24:A27"/>
    <mergeCell ref="A28:A31"/>
    <mergeCell ref="A12:A15"/>
    <mergeCell ref="A20:A23"/>
  </mergeCells>
  <hyperlinks>
    <hyperlink ref="W3" location="Content!A1" display="Back to content page" xr:uid="{00000000-0004-0000-1201-000000000000}"/>
  </hyperlinks>
  <pageMargins left="0.7" right="0.7" top="0.75" bottom="0.75" header="0.3" footer="0.3"/>
  <pageSetup orientation="portrait" r:id="rId1"/>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sheetPr codeName="Sheet276"/>
  <dimension ref="A1:Q27"/>
  <sheetViews>
    <sheetView zoomScale="95" zoomScaleNormal="95" workbookViewId="0">
      <selection activeCell="N23" sqref="N23"/>
    </sheetView>
  </sheetViews>
  <sheetFormatPr defaultRowHeight="14.4"/>
  <cols>
    <col min="1" max="1" width="33.77734375" customWidth="1"/>
    <col min="2" max="11" width="8.77734375" customWidth="1"/>
  </cols>
  <sheetData>
    <row r="1" spans="1:17">
      <c r="A1" s="18" t="s">
        <v>3105</v>
      </c>
    </row>
    <row r="2" spans="1:17">
      <c r="A2" s="13"/>
    </row>
    <row r="3" spans="1:17">
      <c r="A3" s="218" t="s">
        <v>14</v>
      </c>
      <c r="B3" s="21">
        <v>2014</v>
      </c>
      <c r="C3" s="21">
        <v>2015</v>
      </c>
      <c r="D3" s="21">
        <v>2016</v>
      </c>
      <c r="E3" s="21">
        <v>2017</v>
      </c>
      <c r="F3" s="21">
        <v>2018</v>
      </c>
      <c r="G3" s="21">
        <v>2019</v>
      </c>
      <c r="H3" s="21">
        <v>2020</v>
      </c>
      <c r="I3" s="21">
        <v>2021</v>
      </c>
      <c r="J3" s="21">
        <v>2022</v>
      </c>
      <c r="K3" s="21">
        <v>2023</v>
      </c>
      <c r="M3" s="1" t="s">
        <v>528</v>
      </c>
      <c r="P3" s="44"/>
      <c r="Q3" s="44"/>
    </row>
    <row r="4" spans="1:17">
      <c r="A4" s="92" t="s">
        <v>13</v>
      </c>
      <c r="B4" s="286">
        <v>94.47</v>
      </c>
      <c r="C4" s="286">
        <v>100.7</v>
      </c>
      <c r="D4" s="286">
        <v>104.83</v>
      </c>
      <c r="E4" s="286">
        <v>105.08</v>
      </c>
      <c r="F4" s="286">
        <v>107.29</v>
      </c>
      <c r="G4" s="286">
        <v>108.84</v>
      </c>
      <c r="H4" s="286">
        <v>115.24</v>
      </c>
      <c r="I4" s="286">
        <v>116.95</v>
      </c>
      <c r="J4" s="286">
        <v>123.18</v>
      </c>
      <c r="K4" s="286">
        <v>130.85</v>
      </c>
      <c r="L4" s="323"/>
    </row>
    <row r="5" spans="1:17">
      <c r="A5" s="92" t="s">
        <v>12</v>
      </c>
      <c r="B5" s="286">
        <v>99.22</v>
      </c>
      <c r="C5" s="286">
        <v>102.22</v>
      </c>
      <c r="D5" s="286">
        <v>98.56</v>
      </c>
      <c r="E5" s="286">
        <v>98.09</v>
      </c>
      <c r="F5" s="286">
        <v>99.18</v>
      </c>
      <c r="G5" s="286">
        <v>108.84</v>
      </c>
      <c r="H5" s="286">
        <v>122.57</v>
      </c>
      <c r="I5" s="286">
        <v>116.65</v>
      </c>
      <c r="J5" s="286">
        <v>133.5</v>
      </c>
      <c r="K5" s="286">
        <v>120.34</v>
      </c>
      <c r="L5" s="323"/>
      <c r="M5" s="33"/>
    </row>
    <row r="6" spans="1:17">
      <c r="A6" s="92" t="s">
        <v>483</v>
      </c>
      <c r="B6" s="286">
        <v>99</v>
      </c>
      <c r="C6" s="286">
        <v>98.76</v>
      </c>
      <c r="D6" s="286">
        <v>102.24</v>
      </c>
      <c r="E6" s="286">
        <v>102.62</v>
      </c>
      <c r="F6" s="286">
        <v>104.19</v>
      </c>
      <c r="G6" s="286">
        <v>104.7</v>
      </c>
      <c r="H6" s="286">
        <v>105.96</v>
      </c>
      <c r="I6" s="286">
        <v>106.24</v>
      </c>
      <c r="J6" s="286">
        <v>106.89</v>
      </c>
      <c r="K6" s="286">
        <v>106.38</v>
      </c>
      <c r="L6" s="323"/>
      <c r="M6" s="33"/>
    </row>
    <row r="7" spans="1:17">
      <c r="A7" s="92" t="s">
        <v>573</v>
      </c>
      <c r="B7" s="286">
        <v>98.72</v>
      </c>
      <c r="C7" s="286">
        <v>99.26</v>
      </c>
      <c r="D7" s="286">
        <v>102.02</v>
      </c>
      <c r="E7" s="286">
        <v>103.88</v>
      </c>
      <c r="F7" s="286">
        <v>106.28</v>
      </c>
      <c r="G7" s="286">
        <v>108.49</v>
      </c>
      <c r="H7" s="286">
        <v>113.32</v>
      </c>
      <c r="I7" s="286">
        <v>113.77</v>
      </c>
      <c r="J7" s="286">
        <v>116.33</v>
      </c>
      <c r="K7" s="286">
        <v>119.12</v>
      </c>
      <c r="L7" s="323"/>
    </row>
    <row r="8" spans="1:17">
      <c r="A8" s="92" t="s">
        <v>482</v>
      </c>
      <c r="B8" s="286">
        <v>101.76</v>
      </c>
      <c r="C8" s="286">
        <v>100.7</v>
      </c>
      <c r="D8" s="286">
        <v>97.54</v>
      </c>
      <c r="E8" s="286">
        <v>100.28</v>
      </c>
      <c r="F8" s="286">
        <v>102.17</v>
      </c>
      <c r="G8" s="286">
        <v>102.74</v>
      </c>
      <c r="H8" s="286">
        <v>103.73</v>
      </c>
      <c r="I8" s="286">
        <v>99.48</v>
      </c>
      <c r="J8" s="286">
        <v>103.65</v>
      </c>
      <c r="K8" s="286">
        <v>100.53</v>
      </c>
      <c r="L8" s="323"/>
    </row>
    <row r="9" spans="1:17">
      <c r="A9" s="92" t="s">
        <v>11</v>
      </c>
      <c r="B9" s="286">
        <v>106.27</v>
      </c>
      <c r="C9" s="286">
        <v>100.88</v>
      </c>
      <c r="D9" s="286">
        <v>92.85</v>
      </c>
      <c r="E9" s="286">
        <v>112.34</v>
      </c>
      <c r="F9" s="286">
        <v>106.68</v>
      </c>
      <c r="G9" s="286">
        <v>91.22</v>
      </c>
      <c r="H9" s="286">
        <v>92.04</v>
      </c>
      <c r="I9" s="286">
        <v>101.01</v>
      </c>
      <c r="J9" s="286">
        <v>93.22</v>
      </c>
      <c r="K9" s="286">
        <v>103.92</v>
      </c>
      <c r="L9" s="323"/>
    </row>
    <row r="10" spans="1:17">
      <c r="A10" s="92" t="s">
        <v>10</v>
      </c>
      <c r="B10" s="286">
        <v>101.08</v>
      </c>
      <c r="C10" s="286">
        <v>98.72</v>
      </c>
      <c r="D10" s="286">
        <v>100.2</v>
      </c>
      <c r="E10" s="286">
        <v>97.92</v>
      </c>
      <c r="F10" s="286">
        <v>100.61</v>
      </c>
      <c r="G10" s="286">
        <v>101.41</v>
      </c>
      <c r="H10" s="286">
        <v>102.34</v>
      </c>
      <c r="I10" s="286">
        <v>105.39</v>
      </c>
      <c r="J10" s="286">
        <v>107.84</v>
      </c>
      <c r="K10" s="286">
        <v>112.15</v>
      </c>
      <c r="L10" s="323"/>
    </row>
    <row r="11" spans="1:17">
      <c r="A11" s="92" t="s">
        <v>9</v>
      </c>
      <c r="B11" s="286">
        <v>103.76</v>
      </c>
      <c r="C11" s="286">
        <v>99.13</v>
      </c>
      <c r="D11" s="286">
        <v>97.11</v>
      </c>
      <c r="E11" s="286">
        <v>113.96</v>
      </c>
      <c r="F11" s="286">
        <v>121.13</v>
      </c>
      <c r="G11" s="286">
        <v>123.63</v>
      </c>
      <c r="H11" s="286">
        <v>132.80000000000001</v>
      </c>
      <c r="I11" s="286">
        <v>138.22999999999999</v>
      </c>
      <c r="J11" s="286">
        <v>140.18</v>
      </c>
      <c r="K11" s="286">
        <v>142.47</v>
      </c>
      <c r="L11" s="323"/>
    </row>
    <row r="12" spans="1:17">
      <c r="A12" s="92" t="s">
        <v>8</v>
      </c>
      <c r="B12" s="286">
        <v>102.85</v>
      </c>
      <c r="C12" s="286">
        <v>99.92</v>
      </c>
      <c r="D12" s="286">
        <v>97.23</v>
      </c>
      <c r="E12" s="286">
        <v>97.66</v>
      </c>
      <c r="F12" s="286">
        <v>90.01</v>
      </c>
      <c r="G12" s="286">
        <v>94.89</v>
      </c>
      <c r="H12" s="286">
        <v>80.17</v>
      </c>
      <c r="I12" s="286">
        <v>83.47</v>
      </c>
      <c r="J12" s="286">
        <v>84.39</v>
      </c>
      <c r="K12" s="286">
        <v>92.64</v>
      </c>
      <c r="L12" s="323"/>
    </row>
    <row r="13" spans="1:17">
      <c r="A13" s="92" t="s">
        <v>6</v>
      </c>
      <c r="B13" s="286">
        <v>103.67</v>
      </c>
      <c r="C13" s="286">
        <v>94.89</v>
      </c>
      <c r="D13" s="286">
        <v>101.44</v>
      </c>
      <c r="E13" s="286">
        <v>115.43</v>
      </c>
      <c r="F13" s="286">
        <v>134.27000000000001</v>
      </c>
      <c r="G13" s="286">
        <v>139.75</v>
      </c>
      <c r="H13" s="286">
        <v>135.82</v>
      </c>
      <c r="I13" s="286">
        <v>152.41999999999999</v>
      </c>
      <c r="J13" s="286">
        <v>168.07</v>
      </c>
      <c r="K13" s="286">
        <v>153.37</v>
      </c>
      <c r="L13" s="323"/>
    </row>
    <row r="14" spans="1:17">
      <c r="A14" s="92" t="s">
        <v>17</v>
      </c>
      <c r="B14" s="286">
        <v>102.42</v>
      </c>
      <c r="C14" s="286">
        <v>99.76</v>
      </c>
      <c r="D14" s="286">
        <v>97.82</v>
      </c>
      <c r="E14" s="286">
        <v>104.88</v>
      </c>
      <c r="F14" s="286">
        <v>101.93</v>
      </c>
      <c r="G14" s="286">
        <v>97.74</v>
      </c>
      <c r="H14" s="286">
        <v>96.26</v>
      </c>
      <c r="I14" s="286">
        <v>95.58</v>
      </c>
      <c r="J14" s="286">
        <v>105.3</v>
      </c>
      <c r="K14" s="286">
        <v>113.2</v>
      </c>
      <c r="L14" s="323"/>
    </row>
    <row r="15" spans="1:17">
      <c r="A15" s="92" t="s">
        <v>4</v>
      </c>
      <c r="B15" s="286">
        <v>95.09</v>
      </c>
      <c r="C15" s="286">
        <v>100.06</v>
      </c>
      <c r="D15" s="286">
        <v>104.85</v>
      </c>
      <c r="E15" s="286">
        <v>90.51</v>
      </c>
      <c r="F15" s="286">
        <v>109.16</v>
      </c>
      <c r="G15" s="286">
        <v>119.73</v>
      </c>
      <c r="H15" s="286">
        <v>128.94</v>
      </c>
      <c r="I15" s="286">
        <v>150.51</v>
      </c>
      <c r="J15" s="286">
        <v>153</v>
      </c>
      <c r="K15" s="286">
        <v>141.41</v>
      </c>
      <c r="L15" s="323"/>
    </row>
    <row r="16" spans="1:17">
      <c r="A16" s="92" t="s">
        <v>3</v>
      </c>
      <c r="B16" s="286">
        <v>102.83</v>
      </c>
      <c r="C16" s="286">
        <v>101.1</v>
      </c>
      <c r="D16" s="286">
        <v>96.07</v>
      </c>
      <c r="E16" s="286">
        <v>105.79</v>
      </c>
      <c r="F16" s="286">
        <v>104.58</v>
      </c>
      <c r="G16" s="286">
        <v>104.8</v>
      </c>
      <c r="H16" s="286">
        <v>111.43</v>
      </c>
      <c r="I16" s="286">
        <v>113.45</v>
      </c>
      <c r="J16" s="286">
        <v>114.33</v>
      </c>
      <c r="K16" s="286">
        <v>113.79</v>
      </c>
      <c r="L16" s="323"/>
    </row>
    <row r="17" spans="1:12">
      <c r="A17" s="92" t="s">
        <v>32</v>
      </c>
      <c r="B17" s="286">
        <v>99</v>
      </c>
      <c r="C17" s="286">
        <v>103.4</v>
      </c>
      <c r="D17" s="286">
        <v>97.6</v>
      </c>
      <c r="E17" s="286">
        <v>95.51</v>
      </c>
      <c r="F17" s="286">
        <v>104.21</v>
      </c>
      <c r="G17" s="286">
        <v>106.57</v>
      </c>
      <c r="H17" s="286">
        <v>108.75</v>
      </c>
      <c r="I17" s="286">
        <v>108.9</v>
      </c>
      <c r="J17" s="286">
        <v>110.52</v>
      </c>
      <c r="K17" s="286">
        <v>114.37</v>
      </c>
      <c r="L17" s="323"/>
    </row>
    <row r="18" spans="1:12">
      <c r="A18" s="92" t="s">
        <v>1</v>
      </c>
      <c r="B18" s="286">
        <v>106.34</v>
      </c>
      <c r="C18" s="286">
        <v>92.7</v>
      </c>
      <c r="D18" s="286">
        <v>100.96</v>
      </c>
      <c r="E18" s="286">
        <v>122.27</v>
      </c>
      <c r="F18" s="286">
        <v>112.99</v>
      </c>
      <c r="G18" s="286">
        <v>107.98</v>
      </c>
      <c r="H18" s="286">
        <v>118.45</v>
      </c>
      <c r="I18" s="286">
        <v>123.61</v>
      </c>
      <c r="J18" s="286">
        <v>116.45</v>
      </c>
      <c r="K18" s="286">
        <v>136.36000000000001</v>
      </c>
      <c r="L18" s="323"/>
    </row>
    <row r="19" spans="1:12">
      <c r="A19" s="92" t="s">
        <v>23</v>
      </c>
      <c r="B19" s="286">
        <v>97.92</v>
      </c>
      <c r="C19" s="286">
        <v>100.45</v>
      </c>
      <c r="D19" s="286">
        <v>101.63</v>
      </c>
      <c r="E19" s="286">
        <v>108.52</v>
      </c>
      <c r="F19" s="286">
        <v>115.72</v>
      </c>
      <c r="G19" s="286">
        <v>114.14</v>
      </c>
      <c r="H19" s="286">
        <v>129.38</v>
      </c>
      <c r="I19" s="286">
        <v>132</v>
      </c>
      <c r="J19" s="286">
        <v>130.99</v>
      </c>
      <c r="K19" s="286">
        <v>138.74</v>
      </c>
      <c r="L19" s="323"/>
    </row>
    <row r="21" spans="1:12" ht="15" customHeight="1">
      <c r="A21" s="18" t="s">
        <v>20</v>
      </c>
    </row>
    <row r="22" spans="1:12">
      <c r="A22" s="13"/>
    </row>
    <row r="23" spans="1:12">
      <c r="A23" s="13"/>
    </row>
    <row r="24" spans="1:12">
      <c r="A24" s="13" t="s">
        <v>3104</v>
      </c>
    </row>
    <row r="25" spans="1:12">
      <c r="A25" s="13"/>
    </row>
    <row r="26" spans="1:12">
      <c r="A26" s="13"/>
    </row>
    <row r="27" spans="1:12">
      <c r="A27" s="13"/>
    </row>
  </sheetData>
  <hyperlinks>
    <hyperlink ref="M3" location="Content!A1" display="Back to content page" xr:uid="{00000000-0004-0000-1301-000000000000}"/>
  </hyperlinks>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sheetPr codeName="Sheet277"/>
  <dimension ref="A1:AN34"/>
  <sheetViews>
    <sheetView topLeftCell="A10" zoomScale="102" zoomScaleNormal="102" workbookViewId="0">
      <selection activeCell="A32" sqref="A32"/>
    </sheetView>
  </sheetViews>
  <sheetFormatPr defaultRowHeight="14.4"/>
  <cols>
    <col min="1" max="1" width="33.77734375" customWidth="1"/>
    <col min="2" max="10" width="8.21875" hidden="1" customWidth="1"/>
    <col min="11" max="34" width="8.6640625" customWidth="1"/>
    <col min="37" max="37" width="14.5546875" customWidth="1"/>
  </cols>
  <sheetData>
    <row r="1" spans="1:40">
      <c r="A1" s="18" t="s">
        <v>3000</v>
      </c>
      <c r="B1" s="17"/>
      <c r="C1" s="17"/>
      <c r="D1" s="17"/>
      <c r="E1" s="17"/>
      <c r="F1" s="17"/>
      <c r="G1" s="17"/>
      <c r="H1" s="17"/>
      <c r="I1" s="17"/>
      <c r="J1" s="17"/>
      <c r="K1" s="17"/>
      <c r="L1" s="17"/>
      <c r="M1" s="17"/>
      <c r="N1" s="17"/>
      <c r="O1" s="17"/>
      <c r="P1" s="17"/>
      <c r="Q1" s="17"/>
      <c r="R1" s="17"/>
      <c r="S1" s="17"/>
      <c r="T1" s="17"/>
      <c r="U1" s="62"/>
      <c r="V1" s="62"/>
      <c r="W1" s="62"/>
      <c r="X1" s="17"/>
      <c r="AE1" s="13"/>
      <c r="AF1" s="13"/>
      <c r="AG1" s="13"/>
      <c r="AH1" s="13"/>
    </row>
    <row r="2" spans="1:40">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row>
    <row r="3" spans="1:40">
      <c r="A3" s="276" t="s">
        <v>14</v>
      </c>
      <c r="B3" s="21">
        <v>1991</v>
      </c>
      <c r="C3" s="21">
        <v>1992</v>
      </c>
      <c r="D3" s="21">
        <v>1993</v>
      </c>
      <c r="E3" s="21">
        <v>1994</v>
      </c>
      <c r="F3" s="21">
        <v>1995</v>
      </c>
      <c r="G3" s="21">
        <v>1996</v>
      </c>
      <c r="H3" s="21">
        <v>1997</v>
      </c>
      <c r="I3" s="21">
        <v>1998</v>
      </c>
      <c r="J3" s="21">
        <v>1999</v>
      </c>
      <c r="K3" s="21">
        <v>2000</v>
      </c>
      <c r="L3" s="21">
        <v>2001</v>
      </c>
      <c r="M3" s="21">
        <v>2002</v>
      </c>
      <c r="N3" s="21">
        <v>2003</v>
      </c>
      <c r="O3" s="21">
        <v>2004</v>
      </c>
      <c r="P3" s="21">
        <v>2005</v>
      </c>
      <c r="Q3" s="21">
        <v>2006</v>
      </c>
      <c r="R3" s="21">
        <v>2007</v>
      </c>
      <c r="S3" s="21">
        <v>2008</v>
      </c>
      <c r="T3" s="21">
        <v>2009</v>
      </c>
      <c r="U3" s="21">
        <v>2010</v>
      </c>
      <c r="V3" s="21">
        <v>2011</v>
      </c>
      <c r="W3" s="21">
        <v>2012</v>
      </c>
      <c r="X3" s="21">
        <v>2013</v>
      </c>
      <c r="Y3" s="21">
        <v>2014</v>
      </c>
      <c r="Z3" s="21">
        <v>2015</v>
      </c>
      <c r="AA3" s="21">
        <v>2016</v>
      </c>
      <c r="AB3" s="21">
        <v>2017</v>
      </c>
      <c r="AC3" s="21">
        <v>2018</v>
      </c>
      <c r="AD3" s="21">
        <v>2019</v>
      </c>
      <c r="AE3" s="21">
        <v>2020</v>
      </c>
      <c r="AF3" s="21">
        <v>2021</v>
      </c>
      <c r="AG3" s="21">
        <v>2022</v>
      </c>
      <c r="AH3" s="21">
        <v>2023</v>
      </c>
      <c r="AJ3" s="1" t="s">
        <v>528</v>
      </c>
    </row>
    <row r="4" spans="1:40">
      <c r="A4" s="92" t="s">
        <v>13</v>
      </c>
      <c r="B4" s="286"/>
      <c r="C4" s="286"/>
      <c r="D4" s="286"/>
      <c r="E4" s="286"/>
      <c r="F4" s="286"/>
      <c r="G4" s="286"/>
      <c r="H4" s="286"/>
      <c r="I4" s="286"/>
      <c r="J4" s="286"/>
      <c r="K4" s="286"/>
      <c r="L4" s="286"/>
      <c r="M4" s="286"/>
      <c r="N4" s="286"/>
      <c r="O4" s="286"/>
      <c r="P4" s="286"/>
      <c r="Q4" s="286"/>
      <c r="R4" s="286"/>
      <c r="S4" s="286"/>
      <c r="T4" s="286"/>
      <c r="U4" s="286">
        <v>440.7</v>
      </c>
      <c r="V4" s="286">
        <v>399</v>
      </c>
      <c r="W4" s="286">
        <v>693.4</v>
      </c>
      <c r="X4" s="286">
        <v>387.7</v>
      </c>
      <c r="Y4" s="286">
        <v>384.8</v>
      </c>
      <c r="Z4" s="286"/>
      <c r="AA4" s="286"/>
      <c r="AB4" s="286"/>
      <c r="AC4" s="286"/>
      <c r="AD4" s="286"/>
      <c r="AE4" s="286"/>
      <c r="AF4" s="286"/>
      <c r="AG4" s="286"/>
      <c r="AH4" s="286"/>
      <c r="AJ4" s="33"/>
      <c r="AK4" s="312"/>
      <c r="AL4" s="8"/>
    </row>
    <row r="5" spans="1:40">
      <c r="A5" s="92" t="s">
        <v>12</v>
      </c>
      <c r="B5" s="286">
        <v>143.9</v>
      </c>
      <c r="C5" s="286">
        <v>146.9</v>
      </c>
      <c r="D5" s="286">
        <v>151</v>
      </c>
      <c r="E5" s="286">
        <v>136.30000000000001</v>
      </c>
      <c r="F5" s="286">
        <v>167.4</v>
      </c>
      <c r="G5" s="286">
        <v>131.5</v>
      </c>
      <c r="H5" s="286">
        <v>119.7</v>
      </c>
      <c r="I5" s="286">
        <v>103.4</v>
      </c>
      <c r="J5" s="286">
        <v>100.8</v>
      </c>
      <c r="K5" s="286">
        <v>126</v>
      </c>
      <c r="L5" s="286">
        <v>87</v>
      </c>
      <c r="M5" s="286">
        <v>112.4</v>
      </c>
      <c r="N5" s="286">
        <v>188.5</v>
      </c>
      <c r="O5" s="286">
        <v>202.7</v>
      </c>
      <c r="P5" s="286">
        <v>200</v>
      </c>
      <c r="Q5" s="286">
        <v>202</v>
      </c>
      <c r="R5" s="286">
        <v>203.2</v>
      </c>
      <c r="S5" s="286">
        <v>198</v>
      </c>
      <c r="T5" s="286">
        <v>188.3</v>
      </c>
      <c r="U5" s="286">
        <v>178.7</v>
      </c>
      <c r="V5" s="286">
        <v>205.1</v>
      </c>
      <c r="W5" s="286">
        <v>176</v>
      </c>
      <c r="X5" s="286">
        <v>395.3</v>
      </c>
      <c r="Y5" s="286">
        <v>240.6</v>
      </c>
      <c r="Z5" s="286"/>
      <c r="AA5" s="286"/>
      <c r="AB5" s="286"/>
      <c r="AC5" s="286"/>
      <c r="AD5" s="286"/>
      <c r="AE5" s="286"/>
      <c r="AF5" s="286"/>
      <c r="AG5" s="286"/>
      <c r="AH5" s="286"/>
      <c r="AK5" s="312"/>
      <c r="AL5" s="8"/>
    </row>
    <row r="6" spans="1:40">
      <c r="A6" s="92" t="s">
        <v>483</v>
      </c>
      <c r="B6" s="286"/>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L6" s="8"/>
    </row>
    <row r="7" spans="1:40">
      <c r="A7" s="92" t="s">
        <v>89</v>
      </c>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K7" s="312"/>
      <c r="AL7" s="8"/>
    </row>
    <row r="8" spans="1:40">
      <c r="A8" s="92" t="s">
        <v>482</v>
      </c>
      <c r="B8" s="286">
        <v>-337.70236267360394</v>
      </c>
      <c r="C8" s="286">
        <v>-169.1346873429145</v>
      </c>
      <c r="D8" s="286">
        <v>34.487540478159417</v>
      </c>
      <c r="E8" s="286">
        <v>195.7987432764678</v>
      </c>
      <c r="F8" s="286">
        <v>-216.84209902752355</v>
      </c>
      <c r="G8" s="286">
        <v>-379.07513957855463</v>
      </c>
      <c r="H8" s="286">
        <v>207.02422313232387</v>
      </c>
      <c r="I8" s="286">
        <v>120.91534637649715</v>
      </c>
      <c r="J8" s="286">
        <v>157.42363098670307</v>
      </c>
      <c r="K8" s="286">
        <v>291.31868416679845</v>
      </c>
      <c r="L8" s="286">
        <v>-41.269278998214759</v>
      </c>
      <c r="M8" s="286">
        <v>-158.50857120502405</v>
      </c>
      <c r="N8" s="286">
        <v>50.816035989999769</v>
      </c>
      <c r="O8" s="286"/>
      <c r="P8" s="286"/>
      <c r="Q8" s="286"/>
      <c r="R8" s="286"/>
      <c r="S8" s="286"/>
      <c r="T8" s="286"/>
      <c r="U8" s="286"/>
      <c r="V8" s="286"/>
      <c r="W8" s="286"/>
      <c r="X8" s="286"/>
      <c r="Y8" s="286"/>
      <c r="Z8" s="286"/>
      <c r="AA8" s="286"/>
      <c r="AB8" s="286"/>
      <c r="AC8" s="286"/>
      <c r="AD8" s="286"/>
      <c r="AE8" s="286"/>
      <c r="AF8" s="286"/>
      <c r="AG8" s="286"/>
      <c r="AH8" s="286"/>
    </row>
    <row r="9" spans="1:40">
      <c r="A9" s="92" t="s">
        <v>11</v>
      </c>
      <c r="B9" s="286">
        <v>184</v>
      </c>
      <c r="C9" s="286">
        <v>209.3</v>
      </c>
      <c r="D9" s="286">
        <v>191.9</v>
      </c>
      <c r="E9" s="286">
        <v>177.4</v>
      </c>
      <c r="F9" s="286">
        <v>203.7</v>
      </c>
      <c r="G9" s="286">
        <v>171.9</v>
      </c>
      <c r="H9" s="286">
        <v>161.69999999999999</v>
      </c>
      <c r="I9" s="286"/>
      <c r="J9" s="286"/>
      <c r="K9" s="286"/>
      <c r="L9" s="286"/>
      <c r="M9" s="286"/>
      <c r="N9" s="286"/>
      <c r="O9" s="286"/>
      <c r="P9" s="286"/>
      <c r="Q9" s="286"/>
      <c r="R9" s="286"/>
      <c r="S9" s="286"/>
      <c r="T9" s="286"/>
      <c r="U9" s="286"/>
      <c r="V9" s="286"/>
      <c r="W9" s="286"/>
      <c r="X9" s="286"/>
      <c r="Y9" s="286"/>
      <c r="Z9" s="286"/>
      <c r="AA9" s="286"/>
      <c r="AB9" s="286"/>
      <c r="AC9" s="286"/>
      <c r="AD9" s="286"/>
      <c r="AE9" s="286">
        <v>183.3</v>
      </c>
      <c r="AF9" s="286">
        <v>222.6</v>
      </c>
      <c r="AG9" s="286">
        <v>237.8</v>
      </c>
      <c r="AH9" s="286"/>
      <c r="AM9" s="617"/>
    </row>
    <row r="10" spans="1:40">
      <c r="A10" s="92" t="s">
        <v>10</v>
      </c>
      <c r="B10" s="286">
        <v>337.8</v>
      </c>
      <c r="C10" s="286">
        <v>287</v>
      </c>
      <c r="D10" s="286">
        <v>288.39999999999998</v>
      </c>
      <c r="E10" s="286">
        <v>216.8</v>
      </c>
      <c r="F10" s="286">
        <v>178.6</v>
      </c>
      <c r="G10" s="286">
        <v>208.3</v>
      </c>
      <c r="H10" s="286">
        <v>135.30000000000001</v>
      </c>
      <c r="I10" s="286">
        <v>99.2</v>
      </c>
      <c r="J10" s="286">
        <v>98.7</v>
      </c>
      <c r="K10" s="286">
        <v>143.80000000000001</v>
      </c>
      <c r="L10" s="286">
        <v>139</v>
      </c>
      <c r="M10" s="286">
        <v>135.4</v>
      </c>
      <c r="N10" s="286">
        <v>109.7</v>
      </c>
      <c r="O10" s="286">
        <v>113</v>
      </c>
      <c r="P10" s="286">
        <v>143.1</v>
      </c>
      <c r="Q10" s="286">
        <v>169.1</v>
      </c>
      <c r="R10" s="286">
        <v>254.3</v>
      </c>
      <c r="S10" s="286">
        <v>226.5</v>
      </c>
      <c r="T10" s="286">
        <v>220.4</v>
      </c>
      <c r="U10" s="286">
        <v>215.6</v>
      </c>
      <c r="V10" s="286">
        <v>216.5</v>
      </c>
      <c r="W10" s="286"/>
      <c r="X10" s="286"/>
      <c r="Y10" s="286"/>
      <c r="Z10" s="286"/>
      <c r="AA10" s="286"/>
      <c r="AB10" s="286"/>
      <c r="AC10" s="286"/>
      <c r="AD10" s="286"/>
      <c r="AE10" s="286"/>
      <c r="AF10" s="286"/>
      <c r="AG10" s="286"/>
      <c r="AH10" s="286"/>
      <c r="AK10" s="312"/>
      <c r="AL10" s="8"/>
    </row>
    <row r="11" spans="1:40">
      <c r="A11" s="92" t="s">
        <v>9</v>
      </c>
      <c r="B11" s="286">
        <v>96.3</v>
      </c>
      <c r="C11" s="286">
        <v>82.4</v>
      </c>
      <c r="D11" s="286">
        <v>97.7</v>
      </c>
      <c r="E11" s="286">
        <v>53.8</v>
      </c>
      <c r="F11" s="286">
        <v>47.1</v>
      </c>
      <c r="G11" s="286">
        <v>171.1</v>
      </c>
      <c r="H11" s="286">
        <v>196.4</v>
      </c>
      <c r="I11" s="286">
        <v>226.2</v>
      </c>
      <c r="J11" s="286">
        <v>186</v>
      </c>
      <c r="K11" s="286">
        <v>111.9</v>
      </c>
      <c r="L11" s="286">
        <v>156.4</v>
      </c>
      <c r="M11" s="286">
        <v>279.7</v>
      </c>
      <c r="N11" s="286">
        <v>128.69999999999999</v>
      </c>
      <c r="O11" s="286">
        <v>144.5</v>
      </c>
      <c r="P11" s="286">
        <v>185.8</v>
      </c>
      <c r="Q11" s="286">
        <v>198.9</v>
      </c>
      <c r="R11" s="286">
        <v>135.9</v>
      </c>
      <c r="S11" s="286">
        <v>327.3</v>
      </c>
      <c r="T11" s="286">
        <v>365.1</v>
      </c>
      <c r="U11" s="286">
        <v>228.76</v>
      </c>
      <c r="V11" s="286">
        <v>194.08</v>
      </c>
      <c r="W11" s="286">
        <v>234.7</v>
      </c>
      <c r="X11" s="286">
        <v>294.54000000000002</v>
      </c>
      <c r="Y11" s="286">
        <v>226.69</v>
      </c>
      <c r="Z11" s="286"/>
      <c r="AA11" s="286">
        <v>269.08857308793819</v>
      </c>
      <c r="AB11" s="286">
        <v>168.03275875859774</v>
      </c>
      <c r="AC11" s="286">
        <v>152.4630347491113</v>
      </c>
      <c r="AD11" s="286">
        <v>266.20133065970373</v>
      </c>
      <c r="AE11" s="286">
        <v>288.5257561278803</v>
      </c>
      <c r="AF11" s="286"/>
      <c r="AG11" s="286"/>
      <c r="AH11" s="286"/>
      <c r="AL11" s="8"/>
    </row>
    <row r="12" spans="1:40">
      <c r="A12" s="92" t="s">
        <v>8</v>
      </c>
      <c r="B12" s="286">
        <v>303.5</v>
      </c>
      <c r="C12" s="286">
        <v>321.3</v>
      </c>
      <c r="D12" s="286">
        <v>283.3</v>
      </c>
      <c r="E12" s="286">
        <v>278.39999999999998</v>
      </c>
      <c r="F12" s="286">
        <v>287.60000000000002</v>
      </c>
      <c r="G12" s="286">
        <v>278.60000000000002</v>
      </c>
      <c r="H12" s="286">
        <v>237.4</v>
      </c>
      <c r="I12" s="286">
        <v>208.4</v>
      </c>
      <c r="J12" s="286">
        <v>198.5</v>
      </c>
      <c r="K12" s="286">
        <v>171.4</v>
      </c>
      <c r="L12" s="286">
        <v>154.5</v>
      </c>
      <c r="M12" s="286">
        <v>150.19999999999999</v>
      </c>
      <c r="N12" s="286">
        <v>172.4</v>
      </c>
      <c r="O12" s="286">
        <v>184.9</v>
      </c>
      <c r="P12" s="286">
        <v>185.9</v>
      </c>
      <c r="Q12" s="286">
        <v>178.9</v>
      </c>
      <c r="R12" s="286">
        <v>189.7</v>
      </c>
      <c r="S12" s="286">
        <v>221.1</v>
      </c>
      <c r="T12" s="286">
        <v>190.6</v>
      </c>
      <c r="U12" s="286"/>
      <c r="V12" s="286"/>
      <c r="W12" s="286"/>
      <c r="X12" s="286"/>
      <c r="Y12" s="286"/>
      <c r="Z12" s="286"/>
      <c r="AA12" s="286"/>
      <c r="AB12" s="286"/>
      <c r="AC12" s="286"/>
      <c r="AD12" s="286"/>
      <c r="AE12" s="286"/>
      <c r="AF12" s="286"/>
      <c r="AG12" s="286"/>
      <c r="AH12" s="286"/>
      <c r="AK12" s="269"/>
    </row>
    <row r="13" spans="1:40">
      <c r="A13" s="92" t="s">
        <v>6</v>
      </c>
      <c r="B13" s="286">
        <v>132.69999999999999</v>
      </c>
      <c r="C13" s="286">
        <v>109.7</v>
      </c>
      <c r="D13" s="286">
        <v>107.6</v>
      </c>
      <c r="E13" s="286">
        <v>89.3</v>
      </c>
      <c r="F13" s="286">
        <v>92.4</v>
      </c>
      <c r="G13" s="286">
        <v>107.1</v>
      </c>
      <c r="H13" s="286">
        <v>138.5</v>
      </c>
      <c r="I13" s="286">
        <v>138.1</v>
      </c>
      <c r="J13" s="286">
        <v>129.69999999999999</v>
      </c>
      <c r="K13" s="286">
        <v>51.8</v>
      </c>
      <c r="L13" s="286">
        <v>91.8</v>
      </c>
      <c r="M13" s="286">
        <v>126.7</v>
      </c>
      <c r="N13" s="286">
        <v>105.1</v>
      </c>
      <c r="O13" s="286">
        <v>122.4</v>
      </c>
      <c r="P13" s="286">
        <v>154.5</v>
      </c>
      <c r="Q13" s="286">
        <v>139.9</v>
      </c>
      <c r="R13" s="286">
        <v>145.4</v>
      </c>
      <c r="S13" s="286">
        <v>279.39999999999998</v>
      </c>
      <c r="T13" s="286">
        <v>298.3</v>
      </c>
      <c r="U13" s="286">
        <v>264.89999999999998</v>
      </c>
      <c r="V13" s="286">
        <v>384.3</v>
      </c>
      <c r="W13" s="286"/>
      <c r="X13" s="286"/>
      <c r="Y13" s="286"/>
      <c r="Z13" s="286">
        <v>299.5</v>
      </c>
      <c r="AA13" s="286">
        <v>383.1</v>
      </c>
      <c r="AB13" s="286">
        <v>261.60000000000002</v>
      </c>
      <c r="AC13" s="286"/>
      <c r="AD13" s="286"/>
      <c r="AE13" s="286">
        <v>336.1</v>
      </c>
      <c r="AF13" s="286">
        <v>340.2</v>
      </c>
      <c r="AG13" s="286">
        <v>331.2</v>
      </c>
      <c r="AH13" s="286"/>
      <c r="AM13" s="617"/>
    </row>
    <row r="14" spans="1:40">
      <c r="A14" s="92" t="s">
        <v>17</v>
      </c>
      <c r="B14" s="286">
        <v>166.6</v>
      </c>
      <c r="C14" s="286">
        <v>172.9</v>
      </c>
      <c r="D14" s="286">
        <v>194.9</v>
      </c>
      <c r="E14" s="286">
        <v>197.4</v>
      </c>
      <c r="F14" s="286">
        <v>193.3</v>
      </c>
      <c r="G14" s="286">
        <v>176.8</v>
      </c>
      <c r="H14" s="286">
        <v>151.9</v>
      </c>
      <c r="I14" s="286">
        <v>153.80000000000001</v>
      </c>
      <c r="J14" s="286">
        <v>146.30000000000001</v>
      </c>
      <c r="K14" s="286">
        <v>145.1</v>
      </c>
      <c r="L14" s="286">
        <v>98.3</v>
      </c>
      <c r="M14" s="286">
        <v>106.1</v>
      </c>
      <c r="N14" s="286">
        <v>228.6</v>
      </c>
      <c r="O14" s="286">
        <v>377.6</v>
      </c>
      <c r="P14" s="286">
        <v>276.60000000000002</v>
      </c>
      <c r="Q14" s="286">
        <v>284.89999999999998</v>
      </c>
      <c r="R14" s="286">
        <v>302.7</v>
      </c>
      <c r="S14" s="286">
        <v>262.60000000000002</v>
      </c>
      <c r="T14" s="286">
        <v>281.8</v>
      </c>
      <c r="U14" s="286">
        <v>534.4</v>
      </c>
      <c r="V14" s="286">
        <v>569.29999999999995</v>
      </c>
      <c r="W14" s="286"/>
      <c r="X14" s="286"/>
      <c r="Y14" s="286"/>
      <c r="Z14" s="533"/>
      <c r="AA14" s="286">
        <v>360.6</v>
      </c>
      <c r="AB14" s="286">
        <v>365.1</v>
      </c>
      <c r="AC14" s="286">
        <v>364.8</v>
      </c>
      <c r="AD14" s="286"/>
      <c r="AE14" s="286">
        <v>304.3</v>
      </c>
      <c r="AF14" s="286">
        <v>318.8</v>
      </c>
      <c r="AG14" s="286">
        <v>405.9</v>
      </c>
      <c r="AH14" s="286"/>
      <c r="AI14" s="8" t="s">
        <v>15</v>
      </c>
      <c r="AM14" s="617"/>
    </row>
    <row r="15" spans="1:40">
      <c r="A15" s="92" t="s">
        <v>4</v>
      </c>
      <c r="B15" s="286" t="s">
        <v>94</v>
      </c>
      <c r="C15" s="286" t="s">
        <v>94</v>
      </c>
      <c r="D15" s="286" t="s">
        <v>94</v>
      </c>
      <c r="E15" s="286" t="s">
        <v>94</v>
      </c>
      <c r="F15" s="286" t="s">
        <v>94</v>
      </c>
      <c r="G15" s="286" t="s">
        <v>94</v>
      </c>
      <c r="H15" s="286" t="s">
        <v>94</v>
      </c>
      <c r="I15" s="286" t="s">
        <v>94</v>
      </c>
      <c r="J15" s="286" t="s">
        <v>94</v>
      </c>
      <c r="K15" s="286" t="s">
        <v>94</v>
      </c>
      <c r="L15" s="286" t="s">
        <v>94</v>
      </c>
      <c r="M15" s="286" t="s">
        <v>94</v>
      </c>
      <c r="N15" s="286" t="s">
        <v>94</v>
      </c>
      <c r="O15" s="286" t="s">
        <v>94</v>
      </c>
      <c r="P15" s="286" t="s">
        <v>94</v>
      </c>
      <c r="Q15" s="286" t="s">
        <v>94</v>
      </c>
      <c r="R15" s="286" t="s">
        <v>94</v>
      </c>
      <c r="S15" s="286" t="s">
        <v>94</v>
      </c>
      <c r="T15" s="286" t="s">
        <v>94</v>
      </c>
      <c r="U15" s="286" t="s">
        <v>94</v>
      </c>
      <c r="V15" s="286" t="s">
        <v>94</v>
      </c>
      <c r="W15" s="286" t="s">
        <v>94</v>
      </c>
      <c r="X15" s="286" t="s">
        <v>94</v>
      </c>
      <c r="Y15" s="286" t="s">
        <v>94</v>
      </c>
      <c r="Z15" s="286" t="s">
        <v>94</v>
      </c>
      <c r="AA15" s="286" t="s">
        <v>94</v>
      </c>
      <c r="AB15" s="286" t="s">
        <v>94</v>
      </c>
      <c r="AC15" s="286" t="s">
        <v>94</v>
      </c>
      <c r="AD15" s="286" t="s">
        <v>94</v>
      </c>
      <c r="AE15" s="286" t="s">
        <v>94</v>
      </c>
      <c r="AF15" s="286" t="s">
        <v>94</v>
      </c>
      <c r="AG15" s="286" t="s">
        <v>94</v>
      </c>
      <c r="AH15" s="286"/>
      <c r="AK15" s="269"/>
    </row>
    <row r="16" spans="1:40">
      <c r="A16" s="92" t="s">
        <v>3</v>
      </c>
      <c r="B16" s="286">
        <v>129.30000000000001</v>
      </c>
      <c r="C16" s="286">
        <v>158.5</v>
      </c>
      <c r="D16" s="286">
        <v>126.1</v>
      </c>
      <c r="E16" s="286">
        <v>102.8</v>
      </c>
      <c r="F16" s="286">
        <v>159.1</v>
      </c>
      <c r="G16" s="286">
        <v>137.69999999999999</v>
      </c>
      <c r="H16" s="286">
        <v>128</v>
      </c>
      <c r="I16" s="286">
        <v>103.8</v>
      </c>
      <c r="J16" s="286">
        <v>110.3</v>
      </c>
      <c r="K16" s="286">
        <v>78.595013914322394</v>
      </c>
      <c r="L16" s="286">
        <v>103.06401180969651</v>
      </c>
      <c r="M16" s="286">
        <v>129.79508391575143</v>
      </c>
      <c r="N16" s="286">
        <v>123.44045368620037</v>
      </c>
      <c r="O16" s="286">
        <v>129.64387044760383</v>
      </c>
      <c r="P16" s="286">
        <v>98.872960482882206</v>
      </c>
      <c r="Q16" s="286">
        <v>156.78271663317179</v>
      </c>
      <c r="R16" s="286">
        <v>205.57382626445906</v>
      </c>
      <c r="S16" s="286">
        <v>201.85052777003526</v>
      </c>
      <c r="T16" s="286">
        <v>154.66505475750247</v>
      </c>
      <c r="U16" s="286">
        <v>137.23197945972521</v>
      </c>
      <c r="V16" s="286">
        <v>211.09043029876881</v>
      </c>
      <c r="W16" s="286">
        <v>239.52752840425273</v>
      </c>
      <c r="X16" s="286">
        <v>206.94599743239326</v>
      </c>
      <c r="Y16" s="286">
        <v>181.16569218728418</v>
      </c>
      <c r="Z16" s="286">
        <v>181.40634664620541</v>
      </c>
      <c r="AA16" s="286">
        <v>230.91436766375088</v>
      </c>
      <c r="AB16" s="286">
        <v>129.00855047331638</v>
      </c>
      <c r="AC16" s="286">
        <v>141.05275871700221</v>
      </c>
      <c r="AD16" s="286">
        <v>166.99569746690094</v>
      </c>
      <c r="AE16" s="286">
        <v>150.04949863650995</v>
      </c>
      <c r="AF16" s="286">
        <v>190.06454665269845</v>
      </c>
      <c r="AG16" s="286">
        <v>247.17543452504555</v>
      </c>
      <c r="AH16" s="286">
        <v>180.17886178861789</v>
      </c>
      <c r="AK16" s="312"/>
      <c r="AN16" s="8"/>
    </row>
    <row r="17" spans="1:39">
      <c r="A17" s="92" t="s">
        <v>32</v>
      </c>
      <c r="B17" s="286"/>
      <c r="C17" s="286">
        <v>162.1</v>
      </c>
      <c r="D17" s="286">
        <v>213.3</v>
      </c>
      <c r="E17" s="286">
        <v>201.9</v>
      </c>
      <c r="F17" s="286">
        <v>230.9</v>
      </c>
      <c r="G17" s="286">
        <v>275.5</v>
      </c>
      <c r="H17" s="286">
        <v>200.9</v>
      </c>
      <c r="I17" s="286">
        <v>194.1</v>
      </c>
      <c r="J17" s="286">
        <v>182.6</v>
      </c>
      <c r="K17" s="286">
        <v>119.9</v>
      </c>
      <c r="L17" s="286">
        <v>119.8</v>
      </c>
      <c r="M17" s="286">
        <v>123.1</v>
      </c>
      <c r="N17" s="286">
        <v>150.19999999999999</v>
      </c>
      <c r="O17" s="286">
        <v>316.15292821736733</v>
      </c>
      <c r="P17" s="286">
        <v>324.56845105549121</v>
      </c>
      <c r="Q17" s="286">
        <v>312.3204728812205</v>
      </c>
      <c r="R17" s="286">
        <v>374.35350421804026</v>
      </c>
      <c r="S17" s="286">
        <v>403.92961631697739</v>
      </c>
      <c r="T17" s="286">
        <v>384.29296372036657</v>
      </c>
      <c r="U17" s="286">
        <v>388.82636770027676</v>
      </c>
      <c r="V17" s="286">
        <v>356.07294208295878</v>
      </c>
      <c r="W17" s="286">
        <v>370.47464528854107</v>
      </c>
      <c r="X17" s="286">
        <v>183.5</v>
      </c>
      <c r="Y17" s="286">
        <v>177.9</v>
      </c>
      <c r="Z17" s="286">
        <v>197</v>
      </c>
      <c r="AA17" s="286">
        <v>197.8</v>
      </c>
      <c r="AB17" s="286"/>
      <c r="AC17" s="286"/>
      <c r="AD17" s="286"/>
      <c r="AE17" s="286"/>
      <c r="AF17" s="286"/>
      <c r="AG17" s="286"/>
      <c r="AH17" s="286">
        <v>292.13083333333333</v>
      </c>
      <c r="AK17" s="312"/>
    </row>
    <row r="18" spans="1:39">
      <c r="A18" s="92" t="s">
        <v>1</v>
      </c>
      <c r="B18" s="286"/>
      <c r="C18" s="286"/>
      <c r="D18" s="286"/>
      <c r="E18" s="286">
        <v>157.68611457744296</v>
      </c>
      <c r="F18" s="286">
        <v>206.56118820376017</v>
      </c>
      <c r="G18" s="286">
        <v>172.24672785163273</v>
      </c>
      <c r="H18" s="286">
        <v>169.94455303394557</v>
      </c>
      <c r="I18" s="286">
        <v>221.62284875853652</v>
      </c>
      <c r="J18" s="286">
        <v>176.7098860548501</v>
      </c>
      <c r="K18" s="286">
        <v>114.90193595164132</v>
      </c>
      <c r="L18" s="286">
        <v>149.67080618204483</v>
      </c>
      <c r="M18" s="286">
        <v>229.25016875665582</v>
      </c>
      <c r="N18" s="286">
        <v>155.99251822369683</v>
      </c>
      <c r="O18" s="286">
        <v>124.76940920171796</v>
      </c>
      <c r="P18" s="286">
        <v>188.9</v>
      </c>
      <c r="Q18" s="286">
        <v>224.5</v>
      </c>
      <c r="R18" s="286">
        <v>193.5</v>
      </c>
      <c r="S18" s="286">
        <v>347.1</v>
      </c>
      <c r="T18" s="286">
        <v>358.4</v>
      </c>
      <c r="U18" s="286"/>
      <c r="V18" s="286"/>
      <c r="W18" s="286"/>
      <c r="X18" s="286">
        <v>192.82</v>
      </c>
      <c r="Y18" s="286">
        <v>189.52</v>
      </c>
      <c r="Z18" s="533"/>
      <c r="AA18" s="286"/>
      <c r="AB18" s="286"/>
      <c r="AC18" s="286">
        <v>177.5</v>
      </c>
      <c r="AD18" s="286">
        <v>243.2</v>
      </c>
      <c r="AE18" s="286">
        <v>143.4</v>
      </c>
      <c r="AF18" s="286">
        <v>124.3</v>
      </c>
      <c r="AG18" s="286">
        <v>178.3</v>
      </c>
      <c r="AH18" s="286">
        <v>330.6</v>
      </c>
      <c r="AK18" s="312"/>
      <c r="AM18" s="617"/>
    </row>
    <row r="19" spans="1:39">
      <c r="A19" s="92" t="s">
        <v>23</v>
      </c>
      <c r="B19" s="286"/>
      <c r="C19" s="286"/>
      <c r="D19" s="286"/>
      <c r="E19" s="286"/>
      <c r="F19" s="286"/>
      <c r="G19" s="286"/>
      <c r="H19" s="286"/>
      <c r="I19" s="286"/>
      <c r="J19" s="286"/>
      <c r="K19" s="286"/>
      <c r="L19" s="286"/>
      <c r="M19" s="286"/>
      <c r="N19" s="286"/>
      <c r="O19" s="286"/>
      <c r="P19" s="286"/>
      <c r="Q19" s="286"/>
      <c r="R19" s="286"/>
      <c r="S19" s="286"/>
      <c r="T19" s="286"/>
      <c r="U19" s="286">
        <v>275</v>
      </c>
      <c r="V19" s="286">
        <v>275</v>
      </c>
      <c r="W19" s="286">
        <v>275</v>
      </c>
      <c r="X19" s="286">
        <v>275</v>
      </c>
      <c r="Y19" s="286">
        <v>275</v>
      </c>
      <c r="Z19" s="286">
        <v>275</v>
      </c>
      <c r="AA19" s="286">
        <v>390</v>
      </c>
      <c r="AB19" s="286">
        <v>390</v>
      </c>
      <c r="AC19" s="286">
        <v>390</v>
      </c>
      <c r="AD19" s="286"/>
      <c r="AE19" s="286">
        <v>359.58904109589042</v>
      </c>
      <c r="AF19" s="286"/>
      <c r="AG19" s="286">
        <v>618.85544210544663</v>
      </c>
      <c r="AH19" s="286">
        <v>386.9480675524884</v>
      </c>
    </row>
    <row r="20" spans="1:39">
      <c r="A20" s="17"/>
      <c r="B20" s="17"/>
      <c r="P20" s="17"/>
      <c r="Q20" s="17"/>
      <c r="R20" s="17"/>
      <c r="S20" s="17"/>
      <c r="T20" s="17"/>
      <c r="X20" s="17"/>
      <c r="AE20" s="190"/>
      <c r="AF20" s="190"/>
      <c r="AG20" s="190"/>
      <c r="AH20" s="190"/>
    </row>
    <row r="21" spans="1:39">
      <c r="A21" s="44" t="s">
        <v>18</v>
      </c>
      <c r="B21" s="13"/>
      <c r="D21" s="17"/>
      <c r="F21" s="17"/>
      <c r="G21" s="17"/>
      <c r="H21" s="17"/>
      <c r="I21" s="17"/>
      <c r="J21" s="17"/>
      <c r="K21" s="17"/>
      <c r="L21" s="17"/>
      <c r="M21" s="17"/>
      <c r="N21" s="17"/>
      <c r="O21" s="17"/>
      <c r="P21" s="17"/>
      <c r="Q21" s="17"/>
      <c r="R21" s="17"/>
      <c r="S21" s="17"/>
      <c r="T21" s="17"/>
      <c r="X21" s="17"/>
      <c r="AG21" s="13"/>
      <c r="AH21" s="13"/>
    </row>
    <row r="22" spans="1:39">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row>
    <row r="23" spans="1:39" ht="15" customHeight="1">
      <c r="A23" s="13" t="s">
        <v>373</v>
      </c>
      <c r="B23" s="17"/>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13"/>
      <c r="AF23" s="13"/>
      <c r="AG23" s="13"/>
      <c r="AH23" s="13"/>
    </row>
    <row r="24" spans="1:39">
      <c r="A24" s="17"/>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13"/>
      <c r="AF24" s="13"/>
      <c r="AG24" s="13"/>
      <c r="AH24" s="13"/>
    </row>
    <row r="25" spans="1:39">
      <c r="A25" s="17" t="s">
        <v>2877</v>
      </c>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13"/>
      <c r="AF25" s="13"/>
      <c r="AG25" s="13"/>
      <c r="AH25" s="13"/>
    </row>
    <row r="26" spans="1:39">
      <c r="A26" s="17"/>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13"/>
      <c r="AF26" s="13"/>
      <c r="AG26" s="13"/>
      <c r="AH26" s="13"/>
    </row>
    <row r="27" spans="1:39">
      <c r="A27" s="17" t="s">
        <v>3095</v>
      </c>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13"/>
      <c r="AF27" s="13"/>
      <c r="AG27" s="13"/>
      <c r="AH27" s="13"/>
    </row>
    <row r="28" spans="1:39">
      <c r="A28" s="17"/>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13"/>
      <c r="AF28" s="13"/>
      <c r="AG28" s="13"/>
      <c r="AH28" s="13"/>
    </row>
    <row r="29" spans="1:39">
      <c r="A29" s="53"/>
      <c r="U29" s="13"/>
      <c r="V29" s="13"/>
      <c r="W29" s="13"/>
      <c r="AE29" s="13"/>
      <c r="AF29" s="13"/>
      <c r="AG29" s="13"/>
      <c r="AH29" s="13"/>
    </row>
    <row r="30" spans="1:39">
      <c r="A30" s="53" t="s">
        <v>2727</v>
      </c>
      <c r="U30" s="13"/>
      <c r="V30" s="13"/>
      <c r="W30" s="13"/>
      <c r="AE30" s="13"/>
      <c r="AF30" s="13"/>
      <c r="AG30" s="13"/>
      <c r="AH30" s="13"/>
    </row>
    <row r="31" spans="1:39">
      <c r="A31" s="42"/>
      <c r="AE31" s="13"/>
      <c r="AF31" s="13"/>
      <c r="AG31" s="13"/>
      <c r="AH31" s="13"/>
    </row>
    <row r="32" spans="1:39">
      <c r="A32" s="17" t="s">
        <v>3370</v>
      </c>
    </row>
    <row r="34" spans="1:34">
      <c r="A34" s="53" t="s">
        <v>102</v>
      </c>
      <c r="U34" s="13"/>
      <c r="V34" s="13"/>
      <c r="W34" s="13"/>
      <c r="AE34" s="13"/>
      <c r="AF34" s="13"/>
      <c r="AG34" s="13"/>
      <c r="AH34" s="13"/>
    </row>
  </sheetData>
  <conditionalFormatting sqref="U1:W2">
    <cfRule type="expression" dxfId="78" priority="1" stopIfTrue="1">
      <formula>#N/A</formula>
    </cfRule>
  </conditionalFormatting>
  <hyperlinks>
    <hyperlink ref="AJ3" location="Content!A1" display="Back to content page" xr:uid="{00000000-0004-0000-1401-000000000000}"/>
  </hyperlinks>
  <pageMargins left="0.7" right="0.7" top="0.75" bottom="0.75" header="0.3" footer="0.3"/>
  <pageSetup paperSize="9" orientation="portrait" r:id="rId1"/>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sheetPr codeName="Sheet278"/>
  <dimension ref="A1:AN33"/>
  <sheetViews>
    <sheetView topLeftCell="A10" zoomScale="99" zoomScaleNormal="99" workbookViewId="0">
      <selection activeCell="D32" sqref="D32"/>
    </sheetView>
  </sheetViews>
  <sheetFormatPr defaultRowHeight="14.4"/>
  <cols>
    <col min="1" max="1" width="34.21875" customWidth="1"/>
    <col min="2" max="34" width="10.21875" customWidth="1"/>
  </cols>
  <sheetData>
    <row r="1" spans="1:40">
      <c r="A1" s="18" t="s">
        <v>3001</v>
      </c>
      <c r="B1" s="13"/>
      <c r="C1" s="13"/>
      <c r="D1" s="13"/>
      <c r="E1" s="13"/>
      <c r="F1" s="13"/>
      <c r="G1" s="13"/>
      <c r="H1" s="13"/>
      <c r="I1" s="13"/>
      <c r="J1" s="13"/>
      <c r="K1" s="13"/>
      <c r="L1" s="13"/>
      <c r="M1" s="13"/>
      <c r="N1" s="13"/>
      <c r="O1" s="13"/>
      <c r="P1" s="13"/>
      <c r="Q1" s="13"/>
      <c r="R1" s="13"/>
      <c r="S1" s="13"/>
      <c r="T1" s="13"/>
      <c r="U1" s="62"/>
      <c r="V1" s="62"/>
      <c r="W1" s="62"/>
      <c r="X1" s="13"/>
      <c r="AE1" s="13"/>
      <c r="AF1" s="13"/>
      <c r="AG1" s="13"/>
      <c r="AH1" s="13"/>
    </row>
    <row r="2" spans="1:40">
      <c r="A2" s="13"/>
      <c r="B2" s="13"/>
      <c r="C2" s="13"/>
      <c r="D2" s="13"/>
      <c r="E2" s="13"/>
      <c r="F2" s="13"/>
      <c r="G2" s="13"/>
      <c r="H2" s="13"/>
      <c r="I2" s="13"/>
      <c r="J2" s="13"/>
      <c r="K2" s="13"/>
      <c r="L2" s="13"/>
      <c r="M2" s="13"/>
      <c r="N2" s="13"/>
      <c r="O2" s="13"/>
      <c r="P2" s="13"/>
      <c r="Q2" s="13"/>
      <c r="R2" s="13"/>
      <c r="S2" s="13"/>
      <c r="T2" s="13"/>
      <c r="U2" s="62"/>
      <c r="V2" s="62"/>
      <c r="W2" s="62"/>
      <c r="X2" s="13"/>
      <c r="AE2" s="13"/>
      <c r="AF2" s="13"/>
      <c r="AG2" s="13"/>
      <c r="AH2" s="13"/>
    </row>
    <row r="3" spans="1:40">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J3" s="1" t="s">
        <v>528</v>
      </c>
      <c r="AM3" s="44"/>
      <c r="AN3" s="44"/>
    </row>
    <row r="4" spans="1:40">
      <c r="A4" s="92" t="s">
        <v>13</v>
      </c>
      <c r="B4" s="286"/>
      <c r="C4" s="286"/>
      <c r="D4" s="286"/>
      <c r="E4" s="286"/>
      <c r="F4" s="286"/>
      <c r="G4" s="286"/>
      <c r="H4" s="286"/>
      <c r="I4" s="286"/>
      <c r="J4" s="286"/>
      <c r="K4" s="286"/>
      <c r="L4" s="286"/>
      <c r="M4" s="286"/>
      <c r="N4" s="286"/>
      <c r="O4" s="286"/>
      <c r="P4" s="286"/>
      <c r="Q4" s="286"/>
      <c r="R4" s="286"/>
      <c r="S4" s="286"/>
      <c r="T4" s="286"/>
      <c r="U4" s="286">
        <v>314.5</v>
      </c>
      <c r="V4" s="286">
        <v>321.10000000000002</v>
      </c>
      <c r="W4" s="286">
        <v>406.4</v>
      </c>
      <c r="X4" s="286">
        <v>314.05</v>
      </c>
      <c r="Y4" s="286">
        <v>308.3</v>
      </c>
      <c r="Z4" s="286"/>
      <c r="AA4" s="286"/>
      <c r="AB4" s="286"/>
      <c r="AC4" s="286"/>
      <c r="AD4" s="286"/>
      <c r="AE4" s="286"/>
      <c r="AF4" s="286"/>
      <c r="AG4" s="286"/>
      <c r="AH4" s="286"/>
      <c r="AK4" s="312"/>
      <c r="AM4" s="617"/>
    </row>
    <row r="5" spans="1:40">
      <c r="A5" s="92" t="s">
        <v>12</v>
      </c>
      <c r="B5" s="286"/>
      <c r="C5" s="286"/>
      <c r="D5" s="286"/>
      <c r="E5" s="286"/>
      <c r="F5" s="286"/>
      <c r="G5" s="286"/>
      <c r="H5" s="286">
        <v>87.4</v>
      </c>
      <c r="I5" s="286">
        <v>99.9</v>
      </c>
      <c r="J5" s="286">
        <v>105.1</v>
      </c>
      <c r="K5" s="286">
        <v>112.5</v>
      </c>
      <c r="L5" s="286">
        <v>93.8</v>
      </c>
      <c r="M5" s="286">
        <v>110.6</v>
      </c>
      <c r="N5" s="286">
        <v>242.4</v>
      </c>
      <c r="O5" s="286">
        <v>256</v>
      </c>
      <c r="P5" s="286"/>
      <c r="Q5" s="286"/>
      <c r="R5" s="286"/>
      <c r="S5" s="286"/>
      <c r="T5" s="286"/>
      <c r="U5" s="286"/>
      <c r="V5" s="286">
        <v>438.7</v>
      </c>
      <c r="W5" s="286">
        <v>393.7</v>
      </c>
      <c r="X5" s="286">
        <v>403.6</v>
      </c>
      <c r="Y5" s="286">
        <v>589.29999999999995</v>
      </c>
      <c r="Z5" s="286"/>
      <c r="AA5" s="286"/>
      <c r="AB5" s="286"/>
      <c r="AC5" s="286"/>
      <c r="AD5" s="286"/>
      <c r="AE5" s="286"/>
      <c r="AF5" s="286"/>
      <c r="AG5" s="286"/>
      <c r="AH5" s="286"/>
      <c r="AI5" s="178" t="s">
        <v>15</v>
      </c>
      <c r="AJ5" s="33"/>
      <c r="AK5" s="312"/>
      <c r="AM5" s="617"/>
    </row>
    <row r="6" spans="1:40">
      <c r="A6" s="92" t="s">
        <v>483</v>
      </c>
      <c r="B6" s="286" t="s">
        <v>94</v>
      </c>
      <c r="C6" s="286" t="s">
        <v>94</v>
      </c>
      <c r="D6" s="286" t="s">
        <v>94</v>
      </c>
      <c r="E6" s="286" t="s">
        <v>94</v>
      </c>
      <c r="F6" s="286" t="s">
        <v>94</v>
      </c>
      <c r="G6" s="286" t="s">
        <v>94</v>
      </c>
      <c r="H6" s="286" t="s">
        <v>94</v>
      </c>
      <c r="I6" s="286" t="s">
        <v>94</v>
      </c>
      <c r="J6" s="286" t="s">
        <v>94</v>
      </c>
      <c r="K6" s="286" t="s">
        <v>94</v>
      </c>
      <c r="L6" s="286" t="s">
        <v>94</v>
      </c>
      <c r="M6" s="286" t="s">
        <v>94</v>
      </c>
      <c r="N6" s="286" t="s">
        <v>94</v>
      </c>
      <c r="O6" s="286" t="s">
        <v>94</v>
      </c>
      <c r="P6" s="286" t="s">
        <v>94</v>
      </c>
      <c r="Q6" s="286" t="s">
        <v>94</v>
      </c>
      <c r="R6" s="286" t="s">
        <v>94</v>
      </c>
      <c r="S6" s="286" t="s">
        <v>94</v>
      </c>
      <c r="T6" s="286" t="s">
        <v>94</v>
      </c>
      <c r="U6" s="286" t="s">
        <v>94</v>
      </c>
      <c r="V6" s="286" t="s">
        <v>94</v>
      </c>
      <c r="W6" s="286" t="s">
        <v>94</v>
      </c>
      <c r="X6" s="286" t="s">
        <v>94</v>
      </c>
      <c r="Y6" s="286" t="s">
        <v>94</v>
      </c>
      <c r="Z6" s="286" t="s">
        <v>94</v>
      </c>
      <c r="AA6" s="286" t="s">
        <v>94</v>
      </c>
      <c r="AB6" s="286" t="s">
        <v>94</v>
      </c>
      <c r="AC6" s="286" t="s">
        <v>94</v>
      </c>
      <c r="AD6" s="286" t="s">
        <v>94</v>
      </c>
      <c r="AE6" s="286" t="s">
        <v>94</v>
      </c>
      <c r="AF6" s="286" t="s">
        <v>94</v>
      </c>
      <c r="AG6" s="286" t="s">
        <v>94</v>
      </c>
      <c r="AH6" s="286"/>
      <c r="AI6" s="178"/>
      <c r="AJ6" s="33"/>
    </row>
    <row r="7" spans="1:40">
      <c r="A7" s="92" t="s">
        <v>89</v>
      </c>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K7" s="312"/>
    </row>
    <row r="8" spans="1:40">
      <c r="A8" s="92" t="s">
        <v>482</v>
      </c>
      <c r="B8" s="286"/>
      <c r="C8" s="286"/>
      <c r="D8" s="286"/>
      <c r="E8" s="286"/>
      <c r="F8" s="286"/>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row>
    <row r="9" spans="1:40">
      <c r="A9" s="92" t="s">
        <v>11</v>
      </c>
      <c r="B9" s="286"/>
      <c r="C9" s="286"/>
      <c r="D9" s="286"/>
      <c r="E9" s="286"/>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v>160.9</v>
      </c>
      <c r="AF9" s="286">
        <v>267.3</v>
      </c>
      <c r="AG9" s="286">
        <v>369.8</v>
      </c>
      <c r="AH9" s="286">
        <v>492.6</v>
      </c>
      <c r="AM9" s="617"/>
    </row>
    <row r="10" spans="1:40">
      <c r="A10" s="92" t="s">
        <v>10</v>
      </c>
      <c r="B10" s="286">
        <v>125.7</v>
      </c>
      <c r="C10" s="286">
        <v>106.8</v>
      </c>
      <c r="D10" s="286">
        <v>107.3</v>
      </c>
      <c r="E10" s="286">
        <v>80.7</v>
      </c>
      <c r="F10" s="286">
        <v>66.5</v>
      </c>
      <c r="G10" s="286">
        <v>77.5</v>
      </c>
      <c r="H10" s="286">
        <v>50.4</v>
      </c>
      <c r="I10" s="286">
        <v>36.9</v>
      </c>
      <c r="J10" s="286">
        <v>36.700000000000003</v>
      </c>
      <c r="K10" s="286">
        <v>53.5</v>
      </c>
      <c r="L10" s="286">
        <v>51.7</v>
      </c>
      <c r="M10" s="286">
        <v>50.4</v>
      </c>
      <c r="N10" s="286">
        <v>56.4</v>
      </c>
      <c r="O10" s="286">
        <v>28.2</v>
      </c>
      <c r="P10" s="286">
        <v>29.1</v>
      </c>
      <c r="Q10" s="286">
        <v>28.6</v>
      </c>
      <c r="R10" s="286">
        <v>39.6</v>
      </c>
      <c r="S10" s="286">
        <v>51.6</v>
      </c>
      <c r="T10" s="286">
        <v>45.3</v>
      </c>
      <c r="U10" s="286">
        <v>43</v>
      </c>
      <c r="V10" s="286">
        <v>50.1</v>
      </c>
      <c r="W10" s="286"/>
      <c r="X10" s="286"/>
      <c r="Y10" s="286"/>
      <c r="Z10" s="286"/>
      <c r="AA10" s="286"/>
      <c r="AB10" s="286"/>
      <c r="AC10" s="286"/>
      <c r="AD10" s="286"/>
      <c r="AE10" s="286"/>
      <c r="AF10" s="286"/>
      <c r="AG10" s="286"/>
      <c r="AH10" s="286"/>
      <c r="AK10" s="312"/>
    </row>
    <row r="11" spans="1:40">
      <c r="A11" s="92" t="s">
        <v>9</v>
      </c>
      <c r="B11" s="286">
        <v>176.6</v>
      </c>
      <c r="C11" s="286">
        <v>179.8</v>
      </c>
      <c r="D11" s="286">
        <v>163.5</v>
      </c>
      <c r="E11" s="286">
        <v>91.6</v>
      </c>
      <c r="F11" s="286">
        <v>72</v>
      </c>
      <c r="G11" s="286">
        <v>631</v>
      </c>
      <c r="H11" s="286">
        <v>619.1</v>
      </c>
      <c r="I11" s="286">
        <v>727.6</v>
      </c>
      <c r="J11" s="286">
        <v>626.9</v>
      </c>
      <c r="K11" s="286">
        <v>500.6</v>
      </c>
      <c r="L11" s="286">
        <v>411.2</v>
      </c>
      <c r="M11" s="286">
        <v>519</v>
      </c>
      <c r="N11" s="286">
        <v>565.5</v>
      </c>
      <c r="O11" s="286">
        <v>507.9</v>
      </c>
      <c r="P11" s="286">
        <v>515.1</v>
      </c>
      <c r="Q11" s="286">
        <v>537.70000000000005</v>
      </c>
      <c r="R11" s="286">
        <v>486.2</v>
      </c>
      <c r="S11" s="286">
        <v>548</v>
      </c>
      <c r="T11" s="286">
        <v>753.2</v>
      </c>
      <c r="U11" s="286">
        <v>872.83</v>
      </c>
      <c r="V11" s="286">
        <v>712.66</v>
      </c>
      <c r="W11" s="286">
        <v>711.49</v>
      </c>
      <c r="X11" s="286">
        <v>536.41999999999996</v>
      </c>
      <c r="Y11" s="286"/>
      <c r="Z11" s="286"/>
      <c r="AA11" s="286">
        <v>472.6873035933375</v>
      </c>
      <c r="AB11" s="286">
        <v>435.77609125645148</v>
      </c>
      <c r="AC11" s="286">
        <v>370.44049169788678</v>
      </c>
      <c r="AD11" s="286">
        <v>445.18761085231188</v>
      </c>
      <c r="AE11" s="286">
        <v>363.31016895272597</v>
      </c>
      <c r="AF11" s="286"/>
      <c r="AG11" s="286"/>
      <c r="AH11" s="286"/>
      <c r="AL11" s="8"/>
    </row>
    <row r="12" spans="1:40">
      <c r="A12" s="92" t="s">
        <v>8</v>
      </c>
      <c r="B12" s="286" t="s">
        <v>94</v>
      </c>
      <c r="C12" s="286" t="s">
        <v>94</v>
      </c>
      <c r="D12" s="286" t="s">
        <v>94</v>
      </c>
      <c r="E12" s="286" t="s">
        <v>94</v>
      </c>
      <c r="F12" s="286" t="s">
        <v>94</v>
      </c>
      <c r="G12" s="286" t="s">
        <v>94</v>
      </c>
      <c r="H12" s="286" t="s">
        <v>94</v>
      </c>
      <c r="I12" s="286" t="s">
        <v>94</v>
      </c>
      <c r="J12" s="286" t="s">
        <v>94</v>
      </c>
      <c r="K12" s="286" t="s">
        <v>94</v>
      </c>
      <c r="L12" s="286" t="s">
        <v>94</v>
      </c>
      <c r="M12" s="286" t="s">
        <v>94</v>
      </c>
      <c r="N12" s="286" t="s">
        <v>94</v>
      </c>
      <c r="O12" s="286" t="s">
        <v>94</v>
      </c>
      <c r="P12" s="286" t="s">
        <v>94</v>
      </c>
      <c r="Q12" s="286" t="s">
        <v>94</v>
      </c>
      <c r="R12" s="286" t="s">
        <v>94</v>
      </c>
      <c r="S12" s="286" t="s">
        <v>94</v>
      </c>
      <c r="T12" s="286" t="s">
        <v>94</v>
      </c>
      <c r="U12" s="286" t="s">
        <v>94</v>
      </c>
      <c r="V12" s="286" t="s">
        <v>94</v>
      </c>
      <c r="W12" s="286" t="s">
        <v>94</v>
      </c>
      <c r="X12" s="286" t="s">
        <v>94</v>
      </c>
      <c r="Y12" s="286" t="s">
        <v>94</v>
      </c>
      <c r="Z12" s="286" t="s">
        <v>94</v>
      </c>
      <c r="AA12" s="286" t="s">
        <v>94</v>
      </c>
      <c r="AB12" s="286" t="s">
        <v>94</v>
      </c>
      <c r="AC12" s="286" t="s">
        <v>94</v>
      </c>
      <c r="AD12" s="286" t="s">
        <v>94</v>
      </c>
      <c r="AE12" s="286" t="s">
        <v>94</v>
      </c>
      <c r="AF12" s="286" t="s">
        <v>94</v>
      </c>
      <c r="AG12" s="286" t="s">
        <v>94</v>
      </c>
      <c r="AH12" s="286"/>
      <c r="AK12" s="269"/>
    </row>
    <row r="13" spans="1:40">
      <c r="A13" s="92" t="s">
        <v>6</v>
      </c>
      <c r="B13" s="286">
        <v>63.9</v>
      </c>
      <c r="C13" s="286">
        <v>52.8</v>
      </c>
      <c r="D13" s="286">
        <v>51.8</v>
      </c>
      <c r="E13" s="286">
        <v>57.3</v>
      </c>
      <c r="F13" s="286">
        <v>47.9</v>
      </c>
      <c r="G13" s="286">
        <v>84.9</v>
      </c>
      <c r="H13" s="286">
        <v>83.1</v>
      </c>
      <c r="I13" s="286">
        <v>176.7</v>
      </c>
      <c r="J13" s="286">
        <v>164.4</v>
      </c>
      <c r="K13" s="286">
        <v>51.8</v>
      </c>
      <c r="L13" s="286">
        <v>79.7</v>
      </c>
      <c r="M13" s="286">
        <v>105.6</v>
      </c>
      <c r="N13" s="286">
        <v>92.5</v>
      </c>
      <c r="O13" s="286">
        <v>111.2</v>
      </c>
      <c r="P13" s="286">
        <v>141.30000000000001</v>
      </c>
      <c r="Q13" s="286">
        <v>177.3</v>
      </c>
      <c r="R13" s="286">
        <v>174.5</v>
      </c>
      <c r="S13" s="286">
        <v>205.8</v>
      </c>
      <c r="T13" s="286">
        <v>216.4</v>
      </c>
      <c r="U13" s="286">
        <v>192.2</v>
      </c>
      <c r="V13" s="286">
        <v>278.8</v>
      </c>
      <c r="W13" s="286"/>
      <c r="X13" s="286"/>
      <c r="Y13" s="286"/>
      <c r="Z13" s="286"/>
      <c r="AA13" s="286"/>
      <c r="AB13" s="286"/>
      <c r="AC13" s="286"/>
      <c r="AD13" s="286"/>
      <c r="AE13" s="286"/>
      <c r="AF13" s="286"/>
      <c r="AG13" s="286"/>
      <c r="AH13" s="286"/>
    </row>
    <row r="14" spans="1:40">
      <c r="A14" s="92" t="s">
        <v>17</v>
      </c>
      <c r="B14" s="286">
        <v>147.80000000000001</v>
      </c>
      <c r="C14" s="286">
        <v>149</v>
      </c>
      <c r="D14" s="286">
        <v>168</v>
      </c>
      <c r="E14" s="286">
        <v>169</v>
      </c>
      <c r="F14" s="286">
        <v>182</v>
      </c>
      <c r="G14" s="286">
        <v>173.5</v>
      </c>
      <c r="H14" s="286">
        <v>184.5</v>
      </c>
      <c r="I14" s="286">
        <v>162.80000000000001</v>
      </c>
      <c r="J14" s="286">
        <v>147.30000000000001</v>
      </c>
      <c r="K14" s="286">
        <v>157.4</v>
      </c>
      <c r="L14" s="286">
        <v>154.80000000000001</v>
      </c>
      <c r="M14" s="286">
        <v>123.3</v>
      </c>
      <c r="N14" s="286">
        <v>253.1</v>
      </c>
      <c r="O14" s="286">
        <v>277.89999999999998</v>
      </c>
      <c r="P14" s="286">
        <v>263.2</v>
      </c>
      <c r="Q14" s="286">
        <v>271</v>
      </c>
      <c r="R14" s="286">
        <v>283.89999999999998</v>
      </c>
      <c r="S14" s="286">
        <v>244.4</v>
      </c>
      <c r="T14" s="286">
        <v>262.2</v>
      </c>
      <c r="U14" s="286">
        <v>497.3</v>
      </c>
      <c r="V14" s="286">
        <v>529.79999999999995</v>
      </c>
      <c r="W14" s="286"/>
      <c r="X14" s="286"/>
      <c r="Y14" s="286"/>
      <c r="Z14" s="533"/>
      <c r="AA14" s="286"/>
      <c r="AB14" s="286"/>
      <c r="AC14" s="286"/>
      <c r="AD14" s="286"/>
      <c r="AE14" s="286"/>
      <c r="AF14" s="286"/>
      <c r="AG14" s="286"/>
      <c r="AH14" s="286"/>
      <c r="AI14" s="8" t="s">
        <v>15</v>
      </c>
    </row>
    <row r="15" spans="1:40">
      <c r="A15" s="92" t="s">
        <v>4</v>
      </c>
      <c r="B15" s="286" t="s">
        <v>94</v>
      </c>
      <c r="C15" s="286" t="s">
        <v>94</v>
      </c>
      <c r="D15" s="286" t="s">
        <v>94</v>
      </c>
      <c r="E15" s="286" t="s">
        <v>94</v>
      </c>
      <c r="F15" s="286" t="s">
        <v>94</v>
      </c>
      <c r="G15" s="286" t="s">
        <v>94</v>
      </c>
      <c r="H15" s="286" t="s">
        <v>94</v>
      </c>
      <c r="I15" s="286" t="s">
        <v>94</v>
      </c>
      <c r="J15" s="286" t="s">
        <v>94</v>
      </c>
      <c r="K15" s="286" t="s">
        <v>94</v>
      </c>
      <c r="L15" s="286" t="s">
        <v>94</v>
      </c>
      <c r="M15" s="286" t="s">
        <v>94</v>
      </c>
      <c r="N15" s="286" t="s">
        <v>94</v>
      </c>
      <c r="O15" s="286" t="s">
        <v>94</v>
      </c>
      <c r="P15" s="286" t="s">
        <v>94</v>
      </c>
      <c r="Q15" s="286" t="s">
        <v>94</v>
      </c>
      <c r="R15" s="286" t="s">
        <v>94</v>
      </c>
      <c r="S15" s="286" t="s">
        <v>94</v>
      </c>
      <c r="T15" s="286" t="s">
        <v>94</v>
      </c>
      <c r="U15" s="286" t="s">
        <v>94</v>
      </c>
      <c r="V15" s="286" t="s">
        <v>94</v>
      </c>
      <c r="W15" s="286" t="s">
        <v>94</v>
      </c>
      <c r="X15" s="286" t="s">
        <v>94</v>
      </c>
      <c r="Y15" s="286" t="s">
        <v>94</v>
      </c>
      <c r="Z15" s="286" t="s">
        <v>94</v>
      </c>
      <c r="AA15" s="286" t="s">
        <v>94</v>
      </c>
      <c r="AB15" s="286" t="s">
        <v>94</v>
      </c>
      <c r="AC15" s="286" t="s">
        <v>94</v>
      </c>
      <c r="AD15" s="286" t="s">
        <v>94</v>
      </c>
      <c r="AE15" s="286" t="s">
        <v>94</v>
      </c>
      <c r="AF15" s="286" t="s">
        <v>94</v>
      </c>
      <c r="AG15" s="286" t="s">
        <v>94</v>
      </c>
      <c r="AH15" s="286"/>
      <c r="AK15" s="269"/>
    </row>
    <row r="16" spans="1:40">
      <c r="A16" s="92" t="s">
        <v>3</v>
      </c>
      <c r="B16" s="286">
        <v>106.8</v>
      </c>
      <c r="C16" s="286">
        <v>166.5</v>
      </c>
      <c r="D16" s="286">
        <v>142.6</v>
      </c>
      <c r="E16" s="286">
        <v>100.5</v>
      </c>
      <c r="F16" s="286">
        <v>132.9</v>
      </c>
      <c r="G16" s="286">
        <v>110.5</v>
      </c>
      <c r="H16" s="286">
        <v>112.8</v>
      </c>
      <c r="I16" s="286">
        <v>99.5</v>
      </c>
      <c r="J16" s="286">
        <v>119.5</v>
      </c>
      <c r="K16" s="286">
        <v>74.978731994290087</v>
      </c>
      <c r="L16" s="286">
        <v>88.340249444967512</v>
      </c>
      <c r="M16" s="286">
        <v>142.63300527742118</v>
      </c>
      <c r="N16" s="286">
        <v>191.67977580075879</v>
      </c>
      <c r="O16" s="286">
        <v>139.53704708600134</v>
      </c>
      <c r="P16" s="286">
        <v>70.734697727058389</v>
      </c>
      <c r="Q16" s="286">
        <v>176.05656697009104</v>
      </c>
      <c r="R16" s="286">
        <v>210.2843615332275</v>
      </c>
      <c r="S16" s="286">
        <v>215.0381133584595</v>
      </c>
      <c r="T16" s="286">
        <v>177.15000237045464</v>
      </c>
      <c r="U16" s="286">
        <v>188.94594520772444</v>
      </c>
      <c r="V16" s="286">
        <v>230.46835146351214</v>
      </c>
      <c r="W16" s="286">
        <v>325.40325523684407</v>
      </c>
      <c r="X16" s="286">
        <v>278.95597796827764</v>
      </c>
      <c r="Y16" s="286">
        <v>241.8654758068229</v>
      </c>
      <c r="Z16" s="286">
        <v>206.98945357458837</v>
      </c>
      <c r="AA16" s="286">
        <v>160.13838196412672</v>
      </c>
      <c r="AB16" s="286">
        <v>258.08766674924368</v>
      </c>
      <c r="AC16" s="286">
        <v>199.60142219806599</v>
      </c>
      <c r="AD16" s="286">
        <v>201.92714746205885</v>
      </c>
      <c r="AE16" s="286">
        <v>160.30027148331928</v>
      </c>
      <c r="AF16" s="286">
        <v>225.57872326045083</v>
      </c>
      <c r="AG16" s="286">
        <v>237.5371010492116</v>
      </c>
      <c r="AH16" s="286">
        <v>196.49864498644988</v>
      </c>
      <c r="AK16" s="312"/>
    </row>
    <row r="17" spans="1:39">
      <c r="A17" s="92" t="s">
        <v>32</v>
      </c>
      <c r="B17" s="286"/>
      <c r="C17" s="286"/>
      <c r="D17" s="286"/>
      <c r="E17" s="286"/>
      <c r="F17" s="286"/>
      <c r="G17" s="286"/>
      <c r="H17" s="286"/>
      <c r="I17" s="286"/>
      <c r="J17" s="286"/>
      <c r="K17" s="286"/>
      <c r="L17" s="286"/>
      <c r="M17" s="286"/>
      <c r="N17" s="286"/>
      <c r="O17" s="286">
        <v>217.57664769597943</v>
      </c>
      <c r="P17" s="286">
        <v>223.3686648258662</v>
      </c>
      <c r="Q17" s="286">
        <v>214.9388928828181</v>
      </c>
      <c r="R17" s="286">
        <v>235.73085658663206</v>
      </c>
      <c r="S17" s="286">
        <v>262.35643233302682</v>
      </c>
      <c r="T17" s="286">
        <v>251.97985306369765</v>
      </c>
      <c r="U17" s="286">
        <v>254.95210388135956</v>
      </c>
      <c r="V17" s="286">
        <v>258.39283421086424</v>
      </c>
      <c r="W17" s="286">
        <v>268.84392695807088</v>
      </c>
      <c r="X17" s="286">
        <v>241.8</v>
      </c>
      <c r="Y17" s="286">
        <v>242.1</v>
      </c>
      <c r="Z17" s="286">
        <v>211.6</v>
      </c>
      <c r="AA17" s="286">
        <v>195</v>
      </c>
      <c r="AB17" s="286"/>
      <c r="AC17" s="286"/>
      <c r="AD17" s="286"/>
      <c r="AE17" s="286"/>
      <c r="AF17" s="286"/>
      <c r="AG17" s="286"/>
      <c r="AH17" s="286"/>
      <c r="AK17" s="312"/>
    </row>
    <row r="18" spans="1:39">
      <c r="A18" s="92" t="s">
        <v>1</v>
      </c>
      <c r="B18" s="286"/>
      <c r="C18" s="286"/>
      <c r="D18" s="286"/>
      <c r="E18" s="286"/>
      <c r="F18" s="286"/>
      <c r="G18" s="286"/>
      <c r="H18" s="286"/>
      <c r="I18" s="286"/>
      <c r="J18" s="286"/>
      <c r="K18" s="286"/>
      <c r="L18" s="286"/>
      <c r="M18" s="286"/>
      <c r="N18" s="286"/>
      <c r="O18" s="286"/>
      <c r="P18" s="286">
        <v>406.1</v>
      </c>
      <c r="Q18" s="286">
        <v>600.5</v>
      </c>
      <c r="R18" s="286">
        <v>550.9</v>
      </c>
      <c r="S18" s="286">
        <v>907.7</v>
      </c>
      <c r="T18" s="286">
        <v>975.6</v>
      </c>
      <c r="U18" s="286">
        <v>421.5</v>
      </c>
      <c r="V18" s="286">
        <v>452.6</v>
      </c>
      <c r="W18" s="286">
        <v>479.8</v>
      </c>
      <c r="X18" s="286">
        <v>834.5</v>
      </c>
      <c r="Y18" s="286">
        <v>926.7</v>
      </c>
      <c r="Z18" s="286">
        <v>670</v>
      </c>
      <c r="AA18" s="286"/>
      <c r="AB18" s="286"/>
      <c r="AC18" s="286">
        <v>604</v>
      </c>
      <c r="AD18" s="286">
        <v>470.2</v>
      </c>
      <c r="AE18" s="286">
        <v>306.39999999999998</v>
      </c>
      <c r="AF18" s="286">
        <v>314.2</v>
      </c>
      <c r="AG18" s="286">
        <v>441.7</v>
      </c>
      <c r="AH18" s="286">
        <v>412.8</v>
      </c>
      <c r="AK18" s="312"/>
      <c r="AM18" s="617"/>
    </row>
    <row r="19" spans="1:39">
      <c r="A19" s="92" t="s">
        <v>23</v>
      </c>
      <c r="B19" s="286"/>
      <c r="C19" s="286"/>
      <c r="D19" s="286"/>
      <c r="E19" s="286"/>
      <c r="F19" s="286"/>
      <c r="G19" s="286"/>
      <c r="H19" s="286"/>
      <c r="I19" s="286"/>
      <c r="J19" s="286"/>
      <c r="K19" s="286"/>
      <c r="L19" s="286"/>
      <c r="M19" s="286"/>
      <c r="N19" s="286"/>
      <c r="O19" s="286"/>
      <c r="P19" s="286"/>
      <c r="Q19" s="286"/>
      <c r="R19" s="286"/>
      <c r="S19" s="286"/>
      <c r="T19" s="286"/>
      <c r="U19" s="286">
        <v>110</v>
      </c>
      <c r="V19" s="286">
        <v>284.99</v>
      </c>
      <c r="W19" s="286">
        <v>295</v>
      </c>
      <c r="X19" s="286">
        <v>295</v>
      </c>
      <c r="Y19" s="286">
        <v>295</v>
      </c>
      <c r="Z19" s="286">
        <v>295</v>
      </c>
      <c r="AA19" s="286">
        <v>390</v>
      </c>
      <c r="AB19" s="286">
        <v>390</v>
      </c>
      <c r="AC19" s="286">
        <v>390</v>
      </c>
      <c r="AD19" s="286"/>
      <c r="AE19" s="286">
        <v>375.22260273972603</v>
      </c>
      <c r="AF19" s="286"/>
      <c r="AG19" s="286">
        <v>895.26463945488149</v>
      </c>
      <c r="AH19" s="286">
        <v>418.08190228747748</v>
      </c>
    </row>
    <row r="20" spans="1:39">
      <c r="A20" s="17"/>
      <c r="B20" s="17"/>
      <c r="P20" s="17"/>
      <c r="Q20" s="17"/>
      <c r="R20" s="17"/>
      <c r="S20" s="17"/>
      <c r="T20" s="17"/>
      <c r="X20" s="17"/>
      <c r="AE20" s="190"/>
      <c r="AF20" s="190"/>
      <c r="AG20" s="190"/>
      <c r="AH20" s="190"/>
    </row>
    <row r="21" spans="1:39">
      <c r="A21" s="44" t="s">
        <v>18</v>
      </c>
      <c r="B21" s="13"/>
      <c r="D21" s="17"/>
      <c r="F21" s="17"/>
      <c r="G21" s="17"/>
      <c r="H21" s="17"/>
      <c r="I21" s="17"/>
      <c r="J21" s="17"/>
      <c r="K21" s="17"/>
      <c r="L21" s="17"/>
      <c r="M21" s="17"/>
      <c r="N21" s="17"/>
      <c r="O21" s="17"/>
      <c r="P21" s="17"/>
      <c r="Q21" s="17"/>
      <c r="R21" s="17"/>
      <c r="S21" s="17"/>
      <c r="T21" s="17"/>
      <c r="X21" s="17"/>
      <c r="AE21" s="13"/>
      <c r="AF21" s="13"/>
      <c r="AG21" s="13"/>
      <c r="AH21" s="13"/>
    </row>
    <row r="22" spans="1:39">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row>
    <row r="23" spans="1:39">
      <c r="A23" s="13" t="s">
        <v>374</v>
      </c>
      <c r="B23" s="17"/>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13"/>
      <c r="AF23" s="13"/>
      <c r="AG23" s="13"/>
      <c r="AH23" s="13"/>
    </row>
    <row r="24" spans="1:39">
      <c r="A24" s="17"/>
      <c r="U24" s="13"/>
      <c r="V24" s="13"/>
      <c r="W24" s="13"/>
      <c r="AE24" s="13"/>
      <c r="AF24" s="13"/>
      <c r="AG24" s="13"/>
      <c r="AH24" s="13"/>
    </row>
    <row r="25" spans="1:39">
      <c r="A25" s="17" t="s">
        <v>2824</v>
      </c>
      <c r="U25" s="13"/>
      <c r="V25" s="13"/>
      <c r="W25" s="13"/>
    </row>
    <row r="26" spans="1:39">
      <c r="A26" s="17"/>
      <c r="U26" s="13"/>
      <c r="V26" s="13"/>
      <c r="W26" s="13"/>
    </row>
    <row r="27" spans="1:39">
      <c r="A27" s="17" t="s">
        <v>3159</v>
      </c>
    </row>
    <row r="28" spans="1:39">
      <c r="A28" s="17"/>
    </row>
    <row r="29" spans="1:39">
      <c r="A29" s="53" t="s">
        <v>2727</v>
      </c>
      <c r="U29" s="13"/>
      <c r="V29" s="13"/>
      <c r="W29" s="13"/>
    </row>
    <row r="30" spans="1:39">
      <c r="U30" s="13"/>
      <c r="V30" s="13"/>
      <c r="W30" s="13"/>
    </row>
    <row r="31" spans="1:39">
      <c r="A31" s="53" t="s">
        <v>3371</v>
      </c>
    </row>
    <row r="33" spans="1:34">
      <c r="A33" s="53" t="s">
        <v>102</v>
      </c>
      <c r="U33" s="13"/>
      <c r="V33" s="13"/>
      <c r="W33" s="13"/>
      <c r="AE33" s="13"/>
      <c r="AF33" s="13"/>
      <c r="AG33" s="13"/>
      <c r="AH33" s="13"/>
    </row>
  </sheetData>
  <conditionalFormatting sqref="U1:W2">
    <cfRule type="expression" dxfId="77" priority="1" stopIfTrue="1">
      <formula>#N/A</formula>
    </cfRule>
  </conditionalFormatting>
  <hyperlinks>
    <hyperlink ref="AJ3" location="Content!A1" display="Back to content page" xr:uid="{00000000-0004-0000-1501-000000000000}"/>
  </hyperlinks>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sheetPr codeName="Sheet279"/>
  <dimension ref="A1:AN33"/>
  <sheetViews>
    <sheetView topLeftCell="A7" zoomScale="99" zoomScaleNormal="99" workbookViewId="0">
      <selection activeCell="H30" sqref="H30"/>
    </sheetView>
  </sheetViews>
  <sheetFormatPr defaultRowHeight="14.4"/>
  <cols>
    <col min="1" max="1" width="34.21875" customWidth="1"/>
    <col min="2" max="34" width="7.77734375" customWidth="1"/>
  </cols>
  <sheetData>
    <row r="1" spans="1:40">
      <c r="A1" s="18" t="s">
        <v>3002</v>
      </c>
      <c r="B1" s="13"/>
      <c r="C1" s="13"/>
      <c r="D1" s="13"/>
      <c r="E1" s="13"/>
      <c r="F1" s="13"/>
      <c r="G1" s="13"/>
      <c r="H1" s="13"/>
      <c r="I1" s="13"/>
      <c r="J1" s="13"/>
      <c r="K1" s="13"/>
      <c r="L1" s="13"/>
      <c r="M1" s="13"/>
      <c r="N1" s="13"/>
      <c r="O1" s="13"/>
      <c r="P1" s="13"/>
      <c r="Q1" s="13"/>
      <c r="R1" s="13"/>
      <c r="S1" s="13"/>
      <c r="T1" s="13"/>
      <c r="U1" s="62"/>
      <c r="V1" s="62"/>
      <c r="W1" s="62"/>
      <c r="AE1" s="13"/>
      <c r="AF1" s="13"/>
      <c r="AG1" s="13"/>
      <c r="AH1" s="13"/>
    </row>
    <row r="2" spans="1:40">
      <c r="A2" s="13"/>
      <c r="B2" s="13"/>
      <c r="C2" s="13"/>
      <c r="D2" s="13"/>
      <c r="E2" s="13"/>
      <c r="F2" s="13"/>
      <c r="G2" s="13"/>
      <c r="H2" s="13"/>
      <c r="I2" s="13"/>
      <c r="J2" s="13"/>
      <c r="K2" s="13"/>
      <c r="L2" s="13"/>
      <c r="M2" s="13"/>
      <c r="N2" s="13"/>
      <c r="O2" s="13"/>
      <c r="P2" s="13"/>
      <c r="Q2" s="13"/>
      <c r="R2" s="13"/>
      <c r="S2" s="13"/>
      <c r="T2" s="13"/>
      <c r="U2" s="62"/>
      <c r="V2" s="62"/>
      <c r="W2" s="62"/>
      <c r="AE2" s="13"/>
      <c r="AF2" s="13"/>
      <c r="AG2" s="13"/>
      <c r="AH2" s="13"/>
    </row>
    <row r="3" spans="1:40">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J3" s="1" t="s">
        <v>528</v>
      </c>
      <c r="AM3" s="44"/>
      <c r="AN3" s="44"/>
    </row>
    <row r="4" spans="1:40">
      <c r="A4" s="92" t="s">
        <v>13</v>
      </c>
      <c r="B4" s="533"/>
      <c r="C4" s="533"/>
      <c r="D4" s="533"/>
      <c r="E4" s="533"/>
      <c r="F4" s="533"/>
      <c r="G4" s="533"/>
      <c r="H4" s="533"/>
      <c r="I4" s="533"/>
      <c r="J4" s="533"/>
      <c r="K4" s="533"/>
      <c r="L4" s="533"/>
      <c r="M4" s="533"/>
      <c r="N4" s="533"/>
      <c r="O4" s="533"/>
      <c r="P4" s="533"/>
      <c r="Q4" s="533"/>
      <c r="R4" s="533"/>
      <c r="S4" s="533"/>
      <c r="T4" s="533"/>
      <c r="U4" s="533">
        <v>425.5</v>
      </c>
      <c r="V4" s="533">
        <v>442.8</v>
      </c>
      <c r="W4" s="533">
        <v>708.1</v>
      </c>
      <c r="X4" s="533">
        <v>429.99</v>
      </c>
      <c r="Y4" s="286">
        <v>422.25</v>
      </c>
      <c r="Z4" s="286"/>
      <c r="AA4" s="286"/>
      <c r="AB4" s="286"/>
      <c r="AC4" s="286"/>
      <c r="AD4" s="286"/>
      <c r="AE4" s="286"/>
      <c r="AF4" s="286"/>
      <c r="AG4" s="286"/>
      <c r="AH4" s="286"/>
      <c r="AJ4" s="33"/>
      <c r="AK4" s="312"/>
    </row>
    <row r="5" spans="1:40">
      <c r="A5" s="92" t="s">
        <v>12</v>
      </c>
      <c r="B5" s="533" t="s">
        <v>94</v>
      </c>
      <c r="C5" s="533" t="s">
        <v>94</v>
      </c>
      <c r="D5" s="533" t="s">
        <v>94</v>
      </c>
      <c r="E5" s="533" t="s">
        <v>94</v>
      </c>
      <c r="F5" s="533" t="s">
        <v>94</v>
      </c>
      <c r="G5" s="533" t="s">
        <v>94</v>
      </c>
      <c r="H5" s="533" t="s">
        <v>94</v>
      </c>
      <c r="I5" s="533" t="s">
        <v>94</v>
      </c>
      <c r="J5" s="533" t="s">
        <v>94</v>
      </c>
      <c r="K5" s="533" t="s">
        <v>94</v>
      </c>
      <c r="L5" s="533" t="s">
        <v>94</v>
      </c>
      <c r="M5" s="533" t="s">
        <v>94</v>
      </c>
      <c r="N5" s="533" t="s">
        <v>94</v>
      </c>
      <c r="O5" s="533" t="s">
        <v>94</v>
      </c>
      <c r="P5" s="533" t="s">
        <v>94</v>
      </c>
      <c r="Q5" s="533" t="s">
        <v>94</v>
      </c>
      <c r="R5" s="533" t="s">
        <v>94</v>
      </c>
      <c r="S5" s="533" t="s">
        <v>94</v>
      </c>
      <c r="T5" s="533" t="s">
        <v>94</v>
      </c>
      <c r="U5" s="533" t="s">
        <v>94</v>
      </c>
      <c r="V5" s="533" t="s">
        <v>94</v>
      </c>
      <c r="W5" s="533" t="s">
        <v>94</v>
      </c>
      <c r="X5" s="533" t="s">
        <v>94</v>
      </c>
      <c r="Y5" s="533" t="s">
        <v>94</v>
      </c>
      <c r="Z5" s="533" t="s">
        <v>94</v>
      </c>
      <c r="AA5" s="533" t="s">
        <v>94</v>
      </c>
      <c r="AB5" s="533" t="s">
        <v>94</v>
      </c>
      <c r="AC5" s="533" t="s">
        <v>94</v>
      </c>
      <c r="AD5" s="533" t="s">
        <v>94</v>
      </c>
      <c r="AE5" s="533" t="s">
        <v>94</v>
      </c>
      <c r="AF5" s="533" t="s">
        <v>94</v>
      </c>
      <c r="AG5" s="286"/>
      <c r="AH5" s="286"/>
      <c r="AK5" s="312"/>
    </row>
    <row r="6" spans="1:40">
      <c r="A6" s="92" t="s">
        <v>483</v>
      </c>
      <c r="B6" s="533" t="s">
        <v>94</v>
      </c>
      <c r="C6" s="533" t="s">
        <v>94</v>
      </c>
      <c r="D6" s="533" t="s">
        <v>94</v>
      </c>
      <c r="E6" s="533" t="s">
        <v>94</v>
      </c>
      <c r="F6" s="533" t="s">
        <v>94</v>
      </c>
      <c r="G6" s="533" t="s">
        <v>94</v>
      </c>
      <c r="H6" s="533" t="s">
        <v>94</v>
      </c>
      <c r="I6" s="533" t="s">
        <v>94</v>
      </c>
      <c r="J6" s="533" t="s">
        <v>94</v>
      </c>
      <c r="K6" s="533" t="s">
        <v>94</v>
      </c>
      <c r="L6" s="533" t="s">
        <v>94</v>
      </c>
      <c r="M6" s="533" t="s">
        <v>94</v>
      </c>
      <c r="N6" s="533" t="s">
        <v>94</v>
      </c>
      <c r="O6" s="533" t="s">
        <v>94</v>
      </c>
      <c r="P6" s="533" t="s">
        <v>94</v>
      </c>
      <c r="Q6" s="533" t="s">
        <v>94</v>
      </c>
      <c r="R6" s="533" t="s">
        <v>94</v>
      </c>
      <c r="S6" s="533" t="s">
        <v>94</v>
      </c>
      <c r="T6" s="533" t="s">
        <v>94</v>
      </c>
      <c r="U6" s="533" t="s">
        <v>94</v>
      </c>
      <c r="V6" s="533" t="s">
        <v>94</v>
      </c>
      <c r="W6" s="533" t="s">
        <v>94</v>
      </c>
      <c r="X6" s="533" t="s">
        <v>94</v>
      </c>
      <c r="Y6" s="533" t="s">
        <v>94</v>
      </c>
      <c r="Z6" s="533" t="s">
        <v>94</v>
      </c>
      <c r="AA6" s="533" t="s">
        <v>94</v>
      </c>
      <c r="AB6" s="533" t="s">
        <v>94</v>
      </c>
      <c r="AC6" s="533" t="s">
        <v>94</v>
      </c>
      <c r="AD6" s="533" t="s">
        <v>94</v>
      </c>
      <c r="AE6" s="533" t="s">
        <v>94</v>
      </c>
      <c r="AF6" s="533" t="s">
        <v>94</v>
      </c>
      <c r="AG6" s="286"/>
      <c r="AH6" s="286"/>
    </row>
    <row r="7" spans="1:40">
      <c r="A7" s="92" t="s">
        <v>89</v>
      </c>
      <c r="B7" s="533"/>
      <c r="C7" s="533"/>
      <c r="D7" s="533"/>
      <c r="E7" s="533"/>
      <c r="F7" s="533"/>
      <c r="G7" s="533"/>
      <c r="H7" s="533"/>
      <c r="I7" s="533"/>
      <c r="J7" s="533"/>
      <c r="K7" s="533"/>
      <c r="L7" s="533"/>
      <c r="M7" s="533"/>
      <c r="N7" s="533"/>
      <c r="O7" s="533"/>
      <c r="P7" s="533"/>
      <c r="Q7" s="533"/>
      <c r="R7" s="533"/>
      <c r="S7" s="533"/>
      <c r="T7" s="533"/>
      <c r="U7" s="533"/>
      <c r="V7" s="533"/>
      <c r="W7" s="533"/>
      <c r="X7" s="533"/>
      <c r="Y7" s="533"/>
      <c r="Z7" s="286"/>
      <c r="AA7" s="286"/>
      <c r="AB7" s="286"/>
      <c r="AC7" s="286"/>
      <c r="AD7" s="286"/>
      <c r="AE7" s="286"/>
      <c r="AF7" s="286"/>
      <c r="AG7" s="286"/>
      <c r="AH7" s="286"/>
      <c r="AK7" s="312"/>
    </row>
    <row r="8" spans="1:40">
      <c r="A8" s="92" t="s">
        <v>482</v>
      </c>
      <c r="B8" s="533"/>
      <c r="C8" s="533"/>
      <c r="D8" s="533"/>
      <c r="E8" s="533"/>
      <c r="F8" s="533"/>
      <c r="G8" s="533"/>
      <c r="H8" s="533"/>
      <c r="I8" s="533"/>
      <c r="J8" s="533"/>
      <c r="K8" s="533"/>
      <c r="L8" s="533"/>
      <c r="M8" s="533"/>
      <c r="N8" s="533"/>
      <c r="O8" s="533"/>
      <c r="P8" s="533"/>
      <c r="Q8" s="533"/>
      <c r="R8" s="533"/>
      <c r="S8" s="533"/>
      <c r="T8" s="533"/>
      <c r="U8" s="533"/>
      <c r="V8" s="533"/>
      <c r="W8" s="533"/>
      <c r="X8" s="533"/>
      <c r="Y8" s="533"/>
      <c r="Z8" s="286"/>
      <c r="AA8" s="286"/>
      <c r="AB8" s="286"/>
      <c r="AC8" s="286"/>
      <c r="AD8" s="286"/>
      <c r="AE8" s="286"/>
      <c r="AF8" s="286"/>
      <c r="AG8" s="286"/>
      <c r="AH8" s="286"/>
    </row>
    <row r="9" spans="1:40">
      <c r="A9" s="92" t="s">
        <v>11</v>
      </c>
      <c r="B9" s="533" t="s">
        <v>94</v>
      </c>
      <c r="C9" s="533" t="s">
        <v>94</v>
      </c>
      <c r="D9" s="533" t="s">
        <v>94</v>
      </c>
      <c r="E9" s="533" t="s">
        <v>94</v>
      </c>
      <c r="F9" s="533" t="s">
        <v>94</v>
      </c>
      <c r="G9" s="533" t="s">
        <v>94</v>
      </c>
      <c r="H9" s="533" t="s">
        <v>94</v>
      </c>
      <c r="I9" s="533" t="s">
        <v>94</v>
      </c>
      <c r="J9" s="533" t="s">
        <v>94</v>
      </c>
      <c r="K9" s="533" t="s">
        <v>94</v>
      </c>
      <c r="L9" s="533" t="s">
        <v>94</v>
      </c>
      <c r="M9" s="533" t="s">
        <v>94</v>
      </c>
      <c r="N9" s="533" t="s">
        <v>94</v>
      </c>
      <c r="O9" s="533" t="s">
        <v>94</v>
      </c>
      <c r="P9" s="533" t="s">
        <v>94</v>
      </c>
      <c r="Q9" s="533" t="s">
        <v>94</v>
      </c>
      <c r="R9" s="533" t="s">
        <v>94</v>
      </c>
      <c r="S9" s="533" t="s">
        <v>94</v>
      </c>
      <c r="T9" s="533" t="s">
        <v>94</v>
      </c>
      <c r="U9" s="533" t="s">
        <v>94</v>
      </c>
      <c r="V9" s="533" t="s">
        <v>94</v>
      </c>
      <c r="W9" s="533" t="s">
        <v>94</v>
      </c>
      <c r="X9" s="533" t="s">
        <v>94</v>
      </c>
      <c r="Y9" s="533" t="s">
        <v>94</v>
      </c>
      <c r="Z9" s="533" t="s">
        <v>94</v>
      </c>
      <c r="AA9" s="533" t="s">
        <v>94</v>
      </c>
      <c r="AB9" s="533" t="s">
        <v>94</v>
      </c>
      <c r="AC9" s="533" t="s">
        <v>94</v>
      </c>
      <c r="AD9" s="533" t="s">
        <v>94</v>
      </c>
      <c r="AE9" s="533" t="s">
        <v>94</v>
      </c>
      <c r="AF9" s="533" t="s">
        <v>94</v>
      </c>
      <c r="AG9" s="286"/>
      <c r="AH9" s="286"/>
    </row>
    <row r="10" spans="1:40">
      <c r="A10" s="92" t="s">
        <v>10</v>
      </c>
      <c r="B10" s="533">
        <v>119.9</v>
      </c>
      <c r="C10" s="533">
        <v>187.8</v>
      </c>
      <c r="D10" s="533">
        <v>245.6</v>
      </c>
      <c r="E10" s="533">
        <v>211.3</v>
      </c>
      <c r="F10" s="533">
        <v>170</v>
      </c>
      <c r="G10" s="533">
        <v>179.3</v>
      </c>
      <c r="H10" s="533">
        <v>168.5</v>
      </c>
      <c r="I10" s="533">
        <v>196.6</v>
      </c>
      <c r="J10" s="533">
        <v>175.1</v>
      </c>
      <c r="K10" s="533">
        <v>190.6</v>
      </c>
      <c r="L10" s="533">
        <v>163.6</v>
      </c>
      <c r="M10" s="533">
        <v>156.5</v>
      </c>
      <c r="N10" s="533">
        <v>163.4</v>
      </c>
      <c r="O10" s="533">
        <v>158.19999999999999</v>
      </c>
      <c r="P10" s="533">
        <v>194.1</v>
      </c>
      <c r="Q10" s="533">
        <v>225.1</v>
      </c>
      <c r="R10" s="533">
        <v>343.1</v>
      </c>
      <c r="S10" s="533">
        <v>314.89999999999998</v>
      </c>
      <c r="T10" s="533">
        <v>314.5</v>
      </c>
      <c r="U10" s="533">
        <v>280.2</v>
      </c>
      <c r="V10" s="533">
        <v>316.2</v>
      </c>
      <c r="W10" s="533"/>
      <c r="X10" s="533"/>
      <c r="Y10" s="533" t="s">
        <v>7</v>
      </c>
      <c r="Z10" s="286"/>
      <c r="AA10" s="286"/>
      <c r="AB10" s="286"/>
      <c r="AC10" s="286"/>
      <c r="AD10" s="286">
        <v>267</v>
      </c>
      <c r="AE10" s="286"/>
      <c r="AF10" s="286">
        <v>347.26049400853498</v>
      </c>
      <c r="AG10" s="286">
        <v>341.87872214994866</v>
      </c>
      <c r="AH10" s="286">
        <v>323.41156513891195</v>
      </c>
      <c r="AK10" s="312"/>
    </row>
    <row r="11" spans="1:40">
      <c r="A11" s="92" t="s">
        <v>9</v>
      </c>
      <c r="B11" s="533">
        <v>139.1</v>
      </c>
      <c r="C11" s="533">
        <v>130.4</v>
      </c>
      <c r="D11" s="533">
        <v>204.4</v>
      </c>
      <c r="E11" s="533">
        <v>171.7</v>
      </c>
      <c r="F11" s="533">
        <v>117.8</v>
      </c>
      <c r="G11" s="533">
        <v>969.4</v>
      </c>
      <c r="H11" s="533">
        <v>854.4</v>
      </c>
      <c r="I11" s="533">
        <v>729.2</v>
      </c>
      <c r="J11" s="533">
        <v>727.5</v>
      </c>
      <c r="K11" s="533">
        <v>594.4</v>
      </c>
      <c r="L11" s="533">
        <v>632.79999999999995</v>
      </c>
      <c r="M11" s="533">
        <v>648.4</v>
      </c>
      <c r="N11" s="533">
        <v>472.8</v>
      </c>
      <c r="O11" s="533">
        <v>583.4</v>
      </c>
      <c r="P11" s="533">
        <v>717.8</v>
      </c>
      <c r="Q11" s="533">
        <v>751.3</v>
      </c>
      <c r="R11" s="533">
        <v>672.1</v>
      </c>
      <c r="S11" s="533">
        <v>1067.4000000000001</v>
      </c>
      <c r="T11" s="533">
        <v>1293.9000000000001</v>
      </c>
      <c r="U11" s="533">
        <v>1089.01</v>
      </c>
      <c r="V11" s="533">
        <v>1048.99</v>
      </c>
      <c r="W11" s="533">
        <v>1217.27</v>
      </c>
      <c r="X11" s="533">
        <v>973.77</v>
      </c>
      <c r="Y11" s="286">
        <v>971.18</v>
      </c>
      <c r="Z11" s="286"/>
      <c r="AA11" s="286">
        <v>833.47168368039263</v>
      </c>
      <c r="AB11" s="286">
        <v>829.00526364349776</v>
      </c>
      <c r="AC11" s="286">
        <v>851.57391796957597</v>
      </c>
      <c r="AD11" s="286">
        <v>881.82450876001826</v>
      </c>
      <c r="AE11" s="286">
        <v>867.77462209125508</v>
      </c>
      <c r="AF11" s="286"/>
      <c r="AG11" s="286"/>
      <c r="AH11" s="286"/>
    </row>
    <row r="12" spans="1:40">
      <c r="A12" s="92" t="s">
        <v>8</v>
      </c>
      <c r="B12" s="533" t="s">
        <v>94</v>
      </c>
      <c r="C12" s="533" t="s">
        <v>94</v>
      </c>
      <c r="D12" s="533" t="s">
        <v>94</v>
      </c>
      <c r="E12" s="533" t="s">
        <v>94</v>
      </c>
      <c r="F12" s="533" t="s">
        <v>94</v>
      </c>
      <c r="G12" s="533" t="s">
        <v>94</v>
      </c>
      <c r="H12" s="533" t="s">
        <v>94</v>
      </c>
      <c r="I12" s="533" t="s">
        <v>94</v>
      </c>
      <c r="J12" s="533" t="s">
        <v>94</v>
      </c>
      <c r="K12" s="533" t="s">
        <v>94</v>
      </c>
      <c r="L12" s="533" t="s">
        <v>94</v>
      </c>
      <c r="M12" s="533" t="s">
        <v>94</v>
      </c>
      <c r="N12" s="533" t="s">
        <v>94</v>
      </c>
      <c r="O12" s="533" t="s">
        <v>94</v>
      </c>
      <c r="P12" s="533" t="s">
        <v>94</v>
      </c>
      <c r="Q12" s="533" t="s">
        <v>94</v>
      </c>
      <c r="R12" s="533" t="s">
        <v>94</v>
      </c>
      <c r="S12" s="533" t="s">
        <v>94</v>
      </c>
      <c r="T12" s="533" t="s">
        <v>94</v>
      </c>
      <c r="U12" s="533" t="s">
        <v>94</v>
      </c>
      <c r="V12" s="533" t="s">
        <v>94</v>
      </c>
      <c r="W12" s="533" t="s">
        <v>94</v>
      </c>
      <c r="X12" s="533" t="s">
        <v>94</v>
      </c>
      <c r="Y12" s="533" t="s">
        <v>94</v>
      </c>
      <c r="Z12" s="533" t="s">
        <v>94</v>
      </c>
      <c r="AA12" s="533" t="s">
        <v>94</v>
      </c>
      <c r="AB12" s="533" t="s">
        <v>94</v>
      </c>
      <c r="AC12" s="533" t="s">
        <v>94</v>
      </c>
      <c r="AD12" s="533" t="s">
        <v>94</v>
      </c>
      <c r="AE12" s="533" t="s">
        <v>94</v>
      </c>
      <c r="AF12" s="533" t="s">
        <v>94</v>
      </c>
      <c r="AG12" s="286"/>
      <c r="AH12" s="286"/>
      <c r="AK12" s="269"/>
    </row>
    <row r="13" spans="1:40">
      <c r="A13" s="92" t="s">
        <v>6</v>
      </c>
      <c r="B13" s="533">
        <v>181.1</v>
      </c>
      <c r="C13" s="533">
        <v>149.69999999999999</v>
      </c>
      <c r="D13" s="533">
        <v>146.80000000000001</v>
      </c>
      <c r="E13" s="533">
        <v>162.4</v>
      </c>
      <c r="F13" s="533">
        <v>135.80000000000001</v>
      </c>
      <c r="G13" s="533">
        <v>217.1</v>
      </c>
      <c r="H13" s="533">
        <v>169.9</v>
      </c>
      <c r="I13" s="533">
        <v>165.2</v>
      </c>
      <c r="J13" s="533">
        <v>168.9</v>
      </c>
      <c r="K13" s="533">
        <v>90.6</v>
      </c>
      <c r="L13" s="533">
        <v>94.2</v>
      </c>
      <c r="M13" s="533">
        <v>105.6</v>
      </c>
      <c r="N13" s="533">
        <v>84.1</v>
      </c>
      <c r="O13" s="533">
        <v>144.6</v>
      </c>
      <c r="P13" s="533">
        <v>163.30000000000001</v>
      </c>
      <c r="Q13" s="533">
        <v>157.6</v>
      </c>
      <c r="R13" s="533">
        <v>193.9</v>
      </c>
      <c r="S13" s="533">
        <v>300.60000000000002</v>
      </c>
      <c r="T13" s="533">
        <v>322.3</v>
      </c>
      <c r="U13" s="533">
        <v>286.2</v>
      </c>
      <c r="V13" s="533">
        <v>415.2</v>
      </c>
      <c r="W13" s="533"/>
      <c r="X13" s="533"/>
      <c r="Y13" s="533"/>
      <c r="Z13" s="286">
        <v>729.2</v>
      </c>
      <c r="AA13" s="286">
        <v>699.5</v>
      </c>
      <c r="AB13" s="286">
        <v>753.8</v>
      </c>
      <c r="AC13" s="286"/>
      <c r="AD13" s="286"/>
      <c r="AE13" s="286">
        <v>737.2</v>
      </c>
      <c r="AF13" s="286">
        <v>848.7</v>
      </c>
      <c r="AG13" s="286">
        <v>869.7</v>
      </c>
      <c r="AH13" s="286"/>
      <c r="AM13" s="617"/>
    </row>
    <row r="14" spans="1:40">
      <c r="A14" s="92" t="s">
        <v>17</v>
      </c>
      <c r="B14" s="533" t="s">
        <v>94</v>
      </c>
      <c r="C14" s="533" t="s">
        <v>94</v>
      </c>
      <c r="D14" s="533" t="s">
        <v>94</v>
      </c>
      <c r="E14" s="533" t="s">
        <v>94</v>
      </c>
      <c r="F14" s="533" t="s">
        <v>94</v>
      </c>
      <c r="G14" s="533" t="s">
        <v>94</v>
      </c>
      <c r="H14" s="533" t="s">
        <v>94</v>
      </c>
      <c r="I14" s="533" t="s">
        <v>94</v>
      </c>
      <c r="J14" s="533" t="s">
        <v>94</v>
      </c>
      <c r="K14" s="533" t="s">
        <v>94</v>
      </c>
      <c r="L14" s="533" t="s">
        <v>94</v>
      </c>
      <c r="M14" s="533" t="s">
        <v>94</v>
      </c>
      <c r="N14" s="533" t="s">
        <v>94</v>
      </c>
      <c r="O14" s="533" t="s">
        <v>94</v>
      </c>
      <c r="P14" s="533" t="s">
        <v>94</v>
      </c>
      <c r="Q14" s="533" t="s">
        <v>94</v>
      </c>
      <c r="R14" s="533" t="s">
        <v>94</v>
      </c>
      <c r="S14" s="533" t="s">
        <v>94</v>
      </c>
      <c r="T14" s="533" t="s">
        <v>94</v>
      </c>
      <c r="U14" s="533" t="s">
        <v>94</v>
      </c>
      <c r="V14" s="533" t="s">
        <v>94</v>
      </c>
      <c r="W14" s="533" t="s">
        <v>94</v>
      </c>
      <c r="X14" s="533" t="s">
        <v>94</v>
      </c>
      <c r="Y14" s="533" t="s">
        <v>94</v>
      </c>
      <c r="Z14" s="533" t="s">
        <v>94</v>
      </c>
      <c r="AA14" s="533" t="s">
        <v>94</v>
      </c>
      <c r="AB14" s="533" t="s">
        <v>94</v>
      </c>
      <c r="AC14" s="533" t="s">
        <v>94</v>
      </c>
      <c r="AD14" s="533" t="s">
        <v>94</v>
      </c>
      <c r="AE14" s="533" t="s">
        <v>94</v>
      </c>
      <c r="AF14" s="533" t="s">
        <v>94</v>
      </c>
      <c r="AG14" s="286"/>
      <c r="AH14" s="286"/>
    </row>
    <row r="15" spans="1:40" ht="14.1" customHeight="1">
      <c r="A15" s="92" t="s">
        <v>4</v>
      </c>
      <c r="B15" s="533" t="s">
        <v>94</v>
      </c>
      <c r="C15" s="533" t="s">
        <v>94</v>
      </c>
      <c r="D15" s="533" t="s">
        <v>94</v>
      </c>
      <c r="E15" s="533" t="s">
        <v>94</v>
      </c>
      <c r="F15" s="533" t="s">
        <v>94</v>
      </c>
      <c r="G15" s="533" t="s">
        <v>94</v>
      </c>
      <c r="H15" s="533" t="s">
        <v>94</v>
      </c>
      <c r="I15" s="533" t="s">
        <v>94</v>
      </c>
      <c r="J15" s="533" t="s">
        <v>94</v>
      </c>
      <c r="K15" s="533" t="s">
        <v>94</v>
      </c>
      <c r="L15" s="533" t="s">
        <v>94</v>
      </c>
      <c r="M15" s="533" t="s">
        <v>94</v>
      </c>
      <c r="N15" s="533" t="s">
        <v>94</v>
      </c>
      <c r="O15" s="533" t="s">
        <v>94</v>
      </c>
      <c r="P15" s="533" t="s">
        <v>94</v>
      </c>
      <c r="Q15" s="533" t="s">
        <v>94</v>
      </c>
      <c r="R15" s="533" t="s">
        <v>94</v>
      </c>
      <c r="S15" s="533" t="s">
        <v>94</v>
      </c>
      <c r="T15" s="533" t="s">
        <v>94</v>
      </c>
      <c r="U15" s="533" t="s">
        <v>94</v>
      </c>
      <c r="V15" s="533" t="s">
        <v>94</v>
      </c>
      <c r="W15" s="533" t="s">
        <v>94</v>
      </c>
      <c r="X15" s="533" t="s">
        <v>94</v>
      </c>
      <c r="Y15" s="533" t="s">
        <v>94</v>
      </c>
      <c r="Z15" s="286" t="s">
        <v>94</v>
      </c>
      <c r="AA15" s="286" t="s">
        <v>94</v>
      </c>
      <c r="AB15" s="286" t="s">
        <v>94</v>
      </c>
      <c r="AC15" s="286" t="s">
        <v>94</v>
      </c>
      <c r="AD15" s="286" t="s">
        <v>94</v>
      </c>
      <c r="AE15" s="286" t="s">
        <v>94</v>
      </c>
      <c r="AF15" s="286" t="s">
        <v>94</v>
      </c>
      <c r="AG15" s="286"/>
      <c r="AH15" s="286"/>
      <c r="AK15" s="269"/>
    </row>
    <row r="16" spans="1:40">
      <c r="A16" s="92" t="s">
        <v>3</v>
      </c>
      <c r="B16" s="533">
        <v>383.9</v>
      </c>
      <c r="C16" s="533">
        <v>420.8</v>
      </c>
      <c r="D16" s="533">
        <v>385.6</v>
      </c>
      <c r="E16" s="533">
        <v>354.9</v>
      </c>
      <c r="F16" s="533">
        <v>363.9</v>
      </c>
      <c r="G16" s="533">
        <v>344.2</v>
      </c>
      <c r="H16" s="533">
        <v>342.7</v>
      </c>
      <c r="I16" s="533">
        <v>292.3</v>
      </c>
      <c r="J16" s="533">
        <v>264.5</v>
      </c>
      <c r="K16" s="533">
        <v>245.8</v>
      </c>
      <c r="L16" s="533">
        <v>226.5</v>
      </c>
      <c r="M16" s="533">
        <v>234.3</v>
      </c>
      <c r="N16" s="533">
        <v>335.1</v>
      </c>
      <c r="O16" s="533">
        <v>352.3</v>
      </c>
      <c r="P16" s="533">
        <v>309.60000000000002</v>
      </c>
      <c r="Q16" s="533">
        <v>430.7</v>
      </c>
      <c r="R16" s="533">
        <v>608</v>
      </c>
      <c r="S16" s="533">
        <v>619.79999999999995</v>
      </c>
      <c r="T16" s="533">
        <v>480.3</v>
      </c>
      <c r="U16" s="533">
        <v>507.5</v>
      </c>
      <c r="V16" s="533">
        <v>621.20000000000005</v>
      </c>
      <c r="W16" s="533"/>
      <c r="X16" s="533"/>
      <c r="Y16" s="533"/>
      <c r="Z16" s="286"/>
      <c r="AA16" s="286"/>
      <c r="AB16" s="286"/>
      <c r="AC16" s="286"/>
      <c r="AD16" s="286"/>
      <c r="AE16" s="286"/>
      <c r="AF16" s="286"/>
      <c r="AG16" s="286"/>
      <c r="AH16" s="286"/>
      <c r="AK16" s="312"/>
    </row>
    <row r="17" spans="1:39">
      <c r="A17" s="92" t="s">
        <v>32</v>
      </c>
      <c r="B17" s="533"/>
      <c r="C17" s="533"/>
      <c r="D17" s="533"/>
      <c r="E17" s="533"/>
      <c r="F17" s="533"/>
      <c r="G17" s="533"/>
      <c r="H17" s="533"/>
      <c r="I17" s="533"/>
      <c r="J17" s="533"/>
      <c r="K17" s="533"/>
      <c r="L17" s="533"/>
      <c r="M17" s="533"/>
      <c r="N17" s="533"/>
      <c r="O17" s="533">
        <v>347.22874977051583</v>
      </c>
      <c r="P17" s="533">
        <v>356.47189810278792</v>
      </c>
      <c r="Q17" s="533">
        <v>343.01941049604596</v>
      </c>
      <c r="R17" s="533">
        <v>376.20051914341337</v>
      </c>
      <c r="S17" s="533">
        <v>418.69263562651508</v>
      </c>
      <c r="T17" s="533">
        <v>409.71976066045596</v>
      </c>
      <c r="U17" s="533">
        <v>414.55261477329174</v>
      </c>
      <c r="V17" s="533">
        <v>420.14703993835877</v>
      </c>
      <c r="W17" s="533">
        <v>441.30368390914293</v>
      </c>
      <c r="X17" s="286">
        <v>401.4</v>
      </c>
      <c r="Y17" s="286">
        <v>397.4</v>
      </c>
      <c r="Z17" s="286">
        <v>333.7</v>
      </c>
      <c r="AA17" s="286">
        <v>311</v>
      </c>
      <c r="AB17" s="286"/>
      <c r="AC17" s="286"/>
      <c r="AD17" s="286"/>
      <c r="AE17" s="286"/>
      <c r="AF17" s="286"/>
      <c r="AG17" s="286"/>
      <c r="AH17" s="286"/>
      <c r="AK17" s="312"/>
    </row>
    <row r="18" spans="1:39">
      <c r="A18" s="92" t="s">
        <v>1</v>
      </c>
      <c r="B18" s="533"/>
      <c r="C18" s="533"/>
      <c r="D18" s="533"/>
      <c r="E18" s="533"/>
      <c r="F18" s="533"/>
      <c r="G18" s="533"/>
      <c r="H18" s="533"/>
      <c r="I18" s="533"/>
      <c r="J18" s="533"/>
      <c r="K18" s="533"/>
      <c r="L18" s="533"/>
      <c r="M18" s="533"/>
      <c r="N18" s="533"/>
      <c r="O18" s="533"/>
      <c r="P18" s="533"/>
      <c r="Q18" s="533"/>
      <c r="R18" s="533"/>
      <c r="S18" s="533"/>
      <c r="T18" s="533"/>
      <c r="U18" s="533"/>
      <c r="V18" s="533"/>
      <c r="W18" s="533"/>
      <c r="X18" s="286">
        <v>1670.11</v>
      </c>
      <c r="Y18" s="286">
        <v>1515.07</v>
      </c>
      <c r="Z18" s="286">
        <v>1164.0999999999999</v>
      </c>
      <c r="AA18" s="286"/>
      <c r="AB18" s="286"/>
      <c r="AC18" s="286">
        <v>1352.5</v>
      </c>
      <c r="AD18" s="286">
        <v>1180.3</v>
      </c>
      <c r="AE18" s="286">
        <v>1031.9000000000001</v>
      </c>
      <c r="AF18" s="286">
        <v>1216.9000000000001</v>
      </c>
      <c r="AG18" s="286">
        <v>1446.9</v>
      </c>
      <c r="AH18" s="286">
        <v>1312</v>
      </c>
      <c r="AK18" s="312"/>
      <c r="AM18" s="617"/>
    </row>
    <row r="19" spans="1:39">
      <c r="A19" s="92" t="s">
        <v>23</v>
      </c>
      <c r="B19" s="533"/>
      <c r="C19" s="533"/>
      <c r="D19" s="533"/>
      <c r="E19" s="533"/>
      <c r="F19" s="533"/>
      <c r="G19" s="533"/>
      <c r="H19" s="533"/>
      <c r="I19" s="533"/>
      <c r="J19" s="533"/>
      <c r="K19" s="533"/>
      <c r="L19" s="533"/>
      <c r="M19" s="533"/>
      <c r="N19" s="533"/>
      <c r="O19" s="533"/>
      <c r="P19" s="533"/>
      <c r="Q19" s="533"/>
      <c r="R19" s="533"/>
      <c r="S19" s="533"/>
      <c r="T19" s="533"/>
      <c r="U19" s="533"/>
      <c r="V19" s="533"/>
      <c r="W19" s="533"/>
      <c r="X19" s="533"/>
      <c r="Y19" s="533"/>
      <c r="Z19" s="286"/>
      <c r="AA19" s="286"/>
      <c r="AB19" s="286"/>
      <c r="AC19" s="286"/>
      <c r="AD19" s="286"/>
      <c r="AE19" s="286"/>
      <c r="AF19" s="286">
        <v>841.3</v>
      </c>
      <c r="AG19" s="286">
        <v>358</v>
      </c>
      <c r="AH19" s="286">
        <v>876.9</v>
      </c>
      <c r="AM19" s="617"/>
    </row>
    <row r="20" spans="1:39">
      <c r="A20" s="17"/>
      <c r="B20" s="17"/>
      <c r="P20" s="17"/>
      <c r="Q20" s="17"/>
      <c r="R20" s="17"/>
      <c r="S20" s="17"/>
      <c r="T20" s="17"/>
      <c r="X20" s="17"/>
      <c r="AE20" s="190"/>
      <c r="AF20" s="190"/>
      <c r="AG20" s="190"/>
      <c r="AH20" s="190"/>
    </row>
    <row r="21" spans="1:39">
      <c r="A21" s="44" t="s">
        <v>18</v>
      </c>
      <c r="B21" s="13"/>
      <c r="D21" s="17"/>
      <c r="F21" s="17"/>
      <c r="G21" s="17"/>
      <c r="H21" s="17"/>
      <c r="I21" s="17"/>
      <c r="J21" s="17"/>
      <c r="K21" s="17"/>
      <c r="L21" s="17"/>
      <c r="M21" s="17"/>
      <c r="N21" s="17"/>
      <c r="O21" s="17"/>
      <c r="P21" s="17"/>
      <c r="Q21" s="17"/>
      <c r="R21" s="17"/>
      <c r="S21" s="17"/>
      <c r="T21" s="17"/>
      <c r="X21" s="17"/>
      <c r="AE21" s="13"/>
      <c r="AF21" s="13"/>
      <c r="AG21" s="13"/>
      <c r="AH21" s="13"/>
    </row>
    <row r="22" spans="1:39">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row>
    <row r="23" spans="1:39">
      <c r="A23" s="13" t="s">
        <v>375</v>
      </c>
      <c r="B23" s="17"/>
      <c r="D23" s="17"/>
      <c r="F23" s="17"/>
      <c r="G23" s="17"/>
      <c r="H23" s="17"/>
      <c r="I23" s="17"/>
      <c r="J23" s="17"/>
      <c r="K23" s="17"/>
      <c r="L23" s="17"/>
      <c r="M23" s="17"/>
      <c r="N23" s="17"/>
      <c r="O23" s="17"/>
      <c r="P23" s="17"/>
      <c r="Q23" s="17"/>
      <c r="R23" s="17"/>
      <c r="S23" s="17"/>
      <c r="T23" s="17"/>
      <c r="U23" s="13"/>
      <c r="V23" s="13"/>
      <c r="W23" s="13"/>
      <c r="X23" s="17"/>
      <c r="AE23" s="13"/>
      <c r="AF23" s="13"/>
      <c r="AG23" s="13"/>
      <c r="AH23" s="13"/>
    </row>
    <row r="24" spans="1:39">
      <c r="A24" s="17"/>
      <c r="U24" s="13"/>
      <c r="V24" s="13"/>
      <c r="W24" s="13"/>
      <c r="AE24" s="13"/>
      <c r="AF24" s="13"/>
      <c r="AG24" s="13"/>
      <c r="AH24" s="13"/>
    </row>
    <row r="25" spans="1:39">
      <c r="A25" s="17" t="s">
        <v>2876</v>
      </c>
      <c r="U25" s="13"/>
      <c r="V25" s="13"/>
      <c r="W25" s="13"/>
    </row>
    <row r="26" spans="1:39">
      <c r="A26" s="17"/>
      <c r="U26" s="13"/>
      <c r="V26" s="13"/>
      <c r="W26" s="13"/>
    </row>
    <row r="27" spans="1:39">
      <c r="A27" s="17" t="s">
        <v>3160</v>
      </c>
      <c r="U27" s="13"/>
      <c r="V27" s="13"/>
      <c r="W27" s="13"/>
    </row>
    <row r="28" spans="1:39">
      <c r="A28" s="17"/>
      <c r="U28" s="13"/>
      <c r="V28" s="13"/>
      <c r="W28" s="13"/>
    </row>
    <row r="29" spans="1:39">
      <c r="A29" s="53" t="s">
        <v>3372</v>
      </c>
      <c r="U29" s="13"/>
      <c r="V29" s="13"/>
      <c r="W29" s="13"/>
    </row>
    <row r="30" spans="1:39">
      <c r="U30" s="13"/>
      <c r="V30" s="13"/>
      <c r="W30" s="13"/>
    </row>
    <row r="31" spans="1:39">
      <c r="A31" s="53" t="s">
        <v>102</v>
      </c>
      <c r="U31" s="13"/>
      <c r="V31" s="13"/>
      <c r="W31" s="13"/>
    </row>
    <row r="32" spans="1:39">
      <c r="U32" s="13"/>
      <c r="V32" s="13"/>
      <c r="W32" s="13"/>
    </row>
    <row r="33" spans="21:23">
      <c r="U33" s="13"/>
      <c r="V33" s="13"/>
      <c r="W33" s="13"/>
    </row>
  </sheetData>
  <conditionalFormatting sqref="U1:W2">
    <cfRule type="expression" dxfId="76" priority="1" stopIfTrue="1">
      <formula>#N/A</formula>
    </cfRule>
  </conditionalFormatting>
  <hyperlinks>
    <hyperlink ref="AJ3" location="Content!A1" display="Back to content page" xr:uid="{00000000-0004-0000-1601-000000000000}"/>
  </hyperlinks>
  <pageMargins left="0.7" right="0.7" top="0.75" bottom="0.75" header="0.3" footer="0.3"/>
  <pageSetup paperSize="9" orientation="portrait" r:id="rId1"/>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sheetPr codeName="Sheet280"/>
  <dimension ref="A1:AM37"/>
  <sheetViews>
    <sheetView topLeftCell="A13" zoomScale="108" zoomScaleNormal="108" workbookViewId="0">
      <selection activeCell="A33" sqref="A33"/>
    </sheetView>
  </sheetViews>
  <sheetFormatPr defaultRowHeight="14.4"/>
  <cols>
    <col min="1" max="1" width="34.21875" customWidth="1"/>
    <col min="2" max="34" width="8.5546875" customWidth="1"/>
  </cols>
  <sheetData>
    <row r="1" spans="1:39">
      <c r="A1" s="18" t="s">
        <v>3003</v>
      </c>
      <c r="B1" s="13"/>
      <c r="C1" s="13"/>
      <c r="D1" s="13"/>
      <c r="E1" s="13"/>
      <c r="F1" s="13"/>
      <c r="G1" s="13"/>
      <c r="H1" s="13"/>
      <c r="I1" s="13"/>
      <c r="J1" s="13"/>
      <c r="K1" s="13"/>
      <c r="L1" s="13"/>
      <c r="M1" s="13"/>
      <c r="N1" s="13"/>
      <c r="O1" s="13"/>
      <c r="P1" s="13"/>
      <c r="Q1" s="13"/>
      <c r="R1" s="13"/>
      <c r="S1" s="13"/>
      <c r="T1" s="13"/>
      <c r="U1" s="62"/>
      <c r="V1" s="62"/>
      <c r="W1" s="62"/>
      <c r="X1" s="13"/>
      <c r="AE1" s="13"/>
      <c r="AF1" s="13"/>
      <c r="AG1" s="13"/>
      <c r="AH1" s="13"/>
    </row>
    <row r="2" spans="1:39">
      <c r="A2" s="13"/>
      <c r="B2" s="13"/>
      <c r="C2" s="13"/>
      <c r="D2" s="13"/>
      <c r="E2" s="13"/>
      <c r="F2" s="13"/>
      <c r="G2" s="13"/>
      <c r="H2" s="13"/>
      <c r="I2" s="13"/>
      <c r="J2" s="13"/>
      <c r="K2" s="13"/>
      <c r="L2" s="13"/>
      <c r="M2" s="13"/>
      <c r="N2" s="13"/>
      <c r="O2" s="13"/>
      <c r="P2" s="13"/>
      <c r="Q2" s="13"/>
      <c r="R2" s="13"/>
      <c r="S2" s="13"/>
      <c r="T2" s="13"/>
      <c r="U2" s="62"/>
      <c r="V2" s="62"/>
      <c r="W2" s="62"/>
      <c r="X2" s="13"/>
      <c r="AE2" s="13"/>
      <c r="AF2" s="13"/>
      <c r="AG2" s="13"/>
      <c r="AH2" s="13"/>
    </row>
    <row r="3" spans="1:39">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J3" s="1" t="s">
        <v>528</v>
      </c>
    </row>
    <row r="4" spans="1:39">
      <c r="A4" s="92" t="s">
        <v>13</v>
      </c>
      <c r="B4" s="533"/>
      <c r="C4" s="533"/>
      <c r="D4" s="533"/>
      <c r="E4" s="533"/>
      <c r="F4" s="533"/>
      <c r="G4" s="533"/>
      <c r="H4" s="533"/>
      <c r="I4" s="533"/>
      <c r="J4" s="533"/>
      <c r="K4" s="533"/>
      <c r="L4" s="533"/>
      <c r="M4" s="533"/>
      <c r="N4" s="533"/>
      <c r="O4" s="533"/>
      <c r="P4" s="533"/>
      <c r="Q4" s="533"/>
      <c r="R4" s="533"/>
      <c r="S4" s="533"/>
      <c r="T4" s="533"/>
      <c r="U4" s="533">
        <v>331.9</v>
      </c>
      <c r="V4" s="533">
        <v>308.3</v>
      </c>
      <c r="W4" s="533">
        <v>417.9</v>
      </c>
      <c r="X4" s="533">
        <v>300.06</v>
      </c>
      <c r="Y4" s="286">
        <v>234.02</v>
      </c>
      <c r="Z4" s="286"/>
      <c r="AA4" s="286"/>
      <c r="AB4" s="286"/>
      <c r="AC4" s="286"/>
      <c r="AD4" s="286"/>
      <c r="AE4" s="286"/>
      <c r="AF4" s="286"/>
      <c r="AG4" s="286"/>
      <c r="AH4" s="286"/>
      <c r="AJ4" s="33"/>
      <c r="AK4" s="312"/>
      <c r="AL4" s="8"/>
    </row>
    <row r="5" spans="1:39">
      <c r="A5" s="92" t="s">
        <v>12</v>
      </c>
      <c r="B5" s="533" t="s">
        <v>94</v>
      </c>
      <c r="C5" s="533" t="s">
        <v>94</v>
      </c>
      <c r="D5" s="533" t="s">
        <v>94</v>
      </c>
      <c r="E5" s="533" t="s">
        <v>94</v>
      </c>
      <c r="F5" s="533" t="s">
        <v>94</v>
      </c>
      <c r="G5" s="533" t="s">
        <v>94</v>
      </c>
      <c r="H5" s="533" t="s">
        <v>94</v>
      </c>
      <c r="I5" s="533" t="s">
        <v>94</v>
      </c>
      <c r="J5" s="533" t="s">
        <v>94</v>
      </c>
      <c r="K5" s="533" t="s">
        <v>94</v>
      </c>
      <c r="L5" s="533" t="s">
        <v>94</v>
      </c>
      <c r="M5" s="533" t="s">
        <v>94</v>
      </c>
      <c r="N5" s="533" t="s">
        <v>94</v>
      </c>
      <c r="O5" s="533" t="s">
        <v>94</v>
      </c>
      <c r="P5" s="533" t="s">
        <v>94</v>
      </c>
      <c r="Q5" s="533" t="s">
        <v>94</v>
      </c>
      <c r="R5" s="533" t="s">
        <v>94</v>
      </c>
      <c r="S5" s="533" t="s">
        <v>94</v>
      </c>
      <c r="T5" s="533" t="s">
        <v>94</v>
      </c>
      <c r="U5" s="533" t="s">
        <v>94</v>
      </c>
      <c r="V5" s="533" t="s">
        <v>94</v>
      </c>
      <c r="W5" s="533" t="s">
        <v>94</v>
      </c>
      <c r="X5" s="533" t="s">
        <v>94</v>
      </c>
      <c r="Y5" s="533" t="s">
        <v>94</v>
      </c>
      <c r="Z5" s="533" t="s">
        <v>94</v>
      </c>
      <c r="AA5" s="533" t="s">
        <v>94</v>
      </c>
      <c r="AB5" s="533" t="s">
        <v>94</v>
      </c>
      <c r="AC5" s="533" t="s">
        <v>94</v>
      </c>
      <c r="AD5" s="533" t="s">
        <v>94</v>
      </c>
      <c r="AE5" s="533" t="s">
        <v>94</v>
      </c>
      <c r="AF5" s="533" t="s">
        <v>94</v>
      </c>
      <c r="AG5" s="286"/>
      <c r="AH5" s="286"/>
      <c r="AK5" s="312"/>
    </row>
    <row r="6" spans="1:39">
      <c r="A6" s="92" t="s">
        <v>483</v>
      </c>
      <c r="B6" s="286"/>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row>
    <row r="7" spans="1:39">
      <c r="A7" s="92" t="s">
        <v>89</v>
      </c>
      <c r="B7" s="533"/>
      <c r="C7" s="533"/>
      <c r="D7" s="533"/>
      <c r="E7" s="533"/>
      <c r="F7" s="533"/>
      <c r="G7" s="533"/>
      <c r="H7" s="533"/>
      <c r="I7" s="533"/>
      <c r="J7" s="533"/>
      <c r="K7" s="533"/>
      <c r="L7" s="533"/>
      <c r="M7" s="533"/>
      <c r="N7" s="533"/>
      <c r="O7" s="533"/>
      <c r="P7" s="533"/>
      <c r="Q7" s="533"/>
      <c r="R7" s="533"/>
      <c r="S7" s="533"/>
      <c r="T7" s="533"/>
      <c r="U7" s="533"/>
      <c r="V7" s="533"/>
      <c r="W7" s="533"/>
      <c r="X7" s="533"/>
      <c r="Y7" s="533"/>
      <c r="Z7" s="286"/>
      <c r="AA7" s="286"/>
      <c r="AB7" s="286"/>
      <c r="AC7" s="286"/>
      <c r="AD7" s="286"/>
      <c r="AE7" s="286"/>
      <c r="AF7" s="286"/>
      <c r="AG7" s="286"/>
      <c r="AH7" s="286"/>
      <c r="AK7" s="312"/>
    </row>
    <row r="8" spans="1:39">
      <c r="A8" s="92" t="s">
        <v>482</v>
      </c>
      <c r="B8" s="533"/>
      <c r="C8" s="533"/>
      <c r="D8" s="533"/>
      <c r="E8" s="533"/>
      <c r="F8" s="533"/>
      <c r="G8" s="533"/>
      <c r="H8" s="533"/>
      <c r="I8" s="533"/>
      <c r="J8" s="533"/>
      <c r="K8" s="533"/>
      <c r="L8" s="533"/>
      <c r="M8" s="533"/>
      <c r="N8" s="533"/>
      <c r="O8" s="533"/>
      <c r="P8" s="533"/>
      <c r="Q8" s="533"/>
      <c r="R8" s="533"/>
      <c r="S8" s="533"/>
      <c r="T8" s="533"/>
      <c r="U8" s="533"/>
      <c r="V8" s="533"/>
      <c r="W8" s="533"/>
      <c r="X8" s="533"/>
      <c r="Y8" s="533"/>
      <c r="Z8" s="286"/>
      <c r="AA8" s="286"/>
      <c r="AB8" s="286"/>
      <c r="AC8" s="286"/>
      <c r="AD8" s="286"/>
      <c r="AE8" s="286"/>
      <c r="AF8" s="286"/>
      <c r="AG8" s="286"/>
      <c r="AH8" s="286"/>
    </row>
    <row r="9" spans="1:39">
      <c r="A9" s="92" t="s">
        <v>11</v>
      </c>
      <c r="B9" s="533" t="s">
        <v>94</v>
      </c>
      <c r="C9" s="533" t="s">
        <v>94</v>
      </c>
      <c r="D9" s="533" t="s">
        <v>94</v>
      </c>
      <c r="E9" s="533" t="s">
        <v>94</v>
      </c>
      <c r="F9" s="533" t="s">
        <v>94</v>
      </c>
      <c r="G9" s="533" t="s">
        <v>94</v>
      </c>
      <c r="H9" s="533" t="s">
        <v>94</v>
      </c>
      <c r="I9" s="533" t="s">
        <v>94</v>
      </c>
      <c r="J9" s="533" t="s">
        <v>94</v>
      </c>
      <c r="K9" s="533" t="s">
        <v>94</v>
      </c>
      <c r="L9" s="533" t="s">
        <v>94</v>
      </c>
      <c r="M9" s="533" t="s">
        <v>94</v>
      </c>
      <c r="N9" s="533" t="s">
        <v>94</v>
      </c>
      <c r="O9" s="533" t="s">
        <v>94</v>
      </c>
      <c r="P9" s="533" t="s">
        <v>94</v>
      </c>
      <c r="Q9" s="533" t="s">
        <v>94</v>
      </c>
      <c r="R9" s="533" t="s">
        <v>94</v>
      </c>
      <c r="S9" s="533" t="s">
        <v>94</v>
      </c>
      <c r="T9" s="533" t="s">
        <v>94</v>
      </c>
      <c r="U9" s="533" t="s">
        <v>94</v>
      </c>
      <c r="V9" s="533" t="s">
        <v>94</v>
      </c>
      <c r="W9" s="533" t="s">
        <v>94</v>
      </c>
      <c r="X9" s="533" t="s">
        <v>94</v>
      </c>
      <c r="Y9" s="533" t="s">
        <v>94</v>
      </c>
      <c r="Z9" s="533" t="s">
        <v>94</v>
      </c>
      <c r="AA9" s="533" t="s">
        <v>94</v>
      </c>
      <c r="AB9" s="533" t="s">
        <v>94</v>
      </c>
      <c r="AC9" s="533" t="s">
        <v>94</v>
      </c>
      <c r="AD9" s="533" t="s">
        <v>94</v>
      </c>
      <c r="AE9" s="533" t="s">
        <v>94</v>
      </c>
      <c r="AF9" s="533" t="s">
        <v>94</v>
      </c>
      <c r="AG9" s="286"/>
      <c r="AH9" s="286"/>
    </row>
    <row r="10" spans="1:39">
      <c r="A10" s="92" t="s">
        <v>10</v>
      </c>
      <c r="B10" s="533">
        <v>112.8</v>
      </c>
      <c r="C10" s="533">
        <v>112.7</v>
      </c>
      <c r="D10" s="533">
        <v>104.5</v>
      </c>
      <c r="E10" s="533">
        <v>133.69999999999999</v>
      </c>
      <c r="F10" s="533">
        <v>139.30000000000001</v>
      </c>
      <c r="G10" s="533">
        <v>144.30000000000001</v>
      </c>
      <c r="H10" s="533">
        <v>105.5</v>
      </c>
      <c r="I10" s="533">
        <v>182.9</v>
      </c>
      <c r="J10" s="533">
        <v>83.5</v>
      </c>
      <c r="K10" s="533">
        <v>97.1</v>
      </c>
      <c r="L10" s="533">
        <v>99.6</v>
      </c>
      <c r="M10" s="533">
        <v>96.3</v>
      </c>
      <c r="N10" s="533">
        <v>65.400000000000006</v>
      </c>
      <c r="O10" s="533">
        <v>67.599999999999994</v>
      </c>
      <c r="P10" s="533">
        <v>85.6</v>
      </c>
      <c r="Q10" s="533">
        <v>101.2</v>
      </c>
      <c r="R10" s="533">
        <v>140.1</v>
      </c>
      <c r="S10" s="533">
        <v>187.9</v>
      </c>
      <c r="T10" s="533">
        <v>173.9</v>
      </c>
      <c r="U10" s="533">
        <v>172.4</v>
      </c>
      <c r="V10" s="533">
        <v>168.1</v>
      </c>
      <c r="W10" s="533"/>
      <c r="X10" s="533"/>
      <c r="Y10" s="286" t="s">
        <v>7</v>
      </c>
      <c r="Z10" s="286"/>
      <c r="AA10" s="286"/>
      <c r="AB10" s="286"/>
      <c r="AC10" s="286"/>
      <c r="AD10" s="286"/>
      <c r="AE10" s="286"/>
      <c r="AF10" s="286"/>
      <c r="AG10" s="286"/>
      <c r="AH10" s="286"/>
      <c r="AK10" s="312"/>
      <c r="AL10" s="8"/>
    </row>
    <row r="11" spans="1:39">
      <c r="A11" s="92" t="s">
        <v>9</v>
      </c>
      <c r="B11" s="533">
        <v>49.9</v>
      </c>
      <c r="C11" s="533">
        <v>50.8</v>
      </c>
      <c r="D11" s="533">
        <v>46.3</v>
      </c>
      <c r="E11" s="533">
        <v>29.2</v>
      </c>
      <c r="F11" s="533">
        <v>21.7</v>
      </c>
      <c r="G11" s="533">
        <v>218.2</v>
      </c>
      <c r="H11" s="533">
        <v>200.2</v>
      </c>
      <c r="I11" s="533">
        <v>171.8</v>
      </c>
      <c r="J11" s="533"/>
      <c r="K11" s="533">
        <v>117.6</v>
      </c>
      <c r="L11" s="533">
        <v>119</v>
      </c>
      <c r="M11" s="533">
        <v>160.5</v>
      </c>
      <c r="N11" s="533">
        <v>130.19999999999999</v>
      </c>
      <c r="O11" s="533">
        <v>128.5</v>
      </c>
      <c r="P11" s="533">
        <v>253.3</v>
      </c>
      <c r="Q11" s="533">
        <v>257.8</v>
      </c>
      <c r="R11" s="533">
        <v>321.8</v>
      </c>
      <c r="S11" s="533">
        <v>334.5</v>
      </c>
      <c r="T11" s="533">
        <v>385</v>
      </c>
      <c r="U11" s="533">
        <v>354.51</v>
      </c>
      <c r="V11" s="533">
        <v>362.32</v>
      </c>
      <c r="W11" s="533">
        <v>298.45</v>
      </c>
      <c r="X11" s="533">
        <v>279.27999999999997</v>
      </c>
      <c r="Y11" s="286">
        <v>334.66</v>
      </c>
      <c r="Z11" s="286"/>
      <c r="AA11" s="286">
        <v>289.79332343803441</v>
      </c>
      <c r="AB11" s="286">
        <v>321.49218357487905</v>
      </c>
      <c r="AC11" s="286">
        <v>310.29765321523831</v>
      </c>
      <c r="AD11" s="286">
        <v>316.34964046906282</v>
      </c>
      <c r="AE11" s="286">
        <v>332.94733060569376</v>
      </c>
      <c r="AF11" s="286"/>
      <c r="AG11" s="286"/>
      <c r="AH11" s="286"/>
      <c r="AL11" s="8"/>
    </row>
    <row r="12" spans="1:39">
      <c r="A12" s="92" t="s">
        <v>8</v>
      </c>
      <c r="B12" s="533">
        <v>482.4</v>
      </c>
      <c r="C12" s="533">
        <v>381.9</v>
      </c>
      <c r="D12" s="533">
        <v>367.3</v>
      </c>
      <c r="E12" s="533">
        <v>356.8</v>
      </c>
      <c r="F12" s="533">
        <v>415.5</v>
      </c>
      <c r="G12" s="533">
        <v>430.8</v>
      </c>
      <c r="H12" s="533">
        <v>354.1</v>
      </c>
      <c r="I12" s="533">
        <v>288.3</v>
      </c>
      <c r="J12" s="533">
        <v>386.4</v>
      </c>
      <c r="K12" s="533">
        <v>387.1</v>
      </c>
      <c r="L12" s="533">
        <v>266.89999999999998</v>
      </c>
      <c r="M12" s="533">
        <v>346.3</v>
      </c>
      <c r="N12" s="533">
        <v>333.7</v>
      </c>
      <c r="O12" s="533">
        <v>348.3</v>
      </c>
      <c r="P12" s="533">
        <v>348</v>
      </c>
      <c r="Q12" s="533">
        <v>300.10000000000002</v>
      </c>
      <c r="R12" s="533">
        <v>348.86690073412069</v>
      </c>
      <c r="S12" s="533">
        <v>351.24692658939233</v>
      </c>
      <c r="T12" s="533">
        <v>273.95115842204132</v>
      </c>
      <c r="U12" s="533">
        <v>275.41409548554725</v>
      </c>
      <c r="V12" s="533">
        <v>407.52351097178683</v>
      </c>
      <c r="W12" s="533">
        <v>345.37831902575368</v>
      </c>
      <c r="X12" s="533">
        <v>387.60573656490118</v>
      </c>
      <c r="Y12" s="533">
        <v>414.08137940043105</v>
      </c>
      <c r="Z12" s="286">
        <v>321.71857040588446</v>
      </c>
      <c r="AA12" s="533">
        <v>321.59407118961673</v>
      </c>
      <c r="AB12" s="533">
        <v>542.02035258873445</v>
      </c>
      <c r="AC12" s="533">
        <v>671.88358732792199</v>
      </c>
      <c r="AD12" s="533">
        <v>563.51898200112657</v>
      </c>
      <c r="AE12" s="533">
        <v>694.84449444598818</v>
      </c>
      <c r="AF12" s="286">
        <v>599.87335740395463</v>
      </c>
      <c r="AG12" s="286">
        <v>639.6</v>
      </c>
      <c r="AH12" s="286">
        <v>673</v>
      </c>
      <c r="AK12" s="269"/>
      <c r="AM12" s="617"/>
    </row>
    <row r="13" spans="1:39">
      <c r="A13" s="92" t="s">
        <v>6</v>
      </c>
      <c r="B13" s="533">
        <v>152.69999999999999</v>
      </c>
      <c r="C13" s="533">
        <v>126.2</v>
      </c>
      <c r="D13" s="533">
        <v>123.8</v>
      </c>
      <c r="E13" s="533">
        <v>111.9</v>
      </c>
      <c r="F13" s="533">
        <v>78.2</v>
      </c>
      <c r="G13" s="533">
        <v>125.5</v>
      </c>
      <c r="H13" s="533">
        <v>122.8</v>
      </c>
      <c r="I13" s="533">
        <v>119.4</v>
      </c>
      <c r="J13" s="533">
        <v>111.1</v>
      </c>
      <c r="K13" s="533">
        <v>32.4</v>
      </c>
      <c r="L13" s="533">
        <v>38.6</v>
      </c>
      <c r="M13" s="533">
        <v>33.799999999999997</v>
      </c>
      <c r="N13" s="533">
        <v>42</v>
      </c>
      <c r="O13" s="533">
        <v>66.7</v>
      </c>
      <c r="P13" s="533">
        <v>132.4</v>
      </c>
      <c r="Q13" s="533">
        <v>157.6</v>
      </c>
      <c r="R13" s="533">
        <v>213.3</v>
      </c>
      <c r="S13" s="533">
        <v>249.4</v>
      </c>
      <c r="T13" s="533">
        <v>310</v>
      </c>
      <c r="U13" s="533">
        <v>275.3</v>
      </c>
      <c r="V13" s="533">
        <v>399.3</v>
      </c>
      <c r="W13" s="533"/>
      <c r="X13" s="533"/>
      <c r="Y13" s="286"/>
      <c r="Z13" s="286">
        <v>207.4</v>
      </c>
      <c r="AA13" s="286">
        <v>245.9</v>
      </c>
      <c r="AB13" s="286">
        <v>267.39999999999998</v>
      </c>
      <c r="AC13" s="286"/>
      <c r="AD13" s="286"/>
      <c r="AE13" s="286">
        <v>477.1</v>
      </c>
      <c r="AF13" s="286">
        <v>264.7</v>
      </c>
      <c r="AG13" s="286">
        <v>341.6</v>
      </c>
      <c r="AH13" s="286"/>
      <c r="AM13" s="617"/>
    </row>
    <row r="14" spans="1:39">
      <c r="A14" s="92" t="s">
        <v>17</v>
      </c>
      <c r="B14" s="533" t="s">
        <v>94</v>
      </c>
      <c r="C14" s="533" t="s">
        <v>94</v>
      </c>
      <c r="D14" s="533" t="s">
        <v>94</v>
      </c>
      <c r="E14" s="533" t="s">
        <v>94</v>
      </c>
      <c r="F14" s="533" t="s">
        <v>94</v>
      </c>
      <c r="G14" s="533" t="s">
        <v>94</v>
      </c>
      <c r="H14" s="533" t="s">
        <v>94</v>
      </c>
      <c r="I14" s="533" t="s">
        <v>94</v>
      </c>
      <c r="J14" s="533" t="s">
        <v>94</v>
      </c>
      <c r="K14" s="533" t="s">
        <v>94</v>
      </c>
      <c r="L14" s="533" t="s">
        <v>94</v>
      </c>
      <c r="M14" s="533" t="s">
        <v>94</v>
      </c>
      <c r="N14" s="533" t="s">
        <v>94</v>
      </c>
      <c r="O14" s="533" t="s">
        <v>94</v>
      </c>
      <c r="P14" s="533" t="s">
        <v>94</v>
      </c>
      <c r="Q14" s="533" t="s">
        <v>94</v>
      </c>
      <c r="R14" s="533" t="s">
        <v>94</v>
      </c>
      <c r="S14" s="533" t="s">
        <v>94</v>
      </c>
      <c r="T14" s="533" t="s">
        <v>94</v>
      </c>
      <c r="U14" s="533" t="s">
        <v>94</v>
      </c>
      <c r="V14" s="533" t="s">
        <v>94</v>
      </c>
      <c r="W14" s="533" t="s">
        <v>94</v>
      </c>
      <c r="X14" s="533" t="s">
        <v>94</v>
      </c>
      <c r="Y14" s="533" t="s">
        <v>94</v>
      </c>
      <c r="Z14" s="286" t="s">
        <v>94</v>
      </c>
      <c r="AA14" s="286" t="s">
        <v>94</v>
      </c>
      <c r="AB14" s="286" t="s">
        <v>94</v>
      </c>
      <c r="AC14" s="286" t="s">
        <v>94</v>
      </c>
      <c r="AD14" s="286" t="s">
        <v>94</v>
      </c>
      <c r="AE14" s="286" t="s">
        <v>94</v>
      </c>
      <c r="AF14" s="286" t="s">
        <v>94</v>
      </c>
      <c r="AG14" s="286"/>
      <c r="AH14" s="286"/>
    </row>
    <row r="15" spans="1:39">
      <c r="A15" s="92" t="s">
        <v>4</v>
      </c>
      <c r="B15" s="533" t="s">
        <v>94</v>
      </c>
      <c r="C15" s="533" t="s">
        <v>94</v>
      </c>
      <c r="D15" s="533" t="s">
        <v>94</v>
      </c>
      <c r="E15" s="533" t="s">
        <v>94</v>
      </c>
      <c r="F15" s="533" t="s">
        <v>94</v>
      </c>
      <c r="G15" s="533" t="s">
        <v>94</v>
      </c>
      <c r="H15" s="533" t="s">
        <v>94</v>
      </c>
      <c r="I15" s="533" t="s">
        <v>94</v>
      </c>
      <c r="J15" s="533" t="s">
        <v>94</v>
      </c>
      <c r="K15" s="533" t="s">
        <v>94</v>
      </c>
      <c r="L15" s="533" t="s">
        <v>94</v>
      </c>
      <c r="M15" s="533" t="s">
        <v>94</v>
      </c>
      <c r="N15" s="533" t="s">
        <v>94</v>
      </c>
      <c r="O15" s="533" t="s">
        <v>94</v>
      </c>
      <c r="P15" s="533" t="s">
        <v>94</v>
      </c>
      <c r="Q15" s="533" t="s">
        <v>94</v>
      </c>
      <c r="R15" s="533" t="s">
        <v>94</v>
      </c>
      <c r="S15" s="533" t="s">
        <v>94</v>
      </c>
      <c r="T15" s="533" t="s">
        <v>94</v>
      </c>
      <c r="U15" s="286">
        <v>1329.2</v>
      </c>
      <c r="V15" s="286">
        <v>1347.2</v>
      </c>
      <c r="W15" s="286">
        <v>1362.4</v>
      </c>
      <c r="X15" s="286">
        <v>1700.5</v>
      </c>
      <c r="Y15" s="286">
        <v>1799.6</v>
      </c>
      <c r="Z15" s="533" t="s">
        <v>94</v>
      </c>
      <c r="AA15" s="533" t="s">
        <v>94</v>
      </c>
      <c r="AB15" s="533" t="s">
        <v>94</v>
      </c>
      <c r="AC15" s="533" t="s">
        <v>94</v>
      </c>
      <c r="AD15" s="533" t="s">
        <v>94</v>
      </c>
      <c r="AE15" s="533" t="s">
        <v>94</v>
      </c>
      <c r="AF15" s="533" t="s">
        <v>94</v>
      </c>
      <c r="AG15" s="286"/>
      <c r="AH15" s="286"/>
      <c r="AK15" s="269"/>
      <c r="AM15" s="617"/>
    </row>
    <row r="16" spans="1:39">
      <c r="A16" s="92" t="s">
        <v>3</v>
      </c>
      <c r="B16" s="533"/>
      <c r="C16" s="533"/>
      <c r="D16" s="533"/>
      <c r="E16" s="533"/>
      <c r="F16" s="533"/>
      <c r="G16" s="533"/>
      <c r="H16" s="533"/>
      <c r="I16" s="533"/>
      <c r="J16" s="533"/>
      <c r="K16" s="533"/>
      <c r="L16" s="533"/>
      <c r="M16" s="533"/>
      <c r="N16" s="533"/>
      <c r="O16" s="533"/>
      <c r="P16" s="533"/>
      <c r="Q16" s="533"/>
      <c r="R16" s="533"/>
      <c r="S16" s="533"/>
      <c r="T16" s="533"/>
      <c r="U16" s="533"/>
      <c r="V16" s="533"/>
      <c r="W16" s="533"/>
      <c r="X16" s="533"/>
      <c r="Y16" s="533"/>
      <c r="Z16" s="286"/>
      <c r="AA16" s="286"/>
      <c r="AB16" s="286"/>
      <c r="AC16" s="286"/>
      <c r="AD16" s="286"/>
      <c r="AE16" s="286"/>
      <c r="AF16" s="286"/>
      <c r="AG16" s="286"/>
      <c r="AH16" s="286"/>
      <c r="AK16" s="312"/>
    </row>
    <row r="17" spans="1:39">
      <c r="A17" s="92" t="s">
        <v>32</v>
      </c>
      <c r="B17" s="533"/>
      <c r="C17" s="533"/>
      <c r="D17" s="533"/>
      <c r="E17" s="533"/>
      <c r="F17" s="533"/>
      <c r="G17" s="533"/>
      <c r="H17" s="533"/>
      <c r="I17" s="533"/>
      <c r="J17" s="533"/>
      <c r="K17" s="533"/>
      <c r="L17" s="533"/>
      <c r="M17" s="533"/>
      <c r="N17" s="533"/>
      <c r="O17" s="533">
        <v>74.161923994859549</v>
      </c>
      <c r="P17" s="533">
        <v>76.135209762180452</v>
      </c>
      <c r="Q17" s="533">
        <v>73.262241393082505</v>
      </c>
      <c r="R17" s="533">
        <v>80.348799480856584</v>
      </c>
      <c r="S17" s="533">
        <v>89.424893421382606</v>
      </c>
      <c r="T17" s="533">
        <v>85.077633871089901</v>
      </c>
      <c r="U17" s="533">
        <v>85.284183637266736</v>
      </c>
      <c r="V17" s="533">
        <v>86.43508411454988</v>
      </c>
      <c r="W17" s="533">
        <v>92.072278424635741</v>
      </c>
      <c r="X17" s="286">
        <v>216.9</v>
      </c>
      <c r="Y17" s="286">
        <v>211.3</v>
      </c>
      <c r="Z17" s="286">
        <v>175.9</v>
      </c>
      <c r="AA17" s="286">
        <v>166.7</v>
      </c>
      <c r="AB17" s="286"/>
      <c r="AC17" s="286"/>
      <c r="AD17" s="286"/>
      <c r="AE17" s="286"/>
      <c r="AF17" s="286"/>
      <c r="AG17" s="286"/>
      <c r="AH17" s="286"/>
      <c r="AK17" s="312"/>
    </row>
    <row r="18" spans="1:39">
      <c r="A18" s="92" t="s">
        <v>1</v>
      </c>
      <c r="B18" s="533"/>
      <c r="C18" s="533"/>
      <c r="D18" s="533"/>
      <c r="E18" s="533"/>
      <c r="F18" s="533"/>
      <c r="G18" s="533"/>
      <c r="H18" s="533"/>
      <c r="I18" s="533"/>
      <c r="J18" s="533"/>
      <c r="K18" s="533"/>
      <c r="L18" s="533"/>
      <c r="M18" s="533"/>
      <c r="N18" s="533"/>
      <c r="O18" s="533"/>
      <c r="P18" s="533"/>
      <c r="Q18" s="533"/>
      <c r="R18" s="533"/>
      <c r="S18" s="286">
        <v>347.1</v>
      </c>
      <c r="T18" s="286">
        <v>198.2</v>
      </c>
      <c r="U18" s="286">
        <v>723.7</v>
      </c>
      <c r="V18" s="286">
        <v>813</v>
      </c>
      <c r="W18" s="286">
        <v>729.1</v>
      </c>
      <c r="X18" s="286">
        <v>677.6</v>
      </c>
      <c r="Y18" s="286">
        <v>768.5</v>
      </c>
      <c r="Z18" s="286">
        <v>648.79999999999995</v>
      </c>
      <c r="AA18" s="286"/>
      <c r="AB18" s="286"/>
      <c r="AC18" s="533">
        <v>314.7</v>
      </c>
      <c r="AD18" s="533">
        <v>274.60000000000002</v>
      </c>
      <c r="AE18" s="533">
        <v>208.2</v>
      </c>
      <c r="AF18" s="533">
        <v>225.8</v>
      </c>
      <c r="AG18" s="286">
        <v>281.2</v>
      </c>
      <c r="AH18" s="286">
        <v>259</v>
      </c>
      <c r="AK18" s="312"/>
      <c r="AM18" s="617"/>
    </row>
    <row r="19" spans="1:39">
      <c r="A19" s="92" t="s">
        <v>23</v>
      </c>
      <c r="B19" s="533"/>
      <c r="C19" s="533"/>
      <c r="D19" s="533"/>
      <c r="E19" s="533"/>
      <c r="F19" s="533"/>
      <c r="G19" s="533"/>
      <c r="H19" s="533"/>
      <c r="I19" s="533"/>
      <c r="J19" s="533"/>
      <c r="K19" s="533"/>
      <c r="L19" s="533"/>
      <c r="M19" s="533"/>
      <c r="N19" s="533"/>
      <c r="O19" s="533"/>
      <c r="P19" s="533"/>
      <c r="Q19" s="533"/>
      <c r="R19" s="533"/>
      <c r="S19" s="533"/>
      <c r="T19" s="533"/>
      <c r="U19" s="533"/>
      <c r="V19" s="533"/>
      <c r="W19" s="533"/>
      <c r="X19" s="533"/>
      <c r="Y19" s="533"/>
      <c r="Z19" s="286"/>
      <c r="AA19" s="286"/>
      <c r="AB19" s="286"/>
      <c r="AC19" s="286"/>
      <c r="AD19" s="286"/>
      <c r="AE19" s="286"/>
      <c r="AF19" s="286"/>
      <c r="AG19" s="286">
        <v>2400.7231253837085</v>
      </c>
      <c r="AH19" s="286">
        <v>1793.2100310671117</v>
      </c>
    </row>
    <row r="20" spans="1:39">
      <c r="A20" s="17"/>
      <c r="B20" s="17"/>
      <c r="P20" s="17"/>
      <c r="Q20" s="17"/>
      <c r="R20" s="17"/>
      <c r="S20" s="17"/>
      <c r="T20" s="17"/>
      <c r="X20" s="17"/>
      <c r="AE20" s="190"/>
      <c r="AF20" s="190"/>
      <c r="AG20" s="190"/>
      <c r="AH20" s="190"/>
    </row>
    <row r="21" spans="1:39">
      <c r="A21" s="44" t="s">
        <v>18</v>
      </c>
      <c r="B21" s="13"/>
      <c r="D21" s="17"/>
      <c r="F21" s="17"/>
      <c r="G21" s="17"/>
      <c r="H21" s="17"/>
      <c r="I21" s="17"/>
      <c r="J21" s="17"/>
      <c r="K21" s="17"/>
      <c r="L21" s="17"/>
      <c r="M21" s="17"/>
      <c r="N21" s="17"/>
      <c r="O21" s="17"/>
      <c r="P21" s="17"/>
      <c r="Q21" s="17"/>
      <c r="R21" s="17"/>
      <c r="S21" s="17"/>
      <c r="T21" s="17"/>
      <c r="X21" s="17"/>
      <c r="AE21" s="13"/>
      <c r="AF21" s="13"/>
      <c r="AG21" s="13"/>
      <c r="AH21" s="13"/>
    </row>
    <row r="22" spans="1:39">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row>
    <row r="23" spans="1:39">
      <c r="A23" s="13" t="s">
        <v>374</v>
      </c>
      <c r="B23" s="17"/>
      <c r="D23" s="17"/>
      <c r="F23" s="17"/>
      <c r="G23" s="17"/>
      <c r="H23" s="17"/>
      <c r="I23" s="17"/>
      <c r="J23" s="17"/>
      <c r="K23" s="17"/>
      <c r="L23" s="17"/>
      <c r="M23" s="17"/>
      <c r="N23" s="17"/>
      <c r="O23" s="17"/>
      <c r="P23" s="17"/>
      <c r="Q23" s="17"/>
      <c r="R23" s="17"/>
      <c r="S23" s="17"/>
      <c r="T23" s="17"/>
      <c r="U23" s="13"/>
      <c r="V23" s="13"/>
      <c r="W23" s="13"/>
      <c r="X23" s="17"/>
      <c r="AE23" s="13"/>
      <c r="AF23" s="13"/>
      <c r="AG23" s="13"/>
      <c r="AH23" s="13"/>
    </row>
    <row r="24" spans="1:39">
      <c r="A24" s="17"/>
      <c r="U24" s="13"/>
      <c r="V24" s="13"/>
      <c r="W24" s="13"/>
      <c r="AE24" s="13"/>
      <c r="AF24" s="13"/>
      <c r="AG24" s="13"/>
      <c r="AH24" s="13"/>
    </row>
    <row r="25" spans="1:39">
      <c r="A25" s="17" t="s">
        <v>2876</v>
      </c>
      <c r="U25" s="13"/>
      <c r="V25" s="13"/>
      <c r="W25" s="13"/>
    </row>
    <row r="26" spans="1:39">
      <c r="A26" s="17"/>
      <c r="U26" s="13"/>
      <c r="V26" s="13"/>
      <c r="W26" s="13"/>
    </row>
    <row r="27" spans="1:39">
      <c r="A27" s="17" t="s">
        <v>3161</v>
      </c>
      <c r="U27" s="13"/>
      <c r="V27" s="13"/>
      <c r="W27" s="13"/>
    </row>
    <row r="28" spans="1:39">
      <c r="A28" s="17"/>
      <c r="U28" s="13"/>
      <c r="V28" s="13"/>
      <c r="W28" s="13"/>
    </row>
    <row r="29" spans="1:39">
      <c r="A29" s="53" t="s">
        <v>102</v>
      </c>
      <c r="D29" s="8"/>
      <c r="U29" s="13"/>
      <c r="V29" s="13"/>
      <c r="W29" s="13"/>
      <c r="AE29" s="13"/>
      <c r="AF29" s="13"/>
      <c r="AG29" s="13"/>
      <c r="AH29" s="13"/>
    </row>
    <row r="30" spans="1:39">
      <c r="U30" s="13"/>
      <c r="V30" s="13"/>
      <c r="W30" s="13"/>
      <c r="AE30" s="13"/>
      <c r="AF30" s="13"/>
      <c r="AG30" s="13"/>
      <c r="AH30" s="13"/>
    </row>
    <row r="31" spans="1:39">
      <c r="A31" s="53" t="s">
        <v>3373</v>
      </c>
      <c r="U31" s="13"/>
      <c r="V31" s="13"/>
      <c r="W31" s="13"/>
    </row>
    <row r="32" spans="1:39">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sheetData>
  <conditionalFormatting sqref="U1:W2">
    <cfRule type="expression" dxfId="75" priority="1" stopIfTrue="1">
      <formula>#N/A</formula>
    </cfRule>
  </conditionalFormatting>
  <hyperlinks>
    <hyperlink ref="AJ3" location="Content!A1" display="Back to content page" xr:uid="{00000000-0004-0000-1701-000000000000}"/>
  </hyperlinks>
  <pageMargins left="0.7" right="0.7" top="0.75" bottom="0.75" header="0.3" footer="0.3"/>
  <pageSetup paperSize="9" orientation="portrait"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S49"/>
  <sheetViews>
    <sheetView topLeftCell="A22" workbookViewId="0">
      <selection activeCell="S1" sqref="S1:S1048576"/>
    </sheetView>
  </sheetViews>
  <sheetFormatPr defaultRowHeight="14.4"/>
  <cols>
    <col min="1" max="1" width="36.5546875" style="17" customWidth="1"/>
    <col min="2" max="16" width="11.77734375" style="17" customWidth="1"/>
    <col min="17" max="17" width="13.21875" style="17" customWidth="1"/>
    <col min="18" max="18" width="15.21875" style="17" customWidth="1"/>
  </cols>
  <sheetData>
    <row r="1" spans="1:19">
      <c r="A1" s="44" t="s">
        <v>2917</v>
      </c>
      <c r="B1" s="43"/>
      <c r="C1" s="43"/>
      <c r="D1" s="43"/>
      <c r="E1" s="43"/>
      <c r="F1" s="43"/>
      <c r="G1" s="43"/>
      <c r="H1" s="43"/>
      <c r="I1" s="43"/>
      <c r="J1" s="43"/>
      <c r="K1" s="43"/>
      <c r="L1" s="43"/>
      <c r="M1" s="43"/>
      <c r="N1" s="43"/>
      <c r="O1" s="43"/>
      <c r="P1" s="43"/>
    </row>
    <row r="2" spans="1:19">
      <c r="A2" s="44"/>
      <c r="B2" s="43"/>
      <c r="C2" s="43"/>
      <c r="D2" s="43"/>
      <c r="E2" s="43"/>
      <c r="F2" s="43"/>
      <c r="G2" s="43"/>
      <c r="H2" s="43"/>
      <c r="I2" s="43"/>
      <c r="J2" s="43"/>
      <c r="K2" s="43"/>
      <c r="L2" s="43"/>
      <c r="M2" s="43"/>
      <c r="N2" s="43"/>
      <c r="O2" s="43"/>
      <c r="P2" s="43"/>
    </row>
    <row r="3" spans="1:19">
      <c r="A3" s="373" t="s">
        <v>422</v>
      </c>
      <c r="B3" s="217">
        <v>2009</v>
      </c>
      <c r="C3" s="217">
        <v>2010</v>
      </c>
      <c r="D3" s="217">
        <v>2011</v>
      </c>
      <c r="E3" s="217">
        <v>2012</v>
      </c>
      <c r="F3" s="217">
        <v>2013</v>
      </c>
      <c r="G3" s="217">
        <v>2014</v>
      </c>
      <c r="H3" s="217">
        <v>2015</v>
      </c>
      <c r="I3" s="217">
        <v>2016</v>
      </c>
      <c r="J3" s="217">
        <v>2017</v>
      </c>
      <c r="K3" s="217">
        <v>2018</v>
      </c>
      <c r="L3" s="217">
        <v>2019</v>
      </c>
      <c r="M3" s="217">
        <v>2020</v>
      </c>
      <c r="N3" s="217">
        <v>2021</v>
      </c>
      <c r="O3" s="217">
        <v>2022</v>
      </c>
      <c r="P3" s="217">
        <v>2023</v>
      </c>
      <c r="R3" s="1" t="s">
        <v>528</v>
      </c>
    </row>
    <row r="4" spans="1:19">
      <c r="A4" s="245" t="s">
        <v>423</v>
      </c>
      <c r="B4" s="296">
        <v>12.595597530999999</v>
      </c>
      <c r="C4" s="296">
        <v>14.528314244000001</v>
      </c>
      <c r="D4" s="296">
        <v>26.778824978999999</v>
      </c>
      <c r="E4" s="296">
        <v>20.990635433000001</v>
      </c>
      <c r="F4" s="577">
        <v>17.059968482999999</v>
      </c>
      <c r="G4" s="577">
        <v>28.439619894</v>
      </c>
      <c r="H4" s="577">
        <v>15.654310963</v>
      </c>
      <c r="I4" s="577">
        <v>29.729345123000002</v>
      </c>
      <c r="J4" s="577">
        <v>38.550401528999998</v>
      </c>
      <c r="K4" s="577">
        <v>46.083832696999998</v>
      </c>
      <c r="L4" s="577">
        <v>47.559162205384169</v>
      </c>
      <c r="M4" s="578">
        <v>19.505497438488248</v>
      </c>
      <c r="N4" s="578">
        <v>33.590399594130503</v>
      </c>
      <c r="O4" s="694">
        <f>AVERAGE(J4:N4)</f>
        <v>37.057858692800579</v>
      </c>
      <c r="P4" s="694">
        <f>AVERAGE(K4:O4)</f>
        <v>36.759350125560701</v>
      </c>
      <c r="S4" s="17"/>
    </row>
    <row r="5" spans="1:19">
      <c r="A5" s="245" t="s">
        <v>424</v>
      </c>
      <c r="B5" s="296">
        <v>179.156238234</v>
      </c>
      <c r="C5" s="296">
        <v>181.75699007</v>
      </c>
      <c r="D5" s="296">
        <v>213.88878509099999</v>
      </c>
      <c r="E5" s="296">
        <v>207.610712431</v>
      </c>
      <c r="F5" s="577">
        <v>211.45473137499999</v>
      </c>
      <c r="G5" s="577">
        <v>218.18912876799999</v>
      </c>
      <c r="H5" s="577">
        <v>174.323792072</v>
      </c>
      <c r="I5" s="577">
        <v>195.75126655899999</v>
      </c>
      <c r="J5" s="577">
        <v>208.683752175</v>
      </c>
      <c r="K5" s="577">
        <v>229.608858414</v>
      </c>
      <c r="L5" s="577">
        <v>195.85691144233374</v>
      </c>
      <c r="M5" s="578">
        <v>225.40411261347057</v>
      </c>
      <c r="N5" s="578">
        <v>343.86685795535436</v>
      </c>
      <c r="O5" s="694">
        <f t="shared" ref="O5:P7" si="0">AVERAGE(J5:N5)</f>
        <v>240.68409852003174</v>
      </c>
      <c r="P5" s="694">
        <f t="shared" si="0"/>
        <v>247.0841677890381</v>
      </c>
      <c r="S5" s="17"/>
    </row>
    <row r="6" spans="1:19">
      <c r="A6" s="245" t="s">
        <v>425</v>
      </c>
      <c r="B6" s="296">
        <v>0.88186904099999996</v>
      </c>
      <c r="C6" s="296">
        <v>1.9616108720000001</v>
      </c>
      <c r="D6" s="296">
        <v>2.7663561579999998</v>
      </c>
      <c r="E6" s="296">
        <v>1.0032508680000001</v>
      </c>
      <c r="F6" s="577">
        <v>2.0649287470000002</v>
      </c>
      <c r="G6" s="577">
        <v>8.8410705729999997</v>
      </c>
      <c r="H6" s="577">
        <v>3.7237113869999998</v>
      </c>
      <c r="I6" s="577">
        <v>3.9489030770000002</v>
      </c>
      <c r="J6" s="577">
        <v>3.4951076329999999</v>
      </c>
      <c r="K6" s="577">
        <v>0.99535447200000005</v>
      </c>
      <c r="L6" s="577">
        <v>5.6930821119999999</v>
      </c>
      <c r="M6" s="578">
        <v>2.277457282253982</v>
      </c>
      <c r="N6" s="578">
        <v>3.8284300775715074</v>
      </c>
      <c r="O6" s="694">
        <f t="shared" si="0"/>
        <v>3.2578863153650977</v>
      </c>
      <c r="P6" s="694">
        <f t="shared" si="0"/>
        <v>3.2104420518381174</v>
      </c>
      <c r="S6" s="17"/>
    </row>
    <row r="7" spans="1:19">
      <c r="A7" s="245" t="s">
        <v>426</v>
      </c>
      <c r="B7" s="296">
        <v>14.877444668000001</v>
      </c>
      <c r="C7" s="296">
        <v>24.468311660000001</v>
      </c>
      <c r="D7" s="296">
        <v>17.509215776000001</v>
      </c>
      <c r="E7" s="296">
        <v>22.072027557999998</v>
      </c>
      <c r="F7" s="577">
        <v>32.844365521</v>
      </c>
      <c r="G7" s="577">
        <v>23.388620946</v>
      </c>
      <c r="H7" s="577">
        <v>15.546587887999999</v>
      </c>
      <c r="I7" s="577">
        <v>16.063967535</v>
      </c>
      <c r="J7" s="577">
        <v>13.098481072</v>
      </c>
      <c r="K7" s="577">
        <v>21.079594451999998</v>
      </c>
      <c r="L7" s="577">
        <v>15.572038620000001</v>
      </c>
      <c r="M7" s="578">
        <v>19.123736691825034</v>
      </c>
      <c r="N7" s="578">
        <v>20.709238934652607</v>
      </c>
      <c r="O7" s="694">
        <f t="shared" si="0"/>
        <v>17.916617954095528</v>
      </c>
      <c r="P7" s="694">
        <f t="shared" si="0"/>
        <v>18.880245330514633</v>
      </c>
      <c r="S7" s="17"/>
    </row>
    <row r="8" spans="1:19">
      <c r="A8" s="245" t="s">
        <v>427</v>
      </c>
      <c r="B8" s="296">
        <f>B4-B6</f>
        <v>11.713728489999999</v>
      </c>
      <c r="C8" s="296">
        <f t="shared" ref="C8:P8" si="1">C4-C6</f>
        <v>12.566703372000001</v>
      </c>
      <c r="D8" s="296">
        <f t="shared" si="1"/>
        <v>24.012468820999999</v>
      </c>
      <c r="E8" s="296">
        <f t="shared" si="1"/>
        <v>19.987384565000003</v>
      </c>
      <c r="F8" s="296">
        <f t="shared" si="1"/>
        <v>14.995039735999999</v>
      </c>
      <c r="G8" s="296">
        <f t="shared" si="1"/>
        <v>19.598549321</v>
      </c>
      <c r="H8" s="296">
        <f t="shared" si="1"/>
        <v>11.930599576000001</v>
      </c>
      <c r="I8" s="296">
        <f t="shared" si="1"/>
        <v>25.780442046000001</v>
      </c>
      <c r="J8" s="296">
        <f t="shared" si="1"/>
        <v>35.055293895999995</v>
      </c>
      <c r="K8" s="296">
        <f t="shared" si="1"/>
        <v>45.088478224999996</v>
      </c>
      <c r="L8" s="296">
        <f t="shared" si="1"/>
        <v>41.86608009338417</v>
      </c>
      <c r="M8" s="296">
        <f t="shared" si="1"/>
        <v>17.228040156234265</v>
      </c>
      <c r="N8" s="296">
        <f t="shared" si="1"/>
        <v>29.761969516558995</v>
      </c>
      <c r="O8" s="695">
        <f t="shared" si="1"/>
        <v>33.799972377435481</v>
      </c>
      <c r="P8" s="695">
        <f t="shared" si="1"/>
        <v>33.548908073722586</v>
      </c>
    </row>
    <row r="9" spans="1:19">
      <c r="A9" s="245" t="s">
        <v>428</v>
      </c>
      <c r="B9" s="296">
        <f>B5-B7</f>
        <v>164.27879356599999</v>
      </c>
      <c r="C9" s="296">
        <f t="shared" ref="C9:P9" si="2">C5-C7</f>
        <v>157.28867840999999</v>
      </c>
      <c r="D9" s="296">
        <f t="shared" si="2"/>
        <v>196.379569315</v>
      </c>
      <c r="E9" s="296">
        <f t="shared" si="2"/>
        <v>185.53868487299999</v>
      </c>
      <c r="F9" s="296">
        <f t="shared" si="2"/>
        <v>178.61036585400001</v>
      </c>
      <c r="G9" s="296">
        <f t="shared" si="2"/>
        <v>194.80050782199999</v>
      </c>
      <c r="H9" s="296">
        <f t="shared" si="2"/>
        <v>158.777204184</v>
      </c>
      <c r="I9" s="296">
        <f t="shared" si="2"/>
        <v>179.687299024</v>
      </c>
      <c r="J9" s="296">
        <f t="shared" si="2"/>
        <v>195.585271103</v>
      </c>
      <c r="K9" s="296">
        <f t="shared" si="2"/>
        <v>208.52926396199999</v>
      </c>
      <c r="L9" s="296">
        <f t="shared" si="2"/>
        <v>180.28487282233374</v>
      </c>
      <c r="M9" s="296">
        <f t="shared" si="2"/>
        <v>206.28037592164554</v>
      </c>
      <c r="N9" s="296">
        <f t="shared" si="2"/>
        <v>323.15761902070176</v>
      </c>
      <c r="O9" s="695">
        <f t="shared" si="2"/>
        <v>222.76748056593621</v>
      </c>
      <c r="P9" s="695">
        <f t="shared" si="2"/>
        <v>228.20392245852346</v>
      </c>
    </row>
    <row r="10" spans="1:19">
      <c r="A10" s="245"/>
      <c r="B10" s="566"/>
      <c r="C10" s="566"/>
      <c r="D10" s="566"/>
      <c r="E10" s="566"/>
      <c r="F10" s="566"/>
      <c r="G10" s="566"/>
      <c r="H10" s="566"/>
      <c r="I10" s="566"/>
      <c r="J10" s="566"/>
      <c r="K10" s="566"/>
      <c r="L10" s="566"/>
      <c r="M10" s="279"/>
      <c r="N10" s="279"/>
      <c r="O10" s="279"/>
      <c r="P10" s="279"/>
    </row>
    <row r="11" spans="1:19">
      <c r="A11" s="246" t="s">
        <v>429</v>
      </c>
      <c r="B11" s="566"/>
      <c r="C11" s="566"/>
      <c r="D11" s="566"/>
      <c r="E11" s="566"/>
      <c r="F11" s="566"/>
      <c r="G11" s="566"/>
      <c r="H11" s="566"/>
      <c r="I11" s="566"/>
      <c r="J11" s="566"/>
      <c r="K11" s="566"/>
      <c r="L11" s="566"/>
      <c r="M11" s="279"/>
      <c r="N11" s="279"/>
      <c r="O11" s="279"/>
      <c r="P11" s="279"/>
    </row>
    <row r="12" spans="1:19">
      <c r="A12" s="247" t="s">
        <v>13</v>
      </c>
      <c r="B12" s="573"/>
      <c r="C12" s="573"/>
      <c r="D12" s="573"/>
      <c r="E12" s="573"/>
      <c r="F12" s="573"/>
      <c r="G12" s="573"/>
      <c r="H12" s="573"/>
      <c r="I12" s="573"/>
      <c r="J12" s="573"/>
      <c r="K12" s="573"/>
      <c r="L12" s="573"/>
      <c r="M12" s="573"/>
      <c r="N12" s="573"/>
      <c r="O12" s="286">
        <v>0</v>
      </c>
      <c r="P12" s="286"/>
    </row>
    <row r="13" spans="1:19">
      <c r="A13" s="247" t="s">
        <v>12</v>
      </c>
      <c r="B13" s="573"/>
      <c r="C13" s="573"/>
      <c r="D13" s="573"/>
      <c r="E13" s="573"/>
      <c r="F13" s="573"/>
      <c r="G13" s="573"/>
      <c r="H13" s="573"/>
      <c r="I13" s="573"/>
      <c r="J13" s="573"/>
      <c r="K13" s="573"/>
      <c r="L13" s="573"/>
      <c r="M13" s="573"/>
      <c r="N13" s="573"/>
      <c r="O13" s="286">
        <v>0</v>
      </c>
      <c r="P13" s="286"/>
    </row>
    <row r="14" spans="1:19">
      <c r="A14" s="247" t="s">
        <v>430</v>
      </c>
      <c r="B14" s="573"/>
      <c r="C14" s="573"/>
      <c r="D14" s="573"/>
      <c r="E14" s="573"/>
      <c r="F14" s="286">
        <v>0</v>
      </c>
      <c r="G14" s="286">
        <v>3.2334220000000004E-2</v>
      </c>
      <c r="H14" s="286"/>
      <c r="I14" s="286">
        <v>3.3523876660000003</v>
      </c>
      <c r="J14" s="286"/>
      <c r="K14" s="286"/>
      <c r="L14" s="286"/>
      <c r="M14" s="286"/>
      <c r="N14" s="286"/>
      <c r="O14" s="286">
        <v>0</v>
      </c>
      <c r="P14" s="286"/>
    </row>
    <row r="15" spans="1:19">
      <c r="A15" s="247" t="s">
        <v>482</v>
      </c>
      <c r="B15" s="573"/>
      <c r="C15" s="573"/>
      <c r="D15" s="573"/>
      <c r="E15" s="573"/>
      <c r="F15" s="286"/>
      <c r="G15" s="286"/>
      <c r="H15" s="286"/>
      <c r="I15" s="286"/>
      <c r="J15" s="286"/>
      <c r="K15" s="286"/>
      <c r="L15" s="286"/>
      <c r="M15" s="286"/>
      <c r="N15" s="286"/>
      <c r="O15" s="286">
        <v>0</v>
      </c>
      <c r="P15" s="286"/>
    </row>
    <row r="16" spans="1:19">
      <c r="A16" s="247" t="s">
        <v>11</v>
      </c>
      <c r="B16" s="573"/>
      <c r="C16" s="573"/>
      <c r="D16" s="573"/>
      <c r="E16" s="573"/>
      <c r="F16" s="286"/>
      <c r="G16" s="286"/>
      <c r="H16" s="286"/>
      <c r="I16" s="286"/>
      <c r="J16" s="286"/>
      <c r="K16" s="286"/>
      <c r="L16" s="286"/>
      <c r="M16" s="286"/>
      <c r="N16" s="286"/>
      <c r="O16" s="286">
        <v>0</v>
      </c>
      <c r="P16" s="286"/>
    </row>
    <row r="17" spans="1:18">
      <c r="A17" s="247" t="s">
        <v>10</v>
      </c>
      <c r="B17" s="573"/>
      <c r="C17" s="573"/>
      <c r="D17" s="573"/>
      <c r="E17" s="573"/>
      <c r="F17" s="286">
        <v>1.3504554499999999</v>
      </c>
      <c r="G17" s="286">
        <v>6.0993498060000002</v>
      </c>
      <c r="H17" s="286">
        <v>0.64431305000000005</v>
      </c>
      <c r="I17" s="286">
        <v>1.0512073100000001</v>
      </c>
      <c r="J17" s="286">
        <v>2.9203137319999999</v>
      </c>
      <c r="K17" s="286">
        <v>0.86066160199999997</v>
      </c>
      <c r="L17" s="286">
        <v>4.8338020539999995</v>
      </c>
      <c r="M17" s="286">
        <v>1.573784474</v>
      </c>
      <c r="N17" s="286">
        <v>1.6031798509999999</v>
      </c>
      <c r="O17" s="286">
        <f t="shared" ref="O17:O26" si="3">AVERAGE(J17:N17)</f>
        <v>2.3583483426000003</v>
      </c>
      <c r="P17" s="286"/>
    </row>
    <row r="18" spans="1:18">
      <c r="A18" s="247" t="s">
        <v>9</v>
      </c>
      <c r="B18" s="573"/>
      <c r="C18" s="573"/>
      <c r="D18" s="573"/>
      <c r="E18" s="573"/>
      <c r="F18" s="286">
        <v>0</v>
      </c>
      <c r="G18" s="286">
        <v>0</v>
      </c>
      <c r="H18" s="286">
        <v>0</v>
      </c>
      <c r="I18" s="286">
        <v>0</v>
      </c>
      <c r="J18" s="286">
        <v>0</v>
      </c>
      <c r="K18" s="286">
        <v>0</v>
      </c>
      <c r="L18" s="286">
        <v>0</v>
      </c>
      <c r="M18" s="286">
        <v>0</v>
      </c>
      <c r="N18" s="286">
        <v>0</v>
      </c>
      <c r="O18" s="286">
        <f t="shared" si="3"/>
        <v>0</v>
      </c>
      <c r="P18" s="286"/>
    </row>
    <row r="19" spans="1:18">
      <c r="A19" s="247" t="s">
        <v>8</v>
      </c>
      <c r="B19" s="573"/>
      <c r="C19" s="573"/>
      <c r="D19" s="573"/>
      <c r="E19" s="573"/>
      <c r="F19" s="286">
        <v>0.41507175900000004</v>
      </c>
      <c r="G19" s="286">
        <v>0.21791865299999999</v>
      </c>
      <c r="H19" s="286">
        <v>2.7279067280000002</v>
      </c>
      <c r="I19" s="286">
        <v>2.7532560720000001</v>
      </c>
      <c r="J19" s="286">
        <v>0.44600564500000001</v>
      </c>
      <c r="K19" s="286">
        <v>7.01178E-4</v>
      </c>
      <c r="L19" s="286">
        <v>0.26553813299999995</v>
      </c>
      <c r="M19" s="286">
        <v>0.17518246400000001</v>
      </c>
      <c r="N19" s="286">
        <v>0.70777613000000006</v>
      </c>
      <c r="O19" s="286">
        <f t="shared" si="3"/>
        <v>0.31904071000000001</v>
      </c>
      <c r="P19" s="286"/>
    </row>
    <row r="20" spans="1:18">
      <c r="A20" s="247" t="s">
        <v>6</v>
      </c>
      <c r="B20" s="573"/>
      <c r="C20" s="573"/>
      <c r="D20" s="573"/>
      <c r="E20" s="573"/>
      <c r="F20" s="286">
        <v>0</v>
      </c>
      <c r="G20" s="286">
        <v>1.206604E-2</v>
      </c>
      <c r="H20" s="286">
        <v>0</v>
      </c>
      <c r="I20" s="286">
        <v>0</v>
      </c>
      <c r="J20" s="286">
        <v>0</v>
      </c>
      <c r="K20" s="286">
        <v>0</v>
      </c>
      <c r="L20" s="286">
        <v>0</v>
      </c>
      <c r="M20" s="286">
        <v>0</v>
      </c>
      <c r="N20" s="286">
        <v>0</v>
      </c>
      <c r="O20" s="286">
        <f t="shared" si="3"/>
        <v>0</v>
      </c>
      <c r="P20" s="286"/>
    </row>
    <row r="21" spans="1:18">
      <c r="A21" s="247" t="s">
        <v>17</v>
      </c>
      <c r="B21" s="573"/>
      <c r="C21" s="573"/>
      <c r="D21" s="573"/>
      <c r="E21" s="573"/>
      <c r="F21" s="286"/>
      <c r="G21" s="286"/>
      <c r="H21" s="286"/>
      <c r="I21" s="286"/>
      <c r="J21" s="286"/>
      <c r="K21" s="286"/>
      <c r="L21" s="286"/>
      <c r="M21" s="286"/>
      <c r="N21" s="286"/>
      <c r="O21" s="286"/>
      <c r="P21" s="286"/>
    </row>
    <row r="22" spans="1:18">
      <c r="A22" s="247" t="s">
        <v>4</v>
      </c>
      <c r="B22" s="573"/>
      <c r="C22" s="573"/>
      <c r="D22" s="573"/>
      <c r="E22" s="573"/>
      <c r="F22" s="286">
        <v>6.6488199999999999E-4</v>
      </c>
      <c r="G22" s="286">
        <v>0</v>
      </c>
      <c r="H22" s="286">
        <v>0</v>
      </c>
      <c r="I22" s="286">
        <v>0</v>
      </c>
      <c r="J22" s="286">
        <v>0</v>
      </c>
      <c r="K22" s="286">
        <v>1.1048030000000001E-3</v>
      </c>
      <c r="L22" s="286">
        <v>9.282027E-3</v>
      </c>
      <c r="M22" s="286">
        <v>0</v>
      </c>
      <c r="N22" s="286">
        <v>0</v>
      </c>
      <c r="O22" s="286">
        <f t="shared" si="3"/>
        <v>2.0773659999999998E-3</v>
      </c>
      <c r="P22" s="286"/>
    </row>
    <row r="23" spans="1:18">
      <c r="A23" s="247" t="s">
        <v>3</v>
      </c>
      <c r="B23" s="573"/>
      <c r="C23" s="573"/>
      <c r="D23" s="573"/>
      <c r="E23" s="573"/>
      <c r="F23" s="286">
        <v>0.21312402600000002</v>
      </c>
      <c r="G23" s="286">
        <v>0.118836973</v>
      </c>
      <c r="H23" s="286">
        <v>0.237630272</v>
      </c>
      <c r="I23" s="286">
        <v>5.9907377999999997E-2</v>
      </c>
      <c r="J23" s="286">
        <v>2.3944669999999999E-3</v>
      </c>
      <c r="K23" s="286">
        <v>9.0055566000000004E-2</v>
      </c>
      <c r="L23" s="286">
        <v>5.2578236E-2</v>
      </c>
      <c r="M23" s="286">
        <v>0</v>
      </c>
      <c r="N23" s="286">
        <v>0.33127290999999998</v>
      </c>
      <c r="O23" s="286">
        <f t="shared" si="3"/>
        <v>9.5260235799999995E-2</v>
      </c>
      <c r="P23" s="286"/>
    </row>
    <row r="24" spans="1:18">
      <c r="A24" s="247" t="s">
        <v>431</v>
      </c>
      <c r="B24" s="573"/>
      <c r="C24" s="573"/>
      <c r="D24" s="573"/>
      <c r="E24" s="573"/>
      <c r="F24" s="286">
        <v>1.2778331E-2</v>
      </c>
      <c r="G24" s="286">
        <v>2.3979830999999997E-2</v>
      </c>
      <c r="H24" s="286">
        <v>4.1964285000000004E-2</v>
      </c>
      <c r="I24" s="286">
        <v>6.8635013999999994E-2</v>
      </c>
      <c r="J24" s="286">
        <v>9.6889352999999998E-2</v>
      </c>
      <c r="K24" s="286">
        <v>4.0357131000000004E-2</v>
      </c>
      <c r="L24" s="286">
        <v>0.57645998499999995</v>
      </c>
      <c r="M24" s="286">
        <v>7.5503840000000003E-2</v>
      </c>
      <c r="N24" s="286">
        <v>7.3392095259999994</v>
      </c>
      <c r="O24" s="286">
        <f t="shared" si="3"/>
        <v>1.6256839669999998</v>
      </c>
      <c r="P24" s="286"/>
      <c r="Q24" s="40"/>
      <c r="R24" s="40"/>
    </row>
    <row r="25" spans="1:18">
      <c r="A25" s="247" t="s">
        <v>1</v>
      </c>
      <c r="B25" s="573"/>
      <c r="C25" s="573"/>
      <c r="D25" s="573"/>
      <c r="E25" s="573"/>
      <c r="F25" s="286">
        <v>0</v>
      </c>
      <c r="G25" s="286">
        <v>0</v>
      </c>
      <c r="H25" s="286">
        <v>0</v>
      </c>
      <c r="I25" s="286">
        <v>0</v>
      </c>
      <c r="J25" s="286">
        <v>0</v>
      </c>
      <c r="K25" s="286">
        <v>0</v>
      </c>
      <c r="L25" s="286">
        <v>0</v>
      </c>
      <c r="M25" s="286">
        <v>0</v>
      </c>
      <c r="N25" s="286">
        <v>4.1225530000000002E-3</v>
      </c>
      <c r="O25" s="286">
        <f t="shared" si="3"/>
        <v>8.2451060000000007E-4</v>
      </c>
      <c r="P25" s="286"/>
    </row>
    <row r="26" spans="1:18">
      <c r="A26" s="247" t="s">
        <v>23</v>
      </c>
      <c r="B26" s="573"/>
      <c r="C26" s="573"/>
      <c r="D26" s="573"/>
      <c r="E26" s="573"/>
      <c r="F26" s="286">
        <v>0</v>
      </c>
      <c r="G26" s="286">
        <v>0</v>
      </c>
      <c r="H26" s="286">
        <v>0</v>
      </c>
      <c r="I26" s="286">
        <v>0</v>
      </c>
      <c r="J26" s="286">
        <v>0</v>
      </c>
      <c r="K26" s="286">
        <v>0</v>
      </c>
      <c r="L26" s="286">
        <v>3.4670249999999999E-3</v>
      </c>
      <c r="M26" s="286">
        <v>0</v>
      </c>
      <c r="N26" s="286">
        <v>0</v>
      </c>
      <c r="O26" s="286">
        <f t="shared" si="3"/>
        <v>6.9340500000000002E-4</v>
      </c>
      <c r="P26" s="286"/>
    </row>
    <row r="27" spans="1:18">
      <c r="A27" s="245"/>
      <c r="B27" s="559"/>
      <c r="C27" s="559"/>
      <c r="D27" s="559"/>
      <c r="E27" s="559"/>
      <c r="F27" s="559"/>
      <c r="G27" s="559"/>
      <c r="H27" s="559"/>
      <c r="I27" s="559"/>
      <c r="J27" s="559"/>
      <c r="K27" s="559"/>
      <c r="L27" s="559"/>
      <c r="M27" s="279"/>
      <c r="N27" s="279"/>
      <c r="O27" s="279"/>
      <c r="P27" s="279"/>
    </row>
    <row r="28" spans="1:18">
      <c r="A28" s="246" t="s">
        <v>432</v>
      </c>
      <c r="B28" s="559"/>
      <c r="C28" s="559"/>
      <c r="D28" s="559"/>
      <c r="E28" s="559"/>
      <c r="F28" s="559"/>
      <c r="G28" s="559"/>
      <c r="H28" s="559"/>
      <c r="I28" s="559"/>
      <c r="J28" s="559"/>
      <c r="K28" s="559"/>
      <c r="L28" s="559"/>
      <c r="M28" s="279"/>
      <c r="N28" s="279"/>
      <c r="O28" s="279"/>
      <c r="P28" s="279"/>
    </row>
    <row r="29" spans="1:18">
      <c r="A29" s="247" t="s">
        <v>13</v>
      </c>
      <c r="B29" s="573"/>
      <c r="C29" s="573"/>
      <c r="D29" s="573"/>
      <c r="E29" s="573"/>
      <c r="F29" s="286">
        <v>0</v>
      </c>
      <c r="G29" s="286">
        <v>0</v>
      </c>
      <c r="H29" s="286">
        <v>0</v>
      </c>
      <c r="I29" s="286">
        <v>0</v>
      </c>
      <c r="J29" s="286">
        <v>0</v>
      </c>
      <c r="K29" s="286">
        <v>0</v>
      </c>
      <c r="L29" s="286">
        <v>0</v>
      </c>
      <c r="M29" s="286">
        <v>0</v>
      </c>
      <c r="N29" s="286">
        <v>0</v>
      </c>
      <c r="O29" s="286">
        <f>AVERAGE(J29:N29)</f>
        <v>0</v>
      </c>
      <c r="P29" s="286"/>
    </row>
    <row r="30" spans="1:18">
      <c r="A30" s="247" t="s">
        <v>12</v>
      </c>
      <c r="B30" s="573"/>
      <c r="C30" s="573"/>
      <c r="D30" s="573"/>
      <c r="E30" s="573"/>
      <c r="F30" s="286">
        <v>0</v>
      </c>
      <c r="G30" s="286">
        <v>1.5219699999999999E-4</v>
      </c>
      <c r="H30" s="286">
        <v>0</v>
      </c>
      <c r="I30" s="286">
        <v>0</v>
      </c>
      <c r="J30" s="286">
        <v>0</v>
      </c>
      <c r="K30" s="286">
        <v>0</v>
      </c>
      <c r="L30" s="286">
        <v>0</v>
      </c>
      <c r="M30" s="286">
        <v>0</v>
      </c>
      <c r="N30" s="286">
        <v>0</v>
      </c>
      <c r="O30" s="286">
        <f t="shared" ref="O30:O43" si="4">AVERAGE(J30:N30)</f>
        <v>0</v>
      </c>
      <c r="P30" s="286"/>
    </row>
    <row r="31" spans="1:18">
      <c r="A31" s="247" t="s">
        <v>430</v>
      </c>
      <c r="B31" s="573"/>
      <c r="C31" s="573"/>
      <c r="D31" s="573"/>
      <c r="E31" s="573"/>
      <c r="F31" s="286">
        <v>0</v>
      </c>
      <c r="G31" s="286">
        <v>0</v>
      </c>
      <c r="H31" s="286">
        <v>0</v>
      </c>
      <c r="I31" s="286">
        <v>0</v>
      </c>
      <c r="J31" s="286">
        <v>0</v>
      </c>
      <c r="K31" s="286">
        <v>0</v>
      </c>
      <c r="L31" s="286">
        <v>0</v>
      </c>
      <c r="M31" s="286">
        <v>0</v>
      </c>
      <c r="N31" s="286">
        <v>0</v>
      </c>
      <c r="O31" s="286">
        <f t="shared" si="4"/>
        <v>0</v>
      </c>
      <c r="P31" s="286"/>
    </row>
    <row r="32" spans="1:18">
      <c r="A32" s="247" t="s">
        <v>482</v>
      </c>
      <c r="B32" s="573"/>
      <c r="C32" s="573"/>
      <c r="D32" s="573"/>
      <c r="E32" s="573"/>
      <c r="F32" s="286">
        <v>3.5275979999999998E-3</v>
      </c>
      <c r="G32" s="286">
        <v>5.9889369999999997E-3</v>
      </c>
      <c r="H32" s="286">
        <v>1.4130057000000001E-2</v>
      </c>
      <c r="I32" s="286">
        <v>1.8051603999999999E-2</v>
      </c>
      <c r="J32" s="286">
        <v>3.4989819999999999E-3</v>
      </c>
      <c r="K32" s="286">
        <v>0</v>
      </c>
      <c r="L32" s="286">
        <v>0.15012713899999999</v>
      </c>
      <c r="M32" s="286">
        <v>0.19477339199999999</v>
      </c>
      <c r="N32" s="286">
        <v>9.3139159999999999E-2</v>
      </c>
      <c r="O32" s="286">
        <f t="shared" si="4"/>
        <v>8.8307734599999993E-2</v>
      </c>
      <c r="P32" s="286"/>
    </row>
    <row r="33" spans="1:16">
      <c r="A33" s="247" t="s">
        <v>11</v>
      </c>
      <c r="B33" s="573"/>
      <c r="C33" s="573"/>
      <c r="D33" s="573"/>
      <c r="E33" s="573"/>
      <c r="F33" s="286">
        <v>0</v>
      </c>
      <c r="G33" s="286">
        <v>0</v>
      </c>
      <c r="H33" s="286">
        <v>0</v>
      </c>
      <c r="I33" s="286">
        <v>0</v>
      </c>
      <c r="J33" s="286">
        <v>0</v>
      </c>
      <c r="K33" s="286">
        <v>0</v>
      </c>
      <c r="L33" s="286">
        <v>0</v>
      </c>
      <c r="M33" s="286">
        <v>0</v>
      </c>
      <c r="N33" s="286">
        <v>0</v>
      </c>
      <c r="O33" s="286">
        <f t="shared" si="4"/>
        <v>0</v>
      </c>
      <c r="P33" s="286"/>
    </row>
    <row r="34" spans="1:16">
      <c r="A34" s="247" t="s">
        <v>10</v>
      </c>
      <c r="B34" s="573"/>
      <c r="C34" s="573"/>
      <c r="D34" s="573"/>
      <c r="E34" s="573"/>
      <c r="F34" s="286">
        <v>17.101498160999999</v>
      </c>
      <c r="G34" s="286">
        <v>5.3518943039999991</v>
      </c>
      <c r="H34" s="286">
        <v>3.144673295</v>
      </c>
      <c r="I34" s="286">
        <v>2.5056089900000003</v>
      </c>
      <c r="J34" s="286">
        <v>2.0279469020000001</v>
      </c>
      <c r="K34" s="286">
        <v>6.2197699269999998</v>
      </c>
      <c r="L34" s="286">
        <v>2.842788165</v>
      </c>
      <c r="M34" s="286">
        <v>3.0484221370000002</v>
      </c>
      <c r="N34" s="286">
        <v>3.630987352</v>
      </c>
      <c r="O34" s="286">
        <f t="shared" si="4"/>
        <v>3.5539828966</v>
      </c>
      <c r="P34" s="286"/>
    </row>
    <row r="35" spans="1:16">
      <c r="A35" s="247" t="s">
        <v>9</v>
      </c>
      <c r="B35" s="573"/>
      <c r="C35" s="573"/>
      <c r="D35" s="573"/>
      <c r="E35" s="573"/>
      <c r="F35" s="286">
        <v>0</v>
      </c>
      <c r="G35" s="286">
        <v>0</v>
      </c>
      <c r="H35" s="286">
        <v>0</v>
      </c>
      <c r="I35" s="286">
        <v>0</v>
      </c>
      <c r="J35" s="286">
        <v>0</v>
      </c>
      <c r="K35" s="286">
        <v>0</v>
      </c>
      <c r="L35" s="286">
        <v>0</v>
      </c>
      <c r="M35" s="286">
        <v>0</v>
      </c>
      <c r="N35" s="286">
        <v>0</v>
      </c>
      <c r="O35" s="286">
        <f t="shared" si="4"/>
        <v>0</v>
      </c>
      <c r="P35" s="286"/>
    </row>
    <row r="36" spans="1:16">
      <c r="A36" s="247" t="s">
        <v>8</v>
      </c>
      <c r="B36" s="573"/>
      <c r="C36" s="573"/>
      <c r="D36" s="573"/>
      <c r="E36" s="573"/>
      <c r="F36" s="286">
        <v>7.8950790409999998</v>
      </c>
      <c r="G36" s="286">
        <v>7.7664760820000005</v>
      </c>
      <c r="H36" s="286">
        <v>4.4281187869999998</v>
      </c>
      <c r="I36" s="286">
        <v>5.8212178049999999</v>
      </c>
      <c r="J36" s="286">
        <v>4.2952458179999997</v>
      </c>
      <c r="K36" s="286">
        <v>5.1317001869999999</v>
      </c>
      <c r="L36" s="286">
        <v>5.3370365599999996</v>
      </c>
      <c r="M36" s="286">
        <v>3.4940763810000002</v>
      </c>
      <c r="N36" s="286">
        <v>5.0864808760000004</v>
      </c>
      <c r="O36" s="286">
        <f t="shared" si="4"/>
        <v>4.6689079643999998</v>
      </c>
      <c r="P36" s="286"/>
    </row>
    <row r="37" spans="1:16">
      <c r="A37" s="247" t="s">
        <v>6</v>
      </c>
      <c r="B37" s="573"/>
      <c r="C37" s="573"/>
      <c r="D37" s="573"/>
      <c r="E37" s="573"/>
      <c r="F37" s="286">
        <v>0.274004478</v>
      </c>
      <c r="G37" s="286">
        <v>0.42919122499999995</v>
      </c>
      <c r="H37" s="286">
        <v>0.195422392</v>
      </c>
      <c r="I37" s="286">
        <v>4.3995891000000002E-2</v>
      </c>
      <c r="J37" s="286">
        <v>2.6331944999999999E-2</v>
      </c>
      <c r="K37" s="286">
        <v>1.3159369000000001E-2</v>
      </c>
      <c r="L37" s="286">
        <v>0.357139445</v>
      </c>
      <c r="M37" s="286">
        <v>0.81413379299999999</v>
      </c>
      <c r="N37" s="286">
        <v>0.53575442600000001</v>
      </c>
      <c r="O37" s="286">
        <f t="shared" si="4"/>
        <v>0.34930379560000002</v>
      </c>
      <c r="P37" s="286"/>
    </row>
    <row r="38" spans="1:16">
      <c r="A38" s="247" t="s">
        <v>17</v>
      </c>
      <c r="B38" s="573"/>
      <c r="C38" s="573"/>
      <c r="D38" s="573"/>
      <c r="E38" s="573"/>
      <c r="F38" s="286">
        <v>0</v>
      </c>
      <c r="G38" s="286">
        <v>0</v>
      </c>
      <c r="H38" s="286">
        <v>6.1203423999999999E-2</v>
      </c>
      <c r="I38" s="286">
        <v>1.4793074E-2</v>
      </c>
      <c r="J38" s="286">
        <v>1.254973E-2</v>
      </c>
      <c r="K38" s="286">
        <v>5.2101329999999996E-3</v>
      </c>
      <c r="L38" s="286">
        <v>1.387229E-3</v>
      </c>
      <c r="M38" s="286">
        <v>5.390851E-2</v>
      </c>
      <c r="N38" s="286">
        <v>5.8872000000000004E-4</v>
      </c>
      <c r="O38" s="286">
        <f t="shared" si="4"/>
        <v>1.47288644E-2</v>
      </c>
      <c r="P38" s="286"/>
    </row>
    <row r="39" spans="1:16">
      <c r="A39" s="247" t="s">
        <v>4</v>
      </c>
      <c r="B39" s="573"/>
      <c r="C39" s="573"/>
      <c r="D39" s="573"/>
      <c r="E39" s="573"/>
      <c r="F39" s="286">
        <v>0</v>
      </c>
      <c r="G39" s="286">
        <v>0</v>
      </c>
      <c r="H39" s="286">
        <v>0</v>
      </c>
      <c r="I39" s="286">
        <v>0</v>
      </c>
      <c r="J39" s="286">
        <v>0</v>
      </c>
      <c r="K39" s="286">
        <v>0</v>
      </c>
      <c r="L39" s="286">
        <v>2.4008373E-2</v>
      </c>
      <c r="M39" s="286">
        <v>0</v>
      </c>
      <c r="N39" s="286">
        <v>3.1106232000000001E-2</v>
      </c>
      <c r="O39" s="286">
        <f t="shared" si="4"/>
        <v>1.1022921E-2</v>
      </c>
      <c r="P39" s="286"/>
    </row>
    <row r="40" spans="1:16">
      <c r="A40" s="247" t="s">
        <v>3</v>
      </c>
      <c r="B40" s="573"/>
      <c r="C40" s="573"/>
      <c r="D40" s="573"/>
      <c r="E40" s="573"/>
      <c r="F40" s="286">
        <v>5.5812497599999995</v>
      </c>
      <c r="G40" s="286">
        <v>5.5503141679999999</v>
      </c>
      <c r="H40" s="286">
        <v>5.4829422320000001</v>
      </c>
      <c r="I40" s="286">
        <v>4.5700116059999996</v>
      </c>
      <c r="J40" s="286">
        <v>4.4448470889999996</v>
      </c>
      <c r="K40" s="286">
        <v>6.6046886589999998</v>
      </c>
      <c r="L40" s="286">
        <v>4.2687050310000005</v>
      </c>
      <c r="M40" s="286">
        <v>5.6940756590000001</v>
      </c>
      <c r="N40" s="286">
        <v>3.302029509</v>
      </c>
      <c r="O40" s="286">
        <f t="shared" si="4"/>
        <v>4.8628691893999996</v>
      </c>
      <c r="P40" s="286"/>
    </row>
    <row r="41" spans="1:16">
      <c r="A41" s="247" t="s">
        <v>431</v>
      </c>
      <c r="B41" s="573"/>
      <c r="C41" s="573"/>
      <c r="D41" s="573"/>
      <c r="E41" s="573"/>
      <c r="F41" s="286">
        <v>2.0407146910000002</v>
      </c>
      <c r="G41" s="286">
        <v>2.1882650610000001</v>
      </c>
      <c r="H41" s="286">
        <v>2.054676154</v>
      </c>
      <c r="I41" s="286">
        <v>3.0220233730000001</v>
      </c>
      <c r="J41" s="286">
        <v>2.9522239950000002</v>
      </c>
      <c r="K41" s="286">
        <v>2.8167468210000002</v>
      </c>
      <c r="L41" s="286">
        <v>2.775451414</v>
      </c>
      <c r="M41" s="286">
        <v>2.7894683119999999</v>
      </c>
      <c r="N41" s="286">
        <v>6.2390944469999994</v>
      </c>
      <c r="O41" s="286">
        <f t="shared" si="4"/>
        <v>3.5145969977999996</v>
      </c>
      <c r="P41" s="286"/>
    </row>
    <row r="42" spans="1:16">
      <c r="A42" s="247" t="s">
        <v>1</v>
      </c>
      <c r="B42" s="573"/>
      <c r="C42" s="573"/>
      <c r="D42" s="573"/>
      <c r="E42" s="573"/>
      <c r="F42" s="286">
        <v>0</v>
      </c>
      <c r="G42" s="286">
        <v>0</v>
      </c>
      <c r="H42" s="286">
        <v>1.4326067E-2</v>
      </c>
      <c r="I42" s="286">
        <v>3.5818972999999997E-2</v>
      </c>
      <c r="J42" s="286">
        <v>0</v>
      </c>
      <c r="K42" s="286">
        <v>0</v>
      </c>
      <c r="L42" s="286">
        <v>0</v>
      </c>
      <c r="M42" s="286">
        <v>0</v>
      </c>
      <c r="N42" s="286">
        <v>0</v>
      </c>
      <c r="O42" s="286">
        <f t="shared" si="4"/>
        <v>0</v>
      </c>
      <c r="P42" s="286"/>
    </row>
    <row r="43" spans="1:16">
      <c r="A43" s="247" t="s">
        <v>23</v>
      </c>
      <c r="B43" s="573"/>
      <c r="C43" s="573"/>
      <c r="D43" s="573"/>
      <c r="E43" s="573"/>
      <c r="F43" s="286">
        <v>7.5687920000000004E-3</v>
      </c>
      <c r="G43" s="286">
        <v>0</v>
      </c>
      <c r="H43" s="286">
        <v>0</v>
      </c>
      <c r="I43" s="286">
        <v>0</v>
      </c>
      <c r="J43" s="286">
        <v>2.29547E-4</v>
      </c>
      <c r="K43" s="286">
        <v>7.9631999999999999E-5</v>
      </c>
      <c r="L43" s="286">
        <v>0</v>
      </c>
      <c r="M43" s="286">
        <v>0</v>
      </c>
      <c r="N43" s="286">
        <v>0</v>
      </c>
      <c r="O43" s="286">
        <f t="shared" si="4"/>
        <v>6.1835800000000009E-5</v>
      </c>
      <c r="P43" s="286"/>
    </row>
    <row r="45" spans="1:16">
      <c r="A45" s="242" t="s">
        <v>2809</v>
      </c>
    </row>
    <row r="47" spans="1:16">
      <c r="A47" s="242" t="s">
        <v>2813</v>
      </c>
    </row>
    <row r="49" spans="1:2">
      <c r="A49" s="500"/>
      <c r="B49" s="17" t="s">
        <v>2810</v>
      </c>
    </row>
  </sheetData>
  <hyperlinks>
    <hyperlink ref="R3" location="Content!A1" display="Back to content page" xr:uid="{00000000-0004-0000-1500-000000000000}"/>
  </hyperlinks>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sheetPr codeName="Sheet281"/>
  <dimension ref="A1:AK33"/>
  <sheetViews>
    <sheetView topLeftCell="A10" zoomScale="102" zoomScaleNormal="102" workbookViewId="0">
      <selection activeCell="A29" sqref="A29"/>
    </sheetView>
  </sheetViews>
  <sheetFormatPr defaultRowHeight="14.4"/>
  <cols>
    <col min="1" max="1" width="33.77734375" customWidth="1"/>
    <col min="2" max="34" width="8.5546875" customWidth="1"/>
  </cols>
  <sheetData>
    <row r="1" spans="1:37">
      <c r="A1" s="18" t="s">
        <v>3004</v>
      </c>
      <c r="B1" s="17"/>
      <c r="C1" s="17"/>
      <c r="D1" s="17"/>
      <c r="E1" s="17"/>
      <c r="F1" s="17"/>
      <c r="G1" s="17"/>
      <c r="H1" s="17"/>
      <c r="I1" s="17"/>
      <c r="J1" s="17"/>
      <c r="K1" s="17"/>
      <c r="L1" s="17"/>
      <c r="M1" s="17"/>
      <c r="N1" s="17"/>
      <c r="O1" s="17"/>
      <c r="P1" s="17"/>
      <c r="Q1" s="17"/>
      <c r="R1" s="17"/>
      <c r="S1" s="17"/>
      <c r="T1" s="17"/>
      <c r="U1" s="62"/>
      <c r="V1" s="62"/>
      <c r="W1" s="62"/>
      <c r="X1" s="17"/>
      <c r="AE1" s="13"/>
      <c r="AF1" s="13"/>
      <c r="AG1" s="13"/>
      <c r="AH1" s="13"/>
    </row>
    <row r="2" spans="1:37">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row>
    <row r="3" spans="1:37">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J3" s="1" t="s">
        <v>528</v>
      </c>
    </row>
    <row r="4" spans="1:37">
      <c r="A4" s="92" t="s">
        <v>13</v>
      </c>
      <c r="B4" s="533"/>
      <c r="C4" s="533"/>
      <c r="D4" s="533"/>
      <c r="E4" s="533"/>
      <c r="F4" s="533"/>
      <c r="G4" s="533"/>
      <c r="H4" s="533"/>
      <c r="I4" s="533"/>
      <c r="J4" s="533"/>
      <c r="K4" s="533"/>
      <c r="L4" s="533"/>
      <c r="M4" s="533"/>
      <c r="N4" s="533"/>
      <c r="O4" s="533"/>
      <c r="P4" s="533"/>
      <c r="Q4" s="533"/>
      <c r="R4" s="533"/>
      <c r="S4" s="533"/>
      <c r="T4" s="533"/>
      <c r="U4" s="533"/>
      <c r="V4" s="533"/>
      <c r="W4" s="533"/>
      <c r="X4" s="533"/>
      <c r="Y4" s="533"/>
      <c r="Z4" s="286"/>
      <c r="AA4" s="533"/>
      <c r="AB4" s="533"/>
      <c r="AC4" s="533"/>
      <c r="AD4" s="533"/>
      <c r="AE4" s="533"/>
      <c r="AF4" s="533"/>
      <c r="AG4" s="286"/>
      <c r="AH4" s="286"/>
      <c r="AK4" s="312"/>
    </row>
    <row r="5" spans="1:37">
      <c r="A5" s="92" t="s">
        <v>12</v>
      </c>
      <c r="B5" s="533"/>
      <c r="C5" s="533"/>
      <c r="D5" s="533"/>
      <c r="E5" s="533"/>
      <c r="F5" s="533"/>
      <c r="G5" s="533"/>
      <c r="H5" s="533"/>
      <c r="I5" s="533"/>
      <c r="J5" s="533"/>
      <c r="K5" s="533"/>
      <c r="L5" s="533"/>
      <c r="M5" s="533"/>
      <c r="N5" s="533"/>
      <c r="O5" s="533"/>
      <c r="P5" s="533"/>
      <c r="Q5" s="533"/>
      <c r="R5" s="533"/>
      <c r="S5" s="533"/>
      <c r="T5" s="533"/>
      <c r="U5" s="533"/>
      <c r="V5" s="533"/>
      <c r="W5" s="533"/>
      <c r="X5" s="533"/>
      <c r="Y5" s="533"/>
      <c r="Z5" s="533"/>
      <c r="AA5" s="533"/>
      <c r="AB5" s="533"/>
      <c r="AC5" s="533"/>
      <c r="AD5" s="533"/>
      <c r="AE5" s="533"/>
      <c r="AF5" s="533"/>
      <c r="AG5" s="286"/>
      <c r="AH5" s="286"/>
      <c r="AJ5" s="33"/>
      <c r="AK5" s="312"/>
    </row>
    <row r="6" spans="1:37">
      <c r="A6" s="92" t="s">
        <v>483</v>
      </c>
      <c r="B6" s="533" t="s">
        <v>94</v>
      </c>
      <c r="C6" s="533" t="s">
        <v>94</v>
      </c>
      <c r="D6" s="533" t="s">
        <v>94</v>
      </c>
      <c r="E6" s="533" t="s">
        <v>94</v>
      </c>
      <c r="F6" s="533" t="s">
        <v>94</v>
      </c>
      <c r="G6" s="533" t="s">
        <v>94</v>
      </c>
      <c r="H6" s="533" t="s">
        <v>94</v>
      </c>
      <c r="I6" s="533" t="s">
        <v>94</v>
      </c>
      <c r="J6" s="533" t="s">
        <v>94</v>
      </c>
      <c r="K6" s="533" t="s">
        <v>94</v>
      </c>
      <c r="L6" s="533" t="s">
        <v>94</v>
      </c>
      <c r="M6" s="533" t="s">
        <v>94</v>
      </c>
      <c r="N6" s="533" t="s">
        <v>94</v>
      </c>
      <c r="O6" s="533" t="s">
        <v>94</v>
      </c>
      <c r="P6" s="533" t="s">
        <v>94</v>
      </c>
      <c r="Q6" s="533" t="s">
        <v>94</v>
      </c>
      <c r="R6" s="533" t="s">
        <v>94</v>
      </c>
      <c r="S6" s="533" t="s">
        <v>94</v>
      </c>
      <c r="T6" s="533" t="s">
        <v>94</v>
      </c>
      <c r="U6" s="533" t="s">
        <v>94</v>
      </c>
      <c r="V6" s="533" t="s">
        <v>94</v>
      </c>
      <c r="W6" s="533" t="s">
        <v>94</v>
      </c>
      <c r="X6" s="533" t="s">
        <v>94</v>
      </c>
      <c r="Y6" s="533" t="s">
        <v>94</v>
      </c>
      <c r="Z6" s="533" t="s">
        <v>94</v>
      </c>
      <c r="AA6" s="533" t="s">
        <v>94</v>
      </c>
      <c r="AB6" s="533" t="s">
        <v>94</v>
      </c>
      <c r="AC6" s="533" t="s">
        <v>94</v>
      </c>
      <c r="AD6" s="533" t="s">
        <v>94</v>
      </c>
      <c r="AE6" s="533" t="s">
        <v>94</v>
      </c>
      <c r="AF6" s="533" t="s">
        <v>94</v>
      </c>
      <c r="AG6" s="533" t="s">
        <v>94</v>
      </c>
      <c r="AH6" s="286"/>
      <c r="AJ6" s="33"/>
    </row>
    <row r="7" spans="1:37">
      <c r="A7" s="92" t="s">
        <v>89</v>
      </c>
      <c r="B7" s="533"/>
      <c r="C7" s="533"/>
      <c r="D7" s="533"/>
      <c r="E7" s="533"/>
      <c r="F7" s="533"/>
      <c r="G7" s="533"/>
      <c r="H7" s="533"/>
      <c r="I7" s="533"/>
      <c r="J7" s="533"/>
      <c r="K7" s="533"/>
      <c r="L7" s="533"/>
      <c r="M7" s="533"/>
      <c r="N7" s="533"/>
      <c r="O7" s="533"/>
      <c r="P7" s="533"/>
      <c r="Q7" s="533"/>
      <c r="R7" s="533"/>
      <c r="S7" s="533"/>
      <c r="T7" s="533"/>
      <c r="U7" s="533"/>
      <c r="V7" s="533"/>
      <c r="W7" s="533"/>
      <c r="X7" s="533"/>
      <c r="Y7" s="533"/>
      <c r="Z7" s="286"/>
      <c r="AA7" s="533"/>
      <c r="AB7" s="533"/>
      <c r="AC7" s="533"/>
      <c r="AD7" s="533"/>
      <c r="AE7" s="533"/>
      <c r="AF7" s="533"/>
      <c r="AG7" s="286"/>
      <c r="AH7" s="286"/>
      <c r="AK7" s="312"/>
    </row>
    <row r="8" spans="1:37">
      <c r="A8" s="92" t="s">
        <v>482</v>
      </c>
      <c r="B8" s="533"/>
      <c r="C8" s="533"/>
      <c r="D8" s="533"/>
      <c r="E8" s="533"/>
      <c r="F8" s="533"/>
      <c r="G8" s="533"/>
      <c r="H8" s="533"/>
      <c r="I8" s="533"/>
      <c r="J8" s="533"/>
      <c r="K8" s="533"/>
      <c r="L8" s="533"/>
      <c r="M8" s="533"/>
      <c r="N8" s="533"/>
      <c r="O8" s="533"/>
      <c r="P8" s="533"/>
      <c r="Q8" s="533"/>
      <c r="R8" s="533"/>
      <c r="S8" s="533"/>
      <c r="T8" s="533"/>
      <c r="U8" s="533"/>
      <c r="V8" s="533"/>
      <c r="W8" s="533"/>
      <c r="X8" s="533"/>
      <c r="Y8" s="533"/>
      <c r="Z8" s="286"/>
      <c r="AA8" s="533"/>
      <c r="AB8" s="533"/>
      <c r="AC8" s="533"/>
      <c r="AD8" s="533"/>
      <c r="AE8" s="533"/>
      <c r="AF8" s="533"/>
      <c r="AG8" s="533"/>
      <c r="AH8" s="286"/>
    </row>
    <row r="9" spans="1:37">
      <c r="A9" s="92" t="s">
        <v>11</v>
      </c>
      <c r="B9" s="533"/>
      <c r="C9" s="533"/>
      <c r="D9" s="533"/>
      <c r="E9" s="533"/>
      <c r="F9" s="533"/>
      <c r="G9" s="533"/>
      <c r="H9" s="533"/>
      <c r="I9" s="533"/>
      <c r="J9" s="533"/>
      <c r="K9" s="533"/>
      <c r="L9" s="533"/>
      <c r="M9" s="533"/>
      <c r="N9" s="533"/>
      <c r="O9" s="533"/>
      <c r="P9" s="533"/>
      <c r="Q9" s="533"/>
      <c r="R9" s="533"/>
      <c r="S9" s="533"/>
      <c r="T9" s="533"/>
      <c r="U9" s="533"/>
      <c r="V9" s="533"/>
      <c r="W9" s="533"/>
      <c r="X9" s="533"/>
      <c r="Y9" s="533"/>
      <c r="Z9" s="533"/>
      <c r="AA9" s="533"/>
      <c r="AB9" s="533"/>
      <c r="AC9" s="533"/>
      <c r="AD9" s="533"/>
      <c r="AE9" s="286">
        <v>316.3</v>
      </c>
      <c r="AF9" s="286">
        <v>395.2</v>
      </c>
      <c r="AG9" s="286">
        <v>387.6</v>
      </c>
      <c r="AH9" s="286">
        <v>345</v>
      </c>
    </row>
    <row r="10" spans="1:37">
      <c r="A10" s="92" t="s">
        <v>10</v>
      </c>
      <c r="B10" s="533">
        <v>244.6</v>
      </c>
      <c r="C10" s="533">
        <v>251.7</v>
      </c>
      <c r="D10" s="533">
        <v>329.2</v>
      </c>
      <c r="E10" s="533">
        <v>283.2</v>
      </c>
      <c r="F10" s="533">
        <v>227.8</v>
      </c>
      <c r="G10" s="533">
        <v>240.3</v>
      </c>
      <c r="H10" s="533">
        <v>225.9</v>
      </c>
      <c r="I10" s="533">
        <v>220.5</v>
      </c>
      <c r="J10" s="533">
        <v>198.9</v>
      </c>
      <c r="K10" s="533">
        <v>184.7</v>
      </c>
      <c r="L10" s="533">
        <v>158.5</v>
      </c>
      <c r="M10" s="533">
        <v>151.6</v>
      </c>
      <c r="N10" s="533">
        <v>169.6</v>
      </c>
      <c r="O10" s="533">
        <v>85</v>
      </c>
      <c r="P10" s="533">
        <v>87.7</v>
      </c>
      <c r="Q10" s="533">
        <v>86</v>
      </c>
      <c r="R10" s="533">
        <v>119.3</v>
      </c>
      <c r="S10" s="533">
        <v>155.19999999999999</v>
      </c>
      <c r="T10" s="533">
        <v>136.5</v>
      </c>
      <c r="U10" s="533">
        <v>129.30000000000001</v>
      </c>
      <c r="V10" s="533">
        <v>150.69999999999999</v>
      </c>
      <c r="W10" s="533"/>
      <c r="X10" s="533"/>
      <c r="Y10" s="533"/>
      <c r="Z10" s="286"/>
      <c r="AA10" s="286"/>
      <c r="AB10" s="286"/>
      <c r="AC10" s="286"/>
      <c r="AD10" s="286"/>
      <c r="AE10" s="286"/>
      <c r="AF10" s="286"/>
      <c r="AG10" s="286"/>
      <c r="AH10" s="286"/>
      <c r="AI10" s="1" t="s">
        <v>15</v>
      </c>
      <c r="AK10" s="312"/>
    </row>
    <row r="11" spans="1:37">
      <c r="A11" s="92" t="s">
        <v>9</v>
      </c>
      <c r="B11" s="533">
        <v>196.2</v>
      </c>
      <c r="C11" s="533">
        <v>199.8</v>
      </c>
      <c r="D11" s="533">
        <v>181.7</v>
      </c>
      <c r="E11" s="533">
        <v>114.5</v>
      </c>
      <c r="F11" s="533">
        <v>85.1</v>
      </c>
      <c r="G11" s="533">
        <v>165.1</v>
      </c>
      <c r="H11" s="533">
        <v>241.5</v>
      </c>
      <c r="I11" s="533">
        <v>139.4</v>
      </c>
      <c r="J11" s="533">
        <v>163.80000000000001</v>
      </c>
      <c r="K11" s="533">
        <v>157.69999999999999</v>
      </c>
      <c r="L11" s="533">
        <v>224.2</v>
      </c>
      <c r="M11" s="533">
        <v>244.8</v>
      </c>
      <c r="N11" s="533">
        <v>241.5</v>
      </c>
      <c r="O11" s="533">
        <v>271.10000000000002</v>
      </c>
      <c r="P11" s="533">
        <v>346.6</v>
      </c>
      <c r="Q11" s="533">
        <v>384</v>
      </c>
      <c r="R11" s="533">
        <v>453.1</v>
      </c>
      <c r="S11" s="533">
        <v>485.3</v>
      </c>
      <c r="T11" s="533">
        <v>524.79999999999995</v>
      </c>
      <c r="U11" s="533"/>
      <c r="V11" s="533"/>
      <c r="W11" s="533"/>
      <c r="X11" s="533"/>
      <c r="Y11" s="533"/>
      <c r="Z11" s="286"/>
      <c r="AA11" s="286"/>
      <c r="AB11" s="286"/>
      <c r="AC11" s="286"/>
      <c r="AD11" s="286"/>
      <c r="AE11" s="286"/>
      <c r="AF11" s="286"/>
      <c r="AG11" s="286"/>
      <c r="AH11" s="286"/>
    </row>
    <row r="12" spans="1:37">
      <c r="A12" s="92" t="s">
        <v>8</v>
      </c>
      <c r="B12" s="533" t="s">
        <v>94</v>
      </c>
      <c r="C12" s="533" t="s">
        <v>94</v>
      </c>
      <c r="D12" s="533" t="s">
        <v>94</v>
      </c>
      <c r="E12" s="533" t="s">
        <v>94</v>
      </c>
      <c r="F12" s="533" t="s">
        <v>94</v>
      </c>
      <c r="G12" s="533" t="s">
        <v>94</v>
      </c>
      <c r="H12" s="533" t="s">
        <v>94</v>
      </c>
      <c r="I12" s="533" t="s">
        <v>94</v>
      </c>
      <c r="J12" s="533" t="s">
        <v>94</v>
      </c>
      <c r="K12" s="533" t="s">
        <v>94</v>
      </c>
      <c r="L12" s="533" t="s">
        <v>94</v>
      </c>
      <c r="M12" s="533" t="s">
        <v>94</v>
      </c>
      <c r="N12" s="533" t="s">
        <v>94</v>
      </c>
      <c r="O12" s="533" t="s">
        <v>94</v>
      </c>
      <c r="P12" s="533" t="s">
        <v>94</v>
      </c>
      <c r="Q12" s="533" t="s">
        <v>94</v>
      </c>
      <c r="R12" s="533" t="s">
        <v>94</v>
      </c>
      <c r="S12" s="533" t="s">
        <v>94</v>
      </c>
      <c r="T12" s="533" t="s">
        <v>94</v>
      </c>
      <c r="U12" s="533" t="s">
        <v>94</v>
      </c>
      <c r="V12" s="533" t="s">
        <v>94</v>
      </c>
      <c r="W12" s="533" t="s">
        <v>94</v>
      </c>
      <c r="X12" s="533" t="s">
        <v>94</v>
      </c>
      <c r="Y12" s="533" t="s">
        <v>94</v>
      </c>
      <c r="Z12" s="533" t="s">
        <v>94</v>
      </c>
      <c r="AA12" s="533" t="s">
        <v>94</v>
      </c>
      <c r="AB12" s="533" t="s">
        <v>94</v>
      </c>
      <c r="AC12" s="533" t="s">
        <v>94</v>
      </c>
      <c r="AD12" s="533" t="s">
        <v>94</v>
      </c>
      <c r="AE12" s="533" t="s">
        <v>94</v>
      </c>
      <c r="AF12" s="533" t="s">
        <v>94</v>
      </c>
      <c r="AG12" s="533" t="s">
        <v>94</v>
      </c>
      <c r="AH12" s="286"/>
      <c r="AK12" s="269"/>
    </row>
    <row r="13" spans="1:37">
      <c r="A13" s="92" t="s">
        <v>6</v>
      </c>
      <c r="B13" s="533">
        <v>188.7</v>
      </c>
      <c r="C13" s="533">
        <v>156</v>
      </c>
      <c r="D13" s="533">
        <v>153</v>
      </c>
      <c r="E13" s="533">
        <v>169.2</v>
      </c>
      <c r="F13" s="533">
        <v>141.5</v>
      </c>
      <c r="G13" s="533">
        <v>226.2</v>
      </c>
      <c r="H13" s="533">
        <v>221.3</v>
      </c>
      <c r="I13" s="533">
        <v>215.1</v>
      </c>
      <c r="J13" s="533">
        <v>200.2</v>
      </c>
      <c r="K13" s="533">
        <v>177.3</v>
      </c>
      <c r="L13" s="533">
        <v>149.5</v>
      </c>
      <c r="M13" s="533">
        <v>192.3</v>
      </c>
      <c r="N13" s="533">
        <v>224.3</v>
      </c>
      <c r="O13" s="533">
        <v>278.8</v>
      </c>
      <c r="P13" s="533">
        <v>308.10000000000002</v>
      </c>
      <c r="Q13" s="533">
        <v>291.3</v>
      </c>
      <c r="R13" s="533">
        <v>322.8</v>
      </c>
      <c r="S13" s="533">
        <v>500.5</v>
      </c>
      <c r="T13" s="533">
        <v>451.6</v>
      </c>
      <c r="U13" s="533">
        <v>400.9</v>
      </c>
      <c r="V13" s="533">
        <v>581.70000000000005</v>
      </c>
      <c r="W13" s="533"/>
      <c r="X13" s="533"/>
      <c r="Y13" s="533"/>
      <c r="Z13" s="286">
        <v>766.2</v>
      </c>
      <c r="AA13" s="286">
        <v>668.9</v>
      </c>
      <c r="AB13" s="286">
        <v>714.1</v>
      </c>
      <c r="AC13" s="286"/>
      <c r="AD13" s="286"/>
      <c r="AE13" s="286">
        <v>669.4</v>
      </c>
      <c r="AF13" s="286">
        <v>780</v>
      </c>
      <c r="AG13" s="286">
        <v>861.2</v>
      </c>
      <c r="AH13" s="286"/>
    </row>
    <row r="14" spans="1:37">
      <c r="A14" s="92" t="s">
        <v>17</v>
      </c>
      <c r="B14" s="533">
        <v>212.6</v>
      </c>
      <c r="C14" s="533">
        <v>235.3</v>
      </c>
      <c r="D14" s="533">
        <v>205.3</v>
      </c>
      <c r="E14" s="533">
        <v>199.4</v>
      </c>
      <c r="F14" s="533">
        <v>195.2</v>
      </c>
      <c r="G14" s="533">
        <v>179.3</v>
      </c>
      <c r="H14" s="533">
        <v>194.2</v>
      </c>
      <c r="I14" s="533">
        <v>193.6</v>
      </c>
      <c r="J14" s="533">
        <v>175.1</v>
      </c>
      <c r="K14" s="533">
        <v>180.3</v>
      </c>
      <c r="L14" s="533">
        <v>163.69999999999999</v>
      </c>
      <c r="M14" s="533">
        <v>187.3</v>
      </c>
      <c r="N14" s="533">
        <v>244.6</v>
      </c>
      <c r="O14" s="533">
        <v>285.2</v>
      </c>
      <c r="P14" s="533">
        <v>275.8</v>
      </c>
      <c r="Q14" s="533">
        <v>284</v>
      </c>
      <c r="R14" s="533">
        <v>295.8</v>
      </c>
      <c r="S14" s="533">
        <v>259.2</v>
      </c>
      <c r="T14" s="533">
        <v>278.10000000000002</v>
      </c>
      <c r="U14" s="533">
        <v>527.4</v>
      </c>
      <c r="V14" s="533">
        <v>561.79999999999995</v>
      </c>
      <c r="W14" s="533"/>
      <c r="X14" s="533"/>
      <c r="Y14" s="533"/>
      <c r="Z14" s="533"/>
      <c r="AA14" s="286">
        <v>329.7</v>
      </c>
      <c r="AB14" s="286">
        <v>389</v>
      </c>
      <c r="AC14" s="286">
        <v>344.9</v>
      </c>
      <c r="AD14" s="533"/>
      <c r="AE14" s="286">
        <v>331.4</v>
      </c>
      <c r="AF14" s="286">
        <v>458.2</v>
      </c>
      <c r="AG14" s="286">
        <v>493.9</v>
      </c>
      <c r="AH14" s="286"/>
    </row>
    <row r="15" spans="1:37">
      <c r="A15" s="92" t="s">
        <v>4</v>
      </c>
      <c r="B15" s="533" t="s">
        <v>94</v>
      </c>
      <c r="C15" s="533" t="s">
        <v>94</v>
      </c>
      <c r="D15" s="533" t="s">
        <v>94</v>
      </c>
      <c r="E15" s="533" t="s">
        <v>94</v>
      </c>
      <c r="F15" s="533" t="s">
        <v>94</v>
      </c>
      <c r="G15" s="533" t="s">
        <v>94</v>
      </c>
      <c r="H15" s="533" t="s">
        <v>94</v>
      </c>
      <c r="I15" s="533" t="s">
        <v>94</v>
      </c>
      <c r="J15" s="533" t="s">
        <v>94</v>
      </c>
      <c r="K15" s="533" t="s">
        <v>94</v>
      </c>
      <c r="L15" s="533" t="s">
        <v>94</v>
      </c>
      <c r="M15" s="533" t="s">
        <v>94</v>
      </c>
      <c r="N15" s="533" t="s">
        <v>94</v>
      </c>
      <c r="O15" s="533" t="s">
        <v>94</v>
      </c>
      <c r="P15" s="533" t="s">
        <v>94</v>
      </c>
      <c r="Q15" s="533" t="s">
        <v>94</v>
      </c>
      <c r="R15" s="533" t="s">
        <v>94</v>
      </c>
      <c r="S15" s="533" t="s">
        <v>94</v>
      </c>
      <c r="T15" s="533" t="s">
        <v>94</v>
      </c>
      <c r="U15" s="533" t="s">
        <v>94</v>
      </c>
      <c r="V15" s="533" t="s">
        <v>94</v>
      </c>
      <c r="W15" s="533" t="s">
        <v>94</v>
      </c>
      <c r="X15" s="533" t="s">
        <v>94</v>
      </c>
      <c r="Y15" s="533" t="s">
        <v>94</v>
      </c>
      <c r="Z15" s="533" t="s">
        <v>94</v>
      </c>
      <c r="AA15" s="533" t="s">
        <v>94</v>
      </c>
      <c r="AB15" s="533" t="s">
        <v>94</v>
      </c>
      <c r="AC15" s="533" t="s">
        <v>94</v>
      </c>
      <c r="AD15" s="533" t="s">
        <v>94</v>
      </c>
      <c r="AE15" s="533" t="s">
        <v>94</v>
      </c>
      <c r="AF15" s="533" t="s">
        <v>94</v>
      </c>
      <c r="AG15" s="533" t="s">
        <v>94</v>
      </c>
      <c r="AH15" s="286"/>
      <c r="AK15" s="269"/>
    </row>
    <row r="16" spans="1:37">
      <c r="A16" s="92" t="s">
        <v>3</v>
      </c>
      <c r="B16" s="533">
        <v>224.9</v>
      </c>
      <c r="C16" s="533">
        <v>250</v>
      </c>
      <c r="D16" s="533">
        <v>230.4</v>
      </c>
      <c r="E16" s="533">
        <v>212.6</v>
      </c>
      <c r="F16" s="533">
        <v>218.6</v>
      </c>
      <c r="G16" s="533">
        <v>210.5</v>
      </c>
      <c r="H16" s="533">
        <v>177.5</v>
      </c>
      <c r="I16" s="533">
        <v>146.19999999999999</v>
      </c>
      <c r="J16" s="533">
        <v>157.30000000000001</v>
      </c>
      <c r="K16" s="533">
        <v>167.99561662797572</v>
      </c>
      <c r="L16" s="533">
        <v>165.2439237019214</v>
      </c>
      <c r="M16" s="533">
        <v>149.48414396424664</v>
      </c>
      <c r="N16" s="533">
        <v>188.79003793937633</v>
      </c>
      <c r="O16" s="533">
        <v>169.14990930091938</v>
      </c>
      <c r="P16" s="533">
        <v>162.53104467289134</v>
      </c>
      <c r="Q16" s="533">
        <v>225.23200141860741</v>
      </c>
      <c r="R16" s="533">
        <v>355.17974597414377</v>
      </c>
      <c r="S16" s="533">
        <v>279.63449955766691</v>
      </c>
      <c r="T16" s="533">
        <v>190.58692457213292</v>
      </c>
      <c r="U16" s="533">
        <v>316.08532954576492</v>
      </c>
      <c r="V16" s="533">
        <v>326.62999269277964</v>
      </c>
      <c r="W16" s="533">
        <v>354.5373816996327</v>
      </c>
      <c r="X16" s="533">
        <v>298.2057812564708</v>
      </c>
      <c r="Y16" s="533">
        <v>281.09663459325077</v>
      </c>
      <c r="Z16" s="533">
        <v>295.36567988036421</v>
      </c>
      <c r="AA16" s="533">
        <v>251.79536325265585</v>
      </c>
      <c r="AB16" s="533">
        <v>276.99855114894638</v>
      </c>
      <c r="AC16" s="533">
        <v>283.80022797442462</v>
      </c>
      <c r="AD16" s="533">
        <v>282.67089080420016</v>
      </c>
      <c r="AE16" s="533">
        <v>295.41454348895542</v>
      </c>
      <c r="AF16" s="533">
        <v>351.0053732553817</v>
      </c>
      <c r="AG16" s="533">
        <v>386.79691221555868</v>
      </c>
      <c r="AH16" s="533">
        <v>293.53387533875338</v>
      </c>
      <c r="AK16" s="312"/>
    </row>
    <row r="17" spans="1:37">
      <c r="A17" s="92" t="s">
        <v>32</v>
      </c>
      <c r="B17" s="533"/>
      <c r="C17" s="533"/>
      <c r="D17" s="533"/>
      <c r="E17" s="533"/>
      <c r="F17" s="533"/>
      <c r="G17" s="533"/>
      <c r="H17" s="533"/>
      <c r="I17" s="533"/>
      <c r="J17" s="533"/>
      <c r="K17" s="533"/>
      <c r="L17" s="533"/>
      <c r="M17" s="533"/>
      <c r="N17" s="533"/>
      <c r="O17" s="533">
        <v>298.73691940517716</v>
      </c>
      <c r="P17" s="533">
        <v>306.68923131735994</v>
      </c>
      <c r="Q17" s="533">
        <v>295.11542455467685</v>
      </c>
      <c r="R17" s="533">
        <v>323.66239454899414</v>
      </c>
      <c r="S17" s="533">
        <v>360.22068043132992</v>
      </c>
      <c r="T17" s="533">
        <v>349.23729455426798</v>
      </c>
      <c r="U17" s="533">
        <v>356.62882281983963</v>
      </c>
      <c r="V17" s="533">
        <v>358.21368948247078</v>
      </c>
      <c r="W17" s="533">
        <v>372.70216962524654</v>
      </c>
      <c r="X17" s="286">
        <v>442.3</v>
      </c>
      <c r="Y17" s="286">
        <v>458.1</v>
      </c>
      <c r="Z17" s="286">
        <v>407.3</v>
      </c>
      <c r="AA17" s="286">
        <v>392.4</v>
      </c>
      <c r="AB17" s="533"/>
      <c r="AC17" s="533"/>
      <c r="AD17" s="533"/>
      <c r="AE17" s="533"/>
      <c r="AF17" s="533"/>
      <c r="AG17" s="286"/>
      <c r="AH17" s="286"/>
      <c r="AK17" s="312"/>
    </row>
    <row r="18" spans="1:37">
      <c r="A18" s="92" t="s">
        <v>1</v>
      </c>
      <c r="B18" s="533"/>
      <c r="C18" s="533"/>
      <c r="D18" s="533"/>
      <c r="E18" s="533"/>
      <c r="F18" s="533"/>
      <c r="G18" s="533"/>
      <c r="H18" s="533"/>
      <c r="I18" s="533"/>
      <c r="J18" s="533"/>
      <c r="K18" s="533"/>
      <c r="L18" s="533"/>
      <c r="M18" s="533"/>
      <c r="N18" s="533"/>
      <c r="O18" s="533"/>
      <c r="P18" s="533"/>
      <c r="Q18" s="533"/>
      <c r="R18" s="533"/>
      <c r="S18" s="533"/>
      <c r="T18" s="533"/>
      <c r="U18" s="533"/>
      <c r="V18" s="533"/>
      <c r="W18" s="533"/>
      <c r="X18" s="533"/>
      <c r="Y18" s="533"/>
      <c r="Z18" s="533"/>
      <c r="AA18" s="533"/>
      <c r="AB18" s="533"/>
      <c r="AC18" s="533"/>
      <c r="AD18" s="533"/>
      <c r="AE18" s="533"/>
      <c r="AF18" s="533"/>
      <c r="AG18" s="286"/>
      <c r="AH18" s="286"/>
      <c r="AK18" s="312"/>
    </row>
    <row r="19" spans="1:37">
      <c r="A19" s="92" t="s">
        <v>23</v>
      </c>
      <c r="B19" s="533"/>
      <c r="C19" s="533"/>
      <c r="D19" s="533"/>
      <c r="E19" s="533"/>
      <c r="F19" s="533"/>
      <c r="G19" s="533"/>
      <c r="H19" s="533"/>
      <c r="I19" s="533"/>
      <c r="J19" s="533"/>
      <c r="K19" s="533"/>
      <c r="L19" s="533"/>
      <c r="M19" s="533"/>
      <c r="N19" s="533"/>
      <c r="O19" s="533"/>
      <c r="P19" s="533"/>
      <c r="Q19" s="533"/>
      <c r="R19" s="533"/>
      <c r="S19" s="533"/>
      <c r="T19" s="533"/>
      <c r="U19" s="533">
        <v>466</v>
      </c>
      <c r="V19" s="533">
        <v>466</v>
      </c>
      <c r="W19" s="533">
        <v>466</v>
      </c>
      <c r="X19" s="533">
        <v>466</v>
      </c>
      <c r="Y19" s="533">
        <v>466</v>
      </c>
      <c r="Z19" s="533">
        <v>466</v>
      </c>
      <c r="AA19" s="533">
        <v>2142.9</v>
      </c>
      <c r="AB19" s="533">
        <v>1879.8</v>
      </c>
      <c r="AC19" s="533">
        <v>1249.4000000000001</v>
      </c>
      <c r="AD19" s="533"/>
      <c r="AE19" s="533">
        <v>899.57191780821915</v>
      </c>
      <c r="AF19" s="533"/>
      <c r="AG19" s="533">
        <v>1075.8424395815025</v>
      </c>
      <c r="AH19" s="286">
        <v>464.99657884081114</v>
      </c>
    </row>
    <row r="20" spans="1:37">
      <c r="A20" s="17"/>
      <c r="B20" s="17"/>
      <c r="P20" s="17"/>
      <c r="Q20" s="17"/>
      <c r="R20" s="17"/>
      <c r="S20" s="17"/>
      <c r="T20" s="17"/>
      <c r="X20" s="17"/>
      <c r="AE20" s="190"/>
      <c r="AF20" s="190"/>
      <c r="AG20" s="190"/>
      <c r="AH20" s="13"/>
    </row>
    <row r="21" spans="1:37">
      <c r="A21" s="44" t="s">
        <v>18</v>
      </c>
      <c r="B21" s="13"/>
      <c r="D21" s="17"/>
      <c r="F21" s="17"/>
      <c r="G21" s="17"/>
      <c r="H21" s="17"/>
      <c r="I21" s="17"/>
      <c r="J21" s="17"/>
      <c r="K21" s="17"/>
      <c r="L21" s="17"/>
      <c r="M21" s="17"/>
      <c r="N21" s="17"/>
      <c r="O21" s="17"/>
      <c r="P21" s="17"/>
      <c r="Q21" s="17"/>
      <c r="R21" s="17"/>
      <c r="S21" s="17"/>
      <c r="T21" s="17"/>
      <c r="X21" s="17"/>
      <c r="AE21" s="13"/>
      <c r="AF21" s="13"/>
      <c r="AG21" s="13"/>
      <c r="AH21" s="13"/>
    </row>
    <row r="22" spans="1:37">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row>
    <row r="23" spans="1:37">
      <c r="A23" s="13" t="s">
        <v>374</v>
      </c>
      <c r="B23" s="17"/>
      <c r="D23" s="17"/>
      <c r="F23" s="17"/>
      <c r="G23" s="17"/>
      <c r="H23" s="17"/>
      <c r="I23" s="17"/>
      <c r="J23" s="17"/>
      <c r="K23" s="17"/>
      <c r="L23" s="17"/>
      <c r="M23" s="17"/>
      <c r="N23" s="17"/>
      <c r="O23" s="17"/>
      <c r="P23" s="17"/>
      <c r="Q23" s="17"/>
      <c r="R23" s="17"/>
      <c r="S23" s="17"/>
      <c r="T23" s="17"/>
      <c r="U23" s="13"/>
      <c r="V23" s="13"/>
      <c r="W23" s="13"/>
      <c r="X23" s="17"/>
      <c r="AE23" s="13"/>
      <c r="AF23" s="13"/>
      <c r="AG23" s="13"/>
      <c r="AH23" s="13"/>
    </row>
    <row r="24" spans="1:37">
      <c r="A24" s="17"/>
      <c r="U24" s="13"/>
      <c r="V24" s="13"/>
      <c r="W24" s="13"/>
      <c r="AE24" s="13"/>
      <c r="AF24" s="13"/>
      <c r="AG24" s="13"/>
      <c r="AH24" s="13"/>
    </row>
    <row r="25" spans="1:37">
      <c r="A25" s="17" t="s">
        <v>2876</v>
      </c>
      <c r="U25" s="13"/>
      <c r="V25" s="13"/>
      <c r="W25" s="13"/>
    </row>
    <row r="26" spans="1:37">
      <c r="A26" s="17"/>
      <c r="U26" s="13"/>
      <c r="V26" s="13"/>
      <c r="W26" s="13"/>
    </row>
    <row r="27" spans="1:37">
      <c r="A27" s="17" t="s">
        <v>3162</v>
      </c>
      <c r="U27" s="13"/>
      <c r="V27" s="13"/>
      <c r="W27" s="13"/>
    </row>
    <row r="28" spans="1:37">
      <c r="A28" s="17"/>
      <c r="U28" s="13"/>
      <c r="V28" s="13"/>
      <c r="W28" s="13"/>
    </row>
    <row r="29" spans="1:37">
      <c r="A29" s="17" t="s">
        <v>3374</v>
      </c>
      <c r="U29" s="13"/>
      <c r="V29" s="13"/>
      <c r="W29" s="13"/>
    </row>
    <row r="30" spans="1:37">
      <c r="U30" s="13"/>
      <c r="V30" s="13"/>
      <c r="W30" s="13"/>
    </row>
    <row r="31" spans="1:37">
      <c r="A31" s="53" t="s">
        <v>102</v>
      </c>
      <c r="U31" s="13"/>
      <c r="V31" s="13"/>
      <c r="W31" s="13"/>
      <c r="AE31" s="13"/>
      <c r="AF31" s="13"/>
      <c r="AG31" s="13"/>
      <c r="AH31" s="13"/>
    </row>
    <row r="32" spans="1:37">
      <c r="U32" s="13"/>
      <c r="V32" s="13"/>
      <c r="W32" s="13"/>
    </row>
    <row r="33" spans="21:23">
      <c r="U33" s="13"/>
      <c r="V33" s="13"/>
      <c r="W33" s="13"/>
    </row>
  </sheetData>
  <conditionalFormatting sqref="U1:W2">
    <cfRule type="expression" dxfId="74" priority="1" stopIfTrue="1">
      <formula>#N/A</formula>
    </cfRule>
  </conditionalFormatting>
  <hyperlinks>
    <hyperlink ref="AI10" location="'Content Page'!B336" display="Back to Content Page" xr:uid="{00000000-0004-0000-1801-000000000000}"/>
    <hyperlink ref="AJ3" location="Content!A1" display="Back to content page" xr:uid="{00000000-0004-0000-1801-000001000000}"/>
  </hyperlinks>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sheetPr codeName="Sheet282"/>
  <dimension ref="A1:AM38"/>
  <sheetViews>
    <sheetView topLeftCell="A10" zoomScale="93" zoomScaleNormal="93" workbookViewId="0">
      <selection activeCell="A31" sqref="A31"/>
    </sheetView>
  </sheetViews>
  <sheetFormatPr defaultRowHeight="14.4"/>
  <cols>
    <col min="1" max="1" width="34" customWidth="1"/>
    <col min="2" max="34" width="10.77734375" customWidth="1"/>
  </cols>
  <sheetData>
    <row r="1" spans="1:39">
      <c r="A1" s="18" t="s">
        <v>3005</v>
      </c>
      <c r="B1" s="13"/>
      <c r="C1" s="13"/>
      <c r="D1" s="13"/>
      <c r="E1" s="13"/>
      <c r="F1" s="13"/>
      <c r="G1" s="13"/>
      <c r="H1" s="13"/>
      <c r="I1" s="13"/>
      <c r="J1" s="13"/>
      <c r="K1" s="13"/>
      <c r="L1" s="13"/>
      <c r="M1" s="13"/>
      <c r="N1" s="13"/>
      <c r="O1" s="13"/>
      <c r="P1" s="13"/>
      <c r="Q1" s="13"/>
      <c r="R1" s="13"/>
      <c r="S1" s="13"/>
      <c r="T1" s="13"/>
      <c r="U1" s="62"/>
      <c r="V1" s="62"/>
      <c r="W1" s="62"/>
      <c r="AE1" s="13"/>
      <c r="AF1" s="13"/>
      <c r="AG1" s="13"/>
      <c r="AH1" s="13"/>
    </row>
    <row r="2" spans="1:39">
      <c r="A2" s="13"/>
      <c r="B2" s="13"/>
      <c r="C2" s="13"/>
      <c r="D2" s="13"/>
      <c r="E2" s="13"/>
      <c r="F2" s="13"/>
      <c r="G2" s="13"/>
      <c r="H2" s="13"/>
      <c r="I2" s="13"/>
      <c r="J2" s="13"/>
      <c r="K2" s="13"/>
      <c r="L2" s="13"/>
      <c r="M2" s="13"/>
      <c r="N2" s="13"/>
      <c r="O2" s="13"/>
      <c r="P2" s="13"/>
      <c r="Q2" s="13"/>
      <c r="R2" s="13"/>
      <c r="S2" s="13"/>
      <c r="T2" s="13"/>
      <c r="U2" s="62"/>
      <c r="V2" s="62"/>
      <c r="W2" s="62"/>
      <c r="AE2" s="13"/>
      <c r="AF2" s="13"/>
      <c r="AG2" s="13"/>
      <c r="AH2" s="13"/>
    </row>
    <row r="3" spans="1:39">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J3" s="1" t="s">
        <v>528</v>
      </c>
    </row>
    <row r="4" spans="1:39">
      <c r="A4" s="92" t="s">
        <v>13</v>
      </c>
      <c r="B4" s="533"/>
      <c r="C4" s="533"/>
      <c r="D4" s="533"/>
      <c r="E4" s="533"/>
      <c r="F4" s="533"/>
      <c r="G4" s="533"/>
      <c r="H4" s="533"/>
      <c r="I4" s="533"/>
      <c r="J4" s="533"/>
      <c r="K4" s="533"/>
      <c r="L4" s="533"/>
      <c r="M4" s="533"/>
      <c r="N4" s="533"/>
      <c r="O4" s="533"/>
      <c r="P4" s="533"/>
      <c r="Q4" s="533"/>
      <c r="R4" s="533"/>
      <c r="S4" s="533"/>
      <c r="T4" s="533"/>
      <c r="U4" s="533">
        <v>1039.3</v>
      </c>
      <c r="V4" s="533">
        <v>986.9</v>
      </c>
      <c r="W4" s="533">
        <v>1256.9000000000001</v>
      </c>
      <c r="X4" s="533">
        <v>847.85</v>
      </c>
      <c r="Y4" s="286">
        <v>838.1</v>
      </c>
      <c r="Z4" s="286"/>
      <c r="AA4" s="286"/>
      <c r="AB4" s="286"/>
      <c r="AC4" s="286"/>
      <c r="AD4" s="286"/>
      <c r="AE4" s="286"/>
      <c r="AF4" s="286"/>
      <c r="AG4" s="286"/>
      <c r="AH4" s="286"/>
      <c r="AK4" s="312"/>
    </row>
    <row r="5" spans="1:39">
      <c r="A5" s="92" t="s">
        <v>12</v>
      </c>
      <c r="B5" s="533"/>
      <c r="C5" s="533"/>
      <c r="D5" s="533"/>
      <c r="E5" s="533"/>
      <c r="F5" s="533"/>
      <c r="G5" s="533"/>
      <c r="H5" s="533">
        <v>305.7</v>
      </c>
      <c r="I5" s="533">
        <v>320.89999999999998</v>
      </c>
      <c r="J5" s="533">
        <v>293.2</v>
      </c>
      <c r="K5" s="533">
        <v>292.2</v>
      </c>
      <c r="L5" s="533">
        <v>281.10000000000002</v>
      </c>
      <c r="M5" s="533">
        <v>346.4</v>
      </c>
      <c r="N5" s="533">
        <v>202.4</v>
      </c>
      <c r="O5" s="533">
        <v>292.3</v>
      </c>
      <c r="P5" s="533"/>
      <c r="Q5" s="533"/>
      <c r="R5" s="533"/>
      <c r="S5" s="533"/>
      <c r="T5" s="533"/>
      <c r="U5" s="533"/>
      <c r="V5" s="533"/>
      <c r="W5" s="533"/>
      <c r="X5" s="533"/>
      <c r="Y5" s="533" t="s">
        <v>7</v>
      </c>
      <c r="Z5" s="533"/>
      <c r="AA5" s="286"/>
      <c r="AB5" s="286"/>
      <c r="AC5" s="286"/>
      <c r="AD5" s="286"/>
      <c r="AE5" s="286"/>
      <c r="AF5" s="286"/>
      <c r="AG5" s="286"/>
      <c r="AH5" s="286"/>
      <c r="AJ5" s="33"/>
      <c r="AK5" s="312"/>
    </row>
    <row r="6" spans="1:39">
      <c r="A6" s="92" t="s">
        <v>483</v>
      </c>
      <c r="B6" s="533"/>
      <c r="C6" s="533"/>
      <c r="D6" s="533"/>
      <c r="E6" s="533"/>
      <c r="F6" s="533"/>
      <c r="G6" s="533"/>
      <c r="H6" s="533"/>
      <c r="I6" s="533"/>
      <c r="J6" s="533"/>
      <c r="K6" s="533"/>
      <c r="L6" s="533"/>
      <c r="M6" s="533"/>
      <c r="N6" s="533"/>
      <c r="O6" s="533"/>
      <c r="P6" s="533"/>
      <c r="Q6" s="533"/>
      <c r="R6" s="533"/>
      <c r="S6" s="533"/>
      <c r="T6" s="533"/>
      <c r="U6" s="533"/>
      <c r="V6" s="533"/>
      <c r="W6" s="533"/>
      <c r="X6" s="533"/>
      <c r="Y6" s="533"/>
      <c r="Z6" s="533"/>
      <c r="AA6" s="533"/>
      <c r="AB6" s="533"/>
      <c r="AC6" s="533"/>
      <c r="AD6" s="533"/>
      <c r="AE6" s="533"/>
      <c r="AF6" s="533"/>
      <c r="AG6" s="286"/>
      <c r="AH6" s="286"/>
      <c r="AJ6" s="33"/>
    </row>
    <row r="7" spans="1:39">
      <c r="A7" s="92" t="s">
        <v>89</v>
      </c>
      <c r="B7" s="533"/>
      <c r="C7" s="533"/>
      <c r="D7" s="533"/>
      <c r="E7" s="533"/>
      <c r="F7" s="533"/>
      <c r="G7" s="533"/>
      <c r="H7" s="533"/>
      <c r="I7" s="533"/>
      <c r="J7" s="533"/>
      <c r="K7" s="533"/>
      <c r="L7" s="533"/>
      <c r="M7" s="533"/>
      <c r="N7" s="533"/>
      <c r="O7" s="533"/>
      <c r="P7" s="533"/>
      <c r="Q7" s="533"/>
      <c r="R7" s="533"/>
      <c r="S7" s="533"/>
      <c r="T7" s="533"/>
      <c r="U7" s="533"/>
      <c r="V7" s="533"/>
      <c r="W7" s="533"/>
      <c r="X7" s="533"/>
      <c r="Y7" s="286"/>
      <c r="Z7" s="286"/>
      <c r="AA7" s="286"/>
      <c r="AB7" s="286"/>
      <c r="AC7" s="286"/>
      <c r="AD7" s="286"/>
      <c r="AE7" s="286"/>
      <c r="AF7" s="286"/>
      <c r="AG7" s="286"/>
      <c r="AH7" s="286"/>
      <c r="AK7" s="312"/>
    </row>
    <row r="8" spans="1:39">
      <c r="A8" s="92" t="s">
        <v>482</v>
      </c>
      <c r="B8" s="533"/>
      <c r="C8" s="533"/>
      <c r="D8" s="533"/>
      <c r="E8" s="533"/>
      <c r="F8" s="533"/>
      <c r="G8" s="533"/>
      <c r="H8" s="533"/>
      <c r="I8" s="533"/>
      <c r="J8" s="533"/>
      <c r="K8" s="533"/>
      <c r="L8" s="533"/>
      <c r="M8" s="533"/>
      <c r="N8" s="533"/>
      <c r="O8" s="533"/>
      <c r="P8" s="533"/>
      <c r="Q8" s="533"/>
      <c r="R8" s="533"/>
      <c r="S8" s="533"/>
      <c r="T8" s="533"/>
      <c r="U8" s="533"/>
      <c r="V8" s="533"/>
      <c r="W8" s="533"/>
      <c r="X8" s="533"/>
      <c r="Y8" s="533"/>
      <c r="Z8" s="286"/>
      <c r="AA8" s="286"/>
      <c r="AB8" s="286"/>
      <c r="AC8" s="286"/>
      <c r="AD8" s="286"/>
      <c r="AE8" s="286"/>
      <c r="AF8" s="286"/>
      <c r="AG8" s="286"/>
      <c r="AH8" s="286"/>
    </row>
    <row r="9" spans="1:39">
      <c r="A9" s="92" t="s">
        <v>11</v>
      </c>
      <c r="B9" s="533" t="s">
        <v>94</v>
      </c>
      <c r="C9" s="533" t="s">
        <v>94</v>
      </c>
      <c r="D9" s="533" t="s">
        <v>94</v>
      </c>
      <c r="E9" s="533" t="s">
        <v>94</v>
      </c>
      <c r="F9" s="533" t="s">
        <v>94</v>
      </c>
      <c r="G9" s="533" t="s">
        <v>94</v>
      </c>
      <c r="H9" s="533" t="s">
        <v>94</v>
      </c>
      <c r="I9" s="533" t="s">
        <v>94</v>
      </c>
      <c r="J9" s="533" t="s">
        <v>94</v>
      </c>
      <c r="K9" s="533" t="s">
        <v>94</v>
      </c>
      <c r="L9" s="533" t="s">
        <v>94</v>
      </c>
      <c r="M9" s="533" t="s">
        <v>94</v>
      </c>
      <c r="N9" s="533" t="s">
        <v>94</v>
      </c>
      <c r="O9" s="533" t="s">
        <v>94</v>
      </c>
      <c r="P9" s="533" t="s">
        <v>94</v>
      </c>
      <c r="Q9" s="533" t="s">
        <v>94</v>
      </c>
      <c r="R9" s="533" t="s">
        <v>94</v>
      </c>
      <c r="S9" s="533" t="s">
        <v>94</v>
      </c>
      <c r="T9" s="286">
        <v>1307.8</v>
      </c>
      <c r="U9" s="286">
        <v>1173.9000000000001</v>
      </c>
      <c r="V9" s="286">
        <v>1307</v>
      </c>
      <c r="W9" s="286">
        <v>1238</v>
      </c>
      <c r="X9" s="286">
        <v>1040.7</v>
      </c>
      <c r="Y9" s="286">
        <v>1063.4000000000001</v>
      </c>
      <c r="Z9" s="286">
        <v>694.9</v>
      </c>
      <c r="AA9" s="286">
        <v>559.9</v>
      </c>
      <c r="AB9" s="286">
        <v>973.7</v>
      </c>
      <c r="AC9" s="286"/>
      <c r="AD9" s="286"/>
      <c r="AE9" s="286"/>
      <c r="AF9" s="286"/>
      <c r="AG9" s="286"/>
      <c r="AH9" s="286"/>
    </row>
    <row r="10" spans="1:39">
      <c r="A10" s="92" t="s">
        <v>10</v>
      </c>
      <c r="B10" s="533"/>
      <c r="C10" s="533"/>
      <c r="D10" s="533"/>
      <c r="E10" s="533"/>
      <c r="F10" s="533"/>
      <c r="G10" s="533"/>
      <c r="H10" s="533">
        <v>355.2</v>
      </c>
      <c r="I10" s="533">
        <v>308.2</v>
      </c>
      <c r="J10" s="533">
        <v>238.7</v>
      </c>
      <c r="K10" s="533">
        <v>285.3</v>
      </c>
      <c r="L10" s="533">
        <v>258.2</v>
      </c>
      <c r="M10" s="533">
        <v>291.39999999999998</v>
      </c>
      <c r="N10" s="533">
        <v>354.6</v>
      </c>
      <c r="O10" s="533">
        <v>177.7</v>
      </c>
      <c r="P10" s="533">
        <v>183.3</v>
      </c>
      <c r="Q10" s="533">
        <v>179.7</v>
      </c>
      <c r="R10" s="533">
        <v>249.5</v>
      </c>
      <c r="S10" s="533">
        <v>324.5</v>
      </c>
      <c r="T10" s="533">
        <v>285.3</v>
      </c>
      <c r="U10" s="533">
        <v>270.3</v>
      </c>
      <c r="V10" s="533">
        <v>315.10000000000002</v>
      </c>
      <c r="W10" s="533"/>
      <c r="X10" s="533"/>
      <c r="Y10" s="533" t="s">
        <v>7</v>
      </c>
      <c r="Z10" s="286"/>
      <c r="AA10" s="286"/>
      <c r="AB10" s="286"/>
      <c r="AC10" s="286"/>
      <c r="AD10" s="286"/>
      <c r="AE10" s="286"/>
      <c r="AF10" s="286"/>
      <c r="AG10" s="286"/>
      <c r="AH10" s="286"/>
      <c r="AK10" s="312"/>
    </row>
    <row r="11" spans="1:39">
      <c r="A11" s="92" t="s">
        <v>9</v>
      </c>
      <c r="B11" s="533">
        <v>244.4</v>
      </c>
      <c r="C11" s="533">
        <v>260.89999999999998</v>
      </c>
      <c r="D11" s="533">
        <v>238.5</v>
      </c>
      <c r="E11" s="533">
        <v>180.9</v>
      </c>
      <c r="F11" s="533">
        <v>163.6</v>
      </c>
      <c r="G11" s="533">
        <v>266.5</v>
      </c>
      <c r="H11" s="533">
        <v>259.10000000000002</v>
      </c>
      <c r="I11" s="533">
        <v>190.8</v>
      </c>
      <c r="J11" s="533">
        <v>277.2</v>
      </c>
      <c r="K11" s="533">
        <v>233.3</v>
      </c>
      <c r="L11" s="533">
        <v>582.70000000000005</v>
      </c>
      <c r="M11" s="533">
        <v>208.1</v>
      </c>
      <c r="N11" s="533">
        <v>619.4</v>
      </c>
      <c r="O11" s="533">
        <v>501.1</v>
      </c>
      <c r="P11" s="533">
        <v>483.8</v>
      </c>
      <c r="Q11" s="533">
        <v>422</v>
      </c>
      <c r="R11" s="533">
        <v>500.2</v>
      </c>
      <c r="S11" s="533">
        <v>515.20000000000005</v>
      </c>
      <c r="T11" s="533">
        <v>553.70000000000005</v>
      </c>
      <c r="U11" s="533">
        <v>1173.99</v>
      </c>
      <c r="V11" s="533">
        <v>1309.47</v>
      </c>
      <c r="W11" s="533">
        <v>1331.92</v>
      </c>
      <c r="X11" s="533">
        <v>1047.3699999999999</v>
      </c>
      <c r="Y11" s="286">
        <v>1069.01</v>
      </c>
      <c r="Z11" s="286"/>
      <c r="AA11" s="286">
        <v>886.18586998525188</v>
      </c>
      <c r="AB11" s="286">
        <v>898.99378437299754</v>
      </c>
      <c r="AC11" s="286">
        <v>818.7670678719802</v>
      </c>
      <c r="AD11" s="286">
        <v>898.37935729012906</v>
      </c>
      <c r="AE11" s="286">
        <v>822.41328807768173</v>
      </c>
      <c r="AF11" s="286"/>
      <c r="AG11" s="286"/>
      <c r="AH11" s="286"/>
    </row>
    <row r="12" spans="1:39">
      <c r="A12" s="92" t="s">
        <v>8</v>
      </c>
      <c r="B12" s="533">
        <v>817.8</v>
      </c>
      <c r="C12" s="533">
        <v>710.8</v>
      </c>
      <c r="D12" s="533">
        <v>748.7</v>
      </c>
      <c r="E12" s="533">
        <v>770.8</v>
      </c>
      <c r="F12" s="533">
        <v>785.3</v>
      </c>
      <c r="G12" s="533">
        <v>950.5</v>
      </c>
      <c r="H12" s="533">
        <v>760.7</v>
      </c>
      <c r="I12" s="533">
        <v>791.2</v>
      </c>
      <c r="J12" s="533">
        <v>747.4</v>
      </c>
      <c r="K12" s="533">
        <v>846.5</v>
      </c>
      <c r="L12" s="533">
        <v>801</v>
      </c>
      <c r="M12" s="533">
        <v>763.7</v>
      </c>
      <c r="N12" s="533">
        <v>721.9</v>
      </c>
      <c r="O12" s="533">
        <v>680.2</v>
      </c>
      <c r="P12" s="533">
        <v>842.2</v>
      </c>
      <c r="Q12" s="533">
        <v>671.9</v>
      </c>
      <c r="R12" s="533">
        <v>918.28917969996814</v>
      </c>
      <c r="S12" s="533">
        <v>1219.178082191781</v>
      </c>
      <c r="T12" s="533">
        <v>1006.574827802129</v>
      </c>
      <c r="U12" s="533">
        <v>1301.7213380967846</v>
      </c>
      <c r="V12" s="533">
        <v>1440.2647161267851</v>
      </c>
      <c r="W12" s="533">
        <v>1431.4234378119386</v>
      </c>
      <c r="X12" s="533">
        <v>1497.656451029761</v>
      </c>
      <c r="Y12" s="533">
        <v>1317.3535366729802</v>
      </c>
      <c r="Z12" s="533">
        <v>1238.1031153651991</v>
      </c>
      <c r="AA12" s="533">
        <v>1303.5392229409399</v>
      </c>
      <c r="AB12" s="533">
        <v>2019.5985743327697</v>
      </c>
      <c r="AC12" s="533">
        <v>2324.1867777435614</v>
      </c>
      <c r="AD12" s="533">
        <v>2654.3745545385727</v>
      </c>
      <c r="AE12" s="533">
        <v>2602.4899865131379</v>
      </c>
      <c r="AF12" s="286">
        <v>2735.2881918571366</v>
      </c>
      <c r="AG12" s="286"/>
      <c r="AH12" s="286"/>
      <c r="AK12" s="269"/>
      <c r="AL12" s="8"/>
    </row>
    <row r="13" spans="1:39">
      <c r="A13" s="92" t="s">
        <v>6</v>
      </c>
      <c r="B13" s="533">
        <v>412.1</v>
      </c>
      <c r="C13" s="533">
        <v>340.6</v>
      </c>
      <c r="D13" s="533">
        <v>334.1</v>
      </c>
      <c r="E13" s="533">
        <v>289.60000000000002</v>
      </c>
      <c r="F13" s="533">
        <v>260.8</v>
      </c>
      <c r="G13" s="533">
        <v>390.7</v>
      </c>
      <c r="H13" s="533">
        <v>371.2</v>
      </c>
      <c r="I13" s="533">
        <v>456.5</v>
      </c>
      <c r="J13" s="533">
        <v>376.1</v>
      </c>
      <c r="K13" s="533">
        <v>239.5</v>
      </c>
      <c r="L13" s="533">
        <v>210.1</v>
      </c>
      <c r="M13" s="533">
        <v>211.2</v>
      </c>
      <c r="N13" s="533">
        <v>214.4</v>
      </c>
      <c r="O13" s="533">
        <v>400.5</v>
      </c>
      <c r="P13" s="533">
        <v>463.5</v>
      </c>
      <c r="Q13" s="533">
        <v>413.7</v>
      </c>
      <c r="R13" s="533">
        <v>426.6</v>
      </c>
      <c r="S13" s="533">
        <v>429</v>
      </c>
      <c r="T13" s="533">
        <v>392.8</v>
      </c>
      <c r="U13" s="533">
        <v>348.8</v>
      </c>
      <c r="V13" s="533">
        <v>506</v>
      </c>
      <c r="W13" s="533"/>
      <c r="X13" s="533"/>
      <c r="Y13" s="533"/>
      <c r="Z13" s="286"/>
      <c r="AA13" s="286"/>
      <c r="AB13" s="286"/>
      <c r="AC13" s="286"/>
      <c r="AD13" s="286"/>
      <c r="AE13" s="286">
        <v>876.4</v>
      </c>
      <c r="AF13" s="286">
        <v>1078.0999999999999</v>
      </c>
      <c r="AG13" s="286">
        <v>951.1</v>
      </c>
      <c r="AH13" s="286"/>
      <c r="AM13" s="617"/>
    </row>
    <row r="14" spans="1:39">
      <c r="A14" s="92" t="s">
        <v>17</v>
      </c>
      <c r="B14" s="533">
        <v>529.5</v>
      </c>
      <c r="C14" s="533">
        <v>587.29999999999995</v>
      </c>
      <c r="D14" s="533">
        <v>586.29999999999995</v>
      </c>
      <c r="E14" s="533">
        <v>543.5</v>
      </c>
      <c r="F14" s="533">
        <v>579</v>
      </c>
      <c r="G14" s="533">
        <v>488.4</v>
      </c>
      <c r="H14" s="533">
        <v>477.4</v>
      </c>
      <c r="I14" s="533">
        <v>398</v>
      </c>
      <c r="J14" s="533">
        <v>479.3</v>
      </c>
      <c r="K14" s="533">
        <v>264.10000000000002</v>
      </c>
      <c r="L14" s="533">
        <v>208.5</v>
      </c>
      <c r="M14" s="533">
        <v>370</v>
      </c>
      <c r="N14" s="533">
        <v>423</v>
      </c>
      <c r="O14" s="533">
        <v>512.29999999999995</v>
      </c>
      <c r="P14" s="533">
        <v>551.6</v>
      </c>
      <c r="Q14" s="533">
        <v>568.1</v>
      </c>
      <c r="R14" s="533">
        <v>585.9</v>
      </c>
      <c r="S14" s="533">
        <v>533.1</v>
      </c>
      <c r="T14" s="533">
        <v>572</v>
      </c>
      <c r="U14" s="533">
        <v>1084.8</v>
      </c>
      <c r="V14" s="533">
        <v>1155.5999999999999</v>
      </c>
      <c r="W14" s="533"/>
      <c r="X14" s="533"/>
      <c r="Y14" s="533"/>
      <c r="Z14" s="533"/>
      <c r="AA14" s="286"/>
      <c r="AB14" s="286"/>
      <c r="AC14" s="286"/>
      <c r="AD14" s="286"/>
      <c r="AE14" s="286"/>
      <c r="AF14" s="286"/>
      <c r="AG14" s="286"/>
      <c r="AH14" s="286"/>
    </row>
    <row r="15" spans="1:39">
      <c r="A15" s="92" t="s">
        <v>4</v>
      </c>
      <c r="B15" s="533" t="s">
        <v>94</v>
      </c>
      <c r="C15" s="533" t="s">
        <v>94</v>
      </c>
      <c r="D15" s="533" t="s">
        <v>94</v>
      </c>
      <c r="E15" s="533" t="s">
        <v>94</v>
      </c>
      <c r="F15" s="533" t="s">
        <v>94</v>
      </c>
      <c r="G15" s="533" t="s">
        <v>94</v>
      </c>
      <c r="H15" s="533" t="s">
        <v>94</v>
      </c>
      <c r="I15" s="533" t="s">
        <v>94</v>
      </c>
      <c r="J15" s="533" t="s">
        <v>94</v>
      </c>
      <c r="K15" s="533" t="s">
        <v>94</v>
      </c>
      <c r="L15" s="533" t="s">
        <v>94</v>
      </c>
      <c r="M15" s="533" t="s">
        <v>94</v>
      </c>
      <c r="N15" s="533" t="s">
        <v>94</v>
      </c>
      <c r="O15" s="533" t="s">
        <v>94</v>
      </c>
      <c r="P15" s="533" t="s">
        <v>94</v>
      </c>
      <c r="Q15" s="533" t="s">
        <v>94</v>
      </c>
      <c r="R15" s="533" t="s">
        <v>94</v>
      </c>
      <c r="S15" s="533" t="s">
        <v>94</v>
      </c>
      <c r="T15" s="533" t="s">
        <v>94</v>
      </c>
      <c r="U15" s="533" t="s">
        <v>94</v>
      </c>
      <c r="V15" s="533" t="s">
        <v>94</v>
      </c>
      <c r="W15" s="533" t="s">
        <v>94</v>
      </c>
      <c r="X15" s="533" t="s">
        <v>94</v>
      </c>
      <c r="Y15" s="533" t="s">
        <v>94</v>
      </c>
      <c r="Z15" s="286" t="s">
        <v>94</v>
      </c>
      <c r="AA15" s="286" t="s">
        <v>94</v>
      </c>
      <c r="AB15" s="286" t="s">
        <v>94</v>
      </c>
      <c r="AC15" s="286" t="s">
        <v>94</v>
      </c>
      <c r="AD15" s="286" t="s">
        <v>94</v>
      </c>
      <c r="AE15" s="286" t="s">
        <v>94</v>
      </c>
      <c r="AF15" s="286" t="s">
        <v>94</v>
      </c>
      <c r="AG15" s="286" t="s">
        <v>94</v>
      </c>
      <c r="AH15" s="286"/>
      <c r="AK15" s="269"/>
    </row>
    <row r="16" spans="1:39">
      <c r="A16" s="92" t="s">
        <v>3</v>
      </c>
      <c r="B16" s="533">
        <v>574</v>
      </c>
      <c r="C16" s="533">
        <v>502.1</v>
      </c>
      <c r="D16" s="533">
        <v>420.5</v>
      </c>
      <c r="E16" s="533">
        <v>406.1</v>
      </c>
      <c r="F16" s="533">
        <v>579</v>
      </c>
      <c r="G16" s="533">
        <v>511.7</v>
      </c>
      <c r="H16" s="533">
        <v>217.2</v>
      </c>
      <c r="I16" s="533">
        <v>357.4</v>
      </c>
      <c r="J16" s="533">
        <v>251.7</v>
      </c>
      <c r="K16" s="533">
        <v>354.5</v>
      </c>
      <c r="L16" s="533">
        <v>237.5</v>
      </c>
      <c r="M16" s="533">
        <v>230.2</v>
      </c>
      <c r="N16" s="533">
        <v>667.6</v>
      </c>
      <c r="O16" s="533">
        <v>445.6</v>
      </c>
      <c r="P16" s="533">
        <v>388.3</v>
      </c>
      <c r="Q16" s="533">
        <v>423.7</v>
      </c>
      <c r="R16" s="533">
        <v>783.2</v>
      </c>
      <c r="S16" s="533">
        <v>741.1</v>
      </c>
      <c r="T16" s="533">
        <v>761.8</v>
      </c>
      <c r="U16" s="533">
        <v>637.5</v>
      </c>
      <c r="V16" s="533">
        <v>717.2</v>
      </c>
      <c r="W16" s="533">
        <v>1008.077269299078</v>
      </c>
      <c r="X16" s="533">
        <v>906.53083198741047</v>
      </c>
      <c r="Y16" s="533">
        <v>758.06822890290505</v>
      </c>
      <c r="Z16" s="286">
        <v>596.3780427650895</v>
      </c>
      <c r="AA16" s="286">
        <v>528.37985713217654</v>
      </c>
      <c r="AB16" s="286">
        <v>591.25134187629965</v>
      </c>
      <c r="AC16" s="286">
        <v>589.71397513418037</v>
      </c>
      <c r="AD16" s="286">
        <v>543.55795968623329</v>
      </c>
      <c r="AE16" s="286">
        <v>481.86770806129329</v>
      </c>
      <c r="AF16" s="286">
        <v>529.28255212733598</v>
      </c>
      <c r="AG16" s="286">
        <v>480.8784551306324</v>
      </c>
      <c r="AH16" s="286">
        <v>426.61246612466124</v>
      </c>
      <c r="AK16" s="312"/>
    </row>
    <row r="17" spans="1:39">
      <c r="A17" s="92" t="s">
        <v>32</v>
      </c>
      <c r="B17" s="533"/>
      <c r="C17" s="533"/>
      <c r="D17" s="533"/>
      <c r="E17" s="533"/>
      <c r="F17" s="533"/>
      <c r="G17" s="533"/>
      <c r="H17" s="533">
        <v>843</v>
      </c>
      <c r="I17" s="533">
        <v>868.1</v>
      </c>
      <c r="J17" s="533">
        <v>676.7</v>
      </c>
      <c r="K17" s="533">
        <v>604.70000000000005</v>
      </c>
      <c r="L17" s="533">
        <v>382.2</v>
      </c>
      <c r="M17" s="533">
        <v>418</v>
      </c>
      <c r="N17" s="533">
        <v>479.6</v>
      </c>
      <c r="O17" s="533">
        <v>242.17734532770331</v>
      </c>
      <c r="P17" s="533">
        <v>248.62385321100916</v>
      </c>
      <c r="Q17" s="533">
        <v>239.2411534467609</v>
      </c>
      <c r="R17" s="533">
        <v>261.73182998053215</v>
      </c>
      <c r="S17" s="533">
        <v>293.90035944161167</v>
      </c>
      <c r="T17" s="533">
        <v>282.27599787926988</v>
      </c>
      <c r="U17" s="533">
        <v>285.6056198112538</v>
      </c>
      <c r="V17" s="533">
        <v>261.54745087967126</v>
      </c>
      <c r="W17" s="533">
        <v>277.30928294203727</v>
      </c>
      <c r="X17" s="286">
        <v>426.2</v>
      </c>
      <c r="Y17" s="286">
        <v>425.2</v>
      </c>
      <c r="Z17" s="286">
        <v>356.4</v>
      </c>
      <c r="AA17" s="286">
        <v>348.6</v>
      </c>
      <c r="AB17" s="286"/>
      <c r="AC17" s="286">
        <v>401.6</v>
      </c>
      <c r="AD17" s="286">
        <v>1305</v>
      </c>
      <c r="AE17" s="286">
        <v>1144.8</v>
      </c>
      <c r="AF17" s="286">
        <v>1449.2</v>
      </c>
      <c r="AG17" s="286">
        <v>1804.2</v>
      </c>
      <c r="AH17" s="286">
        <v>1525</v>
      </c>
      <c r="AK17" s="312"/>
      <c r="AM17" s="617"/>
    </row>
    <row r="18" spans="1:39">
      <c r="A18" s="92" t="s">
        <v>1</v>
      </c>
      <c r="B18" s="533"/>
      <c r="C18" s="533"/>
      <c r="D18" s="533"/>
      <c r="E18" s="533"/>
      <c r="F18" s="533"/>
      <c r="G18" s="533"/>
      <c r="H18" s="533"/>
      <c r="I18" s="533"/>
      <c r="J18" s="533"/>
      <c r="K18" s="533"/>
      <c r="L18" s="533"/>
      <c r="M18" s="533"/>
      <c r="N18" s="533"/>
      <c r="O18" s="533"/>
      <c r="P18" s="533"/>
      <c r="Q18" s="533"/>
      <c r="R18" s="533"/>
      <c r="S18" s="533"/>
      <c r="T18" s="533"/>
      <c r="U18" s="286">
        <v>328.2</v>
      </c>
      <c r="V18" s="286">
        <v>399.6</v>
      </c>
      <c r="W18" s="286">
        <v>482.5</v>
      </c>
      <c r="X18" s="286">
        <v>534.1</v>
      </c>
      <c r="Y18" s="286">
        <v>465.3</v>
      </c>
      <c r="Z18" s="286">
        <v>401.7</v>
      </c>
      <c r="AA18" s="286"/>
      <c r="AB18" s="286"/>
      <c r="AC18" s="286">
        <v>401.6</v>
      </c>
      <c r="AD18" s="286">
        <v>1305</v>
      </c>
      <c r="AE18" s="286">
        <v>1144.8</v>
      </c>
      <c r="AF18" s="286">
        <v>1449.2</v>
      </c>
      <c r="AG18" s="286"/>
      <c r="AH18" s="286"/>
      <c r="AK18" s="312"/>
    </row>
    <row r="19" spans="1:39">
      <c r="A19" s="92" t="s">
        <v>23</v>
      </c>
      <c r="B19" s="533"/>
      <c r="C19" s="533"/>
      <c r="D19" s="533"/>
      <c r="E19" s="533"/>
      <c r="F19" s="533"/>
      <c r="G19" s="533"/>
      <c r="H19" s="533"/>
      <c r="I19" s="533"/>
      <c r="J19" s="533"/>
      <c r="K19" s="533"/>
      <c r="L19" s="533"/>
      <c r="M19" s="533"/>
      <c r="N19" s="533"/>
      <c r="O19" s="533"/>
      <c r="P19" s="533"/>
      <c r="Q19" s="533"/>
      <c r="R19" s="533"/>
      <c r="S19" s="533"/>
      <c r="T19" s="533"/>
      <c r="U19" s="533">
        <v>300</v>
      </c>
      <c r="V19" s="533">
        <v>300</v>
      </c>
      <c r="W19" s="533">
        <v>500</v>
      </c>
      <c r="X19" s="533">
        <v>500</v>
      </c>
      <c r="Y19" s="533">
        <v>500</v>
      </c>
      <c r="Z19" s="533">
        <v>500</v>
      </c>
      <c r="AA19" s="286">
        <v>500</v>
      </c>
      <c r="AB19" s="286">
        <v>500</v>
      </c>
      <c r="AC19" s="286">
        <v>550</v>
      </c>
      <c r="AD19" s="286"/>
      <c r="AE19" s="286">
        <v>513.69863013698637</v>
      </c>
      <c r="AF19" s="286"/>
      <c r="AG19" s="286">
        <v>2322.3067027941538</v>
      </c>
      <c r="AH19" s="286">
        <v>1315.7409334889762</v>
      </c>
    </row>
    <row r="20" spans="1:39">
      <c r="A20" s="17"/>
      <c r="B20" s="17"/>
      <c r="P20" s="17"/>
      <c r="Q20" s="17"/>
      <c r="R20" s="17"/>
      <c r="S20" s="17"/>
      <c r="T20" s="17"/>
      <c r="X20" s="17"/>
      <c r="AE20" s="190"/>
      <c r="AF20" s="190"/>
      <c r="AG20" s="190"/>
      <c r="AH20" s="190"/>
    </row>
    <row r="21" spans="1:39">
      <c r="A21" s="44" t="s">
        <v>18</v>
      </c>
      <c r="B21" s="13"/>
      <c r="D21" s="17"/>
      <c r="F21" s="17"/>
      <c r="G21" s="17"/>
      <c r="H21" s="17"/>
      <c r="I21" s="17"/>
      <c r="J21" s="17"/>
      <c r="K21" s="17"/>
      <c r="L21" s="17"/>
      <c r="M21" s="17"/>
      <c r="N21" s="17"/>
      <c r="O21" s="17"/>
      <c r="P21" s="17"/>
      <c r="Q21" s="17"/>
      <c r="R21" s="17"/>
      <c r="S21" s="17"/>
      <c r="T21" s="17"/>
      <c r="X21" s="17"/>
      <c r="AE21" s="13"/>
      <c r="AF21" s="13"/>
      <c r="AG21" s="13"/>
      <c r="AH21" s="13"/>
    </row>
    <row r="22" spans="1:39">
      <c r="A22" s="44"/>
      <c r="B22" s="13"/>
      <c r="D22" s="17"/>
      <c r="F22" s="17"/>
      <c r="G22" s="17"/>
      <c r="H22" s="17"/>
      <c r="I22" s="17"/>
      <c r="J22" s="17"/>
      <c r="K22" s="17"/>
      <c r="L22" s="17"/>
      <c r="M22" s="17"/>
      <c r="N22" s="17"/>
      <c r="O22" s="17"/>
      <c r="P22" s="17"/>
      <c r="Q22" s="17"/>
      <c r="R22" s="17"/>
      <c r="S22" s="17"/>
      <c r="T22" s="17"/>
      <c r="X22" s="17"/>
      <c r="AE22" s="13"/>
      <c r="AF22" s="13"/>
      <c r="AG22" s="13"/>
      <c r="AH22" s="13"/>
    </row>
    <row r="23" spans="1:39">
      <c r="A23" s="13" t="s">
        <v>374</v>
      </c>
      <c r="B23" s="13"/>
      <c r="D23" s="17"/>
      <c r="F23" s="17"/>
      <c r="G23" s="17"/>
      <c r="H23" s="17"/>
      <c r="I23" s="17"/>
      <c r="J23" s="17"/>
      <c r="K23" s="17"/>
      <c r="L23" s="17"/>
      <c r="M23" s="17"/>
      <c r="N23" s="17"/>
      <c r="O23" s="17"/>
      <c r="P23" s="17"/>
      <c r="Q23" s="17"/>
      <c r="R23" s="17"/>
      <c r="S23" s="17"/>
      <c r="T23" s="17"/>
      <c r="X23" s="17"/>
      <c r="AE23" s="13"/>
      <c r="AF23" s="13"/>
      <c r="AG23" s="13"/>
      <c r="AH23" s="13"/>
    </row>
    <row r="24" spans="1:39">
      <c r="A24" s="13"/>
      <c r="B24" s="17"/>
      <c r="D24" s="17"/>
      <c r="F24" s="17"/>
      <c r="G24" s="17"/>
      <c r="H24" s="17"/>
      <c r="I24" s="17"/>
      <c r="J24" s="17"/>
      <c r="K24" s="17"/>
      <c r="L24" s="17"/>
      <c r="M24" s="17"/>
      <c r="N24" s="17"/>
      <c r="O24" s="17"/>
      <c r="P24" s="17"/>
      <c r="Q24" s="17"/>
      <c r="R24" s="17"/>
      <c r="S24" s="17"/>
      <c r="T24" s="17"/>
      <c r="U24" s="13"/>
      <c r="V24" s="13"/>
      <c r="W24" s="13"/>
      <c r="X24" s="17"/>
      <c r="AE24" s="13"/>
      <c r="AF24" s="13"/>
      <c r="AG24" s="13"/>
      <c r="AH24" s="13"/>
    </row>
    <row r="25" spans="1:39">
      <c r="A25" s="13" t="s">
        <v>400</v>
      </c>
      <c r="B25" s="17"/>
      <c r="D25" s="17"/>
      <c r="F25" s="17"/>
      <c r="G25" s="17"/>
      <c r="H25" s="17"/>
      <c r="I25" s="17"/>
      <c r="J25" s="17"/>
      <c r="K25" s="17"/>
      <c r="L25" s="17"/>
      <c r="M25" s="17"/>
      <c r="N25" s="17"/>
      <c r="O25" s="17"/>
      <c r="P25" s="17"/>
      <c r="Q25" s="17"/>
      <c r="R25" s="17"/>
      <c r="S25" s="17"/>
      <c r="T25" s="17"/>
      <c r="U25" s="13"/>
      <c r="V25" s="13"/>
      <c r="W25" s="13"/>
      <c r="X25" s="17"/>
      <c r="AE25" s="13"/>
      <c r="AF25" s="13"/>
      <c r="AG25" s="13"/>
      <c r="AH25" s="13"/>
    </row>
    <row r="26" spans="1:39">
      <c r="A26" s="17"/>
      <c r="U26" s="13"/>
      <c r="V26" s="13"/>
      <c r="W26" s="13"/>
      <c r="AE26" s="13"/>
      <c r="AF26" s="13"/>
      <c r="AG26" s="13"/>
      <c r="AH26" s="13"/>
    </row>
    <row r="27" spans="1:39">
      <c r="A27" s="17" t="s">
        <v>2876</v>
      </c>
      <c r="U27" s="13"/>
      <c r="V27" s="13"/>
      <c r="W27" s="13"/>
      <c r="AE27" s="13"/>
      <c r="AF27" s="13"/>
      <c r="AG27" s="13"/>
      <c r="AH27" s="13"/>
    </row>
    <row r="28" spans="1:39">
      <c r="A28" s="17"/>
      <c r="U28" s="13"/>
      <c r="V28" s="13"/>
      <c r="W28" s="13"/>
      <c r="AE28" s="13"/>
      <c r="AF28" s="13"/>
      <c r="AG28" s="13"/>
      <c r="AH28" s="13"/>
    </row>
    <row r="29" spans="1:39">
      <c r="A29" s="17" t="s">
        <v>3163</v>
      </c>
      <c r="U29" s="13"/>
      <c r="V29" s="13"/>
      <c r="W29" s="13"/>
      <c r="AE29" s="13"/>
      <c r="AF29" s="13"/>
      <c r="AG29" s="13"/>
      <c r="AH29" s="13"/>
    </row>
    <row r="30" spans="1:39">
      <c r="A30" s="17"/>
      <c r="U30" s="13"/>
      <c r="V30" s="13"/>
      <c r="W30" s="13"/>
      <c r="AE30" s="13"/>
      <c r="AF30" s="13"/>
      <c r="AG30" s="13"/>
      <c r="AH30" s="13"/>
    </row>
    <row r="31" spans="1:39">
      <c r="A31" s="17" t="s">
        <v>3375</v>
      </c>
      <c r="U31" s="13"/>
      <c r="V31" s="13"/>
      <c r="W31" s="13"/>
    </row>
    <row r="32" spans="1:39">
      <c r="A32" s="17"/>
      <c r="U32" s="13"/>
      <c r="V32" s="13"/>
      <c r="W32" s="13"/>
    </row>
    <row r="33" spans="1:34">
      <c r="A33" s="53" t="s">
        <v>102</v>
      </c>
      <c r="U33" s="13"/>
      <c r="V33" s="13"/>
      <c r="W33" s="13"/>
      <c r="AE33" s="13"/>
      <c r="AF33" s="13"/>
      <c r="AG33" s="13"/>
      <c r="AH33" s="13"/>
    </row>
    <row r="34" spans="1:34">
      <c r="D34" s="8"/>
      <c r="U34" s="13"/>
      <c r="V34" s="13"/>
      <c r="W34" s="13"/>
      <c r="AE34" s="13"/>
      <c r="AF34" s="13"/>
      <c r="AG34" s="13"/>
      <c r="AH34" s="13"/>
    </row>
    <row r="35" spans="1:34">
      <c r="U35" s="13"/>
      <c r="V35" s="13"/>
      <c r="W35" s="13"/>
    </row>
    <row r="36" spans="1:34">
      <c r="U36" s="13"/>
      <c r="V36" s="13"/>
      <c r="W36" s="13"/>
    </row>
    <row r="37" spans="1:34">
      <c r="U37" s="13"/>
      <c r="V37" s="13"/>
      <c r="W37" s="13"/>
    </row>
    <row r="38" spans="1:34">
      <c r="U38" s="13"/>
      <c r="V38" s="13"/>
      <c r="W38" s="13"/>
    </row>
  </sheetData>
  <conditionalFormatting sqref="U1:W2">
    <cfRule type="expression" dxfId="73" priority="1" stopIfTrue="1">
      <formula>#N/A</formula>
    </cfRule>
  </conditionalFormatting>
  <hyperlinks>
    <hyperlink ref="AJ3" location="Content!A1" display="Back to content page" xr:uid="{00000000-0004-0000-1901-000000000000}"/>
  </hyperlinks>
  <pageMargins left="0.7" right="0.7" top="0.75" bottom="0.75" header="0.3" footer="0.3"/>
  <pageSetup paperSize="9" orientation="portrait" r:id="rId1"/>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1-000000000000}">
  <sheetPr codeName="Sheet283"/>
  <dimension ref="A1:AL39"/>
  <sheetViews>
    <sheetView zoomScale="89" zoomScaleNormal="89" workbookViewId="0">
      <selection activeCell="P22" sqref="P22"/>
    </sheetView>
  </sheetViews>
  <sheetFormatPr defaultRowHeight="14.4"/>
  <cols>
    <col min="1" max="1" width="33.77734375" customWidth="1"/>
    <col min="2" max="34" width="8" customWidth="1"/>
  </cols>
  <sheetData>
    <row r="1" spans="1:38">
      <c r="A1" s="18" t="s">
        <v>3006</v>
      </c>
      <c r="B1" s="13"/>
      <c r="C1" s="13"/>
      <c r="D1" s="13"/>
      <c r="E1" s="13"/>
      <c r="F1" s="13"/>
      <c r="G1" s="13"/>
      <c r="H1" s="13"/>
      <c r="I1" s="13"/>
      <c r="J1" s="13"/>
      <c r="K1" s="13"/>
      <c r="L1" s="13"/>
      <c r="M1" s="13"/>
      <c r="N1" s="13"/>
      <c r="O1" s="13"/>
      <c r="P1" s="13"/>
      <c r="Q1" s="13"/>
      <c r="R1" s="13"/>
      <c r="S1" s="13"/>
      <c r="T1" s="13"/>
      <c r="U1" s="62"/>
      <c r="V1" s="62"/>
      <c r="W1" s="62"/>
      <c r="X1" s="13"/>
      <c r="AE1" s="13"/>
      <c r="AF1" s="13"/>
      <c r="AG1" s="13"/>
      <c r="AH1" s="13"/>
    </row>
    <row r="2" spans="1:38">
      <c r="A2" s="13"/>
      <c r="B2" s="13"/>
      <c r="C2" s="13"/>
      <c r="D2" s="13"/>
      <c r="E2" s="13"/>
      <c r="F2" s="13"/>
      <c r="G2" s="13"/>
      <c r="H2" s="13"/>
      <c r="I2" s="13"/>
      <c r="J2" s="13"/>
      <c r="K2" s="13"/>
      <c r="L2" s="13"/>
      <c r="M2" s="13"/>
      <c r="N2" s="13"/>
      <c r="O2" s="13"/>
      <c r="P2" s="13"/>
      <c r="Q2" s="13"/>
      <c r="R2" s="13"/>
      <c r="S2" s="13"/>
      <c r="T2" s="13"/>
      <c r="U2" s="62"/>
      <c r="V2" s="62"/>
      <c r="W2" s="62"/>
      <c r="X2" s="13"/>
      <c r="AE2" s="13"/>
      <c r="AF2" s="13"/>
      <c r="AG2" s="13"/>
      <c r="AH2" s="13"/>
    </row>
    <row r="3" spans="1:38">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J3" s="1" t="s">
        <v>528</v>
      </c>
    </row>
    <row r="4" spans="1:38">
      <c r="A4" s="92" t="s">
        <v>13</v>
      </c>
      <c r="B4" s="286"/>
      <c r="C4" s="286"/>
      <c r="D4" s="286"/>
      <c r="E4" s="286"/>
      <c r="F4" s="286"/>
      <c r="G4" s="286"/>
      <c r="H4" s="286"/>
      <c r="I4" s="286"/>
      <c r="J4" s="286"/>
      <c r="K4" s="286"/>
      <c r="L4" s="286"/>
      <c r="M4" s="286"/>
      <c r="N4" s="286"/>
      <c r="O4" s="286"/>
      <c r="P4" s="286"/>
      <c r="Q4" s="286"/>
      <c r="R4" s="286"/>
      <c r="S4" s="286"/>
      <c r="T4" s="286"/>
      <c r="U4" s="286">
        <v>1088.3</v>
      </c>
      <c r="V4" s="286">
        <v>1066.9000000000001</v>
      </c>
      <c r="W4" s="286">
        <v>1246.5</v>
      </c>
      <c r="X4" s="286">
        <v>1036.1199999999999</v>
      </c>
      <c r="Y4" s="286">
        <v>1017.48</v>
      </c>
      <c r="Z4" s="286"/>
      <c r="AA4" s="286"/>
      <c r="AB4" s="286"/>
      <c r="AC4" s="286"/>
      <c r="AD4" s="286"/>
      <c r="AE4" s="286"/>
      <c r="AF4" s="286"/>
      <c r="AG4" s="286"/>
      <c r="AH4" s="286"/>
      <c r="AK4" s="312"/>
      <c r="AL4" s="8"/>
    </row>
    <row r="5" spans="1:38">
      <c r="A5" s="92" t="s">
        <v>12</v>
      </c>
      <c r="B5" s="286" t="s">
        <v>94</v>
      </c>
      <c r="C5" s="286" t="s">
        <v>94</v>
      </c>
      <c r="D5" s="286" t="s">
        <v>94</v>
      </c>
      <c r="E5" s="286" t="s">
        <v>94</v>
      </c>
      <c r="F5" s="286" t="s">
        <v>94</v>
      </c>
      <c r="G5" s="286" t="s">
        <v>94</v>
      </c>
      <c r="H5" s="286" t="s">
        <v>94</v>
      </c>
      <c r="I5" s="286" t="s">
        <v>94</v>
      </c>
      <c r="J5" s="286" t="s">
        <v>94</v>
      </c>
      <c r="K5" s="286" t="s">
        <v>94</v>
      </c>
      <c r="L5" s="286" t="s">
        <v>94</v>
      </c>
      <c r="M5" s="286" t="s">
        <v>94</v>
      </c>
      <c r="N5" s="286" t="s">
        <v>94</v>
      </c>
      <c r="O5" s="286" t="s">
        <v>94</v>
      </c>
      <c r="P5" s="286" t="s">
        <v>94</v>
      </c>
      <c r="Q5" s="286" t="s">
        <v>94</v>
      </c>
      <c r="R5" s="286" t="s">
        <v>94</v>
      </c>
      <c r="S5" s="286" t="s">
        <v>94</v>
      </c>
      <c r="T5" s="286" t="s">
        <v>94</v>
      </c>
      <c r="U5" s="286" t="s">
        <v>94</v>
      </c>
      <c r="V5" s="286" t="s">
        <v>94</v>
      </c>
      <c r="W5" s="286" t="s">
        <v>94</v>
      </c>
      <c r="X5" s="286" t="s">
        <v>94</v>
      </c>
      <c r="Y5" s="286" t="s">
        <v>94</v>
      </c>
      <c r="Z5" s="286" t="s">
        <v>94</v>
      </c>
      <c r="AA5" s="286" t="s">
        <v>94</v>
      </c>
      <c r="AB5" s="286" t="s">
        <v>94</v>
      </c>
      <c r="AC5" s="286" t="s">
        <v>94</v>
      </c>
      <c r="AD5" s="286" t="s">
        <v>94</v>
      </c>
      <c r="AE5" s="286" t="s">
        <v>94</v>
      </c>
      <c r="AF5" s="286" t="s">
        <v>94</v>
      </c>
      <c r="AG5" s="286" t="s">
        <v>94</v>
      </c>
      <c r="AH5" s="286"/>
      <c r="AI5" s="1"/>
      <c r="AJ5" s="33"/>
      <c r="AK5" s="312"/>
    </row>
    <row r="6" spans="1:38">
      <c r="A6" s="92" t="s">
        <v>483</v>
      </c>
      <c r="B6" s="286" t="s">
        <v>94</v>
      </c>
      <c r="C6" s="286" t="s">
        <v>94</v>
      </c>
      <c r="D6" s="286" t="s">
        <v>94</v>
      </c>
      <c r="E6" s="286" t="s">
        <v>94</v>
      </c>
      <c r="F6" s="286" t="s">
        <v>94</v>
      </c>
      <c r="G6" s="286" t="s">
        <v>94</v>
      </c>
      <c r="H6" s="286" t="s">
        <v>94</v>
      </c>
      <c r="I6" s="286" t="s">
        <v>94</v>
      </c>
      <c r="J6" s="286" t="s">
        <v>94</v>
      </c>
      <c r="K6" s="286" t="s">
        <v>94</v>
      </c>
      <c r="L6" s="286" t="s">
        <v>94</v>
      </c>
      <c r="M6" s="286" t="s">
        <v>94</v>
      </c>
      <c r="N6" s="286" t="s">
        <v>94</v>
      </c>
      <c r="O6" s="286" t="s">
        <v>94</v>
      </c>
      <c r="P6" s="286" t="s">
        <v>94</v>
      </c>
      <c r="Q6" s="286" t="s">
        <v>94</v>
      </c>
      <c r="R6" s="286" t="s">
        <v>94</v>
      </c>
      <c r="S6" s="286" t="s">
        <v>94</v>
      </c>
      <c r="T6" s="286" t="s">
        <v>94</v>
      </c>
      <c r="U6" s="286" t="s">
        <v>94</v>
      </c>
      <c r="V6" s="286" t="s">
        <v>94</v>
      </c>
      <c r="W6" s="286" t="s">
        <v>94</v>
      </c>
      <c r="X6" s="286" t="s">
        <v>94</v>
      </c>
      <c r="Y6" s="286" t="s">
        <v>94</v>
      </c>
      <c r="Z6" s="286" t="s">
        <v>94</v>
      </c>
      <c r="AA6" s="286" t="s">
        <v>94</v>
      </c>
      <c r="AB6" s="286" t="s">
        <v>94</v>
      </c>
      <c r="AC6" s="286" t="s">
        <v>94</v>
      </c>
      <c r="AD6" s="286" t="s">
        <v>94</v>
      </c>
      <c r="AE6" s="286" t="s">
        <v>94</v>
      </c>
      <c r="AF6" s="286" t="s">
        <v>94</v>
      </c>
      <c r="AG6" s="286" t="s">
        <v>94</v>
      </c>
      <c r="AH6" s="286"/>
      <c r="AI6" s="1"/>
      <c r="AJ6" s="33"/>
    </row>
    <row r="7" spans="1:38">
      <c r="A7" s="92" t="s">
        <v>89</v>
      </c>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K7" s="312"/>
    </row>
    <row r="8" spans="1:38">
      <c r="A8" s="92" t="s">
        <v>482</v>
      </c>
      <c r="B8" s="286"/>
      <c r="C8" s="286"/>
      <c r="D8" s="286"/>
      <c r="E8" s="286"/>
      <c r="F8" s="286"/>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row>
    <row r="9" spans="1:38">
      <c r="A9" s="92" t="s">
        <v>11</v>
      </c>
      <c r="B9" s="286" t="s">
        <v>94</v>
      </c>
      <c r="C9" s="286" t="s">
        <v>94</v>
      </c>
      <c r="D9" s="286" t="s">
        <v>94</v>
      </c>
      <c r="E9" s="286" t="s">
        <v>94</v>
      </c>
      <c r="F9" s="286" t="s">
        <v>94</v>
      </c>
      <c r="G9" s="286" t="s">
        <v>94</v>
      </c>
      <c r="H9" s="286" t="s">
        <v>94</v>
      </c>
      <c r="I9" s="286" t="s">
        <v>94</v>
      </c>
      <c r="J9" s="286" t="s">
        <v>94</v>
      </c>
      <c r="K9" s="286" t="s">
        <v>94</v>
      </c>
      <c r="L9" s="286" t="s">
        <v>94</v>
      </c>
      <c r="M9" s="286" t="s">
        <v>94</v>
      </c>
      <c r="N9" s="286" t="s">
        <v>94</v>
      </c>
      <c r="O9" s="286" t="s">
        <v>94</v>
      </c>
      <c r="P9" s="286" t="s">
        <v>94</v>
      </c>
      <c r="Q9" s="286" t="s">
        <v>94</v>
      </c>
      <c r="R9" s="286" t="s">
        <v>94</v>
      </c>
      <c r="S9" s="286" t="s">
        <v>94</v>
      </c>
      <c r="T9" s="286" t="s">
        <v>94</v>
      </c>
      <c r="U9" s="286" t="s">
        <v>94</v>
      </c>
      <c r="V9" s="286" t="s">
        <v>94</v>
      </c>
      <c r="W9" s="286" t="s">
        <v>94</v>
      </c>
      <c r="X9" s="286" t="s">
        <v>94</v>
      </c>
      <c r="Y9" s="286" t="s">
        <v>94</v>
      </c>
      <c r="Z9" s="286" t="s">
        <v>94</v>
      </c>
      <c r="AA9" s="286" t="s">
        <v>94</v>
      </c>
      <c r="AB9" s="286" t="s">
        <v>94</v>
      </c>
      <c r="AC9" s="286" t="s">
        <v>94</v>
      </c>
      <c r="AD9" s="286" t="s">
        <v>94</v>
      </c>
      <c r="AE9" s="286" t="s">
        <v>94</v>
      </c>
      <c r="AF9" s="286" t="s">
        <v>94</v>
      </c>
      <c r="AG9" s="286" t="s">
        <v>94</v>
      </c>
      <c r="AH9" s="286"/>
    </row>
    <row r="10" spans="1:38">
      <c r="A10" s="92" t="s">
        <v>10</v>
      </c>
      <c r="B10" s="286">
        <v>337.3</v>
      </c>
      <c r="C10" s="286">
        <v>357.4</v>
      </c>
      <c r="D10" s="286">
        <v>376.1</v>
      </c>
      <c r="E10" s="286">
        <v>173.8</v>
      </c>
      <c r="F10" s="286">
        <v>144.5</v>
      </c>
      <c r="G10" s="286">
        <v>191.2</v>
      </c>
      <c r="H10" s="286">
        <v>153</v>
      </c>
      <c r="I10" s="286">
        <v>142.4</v>
      </c>
      <c r="J10" s="286">
        <v>115</v>
      </c>
      <c r="K10" s="286">
        <v>106.9</v>
      </c>
      <c r="L10" s="286">
        <v>119.9</v>
      </c>
      <c r="M10" s="286">
        <v>131.9</v>
      </c>
      <c r="N10" s="286">
        <v>160.5</v>
      </c>
      <c r="O10" s="286">
        <v>80.400000000000006</v>
      </c>
      <c r="P10" s="286">
        <v>82.9</v>
      </c>
      <c r="Q10" s="286">
        <v>81.3</v>
      </c>
      <c r="R10" s="286">
        <v>112.9</v>
      </c>
      <c r="S10" s="286">
        <v>146.80000000000001</v>
      </c>
      <c r="T10" s="286">
        <v>129.1</v>
      </c>
      <c r="U10" s="286">
        <v>122.3</v>
      </c>
      <c r="V10" s="286">
        <v>142.6</v>
      </c>
      <c r="W10" s="286"/>
      <c r="X10" s="286"/>
      <c r="Y10" s="286"/>
      <c r="Z10" s="286"/>
      <c r="AA10" s="286"/>
      <c r="AB10" s="286"/>
      <c r="AC10" s="286"/>
      <c r="AD10" s="286"/>
      <c r="AE10" s="286"/>
      <c r="AF10" s="286"/>
      <c r="AG10" s="286"/>
      <c r="AH10" s="286"/>
      <c r="AK10" s="312"/>
      <c r="AL10" s="8"/>
    </row>
    <row r="11" spans="1:38">
      <c r="A11" s="92" t="s">
        <v>9</v>
      </c>
      <c r="B11" s="286">
        <v>231.9</v>
      </c>
      <c r="C11" s="286">
        <v>180.4</v>
      </c>
      <c r="D11" s="286">
        <v>147.6</v>
      </c>
      <c r="E11" s="286">
        <v>137.4</v>
      </c>
      <c r="F11" s="286">
        <v>130.9</v>
      </c>
      <c r="G11" s="286">
        <v>955</v>
      </c>
      <c r="H11" s="286">
        <v>948.1</v>
      </c>
      <c r="I11" s="286">
        <v>414.5</v>
      </c>
      <c r="J11" s="286">
        <v>465.4</v>
      </c>
      <c r="K11" s="286">
        <v>472.9</v>
      </c>
      <c r="L11" s="286">
        <v>493</v>
      </c>
      <c r="M11" s="286">
        <v>613.4</v>
      </c>
      <c r="N11" s="286">
        <v>489.8</v>
      </c>
      <c r="O11" s="286">
        <v>456.5</v>
      </c>
      <c r="P11" s="286">
        <v>548.9</v>
      </c>
      <c r="Q11" s="286">
        <v>589.20000000000005</v>
      </c>
      <c r="R11" s="286">
        <v>557.70000000000005</v>
      </c>
      <c r="S11" s="286">
        <v>754.3</v>
      </c>
      <c r="T11" s="286">
        <v>805.7</v>
      </c>
      <c r="U11" s="286">
        <v>765.91</v>
      </c>
      <c r="V11" s="286">
        <v>892.17</v>
      </c>
      <c r="W11" s="286">
        <v>975.9</v>
      </c>
      <c r="X11" s="286">
        <v>678.54</v>
      </c>
      <c r="Y11" s="286">
        <v>640.78</v>
      </c>
      <c r="Z11" s="286"/>
      <c r="AA11" s="286">
        <v>535.1737542615283</v>
      </c>
      <c r="AB11" s="286">
        <v>497.42765611566972</v>
      </c>
      <c r="AC11" s="286">
        <v>465.36204472300597</v>
      </c>
      <c r="AD11" s="286">
        <v>568.54661137935739</v>
      </c>
      <c r="AE11" s="286">
        <v>524.87303723680179</v>
      </c>
      <c r="AF11" s="286"/>
      <c r="AG11" s="286"/>
      <c r="AH11" s="286"/>
      <c r="AL11" s="8"/>
    </row>
    <row r="12" spans="1:38">
      <c r="A12" s="92" t="s">
        <v>8</v>
      </c>
      <c r="B12" s="286" t="s">
        <v>94</v>
      </c>
      <c r="C12" s="286" t="s">
        <v>94</v>
      </c>
      <c r="D12" s="286" t="s">
        <v>94</v>
      </c>
      <c r="E12" s="286" t="s">
        <v>94</v>
      </c>
      <c r="F12" s="286" t="s">
        <v>94</v>
      </c>
      <c r="G12" s="286" t="s">
        <v>94</v>
      </c>
      <c r="H12" s="286" t="s">
        <v>94</v>
      </c>
      <c r="I12" s="286" t="s">
        <v>94</v>
      </c>
      <c r="J12" s="286" t="s">
        <v>94</v>
      </c>
      <c r="K12" s="286" t="s">
        <v>94</v>
      </c>
      <c r="L12" s="286" t="s">
        <v>94</v>
      </c>
      <c r="M12" s="286" t="s">
        <v>94</v>
      </c>
      <c r="N12" s="286" t="s">
        <v>94</v>
      </c>
      <c r="O12" s="286" t="s">
        <v>94</v>
      </c>
      <c r="P12" s="286" t="s">
        <v>94</v>
      </c>
      <c r="Q12" s="286" t="s">
        <v>94</v>
      </c>
      <c r="R12" s="286" t="s">
        <v>94</v>
      </c>
      <c r="S12" s="286" t="s">
        <v>94</v>
      </c>
      <c r="T12" s="286" t="s">
        <v>94</v>
      </c>
      <c r="U12" s="286" t="s">
        <v>94</v>
      </c>
      <c r="V12" s="286" t="s">
        <v>94</v>
      </c>
      <c r="W12" s="286" t="s">
        <v>94</v>
      </c>
      <c r="X12" s="286" t="s">
        <v>94</v>
      </c>
      <c r="Y12" s="286" t="s">
        <v>94</v>
      </c>
      <c r="Z12" s="286" t="s">
        <v>94</v>
      </c>
      <c r="AA12" s="286" t="s">
        <v>94</v>
      </c>
      <c r="AB12" s="286" t="s">
        <v>94</v>
      </c>
      <c r="AC12" s="286" t="s">
        <v>94</v>
      </c>
      <c r="AD12" s="286" t="s">
        <v>94</v>
      </c>
      <c r="AE12" s="286" t="s">
        <v>94</v>
      </c>
      <c r="AF12" s="286" t="s">
        <v>94</v>
      </c>
      <c r="AG12" s="286" t="s">
        <v>94</v>
      </c>
      <c r="AH12" s="286"/>
      <c r="AK12" s="269"/>
    </row>
    <row r="13" spans="1:38">
      <c r="A13" s="92" t="s">
        <v>6</v>
      </c>
      <c r="B13" s="286"/>
      <c r="C13" s="286"/>
      <c r="D13" s="286"/>
      <c r="E13" s="286"/>
      <c r="F13" s="286"/>
      <c r="G13" s="286"/>
      <c r="H13" s="286"/>
      <c r="I13" s="286"/>
      <c r="J13" s="286"/>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row>
    <row r="14" spans="1:38">
      <c r="A14" s="92" t="s">
        <v>17</v>
      </c>
      <c r="B14" s="286" t="s">
        <v>94</v>
      </c>
      <c r="C14" s="286" t="s">
        <v>94</v>
      </c>
      <c r="D14" s="286" t="s">
        <v>94</v>
      </c>
      <c r="E14" s="286" t="s">
        <v>94</v>
      </c>
      <c r="F14" s="286" t="s">
        <v>94</v>
      </c>
      <c r="G14" s="286" t="s">
        <v>94</v>
      </c>
      <c r="H14" s="286" t="s">
        <v>94</v>
      </c>
      <c r="I14" s="286" t="s">
        <v>94</v>
      </c>
      <c r="J14" s="286" t="s">
        <v>94</v>
      </c>
      <c r="K14" s="286" t="s">
        <v>94</v>
      </c>
      <c r="L14" s="286" t="s">
        <v>94</v>
      </c>
      <c r="M14" s="286" t="s">
        <v>94</v>
      </c>
      <c r="N14" s="286" t="s">
        <v>94</v>
      </c>
      <c r="O14" s="286" t="s">
        <v>94</v>
      </c>
      <c r="P14" s="286" t="s">
        <v>94</v>
      </c>
      <c r="Q14" s="286" t="s">
        <v>94</v>
      </c>
      <c r="R14" s="286" t="s">
        <v>94</v>
      </c>
      <c r="S14" s="286" t="s">
        <v>94</v>
      </c>
      <c r="T14" s="286" t="s">
        <v>94</v>
      </c>
      <c r="U14" s="286" t="s">
        <v>94</v>
      </c>
      <c r="V14" s="286" t="s">
        <v>94</v>
      </c>
      <c r="W14" s="286" t="s">
        <v>94</v>
      </c>
      <c r="X14" s="286" t="s">
        <v>94</v>
      </c>
      <c r="Y14" s="286" t="s">
        <v>94</v>
      </c>
      <c r="Z14" s="286" t="s">
        <v>94</v>
      </c>
      <c r="AA14" s="286" t="s">
        <v>94</v>
      </c>
      <c r="AB14" s="286" t="s">
        <v>94</v>
      </c>
      <c r="AC14" s="286" t="s">
        <v>94</v>
      </c>
      <c r="AD14" s="286" t="s">
        <v>94</v>
      </c>
      <c r="AE14" s="286" t="s">
        <v>94</v>
      </c>
      <c r="AF14" s="286" t="s">
        <v>94</v>
      </c>
      <c r="AG14" s="286" t="s">
        <v>94</v>
      </c>
      <c r="AH14" s="286"/>
    </row>
    <row r="15" spans="1:38">
      <c r="A15" s="92" t="s">
        <v>4</v>
      </c>
      <c r="B15" s="286" t="s">
        <v>94</v>
      </c>
      <c r="C15" s="286" t="s">
        <v>94</v>
      </c>
      <c r="D15" s="286" t="s">
        <v>94</v>
      </c>
      <c r="E15" s="286" t="s">
        <v>94</v>
      </c>
      <c r="F15" s="286" t="s">
        <v>94</v>
      </c>
      <c r="G15" s="286" t="s">
        <v>94</v>
      </c>
      <c r="H15" s="286" t="s">
        <v>94</v>
      </c>
      <c r="I15" s="286" t="s">
        <v>94</v>
      </c>
      <c r="J15" s="286" t="s">
        <v>94</v>
      </c>
      <c r="K15" s="286" t="s">
        <v>94</v>
      </c>
      <c r="L15" s="286" t="s">
        <v>94</v>
      </c>
      <c r="M15" s="286" t="s">
        <v>94</v>
      </c>
      <c r="N15" s="286" t="s">
        <v>94</v>
      </c>
      <c r="O15" s="286" t="s">
        <v>94</v>
      </c>
      <c r="P15" s="286" t="s">
        <v>94</v>
      </c>
      <c r="Q15" s="286" t="s">
        <v>94</v>
      </c>
      <c r="R15" s="286" t="s">
        <v>94</v>
      </c>
      <c r="S15" s="286" t="s">
        <v>94</v>
      </c>
      <c r="T15" s="286" t="s">
        <v>94</v>
      </c>
      <c r="U15" s="286" t="s">
        <v>94</v>
      </c>
      <c r="V15" s="286" t="s">
        <v>94</v>
      </c>
      <c r="W15" s="286" t="s">
        <v>94</v>
      </c>
      <c r="X15" s="286" t="s">
        <v>94</v>
      </c>
      <c r="Y15" s="286" t="s">
        <v>94</v>
      </c>
      <c r="Z15" s="286" t="s">
        <v>94</v>
      </c>
      <c r="AA15" s="286" t="s">
        <v>94</v>
      </c>
      <c r="AB15" s="286" t="s">
        <v>94</v>
      </c>
      <c r="AC15" s="286" t="s">
        <v>94</v>
      </c>
      <c r="AD15" s="286" t="s">
        <v>94</v>
      </c>
      <c r="AE15" s="286" t="s">
        <v>94</v>
      </c>
      <c r="AF15" s="286" t="s">
        <v>94</v>
      </c>
      <c r="AG15" s="286" t="s">
        <v>94</v>
      </c>
      <c r="AH15" s="286"/>
      <c r="AK15" s="269"/>
    </row>
    <row r="16" spans="1:38">
      <c r="A16" s="92" t="s">
        <v>3</v>
      </c>
      <c r="B16" s="286">
        <v>261.8</v>
      </c>
      <c r="C16" s="286">
        <v>302.60000000000002</v>
      </c>
      <c r="D16" s="286">
        <v>261.60000000000002</v>
      </c>
      <c r="E16" s="286">
        <v>241.9</v>
      </c>
      <c r="F16" s="286">
        <v>256.39999999999998</v>
      </c>
      <c r="G16" s="286">
        <v>279.10000000000002</v>
      </c>
      <c r="H16" s="286">
        <v>301.89999999999998</v>
      </c>
      <c r="I16" s="286">
        <v>198.3</v>
      </c>
      <c r="J16" s="286">
        <v>196.9</v>
      </c>
      <c r="K16" s="286">
        <v>185.36184447680705</v>
      </c>
      <c r="L16" s="286">
        <v>144.48280271065082</v>
      </c>
      <c r="M16" s="286">
        <v>191.22331574192933</v>
      </c>
      <c r="N16" s="286">
        <v>328.76386373550832</v>
      </c>
      <c r="O16" s="286">
        <v>331.01288392068091</v>
      </c>
      <c r="P16" s="286">
        <v>200.4149768933321</v>
      </c>
      <c r="Q16" s="286">
        <v>216.78094337392127</v>
      </c>
      <c r="R16" s="286">
        <v>332.13313676570652</v>
      </c>
      <c r="S16" s="286">
        <v>487.89946314092856</v>
      </c>
      <c r="T16" s="286">
        <v>377.61342625515573</v>
      </c>
      <c r="U16" s="286">
        <v>345.25142716669853</v>
      </c>
      <c r="V16" s="286">
        <v>437.88173332781844</v>
      </c>
      <c r="W16" s="286">
        <v>448.26411697443012</v>
      </c>
      <c r="X16" s="286">
        <v>485.77463038886822</v>
      </c>
      <c r="Y16" s="286">
        <v>510.93411905529211</v>
      </c>
      <c r="Z16" s="286">
        <v>370.4950634586325</v>
      </c>
      <c r="AA16" s="286">
        <v>421.94264896791253</v>
      </c>
      <c r="AB16" s="286">
        <v>367.31752359074835</v>
      </c>
      <c r="AC16" s="286">
        <v>346.79288297061242</v>
      </c>
      <c r="AD16" s="286">
        <v>323.72757079811299</v>
      </c>
      <c r="AE16" s="286">
        <v>384.16225835251538</v>
      </c>
      <c r="AF16" s="286">
        <v>488.05380014193503</v>
      </c>
      <c r="AG16" s="286">
        <v>519.41468896190349</v>
      </c>
      <c r="AH16" s="286">
        <v>409.15989159891603</v>
      </c>
      <c r="AK16" s="312"/>
    </row>
    <row r="17" spans="1:37">
      <c r="A17" s="92" t="s">
        <v>32</v>
      </c>
      <c r="B17" s="286"/>
      <c r="C17" s="286"/>
      <c r="D17" s="286"/>
      <c r="E17" s="286"/>
      <c r="F17" s="286"/>
      <c r="G17" s="286"/>
      <c r="H17" s="286"/>
      <c r="I17" s="286"/>
      <c r="J17" s="286"/>
      <c r="K17" s="286"/>
      <c r="L17" s="286"/>
      <c r="M17" s="286"/>
      <c r="N17" s="286"/>
      <c r="O17" s="286"/>
      <c r="P17" s="286"/>
      <c r="Q17" s="286"/>
      <c r="R17" s="286"/>
      <c r="S17" s="286"/>
      <c r="T17" s="286"/>
      <c r="U17" s="286"/>
      <c r="V17" s="286"/>
      <c r="W17" s="286">
        <v>788.6</v>
      </c>
      <c r="X17" s="286">
        <v>792.4</v>
      </c>
      <c r="Y17" s="286">
        <v>769.3</v>
      </c>
      <c r="Z17" s="286">
        <v>644.70000000000005</v>
      </c>
      <c r="AA17" s="286">
        <v>592.20000000000005</v>
      </c>
      <c r="AB17" s="286"/>
      <c r="AC17" s="286"/>
      <c r="AD17" s="286"/>
      <c r="AE17" s="286"/>
      <c r="AF17" s="286"/>
      <c r="AG17" s="286"/>
      <c r="AH17" s="286"/>
      <c r="AK17" s="312"/>
    </row>
    <row r="18" spans="1:37">
      <c r="A18" s="92" t="s">
        <v>1</v>
      </c>
      <c r="B18" s="286"/>
      <c r="C18" s="286"/>
      <c r="D18" s="286"/>
      <c r="E18" s="286"/>
      <c r="F18" s="286"/>
      <c r="G18" s="286"/>
      <c r="H18" s="286"/>
      <c r="I18" s="286"/>
      <c r="J18" s="286"/>
      <c r="K18" s="286"/>
      <c r="L18" s="286"/>
      <c r="M18" s="286"/>
      <c r="N18" s="286"/>
      <c r="O18" s="286"/>
      <c r="P18" s="286">
        <v>342.5</v>
      </c>
      <c r="Q18" s="286">
        <v>291.39999999999998</v>
      </c>
      <c r="R18" s="286">
        <v>205.5</v>
      </c>
      <c r="S18" s="286"/>
      <c r="T18" s="286"/>
      <c r="U18" s="286"/>
      <c r="V18" s="286"/>
      <c r="W18" s="286"/>
      <c r="X18" s="286"/>
      <c r="Y18" s="286"/>
      <c r="Z18" s="286"/>
      <c r="AA18" s="286"/>
      <c r="AB18" s="286"/>
      <c r="AC18" s="286"/>
      <c r="AD18" s="286"/>
      <c r="AE18" s="286"/>
      <c r="AF18" s="286"/>
      <c r="AG18" s="286"/>
      <c r="AH18" s="286"/>
      <c r="AK18" s="312"/>
    </row>
    <row r="19" spans="1:37">
      <c r="A19" s="92" t="s">
        <v>23</v>
      </c>
      <c r="B19" s="286"/>
      <c r="C19" s="286"/>
      <c r="D19" s="286"/>
      <c r="E19" s="286"/>
      <c r="F19" s="286"/>
      <c r="G19" s="286"/>
      <c r="H19" s="286"/>
      <c r="I19" s="286"/>
      <c r="J19" s="286"/>
      <c r="K19" s="286"/>
      <c r="L19" s="286"/>
      <c r="M19" s="286"/>
      <c r="N19" s="286"/>
      <c r="O19" s="286"/>
      <c r="P19" s="286"/>
      <c r="Q19" s="286"/>
      <c r="R19" s="286"/>
      <c r="S19" s="286"/>
      <c r="T19" s="286"/>
      <c r="U19" s="286">
        <v>300</v>
      </c>
      <c r="V19" s="286">
        <v>300</v>
      </c>
      <c r="W19" s="286">
        <v>520</v>
      </c>
      <c r="X19" s="286">
        <v>520</v>
      </c>
      <c r="Y19" s="286">
        <v>520</v>
      </c>
      <c r="Z19" s="286">
        <v>520</v>
      </c>
      <c r="AA19" s="286">
        <v>540</v>
      </c>
      <c r="AB19" s="286">
        <v>540</v>
      </c>
      <c r="AC19" s="286">
        <v>780</v>
      </c>
      <c r="AD19" s="286"/>
      <c r="AE19" s="286">
        <v>294.70890410958907</v>
      </c>
      <c r="AF19" s="286"/>
      <c r="AG19" s="286">
        <v>1032.2481134648592</v>
      </c>
      <c r="AH19" s="286">
        <v>629.49987834902504</v>
      </c>
    </row>
    <row r="20" spans="1:37">
      <c r="A20" s="17"/>
      <c r="B20" s="17"/>
      <c r="P20" s="17"/>
      <c r="Q20" s="17"/>
      <c r="R20" s="17"/>
      <c r="S20" s="17"/>
      <c r="T20" s="17"/>
      <c r="X20" s="17"/>
      <c r="AE20" s="190"/>
      <c r="AF20" s="190"/>
      <c r="AG20" s="190"/>
      <c r="AH20" s="190"/>
    </row>
    <row r="21" spans="1:37">
      <c r="A21" s="44" t="s">
        <v>18</v>
      </c>
      <c r="B21" s="13"/>
      <c r="D21" s="17"/>
      <c r="F21" s="17"/>
      <c r="G21" s="17"/>
      <c r="H21" s="17"/>
      <c r="I21" s="17"/>
      <c r="J21" s="17"/>
      <c r="K21" s="17"/>
      <c r="L21" s="17"/>
      <c r="M21" s="17"/>
      <c r="N21" s="17"/>
      <c r="O21" s="17"/>
      <c r="P21" s="17"/>
      <c r="Q21" s="17"/>
      <c r="R21" s="17"/>
      <c r="S21" s="17"/>
      <c r="T21" s="17"/>
      <c r="X21" s="17"/>
      <c r="AE21" s="13"/>
      <c r="AF21" s="13"/>
      <c r="AG21" s="13"/>
      <c r="AH21" s="13"/>
    </row>
    <row r="22" spans="1:37">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row>
    <row r="23" spans="1:37">
      <c r="A23" s="13" t="s">
        <v>376</v>
      </c>
      <c r="B23" s="13"/>
      <c r="D23" s="17"/>
      <c r="F23" s="17"/>
      <c r="G23" s="17"/>
      <c r="H23" s="17"/>
      <c r="I23" s="17"/>
      <c r="J23" s="17"/>
      <c r="K23" s="17"/>
      <c r="L23" s="17"/>
      <c r="M23" s="17"/>
      <c r="N23" s="17"/>
      <c r="O23" s="17"/>
      <c r="P23" s="17"/>
      <c r="Q23" s="17"/>
      <c r="R23" s="17"/>
      <c r="S23" s="17"/>
      <c r="T23" s="17"/>
      <c r="X23" s="17"/>
      <c r="AE23" s="13"/>
      <c r="AF23" s="13"/>
      <c r="AG23" s="13"/>
      <c r="AH23" s="13"/>
    </row>
    <row r="24" spans="1:37">
      <c r="A24" s="17"/>
      <c r="B24" s="13"/>
      <c r="D24" s="17"/>
      <c r="F24" s="17"/>
      <c r="G24" s="17"/>
      <c r="H24" s="17"/>
      <c r="I24" s="17"/>
      <c r="J24" s="17"/>
      <c r="K24" s="17"/>
      <c r="L24" s="17"/>
      <c r="M24" s="17"/>
      <c r="N24" s="17"/>
      <c r="O24" s="17"/>
      <c r="P24" s="17"/>
      <c r="Q24" s="17"/>
      <c r="R24" s="17"/>
      <c r="S24" s="17"/>
      <c r="T24" s="17"/>
      <c r="X24" s="17"/>
      <c r="AE24" s="13"/>
      <c r="AF24" s="13"/>
      <c r="AG24" s="13"/>
      <c r="AH24" s="13"/>
    </row>
    <row r="25" spans="1:37">
      <c r="A25" s="13" t="s">
        <v>401</v>
      </c>
      <c r="B25" s="17"/>
      <c r="D25" s="17"/>
      <c r="F25" s="17"/>
      <c r="G25" s="17"/>
      <c r="H25" s="17"/>
      <c r="I25" s="17"/>
      <c r="J25" s="17"/>
      <c r="K25" s="17"/>
      <c r="L25" s="17"/>
      <c r="M25" s="17"/>
      <c r="N25" s="17"/>
      <c r="O25" s="17"/>
      <c r="P25" s="17"/>
      <c r="Q25" s="17"/>
      <c r="R25" s="17"/>
      <c r="S25" s="17"/>
      <c r="T25" s="17"/>
      <c r="U25" s="13"/>
      <c r="V25" s="13"/>
      <c r="W25" s="13"/>
      <c r="X25" s="17"/>
      <c r="AE25" s="13"/>
      <c r="AF25" s="13"/>
      <c r="AG25" s="13"/>
      <c r="AH25" s="13"/>
    </row>
    <row r="26" spans="1:37">
      <c r="A26" s="13"/>
      <c r="U26" s="13"/>
      <c r="V26" s="13"/>
      <c r="W26" s="13"/>
      <c r="AE26" s="13"/>
      <c r="AF26" s="13"/>
      <c r="AG26" s="13"/>
      <c r="AH26" s="13"/>
    </row>
    <row r="27" spans="1:37">
      <c r="A27" s="17" t="s">
        <v>2876</v>
      </c>
      <c r="U27" s="13"/>
      <c r="V27" s="13"/>
      <c r="W27" s="13"/>
    </row>
    <row r="28" spans="1:37">
      <c r="A28" s="17"/>
      <c r="U28" s="13"/>
      <c r="V28" s="13"/>
      <c r="W28" s="13"/>
    </row>
    <row r="29" spans="1:37">
      <c r="A29" s="17" t="s">
        <v>3164</v>
      </c>
      <c r="U29" s="13"/>
      <c r="V29" s="13"/>
      <c r="W29" s="13"/>
    </row>
    <row r="30" spans="1:37">
      <c r="A30" s="17"/>
      <c r="U30" s="13"/>
      <c r="V30" s="13"/>
      <c r="W30" s="13"/>
    </row>
    <row r="31" spans="1:37">
      <c r="A31" s="17" t="s">
        <v>3375</v>
      </c>
      <c r="U31" s="13"/>
      <c r="V31" s="13"/>
      <c r="W31" s="13"/>
    </row>
    <row r="32" spans="1:37">
      <c r="A32" s="17"/>
      <c r="U32" s="13"/>
      <c r="V32" s="13"/>
      <c r="W32" s="13"/>
    </row>
    <row r="33" spans="1:34">
      <c r="A33" s="53" t="s">
        <v>102</v>
      </c>
      <c r="U33" s="13"/>
      <c r="V33" s="13"/>
      <c r="W33" s="13"/>
      <c r="AE33" s="13"/>
      <c r="AF33" s="13"/>
      <c r="AG33" s="13"/>
      <c r="AH33" s="13"/>
    </row>
    <row r="34" spans="1:34">
      <c r="U34" s="13"/>
      <c r="V34" s="13"/>
      <c r="W34" s="13"/>
      <c r="AE34" s="13"/>
      <c r="AF34" s="13"/>
      <c r="AG34" s="13"/>
      <c r="AH34" s="13"/>
    </row>
    <row r="35" spans="1:34">
      <c r="U35" s="13"/>
      <c r="V35" s="13"/>
      <c r="W35" s="13"/>
    </row>
    <row r="36" spans="1:34">
      <c r="U36" s="13"/>
      <c r="V36" s="13"/>
      <c r="W36" s="13"/>
    </row>
    <row r="37" spans="1:34">
      <c r="U37" s="13"/>
      <c r="V37" s="13"/>
      <c r="W37" s="13"/>
    </row>
    <row r="38" spans="1:34">
      <c r="U38" s="13"/>
      <c r="V38" s="13"/>
      <c r="W38" s="13"/>
    </row>
    <row r="39" spans="1:34">
      <c r="U39" s="13"/>
      <c r="V39" s="13"/>
      <c r="W39" s="13"/>
    </row>
  </sheetData>
  <conditionalFormatting sqref="U1:W2">
    <cfRule type="expression" dxfId="72" priority="1" stopIfTrue="1">
      <formula>#N/A</formula>
    </cfRule>
  </conditionalFormatting>
  <hyperlinks>
    <hyperlink ref="AJ3" location="Content!A1" display="Back to content page" xr:uid="{00000000-0004-0000-1A01-000000000000}"/>
  </hyperlinks>
  <pageMargins left="0.7" right="0.7" top="0.75" bottom="0.75" header="0.3" footer="0.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sheetPr codeName="Sheet284"/>
  <dimension ref="A1:AC29"/>
  <sheetViews>
    <sheetView zoomScale="81" zoomScaleNormal="81" workbookViewId="0">
      <selection activeCell="L30" sqref="L30"/>
    </sheetView>
  </sheetViews>
  <sheetFormatPr defaultRowHeight="14.4"/>
  <cols>
    <col min="1" max="1" width="34.77734375" customWidth="1"/>
    <col min="2" max="24" width="10.109375" customWidth="1"/>
  </cols>
  <sheetData>
    <row r="1" spans="1:29">
      <c r="A1" s="18" t="s">
        <v>2889</v>
      </c>
      <c r="B1" s="13"/>
      <c r="C1" s="13"/>
      <c r="D1" s="13"/>
      <c r="E1" s="13"/>
      <c r="F1" s="13"/>
      <c r="G1" s="13"/>
      <c r="H1" s="13"/>
      <c r="I1" s="13"/>
      <c r="J1" s="13"/>
      <c r="K1" s="13"/>
      <c r="L1" s="13"/>
      <c r="M1" s="13"/>
      <c r="N1" s="13"/>
      <c r="O1" s="13"/>
      <c r="P1" s="13"/>
      <c r="Q1" s="13"/>
      <c r="R1" s="13"/>
      <c r="S1" s="13"/>
      <c r="T1" s="13"/>
      <c r="U1" s="62"/>
      <c r="V1" s="62"/>
      <c r="W1" s="62"/>
      <c r="X1" s="13"/>
    </row>
    <row r="2" spans="1:29">
      <c r="A2" s="13"/>
      <c r="B2" s="13"/>
      <c r="C2" s="13"/>
      <c r="D2" s="13"/>
      <c r="E2" s="13"/>
      <c r="F2" s="13"/>
      <c r="G2" s="13"/>
      <c r="H2" s="13"/>
      <c r="I2" s="13"/>
      <c r="J2" s="13"/>
      <c r="K2" s="13"/>
      <c r="L2" s="13"/>
      <c r="M2" s="13"/>
      <c r="N2" s="13"/>
      <c r="O2" s="13"/>
      <c r="P2" s="13"/>
      <c r="Q2" s="13"/>
      <c r="R2" s="13"/>
      <c r="S2" s="13"/>
      <c r="T2" s="13"/>
      <c r="U2" s="62"/>
      <c r="V2" s="62"/>
      <c r="W2" s="62"/>
      <c r="X2" s="13"/>
    </row>
    <row r="3" spans="1:29">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Z3" s="1" t="s">
        <v>528</v>
      </c>
    </row>
    <row r="4" spans="1:29">
      <c r="A4" s="92" t="s">
        <v>13</v>
      </c>
      <c r="B4" s="533"/>
      <c r="C4" s="533"/>
      <c r="D4" s="533"/>
      <c r="E4" s="533"/>
      <c r="F4" s="533"/>
      <c r="G4" s="533"/>
      <c r="H4" s="533"/>
      <c r="I4" s="533"/>
      <c r="J4" s="533"/>
      <c r="K4" s="533"/>
      <c r="L4" s="533"/>
      <c r="M4" s="533"/>
      <c r="N4" s="533"/>
      <c r="O4" s="533"/>
      <c r="P4" s="533"/>
      <c r="Q4" s="533"/>
      <c r="R4" s="533"/>
      <c r="S4" s="533"/>
      <c r="T4" s="533"/>
      <c r="U4" s="286">
        <v>511.4</v>
      </c>
      <c r="V4" s="286">
        <v>702.6</v>
      </c>
      <c r="W4" s="533"/>
      <c r="X4" s="533"/>
      <c r="Z4" s="325"/>
      <c r="AA4" s="312"/>
      <c r="AC4" s="617"/>
    </row>
    <row r="5" spans="1:29">
      <c r="A5" s="92" t="s">
        <v>12</v>
      </c>
      <c r="B5" s="533" t="s">
        <v>29</v>
      </c>
      <c r="C5" s="533" t="s">
        <v>29</v>
      </c>
      <c r="D5" s="533" t="s">
        <v>29</v>
      </c>
      <c r="E5" s="533" t="s">
        <v>29</v>
      </c>
      <c r="F5" s="533" t="s">
        <v>29</v>
      </c>
      <c r="G5" s="533" t="s">
        <v>29</v>
      </c>
      <c r="H5" s="533" t="s">
        <v>29</v>
      </c>
      <c r="I5" s="533" t="s">
        <v>29</v>
      </c>
      <c r="J5" s="533" t="s">
        <v>29</v>
      </c>
      <c r="K5" s="533" t="s">
        <v>29</v>
      </c>
      <c r="L5" s="533" t="s">
        <v>29</v>
      </c>
      <c r="M5" s="533" t="s">
        <v>29</v>
      </c>
      <c r="N5" s="533" t="s">
        <v>29</v>
      </c>
      <c r="O5" s="533" t="s">
        <v>29</v>
      </c>
      <c r="P5" s="533" t="s">
        <v>29</v>
      </c>
      <c r="Q5" s="533" t="s">
        <v>29</v>
      </c>
      <c r="R5" s="533" t="s">
        <v>29</v>
      </c>
      <c r="S5" s="533" t="s">
        <v>29</v>
      </c>
      <c r="T5" s="533" t="s">
        <v>29</v>
      </c>
      <c r="U5" s="533" t="s">
        <v>29</v>
      </c>
      <c r="V5" s="533" t="s">
        <v>29</v>
      </c>
      <c r="W5" s="533" t="s">
        <v>29</v>
      </c>
      <c r="X5" s="533" t="s">
        <v>29</v>
      </c>
      <c r="Z5" s="33"/>
      <c r="AA5" s="312"/>
    </row>
    <row r="6" spans="1:29">
      <c r="A6" s="92" t="s">
        <v>483</v>
      </c>
      <c r="B6" s="533" t="s">
        <v>29</v>
      </c>
      <c r="C6" s="533" t="s">
        <v>29</v>
      </c>
      <c r="D6" s="533" t="s">
        <v>29</v>
      </c>
      <c r="E6" s="533" t="s">
        <v>29</v>
      </c>
      <c r="F6" s="533" t="s">
        <v>29</v>
      </c>
      <c r="G6" s="533" t="s">
        <v>29</v>
      </c>
      <c r="H6" s="533" t="s">
        <v>29</v>
      </c>
      <c r="I6" s="533" t="s">
        <v>29</v>
      </c>
      <c r="J6" s="533" t="s">
        <v>29</v>
      </c>
      <c r="K6" s="533" t="s">
        <v>29</v>
      </c>
      <c r="L6" s="533" t="s">
        <v>29</v>
      </c>
      <c r="M6" s="533" t="s">
        <v>29</v>
      </c>
      <c r="N6" s="533" t="s">
        <v>29</v>
      </c>
      <c r="O6" s="533" t="s">
        <v>29</v>
      </c>
      <c r="P6" s="533" t="s">
        <v>29</v>
      </c>
      <c r="Q6" s="533" t="s">
        <v>29</v>
      </c>
      <c r="R6" s="533" t="s">
        <v>29</v>
      </c>
      <c r="S6" s="533" t="s">
        <v>29</v>
      </c>
      <c r="T6" s="533" t="s">
        <v>29</v>
      </c>
      <c r="U6" s="533" t="s">
        <v>29</v>
      </c>
      <c r="V6" s="533" t="s">
        <v>29</v>
      </c>
      <c r="W6" s="533" t="s">
        <v>29</v>
      </c>
      <c r="X6" s="533" t="s">
        <v>29</v>
      </c>
      <c r="Z6" s="33"/>
    </row>
    <row r="7" spans="1:29">
      <c r="A7" s="92" t="s">
        <v>89</v>
      </c>
      <c r="B7" s="533"/>
      <c r="C7" s="533"/>
      <c r="D7" s="533"/>
      <c r="E7" s="533"/>
      <c r="F7" s="533"/>
      <c r="G7" s="533"/>
      <c r="H7" s="533"/>
      <c r="I7" s="533"/>
      <c r="J7" s="533"/>
      <c r="K7" s="533"/>
      <c r="L7" s="533"/>
      <c r="M7" s="533"/>
      <c r="N7" s="533"/>
      <c r="O7" s="533"/>
      <c r="P7" s="533"/>
      <c r="Q7" s="533"/>
      <c r="R7" s="533"/>
      <c r="S7" s="533"/>
      <c r="T7" s="533"/>
      <c r="U7" s="533"/>
      <c r="V7" s="533"/>
      <c r="W7" s="533"/>
      <c r="X7" s="533"/>
      <c r="AA7" s="312"/>
    </row>
    <row r="8" spans="1:29">
      <c r="A8" s="92" t="s">
        <v>482</v>
      </c>
      <c r="B8" s="533"/>
      <c r="C8" s="533"/>
      <c r="D8" s="533"/>
      <c r="E8" s="533"/>
      <c r="F8" s="533"/>
      <c r="G8" s="533"/>
      <c r="H8" s="533"/>
      <c r="I8" s="533"/>
      <c r="J8" s="533"/>
      <c r="K8" s="533"/>
      <c r="L8" s="533"/>
      <c r="M8" s="533"/>
      <c r="N8" s="533"/>
      <c r="O8" s="533"/>
      <c r="P8" s="533"/>
      <c r="Q8" s="533"/>
      <c r="R8" s="533"/>
      <c r="S8" s="533"/>
      <c r="T8" s="533"/>
      <c r="U8" s="533"/>
      <c r="V8" s="533"/>
      <c r="W8" s="533"/>
      <c r="X8" s="533"/>
    </row>
    <row r="9" spans="1:29">
      <c r="A9" s="92" t="s">
        <v>11</v>
      </c>
      <c r="B9" s="533" t="s">
        <v>94</v>
      </c>
      <c r="C9" s="533" t="s">
        <v>94</v>
      </c>
      <c r="D9" s="533" t="s">
        <v>94</v>
      </c>
      <c r="E9" s="533" t="s">
        <v>94</v>
      </c>
      <c r="F9" s="533" t="s">
        <v>94</v>
      </c>
      <c r="G9" s="533" t="s">
        <v>94</v>
      </c>
      <c r="H9" s="533" t="s">
        <v>94</v>
      </c>
      <c r="I9" s="533" t="s">
        <v>94</v>
      </c>
      <c r="J9" s="533" t="s">
        <v>94</v>
      </c>
      <c r="K9" s="533" t="s">
        <v>94</v>
      </c>
      <c r="L9" s="533" t="s">
        <v>94</v>
      </c>
      <c r="M9" s="533" t="s">
        <v>94</v>
      </c>
      <c r="N9" s="533" t="s">
        <v>94</v>
      </c>
      <c r="O9" s="533" t="s">
        <v>94</v>
      </c>
      <c r="P9" s="533" t="s">
        <v>94</v>
      </c>
      <c r="Q9" s="533" t="s">
        <v>94</v>
      </c>
      <c r="R9" s="533" t="s">
        <v>94</v>
      </c>
      <c r="S9" s="533" t="s">
        <v>94</v>
      </c>
      <c r="T9" s="533" t="s">
        <v>94</v>
      </c>
      <c r="U9" s="533" t="s">
        <v>94</v>
      </c>
      <c r="V9" s="533" t="s">
        <v>94</v>
      </c>
      <c r="W9" s="533" t="s">
        <v>94</v>
      </c>
      <c r="X9" s="533" t="s">
        <v>94</v>
      </c>
    </row>
    <row r="10" spans="1:29">
      <c r="A10" s="92" t="s">
        <v>10</v>
      </c>
      <c r="B10" s="533">
        <v>544.9</v>
      </c>
      <c r="C10" s="533">
        <v>268.2</v>
      </c>
      <c r="D10" s="533">
        <v>261.3</v>
      </c>
      <c r="E10" s="533">
        <v>2673.3</v>
      </c>
      <c r="F10" s="533">
        <v>1406.6</v>
      </c>
      <c r="G10" s="533">
        <v>1125.3</v>
      </c>
      <c r="H10" s="533">
        <v>982.1</v>
      </c>
      <c r="I10" s="533">
        <v>1194.5</v>
      </c>
      <c r="J10" s="533">
        <v>875.3</v>
      </c>
      <c r="K10" s="533">
        <v>391.6</v>
      </c>
      <c r="L10" s="533">
        <v>302</v>
      </c>
      <c r="M10" s="533">
        <v>211.7</v>
      </c>
      <c r="N10" s="533">
        <v>334.8</v>
      </c>
      <c r="O10" s="533">
        <v>167.8</v>
      </c>
      <c r="P10" s="533">
        <v>173</v>
      </c>
      <c r="Q10" s="533">
        <v>169.7</v>
      </c>
      <c r="R10" s="533">
        <v>235.5</v>
      </c>
      <c r="S10" s="533">
        <v>306.3</v>
      </c>
      <c r="T10" s="533">
        <v>269.39999999999998</v>
      </c>
      <c r="U10" s="533">
        <v>255.2</v>
      </c>
      <c r="V10" s="533">
        <v>297.5</v>
      </c>
      <c r="W10" s="533"/>
      <c r="X10" s="533"/>
      <c r="AA10" s="312"/>
    </row>
    <row r="11" spans="1:29">
      <c r="A11" s="92" t="s">
        <v>9</v>
      </c>
      <c r="B11" s="533">
        <v>1131.9000000000001</v>
      </c>
      <c r="C11" s="533">
        <v>1152.8</v>
      </c>
      <c r="D11" s="533">
        <v>1048.2</v>
      </c>
      <c r="E11" s="533">
        <v>660.3</v>
      </c>
      <c r="F11" s="533">
        <v>490.7</v>
      </c>
      <c r="G11" s="533">
        <v>952.5</v>
      </c>
      <c r="H11" s="533">
        <v>1393.5</v>
      </c>
      <c r="I11" s="533">
        <v>804.5</v>
      </c>
      <c r="J11" s="533">
        <v>945</v>
      </c>
      <c r="K11" s="533">
        <v>909.6</v>
      </c>
      <c r="L11" s="533">
        <v>1293.5</v>
      </c>
      <c r="M11" s="533">
        <v>1412.5</v>
      </c>
      <c r="N11" s="533">
        <v>1393.4</v>
      </c>
      <c r="O11" s="533">
        <v>1561.2</v>
      </c>
      <c r="P11" s="533">
        <v>1597.1</v>
      </c>
      <c r="Q11" s="533">
        <v>1650.9</v>
      </c>
      <c r="R11" s="533">
        <v>1920.8</v>
      </c>
      <c r="S11" s="533">
        <v>2057</v>
      </c>
      <c r="T11" s="533">
        <v>2224.5</v>
      </c>
      <c r="U11" s="533"/>
      <c r="V11" s="533"/>
      <c r="W11" s="533"/>
      <c r="X11" s="533"/>
    </row>
    <row r="12" spans="1:29">
      <c r="A12" s="92" t="s">
        <v>8</v>
      </c>
      <c r="B12" s="533" t="s">
        <v>94</v>
      </c>
      <c r="C12" s="533" t="s">
        <v>94</v>
      </c>
      <c r="D12" s="533" t="s">
        <v>94</v>
      </c>
      <c r="E12" s="533" t="s">
        <v>94</v>
      </c>
      <c r="F12" s="533" t="s">
        <v>94</v>
      </c>
      <c r="G12" s="533" t="s">
        <v>94</v>
      </c>
      <c r="H12" s="533" t="s">
        <v>94</v>
      </c>
      <c r="I12" s="533" t="s">
        <v>94</v>
      </c>
      <c r="J12" s="533" t="s">
        <v>94</v>
      </c>
      <c r="K12" s="533" t="s">
        <v>94</v>
      </c>
      <c r="L12" s="533" t="s">
        <v>94</v>
      </c>
      <c r="M12" s="533" t="s">
        <v>94</v>
      </c>
      <c r="N12" s="533" t="s">
        <v>94</v>
      </c>
      <c r="O12" s="533" t="s">
        <v>94</v>
      </c>
      <c r="P12" s="533" t="s">
        <v>94</v>
      </c>
      <c r="Q12" s="533" t="s">
        <v>94</v>
      </c>
      <c r="R12" s="533" t="s">
        <v>94</v>
      </c>
      <c r="S12" s="533" t="s">
        <v>94</v>
      </c>
      <c r="T12" s="533" t="s">
        <v>94</v>
      </c>
      <c r="U12" s="533" t="s">
        <v>94</v>
      </c>
      <c r="V12" s="533" t="s">
        <v>94</v>
      </c>
      <c r="W12" s="533" t="s">
        <v>94</v>
      </c>
      <c r="X12" s="533" t="s">
        <v>94</v>
      </c>
      <c r="AA12" s="269"/>
    </row>
    <row r="13" spans="1:29">
      <c r="A13" s="92" t="s">
        <v>6</v>
      </c>
      <c r="B13" s="533">
        <v>608.79999999999995</v>
      </c>
      <c r="C13" s="533">
        <v>503.2</v>
      </c>
      <c r="D13" s="533">
        <v>493.5</v>
      </c>
      <c r="E13" s="533">
        <v>446.5</v>
      </c>
      <c r="F13" s="533">
        <v>326</v>
      </c>
      <c r="G13" s="533">
        <v>369</v>
      </c>
      <c r="H13" s="533">
        <v>390.7</v>
      </c>
      <c r="I13" s="533">
        <v>38</v>
      </c>
      <c r="J13" s="533">
        <v>353.1</v>
      </c>
      <c r="K13" s="533">
        <v>312.7</v>
      </c>
      <c r="L13" s="533">
        <v>263.60000000000002</v>
      </c>
      <c r="M13" s="533">
        <v>253.6</v>
      </c>
      <c r="N13" s="533">
        <v>280.10000000000002</v>
      </c>
      <c r="O13" s="533">
        <v>326.8</v>
      </c>
      <c r="P13" s="533">
        <v>340.7</v>
      </c>
      <c r="Q13" s="533">
        <v>322.10000000000002</v>
      </c>
      <c r="R13" s="533">
        <v>356.9</v>
      </c>
      <c r="S13" s="533">
        <v>416.9</v>
      </c>
      <c r="T13" s="533">
        <v>376.2</v>
      </c>
      <c r="U13" s="533">
        <v>334</v>
      </c>
      <c r="V13" s="533">
        <v>484.5</v>
      </c>
      <c r="W13" s="533"/>
      <c r="X13" s="533"/>
    </row>
    <row r="14" spans="1:29">
      <c r="A14" s="92" t="s">
        <v>17</v>
      </c>
      <c r="B14" s="533" t="s">
        <v>94</v>
      </c>
      <c r="C14" s="533" t="s">
        <v>94</v>
      </c>
      <c r="D14" s="533" t="s">
        <v>94</v>
      </c>
      <c r="E14" s="533" t="s">
        <v>94</v>
      </c>
      <c r="F14" s="533" t="s">
        <v>94</v>
      </c>
      <c r="G14" s="533" t="s">
        <v>94</v>
      </c>
      <c r="H14" s="533" t="s">
        <v>94</v>
      </c>
      <c r="I14" s="533" t="s">
        <v>94</v>
      </c>
      <c r="J14" s="533" t="s">
        <v>94</v>
      </c>
      <c r="K14" s="533" t="s">
        <v>94</v>
      </c>
      <c r="L14" s="533" t="s">
        <v>94</v>
      </c>
      <c r="M14" s="533" t="s">
        <v>94</v>
      </c>
      <c r="N14" s="533" t="s">
        <v>94</v>
      </c>
      <c r="O14" s="533" t="s">
        <v>94</v>
      </c>
      <c r="P14" s="533" t="s">
        <v>94</v>
      </c>
      <c r="Q14" s="533" t="s">
        <v>94</v>
      </c>
      <c r="R14" s="533" t="s">
        <v>94</v>
      </c>
      <c r="S14" s="533" t="s">
        <v>94</v>
      </c>
      <c r="T14" s="533" t="s">
        <v>94</v>
      </c>
      <c r="U14" s="533" t="s">
        <v>94</v>
      </c>
      <c r="V14" s="533" t="s">
        <v>94</v>
      </c>
      <c r="W14" s="533" t="s">
        <v>94</v>
      </c>
      <c r="X14" s="533" t="s">
        <v>94</v>
      </c>
    </row>
    <row r="15" spans="1:29">
      <c r="A15" s="92" t="s">
        <v>4</v>
      </c>
      <c r="B15" s="533" t="s">
        <v>94</v>
      </c>
      <c r="C15" s="533" t="s">
        <v>94</v>
      </c>
      <c r="D15" s="533" t="s">
        <v>94</v>
      </c>
      <c r="E15" s="533" t="s">
        <v>94</v>
      </c>
      <c r="F15" s="533" t="s">
        <v>94</v>
      </c>
      <c r="G15" s="533" t="s">
        <v>94</v>
      </c>
      <c r="H15" s="533" t="s">
        <v>94</v>
      </c>
      <c r="I15" s="533" t="s">
        <v>94</v>
      </c>
      <c r="J15" s="533" t="s">
        <v>94</v>
      </c>
      <c r="K15" s="533" t="s">
        <v>94</v>
      </c>
      <c r="L15" s="533" t="s">
        <v>94</v>
      </c>
      <c r="M15" s="533" t="s">
        <v>94</v>
      </c>
      <c r="N15" s="533" t="s">
        <v>94</v>
      </c>
      <c r="O15" s="533" t="s">
        <v>94</v>
      </c>
      <c r="P15" s="533" t="s">
        <v>94</v>
      </c>
      <c r="Q15" s="533" t="s">
        <v>94</v>
      </c>
      <c r="R15" s="533" t="s">
        <v>94</v>
      </c>
      <c r="S15" s="533" t="s">
        <v>94</v>
      </c>
      <c r="T15" s="533" t="s">
        <v>94</v>
      </c>
      <c r="U15" s="533" t="s">
        <v>94</v>
      </c>
      <c r="V15" s="533" t="s">
        <v>94</v>
      </c>
      <c r="W15" s="533" t="s">
        <v>94</v>
      </c>
      <c r="X15" s="533" t="s">
        <v>94</v>
      </c>
      <c r="AA15" s="269"/>
    </row>
    <row r="16" spans="1:29">
      <c r="A16" s="92" t="s">
        <v>3</v>
      </c>
      <c r="B16" s="533"/>
      <c r="C16" s="533"/>
      <c r="D16" s="533"/>
      <c r="E16" s="533"/>
      <c r="F16" s="533"/>
      <c r="G16" s="533"/>
      <c r="H16" s="533"/>
      <c r="I16" s="533"/>
      <c r="J16" s="533"/>
      <c r="K16" s="533"/>
      <c r="L16" s="533"/>
      <c r="M16" s="533"/>
      <c r="N16" s="533"/>
      <c r="O16" s="533"/>
      <c r="P16" s="533"/>
      <c r="Q16" s="533"/>
      <c r="R16" s="533"/>
      <c r="S16" s="533"/>
      <c r="T16" s="533"/>
      <c r="U16" s="533"/>
      <c r="V16" s="533"/>
      <c r="W16" s="533"/>
      <c r="X16" s="533"/>
      <c r="AA16" s="312"/>
    </row>
    <row r="17" spans="1:27">
      <c r="A17" s="92" t="s">
        <v>32</v>
      </c>
      <c r="B17" s="533"/>
      <c r="C17" s="533"/>
      <c r="D17" s="533"/>
      <c r="E17" s="533"/>
      <c r="F17" s="533"/>
      <c r="G17" s="533"/>
      <c r="H17" s="533"/>
      <c r="I17" s="533"/>
      <c r="J17" s="533"/>
      <c r="K17" s="533"/>
      <c r="L17" s="533"/>
      <c r="M17" s="533"/>
      <c r="N17" s="533"/>
      <c r="O17" s="533"/>
      <c r="P17" s="533"/>
      <c r="Q17" s="533">
        <v>1953.1</v>
      </c>
      <c r="R17" s="533">
        <v>2177.6</v>
      </c>
      <c r="S17" s="533">
        <v>2203.4</v>
      </c>
      <c r="T17" s="533">
        <v>1984.6</v>
      </c>
      <c r="U17" s="533">
        <v>2853.1</v>
      </c>
      <c r="V17" s="533">
        <v>3654.9</v>
      </c>
      <c r="W17" s="533">
        <v>3403.2</v>
      </c>
      <c r="X17" s="533">
        <v>2872.7</v>
      </c>
      <c r="AA17" s="312"/>
    </row>
    <row r="18" spans="1:27">
      <c r="A18" s="92" t="s">
        <v>1</v>
      </c>
      <c r="B18" s="533"/>
      <c r="C18" s="533"/>
      <c r="D18" s="533"/>
      <c r="E18" s="533"/>
      <c r="F18" s="533"/>
      <c r="G18" s="533"/>
      <c r="H18" s="533"/>
      <c r="I18" s="533"/>
      <c r="J18" s="533"/>
      <c r="K18" s="533"/>
      <c r="L18" s="533"/>
      <c r="M18" s="533"/>
      <c r="N18" s="533"/>
      <c r="O18" s="533"/>
      <c r="P18" s="533"/>
      <c r="Q18" s="533"/>
      <c r="R18" s="533"/>
      <c r="S18" s="533"/>
      <c r="T18" s="533"/>
      <c r="U18" s="533"/>
      <c r="V18" s="533"/>
      <c r="W18" s="533"/>
      <c r="X18" s="533"/>
      <c r="AA18" s="312"/>
    </row>
    <row r="19" spans="1:27">
      <c r="A19" s="92" t="s">
        <v>23</v>
      </c>
      <c r="B19" s="533"/>
      <c r="C19" s="533"/>
      <c r="D19" s="533"/>
      <c r="E19" s="533"/>
      <c r="F19" s="533"/>
      <c r="G19" s="533"/>
      <c r="H19" s="533"/>
      <c r="I19" s="533"/>
      <c r="J19" s="533"/>
      <c r="K19" s="533"/>
      <c r="L19" s="533"/>
      <c r="M19" s="533"/>
      <c r="N19" s="533"/>
      <c r="O19" s="533"/>
      <c r="P19" s="533"/>
      <c r="Q19" s="533"/>
      <c r="R19" s="533"/>
      <c r="S19" s="533"/>
      <c r="T19" s="533"/>
      <c r="U19" s="533"/>
      <c r="V19" s="533"/>
      <c r="W19" s="533"/>
      <c r="X19" s="533"/>
    </row>
    <row r="20" spans="1:27">
      <c r="A20" s="17"/>
      <c r="B20" s="17"/>
      <c r="P20" s="17"/>
      <c r="Q20" s="17"/>
      <c r="R20" s="17"/>
      <c r="S20" s="17"/>
      <c r="T20" s="17"/>
      <c r="X20" s="17"/>
    </row>
    <row r="21" spans="1:27">
      <c r="A21" s="44" t="s">
        <v>18</v>
      </c>
      <c r="B21" s="13"/>
      <c r="D21" s="17"/>
      <c r="F21" s="17"/>
      <c r="G21" s="17"/>
      <c r="H21" s="17"/>
      <c r="I21" s="17"/>
      <c r="J21" s="17"/>
      <c r="K21" s="17"/>
      <c r="L21" s="17"/>
      <c r="M21" s="17"/>
      <c r="N21" s="17"/>
      <c r="O21" s="17"/>
      <c r="P21" s="17"/>
      <c r="Q21" s="17"/>
      <c r="R21" s="17"/>
      <c r="S21" s="17"/>
      <c r="T21" s="17"/>
      <c r="X21" s="17"/>
    </row>
    <row r="22" spans="1:27">
      <c r="A22" s="17"/>
      <c r="B22" s="17"/>
      <c r="D22" s="17"/>
      <c r="F22" s="17"/>
      <c r="G22" s="17"/>
      <c r="H22" s="17"/>
      <c r="I22" s="17"/>
      <c r="J22" s="17"/>
      <c r="K22" s="17"/>
      <c r="L22" s="17"/>
      <c r="M22" s="17"/>
      <c r="N22" s="17"/>
      <c r="O22" s="17"/>
      <c r="P22" s="17"/>
      <c r="Q22" s="17"/>
      <c r="R22" s="17"/>
      <c r="S22" s="17"/>
      <c r="T22" s="17"/>
      <c r="U22" s="13"/>
      <c r="V22" s="13"/>
      <c r="W22" s="13"/>
      <c r="X22" s="17"/>
    </row>
    <row r="23" spans="1:27">
      <c r="A23" s="13" t="s">
        <v>271</v>
      </c>
      <c r="B23" s="17"/>
      <c r="D23" s="17"/>
      <c r="F23" s="17"/>
      <c r="G23" s="17"/>
      <c r="H23" s="17"/>
      <c r="I23" s="17"/>
      <c r="J23" s="17"/>
      <c r="K23" s="17"/>
      <c r="L23" s="17"/>
      <c r="M23" s="17"/>
      <c r="N23" s="17"/>
      <c r="O23" s="17"/>
      <c r="P23" s="17"/>
      <c r="Q23" s="17"/>
      <c r="R23" s="17"/>
      <c r="S23" s="17"/>
      <c r="T23" s="17"/>
      <c r="U23" s="13"/>
      <c r="V23" s="13"/>
      <c r="W23" s="13"/>
      <c r="X23" s="17"/>
    </row>
    <row r="24" spans="1:27">
      <c r="A24" s="17"/>
      <c r="U24" s="13"/>
      <c r="V24" s="13"/>
      <c r="W24" s="13"/>
    </row>
    <row r="25" spans="1:27">
      <c r="A25" s="17" t="s">
        <v>2876</v>
      </c>
    </row>
    <row r="26" spans="1:27">
      <c r="A26" s="17"/>
    </row>
    <row r="27" spans="1:27">
      <c r="A27" s="17" t="s">
        <v>3165</v>
      </c>
    </row>
    <row r="28" spans="1:27">
      <c r="A28" s="17"/>
    </row>
    <row r="29" spans="1:27">
      <c r="A29" s="53" t="s">
        <v>102</v>
      </c>
    </row>
  </sheetData>
  <conditionalFormatting sqref="U1:W2">
    <cfRule type="expression" dxfId="71" priority="1" stopIfTrue="1">
      <formula>#N/A</formula>
    </cfRule>
  </conditionalFormatting>
  <hyperlinks>
    <hyperlink ref="Z3" location="Content!A1" display="Back to content page" xr:uid="{00000000-0004-0000-1B01-000000000000}"/>
  </hyperlinks>
  <pageMargins left="0.7" right="0.7" top="0.75" bottom="0.75" header="0.3" footer="0.3"/>
  <pageSetup paperSize="9" orientation="portrait" r:id="rId1"/>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sheetPr codeName="Sheet285"/>
  <dimension ref="A1:AL34"/>
  <sheetViews>
    <sheetView topLeftCell="A7" zoomScale="81" zoomScaleNormal="81" workbookViewId="0">
      <selection activeCell="A31" sqref="A31"/>
    </sheetView>
  </sheetViews>
  <sheetFormatPr defaultRowHeight="14.4"/>
  <cols>
    <col min="1" max="1" width="34.77734375" customWidth="1"/>
    <col min="2" max="33" width="10.5546875" customWidth="1"/>
  </cols>
  <sheetData>
    <row r="1" spans="1:38">
      <c r="A1" s="18" t="s">
        <v>3166</v>
      </c>
      <c r="B1" s="13"/>
      <c r="C1" s="13"/>
      <c r="D1" s="13"/>
      <c r="E1" s="13"/>
      <c r="F1" s="13"/>
      <c r="G1" s="13"/>
      <c r="H1" s="13"/>
      <c r="I1" s="13"/>
      <c r="J1" s="13"/>
      <c r="K1" s="13"/>
      <c r="L1" s="13"/>
      <c r="M1" s="13"/>
      <c r="N1" s="13"/>
      <c r="O1" s="13"/>
      <c r="P1" s="13"/>
      <c r="Q1" s="13"/>
      <c r="R1" s="13"/>
      <c r="S1" s="13"/>
      <c r="T1" s="13"/>
      <c r="U1" s="62"/>
      <c r="V1" s="62"/>
      <c r="W1" s="62"/>
      <c r="X1" s="13"/>
      <c r="AE1" s="13"/>
      <c r="AF1" s="13"/>
      <c r="AG1" s="13"/>
    </row>
    <row r="2" spans="1:38">
      <c r="A2" s="13"/>
      <c r="B2" s="13"/>
      <c r="C2" s="13"/>
      <c r="D2" s="13"/>
      <c r="E2" s="13"/>
      <c r="F2" s="13"/>
      <c r="G2" s="13"/>
      <c r="H2" s="13"/>
      <c r="I2" s="13"/>
      <c r="J2" s="13"/>
      <c r="K2" s="13"/>
      <c r="L2" s="13"/>
      <c r="M2" s="13"/>
      <c r="N2" s="13"/>
      <c r="O2" s="13"/>
      <c r="P2" s="13"/>
      <c r="Q2" s="13"/>
      <c r="R2" s="13"/>
      <c r="S2" s="13"/>
      <c r="T2" s="13"/>
      <c r="U2" s="62"/>
      <c r="V2" s="62"/>
      <c r="W2" s="62"/>
      <c r="X2" s="13"/>
      <c r="AE2" s="13"/>
      <c r="AF2" s="13"/>
      <c r="AG2" s="13"/>
    </row>
    <row r="3" spans="1:38">
      <c r="A3" s="276" t="s">
        <v>14</v>
      </c>
      <c r="B3" s="231">
        <v>1991</v>
      </c>
      <c r="C3" s="231">
        <v>1992</v>
      </c>
      <c r="D3" s="231">
        <v>1993</v>
      </c>
      <c r="E3" s="231">
        <v>1994</v>
      </c>
      <c r="F3" s="231">
        <v>1995</v>
      </c>
      <c r="G3" s="231">
        <v>1996</v>
      </c>
      <c r="H3" s="231">
        <v>1997</v>
      </c>
      <c r="I3" s="231">
        <v>1998</v>
      </c>
      <c r="J3" s="231">
        <v>1999</v>
      </c>
      <c r="K3" s="231">
        <v>2000</v>
      </c>
      <c r="L3" s="231">
        <v>2001</v>
      </c>
      <c r="M3" s="231">
        <v>2002</v>
      </c>
      <c r="N3" s="231">
        <v>2003</v>
      </c>
      <c r="O3" s="231">
        <v>2004</v>
      </c>
      <c r="P3" s="231">
        <v>2005</v>
      </c>
      <c r="Q3" s="231">
        <v>2006</v>
      </c>
      <c r="R3" s="231">
        <v>2007</v>
      </c>
      <c r="S3" s="231">
        <v>2008</v>
      </c>
      <c r="T3" s="231">
        <v>2009</v>
      </c>
      <c r="U3" s="232">
        <v>2010</v>
      </c>
      <c r="V3" s="232">
        <v>2011</v>
      </c>
      <c r="W3" s="232">
        <v>2012</v>
      </c>
      <c r="X3" s="232">
        <v>2013</v>
      </c>
      <c r="Y3" s="21">
        <v>2014</v>
      </c>
      <c r="Z3" s="232">
        <v>2015</v>
      </c>
      <c r="AA3" s="232">
        <v>2016</v>
      </c>
      <c r="AB3" s="21">
        <v>2017</v>
      </c>
      <c r="AC3" s="232">
        <v>2018</v>
      </c>
      <c r="AD3" s="232">
        <v>2019</v>
      </c>
      <c r="AE3" s="21">
        <v>2020</v>
      </c>
      <c r="AF3" s="232">
        <v>2021</v>
      </c>
      <c r="AG3" s="21">
        <v>2022</v>
      </c>
      <c r="AI3" s="1" t="s">
        <v>528</v>
      </c>
      <c r="AK3" s="44"/>
      <c r="AL3" s="44"/>
    </row>
    <row r="4" spans="1:38">
      <c r="A4" s="92" t="s">
        <v>13</v>
      </c>
      <c r="B4" s="533"/>
      <c r="C4" s="533"/>
      <c r="D4" s="533"/>
      <c r="E4" s="533"/>
      <c r="F4" s="533"/>
      <c r="G4" s="533"/>
      <c r="H4" s="533"/>
      <c r="I4" s="533"/>
      <c r="J4" s="533"/>
      <c r="K4" s="533"/>
      <c r="L4" s="533"/>
      <c r="M4" s="533"/>
      <c r="N4" s="533"/>
      <c r="O4" s="533"/>
      <c r="P4" s="533"/>
      <c r="Q4" s="533"/>
      <c r="R4" s="533"/>
      <c r="S4" s="533"/>
      <c r="T4" s="533"/>
      <c r="U4" s="533"/>
      <c r="V4" s="533"/>
      <c r="W4" s="533"/>
      <c r="X4" s="533"/>
      <c r="Y4" s="533"/>
      <c r="Z4" s="533"/>
      <c r="AA4" s="533"/>
      <c r="AB4" s="533"/>
      <c r="AC4" s="533"/>
      <c r="AD4" s="533"/>
      <c r="AE4" s="533"/>
      <c r="AF4" s="533"/>
      <c r="AG4" s="533"/>
      <c r="AJ4" s="312"/>
    </row>
    <row r="5" spans="1:38">
      <c r="A5" s="92" t="s">
        <v>12</v>
      </c>
      <c r="B5" s="533" t="s">
        <v>29</v>
      </c>
      <c r="C5" s="533" t="s">
        <v>29</v>
      </c>
      <c r="D5" s="533" t="s">
        <v>29</v>
      </c>
      <c r="E5" s="533" t="s">
        <v>29</v>
      </c>
      <c r="F5" s="533" t="s">
        <v>29</v>
      </c>
      <c r="G5" s="533" t="s">
        <v>29</v>
      </c>
      <c r="H5" s="533" t="s">
        <v>29</v>
      </c>
      <c r="I5" s="533" t="s">
        <v>29</v>
      </c>
      <c r="J5" s="533" t="s">
        <v>29</v>
      </c>
      <c r="K5" s="533" t="s">
        <v>29</v>
      </c>
      <c r="L5" s="533" t="s">
        <v>29</v>
      </c>
      <c r="M5" s="533" t="s">
        <v>29</v>
      </c>
      <c r="N5" s="533" t="s">
        <v>29</v>
      </c>
      <c r="O5" s="533" t="s">
        <v>29</v>
      </c>
      <c r="P5" s="533" t="s">
        <v>29</v>
      </c>
      <c r="Q5" s="533" t="s">
        <v>29</v>
      </c>
      <c r="R5" s="533" t="s">
        <v>29</v>
      </c>
      <c r="S5" s="533" t="s">
        <v>29</v>
      </c>
      <c r="T5" s="533" t="s">
        <v>29</v>
      </c>
      <c r="U5" s="533" t="s">
        <v>29</v>
      </c>
      <c r="V5" s="533" t="s">
        <v>29</v>
      </c>
      <c r="W5" s="533" t="s">
        <v>29</v>
      </c>
      <c r="X5" s="533" t="s">
        <v>29</v>
      </c>
      <c r="Y5" s="533" t="s">
        <v>29</v>
      </c>
      <c r="Z5" s="533" t="s">
        <v>94</v>
      </c>
      <c r="AA5" s="533" t="s">
        <v>94</v>
      </c>
      <c r="AB5" s="533" t="s">
        <v>94</v>
      </c>
      <c r="AC5" s="533" t="s">
        <v>94</v>
      </c>
      <c r="AD5" s="533" t="s">
        <v>94</v>
      </c>
      <c r="AE5" s="533" t="s">
        <v>94</v>
      </c>
      <c r="AF5" s="533" t="s">
        <v>94</v>
      </c>
      <c r="AG5" s="533"/>
      <c r="AI5" s="33"/>
      <c r="AJ5" s="312"/>
    </row>
    <row r="6" spans="1:38">
      <c r="A6" s="92" t="s">
        <v>483</v>
      </c>
      <c r="B6" s="533" t="s">
        <v>94</v>
      </c>
      <c r="C6" s="533" t="s">
        <v>94</v>
      </c>
      <c r="D6" s="533" t="s">
        <v>94</v>
      </c>
      <c r="E6" s="533" t="s">
        <v>94</v>
      </c>
      <c r="F6" s="533" t="s">
        <v>94</v>
      </c>
      <c r="G6" s="533" t="s">
        <v>94</v>
      </c>
      <c r="H6" s="533" t="s">
        <v>94</v>
      </c>
      <c r="I6" s="533" t="s">
        <v>94</v>
      </c>
      <c r="J6" s="533" t="s">
        <v>94</v>
      </c>
      <c r="K6" s="533" t="s">
        <v>94</v>
      </c>
      <c r="L6" s="533" t="s">
        <v>94</v>
      </c>
      <c r="M6" s="533" t="s">
        <v>94</v>
      </c>
      <c r="N6" s="533" t="s">
        <v>94</v>
      </c>
      <c r="O6" s="533" t="s">
        <v>94</v>
      </c>
      <c r="P6" s="533" t="s">
        <v>94</v>
      </c>
      <c r="Q6" s="533" t="s">
        <v>94</v>
      </c>
      <c r="R6" s="533" t="s">
        <v>94</v>
      </c>
      <c r="S6" s="533" t="s">
        <v>94</v>
      </c>
      <c r="T6" s="533" t="s">
        <v>94</v>
      </c>
      <c r="U6" s="533" t="s">
        <v>94</v>
      </c>
      <c r="V6" s="533" t="s">
        <v>94</v>
      </c>
      <c r="W6" s="533" t="s">
        <v>94</v>
      </c>
      <c r="X6" s="533" t="s">
        <v>94</v>
      </c>
      <c r="Y6" s="533" t="s">
        <v>94</v>
      </c>
      <c r="Z6" s="533" t="s">
        <v>94</v>
      </c>
      <c r="AA6" s="533" t="s">
        <v>94</v>
      </c>
      <c r="AB6" s="533" t="s">
        <v>94</v>
      </c>
      <c r="AC6" s="533" t="s">
        <v>94</v>
      </c>
      <c r="AD6" s="533" t="s">
        <v>94</v>
      </c>
      <c r="AE6" s="533" t="s">
        <v>94</v>
      </c>
      <c r="AF6" s="533" t="s">
        <v>94</v>
      </c>
      <c r="AG6" s="533"/>
      <c r="AI6" s="33"/>
    </row>
    <row r="7" spans="1:38">
      <c r="A7" s="92" t="s">
        <v>89</v>
      </c>
      <c r="B7" s="533"/>
      <c r="C7" s="533"/>
      <c r="D7" s="533"/>
      <c r="E7" s="533"/>
      <c r="F7" s="533"/>
      <c r="G7" s="533"/>
      <c r="H7" s="533"/>
      <c r="I7" s="533"/>
      <c r="J7" s="533"/>
      <c r="K7" s="533"/>
      <c r="L7" s="533"/>
      <c r="M7" s="533"/>
      <c r="N7" s="533"/>
      <c r="O7" s="533"/>
      <c r="P7" s="533"/>
      <c r="Q7" s="533"/>
      <c r="R7" s="533"/>
      <c r="S7" s="533"/>
      <c r="T7" s="533"/>
      <c r="U7" s="533"/>
      <c r="V7" s="533"/>
      <c r="W7" s="533"/>
      <c r="X7" s="533"/>
      <c r="Y7" s="533"/>
      <c r="Z7" s="533"/>
      <c r="AA7" s="533"/>
      <c r="AB7" s="533"/>
      <c r="AC7" s="533"/>
      <c r="AD7" s="533"/>
      <c r="AE7" s="533"/>
      <c r="AF7" s="533"/>
      <c r="AG7" s="533"/>
      <c r="AJ7" s="312"/>
    </row>
    <row r="8" spans="1:38">
      <c r="A8" s="92" t="s">
        <v>482</v>
      </c>
      <c r="B8" s="533"/>
      <c r="C8" s="533"/>
      <c r="D8" s="533"/>
      <c r="E8" s="533"/>
      <c r="F8" s="533"/>
      <c r="G8" s="533"/>
      <c r="H8" s="533"/>
      <c r="I8" s="533"/>
      <c r="J8" s="533"/>
      <c r="K8" s="533"/>
      <c r="L8" s="533"/>
      <c r="M8" s="533"/>
      <c r="N8" s="533"/>
      <c r="O8" s="533"/>
      <c r="P8" s="533"/>
      <c r="Q8" s="533"/>
      <c r="R8" s="533"/>
      <c r="S8" s="533"/>
      <c r="T8" s="533"/>
      <c r="U8" s="533"/>
      <c r="V8" s="533"/>
      <c r="W8" s="533"/>
      <c r="X8" s="533"/>
      <c r="Y8" s="533"/>
      <c r="Z8" s="533"/>
      <c r="AA8" s="533"/>
      <c r="AB8" s="533"/>
      <c r="AC8" s="533"/>
      <c r="AD8" s="533"/>
      <c r="AE8" s="533"/>
      <c r="AF8" s="533"/>
      <c r="AG8" s="533"/>
    </row>
    <row r="9" spans="1:38">
      <c r="A9" s="92" t="s">
        <v>11</v>
      </c>
      <c r="B9" s="533" t="s">
        <v>94</v>
      </c>
      <c r="C9" s="533" t="s">
        <v>94</v>
      </c>
      <c r="D9" s="533" t="s">
        <v>94</v>
      </c>
      <c r="E9" s="533" t="s">
        <v>94</v>
      </c>
      <c r="F9" s="533" t="s">
        <v>94</v>
      </c>
      <c r="G9" s="533" t="s">
        <v>94</v>
      </c>
      <c r="H9" s="533" t="s">
        <v>94</v>
      </c>
      <c r="I9" s="533" t="s">
        <v>94</v>
      </c>
      <c r="J9" s="533" t="s">
        <v>94</v>
      </c>
      <c r="K9" s="533" t="s">
        <v>94</v>
      </c>
      <c r="L9" s="533" t="s">
        <v>94</v>
      </c>
      <c r="M9" s="533" t="s">
        <v>94</v>
      </c>
      <c r="N9" s="533" t="s">
        <v>94</v>
      </c>
      <c r="O9" s="533" t="s">
        <v>94</v>
      </c>
      <c r="P9" s="533" t="s">
        <v>94</v>
      </c>
      <c r="Q9" s="533" t="s">
        <v>94</v>
      </c>
      <c r="R9" s="533" t="s">
        <v>94</v>
      </c>
      <c r="S9" s="533" t="s">
        <v>94</v>
      </c>
      <c r="T9" s="533" t="s">
        <v>94</v>
      </c>
      <c r="U9" s="533" t="s">
        <v>94</v>
      </c>
      <c r="V9" s="533" t="s">
        <v>94</v>
      </c>
      <c r="W9" s="533" t="s">
        <v>94</v>
      </c>
      <c r="X9" s="533" t="s">
        <v>94</v>
      </c>
      <c r="Y9" s="533" t="s">
        <v>94</v>
      </c>
      <c r="Z9" s="533" t="s">
        <v>94</v>
      </c>
      <c r="AA9" s="533" t="s">
        <v>94</v>
      </c>
      <c r="AB9" s="533" t="s">
        <v>94</v>
      </c>
      <c r="AC9" s="533" t="s">
        <v>94</v>
      </c>
      <c r="AD9" s="533" t="s">
        <v>94</v>
      </c>
      <c r="AE9" s="533" t="s">
        <v>94</v>
      </c>
      <c r="AF9" s="533" t="s">
        <v>94</v>
      </c>
      <c r="AG9" s="533"/>
    </row>
    <row r="10" spans="1:38">
      <c r="A10" s="92" t="s">
        <v>10</v>
      </c>
      <c r="B10" s="533">
        <v>119.9</v>
      </c>
      <c r="C10" s="533">
        <v>59</v>
      </c>
      <c r="D10" s="533">
        <v>73.2</v>
      </c>
      <c r="E10" s="533">
        <v>57.1</v>
      </c>
      <c r="F10" s="533">
        <v>49.2</v>
      </c>
      <c r="G10" s="533">
        <v>102.3</v>
      </c>
      <c r="H10" s="533">
        <v>89.3</v>
      </c>
      <c r="I10" s="533">
        <v>108.6</v>
      </c>
      <c r="J10" s="533">
        <v>79.599999999999994</v>
      </c>
      <c r="K10" s="533">
        <v>35.6</v>
      </c>
      <c r="L10" s="533">
        <v>27.5</v>
      </c>
      <c r="M10" s="533">
        <v>19.2</v>
      </c>
      <c r="N10" s="533">
        <v>17.8</v>
      </c>
      <c r="O10" s="533">
        <v>8.9</v>
      </c>
      <c r="P10" s="533">
        <v>9.1999999999999993</v>
      </c>
      <c r="Q10" s="533">
        <v>9</v>
      </c>
      <c r="R10" s="533">
        <v>12.6</v>
      </c>
      <c r="S10" s="533">
        <v>16.3</v>
      </c>
      <c r="T10" s="533">
        <v>14.4</v>
      </c>
      <c r="U10" s="533">
        <v>13.6</v>
      </c>
      <c r="V10" s="533">
        <v>15.9</v>
      </c>
      <c r="W10" s="533"/>
      <c r="X10" s="533"/>
      <c r="Y10" s="533" t="s">
        <v>7</v>
      </c>
      <c r="Z10" s="533"/>
      <c r="AA10" s="533"/>
      <c r="AB10" s="533"/>
      <c r="AC10" s="533"/>
      <c r="AD10" s="533"/>
      <c r="AE10" s="533"/>
      <c r="AF10" s="533"/>
      <c r="AG10" s="533"/>
      <c r="AJ10" s="312"/>
    </row>
    <row r="11" spans="1:38">
      <c r="A11" s="92" t="s">
        <v>9</v>
      </c>
      <c r="B11" s="533">
        <v>713.4</v>
      </c>
      <c r="C11" s="533">
        <v>693.8</v>
      </c>
      <c r="D11" s="533">
        <v>567.79999999999995</v>
      </c>
      <c r="E11" s="533">
        <v>343.4</v>
      </c>
      <c r="F11" s="533">
        <v>327.10000000000002</v>
      </c>
      <c r="G11" s="533">
        <v>635</v>
      </c>
      <c r="H11" s="533">
        <v>929</v>
      </c>
      <c r="I11" s="533">
        <v>536.4</v>
      </c>
      <c r="J11" s="533">
        <v>630</v>
      </c>
      <c r="K11" s="533">
        <v>606.4</v>
      </c>
      <c r="L11" s="533">
        <v>862.4</v>
      </c>
      <c r="M11" s="533">
        <v>941.7</v>
      </c>
      <c r="N11" s="533">
        <v>929</v>
      </c>
      <c r="O11" s="533">
        <v>1040.8</v>
      </c>
      <c r="P11" s="533">
        <v>1064.8</v>
      </c>
      <c r="Q11" s="533">
        <v>1100.5999999999999</v>
      </c>
      <c r="R11" s="533">
        <v>1280.5999999999999</v>
      </c>
      <c r="S11" s="533">
        <v>1371.4</v>
      </c>
      <c r="T11" s="533">
        <v>1483</v>
      </c>
      <c r="U11" s="533"/>
      <c r="V11" s="533"/>
      <c r="W11" s="533"/>
      <c r="X11" s="533"/>
      <c r="Y11" s="533"/>
      <c r="Z11" s="533"/>
      <c r="AA11" s="533"/>
      <c r="AB11" s="533"/>
      <c r="AC11" s="533"/>
      <c r="AD11" s="533"/>
      <c r="AE11" s="533"/>
      <c r="AF11" s="533"/>
      <c r="AG11" s="533"/>
    </row>
    <row r="12" spans="1:38">
      <c r="A12" s="92" t="s">
        <v>8</v>
      </c>
      <c r="B12" s="533">
        <v>203.1</v>
      </c>
      <c r="C12" s="533">
        <v>257</v>
      </c>
      <c r="D12" s="533">
        <v>226.7</v>
      </c>
      <c r="E12" s="533">
        <v>222.7</v>
      </c>
      <c r="F12" s="533">
        <v>230.1</v>
      </c>
      <c r="G12" s="533">
        <v>310.3</v>
      </c>
      <c r="H12" s="533">
        <v>350.9</v>
      </c>
      <c r="I12" s="533">
        <v>368.4</v>
      </c>
      <c r="J12" s="533">
        <v>371.2</v>
      </c>
      <c r="K12" s="533">
        <v>366.1</v>
      </c>
      <c r="L12" s="533">
        <v>336.8</v>
      </c>
      <c r="M12" s="533">
        <v>331.8</v>
      </c>
      <c r="N12" s="533">
        <v>358.4</v>
      </c>
      <c r="O12" s="533">
        <v>362.5</v>
      </c>
      <c r="P12" s="533">
        <v>337.5</v>
      </c>
      <c r="Q12" s="533">
        <v>338.2</v>
      </c>
      <c r="R12" s="533">
        <v>377.91254388764764</v>
      </c>
      <c r="S12" s="533">
        <v>439.40990516332982</v>
      </c>
      <c r="T12" s="533">
        <v>393.55040701314965</v>
      </c>
      <c r="U12" s="533">
        <v>413.12114322832088</v>
      </c>
      <c r="V12" s="533">
        <v>451.41065830721004</v>
      </c>
      <c r="W12" s="533">
        <v>439.20942303853064</v>
      </c>
      <c r="X12" s="533">
        <v>433.20641145488952</v>
      </c>
      <c r="Y12" s="533">
        <v>443.14545098295343</v>
      </c>
      <c r="Z12" s="533">
        <v>404.71511649463656</v>
      </c>
      <c r="AA12" s="533">
        <v>432.73112991218767</v>
      </c>
      <c r="AB12" s="533">
        <v>493.58942755806635</v>
      </c>
      <c r="AC12" s="533">
        <v>538.38246569601461</v>
      </c>
      <c r="AD12" s="533">
        <v>538.42414219680336</v>
      </c>
      <c r="AE12" s="533">
        <v>506.77392901437469</v>
      </c>
      <c r="AF12" s="533">
        <v>489.54079266752154</v>
      </c>
      <c r="AG12" s="286">
        <v>505.31258904004915</v>
      </c>
      <c r="AJ12" s="269"/>
    </row>
    <row r="13" spans="1:38">
      <c r="A13" s="92" t="s">
        <v>6</v>
      </c>
      <c r="B13" s="533">
        <v>1217.5999999999999</v>
      </c>
      <c r="C13" s="533">
        <v>1006.4</v>
      </c>
      <c r="D13" s="533">
        <v>987.1</v>
      </c>
      <c r="E13" s="533">
        <v>893.1</v>
      </c>
      <c r="F13" s="533">
        <v>651.9</v>
      </c>
      <c r="G13" s="533">
        <v>738</v>
      </c>
      <c r="H13" s="533">
        <v>84.9</v>
      </c>
      <c r="I13" s="533">
        <v>82.6</v>
      </c>
      <c r="J13" s="533">
        <v>4726.5</v>
      </c>
      <c r="K13" s="533">
        <v>3937.9</v>
      </c>
      <c r="L13" s="533">
        <v>3065.2</v>
      </c>
      <c r="M13" s="533">
        <v>2609.1999999999998</v>
      </c>
      <c r="N13" s="533">
        <v>2583</v>
      </c>
      <c r="O13" s="533">
        <v>653.5</v>
      </c>
      <c r="P13" s="533">
        <v>681.4</v>
      </c>
      <c r="Q13" s="533">
        <v>644.1</v>
      </c>
      <c r="R13" s="533">
        <v>734.4</v>
      </c>
      <c r="S13" s="533">
        <v>857.9</v>
      </c>
      <c r="T13" s="533">
        <v>774.1</v>
      </c>
      <c r="U13" s="533">
        <v>687.3</v>
      </c>
      <c r="V13" s="533">
        <v>997.2</v>
      </c>
      <c r="W13" s="533"/>
      <c r="X13" s="533"/>
      <c r="Y13" s="533"/>
      <c r="Z13" s="533"/>
      <c r="AA13" s="286"/>
      <c r="AB13" s="286"/>
      <c r="AC13" s="286"/>
      <c r="AD13" s="286"/>
      <c r="AE13" s="286"/>
      <c r="AF13" s="286"/>
      <c r="AG13" s="533"/>
    </row>
    <row r="14" spans="1:38">
      <c r="A14" s="92" t="s">
        <v>17</v>
      </c>
      <c r="B14" s="533" t="s">
        <v>94</v>
      </c>
      <c r="C14" s="533" t="s">
        <v>94</v>
      </c>
      <c r="D14" s="533" t="s">
        <v>94</v>
      </c>
      <c r="E14" s="533" t="s">
        <v>94</v>
      </c>
      <c r="F14" s="533" t="s">
        <v>94</v>
      </c>
      <c r="G14" s="533" t="s">
        <v>94</v>
      </c>
      <c r="H14" s="533" t="s">
        <v>94</v>
      </c>
      <c r="I14" s="533" t="s">
        <v>94</v>
      </c>
      <c r="J14" s="533" t="s">
        <v>94</v>
      </c>
      <c r="K14" s="533" t="s">
        <v>94</v>
      </c>
      <c r="L14" s="533" t="s">
        <v>94</v>
      </c>
      <c r="M14" s="533" t="s">
        <v>94</v>
      </c>
      <c r="N14" s="533" t="s">
        <v>94</v>
      </c>
      <c r="O14" s="533" t="s">
        <v>94</v>
      </c>
      <c r="P14" s="533" t="s">
        <v>94</v>
      </c>
      <c r="Q14" s="533" t="s">
        <v>94</v>
      </c>
      <c r="R14" s="533" t="s">
        <v>94</v>
      </c>
      <c r="S14" s="533" t="s">
        <v>94</v>
      </c>
      <c r="T14" s="533" t="s">
        <v>94</v>
      </c>
      <c r="U14" s="533" t="s">
        <v>94</v>
      </c>
      <c r="V14" s="533" t="s">
        <v>94</v>
      </c>
      <c r="W14" s="533" t="s">
        <v>94</v>
      </c>
      <c r="X14" s="533" t="s">
        <v>94</v>
      </c>
      <c r="Y14" s="533" t="s">
        <v>94</v>
      </c>
      <c r="Z14" s="533" t="s">
        <v>94</v>
      </c>
      <c r="AA14" s="533" t="s">
        <v>94</v>
      </c>
      <c r="AB14" s="533" t="s">
        <v>94</v>
      </c>
      <c r="AC14" s="533" t="s">
        <v>94</v>
      </c>
      <c r="AD14" s="533" t="s">
        <v>94</v>
      </c>
      <c r="AE14" s="533" t="s">
        <v>94</v>
      </c>
      <c r="AF14" s="533" t="s">
        <v>94</v>
      </c>
      <c r="AG14" s="533"/>
    </row>
    <row r="15" spans="1:38">
      <c r="A15" s="92" t="s">
        <v>4</v>
      </c>
      <c r="B15" s="533"/>
      <c r="C15" s="533"/>
      <c r="D15" s="533"/>
      <c r="E15" s="533"/>
      <c r="F15" s="533"/>
      <c r="G15" s="533"/>
      <c r="H15" s="533"/>
      <c r="I15" s="533"/>
      <c r="J15" s="533"/>
      <c r="K15" s="533"/>
      <c r="L15" s="533"/>
      <c r="M15" s="533"/>
      <c r="N15" s="533"/>
      <c r="O15" s="533"/>
      <c r="P15" s="533"/>
      <c r="Q15" s="533"/>
      <c r="R15" s="533"/>
      <c r="S15" s="533"/>
      <c r="T15" s="533"/>
      <c r="U15" s="533"/>
      <c r="V15" s="533"/>
      <c r="W15" s="533"/>
      <c r="X15" s="533"/>
      <c r="Y15" s="533">
        <v>12944.48</v>
      </c>
      <c r="Z15" s="533"/>
      <c r="AA15" s="533"/>
      <c r="AB15" s="533"/>
      <c r="AC15" s="533"/>
      <c r="AD15" s="533"/>
      <c r="AE15" s="533"/>
      <c r="AF15" s="533"/>
      <c r="AG15" s="533"/>
      <c r="AJ15" s="269"/>
    </row>
    <row r="16" spans="1:38">
      <c r="A16" s="92" t="s">
        <v>3</v>
      </c>
      <c r="B16" s="533">
        <v>334.6</v>
      </c>
      <c r="C16" s="533">
        <v>366.5</v>
      </c>
      <c r="D16" s="533">
        <v>362.1</v>
      </c>
      <c r="E16" s="533">
        <v>356.3</v>
      </c>
      <c r="F16" s="533">
        <v>353.2</v>
      </c>
      <c r="G16" s="533">
        <v>320.89999999999998</v>
      </c>
      <c r="H16" s="533">
        <v>318.2</v>
      </c>
      <c r="I16" s="533">
        <v>265.3</v>
      </c>
      <c r="J16" s="533">
        <v>245.2</v>
      </c>
      <c r="K16" s="533">
        <v>182.5</v>
      </c>
      <c r="L16" s="533">
        <v>144.4</v>
      </c>
      <c r="M16" s="533">
        <v>139.4</v>
      </c>
      <c r="N16" s="533">
        <v>196</v>
      </c>
      <c r="O16" s="533">
        <v>187.6</v>
      </c>
      <c r="P16" s="533">
        <v>200.3</v>
      </c>
      <c r="Q16" s="533">
        <v>185.7</v>
      </c>
      <c r="R16" s="533">
        <v>177.7</v>
      </c>
      <c r="S16" s="533">
        <v>177.2</v>
      </c>
      <c r="T16" s="533">
        <v>226.9</v>
      </c>
      <c r="U16" s="533">
        <v>250</v>
      </c>
      <c r="V16" s="533">
        <v>263.7</v>
      </c>
      <c r="W16" s="533">
        <v>239.6</v>
      </c>
      <c r="X16" s="533">
        <v>209.4</v>
      </c>
      <c r="Y16" s="286">
        <v>1748.7</v>
      </c>
      <c r="Z16" s="286">
        <v>149.6</v>
      </c>
      <c r="AA16" s="286">
        <v>130.1</v>
      </c>
      <c r="AB16" s="286">
        <v>152.80000000000001</v>
      </c>
      <c r="AC16" s="286">
        <v>195.6</v>
      </c>
      <c r="AD16" s="533"/>
      <c r="AE16" s="533"/>
      <c r="AF16" s="533"/>
      <c r="AG16" s="533"/>
      <c r="AJ16" s="312"/>
      <c r="AK16" s="8"/>
    </row>
    <row r="17" spans="1:36">
      <c r="A17" s="92" t="s">
        <v>32</v>
      </c>
      <c r="B17" s="533"/>
      <c r="C17" s="533"/>
      <c r="D17" s="533"/>
      <c r="E17" s="533"/>
      <c r="F17" s="533"/>
      <c r="G17" s="533"/>
      <c r="H17" s="533"/>
      <c r="I17" s="533"/>
      <c r="J17" s="533"/>
      <c r="K17" s="533"/>
      <c r="L17" s="533"/>
      <c r="M17" s="533"/>
      <c r="N17" s="533"/>
      <c r="O17" s="533"/>
      <c r="P17" s="533"/>
      <c r="Q17" s="533">
        <v>1384.9</v>
      </c>
      <c r="R17" s="533">
        <v>1334.8</v>
      </c>
      <c r="S17" s="533">
        <v>1511.2</v>
      </c>
      <c r="T17" s="533">
        <v>1538.7</v>
      </c>
      <c r="U17" s="533">
        <v>1948.9</v>
      </c>
      <c r="V17" s="533">
        <v>1739.7</v>
      </c>
      <c r="W17" s="533">
        <v>2061.1999999999998</v>
      </c>
      <c r="X17" s="533">
        <v>1977.9</v>
      </c>
      <c r="Y17" s="533"/>
      <c r="Z17" s="533"/>
      <c r="AA17" s="533"/>
      <c r="AB17" s="533"/>
      <c r="AC17" s="533"/>
      <c r="AD17" s="533"/>
      <c r="AE17" s="533"/>
      <c r="AF17" s="533"/>
      <c r="AG17" s="533"/>
      <c r="AJ17" s="312"/>
    </row>
    <row r="18" spans="1:36">
      <c r="A18" s="92" t="s">
        <v>1</v>
      </c>
      <c r="B18" s="533"/>
      <c r="C18" s="533"/>
      <c r="D18" s="533"/>
      <c r="E18" s="533"/>
      <c r="F18" s="533"/>
      <c r="G18" s="533"/>
      <c r="H18" s="533"/>
      <c r="I18" s="533"/>
      <c r="J18" s="533"/>
      <c r="K18" s="533"/>
      <c r="L18" s="533"/>
      <c r="M18" s="533"/>
      <c r="N18" s="533"/>
      <c r="O18" s="533"/>
      <c r="P18" s="533"/>
      <c r="Q18" s="533"/>
      <c r="R18" s="533"/>
      <c r="S18" s="533"/>
      <c r="T18" s="533"/>
      <c r="U18" s="533"/>
      <c r="V18" s="533"/>
      <c r="W18" s="533"/>
      <c r="X18" s="533"/>
      <c r="Y18" s="533"/>
      <c r="Z18" s="533"/>
      <c r="AA18" s="533"/>
      <c r="AB18" s="533"/>
      <c r="AC18" s="533"/>
      <c r="AD18" s="533"/>
      <c r="AE18" s="533"/>
      <c r="AF18" s="533"/>
      <c r="AG18" s="533"/>
      <c r="AJ18" s="312"/>
    </row>
    <row r="19" spans="1:36">
      <c r="A19" s="92" t="s">
        <v>23</v>
      </c>
      <c r="B19" s="533"/>
      <c r="C19" s="533"/>
      <c r="D19" s="533"/>
      <c r="E19" s="533"/>
      <c r="F19" s="533"/>
      <c r="G19" s="533"/>
      <c r="H19" s="533"/>
      <c r="I19" s="533"/>
      <c r="J19" s="533"/>
      <c r="K19" s="533"/>
      <c r="L19" s="533"/>
      <c r="M19" s="533"/>
      <c r="N19" s="533"/>
      <c r="O19" s="533"/>
      <c r="P19" s="533"/>
      <c r="Q19" s="533"/>
      <c r="R19" s="533"/>
      <c r="S19" s="533"/>
      <c r="T19" s="533"/>
      <c r="U19" s="533"/>
      <c r="V19" s="533"/>
      <c r="W19" s="533"/>
      <c r="X19" s="533"/>
      <c r="Y19" s="533"/>
      <c r="Z19" s="533"/>
      <c r="AA19" s="533"/>
      <c r="AB19" s="533"/>
      <c r="AC19" s="533"/>
      <c r="AD19" s="533"/>
      <c r="AE19" s="533"/>
      <c r="AF19" s="533"/>
      <c r="AG19" s="533"/>
    </row>
    <row r="20" spans="1:36">
      <c r="A20" s="17"/>
      <c r="B20" s="17"/>
      <c r="P20" s="17"/>
      <c r="Q20" s="17"/>
      <c r="R20" s="17"/>
      <c r="S20" s="17"/>
      <c r="T20" s="17"/>
      <c r="X20" s="17"/>
      <c r="AE20" s="190"/>
      <c r="AF20" s="190"/>
      <c r="AG20" s="190"/>
    </row>
    <row r="21" spans="1:36">
      <c r="A21" s="44" t="s">
        <v>18</v>
      </c>
      <c r="B21" s="13"/>
      <c r="D21" s="17"/>
      <c r="F21" s="17"/>
      <c r="G21" s="17"/>
      <c r="H21" s="17"/>
      <c r="I21" s="17"/>
      <c r="J21" s="17"/>
      <c r="K21" s="17"/>
      <c r="L21" s="17"/>
      <c r="M21" s="17"/>
      <c r="N21" s="17"/>
      <c r="O21" s="17"/>
      <c r="P21" s="17"/>
      <c r="Q21" s="17"/>
      <c r="R21" s="17"/>
      <c r="S21" s="17"/>
      <c r="T21" s="17"/>
      <c r="X21" s="17"/>
      <c r="AE21" s="13"/>
      <c r="AF21" s="13"/>
      <c r="AG21" s="13"/>
    </row>
    <row r="22" spans="1:36">
      <c r="A22" s="17"/>
      <c r="B22" s="17"/>
      <c r="D22" s="17"/>
      <c r="F22" s="17"/>
      <c r="G22" s="17"/>
      <c r="H22" s="17"/>
      <c r="I22" s="17"/>
      <c r="J22" s="17"/>
      <c r="K22" s="17"/>
      <c r="L22" s="17"/>
      <c r="M22" s="17"/>
      <c r="N22" s="17"/>
      <c r="O22" s="17"/>
      <c r="P22" s="17"/>
      <c r="Q22" s="17"/>
      <c r="R22" s="17"/>
      <c r="S22" s="17"/>
      <c r="T22" s="17"/>
      <c r="U22" s="13"/>
      <c r="V22" s="13"/>
      <c r="W22" s="13"/>
      <c r="X22" s="17"/>
      <c r="AE22" s="13"/>
      <c r="AF22" s="13"/>
      <c r="AG22" s="13"/>
    </row>
    <row r="23" spans="1:36">
      <c r="A23" s="13" t="s">
        <v>271</v>
      </c>
      <c r="B23" s="13"/>
      <c r="D23" s="17"/>
      <c r="F23" s="17"/>
      <c r="G23" s="17"/>
      <c r="H23" s="17"/>
      <c r="I23" s="17"/>
      <c r="J23" s="17"/>
      <c r="K23" s="17"/>
      <c r="L23" s="17"/>
      <c r="M23" s="17"/>
      <c r="N23" s="17"/>
      <c r="O23" s="17"/>
      <c r="P23" s="17"/>
      <c r="Q23" s="17"/>
      <c r="R23" s="17"/>
      <c r="S23" s="17"/>
      <c r="T23" s="17"/>
      <c r="X23" s="17"/>
      <c r="AE23" s="13"/>
      <c r="AF23" s="13"/>
      <c r="AG23" s="13"/>
    </row>
    <row r="24" spans="1:36">
      <c r="A24" s="17"/>
      <c r="B24" s="13"/>
      <c r="D24" s="17"/>
      <c r="F24" s="17"/>
      <c r="G24" s="17"/>
      <c r="H24" s="17"/>
      <c r="I24" s="17"/>
      <c r="J24" s="17"/>
      <c r="K24" s="17"/>
      <c r="L24" s="17"/>
      <c r="M24" s="17"/>
      <c r="N24" s="17"/>
      <c r="O24" s="17"/>
      <c r="P24" s="17"/>
      <c r="Q24" s="17"/>
      <c r="R24" s="17"/>
      <c r="S24" s="17"/>
      <c r="T24" s="17"/>
      <c r="X24" s="17"/>
      <c r="AE24" s="13"/>
      <c r="AF24" s="13"/>
      <c r="AG24" s="13"/>
    </row>
    <row r="25" spans="1:36">
      <c r="A25" s="13" t="s">
        <v>402</v>
      </c>
      <c r="B25" s="17"/>
      <c r="D25" s="17"/>
      <c r="F25" s="17"/>
      <c r="G25" s="17"/>
      <c r="H25" s="17"/>
      <c r="I25" s="17"/>
      <c r="J25" s="17"/>
      <c r="K25" s="17"/>
      <c r="L25" s="17"/>
      <c r="M25" s="17"/>
      <c r="N25" s="17"/>
      <c r="O25" s="17"/>
      <c r="P25" s="17"/>
      <c r="Q25" s="17"/>
      <c r="R25" s="17"/>
      <c r="S25" s="17"/>
      <c r="T25" s="17"/>
      <c r="U25" s="13"/>
      <c r="V25" s="13"/>
      <c r="W25" s="13"/>
      <c r="X25" s="17"/>
      <c r="AE25" s="13"/>
      <c r="AF25" s="13"/>
      <c r="AG25" s="13"/>
    </row>
    <row r="26" spans="1:36">
      <c r="A26" s="13"/>
      <c r="U26" s="13"/>
      <c r="V26" s="13"/>
      <c r="W26" s="13"/>
      <c r="AE26" s="13"/>
      <c r="AF26" s="13"/>
      <c r="AG26" s="13"/>
    </row>
    <row r="27" spans="1:36">
      <c r="A27" s="17" t="s">
        <v>2876</v>
      </c>
    </row>
    <row r="28" spans="1:36">
      <c r="A28" s="17"/>
    </row>
    <row r="29" spans="1:36">
      <c r="A29" s="17" t="s">
        <v>3164</v>
      </c>
    </row>
    <row r="30" spans="1:36">
      <c r="A30" s="17"/>
    </row>
    <row r="31" spans="1:36">
      <c r="A31" s="17" t="s">
        <v>3376</v>
      </c>
    </row>
    <row r="32" spans="1:36">
      <c r="A32" s="17"/>
    </row>
    <row r="33" spans="1:33">
      <c r="A33" s="53" t="s">
        <v>102</v>
      </c>
      <c r="AE33" s="13"/>
      <c r="AF33" s="13"/>
      <c r="AG33" s="13"/>
    </row>
    <row r="34" spans="1:33">
      <c r="AE34" s="13"/>
      <c r="AF34" s="13"/>
      <c r="AG34" s="13"/>
    </row>
  </sheetData>
  <conditionalFormatting sqref="U1:W2">
    <cfRule type="expression" dxfId="70" priority="1" stopIfTrue="1">
      <formula>#N/A</formula>
    </cfRule>
  </conditionalFormatting>
  <hyperlinks>
    <hyperlink ref="AI3" location="Content!A1" display="Back to content page" xr:uid="{00000000-0004-0000-1C01-000000000000}"/>
  </hyperlinks>
  <pageMargins left="0.7" right="0.7" top="0.75" bottom="0.75" header="0.3" footer="0.3"/>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sheetPr codeName="Sheet286"/>
  <dimension ref="A1:AM42"/>
  <sheetViews>
    <sheetView topLeftCell="A7" zoomScale="96" zoomScaleNormal="96" workbookViewId="0">
      <selection activeCell="G30" sqref="G30"/>
    </sheetView>
  </sheetViews>
  <sheetFormatPr defaultRowHeight="14.4"/>
  <cols>
    <col min="1" max="1" width="33.77734375" customWidth="1"/>
    <col min="2" max="34" width="7.77734375" customWidth="1"/>
  </cols>
  <sheetData>
    <row r="1" spans="1:39">
      <c r="A1" s="18" t="s">
        <v>3007</v>
      </c>
      <c r="B1" s="13"/>
      <c r="C1" s="13"/>
      <c r="D1" s="13"/>
      <c r="E1" s="13"/>
      <c r="F1" s="13"/>
      <c r="G1" s="13"/>
      <c r="H1" s="13"/>
      <c r="I1" s="13"/>
      <c r="J1" s="13"/>
      <c r="K1" s="13"/>
      <c r="L1" s="13"/>
      <c r="M1" s="13"/>
      <c r="N1" s="13"/>
      <c r="O1" s="13"/>
      <c r="P1" s="13"/>
      <c r="Q1" s="13"/>
      <c r="R1" s="13"/>
      <c r="S1" s="13"/>
      <c r="T1" s="13"/>
      <c r="U1" s="62"/>
      <c r="V1" s="62"/>
      <c r="W1" s="62"/>
      <c r="X1" s="13"/>
      <c r="AE1" s="13"/>
      <c r="AF1" s="13"/>
      <c r="AG1" s="13"/>
      <c r="AH1" s="13"/>
    </row>
    <row r="2" spans="1:39">
      <c r="A2" s="13"/>
      <c r="B2" s="13"/>
      <c r="C2" s="13"/>
      <c r="D2" s="13"/>
      <c r="E2" s="13"/>
      <c r="F2" s="13"/>
      <c r="G2" s="13"/>
      <c r="H2" s="13"/>
      <c r="I2" s="13"/>
      <c r="J2" s="13"/>
      <c r="K2" s="13"/>
      <c r="L2" s="13"/>
      <c r="M2" s="13"/>
      <c r="N2" s="13"/>
      <c r="O2" s="13"/>
      <c r="P2" s="13"/>
      <c r="Q2" s="13"/>
      <c r="R2" s="13"/>
      <c r="S2" s="13"/>
      <c r="T2" s="13"/>
      <c r="U2" s="62"/>
      <c r="V2" s="62"/>
      <c r="W2" s="62"/>
      <c r="X2" s="13"/>
      <c r="AE2" s="13"/>
      <c r="AF2" s="13"/>
      <c r="AG2" s="13"/>
      <c r="AH2" s="13"/>
    </row>
    <row r="3" spans="1:39">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J3" s="1" t="s">
        <v>528</v>
      </c>
      <c r="AL3" s="44"/>
      <c r="AM3" s="44"/>
    </row>
    <row r="4" spans="1:39">
      <c r="A4" s="92" t="s">
        <v>13</v>
      </c>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K4" s="312"/>
    </row>
    <row r="5" spans="1:39">
      <c r="A5" s="92" t="s">
        <v>12</v>
      </c>
      <c r="B5" s="286" t="s">
        <v>29</v>
      </c>
      <c r="C5" s="286" t="s">
        <v>29</v>
      </c>
      <c r="D5" s="286" t="s">
        <v>29</v>
      </c>
      <c r="E5" s="286" t="s">
        <v>29</v>
      </c>
      <c r="F5" s="286" t="s">
        <v>29</v>
      </c>
      <c r="G5" s="286" t="s">
        <v>29</v>
      </c>
      <c r="H5" s="286" t="s">
        <v>29</v>
      </c>
      <c r="I5" s="286" t="s">
        <v>29</v>
      </c>
      <c r="J5" s="286" t="s">
        <v>29</v>
      </c>
      <c r="K5" s="286" t="s">
        <v>29</v>
      </c>
      <c r="L5" s="286" t="s">
        <v>29</v>
      </c>
      <c r="M5" s="286" t="s">
        <v>29</v>
      </c>
      <c r="N5" s="286" t="s">
        <v>29</v>
      </c>
      <c r="O5" s="286" t="s">
        <v>29</v>
      </c>
      <c r="P5" s="286" t="s">
        <v>29</v>
      </c>
      <c r="Q5" s="286" t="s">
        <v>29</v>
      </c>
      <c r="R5" s="286" t="s">
        <v>29</v>
      </c>
      <c r="S5" s="286" t="s">
        <v>29</v>
      </c>
      <c r="T5" s="286" t="s">
        <v>29</v>
      </c>
      <c r="U5" s="286" t="s">
        <v>29</v>
      </c>
      <c r="V5" s="286" t="s">
        <v>29</v>
      </c>
      <c r="W5" s="286" t="s">
        <v>29</v>
      </c>
      <c r="X5" s="286" t="s">
        <v>29</v>
      </c>
      <c r="Y5" s="286" t="s">
        <v>29</v>
      </c>
      <c r="Z5" s="286" t="s">
        <v>94</v>
      </c>
      <c r="AA5" s="286" t="s">
        <v>94</v>
      </c>
      <c r="AB5" s="286" t="s">
        <v>94</v>
      </c>
      <c r="AC5" s="286" t="s">
        <v>94</v>
      </c>
      <c r="AD5" s="286" t="s">
        <v>94</v>
      </c>
      <c r="AE5" s="286" t="s">
        <v>94</v>
      </c>
      <c r="AF5" s="286" t="s">
        <v>94</v>
      </c>
      <c r="AG5" s="286" t="s">
        <v>94</v>
      </c>
      <c r="AH5" s="286"/>
      <c r="AJ5" s="33"/>
      <c r="AK5" s="312"/>
    </row>
    <row r="6" spans="1:39">
      <c r="A6" s="92" t="s">
        <v>483</v>
      </c>
      <c r="B6" s="286" t="s">
        <v>29</v>
      </c>
      <c r="C6" s="286" t="s">
        <v>29</v>
      </c>
      <c r="D6" s="286" t="s">
        <v>29</v>
      </c>
      <c r="E6" s="286" t="s">
        <v>29</v>
      </c>
      <c r="F6" s="286" t="s">
        <v>29</v>
      </c>
      <c r="G6" s="286" t="s">
        <v>29</v>
      </c>
      <c r="H6" s="286" t="s">
        <v>29</v>
      </c>
      <c r="I6" s="286" t="s">
        <v>29</v>
      </c>
      <c r="J6" s="286" t="s">
        <v>29</v>
      </c>
      <c r="K6" s="286" t="s">
        <v>29</v>
      </c>
      <c r="L6" s="286" t="s">
        <v>29</v>
      </c>
      <c r="M6" s="286" t="s">
        <v>29</v>
      </c>
      <c r="N6" s="286" t="s">
        <v>29</v>
      </c>
      <c r="O6" s="286" t="s">
        <v>29</v>
      </c>
      <c r="P6" s="286" t="s">
        <v>29</v>
      </c>
      <c r="Q6" s="286" t="s">
        <v>29</v>
      </c>
      <c r="R6" s="286" t="s">
        <v>29</v>
      </c>
      <c r="S6" s="286" t="s">
        <v>29</v>
      </c>
      <c r="T6" s="286" t="s">
        <v>29</v>
      </c>
      <c r="U6" s="286" t="s">
        <v>29</v>
      </c>
      <c r="V6" s="286" t="s">
        <v>29</v>
      </c>
      <c r="W6" s="286" t="s">
        <v>29</v>
      </c>
      <c r="X6" s="286" t="s">
        <v>29</v>
      </c>
      <c r="Y6" s="286" t="s">
        <v>29</v>
      </c>
      <c r="Z6" s="286" t="s">
        <v>29</v>
      </c>
      <c r="AA6" s="286" t="s">
        <v>29</v>
      </c>
      <c r="AB6" s="286" t="s">
        <v>29</v>
      </c>
      <c r="AC6" s="286" t="s">
        <v>29</v>
      </c>
      <c r="AD6" s="286" t="s">
        <v>29</v>
      </c>
      <c r="AE6" s="286" t="s">
        <v>29</v>
      </c>
      <c r="AF6" s="286" t="s">
        <v>29</v>
      </c>
      <c r="AG6" s="286" t="s">
        <v>29</v>
      </c>
      <c r="AH6" s="286"/>
      <c r="AJ6" s="33"/>
    </row>
    <row r="7" spans="1:39">
      <c r="A7" s="92" t="s">
        <v>89</v>
      </c>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K7" s="312"/>
    </row>
    <row r="8" spans="1:39">
      <c r="A8" s="92" t="s">
        <v>482</v>
      </c>
      <c r="B8" s="286"/>
      <c r="C8" s="286"/>
      <c r="D8" s="286"/>
      <c r="E8" s="286"/>
      <c r="F8" s="286"/>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row>
    <row r="9" spans="1:39">
      <c r="A9" s="92" t="s">
        <v>11</v>
      </c>
      <c r="B9" s="286" t="s">
        <v>94</v>
      </c>
      <c r="C9" s="286" t="s">
        <v>94</v>
      </c>
      <c r="D9" s="286" t="s">
        <v>94</v>
      </c>
      <c r="E9" s="286" t="s">
        <v>94</v>
      </c>
      <c r="F9" s="286" t="s">
        <v>94</v>
      </c>
      <c r="G9" s="286" t="s">
        <v>94</v>
      </c>
      <c r="H9" s="286" t="s">
        <v>94</v>
      </c>
      <c r="I9" s="286" t="s">
        <v>94</v>
      </c>
      <c r="J9" s="286" t="s">
        <v>94</v>
      </c>
      <c r="K9" s="286" t="s">
        <v>94</v>
      </c>
      <c r="L9" s="286" t="s">
        <v>94</v>
      </c>
      <c r="M9" s="286" t="s">
        <v>94</v>
      </c>
      <c r="N9" s="286" t="s">
        <v>94</v>
      </c>
      <c r="O9" s="286" t="s">
        <v>94</v>
      </c>
      <c r="P9" s="286" t="s">
        <v>94</v>
      </c>
      <c r="Q9" s="286" t="s">
        <v>94</v>
      </c>
      <c r="R9" s="286" t="s">
        <v>94</v>
      </c>
      <c r="S9" s="286" t="s">
        <v>94</v>
      </c>
      <c r="T9" s="286" t="s">
        <v>94</v>
      </c>
      <c r="U9" s="286" t="s">
        <v>94</v>
      </c>
      <c r="V9" s="286" t="s">
        <v>94</v>
      </c>
      <c r="W9" s="286" t="s">
        <v>94</v>
      </c>
      <c r="X9" s="286" t="s">
        <v>94</v>
      </c>
      <c r="Y9" s="286" t="s">
        <v>94</v>
      </c>
      <c r="Z9" s="286" t="s">
        <v>94</v>
      </c>
      <c r="AA9" s="286" t="s">
        <v>94</v>
      </c>
      <c r="AB9" s="286" t="s">
        <v>94</v>
      </c>
      <c r="AC9" s="286" t="s">
        <v>94</v>
      </c>
      <c r="AD9" s="286" t="s">
        <v>94</v>
      </c>
      <c r="AE9" s="286" t="s">
        <v>94</v>
      </c>
      <c r="AF9" s="286" t="s">
        <v>94</v>
      </c>
      <c r="AG9" s="286" t="s">
        <v>94</v>
      </c>
      <c r="AH9" s="286"/>
    </row>
    <row r="10" spans="1:39">
      <c r="A10" s="92" t="s">
        <v>10</v>
      </c>
      <c r="B10" s="286">
        <v>393.9</v>
      </c>
      <c r="C10" s="286">
        <v>437.2</v>
      </c>
      <c r="D10" s="286">
        <v>436.3</v>
      </c>
      <c r="E10" s="286">
        <v>309.7</v>
      </c>
      <c r="F10" s="286">
        <v>375.1</v>
      </c>
      <c r="G10" s="286">
        <v>474</v>
      </c>
      <c r="H10" s="286">
        <v>386</v>
      </c>
      <c r="I10" s="286">
        <v>390.5</v>
      </c>
      <c r="J10" s="286">
        <v>302.39999999999998</v>
      </c>
      <c r="K10" s="286">
        <v>284.39999999999998</v>
      </c>
      <c r="L10" s="286">
        <v>318.7</v>
      </c>
      <c r="M10" s="286">
        <v>241.5</v>
      </c>
      <c r="N10" s="286">
        <v>265.3</v>
      </c>
      <c r="O10" s="286">
        <v>133</v>
      </c>
      <c r="P10" s="286">
        <v>137.1</v>
      </c>
      <c r="Q10" s="286">
        <v>134.5</v>
      </c>
      <c r="R10" s="286">
        <v>186.6</v>
      </c>
      <c r="S10" s="286">
        <v>242.7</v>
      </c>
      <c r="T10" s="286">
        <v>213.4</v>
      </c>
      <c r="U10" s="286">
        <v>202.2</v>
      </c>
      <c r="V10" s="286">
        <v>235.7</v>
      </c>
      <c r="W10" s="286"/>
      <c r="X10" s="286"/>
      <c r="Y10" s="286"/>
      <c r="Z10" s="286"/>
      <c r="AA10" s="286"/>
      <c r="AB10" s="286"/>
      <c r="AC10" s="286"/>
      <c r="AD10" s="286"/>
      <c r="AE10" s="286"/>
      <c r="AF10" s="286"/>
      <c r="AG10" s="286"/>
      <c r="AH10" s="286"/>
      <c r="AK10" s="312"/>
    </row>
    <row r="11" spans="1:39">
      <c r="A11" s="92" t="s">
        <v>9</v>
      </c>
      <c r="B11" s="286">
        <v>288.89999999999998</v>
      </c>
      <c r="C11" s="286">
        <v>249.8</v>
      </c>
      <c r="D11" s="286">
        <v>209</v>
      </c>
      <c r="E11" s="286">
        <v>114.5</v>
      </c>
      <c r="F11" s="286">
        <v>163.6</v>
      </c>
      <c r="G11" s="286">
        <v>317.5</v>
      </c>
      <c r="H11" s="286">
        <v>464.5</v>
      </c>
      <c r="I11" s="286">
        <v>268.2</v>
      </c>
      <c r="J11" s="286">
        <v>315</v>
      </c>
      <c r="K11" s="286">
        <v>303.2</v>
      </c>
      <c r="L11" s="286">
        <v>431.2</v>
      </c>
      <c r="M11" s="286">
        <v>470.8</v>
      </c>
      <c r="N11" s="286">
        <v>464.5</v>
      </c>
      <c r="O11" s="286">
        <v>375.7</v>
      </c>
      <c r="P11" s="286">
        <v>362.8</v>
      </c>
      <c r="Q11" s="286">
        <v>316.39999999999998</v>
      </c>
      <c r="R11" s="286">
        <v>357.1</v>
      </c>
      <c r="S11" s="286">
        <v>382.5</v>
      </c>
      <c r="T11" s="286">
        <v>413.6</v>
      </c>
      <c r="U11" s="286"/>
      <c r="V11" s="286"/>
      <c r="W11" s="286"/>
      <c r="X11" s="286"/>
      <c r="Y11" s="286"/>
      <c r="Z11" s="286"/>
      <c r="AA11" s="286"/>
      <c r="AB11" s="286"/>
      <c r="AC11" s="286"/>
      <c r="AD11" s="286"/>
      <c r="AE11" s="286"/>
      <c r="AF11" s="286"/>
      <c r="AG11" s="286"/>
      <c r="AH11" s="286"/>
    </row>
    <row r="12" spans="1:39">
      <c r="A12" s="92" t="s">
        <v>8</v>
      </c>
      <c r="B12" s="286" t="s">
        <v>94</v>
      </c>
      <c r="C12" s="286" t="s">
        <v>94</v>
      </c>
      <c r="D12" s="286" t="s">
        <v>94</v>
      </c>
      <c r="E12" s="286" t="s">
        <v>94</v>
      </c>
      <c r="F12" s="286" t="s">
        <v>94</v>
      </c>
      <c r="G12" s="286" t="s">
        <v>94</v>
      </c>
      <c r="H12" s="286" t="s">
        <v>94</v>
      </c>
      <c r="I12" s="286" t="s">
        <v>94</v>
      </c>
      <c r="J12" s="286" t="s">
        <v>94</v>
      </c>
      <c r="K12" s="286" t="s">
        <v>94</v>
      </c>
      <c r="L12" s="286" t="s">
        <v>94</v>
      </c>
      <c r="M12" s="286" t="s">
        <v>94</v>
      </c>
      <c r="N12" s="286" t="s">
        <v>94</v>
      </c>
      <c r="O12" s="286" t="s">
        <v>94</v>
      </c>
      <c r="P12" s="286" t="s">
        <v>94</v>
      </c>
      <c r="Q12" s="286" t="s">
        <v>94</v>
      </c>
      <c r="R12" s="286" t="s">
        <v>94</v>
      </c>
      <c r="S12" s="286" t="s">
        <v>94</v>
      </c>
      <c r="T12" s="286" t="s">
        <v>94</v>
      </c>
      <c r="U12" s="286" t="s">
        <v>94</v>
      </c>
      <c r="V12" s="286" t="s">
        <v>94</v>
      </c>
      <c r="W12" s="286" t="s">
        <v>94</v>
      </c>
      <c r="X12" s="286" t="s">
        <v>94</v>
      </c>
      <c r="Y12" s="286" t="s">
        <v>94</v>
      </c>
      <c r="Z12" s="286" t="s">
        <v>94</v>
      </c>
      <c r="AA12" s="286" t="s">
        <v>94</v>
      </c>
      <c r="AB12" s="286" t="s">
        <v>94</v>
      </c>
      <c r="AC12" s="286" t="s">
        <v>94</v>
      </c>
      <c r="AD12" s="286" t="s">
        <v>94</v>
      </c>
      <c r="AE12" s="286" t="s">
        <v>94</v>
      </c>
      <c r="AF12" s="286" t="s">
        <v>94</v>
      </c>
      <c r="AG12" s="286" t="s">
        <v>94</v>
      </c>
      <c r="AH12" s="286"/>
      <c r="AK12" s="269"/>
    </row>
    <row r="13" spans="1:39">
      <c r="A13" s="92" t="s">
        <v>6</v>
      </c>
      <c r="B13" s="286">
        <v>187.3</v>
      </c>
      <c r="C13" s="286">
        <v>154.80000000000001</v>
      </c>
      <c r="D13" s="286">
        <v>151.9</v>
      </c>
      <c r="E13" s="286">
        <v>156.4</v>
      </c>
      <c r="F13" s="286">
        <v>130.4</v>
      </c>
      <c r="G13" s="286">
        <v>299.5</v>
      </c>
      <c r="H13" s="286">
        <v>271.8</v>
      </c>
      <c r="I13" s="286">
        <v>264.2</v>
      </c>
      <c r="J13" s="286">
        <v>163.1</v>
      </c>
      <c r="K13" s="286">
        <v>207.2</v>
      </c>
      <c r="L13" s="286">
        <v>154.6</v>
      </c>
      <c r="M13" s="286">
        <v>135.1</v>
      </c>
      <c r="N13" s="286">
        <v>135.19999999999999</v>
      </c>
      <c r="O13" s="286">
        <v>158.9</v>
      </c>
      <c r="P13" s="286">
        <v>166.8</v>
      </c>
      <c r="Q13" s="286">
        <v>157.69999999999999</v>
      </c>
      <c r="R13" s="286">
        <v>166.1</v>
      </c>
      <c r="S13" s="286">
        <v>261.8</v>
      </c>
      <c r="T13" s="286">
        <v>236.2</v>
      </c>
      <c r="U13" s="286">
        <v>209.7</v>
      </c>
      <c r="V13" s="286">
        <v>304.3</v>
      </c>
      <c r="W13" s="286"/>
      <c r="X13" s="286"/>
      <c r="Y13" s="286"/>
      <c r="Z13" s="286"/>
      <c r="AA13" s="286"/>
      <c r="AB13" s="286"/>
      <c r="AC13" s="286"/>
      <c r="AD13" s="286"/>
      <c r="AE13" s="286"/>
      <c r="AF13" s="286"/>
      <c r="AG13" s="286"/>
      <c r="AH13" s="286"/>
    </row>
    <row r="14" spans="1:39">
      <c r="A14" s="92" t="s">
        <v>17</v>
      </c>
      <c r="B14" s="286">
        <v>411.4</v>
      </c>
      <c r="C14" s="286">
        <v>456.2</v>
      </c>
      <c r="D14" s="286">
        <v>456.3</v>
      </c>
      <c r="E14" s="286">
        <v>422.4</v>
      </c>
      <c r="F14" s="286">
        <v>565.20000000000005</v>
      </c>
      <c r="G14" s="286">
        <v>546.6</v>
      </c>
      <c r="H14" s="286">
        <v>520.79999999999995</v>
      </c>
      <c r="I14" s="286">
        <v>446.8</v>
      </c>
      <c r="J14" s="286">
        <v>425.6</v>
      </c>
      <c r="K14" s="286">
        <v>314.10000000000002</v>
      </c>
      <c r="L14" s="286">
        <v>589.5</v>
      </c>
      <c r="M14" s="286">
        <v>313.10000000000002</v>
      </c>
      <c r="N14" s="286">
        <v>482.5</v>
      </c>
      <c r="O14" s="286">
        <v>326</v>
      </c>
      <c r="P14" s="286">
        <v>362.5</v>
      </c>
      <c r="Q14" s="286">
        <v>373.3</v>
      </c>
      <c r="R14" s="286">
        <v>372.4</v>
      </c>
      <c r="S14" s="286">
        <v>342.2</v>
      </c>
      <c r="T14" s="286">
        <v>367.2</v>
      </c>
      <c r="U14" s="286">
        <v>726.7</v>
      </c>
      <c r="V14" s="286">
        <v>774.1</v>
      </c>
      <c r="W14" s="286" t="s">
        <v>7</v>
      </c>
      <c r="X14" s="286" t="s">
        <v>7</v>
      </c>
      <c r="Y14" s="286" t="s">
        <v>7</v>
      </c>
      <c r="Z14" s="286"/>
      <c r="AA14" s="286"/>
      <c r="AB14" s="286"/>
      <c r="AC14" s="286"/>
      <c r="AD14" s="286"/>
      <c r="AE14" s="286"/>
      <c r="AF14" s="286"/>
      <c r="AG14" s="286"/>
      <c r="AH14" s="286"/>
    </row>
    <row r="15" spans="1:39">
      <c r="A15" s="92" t="s">
        <v>4</v>
      </c>
      <c r="B15" s="286" t="s">
        <v>94</v>
      </c>
      <c r="C15" s="286" t="s">
        <v>94</v>
      </c>
      <c r="D15" s="286" t="s">
        <v>94</v>
      </c>
      <c r="E15" s="286" t="s">
        <v>94</v>
      </c>
      <c r="F15" s="286" t="s">
        <v>94</v>
      </c>
      <c r="G15" s="286" t="s">
        <v>94</v>
      </c>
      <c r="H15" s="286" t="s">
        <v>94</v>
      </c>
      <c r="I15" s="286" t="s">
        <v>94</v>
      </c>
      <c r="J15" s="286" t="s">
        <v>94</v>
      </c>
      <c r="K15" s="286" t="s">
        <v>94</v>
      </c>
      <c r="L15" s="286" t="s">
        <v>94</v>
      </c>
      <c r="M15" s="286" t="s">
        <v>94</v>
      </c>
      <c r="N15" s="286" t="s">
        <v>94</v>
      </c>
      <c r="O15" s="286" t="s">
        <v>94</v>
      </c>
      <c r="P15" s="286" t="s">
        <v>94</v>
      </c>
      <c r="Q15" s="286" t="s">
        <v>94</v>
      </c>
      <c r="R15" s="286" t="s">
        <v>94</v>
      </c>
      <c r="S15" s="286" t="s">
        <v>94</v>
      </c>
      <c r="T15" s="286" t="s">
        <v>94</v>
      </c>
      <c r="U15" s="286" t="s">
        <v>94</v>
      </c>
      <c r="V15" s="286" t="s">
        <v>94</v>
      </c>
      <c r="W15" s="286" t="s">
        <v>94</v>
      </c>
      <c r="X15" s="286" t="s">
        <v>94</v>
      </c>
      <c r="Y15" s="286" t="s">
        <v>94</v>
      </c>
      <c r="Z15" s="286" t="s">
        <v>94</v>
      </c>
      <c r="AA15" s="286" t="s">
        <v>94</v>
      </c>
      <c r="AB15" s="286" t="s">
        <v>94</v>
      </c>
      <c r="AC15" s="286" t="s">
        <v>94</v>
      </c>
      <c r="AD15" s="286" t="s">
        <v>94</v>
      </c>
      <c r="AE15" s="286" t="s">
        <v>94</v>
      </c>
      <c r="AF15" s="286" t="s">
        <v>94</v>
      </c>
      <c r="AG15" s="286" t="s">
        <v>94</v>
      </c>
      <c r="AH15" s="286"/>
      <c r="AK15" s="269"/>
    </row>
    <row r="16" spans="1:39">
      <c r="A16" s="92" t="s">
        <v>3</v>
      </c>
      <c r="B16" s="286">
        <v>461.7</v>
      </c>
      <c r="C16" s="286">
        <v>461.4</v>
      </c>
      <c r="D16" s="286">
        <v>433</v>
      </c>
      <c r="E16" s="286">
        <v>443</v>
      </c>
      <c r="F16" s="286">
        <v>525.20000000000005</v>
      </c>
      <c r="G16" s="286">
        <v>545.4</v>
      </c>
      <c r="H16" s="286">
        <v>542.1</v>
      </c>
      <c r="I16" s="286">
        <v>457.6</v>
      </c>
      <c r="J16" s="286">
        <v>422.3</v>
      </c>
      <c r="K16" s="286">
        <v>311.2</v>
      </c>
      <c r="L16" s="286">
        <v>295</v>
      </c>
      <c r="M16" s="286">
        <v>333</v>
      </c>
      <c r="N16" s="286">
        <v>487.8</v>
      </c>
      <c r="O16" s="286">
        <v>493.7</v>
      </c>
      <c r="P16" s="286">
        <v>346.7</v>
      </c>
      <c r="Q16" s="286">
        <v>342.1</v>
      </c>
      <c r="R16" s="286">
        <v>426.1</v>
      </c>
      <c r="S16" s="286">
        <v>570.1</v>
      </c>
      <c r="T16" s="286">
        <v>419.2</v>
      </c>
      <c r="U16" s="286">
        <v>595.1</v>
      </c>
      <c r="V16" s="286">
        <v>624.79999999999995</v>
      </c>
      <c r="W16" s="286">
        <v>619.9</v>
      </c>
      <c r="X16" s="286">
        <v>595.31204704518166</v>
      </c>
      <c r="Y16" s="286">
        <v>642.69600847106483</v>
      </c>
      <c r="Z16" s="286">
        <v>598.96179954745105</v>
      </c>
      <c r="AA16" s="286">
        <v>559.37306717234537</v>
      </c>
      <c r="AB16" s="286">
        <v>651.60762410948212</v>
      </c>
      <c r="AC16" s="286">
        <v>602.39599610480786</v>
      </c>
      <c r="AD16" s="286">
        <v>552.68873732412874</v>
      </c>
      <c r="AE16" s="286">
        <v>468.87052006972323</v>
      </c>
      <c r="AF16" s="286">
        <v>598.83072555844683</v>
      </c>
      <c r="AG16" s="286">
        <v>554.83626680998157</v>
      </c>
      <c r="AH16" s="286">
        <v>504.93224932249325</v>
      </c>
      <c r="AK16" s="492"/>
    </row>
    <row r="17" spans="1:37">
      <c r="A17" s="92" t="s">
        <v>32</v>
      </c>
      <c r="B17" s="286"/>
      <c r="C17" s="286"/>
      <c r="D17" s="286"/>
      <c r="E17" s="286"/>
      <c r="F17" s="286"/>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K17" s="312"/>
    </row>
    <row r="18" spans="1:37">
      <c r="A18" s="92" t="s">
        <v>1</v>
      </c>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K18" s="312"/>
    </row>
    <row r="19" spans="1:37">
      <c r="A19" s="92" t="s">
        <v>23</v>
      </c>
      <c r="B19" s="286"/>
      <c r="C19" s="286"/>
      <c r="D19" s="286"/>
      <c r="E19" s="286"/>
      <c r="F19" s="286"/>
      <c r="G19" s="286"/>
      <c r="H19" s="286"/>
      <c r="I19" s="286"/>
      <c r="J19" s="286"/>
      <c r="K19" s="286"/>
      <c r="L19" s="286"/>
      <c r="M19" s="286"/>
      <c r="N19" s="286"/>
      <c r="O19" s="286"/>
      <c r="P19" s="286"/>
      <c r="Q19" s="286"/>
      <c r="R19" s="286"/>
      <c r="S19" s="286"/>
      <c r="T19" s="286"/>
      <c r="U19" s="286"/>
      <c r="V19" s="286"/>
      <c r="W19" s="286"/>
      <c r="X19" s="286"/>
      <c r="Y19" s="286"/>
      <c r="Z19" s="286">
        <v>340</v>
      </c>
      <c r="AA19" s="286">
        <v>258</v>
      </c>
      <c r="AB19" s="286">
        <v>258</v>
      </c>
      <c r="AC19" s="286">
        <v>570</v>
      </c>
      <c r="AD19" s="286"/>
      <c r="AE19" s="286"/>
      <c r="AF19" s="286"/>
      <c r="AG19" s="286"/>
      <c r="AH19" s="286"/>
      <c r="AK19" s="8"/>
    </row>
    <row r="20" spans="1:37">
      <c r="A20" s="17"/>
      <c r="B20" s="17"/>
      <c r="P20" s="17"/>
      <c r="Q20" s="17"/>
      <c r="R20" s="17"/>
      <c r="S20" s="17"/>
      <c r="T20" s="17"/>
      <c r="X20" s="17"/>
      <c r="AE20" s="190"/>
      <c r="AF20" s="190"/>
      <c r="AG20" s="190"/>
      <c r="AH20" s="190"/>
    </row>
    <row r="21" spans="1:37">
      <c r="A21" s="44" t="s">
        <v>18</v>
      </c>
      <c r="D21" s="17"/>
      <c r="F21" s="17"/>
      <c r="G21" s="17"/>
      <c r="H21" s="17"/>
      <c r="I21" s="17"/>
      <c r="J21" s="17"/>
      <c r="K21" s="17"/>
      <c r="L21" s="17"/>
      <c r="M21" s="17"/>
      <c r="N21" s="17"/>
      <c r="O21" s="17"/>
      <c r="P21" s="17"/>
      <c r="Q21" s="17"/>
      <c r="R21" s="17"/>
      <c r="S21" s="17"/>
      <c r="T21" s="17"/>
      <c r="X21" s="17"/>
      <c r="Z21" s="312"/>
      <c r="AA21" s="312"/>
      <c r="AB21" s="312"/>
      <c r="AC21" s="312"/>
      <c r="AJ21" s="325"/>
    </row>
    <row r="22" spans="1:37">
      <c r="A22" s="17"/>
      <c r="D22" s="17"/>
      <c r="F22" s="17"/>
      <c r="G22" s="17"/>
      <c r="H22" s="17"/>
      <c r="I22" s="17"/>
      <c r="J22" s="17"/>
      <c r="K22" s="17"/>
      <c r="L22" s="17"/>
      <c r="M22" s="17"/>
      <c r="N22" s="17"/>
      <c r="O22" s="17"/>
      <c r="P22" s="17"/>
      <c r="Q22" s="17"/>
      <c r="R22" s="17"/>
      <c r="S22" s="17"/>
      <c r="T22" s="17"/>
      <c r="U22" s="13"/>
      <c r="V22" s="13"/>
      <c r="W22" s="13"/>
      <c r="X22" s="17"/>
      <c r="AE22" s="13"/>
      <c r="AF22" s="13"/>
      <c r="AG22" s="13"/>
      <c r="AH22" s="13"/>
      <c r="AJ22" s="325"/>
    </row>
    <row r="23" spans="1:37">
      <c r="A23" s="13" t="s">
        <v>271</v>
      </c>
      <c r="D23" s="17"/>
      <c r="F23" s="17"/>
      <c r="G23" s="17"/>
      <c r="H23" s="17"/>
      <c r="I23" s="17"/>
      <c r="J23" s="17"/>
      <c r="K23" s="17"/>
      <c r="L23" s="17"/>
      <c r="M23" s="17"/>
      <c r="N23" s="17"/>
      <c r="O23" s="17"/>
      <c r="P23" s="17"/>
      <c r="Q23" s="17"/>
      <c r="R23" s="17"/>
      <c r="S23" s="17"/>
      <c r="T23" s="17"/>
      <c r="U23" s="13"/>
      <c r="V23" s="13"/>
      <c r="W23" s="13"/>
      <c r="X23" s="17"/>
      <c r="AE23" s="13"/>
      <c r="AF23" s="13"/>
      <c r="AG23" s="13"/>
      <c r="AH23" s="13"/>
      <c r="AJ23" s="325"/>
    </row>
    <row r="24" spans="1:37">
      <c r="A24" s="17"/>
      <c r="U24" s="13"/>
      <c r="V24" s="13"/>
      <c r="W24" s="13"/>
      <c r="AE24" s="13"/>
      <c r="AF24" s="13"/>
      <c r="AG24" s="13"/>
      <c r="AH24" s="13"/>
    </row>
    <row r="25" spans="1:37">
      <c r="A25" s="17" t="s">
        <v>2875</v>
      </c>
      <c r="U25" s="13"/>
      <c r="V25" s="13"/>
      <c r="W25" s="13"/>
    </row>
    <row r="26" spans="1:37">
      <c r="A26" s="17"/>
      <c r="U26" s="13"/>
      <c r="V26" s="13"/>
      <c r="W26" s="13"/>
    </row>
    <row r="27" spans="1:37">
      <c r="A27" s="17" t="s">
        <v>3167</v>
      </c>
      <c r="U27" s="13"/>
      <c r="V27" s="13"/>
      <c r="W27" s="13"/>
    </row>
    <row r="28" spans="1:37">
      <c r="A28" s="17"/>
      <c r="U28" s="13"/>
      <c r="V28" s="13"/>
      <c r="W28" s="13"/>
    </row>
    <row r="29" spans="1:37">
      <c r="A29" s="17" t="s">
        <v>3377</v>
      </c>
      <c r="U29" s="13"/>
      <c r="V29" s="13"/>
      <c r="W29" s="13"/>
    </row>
    <row r="30" spans="1:37">
      <c r="A30" s="17"/>
      <c r="U30" s="13"/>
      <c r="V30" s="13"/>
      <c r="W30" s="13"/>
    </row>
    <row r="31" spans="1:37">
      <c r="A31" s="53" t="s">
        <v>102</v>
      </c>
      <c r="U31" s="13"/>
      <c r="V31" s="13"/>
      <c r="W31" s="13"/>
      <c r="AE31" s="13"/>
      <c r="AF31" s="13"/>
      <c r="AG31" s="13"/>
      <c r="AH31" s="13"/>
    </row>
    <row r="32" spans="1:37">
      <c r="U32" s="13"/>
      <c r="V32" s="13"/>
      <c r="W32" s="13"/>
      <c r="AE32" s="13"/>
      <c r="AF32" s="13"/>
      <c r="AG32" s="13"/>
      <c r="AH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row r="39" spans="21:23">
      <c r="U39" s="13"/>
      <c r="V39" s="13"/>
      <c r="W39" s="13"/>
    </row>
    <row r="40" spans="21:23">
      <c r="U40" s="13"/>
      <c r="V40" s="13"/>
      <c r="W40" s="13"/>
    </row>
    <row r="41" spans="21:23">
      <c r="U41" s="13"/>
      <c r="V41" s="13"/>
      <c r="W41" s="13"/>
    </row>
    <row r="42" spans="21:23">
      <c r="U42" s="13"/>
      <c r="V42" s="13"/>
      <c r="W42" s="13"/>
    </row>
  </sheetData>
  <conditionalFormatting sqref="U1:W2">
    <cfRule type="expression" dxfId="69" priority="1" stopIfTrue="1">
      <formula>#N/A</formula>
    </cfRule>
  </conditionalFormatting>
  <hyperlinks>
    <hyperlink ref="AJ3" location="Content!A1" display="Back to content page" xr:uid="{00000000-0004-0000-1D01-000000000000}"/>
  </hyperlinks>
  <pageMargins left="0.7" right="0.7" top="0.75" bottom="0.75" header="0.3" footer="0.3"/>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sheetPr codeName="Sheet287"/>
  <dimension ref="A1:AM38"/>
  <sheetViews>
    <sheetView topLeftCell="A10" zoomScale="86" zoomScaleNormal="86" workbookViewId="0">
      <selection activeCell="A29" sqref="A29:A31"/>
    </sheetView>
  </sheetViews>
  <sheetFormatPr defaultRowHeight="14.4"/>
  <cols>
    <col min="1" max="1" width="33.77734375" customWidth="1"/>
    <col min="2" max="34" width="10" customWidth="1"/>
  </cols>
  <sheetData>
    <row r="1" spans="1:39">
      <c r="A1" s="18" t="s">
        <v>3008</v>
      </c>
      <c r="B1" s="17"/>
      <c r="C1" s="17"/>
      <c r="D1" s="17"/>
      <c r="E1" s="17"/>
      <c r="F1" s="17"/>
      <c r="G1" s="17"/>
      <c r="H1" s="17"/>
      <c r="I1" s="17"/>
      <c r="J1" s="17"/>
      <c r="K1" s="17"/>
      <c r="L1" s="17"/>
      <c r="M1" s="17"/>
      <c r="N1" s="17"/>
      <c r="O1" s="17"/>
      <c r="P1" s="17"/>
      <c r="Q1" s="17"/>
      <c r="R1" s="17"/>
      <c r="S1" s="17"/>
      <c r="T1" s="17"/>
      <c r="U1" s="62"/>
      <c r="V1" s="62"/>
      <c r="W1" s="62"/>
      <c r="X1" s="17"/>
      <c r="AE1" s="13"/>
      <c r="AF1" s="13"/>
      <c r="AG1" s="13"/>
      <c r="AH1" s="13"/>
      <c r="AI1" s="17"/>
    </row>
    <row r="2" spans="1:39">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c r="AI2" s="17"/>
    </row>
    <row r="3" spans="1:39">
      <c r="A3" s="276" t="s">
        <v>14</v>
      </c>
      <c r="B3" s="134">
        <v>1991</v>
      </c>
      <c r="C3" s="134">
        <v>1992</v>
      </c>
      <c r="D3" s="134">
        <v>1993</v>
      </c>
      <c r="E3" s="134">
        <v>1994</v>
      </c>
      <c r="F3" s="134">
        <v>1995</v>
      </c>
      <c r="G3" s="134">
        <v>1996</v>
      </c>
      <c r="H3" s="134">
        <v>1997</v>
      </c>
      <c r="I3" s="134">
        <v>1998</v>
      </c>
      <c r="J3" s="134">
        <v>1999</v>
      </c>
      <c r="K3" s="134">
        <v>2000</v>
      </c>
      <c r="L3" s="134">
        <v>2001</v>
      </c>
      <c r="M3" s="134">
        <v>2002</v>
      </c>
      <c r="N3" s="134">
        <v>2003</v>
      </c>
      <c r="O3" s="134">
        <v>2004</v>
      </c>
      <c r="P3" s="134">
        <v>2005</v>
      </c>
      <c r="Q3" s="134">
        <v>2006</v>
      </c>
      <c r="R3" s="134">
        <v>2007</v>
      </c>
      <c r="S3" s="134">
        <v>2008</v>
      </c>
      <c r="T3" s="134">
        <v>2009</v>
      </c>
      <c r="U3" s="189">
        <v>2010</v>
      </c>
      <c r="V3" s="181">
        <v>2011</v>
      </c>
      <c r="W3" s="181">
        <v>2012</v>
      </c>
      <c r="X3" s="181">
        <v>2013</v>
      </c>
      <c r="Y3" s="21">
        <v>2014</v>
      </c>
      <c r="Z3" s="181">
        <v>2015</v>
      </c>
      <c r="AA3" s="181">
        <v>2016</v>
      </c>
      <c r="AB3" s="21">
        <v>2017</v>
      </c>
      <c r="AC3" s="181">
        <v>2018</v>
      </c>
      <c r="AD3" s="181">
        <v>2019</v>
      </c>
      <c r="AE3" s="21">
        <v>2020</v>
      </c>
      <c r="AF3" s="181">
        <v>2021</v>
      </c>
      <c r="AG3" s="21">
        <v>2022</v>
      </c>
      <c r="AH3" s="181">
        <v>2023</v>
      </c>
      <c r="AI3" s="17"/>
      <c r="AJ3" s="1" t="s">
        <v>528</v>
      </c>
    </row>
    <row r="4" spans="1:39">
      <c r="A4" s="92" t="s">
        <v>13</v>
      </c>
      <c r="B4" s="533"/>
      <c r="C4" s="533"/>
      <c r="D4" s="533"/>
      <c r="E4" s="533"/>
      <c r="F4" s="533"/>
      <c r="G4" s="533"/>
      <c r="H4" s="533"/>
      <c r="I4" s="533"/>
      <c r="J4" s="533"/>
      <c r="K4" s="533"/>
      <c r="L4" s="533"/>
      <c r="M4" s="533"/>
      <c r="N4" s="533"/>
      <c r="O4" s="533"/>
      <c r="P4" s="533"/>
      <c r="Q4" s="533"/>
      <c r="R4" s="533"/>
      <c r="S4" s="533"/>
      <c r="T4" s="533"/>
      <c r="U4" s="533"/>
      <c r="V4" s="533"/>
      <c r="W4" s="533"/>
      <c r="X4" s="533"/>
      <c r="Y4" s="533"/>
      <c r="Z4" s="286"/>
      <c r="AA4" s="286"/>
      <c r="AB4" s="286"/>
      <c r="AC4" s="286"/>
      <c r="AD4" s="286"/>
      <c r="AE4" s="286"/>
      <c r="AF4" s="286"/>
      <c r="AG4" s="286"/>
      <c r="AH4" s="286"/>
      <c r="AI4" s="17"/>
      <c r="AK4" s="312"/>
    </row>
    <row r="5" spans="1:39">
      <c r="A5" s="92" t="s">
        <v>12</v>
      </c>
      <c r="B5" s="533" t="s">
        <v>29</v>
      </c>
      <c r="C5" s="533" t="s">
        <v>29</v>
      </c>
      <c r="D5" s="533" t="s">
        <v>29</v>
      </c>
      <c r="E5" s="533" t="s">
        <v>29</v>
      </c>
      <c r="F5" s="533" t="s">
        <v>29</v>
      </c>
      <c r="G5" s="533" t="s">
        <v>29</v>
      </c>
      <c r="H5" s="533" t="s">
        <v>29</v>
      </c>
      <c r="I5" s="533" t="s">
        <v>29</v>
      </c>
      <c r="J5" s="533" t="s">
        <v>29</v>
      </c>
      <c r="K5" s="533" t="s">
        <v>29</v>
      </c>
      <c r="L5" s="533" t="s">
        <v>29</v>
      </c>
      <c r="M5" s="533" t="s">
        <v>29</v>
      </c>
      <c r="N5" s="533" t="s">
        <v>29</v>
      </c>
      <c r="O5" s="533" t="s">
        <v>29</v>
      </c>
      <c r="P5" s="533" t="s">
        <v>29</v>
      </c>
      <c r="Q5" s="533" t="s">
        <v>29</v>
      </c>
      <c r="R5" s="533" t="s">
        <v>29</v>
      </c>
      <c r="S5" s="533" t="s">
        <v>29</v>
      </c>
      <c r="T5" s="533" t="s">
        <v>29</v>
      </c>
      <c r="U5" s="533" t="s">
        <v>29</v>
      </c>
      <c r="V5" s="533" t="s">
        <v>29</v>
      </c>
      <c r="W5" s="533" t="s">
        <v>29</v>
      </c>
      <c r="X5" s="533" t="s">
        <v>29</v>
      </c>
      <c r="Y5" s="533" t="s">
        <v>29</v>
      </c>
      <c r="Z5" s="286" t="s">
        <v>94</v>
      </c>
      <c r="AA5" s="286" t="s">
        <v>94</v>
      </c>
      <c r="AB5" s="286" t="s">
        <v>94</v>
      </c>
      <c r="AC5" s="286" t="s">
        <v>94</v>
      </c>
      <c r="AD5" s="286" t="s">
        <v>94</v>
      </c>
      <c r="AE5" s="286" t="s">
        <v>94</v>
      </c>
      <c r="AF5" s="286" t="s">
        <v>94</v>
      </c>
      <c r="AG5" s="286" t="s">
        <v>94</v>
      </c>
      <c r="AH5" s="286"/>
      <c r="AJ5" s="33"/>
      <c r="AK5" s="312"/>
    </row>
    <row r="6" spans="1:39">
      <c r="A6" s="92" t="s">
        <v>483</v>
      </c>
      <c r="B6" s="533" t="s">
        <v>29</v>
      </c>
      <c r="C6" s="533" t="s">
        <v>29</v>
      </c>
      <c r="D6" s="533" t="s">
        <v>29</v>
      </c>
      <c r="E6" s="533" t="s">
        <v>29</v>
      </c>
      <c r="F6" s="533" t="s">
        <v>29</v>
      </c>
      <c r="G6" s="533" t="s">
        <v>29</v>
      </c>
      <c r="H6" s="533" t="s">
        <v>29</v>
      </c>
      <c r="I6" s="533" t="s">
        <v>29</v>
      </c>
      <c r="J6" s="533" t="s">
        <v>29</v>
      </c>
      <c r="K6" s="533" t="s">
        <v>29</v>
      </c>
      <c r="L6" s="533" t="s">
        <v>29</v>
      </c>
      <c r="M6" s="533" t="s">
        <v>29</v>
      </c>
      <c r="N6" s="533" t="s">
        <v>29</v>
      </c>
      <c r="O6" s="533" t="s">
        <v>29</v>
      </c>
      <c r="P6" s="533" t="s">
        <v>29</v>
      </c>
      <c r="Q6" s="533" t="s">
        <v>29</v>
      </c>
      <c r="R6" s="533" t="s">
        <v>29</v>
      </c>
      <c r="S6" s="533" t="s">
        <v>29</v>
      </c>
      <c r="T6" s="533" t="s">
        <v>29</v>
      </c>
      <c r="U6" s="533" t="s">
        <v>29</v>
      </c>
      <c r="V6" s="533" t="s">
        <v>29</v>
      </c>
      <c r="W6" s="533" t="s">
        <v>29</v>
      </c>
      <c r="X6" s="533" t="s">
        <v>29</v>
      </c>
      <c r="Y6" s="533" t="s">
        <v>29</v>
      </c>
      <c r="Z6" s="533" t="s">
        <v>29</v>
      </c>
      <c r="AA6" s="533" t="s">
        <v>29</v>
      </c>
      <c r="AB6" s="533" t="s">
        <v>29</v>
      </c>
      <c r="AC6" s="533" t="s">
        <v>29</v>
      </c>
      <c r="AD6" s="533" t="s">
        <v>29</v>
      </c>
      <c r="AE6" s="533" t="s">
        <v>29</v>
      </c>
      <c r="AF6" s="533" t="s">
        <v>29</v>
      </c>
      <c r="AG6" s="533" t="s">
        <v>29</v>
      </c>
      <c r="AH6" s="286"/>
      <c r="AJ6" s="33"/>
    </row>
    <row r="7" spans="1:39">
      <c r="A7" s="92" t="s">
        <v>89</v>
      </c>
      <c r="B7" s="533"/>
      <c r="C7" s="533"/>
      <c r="D7" s="533"/>
      <c r="E7" s="533"/>
      <c r="F7" s="533"/>
      <c r="G7" s="533"/>
      <c r="H7" s="533"/>
      <c r="I7" s="533"/>
      <c r="J7" s="533"/>
      <c r="K7" s="533"/>
      <c r="L7" s="533"/>
      <c r="M7" s="533"/>
      <c r="N7" s="533"/>
      <c r="O7" s="533"/>
      <c r="P7" s="533"/>
      <c r="Q7" s="533"/>
      <c r="R7" s="533"/>
      <c r="S7" s="533"/>
      <c r="T7" s="533"/>
      <c r="U7" s="533"/>
      <c r="V7" s="533"/>
      <c r="W7" s="533"/>
      <c r="X7" s="533"/>
      <c r="Y7" s="533"/>
      <c r="Z7" s="533"/>
      <c r="AA7" s="286"/>
      <c r="AB7" s="286"/>
      <c r="AC7" s="286"/>
      <c r="AD7" s="286"/>
      <c r="AE7" s="286"/>
      <c r="AF7" s="286"/>
      <c r="AG7" s="286"/>
      <c r="AH7" s="286"/>
      <c r="AI7" s="17"/>
      <c r="AK7" s="312"/>
    </row>
    <row r="8" spans="1:39">
      <c r="A8" s="92" t="s">
        <v>482</v>
      </c>
      <c r="B8" s="533"/>
      <c r="C8" s="533"/>
      <c r="D8" s="533"/>
      <c r="E8" s="533"/>
      <c r="F8" s="533"/>
      <c r="G8" s="533"/>
      <c r="H8" s="533"/>
      <c r="I8" s="533"/>
      <c r="J8" s="533"/>
      <c r="K8" s="533"/>
      <c r="L8" s="533"/>
      <c r="M8" s="533"/>
      <c r="N8" s="533"/>
      <c r="O8" s="533"/>
      <c r="P8" s="533"/>
      <c r="Q8" s="533"/>
      <c r="R8" s="533"/>
      <c r="S8" s="533"/>
      <c r="T8" s="533"/>
      <c r="U8" s="533"/>
      <c r="V8" s="533"/>
      <c r="W8" s="533"/>
      <c r="X8" s="533"/>
      <c r="Y8" s="533"/>
      <c r="Z8" s="533"/>
      <c r="AA8" s="286"/>
      <c r="AB8" s="286"/>
      <c r="AC8" s="286"/>
      <c r="AD8" s="286"/>
      <c r="AE8" s="286"/>
      <c r="AF8" s="286"/>
      <c r="AG8" s="286"/>
      <c r="AH8" s="286"/>
    </row>
    <row r="9" spans="1:39">
      <c r="A9" s="92" t="s">
        <v>11</v>
      </c>
      <c r="B9" s="533" t="s">
        <v>94</v>
      </c>
      <c r="C9" s="533" t="s">
        <v>94</v>
      </c>
      <c r="D9" s="533" t="s">
        <v>94</v>
      </c>
      <c r="E9" s="533" t="s">
        <v>94</v>
      </c>
      <c r="F9" s="533" t="s">
        <v>94</v>
      </c>
      <c r="G9" s="533" t="s">
        <v>94</v>
      </c>
      <c r="H9" s="533" t="s">
        <v>94</v>
      </c>
      <c r="I9" s="533" t="s">
        <v>94</v>
      </c>
      <c r="J9" s="533" t="s">
        <v>94</v>
      </c>
      <c r="K9" s="533" t="s">
        <v>94</v>
      </c>
      <c r="L9" s="533" t="s">
        <v>94</v>
      </c>
      <c r="M9" s="533" t="s">
        <v>94</v>
      </c>
      <c r="N9" s="533" t="s">
        <v>94</v>
      </c>
      <c r="O9" s="533" t="s">
        <v>94</v>
      </c>
      <c r="P9" s="533" t="s">
        <v>94</v>
      </c>
      <c r="Q9" s="533" t="s">
        <v>94</v>
      </c>
      <c r="R9" s="533" t="s">
        <v>94</v>
      </c>
      <c r="S9" s="533" t="s">
        <v>94</v>
      </c>
      <c r="T9" s="533" t="s">
        <v>94</v>
      </c>
      <c r="U9" s="533" t="s">
        <v>94</v>
      </c>
      <c r="V9" s="533" t="s">
        <v>94</v>
      </c>
      <c r="W9" s="533" t="s">
        <v>94</v>
      </c>
      <c r="X9" s="533" t="s">
        <v>94</v>
      </c>
      <c r="Y9" s="533" t="s">
        <v>94</v>
      </c>
      <c r="Z9" s="533" t="s">
        <v>94</v>
      </c>
      <c r="AA9" s="533" t="s">
        <v>94</v>
      </c>
      <c r="AB9" s="533" t="s">
        <v>94</v>
      </c>
      <c r="AC9" s="533" t="s">
        <v>94</v>
      </c>
      <c r="AD9" s="533" t="s">
        <v>94</v>
      </c>
      <c r="AE9" s="533" t="s">
        <v>94</v>
      </c>
      <c r="AF9" s="533" t="s">
        <v>94</v>
      </c>
      <c r="AG9" s="533" t="s">
        <v>94</v>
      </c>
      <c r="AH9" s="286"/>
      <c r="AI9" s="17"/>
    </row>
    <row r="10" spans="1:39">
      <c r="A10" s="92" t="s">
        <v>10</v>
      </c>
      <c r="B10" s="533">
        <v>427.7</v>
      </c>
      <c r="C10" s="533">
        <v>536.5</v>
      </c>
      <c r="D10" s="533">
        <v>721.1</v>
      </c>
      <c r="E10" s="533">
        <v>547.70000000000005</v>
      </c>
      <c r="F10" s="533">
        <v>656.4</v>
      </c>
      <c r="G10" s="533">
        <v>861.8</v>
      </c>
      <c r="H10" s="533">
        <v>687.5</v>
      </c>
      <c r="I10" s="533">
        <v>680</v>
      </c>
      <c r="J10" s="533">
        <v>636.6</v>
      </c>
      <c r="K10" s="533">
        <v>664.9</v>
      </c>
      <c r="L10" s="533">
        <v>721</v>
      </c>
      <c r="M10" s="533">
        <v>695.3</v>
      </c>
      <c r="N10" s="533">
        <v>767.2</v>
      </c>
      <c r="O10" s="533">
        <v>508.3</v>
      </c>
      <c r="P10" s="533">
        <v>474.3</v>
      </c>
      <c r="Q10" s="533">
        <v>465.2</v>
      </c>
      <c r="R10" s="533">
        <v>645.6</v>
      </c>
      <c r="S10" s="533">
        <v>839.7</v>
      </c>
      <c r="T10" s="533">
        <v>738.4</v>
      </c>
      <c r="U10" s="533">
        <v>699.6</v>
      </c>
      <c r="V10" s="533">
        <v>815.5</v>
      </c>
      <c r="W10" s="533"/>
      <c r="X10" s="533"/>
      <c r="Y10" s="533"/>
      <c r="Z10" s="533"/>
      <c r="AA10" s="286"/>
      <c r="AB10" s="286"/>
      <c r="AC10" s="286"/>
      <c r="AD10" s="286"/>
      <c r="AE10" s="286"/>
      <c r="AF10" s="286"/>
      <c r="AG10" s="286"/>
      <c r="AH10" s="286"/>
      <c r="AI10" s="17"/>
      <c r="AK10" s="312"/>
    </row>
    <row r="11" spans="1:39">
      <c r="A11" s="92" t="s">
        <v>9</v>
      </c>
      <c r="B11" s="533">
        <v>981</v>
      </c>
      <c r="C11" s="533">
        <v>763.2</v>
      </c>
      <c r="D11" s="533">
        <v>624.6</v>
      </c>
      <c r="E11" s="533">
        <v>393.5</v>
      </c>
      <c r="F11" s="533">
        <v>292.39999999999998</v>
      </c>
      <c r="G11" s="533">
        <v>567.5</v>
      </c>
      <c r="H11" s="533">
        <v>830.3</v>
      </c>
      <c r="I11" s="533">
        <v>479.4</v>
      </c>
      <c r="J11" s="533">
        <v>563.1</v>
      </c>
      <c r="K11" s="533">
        <v>542</v>
      </c>
      <c r="L11" s="533">
        <v>770.7</v>
      </c>
      <c r="M11" s="533">
        <v>841.6</v>
      </c>
      <c r="N11" s="533">
        <v>830.2</v>
      </c>
      <c r="O11" s="533">
        <v>930.2</v>
      </c>
      <c r="P11" s="533">
        <v>951.6</v>
      </c>
      <c r="Q11" s="533">
        <v>983.6</v>
      </c>
      <c r="R11" s="533">
        <v>1144.5</v>
      </c>
      <c r="S11" s="533">
        <v>1225.5999999999999</v>
      </c>
      <c r="T11" s="533">
        <v>1325.4</v>
      </c>
      <c r="U11" s="533"/>
      <c r="V11" s="533"/>
      <c r="W11" s="533"/>
      <c r="X11" s="533"/>
      <c r="Y11" s="533"/>
      <c r="Z11" s="533"/>
      <c r="AA11" s="533"/>
      <c r="AB11" s="533"/>
      <c r="AC11" s="533"/>
      <c r="AD11" s="533"/>
      <c r="AE11" s="533"/>
      <c r="AF11" s="533"/>
      <c r="AG11" s="533"/>
      <c r="AH11" s="286"/>
      <c r="AI11" s="17"/>
    </row>
    <row r="12" spans="1:39">
      <c r="A12" s="92" t="s">
        <v>8</v>
      </c>
      <c r="B12" s="533" t="s">
        <v>94</v>
      </c>
      <c r="C12" s="533" t="s">
        <v>94</v>
      </c>
      <c r="D12" s="533" t="s">
        <v>94</v>
      </c>
      <c r="E12" s="533" t="s">
        <v>94</v>
      </c>
      <c r="F12" s="533" t="s">
        <v>94</v>
      </c>
      <c r="G12" s="533" t="s">
        <v>94</v>
      </c>
      <c r="H12" s="533" t="s">
        <v>94</v>
      </c>
      <c r="I12" s="533" t="s">
        <v>94</v>
      </c>
      <c r="J12" s="533" t="s">
        <v>94</v>
      </c>
      <c r="K12" s="533" t="s">
        <v>94</v>
      </c>
      <c r="L12" s="533" t="s">
        <v>94</v>
      </c>
      <c r="M12" s="533" t="s">
        <v>94</v>
      </c>
      <c r="N12" s="533" t="s">
        <v>94</v>
      </c>
      <c r="O12" s="533" t="s">
        <v>94</v>
      </c>
      <c r="P12" s="533" t="s">
        <v>94</v>
      </c>
      <c r="Q12" s="533" t="s">
        <v>94</v>
      </c>
      <c r="R12" s="533" t="s">
        <v>94</v>
      </c>
      <c r="S12" s="533" t="s">
        <v>94</v>
      </c>
      <c r="T12" s="533" t="s">
        <v>94</v>
      </c>
      <c r="U12" s="286">
        <v>5299.8</v>
      </c>
      <c r="V12" s="286">
        <v>5620.8</v>
      </c>
      <c r="W12" s="286">
        <v>5487.9</v>
      </c>
      <c r="X12" s="533">
        <v>5184.3999999999996</v>
      </c>
      <c r="Y12" s="533" t="s">
        <v>94</v>
      </c>
      <c r="Z12" s="533" t="s">
        <v>94</v>
      </c>
      <c r="AA12" s="533" t="s">
        <v>94</v>
      </c>
      <c r="AB12" s="533" t="s">
        <v>94</v>
      </c>
      <c r="AC12" s="533" t="s">
        <v>94</v>
      </c>
      <c r="AD12" s="533" t="s">
        <v>94</v>
      </c>
      <c r="AE12" s="533" t="s">
        <v>94</v>
      </c>
      <c r="AF12" s="533" t="s">
        <v>94</v>
      </c>
      <c r="AG12" s="533" t="s">
        <v>94</v>
      </c>
      <c r="AH12" s="286"/>
      <c r="AI12" s="74" t="s">
        <v>15</v>
      </c>
      <c r="AK12" s="269"/>
      <c r="AM12" s="617"/>
    </row>
    <row r="13" spans="1:39">
      <c r="A13" s="92" t="s">
        <v>6</v>
      </c>
      <c r="B13" s="533">
        <v>1348.1</v>
      </c>
      <c r="C13" s="533">
        <v>1114.2</v>
      </c>
      <c r="D13" s="533">
        <v>1092.9000000000001</v>
      </c>
      <c r="E13" s="533">
        <v>995.9</v>
      </c>
      <c r="F13" s="533">
        <v>825.8</v>
      </c>
      <c r="G13" s="533">
        <v>1052.7</v>
      </c>
      <c r="H13" s="533">
        <v>1118.3</v>
      </c>
      <c r="I13" s="533">
        <v>1087.3</v>
      </c>
      <c r="J13" s="533">
        <v>1010.6</v>
      </c>
      <c r="K13" s="533">
        <v>852.4</v>
      </c>
      <c r="L13" s="533">
        <v>636</v>
      </c>
      <c r="M13" s="533">
        <v>556.1</v>
      </c>
      <c r="N13" s="533">
        <v>1192.9000000000001</v>
      </c>
      <c r="O13" s="533">
        <v>1498.2</v>
      </c>
      <c r="P13" s="533">
        <v>1671.9</v>
      </c>
      <c r="Q13" s="533">
        <v>1580.3</v>
      </c>
      <c r="R13" s="533">
        <v>1729.6</v>
      </c>
      <c r="S13" s="533">
        <v>2020.4</v>
      </c>
      <c r="T13" s="533">
        <v>1823.1</v>
      </c>
      <c r="U13" s="533">
        <v>1618.7</v>
      </c>
      <c r="V13" s="533">
        <v>2348.3000000000002</v>
      </c>
      <c r="W13" s="533"/>
      <c r="X13" s="533"/>
      <c r="Y13" s="533"/>
      <c r="Z13" s="533"/>
      <c r="AA13" s="286"/>
      <c r="AB13" s="286"/>
      <c r="AC13" s="286"/>
      <c r="AD13" s="286"/>
      <c r="AE13" s="286"/>
      <c r="AF13" s="286"/>
      <c r="AG13" s="286"/>
      <c r="AH13" s="286"/>
      <c r="AI13" s="17"/>
    </row>
    <row r="14" spans="1:39">
      <c r="A14" s="92" t="s">
        <v>17</v>
      </c>
      <c r="B14" s="533" t="s">
        <v>94</v>
      </c>
      <c r="C14" s="533" t="s">
        <v>94</v>
      </c>
      <c r="D14" s="533" t="s">
        <v>94</v>
      </c>
      <c r="E14" s="533" t="s">
        <v>94</v>
      </c>
      <c r="F14" s="533" t="s">
        <v>94</v>
      </c>
      <c r="G14" s="533" t="s">
        <v>94</v>
      </c>
      <c r="H14" s="533" t="s">
        <v>94</v>
      </c>
      <c r="I14" s="533" t="s">
        <v>94</v>
      </c>
      <c r="J14" s="533" t="s">
        <v>94</v>
      </c>
      <c r="K14" s="533" t="s">
        <v>94</v>
      </c>
      <c r="L14" s="533" t="s">
        <v>94</v>
      </c>
      <c r="M14" s="533" t="s">
        <v>94</v>
      </c>
      <c r="N14" s="533" t="s">
        <v>94</v>
      </c>
      <c r="O14" s="533" t="s">
        <v>94</v>
      </c>
      <c r="P14" s="533" t="s">
        <v>94</v>
      </c>
      <c r="Q14" s="533" t="s">
        <v>94</v>
      </c>
      <c r="R14" s="533" t="s">
        <v>94</v>
      </c>
      <c r="S14" s="533" t="s">
        <v>94</v>
      </c>
      <c r="T14" s="533" t="s">
        <v>94</v>
      </c>
      <c r="U14" s="533" t="s">
        <v>94</v>
      </c>
      <c r="V14" s="533" t="s">
        <v>94</v>
      </c>
      <c r="W14" s="533" t="s">
        <v>94</v>
      </c>
      <c r="X14" s="533" t="s">
        <v>94</v>
      </c>
      <c r="Y14" s="533" t="s">
        <v>94</v>
      </c>
      <c r="Z14" s="533" t="s">
        <v>94</v>
      </c>
      <c r="AA14" s="533" t="s">
        <v>94</v>
      </c>
      <c r="AB14" s="533" t="s">
        <v>94</v>
      </c>
      <c r="AC14" s="533" t="s">
        <v>94</v>
      </c>
      <c r="AD14" s="533" t="s">
        <v>94</v>
      </c>
      <c r="AE14" s="533" t="s">
        <v>94</v>
      </c>
      <c r="AF14" s="533" t="s">
        <v>94</v>
      </c>
      <c r="AG14" s="533" t="s">
        <v>94</v>
      </c>
      <c r="AH14" s="286"/>
      <c r="AI14" s="17"/>
    </row>
    <row r="15" spans="1:39">
      <c r="A15" s="92" t="s">
        <v>4</v>
      </c>
      <c r="B15" s="533" t="s">
        <v>94</v>
      </c>
      <c r="C15" s="533" t="s">
        <v>94</v>
      </c>
      <c r="D15" s="533" t="s">
        <v>94</v>
      </c>
      <c r="E15" s="533" t="s">
        <v>94</v>
      </c>
      <c r="F15" s="533" t="s">
        <v>94</v>
      </c>
      <c r="G15" s="533" t="s">
        <v>94</v>
      </c>
      <c r="H15" s="533" t="s">
        <v>94</v>
      </c>
      <c r="I15" s="533" t="s">
        <v>94</v>
      </c>
      <c r="J15" s="533" t="s">
        <v>94</v>
      </c>
      <c r="K15" s="533" t="s">
        <v>94</v>
      </c>
      <c r="L15" s="533" t="s">
        <v>94</v>
      </c>
      <c r="M15" s="533" t="s">
        <v>94</v>
      </c>
      <c r="N15" s="533" t="s">
        <v>94</v>
      </c>
      <c r="O15" s="533" t="s">
        <v>94</v>
      </c>
      <c r="P15" s="533" t="s">
        <v>94</v>
      </c>
      <c r="Q15" s="533" t="s">
        <v>94</v>
      </c>
      <c r="R15" s="533" t="s">
        <v>94</v>
      </c>
      <c r="S15" s="533" t="s">
        <v>94</v>
      </c>
      <c r="T15" s="533" t="s">
        <v>94</v>
      </c>
      <c r="U15" s="533" t="s">
        <v>94</v>
      </c>
      <c r="V15" s="533" t="s">
        <v>94</v>
      </c>
      <c r="W15" s="533" t="s">
        <v>94</v>
      </c>
      <c r="X15" s="533" t="s">
        <v>94</v>
      </c>
      <c r="Y15" s="533" t="s">
        <v>94</v>
      </c>
      <c r="Z15" s="533" t="s">
        <v>94</v>
      </c>
      <c r="AA15" s="533" t="s">
        <v>94</v>
      </c>
      <c r="AB15" s="533" t="s">
        <v>94</v>
      </c>
      <c r="AC15" s="533" t="s">
        <v>94</v>
      </c>
      <c r="AD15" s="533" t="s">
        <v>94</v>
      </c>
      <c r="AE15" s="533" t="s">
        <v>94</v>
      </c>
      <c r="AF15" s="533" t="s">
        <v>94</v>
      </c>
      <c r="AG15" s="533" t="s">
        <v>94</v>
      </c>
      <c r="AH15" s="286"/>
      <c r="AI15" s="17"/>
      <c r="AK15" s="269"/>
    </row>
    <row r="16" spans="1:39">
      <c r="A16" s="92" t="s">
        <v>3</v>
      </c>
      <c r="B16" s="533">
        <v>3836.9</v>
      </c>
      <c r="C16" s="533">
        <v>4008.4</v>
      </c>
      <c r="D16" s="533">
        <v>2529</v>
      </c>
      <c r="E16" s="533">
        <v>2738.5</v>
      </c>
      <c r="F16" s="533">
        <v>2980.4</v>
      </c>
      <c r="G16" s="533">
        <v>3009.8</v>
      </c>
      <c r="H16" s="533">
        <v>3157.6</v>
      </c>
      <c r="I16" s="533">
        <v>3389.8</v>
      </c>
      <c r="J16" s="533">
        <v>2571.1</v>
      </c>
      <c r="K16" s="308">
        <v>1473.78</v>
      </c>
      <c r="L16" s="308">
        <v>1828.72</v>
      </c>
      <c r="M16" s="308">
        <v>1844.75</v>
      </c>
      <c r="N16" s="308">
        <v>2002.64</v>
      </c>
      <c r="O16" s="308">
        <v>1811.08</v>
      </c>
      <c r="P16" s="308">
        <v>1756.7</v>
      </c>
      <c r="Q16" s="308">
        <v>1489.4</v>
      </c>
      <c r="R16" s="308">
        <v>1791.77</v>
      </c>
      <c r="S16" s="308">
        <v>1489.4</v>
      </c>
      <c r="T16" s="308">
        <v>1745</v>
      </c>
      <c r="U16" s="308">
        <v>2238</v>
      </c>
      <c r="V16" s="308">
        <v>2426</v>
      </c>
      <c r="W16" s="308">
        <v>2549</v>
      </c>
      <c r="X16" s="308">
        <v>2367</v>
      </c>
      <c r="Y16" s="308">
        <v>3741.98</v>
      </c>
      <c r="Z16" s="308">
        <v>4121.67</v>
      </c>
      <c r="AA16" s="308">
        <v>4255.05</v>
      </c>
      <c r="AB16" s="308">
        <v>4899.72</v>
      </c>
      <c r="AC16" s="308">
        <v>4672.49</v>
      </c>
      <c r="AD16" s="308">
        <v>4690.71</v>
      </c>
      <c r="AE16" s="643">
        <v>4709.79</v>
      </c>
      <c r="AF16" s="534">
        <v>4664</v>
      </c>
      <c r="AG16" s="534">
        <v>4617</v>
      </c>
      <c r="AH16" s="286">
        <v>4641</v>
      </c>
      <c r="AK16" s="312"/>
    </row>
    <row r="17" spans="1:38">
      <c r="A17" s="92" t="s">
        <v>32</v>
      </c>
      <c r="B17" s="533"/>
      <c r="C17" s="533"/>
      <c r="D17" s="533"/>
      <c r="E17" s="533"/>
      <c r="F17" s="533"/>
      <c r="G17" s="533"/>
      <c r="H17" s="533"/>
      <c r="I17" s="533"/>
      <c r="J17" s="533"/>
      <c r="K17" s="533"/>
      <c r="L17" s="533"/>
      <c r="M17" s="533"/>
      <c r="N17" s="533"/>
      <c r="O17" s="533"/>
      <c r="P17" s="533"/>
      <c r="Q17" s="533">
        <v>2611.4</v>
      </c>
      <c r="R17" s="533">
        <v>2291.5</v>
      </c>
      <c r="S17" s="533">
        <v>3041.2</v>
      </c>
      <c r="T17" s="533">
        <v>3764</v>
      </c>
      <c r="U17" s="533">
        <v>4339.3</v>
      </c>
      <c r="V17" s="533">
        <v>3839.4</v>
      </c>
      <c r="W17" s="533">
        <v>3316</v>
      </c>
      <c r="X17" s="533">
        <v>4526.1000000000004</v>
      </c>
      <c r="Y17" s="533"/>
      <c r="Z17" s="533"/>
      <c r="AA17" s="286"/>
      <c r="AB17" s="286"/>
      <c r="AC17" s="286"/>
      <c r="AD17" s="286"/>
      <c r="AE17" s="286"/>
      <c r="AF17" s="286"/>
      <c r="AG17" s="286"/>
      <c r="AH17" s="286"/>
      <c r="AI17" s="17"/>
      <c r="AK17" s="312"/>
    </row>
    <row r="18" spans="1:38">
      <c r="A18" s="92" t="s">
        <v>1</v>
      </c>
      <c r="B18" s="533"/>
      <c r="C18" s="533"/>
      <c r="D18" s="533"/>
      <c r="E18" s="533"/>
      <c r="F18" s="533"/>
      <c r="G18" s="533"/>
      <c r="H18" s="533"/>
      <c r="I18" s="533"/>
      <c r="J18" s="533"/>
      <c r="K18" s="533"/>
      <c r="L18" s="533"/>
      <c r="M18" s="533"/>
      <c r="N18" s="533"/>
      <c r="O18" s="533"/>
      <c r="P18" s="533"/>
      <c r="Q18" s="533"/>
      <c r="R18" s="533"/>
      <c r="S18" s="533"/>
      <c r="T18" s="533"/>
      <c r="U18" s="533"/>
      <c r="V18" s="533"/>
      <c r="W18" s="533"/>
      <c r="X18" s="533"/>
      <c r="Y18" s="533"/>
      <c r="Z18" s="533"/>
      <c r="AA18" s="286"/>
      <c r="AB18" s="286"/>
      <c r="AC18" s="286"/>
      <c r="AD18" s="286"/>
      <c r="AE18" s="286"/>
      <c r="AF18" s="286"/>
      <c r="AG18" s="286"/>
      <c r="AH18" s="286"/>
      <c r="AI18" s="17"/>
      <c r="AK18" s="312"/>
    </row>
    <row r="19" spans="1:38">
      <c r="A19" s="92" t="s">
        <v>23</v>
      </c>
      <c r="B19" s="533"/>
      <c r="C19" s="533"/>
      <c r="D19" s="533"/>
      <c r="E19" s="533"/>
      <c r="F19" s="533"/>
      <c r="G19" s="533"/>
      <c r="H19" s="533"/>
      <c r="I19" s="533"/>
      <c r="J19" s="533"/>
      <c r="K19" s="533"/>
      <c r="L19" s="533"/>
      <c r="M19" s="533"/>
      <c r="N19" s="533"/>
      <c r="O19" s="533"/>
      <c r="P19" s="533"/>
      <c r="Q19" s="533"/>
      <c r="R19" s="533"/>
      <c r="S19" s="533"/>
      <c r="T19" s="533"/>
      <c r="U19" s="533">
        <v>2890</v>
      </c>
      <c r="V19" s="533">
        <v>2730</v>
      </c>
      <c r="W19" s="533">
        <v>3670</v>
      </c>
      <c r="X19" s="533">
        <v>3670</v>
      </c>
      <c r="Y19" s="533">
        <v>3670</v>
      </c>
      <c r="Z19" s="533">
        <v>3670</v>
      </c>
      <c r="AA19" s="286">
        <v>2950</v>
      </c>
      <c r="AB19" s="286">
        <v>2960</v>
      </c>
      <c r="AC19" s="286">
        <v>2920</v>
      </c>
      <c r="AD19" s="286"/>
      <c r="AE19" s="286"/>
      <c r="AF19" s="286"/>
      <c r="AG19" s="286"/>
      <c r="AH19" s="286"/>
      <c r="AI19" s="17"/>
      <c r="AL19" s="8"/>
    </row>
    <row r="20" spans="1:38">
      <c r="A20" s="17"/>
      <c r="B20" s="17"/>
      <c r="P20" s="17"/>
      <c r="Q20" s="17"/>
      <c r="R20" s="17"/>
      <c r="S20" s="17"/>
      <c r="T20" s="17"/>
      <c r="X20" s="17"/>
      <c r="AE20" s="190"/>
      <c r="AF20" s="190"/>
      <c r="AG20" s="190"/>
      <c r="AH20" s="190"/>
    </row>
    <row r="21" spans="1:38">
      <c r="A21" s="44" t="s">
        <v>18</v>
      </c>
      <c r="B21" s="13"/>
      <c r="D21" s="17"/>
      <c r="F21" s="17"/>
      <c r="G21" s="17"/>
      <c r="H21" s="17"/>
      <c r="I21" s="17"/>
      <c r="J21" s="17"/>
      <c r="K21" s="17"/>
      <c r="L21" s="17"/>
      <c r="M21" s="17"/>
      <c r="N21" s="17"/>
      <c r="O21" s="17"/>
      <c r="P21" s="17"/>
      <c r="Q21" s="17"/>
      <c r="R21" s="17"/>
      <c r="S21" s="17"/>
      <c r="T21" s="17"/>
      <c r="X21" s="17"/>
      <c r="AE21" s="13"/>
      <c r="AF21" s="13"/>
      <c r="AG21" s="13"/>
      <c r="AH21" s="13"/>
    </row>
    <row r="22" spans="1:38">
      <c r="A22" s="17"/>
      <c r="B22" s="17"/>
      <c r="D22" s="17"/>
      <c r="F22" s="17"/>
      <c r="G22" s="17"/>
      <c r="H22" s="17"/>
      <c r="I22" s="17"/>
      <c r="J22" s="17"/>
      <c r="K22" s="17"/>
      <c r="L22" s="17"/>
      <c r="M22" s="17"/>
      <c r="N22" s="17"/>
      <c r="O22" s="17"/>
      <c r="P22" s="17"/>
      <c r="Q22" s="17"/>
      <c r="R22" s="17"/>
      <c r="S22" s="17"/>
      <c r="T22" s="17"/>
      <c r="U22" s="13"/>
      <c r="V22" s="13"/>
      <c r="W22" s="13"/>
      <c r="X22" s="17"/>
    </row>
    <row r="23" spans="1:38">
      <c r="A23" s="13" t="s">
        <v>271</v>
      </c>
      <c r="B23" s="17"/>
      <c r="D23" s="17"/>
      <c r="F23" s="17"/>
      <c r="G23" s="17"/>
      <c r="H23" s="17"/>
      <c r="I23" s="17"/>
      <c r="J23" s="17"/>
      <c r="K23" s="17"/>
      <c r="L23" s="17"/>
      <c r="M23" s="17"/>
      <c r="N23" s="17"/>
      <c r="O23" s="17"/>
      <c r="P23" s="17"/>
      <c r="Q23" s="17"/>
      <c r="R23" s="17"/>
      <c r="S23" s="17"/>
      <c r="T23" s="17"/>
      <c r="U23" s="13"/>
      <c r="V23" s="13"/>
      <c r="W23" s="13"/>
      <c r="X23" s="17"/>
      <c r="AE23" s="13"/>
      <c r="AF23" s="13"/>
      <c r="AG23" s="13"/>
      <c r="AH23" s="13"/>
    </row>
    <row r="24" spans="1:38">
      <c r="A24" s="17"/>
      <c r="U24" s="13"/>
      <c r="V24" s="13"/>
      <c r="W24" s="13"/>
      <c r="AE24" s="13"/>
      <c r="AF24" s="13"/>
      <c r="AG24" s="13"/>
      <c r="AH24" s="13"/>
    </row>
    <row r="25" spans="1:38">
      <c r="A25" s="17" t="s">
        <v>2876</v>
      </c>
      <c r="U25" s="13"/>
      <c r="V25" s="13"/>
      <c r="W25" s="13"/>
    </row>
    <row r="26" spans="1:38">
      <c r="A26" s="17"/>
      <c r="U26" s="13"/>
      <c r="V26" s="13"/>
      <c r="W26" s="13"/>
    </row>
    <row r="27" spans="1:38">
      <c r="A27" s="17" t="s">
        <v>3168</v>
      </c>
      <c r="U27" s="13"/>
      <c r="V27" s="13"/>
      <c r="W27" s="13"/>
    </row>
    <row r="28" spans="1:38">
      <c r="A28" s="17"/>
      <c r="U28" s="13"/>
      <c r="V28" s="13"/>
      <c r="W28" s="13"/>
    </row>
    <row r="29" spans="1:38">
      <c r="A29" s="17" t="s">
        <v>3378</v>
      </c>
      <c r="U29" s="13"/>
      <c r="V29" s="13"/>
      <c r="W29" s="13"/>
    </row>
    <row r="30" spans="1:38">
      <c r="A30" s="17"/>
      <c r="U30" s="13"/>
      <c r="V30" s="13"/>
      <c r="W30" s="13"/>
    </row>
    <row r="31" spans="1:38">
      <c r="A31" s="53" t="s">
        <v>102</v>
      </c>
      <c r="U31" s="13"/>
      <c r="V31" s="13"/>
      <c r="W31" s="13"/>
      <c r="AE31" s="13"/>
      <c r="AF31" s="13"/>
      <c r="AG31" s="13"/>
      <c r="AH31" s="13"/>
    </row>
    <row r="32" spans="1:38">
      <c r="U32" s="13"/>
      <c r="V32" s="13"/>
      <c r="W32" s="13"/>
      <c r="AE32" s="13"/>
      <c r="AF32" s="13"/>
      <c r="AG32" s="13"/>
      <c r="AH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sheetData>
  <conditionalFormatting sqref="U1:W2">
    <cfRule type="expression" dxfId="68" priority="1" stopIfTrue="1">
      <formula>#N/A</formula>
    </cfRule>
  </conditionalFormatting>
  <hyperlinks>
    <hyperlink ref="AJ3" location="Content!A1" display="Back to content page" xr:uid="{00000000-0004-0000-1E01-000000000000}"/>
  </hyperlinks>
  <pageMargins left="0.7" right="0.7" top="0.75" bottom="0.75" header="0.3" footer="0.3"/>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1-000000000000}">
  <sheetPr codeName="Sheet288"/>
  <dimension ref="A1:AM42"/>
  <sheetViews>
    <sheetView topLeftCell="A7" zoomScale="89" zoomScaleNormal="89" workbookViewId="0">
      <selection activeCell="A29" sqref="A29:A31"/>
    </sheetView>
  </sheetViews>
  <sheetFormatPr defaultRowHeight="14.4"/>
  <cols>
    <col min="1" max="1" width="33.77734375" customWidth="1"/>
    <col min="2" max="34" width="7.44140625" customWidth="1"/>
  </cols>
  <sheetData>
    <row r="1" spans="1:39">
      <c r="A1" s="18" t="s">
        <v>3009</v>
      </c>
      <c r="B1" s="17"/>
      <c r="C1" s="17"/>
      <c r="D1" s="17"/>
      <c r="E1" s="17"/>
      <c r="F1" s="17"/>
      <c r="G1" s="17"/>
      <c r="H1" s="17"/>
      <c r="I1" s="17"/>
      <c r="J1" s="17"/>
      <c r="K1" s="17"/>
      <c r="L1" s="17"/>
      <c r="M1" s="17"/>
      <c r="N1" s="17"/>
      <c r="O1" s="17"/>
      <c r="P1" s="17"/>
      <c r="Q1" s="17"/>
      <c r="R1" s="17"/>
      <c r="S1" s="17"/>
      <c r="T1" s="17"/>
      <c r="U1" s="62"/>
      <c r="V1" s="62"/>
      <c r="W1" s="62"/>
      <c r="AE1" s="13"/>
      <c r="AF1" s="13"/>
      <c r="AG1" s="13"/>
      <c r="AH1" s="13"/>
    </row>
    <row r="2" spans="1:39">
      <c r="A2" s="17"/>
      <c r="B2" s="17"/>
      <c r="C2" s="17"/>
      <c r="D2" s="17"/>
      <c r="E2" s="17"/>
      <c r="F2" s="17"/>
      <c r="G2" s="17"/>
      <c r="H2" s="17"/>
      <c r="I2" s="17"/>
      <c r="J2" s="17"/>
      <c r="K2" s="17"/>
      <c r="L2" s="17"/>
      <c r="M2" s="17"/>
      <c r="N2" s="17"/>
      <c r="O2" s="17"/>
      <c r="P2" s="17"/>
      <c r="Q2" s="17"/>
      <c r="R2" s="17"/>
      <c r="S2" s="17"/>
      <c r="T2" s="17"/>
      <c r="U2" s="62"/>
      <c r="V2" s="62"/>
      <c r="W2" s="62"/>
      <c r="AE2" s="13"/>
      <c r="AF2" s="13"/>
      <c r="AG2" s="13"/>
      <c r="AH2" s="13"/>
    </row>
    <row r="3" spans="1:39">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J3" s="1" t="s">
        <v>528</v>
      </c>
      <c r="AL3" s="44"/>
      <c r="AM3" s="44"/>
    </row>
    <row r="4" spans="1:39">
      <c r="A4" s="92" t="s">
        <v>13</v>
      </c>
      <c r="B4" s="445"/>
      <c r="C4" s="445"/>
      <c r="D4" s="445"/>
      <c r="E4" s="445"/>
      <c r="F4" s="445"/>
      <c r="G4" s="445"/>
      <c r="H4" s="445"/>
      <c r="I4" s="445"/>
      <c r="J4" s="445"/>
      <c r="K4" s="445"/>
      <c r="L4" s="445"/>
      <c r="M4" s="445"/>
      <c r="N4" s="445"/>
      <c r="O4" s="445"/>
      <c r="P4" s="445"/>
      <c r="Q4" s="445"/>
      <c r="R4" s="445"/>
      <c r="S4" s="445"/>
      <c r="T4" s="445"/>
      <c r="U4" s="445"/>
      <c r="V4" s="445"/>
      <c r="W4" s="445"/>
      <c r="X4" s="445"/>
      <c r="Y4" s="445"/>
      <c r="Z4" s="309"/>
      <c r="AA4" s="309"/>
      <c r="AB4" s="309"/>
      <c r="AC4" s="309"/>
      <c r="AD4" s="309"/>
      <c r="AE4" s="309"/>
      <c r="AF4" s="309"/>
      <c r="AG4" s="309"/>
      <c r="AH4" s="309"/>
      <c r="AK4" s="312"/>
    </row>
    <row r="5" spans="1:39">
      <c r="A5" s="92" t="s">
        <v>12</v>
      </c>
      <c r="B5" s="445" t="s">
        <v>29</v>
      </c>
      <c r="C5" s="445" t="s">
        <v>29</v>
      </c>
      <c r="D5" s="445" t="s">
        <v>29</v>
      </c>
      <c r="E5" s="445" t="s">
        <v>29</v>
      </c>
      <c r="F5" s="445" t="s">
        <v>29</v>
      </c>
      <c r="G5" s="445" t="s">
        <v>29</v>
      </c>
      <c r="H5" s="445" t="s">
        <v>29</v>
      </c>
      <c r="I5" s="445" t="s">
        <v>29</v>
      </c>
      <c r="J5" s="445" t="s">
        <v>29</v>
      </c>
      <c r="K5" s="445" t="s">
        <v>29</v>
      </c>
      <c r="L5" s="445" t="s">
        <v>29</v>
      </c>
      <c r="M5" s="445" t="s">
        <v>29</v>
      </c>
      <c r="N5" s="445" t="s">
        <v>29</v>
      </c>
      <c r="O5" s="445" t="s">
        <v>29</v>
      </c>
      <c r="P5" s="445" t="s">
        <v>29</v>
      </c>
      <c r="Q5" s="445" t="s">
        <v>29</v>
      </c>
      <c r="R5" s="445" t="s">
        <v>29</v>
      </c>
      <c r="S5" s="445" t="s">
        <v>29</v>
      </c>
      <c r="T5" s="445" t="s">
        <v>29</v>
      </c>
      <c r="U5" s="445" t="s">
        <v>29</v>
      </c>
      <c r="V5" s="445" t="s">
        <v>29</v>
      </c>
      <c r="W5" s="445" t="s">
        <v>29</v>
      </c>
      <c r="X5" s="445" t="s">
        <v>29</v>
      </c>
      <c r="Y5" s="445" t="s">
        <v>29</v>
      </c>
      <c r="Z5" s="644" t="s">
        <v>94</v>
      </c>
      <c r="AA5" s="644" t="s">
        <v>94</v>
      </c>
      <c r="AB5" s="644" t="s">
        <v>94</v>
      </c>
      <c r="AC5" s="644" t="s">
        <v>94</v>
      </c>
      <c r="AD5" s="644" t="s">
        <v>94</v>
      </c>
      <c r="AE5" s="644" t="s">
        <v>94</v>
      </c>
      <c r="AF5" s="644" t="s">
        <v>94</v>
      </c>
      <c r="AG5" s="644" t="s">
        <v>94</v>
      </c>
      <c r="AH5" s="309"/>
      <c r="AK5" s="312"/>
    </row>
    <row r="6" spans="1:39">
      <c r="A6" s="92" t="s">
        <v>483</v>
      </c>
      <c r="B6" s="445" t="s">
        <v>29</v>
      </c>
      <c r="C6" s="445" t="s">
        <v>29</v>
      </c>
      <c r="D6" s="445" t="s">
        <v>29</v>
      </c>
      <c r="E6" s="445" t="s">
        <v>29</v>
      </c>
      <c r="F6" s="445" t="s">
        <v>29</v>
      </c>
      <c r="G6" s="445" t="s">
        <v>29</v>
      </c>
      <c r="H6" s="445" t="s">
        <v>29</v>
      </c>
      <c r="I6" s="445" t="s">
        <v>29</v>
      </c>
      <c r="J6" s="445" t="s">
        <v>29</v>
      </c>
      <c r="K6" s="445" t="s">
        <v>29</v>
      </c>
      <c r="L6" s="445" t="s">
        <v>29</v>
      </c>
      <c r="M6" s="445" t="s">
        <v>29</v>
      </c>
      <c r="N6" s="445" t="s">
        <v>29</v>
      </c>
      <c r="O6" s="445" t="s">
        <v>29</v>
      </c>
      <c r="P6" s="445" t="s">
        <v>29</v>
      </c>
      <c r="Q6" s="445" t="s">
        <v>29</v>
      </c>
      <c r="R6" s="445" t="s">
        <v>29</v>
      </c>
      <c r="S6" s="445" t="s">
        <v>29</v>
      </c>
      <c r="T6" s="445" t="s">
        <v>29</v>
      </c>
      <c r="U6" s="445" t="s">
        <v>29</v>
      </c>
      <c r="V6" s="445" t="s">
        <v>29</v>
      </c>
      <c r="W6" s="445" t="s">
        <v>29</v>
      </c>
      <c r="X6" s="445" t="s">
        <v>29</v>
      </c>
      <c r="Y6" s="445" t="s">
        <v>29</v>
      </c>
      <c r="Z6" s="445" t="s">
        <v>29</v>
      </c>
      <c r="AA6" s="445" t="s">
        <v>29</v>
      </c>
      <c r="AB6" s="445" t="s">
        <v>29</v>
      </c>
      <c r="AC6" s="445" t="s">
        <v>29</v>
      </c>
      <c r="AD6" s="445" t="s">
        <v>29</v>
      </c>
      <c r="AE6" s="445" t="s">
        <v>29</v>
      </c>
      <c r="AF6" s="445" t="s">
        <v>29</v>
      </c>
      <c r="AG6" s="445" t="s">
        <v>29</v>
      </c>
      <c r="AH6" s="309"/>
    </row>
    <row r="7" spans="1:39">
      <c r="A7" s="92" t="s">
        <v>89</v>
      </c>
      <c r="B7" s="445"/>
      <c r="C7" s="445"/>
      <c r="D7" s="445"/>
      <c r="E7" s="445"/>
      <c r="F7" s="445"/>
      <c r="G7" s="445"/>
      <c r="H7" s="445"/>
      <c r="I7" s="445"/>
      <c r="J7" s="445"/>
      <c r="K7" s="445"/>
      <c r="L7" s="445"/>
      <c r="M7" s="445"/>
      <c r="N7" s="445"/>
      <c r="O7" s="445"/>
      <c r="P7" s="445"/>
      <c r="Q7" s="445"/>
      <c r="R7" s="445"/>
      <c r="S7" s="445"/>
      <c r="T7" s="445"/>
      <c r="U7" s="445"/>
      <c r="V7" s="445"/>
      <c r="W7" s="445"/>
      <c r="X7" s="445"/>
      <c r="Y7" s="445"/>
      <c r="Z7" s="309"/>
      <c r="AA7" s="309"/>
      <c r="AB7" s="309"/>
      <c r="AC7" s="309"/>
      <c r="AD7" s="309"/>
      <c r="AE7" s="309"/>
      <c r="AF7" s="309"/>
      <c r="AG7" s="309"/>
      <c r="AH7" s="309"/>
      <c r="AK7" s="312"/>
    </row>
    <row r="8" spans="1:39">
      <c r="A8" s="92" t="s">
        <v>482</v>
      </c>
      <c r="B8" s="445"/>
      <c r="C8" s="445"/>
      <c r="D8" s="445"/>
      <c r="E8" s="445"/>
      <c r="F8" s="445"/>
      <c r="G8" s="445"/>
      <c r="H8" s="445"/>
      <c r="I8" s="445"/>
      <c r="J8" s="445"/>
      <c r="K8" s="445"/>
      <c r="L8" s="445"/>
      <c r="M8" s="445"/>
      <c r="N8" s="445"/>
      <c r="O8" s="445"/>
      <c r="P8" s="445"/>
      <c r="Q8" s="445"/>
      <c r="R8" s="445"/>
      <c r="S8" s="445"/>
      <c r="T8" s="445"/>
      <c r="U8" s="445"/>
      <c r="V8" s="445"/>
      <c r="W8" s="445"/>
      <c r="X8" s="445"/>
      <c r="Y8" s="445"/>
      <c r="Z8" s="309"/>
      <c r="AA8" s="309"/>
      <c r="AB8" s="309"/>
      <c r="AC8" s="309"/>
      <c r="AD8" s="309"/>
      <c r="AE8" s="309"/>
      <c r="AF8" s="309"/>
      <c r="AG8" s="309"/>
      <c r="AH8" s="309"/>
    </row>
    <row r="9" spans="1:39">
      <c r="A9" s="92" t="s">
        <v>11</v>
      </c>
      <c r="B9" s="445" t="s">
        <v>94</v>
      </c>
      <c r="C9" s="445" t="s">
        <v>94</v>
      </c>
      <c r="D9" s="445" t="s">
        <v>94</v>
      </c>
      <c r="E9" s="445" t="s">
        <v>94</v>
      </c>
      <c r="F9" s="445" t="s">
        <v>94</v>
      </c>
      <c r="G9" s="445" t="s">
        <v>94</v>
      </c>
      <c r="H9" s="445" t="s">
        <v>94</v>
      </c>
      <c r="I9" s="445" t="s">
        <v>94</v>
      </c>
      <c r="J9" s="445" t="s">
        <v>94</v>
      </c>
      <c r="K9" s="445" t="s">
        <v>94</v>
      </c>
      <c r="L9" s="445" t="s">
        <v>94</v>
      </c>
      <c r="M9" s="445" t="s">
        <v>94</v>
      </c>
      <c r="N9" s="445" t="s">
        <v>94</v>
      </c>
      <c r="O9" s="445" t="s">
        <v>94</v>
      </c>
      <c r="P9" s="445" t="s">
        <v>94</v>
      </c>
      <c r="Q9" s="445" t="s">
        <v>94</v>
      </c>
      <c r="R9" s="445" t="s">
        <v>94</v>
      </c>
      <c r="S9" s="445" t="s">
        <v>94</v>
      </c>
      <c r="T9" s="445" t="s">
        <v>94</v>
      </c>
      <c r="U9" s="445" t="s">
        <v>94</v>
      </c>
      <c r="V9" s="445" t="s">
        <v>94</v>
      </c>
      <c r="W9" s="445" t="s">
        <v>94</v>
      </c>
      <c r="X9" s="445" t="s">
        <v>94</v>
      </c>
      <c r="Y9" s="445" t="s">
        <v>94</v>
      </c>
      <c r="Z9" s="279" t="s">
        <v>94</v>
      </c>
      <c r="AA9" s="279" t="s">
        <v>94</v>
      </c>
      <c r="AB9" s="279" t="s">
        <v>94</v>
      </c>
      <c r="AC9" s="279" t="s">
        <v>94</v>
      </c>
      <c r="AD9" s="279" t="s">
        <v>94</v>
      </c>
      <c r="AE9" s="279" t="s">
        <v>94</v>
      </c>
      <c r="AF9" s="279" t="s">
        <v>94</v>
      </c>
      <c r="AG9" s="279" t="s">
        <v>94</v>
      </c>
      <c r="AH9" s="309"/>
    </row>
    <row r="10" spans="1:39">
      <c r="A10" s="92" t="s">
        <v>10</v>
      </c>
      <c r="B10" s="445">
        <v>12.8</v>
      </c>
      <c r="C10" s="445">
        <v>13.4</v>
      </c>
      <c r="D10" s="445">
        <v>15.7</v>
      </c>
      <c r="E10" s="445">
        <v>14.7</v>
      </c>
      <c r="F10" s="445">
        <v>17.600000000000001</v>
      </c>
      <c r="G10" s="445">
        <v>23.4</v>
      </c>
      <c r="H10" s="445">
        <v>137.5</v>
      </c>
      <c r="I10" s="445">
        <v>137.80000000000001</v>
      </c>
      <c r="J10" s="445">
        <v>127.3</v>
      </c>
      <c r="K10" s="445">
        <v>62.8</v>
      </c>
      <c r="L10" s="445">
        <v>66.3</v>
      </c>
      <c r="M10" s="445">
        <v>53.7</v>
      </c>
      <c r="N10" s="445">
        <v>39.4</v>
      </c>
      <c r="O10" s="445">
        <v>12.9</v>
      </c>
      <c r="P10" s="445">
        <v>13.4</v>
      </c>
      <c r="Q10" s="445">
        <v>13.1</v>
      </c>
      <c r="R10" s="445">
        <v>18.2</v>
      </c>
      <c r="S10" s="445">
        <v>23.6</v>
      </c>
      <c r="T10" s="445">
        <v>20.8</v>
      </c>
      <c r="U10" s="445">
        <v>19.7</v>
      </c>
      <c r="V10" s="445">
        <v>23</v>
      </c>
      <c r="W10" s="445"/>
      <c r="X10" s="445"/>
      <c r="Y10" s="445"/>
      <c r="Z10" s="645"/>
      <c r="AA10" s="309"/>
      <c r="AB10" s="309"/>
      <c r="AC10" s="309"/>
      <c r="AD10" s="309"/>
      <c r="AE10" s="309"/>
      <c r="AF10" s="309"/>
      <c r="AG10" s="309"/>
      <c r="AH10" s="309"/>
      <c r="AK10" s="312"/>
    </row>
    <row r="11" spans="1:39">
      <c r="A11" s="92" t="s">
        <v>9</v>
      </c>
      <c r="B11" s="445"/>
      <c r="C11" s="445"/>
      <c r="D11" s="445"/>
      <c r="E11" s="445"/>
      <c r="F11" s="445"/>
      <c r="G11" s="445"/>
      <c r="H11" s="445"/>
      <c r="I11" s="445"/>
      <c r="J11" s="445"/>
      <c r="K11" s="445"/>
      <c r="L11" s="445"/>
      <c r="M11" s="445"/>
      <c r="N11" s="445"/>
      <c r="O11" s="445"/>
      <c r="P11" s="445"/>
      <c r="Q11" s="445"/>
      <c r="R11" s="445"/>
      <c r="S11" s="445"/>
      <c r="T11" s="445"/>
      <c r="U11" s="445"/>
      <c r="V11" s="445"/>
      <c r="W11" s="445"/>
      <c r="X11" s="445"/>
      <c r="Y11" s="445"/>
      <c r="Z11" s="645"/>
      <c r="AA11" s="645"/>
      <c r="AB11" s="645"/>
      <c r="AC11" s="645"/>
      <c r="AD11" s="645"/>
      <c r="AE11" s="645"/>
      <c r="AF11" s="645"/>
      <c r="AG11" s="309"/>
      <c r="AH11" s="309"/>
    </row>
    <row r="12" spans="1:39">
      <c r="A12" s="92" t="s">
        <v>8</v>
      </c>
      <c r="B12" s="445">
        <v>52.8</v>
      </c>
      <c r="C12" s="445">
        <v>55.8</v>
      </c>
      <c r="D12" s="445">
        <v>49.1</v>
      </c>
      <c r="E12" s="445">
        <v>60.2</v>
      </c>
      <c r="F12" s="445">
        <v>69</v>
      </c>
      <c r="G12" s="445">
        <v>76.7</v>
      </c>
      <c r="H12" s="445">
        <v>60.6</v>
      </c>
      <c r="I12" s="445">
        <v>60</v>
      </c>
      <c r="J12" s="445">
        <v>47.4</v>
      </c>
      <c r="K12" s="445">
        <v>49.1</v>
      </c>
      <c r="L12" s="445">
        <v>49.1</v>
      </c>
      <c r="M12" s="445">
        <v>50.1</v>
      </c>
      <c r="N12" s="445">
        <v>56.3</v>
      </c>
      <c r="O12" s="445">
        <v>63.8</v>
      </c>
      <c r="P12" s="445">
        <v>62.3</v>
      </c>
      <c r="Q12" s="445">
        <v>59</v>
      </c>
      <c r="R12" s="445">
        <v>582.68432812001276</v>
      </c>
      <c r="S12" s="445">
        <v>633.07341060765714</v>
      </c>
      <c r="T12" s="445">
        <v>501.55510331872262</v>
      </c>
      <c r="U12" s="445">
        <v>457.09223773952584</v>
      </c>
      <c r="V12" s="445">
        <v>514.73145245559044</v>
      </c>
      <c r="W12" s="445">
        <v>558.89665269182149</v>
      </c>
      <c r="X12" s="445">
        <v>515.61334536322568</v>
      </c>
      <c r="Y12" s="445">
        <v>465.73541897981841</v>
      </c>
      <c r="Z12" s="445">
        <v>366.40408194696778</v>
      </c>
      <c r="AA12" s="445">
        <v>404.28370055455986</v>
      </c>
      <c r="AB12" s="445">
        <v>381.17603046218181</v>
      </c>
      <c r="AC12" s="445">
        <v>286.07646288871973</v>
      </c>
      <c r="AD12" s="445">
        <v>283.07663370869767</v>
      </c>
      <c r="AE12" s="445">
        <v>323.38259760187611</v>
      </c>
      <c r="AF12" s="445">
        <v>369.70187821203677</v>
      </c>
      <c r="AG12" s="445">
        <v>482.93961168989568</v>
      </c>
      <c r="AH12" s="309"/>
      <c r="AK12" s="269"/>
    </row>
    <row r="13" spans="1:39">
      <c r="A13" s="92" t="s">
        <v>6</v>
      </c>
      <c r="B13" s="445">
        <v>15.3</v>
      </c>
      <c r="C13" s="445">
        <v>12.6</v>
      </c>
      <c r="D13" s="445">
        <v>12.4</v>
      </c>
      <c r="E13" s="445">
        <v>11.2</v>
      </c>
      <c r="F13" s="445">
        <v>7.8</v>
      </c>
      <c r="G13" s="445">
        <v>11.8</v>
      </c>
      <c r="H13" s="445">
        <v>12.5</v>
      </c>
      <c r="I13" s="445">
        <v>12.1</v>
      </c>
      <c r="J13" s="445">
        <v>11.3</v>
      </c>
      <c r="K13" s="445">
        <v>9.5</v>
      </c>
      <c r="L13" s="445">
        <v>7.1</v>
      </c>
      <c r="M13" s="445">
        <v>6.2</v>
      </c>
      <c r="N13" s="445">
        <v>9</v>
      </c>
      <c r="O13" s="445">
        <v>10.4</v>
      </c>
      <c r="P13" s="445">
        <v>10.9</v>
      </c>
      <c r="Q13" s="445">
        <v>10.3</v>
      </c>
      <c r="R13" s="445">
        <v>10.8</v>
      </c>
      <c r="S13" s="445">
        <v>12.7</v>
      </c>
      <c r="T13" s="445">
        <v>11.4</v>
      </c>
      <c r="U13" s="445">
        <v>10.1</v>
      </c>
      <c r="V13" s="445">
        <v>14.7</v>
      </c>
      <c r="W13" s="445"/>
      <c r="X13" s="445"/>
      <c r="Y13" s="445">
        <v>37.5</v>
      </c>
      <c r="Z13" s="309"/>
      <c r="AA13" s="309"/>
      <c r="AB13" s="309"/>
      <c r="AC13" s="309"/>
      <c r="AD13" s="309"/>
      <c r="AE13" s="309"/>
      <c r="AF13" s="309"/>
      <c r="AG13" s="309"/>
      <c r="AH13" s="309"/>
    </row>
    <row r="14" spans="1:39">
      <c r="A14" s="92" t="s">
        <v>17</v>
      </c>
      <c r="B14" s="445" t="s">
        <v>94</v>
      </c>
      <c r="C14" s="445" t="s">
        <v>94</v>
      </c>
      <c r="D14" s="445" t="s">
        <v>94</v>
      </c>
      <c r="E14" s="445" t="s">
        <v>94</v>
      </c>
      <c r="F14" s="445" t="s">
        <v>94</v>
      </c>
      <c r="G14" s="445" t="s">
        <v>94</v>
      </c>
      <c r="H14" s="445" t="s">
        <v>94</v>
      </c>
      <c r="I14" s="445" t="s">
        <v>94</v>
      </c>
      <c r="J14" s="445" t="s">
        <v>94</v>
      </c>
      <c r="K14" s="445" t="s">
        <v>94</v>
      </c>
      <c r="L14" s="445" t="s">
        <v>94</v>
      </c>
      <c r="M14" s="445" t="s">
        <v>94</v>
      </c>
      <c r="N14" s="445" t="s">
        <v>94</v>
      </c>
      <c r="O14" s="445" t="s">
        <v>94</v>
      </c>
      <c r="P14" s="445" t="s">
        <v>94</v>
      </c>
      <c r="Q14" s="445" t="s">
        <v>94</v>
      </c>
      <c r="R14" s="445" t="s">
        <v>94</v>
      </c>
      <c r="S14" s="445" t="s">
        <v>94</v>
      </c>
      <c r="T14" s="445" t="s">
        <v>94</v>
      </c>
      <c r="U14" s="445" t="s">
        <v>94</v>
      </c>
      <c r="V14" s="445" t="s">
        <v>94</v>
      </c>
      <c r="W14" s="445" t="s">
        <v>94</v>
      </c>
      <c r="X14" s="445" t="s">
        <v>94</v>
      </c>
      <c r="Y14" s="445" t="s">
        <v>94</v>
      </c>
      <c r="Z14" s="445" t="s">
        <v>94</v>
      </c>
      <c r="AA14" s="445" t="s">
        <v>94</v>
      </c>
      <c r="AB14" s="445" t="s">
        <v>94</v>
      </c>
      <c r="AC14" s="445" t="s">
        <v>94</v>
      </c>
      <c r="AD14" s="445" t="s">
        <v>94</v>
      </c>
      <c r="AE14" s="445" t="s">
        <v>94</v>
      </c>
      <c r="AF14" s="445" t="s">
        <v>94</v>
      </c>
      <c r="AG14" s="445" t="s">
        <v>94</v>
      </c>
      <c r="AH14" s="309"/>
    </row>
    <row r="15" spans="1:39">
      <c r="A15" s="92" t="s">
        <v>4</v>
      </c>
      <c r="B15" s="445" t="s">
        <v>94</v>
      </c>
      <c r="C15" s="445" t="s">
        <v>94</v>
      </c>
      <c r="D15" s="445" t="s">
        <v>94</v>
      </c>
      <c r="E15" s="445" t="s">
        <v>94</v>
      </c>
      <c r="F15" s="445" t="s">
        <v>94</v>
      </c>
      <c r="G15" s="445" t="s">
        <v>94</v>
      </c>
      <c r="H15" s="445" t="s">
        <v>94</v>
      </c>
      <c r="I15" s="445" t="s">
        <v>94</v>
      </c>
      <c r="J15" s="445" t="s">
        <v>94</v>
      </c>
      <c r="K15" s="445" t="s">
        <v>94</v>
      </c>
      <c r="L15" s="445" t="s">
        <v>94</v>
      </c>
      <c r="M15" s="445" t="s">
        <v>94</v>
      </c>
      <c r="N15" s="445" t="s">
        <v>94</v>
      </c>
      <c r="O15" s="445" t="s">
        <v>94</v>
      </c>
      <c r="P15" s="445" t="s">
        <v>94</v>
      </c>
      <c r="Q15" s="445" t="s">
        <v>94</v>
      </c>
      <c r="R15" s="445" t="s">
        <v>94</v>
      </c>
      <c r="S15" s="445" t="s">
        <v>94</v>
      </c>
      <c r="T15" s="445" t="s">
        <v>94</v>
      </c>
      <c r="U15" s="445" t="s">
        <v>94</v>
      </c>
      <c r="V15" s="445" t="s">
        <v>94</v>
      </c>
      <c r="W15" s="445" t="s">
        <v>94</v>
      </c>
      <c r="X15" s="445" t="s">
        <v>94</v>
      </c>
      <c r="Y15" s="445" t="s">
        <v>94</v>
      </c>
      <c r="Z15" s="279" t="s">
        <v>94</v>
      </c>
      <c r="AA15" s="279" t="s">
        <v>94</v>
      </c>
      <c r="AB15" s="279" t="s">
        <v>94</v>
      </c>
      <c r="AC15" s="279" t="s">
        <v>94</v>
      </c>
      <c r="AD15" s="279" t="s">
        <v>94</v>
      </c>
      <c r="AE15" s="279" t="s">
        <v>94</v>
      </c>
      <c r="AF15" s="279" t="s">
        <v>94</v>
      </c>
      <c r="AG15" s="279" t="s">
        <v>94</v>
      </c>
      <c r="AH15" s="309"/>
      <c r="AK15" s="269"/>
    </row>
    <row r="16" spans="1:39">
      <c r="A16" s="92" t="s">
        <v>3</v>
      </c>
      <c r="B16" s="445">
        <v>20.6</v>
      </c>
      <c r="C16" s="445">
        <v>33.299999999999997</v>
      </c>
      <c r="D16" s="445">
        <v>30.6</v>
      </c>
      <c r="E16" s="445">
        <v>29.3</v>
      </c>
      <c r="F16" s="445">
        <v>28.9</v>
      </c>
      <c r="G16" s="445">
        <v>25.4</v>
      </c>
      <c r="H16" s="445">
        <v>25.8</v>
      </c>
      <c r="I16" s="445">
        <v>22.8</v>
      </c>
      <c r="J16" s="445">
        <v>19.8</v>
      </c>
      <c r="K16" s="445">
        <v>18.816777933182415</v>
      </c>
      <c r="L16" s="445">
        <v>18.621194685636574</v>
      </c>
      <c r="M16" s="445">
        <v>16.336233537773975</v>
      </c>
      <c r="N16" s="445">
        <v>22.351183787856758</v>
      </c>
      <c r="O16" s="445">
        <v>24.73681762507946</v>
      </c>
      <c r="P16" s="445">
        <v>27.286302618755698</v>
      </c>
      <c r="Q16" s="445">
        <v>29.374039484572645</v>
      </c>
      <c r="R16" s="445">
        <v>29.601383533681105</v>
      </c>
      <c r="S16" s="445">
        <v>30.417974477986355</v>
      </c>
      <c r="T16" s="445">
        <v>33.67823448537429</v>
      </c>
      <c r="U16" s="445">
        <v>42.548687552921251</v>
      </c>
      <c r="V16" s="445">
        <v>48.583364354551847</v>
      </c>
      <c r="W16" s="445">
        <v>47.329878597669271</v>
      </c>
      <c r="X16" s="445">
        <v>40.857042282685221</v>
      </c>
      <c r="Y16" s="445">
        <v>39.952120068136821</v>
      </c>
      <c r="Z16" s="279">
        <v>35.782682565905368</v>
      </c>
      <c r="AA16" s="279">
        <v>38.360214505637913</v>
      </c>
      <c r="AB16" s="279">
        <v>39.221073651179729</v>
      </c>
      <c r="AC16" s="279">
        <v>34.088970416166553</v>
      </c>
      <c r="AD16" s="279">
        <v>35.819625638116847</v>
      </c>
      <c r="AE16" s="279">
        <v>37.247268464813452</v>
      </c>
      <c r="AF16" s="445">
        <v>43.569328512047584</v>
      </c>
      <c r="AG16" s="445">
        <v>38.663873654896122</v>
      </c>
      <c r="AH16" s="309">
        <v>47.962059620596207</v>
      </c>
      <c r="AK16" s="312"/>
    </row>
    <row r="17" spans="1:38">
      <c r="A17" s="92" t="s">
        <v>32</v>
      </c>
      <c r="B17" s="445"/>
      <c r="C17" s="445"/>
      <c r="D17" s="445"/>
      <c r="E17" s="445"/>
      <c r="F17" s="445"/>
      <c r="G17" s="445"/>
      <c r="H17" s="445"/>
      <c r="I17" s="445"/>
      <c r="J17" s="445"/>
      <c r="K17" s="445">
        <v>15.611340077432246</v>
      </c>
      <c r="L17" s="445">
        <v>15.974440894568691</v>
      </c>
      <c r="M17" s="445">
        <v>15.206372194062274</v>
      </c>
      <c r="N17" s="445">
        <v>14.445300462249614</v>
      </c>
      <c r="O17" s="445">
        <v>15.42133284376721</v>
      </c>
      <c r="P17" s="445">
        <v>18.320121136545826</v>
      </c>
      <c r="Q17" s="445">
        <v>17.879223580158158</v>
      </c>
      <c r="R17" s="445">
        <v>23.523685918234914</v>
      </c>
      <c r="S17" s="445">
        <v>27.390286717378586</v>
      </c>
      <c r="T17" s="445">
        <v>24.82011664015754</v>
      </c>
      <c r="U17" s="445">
        <v>29.834669694174412</v>
      </c>
      <c r="V17" s="445">
        <v>28.165532297418775</v>
      </c>
      <c r="W17" s="445">
        <v>31.070178787300375</v>
      </c>
      <c r="X17" s="445">
        <v>32.632928812711121</v>
      </c>
      <c r="Y17" s="445"/>
      <c r="Z17" s="646"/>
      <c r="AA17" s="646"/>
      <c r="AB17" s="646"/>
      <c r="AC17" s="646"/>
      <c r="AD17" s="646"/>
      <c r="AE17" s="646"/>
      <c r="AF17" s="646"/>
      <c r="AG17" s="309"/>
      <c r="AH17" s="309"/>
      <c r="AK17" s="312"/>
    </row>
    <row r="18" spans="1:38">
      <c r="A18" s="92" t="s">
        <v>1</v>
      </c>
      <c r="B18" s="445"/>
      <c r="C18" s="445"/>
      <c r="D18" s="445"/>
      <c r="E18" s="445"/>
      <c r="F18" s="445"/>
      <c r="G18" s="445"/>
      <c r="H18" s="445"/>
      <c r="I18" s="445"/>
      <c r="J18" s="445"/>
      <c r="K18" s="445"/>
      <c r="L18" s="445"/>
      <c r="M18" s="445"/>
      <c r="N18" s="445"/>
      <c r="O18" s="445"/>
      <c r="P18" s="445"/>
      <c r="Q18" s="445"/>
      <c r="R18" s="445"/>
      <c r="S18" s="445"/>
      <c r="T18" s="445"/>
      <c r="U18" s="445"/>
      <c r="V18" s="445"/>
      <c r="W18" s="445"/>
      <c r="X18" s="445"/>
      <c r="Y18" s="445"/>
      <c r="Z18" s="309"/>
      <c r="AA18" s="309"/>
      <c r="AB18" s="309"/>
      <c r="AC18" s="309"/>
      <c r="AD18" s="309"/>
      <c r="AE18" s="309"/>
      <c r="AF18" s="309"/>
      <c r="AG18" s="309"/>
      <c r="AH18" s="309"/>
      <c r="AK18" s="312"/>
    </row>
    <row r="19" spans="1:38">
      <c r="A19" s="92" t="s">
        <v>23</v>
      </c>
      <c r="B19" s="445"/>
      <c r="C19" s="445"/>
      <c r="D19" s="445"/>
      <c r="E19" s="445"/>
      <c r="F19" s="445"/>
      <c r="G19" s="445"/>
      <c r="H19" s="445"/>
      <c r="I19" s="445"/>
      <c r="J19" s="445"/>
      <c r="K19" s="445"/>
      <c r="L19" s="445"/>
      <c r="M19" s="445"/>
      <c r="N19" s="445"/>
      <c r="O19" s="445"/>
      <c r="P19" s="445"/>
      <c r="Q19" s="445"/>
      <c r="R19" s="445"/>
      <c r="S19" s="445"/>
      <c r="T19" s="445"/>
      <c r="U19" s="445"/>
      <c r="V19" s="445"/>
      <c r="W19" s="445"/>
      <c r="X19" s="445"/>
      <c r="Y19" s="445"/>
      <c r="Z19" s="309">
        <v>536</v>
      </c>
      <c r="AA19" s="309">
        <v>550</v>
      </c>
      <c r="AB19" s="309">
        <v>574</v>
      </c>
      <c r="AC19" s="309"/>
      <c r="AD19" s="309"/>
      <c r="AE19" s="309"/>
      <c r="AF19" s="309"/>
      <c r="AG19" s="309"/>
      <c r="AH19" s="309"/>
      <c r="AL19" s="8"/>
    </row>
    <row r="20" spans="1:38">
      <c r="A20" s="17"/>
      <c r="B20" s="17"/>
      <c r="P20" s="17"/>
      <c r="Q20" s="17"/>
      <c r="R20" s="17"/>
      <c r="S20" s="17"/>
      <c r="T20" s="17"/>
      <c r="X20" s="17"/>
      <c r="AE20" s="190"/>
      <c r="AF20" s="190"/>
      <c r="AG20" s="190"/>
      <c r="AH20" s="190"/>
    </row>
    <row r="21" spans="1:38">
      <c r="A21" s="44" t="s">
        <v>18</v>
      </c>
      <c r="B21" s="13"/>
      <c r="D21" s="17"/>
      <c r="F21" s="17"/>
      <c r="G21" s="17"/>
      <c r="H21" s="17"/>
      <c r="I21" s="17"/>
      <c r="J21" s="17"/>
      <c r="K21" s="17"/>
      <c r="L21" s="17"/>
      <c r="M21" s="17"/>
      <c r="N21" s="17"/>
      <c r="O21" s="17"/>
      <c r="P21" s="17"/>
      <c r="Q21" s="17"/>
      <c r="R21" s="17"/>
      <c r="S21" s="17"/>
      <c r="T21" s="17"/>
      <c r="X21" s="17"/>
      <c r="AE21" s="13"/>
      <c r="AF21" s="13"/>
      <c r="AG21" s="13"/>
      <c r="AH21" s="13"/>
    </row>
    <row r="22" spans="1:38">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row>
    <row r="23" spans="1:38">
      <c r="A23" s="13" t="s">
        <v>271</v>
      </c>
      <c r="B23" s="17"/>
      <c r="D23" s="17"/>
      <c r="F23" s="17"/>
      <c r="G23" s="17"/>
      <c r="H23" s="17"/>
      <c r="I23" s="17"/>
      <c r="J23" s="17"/>
      <c r="K23" s="17"/>
      <c r="L23" s="17"/>
      <c r="M23" s="17"/>
      <c r="N23" s="17"/>
      <c r="O23" s="17"/>
      <c r="P23" s="17"/>
      <c r="Q23" s="17"/>
      <c r="R23" s="17"/>
      <c r="S23" s="17"/>
      <c r="T23" s="17"/>
      <c r="U23" s="13"/>
      <c r="V23" s="13"/>
      <c r="W23" s="13"/>
      <c r="X23" s="17"/>
    </row>
    <row r="24" spans="1:38">
      <c r="A24" s="17"/>
      <c r="U24" s="13"/>
      <c r="V24" s="13"/>
      <c r="W24" s="13"/>
      <c r="AE24" s="13"/>
      <c r="AF24" s="13"/>
      <c r="AG24" s="13"/>
      <c r="AH24" s="13"/>
    </row>
    <row r="25" spans="1:38">
      <c r="A25" s="17" t="s">
        <v>2876</v>
      </c>
      <c r="U25" s="13"/>
      <c r="V25" s="13"/>
      <c r="W25" s="13"/>
      <c r="AE25" s="13"/>
      <c r="AF25" s="13"/>
      <c r="AG25" s="13"/>
      <c r="AH25" s="13"/>
    </row>
    <row r="26" spans="1:38">
      <c r="A26" s="17"/>
      <c r="U26" s="13"/>
      <c r="V26" s="13"/>
      <c r="W26" s="13"/>
      <c r="AE26" s="13"/>
      <c r="AF26" s="13"/>
      <c r="AG26" s="13"/>
      <c r="AH26" s="13"/>
    </row>
    <row r="27" spans="1:38">
      <c r="A27" s="17" t="s">
        <v>3164</v>
      </c>
      <c r="U27" s="13"/>
      <c r="V27" s="13"/>
      <c r="W27" s="13"/>
      <c r="AE27" s="13"/>
      <c r="AF27" s="13"/>
      <c r="AG27" s="13"/>
      <c r="AH27" s="13"/>
    </row>
    <row r="28" spans="1:38">
      <c r="A28" s="17"/>
      <c r="U28" s="13"/>
      <c r="V28" s="13"/>
      <c r="W28" s="13"/>
      <c r="AE28" s="13"/>
      <c r="AF28" s="13"/>
      <c r="AG28" s="13"/>
      <c r="AH28" s="13"/>
    </row>
    <row r="29" spans="1:38">
      <c r="A29" s="17" t="s">
        <v>3379</v>
      </c>
      <c r="F29" s="17"/>
      <c r="G29" s="17"/>
      <c r="H29" s="17"/>
      <c r="I29" s="17"/>
      <c r="J29" s="17"/>
      <c r="K29" s="17"/>
      <c r="L29" s="17"/>
      <c r="M29" s="17"/>
      <c r="N29" s="17"/>
      <c r="O29" s="17"/>
      <c r="P29" s="17"/>
      <c r="Q29" s="17"/>
      <c r="R29" s="17"/>
      <c r="S29" s="17"/>
      <c r="T29" s="17"/>
      <c r="U29" s="13"/>
      <c r="V29" s="13"/>
      <c r="W29" s="13"/>
      <c r="X29" s="17"/>
      <c r="AE29" s="13"/>
      <c r="AF29" s="13"/>
      <c r="AG29" s="13"/>
      <c r="AH29" s="13"/>
    </row>
    <row r="30" spans="1:38">
      <c r="A30" s="17"/>
      <c r="E30" s="17"/>
      <c r="F30" s="17"/>
      <c r="G30" s="17"/>
      <c r="H30" s="17"/>
      <c r="I30" s="17"/>
      <c r="J30" s="17"/>
      <c r="K30" s="17"/>
      <c r="L30" s="17"/>
      <c r="M30" s="17"/>
      <c r="N30" s="17"/>
      <c r="O30" s="17"/>
      <c r="P30" s="17"/>
      <c r="Q30" s="17"/>
      <c r="R30" s="17"/>
      <c r="S30" s="17"/>
      <c r="T30" s="17"/>
      <c r="U30" s="13"/>
      <c r="V30" s="13"/>
      <c r="W30" s="13"/>
      <c r="AE30" s="13"/>
      <c r="AF30" s="13"/>
      <c r="AG30" s="13"/>
      <c r="AH30" s="13"/>
    </row>
    <row r="31" spans="1:38">
      <c r="A31" s="53" t="s">
        <v>102</v>
      </c>
      <c r="B31" s="17"/>
      <c r="C31" s="17"/>
      <c r="D31" s="17"/>
      <c r="E31" s="17"/>
      <c r="F31" s="17"/>
      <c r="G31" s="17"/>
      <c r="H31" s="17"/>
      <c r="I31" s="17"/>
      <c r="J31" s="17"/>
      <c r="K31" s="17"/>
      <c r="L31" s="17"/>
      <c r="M31" s="17"/>
      <c r="N31" s="17"/>
      <c r="O31" s="17"/>
      <c r="P31" s="17"/>
      <c r="Q31" s="17"/>
      <c r="R31" s="17"/>
      <c r="S31" s="17"/>
      <c r="T31" s="17"/>
      <c r="U31" s="13"/>
      <c r="V31" s="13"/>
      <c r="W31" s="13"/>
    </row>
    <row r="32" spans="1:38">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row r="39" spans="21:23">
      <c r="U39" s="13"/>
      <c r="V39" s="13"/>
      <c r="W39" s="13"/>
    </row>
    <row r="40" spans="21:23">
      <c r="U40" s="13"/>
      <c r="V40" s="13"/>
      <c r="W40" s="13"/>
    </row>
    <row r="41" spans="21:23">
      <c r="U41" s="13"/>
      <c r="V41" s="13"/>
      <c r="W41" s="13"/>
    </row>
    <row r="42" spans="21:23">
      <c r="U42" s="13"/>
      <c r="V42" s="13"/>
      <c r="W42" s="13"/>
    </row>
  </sheetData>
  <conditionalFormatting sqref="U1:W2">
    <cfRule type="expression" dxfId="67" priority="1" stopIfTrue="1">
      <formula>#N/A</formula>
    </cfRule>
  </conditionalFormatting>
  <hyperlinks>
    <hyperlink ref="AJ3" location="Content!A1" display="Back to content page" xr:uid="{00000000-0004-0000-1F01-000000000000}"/>
  </hyperlinks>
  <pageMargins left="0.7" right="0.7" top="0.75" bottom="0.75" header="0.3" footer="0.3"/>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1-000000000000}">
  <sheetPr codeName="Sheet289"/>
  <dimension ref="A1:AF38"/>
  <sheetViews>
    <sheetView topLeftCell="A13" zoomScaleNormal="100" workbookViewId="0">
      <selection activeCell="D25" sqref="D25"/>
    </sheetView>
  </sheetViews>
  <sheetFormatPr defaultRowHeight="14.4"/>
  <cols>
    <col min="1" max="1" width="33.77734375" customWidth="1"/>
    <col min="2" max="28" width="10.44140625" customWidth="1"/>
    <col min="29" max="29" width="11" customWidth="1"/>
  </cols>
  <sheetData>
    <row r="1" spans="1:32">
      <c r="A1" s="18" t="s">
        <v>2801</v>
      </c>
      <c r="B1" s="13"/>
      <c r="C1" s="13"/>
      <c r="D1" s="13"/>
      <c r="E1" s="13"/>
      <c r="F1" s="13"/>
      <c r="G1" s="13"/>
      <c r="H1" s="13"/>
      <c r="I1" s="13"/>
      <c r="J1" s="13"/>
      <c r="K1" s="13"/>
      <c r="L1" s="13"/>
      <c r="M1" s="13"/>
      <c r="N1" s="13"/>
      <c r="O1" s="13"/>
      <c r="P1" s="13"/>
      <c r="Q1" s="13"/>
      <c r="R1" s="13"/>
      <c r="S1" s="13"/>
      <c r="T1" s="13"/>
      <c r="U1" s="62"/>
      <c r="V1" s="62"/>
      <c r="W1" s="62"/>
      <c r="X1" s="13"/>
    </row>
    <row r="2" spans="1:32">
      <c r="A2" s="13"/>
      <c r="B2" s="13"/>
      <c r="C2" s="13"/>
      <c r="D2" s="13"/>
      <c r="E2" s="13"/>
      <c r="F2" s="13"/>
      <c r="G2" s="13"/>
      <c r="H2" s="13"/>
      <c r="I2" s="13"/>
      <c r="J2" s="13"/>
      <c r="K2" s="13"/>
      <c r="L2" s="13"/>
      <c r="M2" s="13"/>
      <c r="N2" s="13"/>
      <c r="O2" s="13"/>
      <c r="P2" s="13"/>
      <c r="Q2" s="13"/>
      <c r="R2" s="13"/>
      <c r="S2" s="13"/>
      <c r="T2" s="13"/>
      <c r="U2" s="62"/>
      <c r="V2" s="62"/>
      <c r="W2" s="62"/>
      <c r="X2" s="13"/>
    </row>
    <row r="3" spans="1:32">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E3" s="1" t="s">
        <v>528</v>
      </c>
    </row>
    <row r="4" spans="1:32">
      <c r="A4" s="92" t="s">
        <v>13</v>
      </c>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F4" s="312"/>
    </row>
    <row r="5" spans="1:32">
      <c r="A5" s="92" t="s">
        <v>12</v>
      </c>
      <c r="B5" s="286"/>
      <c r="C5" s="286"/>
      <c r="D5" s="286"/>
      <c r="E5" s="286"/>
      <c r="F5" s="286"/>
      <c r="G5" s="286"/>
      <c r="H5" s="286"/>
      <c r="I5" s="286"/>
      <c r="J5" s="286"/>
      <c r="K5" s="286"/>
      <c r="L5" s="286"/>
      <c r="M5" s="286"/>
      <c r="N5" s="286"/>
      <c r="O5" s="286"/>
      <c r="P5" s="286"/>
      <c r="Q5" s="286"/>
      <c r="R5" s="286"/>
      <c r="S5" s="286"/>
      <c r="T5" s="286"/>
      <c r="U5" s="286"/>
      <c r="V5" s="286"/>
      <c r="W5" s="286"/>
      <c r="X5" s="286"/>
      <c r="Y5" s="286">
        <v>1741.63</v>
      </c>
      <c r="Z5" s="286">
        <v>1845.3</v>
      </c>
      <c r="AA5" s="286"/>
      <c r="AB5" s="286"/>
      <c r="AC5" s="286"/>
      <c r="AE5" s="33"/>
      <c r="AF5" s="312"/>
    </row>
    <row r="6" spans="1:32">
      <c r="A6" s="92" t="s">
        <v>483</v>
      </c>
      <c r="B6" s="286"/>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E6" s="33"/>
    </row>
    <row r="7" spans="1:32">
      <c r="A7" s="92" t="s">
        <v>89</v>
      </c>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c r="AF7" s="312"/>
    </row>
    <row r="8" spans="1:32">
      <c r="A8" s="92" t="s">
        <v>482</v>
      </c>
      <c r="B8" s="286"/>
      <c r="C8" s="286"/>
      <c r="D8" s="286"/>
      <c r="E8" s="286"/>
      <c r="F8" s="286"/>
      <c r="G8" s="286"/>
      <c r="H8" s="286"/>
      <c r="I8" s="286"/>
      <c r="J8" s="286"/>
      <c r="K8" s="286"/>
      <c r="L8" s="286"/>
      <c r="M8" s="286"/>
      <c r="N8" s="286"/>
      <c r="O8" s="286"/>
      <c r="P8" s="286"/>
      <c r="Q8" s="286"/>
      <c r="R8" s="286"/>
      <c r="S8" s="286"/>
      <c r="T8" s="286"/>
      <c r="U8" s="286"/>
      <c r="V8" s="286"/>
      <c r="W8" s="286"/>
      <c r="X8" s="286"/>
      <c r="Y8" s="286"/>
      <c r="Z8" s="286"/>
      <c r="AA8" s="286"/>
      <c r="AB8" s="286"/>
      <c r="AC8" s="286"/>
    </row>
    <row r="9" spans="1:32">
      <c r="A9" s="92" t="s">
        <v>11</v>
      </c>
      <c r="B9" s="286"/>
      <c r="C9" s="286"/>
      <c r="D9" s="286"/>
      <c r="E9" s="286"/>
      <c r="F9" s="286"/>
      <c r="G9" s="286"/>
      <c r="H9" s="286"/>
      <c r="I9" s="286"/>
      <c r="J9" s="286"/>
      <c r="K9" s="286"/>
      <c r="L9" s="286"/>
      <c r="M9" s="286"/>
      <c r="N9" s="286"/>
      <c r="O9" s="286"/>
      <c r="P9" s="286"/>
      <c r="Q9" s="286"/>
      <c r="R9" s="286"/>
      <c r="S9" s="286"/>
      <c r="T9" s="286"/>
      <c r="U9" s="286"/>
      <c r="V9" s="286">
        <v>1008</v>
      </c>
      <c r="W9" s="286">
        <v>1008</v>
      </c>
      <c r="X9" s="286">
        <v>1008</v>
      </c>
      <c r="Y9" s="286">
        <v>1008</v>
      </c>
      <c r="Z9" s="286">
        <v>1008</v>
      </c>
      <c r="AA9" s="286"/>
      <c r="AB9" s="286"/>
      <c r="AC9" s="286"/>
    </row>
    <row r="10" spans="1:32">
      <c r="A10" s="92" t="s">
        <v>10</v>
      </c>
      <c r="B10" s="286">
        <v>762.7</v>
      </c>
      <c r="C10" s="286">
        <v>912</v>
      </c>
      <c r="D10" s="286">
        <v>1018.9</v>
      </c>
      <c r="E10" s="286">
        <v>766.1</v>
      </c>
      <c r="F10" s="286">
        <v>586</v>
      </c>
      <c r="G10" s="286">
        <v>615.5</v>
      </c>
      <c r="H10" s="286">
        <v>628.5</v>
      </c>
      <c r="I10" s="286">
        <v>735.1</v>
      </c>
      <c r="J10" s="286">
        <v>716.1</v>
      </c>
      <c r="K10" s="286">
        <v>738.8</v>
      </c>
      <c r="L10" s="286">
        <v>758.9</v>
      </c>
      <c r="M10" s="286">
        <v>914.8</v>
      </c>
      <c r="N10" s="286">
        <v>1009.4</v>
      </c>
      <c r="O10" s="286">
        <v>717</v>
      </c>
      <c r="P10" s="286">
        <v>723.9</v>
      </c>
      <c r="Q10" s="286">
        <v>710</v>
      </c>
      <c r="R10" s="286">
        <v>1105.7</v>
      </c>
      <c r="S10" s="286">
        <v>2107.1999999999998</v>
      </c>
      <c r="T10" s="286">
        <v>1687.5</v>
      </c>
      <c r="U10" s="286">
        <v>1628.6</v>
      </c>
      <c r="V10" s="286">
        <v>1680.7</v>
      </c>
      <c r="W10" s="286"/>
      <c r="X10" s="286"/>
      <c r="Y10" s="286"/>
      <c r="Z10" s="286"/>
      <c r="AA10" s="286"/>
      <c r="AB10" s="286"/>
      <c r="AC10" s="286"/>
      <c r="AF10" s="312"/>
    </row>
    <row r="11" spans="1:32" ht="14.1" customHeight="1">
      <c r="A11" s="92" t="s">
        <v>9</v>
      </c>
      <c r="B11" s="286">
        <v>559.29999999999995</v>
      </c>
      <c r="C11" s="286">
        <v>569.79999999999995</v>
      </c>
      <c r="D11" s="286">
        <v>518.1</v>
      </c>
      <c r="E11" s="286">
        <v>386</v>
      </c>
      <c r="F11" s="286">
        <v>420.6</v>
      </c>
      <c r="G11" s="286">
        <v>816.5</v>
      </c>
      <c r="H11" s="286">
        <v>1194.5</v>
      </c>
      <c r="I11" s="286">
        <v>689.6</v>
      </c>
      <c r="J11" s="286">
        <v>642.6</v>
      </c>
      <c r="K11" s="286">
        <v>616.1</v>
      </c>
      <c r="L11" s="286">
        <v>634.79999999999995</v>
      </c>
      <c r="M11" s="286">
        <v>626.9</v>
      </c>
      <c r="N11" s="286">
        <v>650.79999999999995</v>
      </c>
      <c r="O11" s="286">
        <v>812.5</v>
      </c>
      <c r="P11" s="286">
        <v>1056.7</v>
      </c>
      <c r="Q11" s="286">
        <v>975</v>
      </c>
      <c r="R11" s="286">
        <v>1106</v>
      </c>
      <c r="S11" s="286">
        <v>1369.8</v>
      </c>
      <c r="T11" s="286">
        <v>1627.2</v>
      </c>
      <c r="U11" s="286">
        <v>1600.98</v>
      </c>
      <c r="V11" s="286">
        <v>1661.39</v>
      </c>
      <c r="W11" s="286">
        <v>1120.8900000000001</v>
      </c>
      <c r="X11" s="286">
        <v>1266.68</v>
      </c>
      <c r="Y11" s="286">
        <v>1442.57</v>
      </c>
      <c r="Z11" s="286">
        <v>1268.3</v>
      </c>
      <c r="AA11" s="286">
        <v>1051</v>
      </c>
      <c r="AB11" s="286">
        <v>1519.3</v>
      </c>
      <c r="AC11" s="286"/>
      <c r="AE11" s="7"/>
    </row>
    <row r="12" spans="1:32">
      <c r="A12" s="92" t="s">
        <v>8</v>
      </c>
      <c r="B12" s="286">
        <v>5642.9</v>
      </c>
      <c r="C12" s="286">
        <v>5818</v>
      </c>
      <c r="D12" s="286">
        <v>5487.8</v>
      </c>
      <c r="E12" s="286">
        <v>5727.1</v>
      </c>
      <c r="F12" s="286">
        <v>7074.5</v>
      </c>
      <c r="G12" s="286">
        <v>6942.2</v>
      </c>
      <c r="H12" s="286">
        <v>5615.6</v>
      </c>
      <c r="I12" s="286">
        <v>4307.5</v>
      </c>
      <c r="J12" s="286">
        <v>3939.7</v>
      </c>
      <c r="K12" s="286">
        <v>3764.8</v>
      </c>
      <c r="L12" s="286">
        <v>3470.7</v>
      </c>
      <c r="M12" s="286">
        <v>3407.6</v>
      </c>
      <c r="N12" s="286">
        <v>3659.3</v>
      </c>
      <c r="O12" s="286">
        <v>3719.9</v>
      </c>
      <c r="P12" s="286">
        <v>4070.5</v>
      </c>
      <c r="Q12" s="286">
        <v>4413.5</v>
      </c>
      <c r="R12" s="286">
        <v>4795.6000000000004</v>
      </c>
      <c r="S12" s="286">
        <v>5374</v>
      </c>
      <c r="T12" s="286">
        <v>5123.8999999999996</v>
      </c>
      <c r="U12" s="286"/>
      <c r="V12" s="286">
        <v>6113.1</v>
      </c>
      <c r="W12" s="286">
        <v>6348.5</v>
      </c>
      <c r="X12" s="286">
        <v>2966.5</v>
      </c>
      <c r="Y12" s="286">
        <v>3076</v>
      </c>
      <c r="Z12" s="286">
        <v>2756.7</v>
      </c>
      <c r="AA12" s="533"/>
      <c r="AB12" s="533"/>
      <c r="AC12" s="533"/>
      <c r="AF12" s="269"/>
    </row>
    <row r="13" spans="1:32">
      <c r="A13" s="92" t="s">
        <v>6</v>
      </c>
      <c r="B13" s="286">
        <v>678.8</v>
      </c>
      <c r="C13" s="286">
        <v>561</v>
      </c>
      <c r="D13" s="286">
        <v>550.29999999999995</v>
      </c>
      <c r="E13" s="286">
        <v>510.6</v>
      </c>
      <c r="F13" s="286">
        <v>443.3</v>
      </c>
      <c r="G13" s="286">
        <v>550.4</v>
      </c>
      <c r="H13" s="286">
        <v>619.29999999999995</v>
      </c>
      <c r="I13" s="286">
        <v>602</v>
      </c>
      <c r="J13" s="286">
        <v>1667.4</v>
      </c>
      <c r="K13" s="286">
        <v>1572.3</v>
      </c>
      <c r="L13" s="286">
        <v>1279.0999999999999</v>
      </c>
      <c r="M13" s="286">
        <v>1242.2</v>
      </c>
      <c r="N13" s="286">
        <v>1380.4</v>
      </c>
      <c r="O13" s="286">
        <v>1604.7</v>
      </c>
      <c r="P13" s="286">
        <v>1678.6</v>
      </c>
      <c r="Q13" s="286">
        <v>1586.7</v>
      </c>
      <c r="R13" s="286">
        <v>2814.1</v>
      </c>
      <c r="S13" s="286">
        <v>3384.6</v>
      </c>
      <c r="T13" s="286">
        <v>3768</v>
      </c>
      <c r="U13" s="286"/>
      <c r="V13" s="286"/>
      <c r="W13" s="286">
        <v>2026.6</v>
      </c>
      <c r="X13" s="286">
        <v>1989</v>
      </c>
      <c r="Y13" s="286">
        <v>2161.9</v>
      </c>
      <c r="Z13" s="286">
        <v>1661.5</v>
      </c>
      <c r="AA13" s="286">
        <v>1100</v>
      </c>
      <c r="AB13" s="286">
        <v>1824.3</v>
      </c>
      <c r="AC13" s="286">
        <v>1989.2</v>
      </c>
    </row>
    <row r="14" spans="1:32">
      <c r="A14" s="92" t="s">
        <v>17</v>
      </c>
      <c r="B14" s="286">
        <v>1021.3</v>
      </c>
      <c r="C14" s="286">
        <v>768.2</v>
      </c>
      <c r="D14" s="286">
        <v>932.4</v>
      </c>
      <c r="E14" s="286">
        <v>1239.2</v>
      </c>
      <c r="F14" s="286">
        <v>1135.9000000000001</v>
      </c>
      <c r="G14" s="286">
        <v>826.9</v>
      </c>
      <c r="H14" s="286">
        <v>831</v>
      </c>
      <c r="I14" s="286">
        <v>710.3</v>
      </c>
      <c r="J14" s="286">
        <v>637.9</v>
      </c>
      <c r="K14" s="286">
        <v>683</v>
      </c>
      <c r="L14" s="286">
        <v>605.5</v>
      </c>
      <c r="M14" s="286">
        <v>657.2</v>
      </c>
      <c r="N14" s="286">
        <v>839.4</v>
      </c>
      <c r="O14" s="286">
        <v>1056.9000000000001</v>
      </c>
      <c r="P14" s="286">
        <v>1115.5999999999999</v>
      </c>
      <c r="Q14" s="286">
        <v>1148.9000000000001</v>
      </c>
      <c r="R14" s="286">
        <v>1196.2</v>
      </c>
      <c r="S14" s="286">
        <v>1031.5999999999999</v>
      </c>
      <c r="T14" s="286">
        <v>1107</v>
      </c>
      <c r="U14" s="286"/>
      <c r="V14" s="286"/>
      <c r="W14" s="286"/>
      <c r="X14" s="286"/>
      <c r="Y14" s="286"/>
      <c r="Z14" s="286"/>
      <c r="AA14" s="286"/>
      <c r="AB14" s="286"/>
      <c r="AC14" s="286"/>
    </row>
    <row r="15" spans="1:32">
      <c r="A15" s="92" t="s">
        <v>4</v>
      </c>
      <c r="B15" s="286"/>
      <c r="C15" s="286"/>
      <c r="D15" s="286"/>
      <c r="E15" s="286"/>
      <c r="F15" s="286"/>
      <c r="G15" s="286"/>
      <c r="H15" s="286"/>
      <c r="I15" s="286"/>
      <c r="J15" s="286"/>
      <c r="K15" s="286"/>
      <c r="L15" s="286"/>
      <c r="M15" s="286"/>
      <c r="N15" s="286"/>
      <c r="O15" s="286"/>
      <c r="P15" s="286"/>
      <c r="Q15" s="286"/>
      <c r="R15" s="286"/>
      <c r="S15" s="286"/>
      <c r="T15" s="286"/>
      <c r="U15" s="286"/>
      <c r="V15" s="286"/>
      <c r="W15" s="286"/>
      <c r="X15" s="286"/>
      <c r="Y15" s="286"/>
      <c r="Z15" s="286"/>
      <c r="AA15" s="286">
        <v>1136.7</v>
      </c>
      <c r="AB15" s="286">
        <v>1892.1</v>
      </c>
      <c r="AC15" s="286">
        <v>2333.4</v>
      </c>
      <c r="AF15" s="269"/>
    </row>
    <row r="16" spans="1:32">
      <c r="A16" s="92" t="s">
        <v>3</v>
      </c>
      <c r="B16" s="286">
        <v>903.1</v>
      </c>
      <c r="C16" s="286">
        <v>879.3</v>
      </c>
      <c r="D16" s="286">
        <v>810</v>
      </c>
      <c r="E16" s="286">
        <v>1058.9000000000001</v>
      </c>
      <c r="F16" s="286">
        <v>1041.5999999999999</v>
      </c>
      <c r="G16" s="286">
        <v>935.4</v>
      </c>
      <c r="H16" s="286">
        <v>903.8</v>
      </c>
      <c r="I16" s="286">
        <v>713.6</v>
      </c>
      <c r="J16" s="286">
        <v>661.4</v>
      </c>
      <c r="K16" s="286">
        <v>689</v>
      </c>
      <c r="L16" s="286">
        <v>584.20000000000005</v>
      </c>
      <c r="M16" s="286">
        <v>628.20000000000005</v>
      </c>
      <c r="N16" s="286">
        <v>934.7</v>
      </c>
      <c r="O16" s="286">
        <v>1215.7</v>
      </c>
      <c r="P16" s="286">
        <v>1314.9</v>
      </c>
      <c r="Q16" s="286">
        <v>1572.1</v>
      </c>
      <c r="R16" s="286">
        <v>1572.8</v>
      </c>
      <c r="S16" s="286">
        <v>1449.1</v>
      </c>
      <c r="T16" s="286">
        <v>1492.3</v>
      </c>
      <c r="U16" s="286">
        <v>1757.5</v>
      </c>
      <c r="V16" s="286">
        <v>2154.1999999999998</v>
      </c>
      <c r="W16" s="286">
        <v>1954.2</v>
      </c>
      <c r="X16" s="286">
        <v>1632.3</v>
      </c>
      <c r="Y16" s="286">
        <v>1628.6</v>
      </c>
      <c r="Z16" s="286">
        <v>1469.2550000000001</v>
      </c>
      <c r="AA16" s="286">
        <v>1535.1</v>
      </c>
      <c r="AB16" s="286">
        <v>2059.6</v>
      </c>
      <c r="AC16" s="286">
        <v>2114.4</v>
      </c>
      <c r="AF16" s="312"/>
    </row>
    <row r="17" spans="1:32">
      <c r="A17" s="92" t="s">
        <v>32</v>
      </c>
      <c r="B17" s="286"/>
      <c r="C17" s="286"/>
      <c r="D17" s="286"/>
      <c r="E17" s="286"/>
      <c r="F17" s="286"/>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c r="AF17" s="312"/>
    </row>
    <row r="18" spans="1:32">
      <c r="A18" s="92" t="s">
        <v>1</v>
      </c>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F18" s="312"/>
    </row>
    <row r="19" spans="1:32">
      <c r="A19" s="92" t="s">
        <v>23</v>
      </c>
      <c r="B19" s="286"/>
      <c r="C19" s="286"/>
      <c r="D19" s="286"/>
      <c r="E19" s="286"/>
      <c r="F19" s="286"/>
      <c r="G19" s="286"/>
      <c r="H19" s="286"/>
      <c r="I19" s="286"/>
      <c r="J19" s="286"/>
      <c r="K19" s="286"/>
      <c r="L19" s="286"/>
      <c r="M19" s="286"/>
      <c r="N19" s="286"/>
      <c r="O19" s="286"/>
      <c r="P19" s="286"/>
      <c r="Q19" s="286"/>
      <c r="R19" s="286"/>
      <c r="S19" s="286"/>
      <c r="T19" s="286"/>
      <c r="U19" s="286"/>
      <c r="V19" s="286"/>
      <c r="W19" s="286"/>
      <c r="X19" s="286">
        <v>1250</v>
      </c>
      <c r="Y19" s="286">
        <v>1250</v>
      </c>
      <c r="Z19" s="286">
        <v>1250</v>
      </c>
      <c r="AA19" s="286">
        <v>1114.2</v>
      </c>
      <c r="AB19" s="286">
        <v>974.9</v>
      </c>
      <c r="AC19" s="286"/>
    </row>
    <row r="20" spans="1:32">
      <c r="A20" s="17"/>
      <c r="B20" s="17"/>
      <c r="P20" s="17"/>
      <c r="Q20" s="17"/>
      <c r="R20" s="17"/>
      <c r="S20" s="17"/>
      <c r="T20" s="17"/>
      <c r="X20" s="17"/>
    </row>
    <row r="21" spans="1:32">
      <c r="A21" s="44" t="s">
        <v>18</v>
      </c>
      <c r="B21" s="13"/>
      <c r="D21" s="17"/>
      <c r="F21" s="17"/>
      <c r="G21" s="17"/>
      <c r="H21" s="17"/>
      <c r="I21" s="17"/>
      <c r="J21" s="17"/>
      <c r="K21" s="17"/>
      <c r="L21" s="17"/>
      <c r="M21" s="17"/>
      <c r="N21" s="17"/>
      <c r="O21" s="17"/>
      <c r="P21" s="17"/>
      <c r="Q21" s="17"/>
      <c r="R21" s="17"/>
      <c r="S21" s="17"/>
      <c r="T21" s="17"/>
      <c r="X21" s="17"/>
    </row>
    <row r="22" spans="1:32">
      <c r="A22" s="17"/>
      <c r="B22" s="17"/>
      <c r="D22" s="17"/>
      <c r="F22" s="17"/>
      <c r="G22" s="17"/>
      <c r="H22" s="17"/>
      <c r="I22" s="17"/>
      <c r="J22" s="17"/>
      <c r="K22" s="17"/>
      <c r="L22" s="17"/>
      <c r="M22" s="17"/>
      <c r="N22" s="17"/>
      <c r="O22" s="17"/>
      <c r="P22" s="17"/>
      <c r="Q22" s="17"/>
      <c r="R22" s="17"/>
      <c r="S22" s="17"/>
      <c r="T22" s="17"/>
      <c r="U22" s="13"/>
      <c r="V22" s="13"/>
      <c r="W22" s="13"/>
      <c r="X22" s="17"/>
    </row>
    <row r="23" spans="1:32">
      <c r="A23" s="13" t="s">
        <v>376</v>
      </c>
      <c r="B23" s="13"/>
      <c r="D23" s="17"/>
      <c r="F23" s="17"/>
      <c r="G23" s="17"/>
      <c r="H23" s="17"/>
      <c r="I23" s="17"/>
      <c r="J23" s="17"/>
      <c r="K23" s="17"/>
      <c r="L23" s="17"/>
      <c r="M23" s="17"/>
      <c r="N23" s="17"/>
      <c r="O23" s="17"/>
      <c r="P23" s="17"/>
      <c r="Q23" s="17"/>
      <c r="R23" s="17"/>
      <c r="S23" s="17"/>
      <c r="T23" s="17"/>
      <c r="X23" s="17"/>
    </row>
    <row r="24" spans="1:32">
      <c r="A24" s="17"/>
      <c r="B24" s="13"/>
      <c r="D24" s="17"/>
      <c r="F24" s="17"/>
      <c r="G24" s="17"/>
      <c r="H24" s="17"/>
      <c r="I24" s="17"/>
      <c r="J24" s="17"/>
      <c r="K24" s="17"/>
      <c r="L24" s="17"/>
      <c r="M24" s="17"/>
      <c r="N24" s="17"/>
      <c r="O24" s="17"/>
      <c r="P24" s="17"/>
      <c r="Q24" s="17"/>
      <c r="R24" s="17"/>
      <c r="S24" s="17"/>
      <c r="T24" s="17"/>
      <c r="X24" s="17"/>
    </row>
    <row r="25" spans="1:32">
      <c r="A25" s="13" t="s">
        <v>403</v>
      </c>
      <c r="B25" s="17"/>
      <c r="D25" s="17"/>
      <c r="F25" s="17"/>
      <c r="G25" s="17"/>
      <c r="H25" s="17"/>
      <c r="I25" s="17"/>
      <c r="J25" s="17"/>
      <c r="K25" s="17"/>
      <c r="L25" s="17"/>
      <c r="M25" s="17"/>
      <c r="N25" s="17"/>
      <c r="O25" s="17"/>
      <c r="P25" s="17"/>
      <c r="Q25" s="17"/>
      <c r="R25" s="17"/>
      <c r="S25" s="17"/>
      <c r="T25" s="17"/>
      <c r="U25" s="13"/>
      <c r="V25" s="13"/>
      <c r="W25" s="13"/>
      <c r="X25" s="17"/>
    </row>
    <row r="26" spans="1:32">
      <c r="A26" s="13"/>
      <c r="U26" s="13"/>
      <c r="V26" s="13"/>
      <c r="W26" s="13"/>
    </row>
    <row r="27" spans="1:32">
      <c r="A27" s="17" t="s">
        <v>2728</v>
      </c>
      <c r="U27" s="13"/>
      <c r="V27" s="13"/>
      <c r="W27" s="13"/>
    </row>
    <row r="28" spans="1:32">
      <c r="A28" s="17"/>
      <c r="U28" s="13"/>
      <c r="V28" s="13"/>
      <c r="W28" s="13"/>
    </row>
    <row r="29" spans="1:32">
      <c r="A29" s="17" t="s">
        <v>2899</v>
      </c>
      <c r="U29" s="13"/>
      <c r="V29" s="13"/>
      <c r="W29" s="13"/>
    </row>
    <row r="30" spans="1:32">
      <c r="A30" s="17"/>
      <c r="U30" s="13"/>
      <c r="V30" s="13"/>
      <c r="W30" s="13"/>
    </row>
    <row r="31" spans="1:32">
      <c r="A31" s="53" t="s">
        <v>102</v>
      </c>
      <c r="U31" s="13"/>
      <c r="V31" s="13"/>
      <c r="W31" s="13"/>
    </row>
    <row r="32" spans="1:32">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sheetData>
  <conditionalFormatting sqref="U1:W2">
    <cfRule type="expression" dxfId="66" priority="1" stopIfTrue="1">
      <formula>#N/A</formula>
    </cfRule>
  </conditionalFormatting>
  <hyperlinks>
    <hyperlink ref="AE3" location="Content!A1" display="Back to content page" xr:uid="{00000000-0004-0000-2001-000000000000}"/>
  </hyperlinks>
  <pageMargins left="0.7" right="0.7" top="0.75" bottom="0.75" header="0.3" footer="0.3"/>
  <pageSetup orientation="portrait"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1-000000000000}">
  <sheetPr codeName="Sheet290"/>
  <dimension ref="A1:AN40"/>
  <sheetViews>
    <sheetView topLeftCell="A10" zoomScale="95" zoomScaleNormal="95" workbookViewId="0">
      <selection activeCell="F34" sqref="F34"/>
    </sheetView>
  </sheetViews>
  <sheetFormatPr defaultRowHeight="14.4"/>
  <cols>
    <col min="1" max="1" width="33.77734375" customWidth="1"/>
    <col min="2" max="34" width="10.21875" customWidth="1"/>
  </cols>
  <sheetData>
    <row r="1" spans="1:40">
      <c r="A1" s="18" t="s">
        <v>3010</v>
      </c>
      <c r="B1" s="17"/>
      <c r="C1" s="17"/>
      <c r="D1" s="17"/>
      <c r="E1" s="17"/>
      <c r="F1" s="17"/>
      <c r="G1" s="17"/>
      <c r="H1" s="17"/>
      <c r="I1" s="17"/>
      <c r="J1" s="17"/>
      <c r="K1" s="17"/>
      <c r="L1" s="17"/>
      <c r="M1" s="17"/>
      <c r="N1" s="17"/>
      <c r="O1" s="17"/>
      <c r="P1" s="17"/>
      <c r="Q1" s="17"/>
      <c r="R1" s="17"/>
      <c r="S1" s="17"/>
      <c r="T1" s="17"/>
      <c r="U1" s="62"/>
      <c r="V1" s="62"/>
      <c r="W1" s="62"/>
      <c r="X1" s="17"/>
      <c r="AE1" s="13"/>
      <c r="AF1" s="13"/>
      <c r="AG1" s="13"/>
      <c r="AH1" s="13"/>
    </row>
    <row r="2" spans="1:40">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row>
    <row r="3" spans="1:40">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J3" s="1" t="s">
        <v>528</v>
      </c>
      <c r="AM3" s="44"/>
      <c r="AN3" s="44"/>
    </row>
    <row r="4" spans="1:40">
      <c r="A4" s="92" t="s">
        <v>13</v>
      </c>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K4" s="312"/>
    </row>
    <row r="5" spans="1:40">
      <c r="A5" s="92" t="s">
        <v>12</v>
      </c>
      <c r="B5" s="286"/>
      <c r="C5" s="286"/>
      <c r="D5" s="286"/>
      <c r="E5" s="286"/>
      <c r="F5" s="286"/>
      <c r="G5" s="286"/>
      <c r="H5" s="286"/>
      <c r="I5" s="286"/>
      <c r="J5" s="286"/>
      <c r="K5" s="286"/>
      <c r="L5" s="286"/>
      <c r="M5" s="286"/>
      <c r="N5" s="286"/>
      <c r="O5" s="286"/>
      <c r="P5" s="286"/>
      <c r="Q5" s="286"/>
      <c r="R5" s="286"/>
      <c r="S5" s="286"/>
      <c r="T5" s="286"/>
      <c r="U5" s="286"/>
      <c r="V5" s="286"/>
      <c r="W5" s="286"/>
      <c r="X5" s="286">
        <v>2540.9</v>
      </c>
      <c r="Y5" s="286">
        <v>2576.6999999999998</v>
      </c>
      <c r="Z5" s="286">
        <v>2685.2</v>
      </c>
      <c r="AA5" s="286"/>
      <c r="AB5" s="286"/>
      <c r="AC5" s="286"/>
      <c r="AD5" s="286"/>
      <c r="AE5" s="286"/>
      <c r="AF5" s="286"/>
      <c r="AG5" s="286"/>
      <c r="AH5" s="286"/>
      <c r="AJ5" s="33"/>
      <c r="AK5" s="312"/>
    </row>
    <row r="6" spans="1:40">
      <c r="A6" s="92" t="s">
        <v>483</v>
      </c>
      <c r="B6" s="286"/>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J6" s="33"/>
    </row>
    <row r="7" spans="1:40">
      <c r="A7" s="92" t="s">
        <v>89</v>
      </c>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K7" s="312"/>
    </row>
    <row r="8" spans="1:40">
      <c r="A8" s="92" t="s">
        <v>482</v>
      </c>
      <c r="B8" s="286"/>
      <c r="C8" s="286"/>
      <c r="D8" s="286"/>
      <c r="E8" s="286"/>
      <c r="F8" s="286"/>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row>
    <row r="9" spans="1:40">
      <c r="A9" s="92" t="s">
        <v>11</v>
      </c>
      <c r="B9" s="286"/>
      <c r="C9" s="286"/>
      <c r="D9" s="286"/>
      <c r="E9" s="286"/>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6"/>
      <c r="AG9" s="286"/>
      <c r="AH9" s="286"/>
    </row>
    <row r="10" spans="1:40">
      <c r="A10" s="92" t="s">
        <v>10</v>
      </c>
      <c r="B10" s="286">
        <v>1525.6</v>
      </c>
      <c r="C10" s="286">
        <v>1958.2</v>
      </c>
      <c r="D10" s="286">
        <v>2394.9</v>
      </c>
      <c r="E10" s="286">
        <v>1698</v>
      </c>
      <c r="F10" s="286">
        <v>1221</v>
      </c>
      <c r="G10" s="286">
        <v>1282.4000000000001</v>
      </c>
      <c r="H10" s="286">
        <v>1064</v>
      </c>
      <c r="I10" s="286">
        <v>995.5</v>
      </c>
      <c r="J10" s="286">
        <v>862</v>
      </c>
      <c r="K10" s="286">
        <v>800.4</v>
      </c>
      <c r="L10" s="286">
        <v>822.1</v>
      </c>
      <c r="M10" s="286">
        <v>1614.4</v>
      </c>
      <c r="N10" s="286">
        <v>2018.9</v>
      </c>
      <c r="O10" s="286">
        <v>1308.8</v>
      </c>
      <c r="P10" s="286">
        <v>1521.7</v>
      </c>
      <c r="Q10" s="286">
        <v>1492.4</v>
      </c>
      <c r="R10" s="286">
        <v>2211.4</v>
      </c>
      <c r="S10" s="286">
        <v>4214.5</v>
      </c>
      <c r="T10" s="286">
        <v>3068.2</v>
      </c>
      <c r="U10" s="286">
        <v>2874</v>
      </c>
      <c r="V10" s="286">
        <v>2966</v>
      </c>
      <c r="W10" s="286">
        <v>2670.22</v>
      </c>
      <c r="X10" s="286">
        <v>2840.52</v>
      </c>
      <c r="Y10" s="286"/>
      <c r="Z10" s="286"/>
      <c r="AA10" s="286"/>
      <c r="AB10" s="286"/>
      <c r="AC10" s="286"/>
      <c r="AD10" s="286"/>
      <c r="AE10" s="286"/>
      <c r="AF10" s="286"/>
      <c r="AG10" s="286"/>
      <c r="AH10" s="286"/>
      <c r="AK10" s="312"/>
      <c r="AL10" s="8"/>
    </row>
    <row r="11" spans="1:40">
      <c r="A11" s="92" t="s">
        <v>9</v>
      </c>
      <c r="B11" s="286">
        <v>1119</v>
      </c>
      <c r="C11" s="286">
        <v>1139.5</v>
      </c>
      <c r="D11" s="286">
        <v>1036.4000000000001</v>
      </c>
      <c r="E11" s="286">
        <v>771.9</v>
      </c>
      <c r="F11" s="286">
        <v>841.3</v>
      </c>
      <c r="G11" s="286">
        <v>1650</v>
      </c>
      <c r="H11" s="286">
        <v>1788.4</v>
      </c>
      <c r="I11" s="286">
        <v>1137.9000000000001</v>
      </c>
      <c r="J11" s="286">
        <v>1285.0999999999999</v>
      </c>
      <c r="K11" s="286">
        <v>1232.2</v>
      </c>
      <c r="L11" s="286">
        <v>1269.5</v>
      </c>
      <c r="M11" s="286">
        <v>1253.8</v>
      </c>
      <c r="N11" s="286">
        <v>1301.5</v>
      </c>
      <c r="O11" s="286">
        <v>1595</v>
      </c>
      <c r="P11" s="286">
        <v>1832.4</v>
      </c>
      <c r="Q11" s="286">
        <v>1826.6</v>
      </c>
      <c r="R11" s="286">
        <v>2109.3000000000002</v>
      </c>
      <c r="S11" s="286">
        <v>2810.9</v>
      </c>
      <c r="T11" s="286">
        <v>3254.4</v>
      </c>
      <c r="U11" s="286">
        <v>3391.03</v>
      </c>
      <c r="V11" s="286">
        <v>3514.21</v>
      </c>
      <c r="W11" s="286">
        <v>3299.92</v>
      </c>
      <c r="X11" s="286">
        <v>3089.78</v>
      </c>
      <c r="Y11" s="286">
        <v>3781.56</v>
      </c>
      <c r="Z11" s="286">
        <v>3009.4</v>
      </c>
      <c r="AA11" s="286">
        <v>2328.3000000000002</v>
      </c>
      <c r="AB11" s="286">
        <v>3190.5</v>
      </c>
      <c r="AC11" s="286"/>
      <c r="AD11" s="286"/>
      <c r="AE11" s="286"/>
      <c r="AF11" s="286"/>
      <c r="AG11" s="286"/>
      <c r="AH11" s="286"/>
      <c r="AL11" s="8"/>
    </row>
    <row r="12" spans="1:40">
      <c r="A12" s="92" t="s">
        <v>8</v>
      </c>
      <c r="B12" s="286">
        <v>4905.2</v>
      </c>
      <c r="C12" s="286">
        <v>5057.3042015168003</v>
      </c>
      <c r="D12" s="286">
        <v>4770.1863335024</v>
      </c>
      <c r="E12" s="286">
        <v>4977.9690011444</v>
      </c>
      <c r="F12" s="286">
        <v>6149.4224955321006</v>
      </c>
      <c r="G12" s="286">
        <v>5841.2115385298002</v>
      </c>
      <c r="H12" s="286">
        <v>5230.4564245518004</v>
      </c>
      <c r="I12" s="286">
        <v>4420.104020748</v>
      </c>
      <c r="J12" s="286">
        <v>4044.2062856501998</v>
      </c>
      <c r="K12" s="286">
        <v>3864.1279736938004</v>
      </c>
      <c r="L12" s="286">
        <v>3566.9357945210004</v>
      </c>
      <c r="M12" s="286">
        <v>3500.8231275440003</v>
      </c>
      <c r="N12" s="286">
        <v>3988.7975742790004</v>
      </c>
      <c r="O12" s="286">
        <v>4054.5954190323005</v>
      </c>
      <c r="P12" s="286">
        <v>4431.7524430249005</v>
      </c>
      <c r="Q12" s="286">
        <v>4150.6161972608006</v>
      </c>
      <c r="R12" s="286">
        <v>5106.9262687519949</v>
      </c>
      <c r="S12" s="286">
        <v>5707.7625570776254</v>
      </c>
      <c r="T12" s="286">
        <v>5400.7514088916714</v>
      </c>
      <c r="U12" s="286">
        <v>5683.6635271191944</v>
      </c>
      <c r="V12" s="286">
        <v>6443.7478230581673</v>
      </c>
      <c r="W12" s="286">
        <v>6694.2836228122715</v>
      </c>
      <c r="X12" s="286">
        <v>6757.3685804835623</v>
      </c>
      <c r="Y12" s="286">
        <v>6993.9912481222655</v>
      </c>
      <c r="Z12" s="286">
        <v>6266.9522584472516</v>
      </c>
      <c r="AA12" s="286">
        <v>6693.8272508067994</v>
      </c>
      <c r="AB12" s="286">
        <v>7664.846398566212</v>
      </c>
      <c r="AC12" s="286">
        <v>7896.5708446940898</v>
      </c>
      <c r="AD12" s="286">
        <v>7595.1631744546976</v>
      </c>
      <c r="AE12" s="286">
        <v>6761.8992755047411</v>
      </c>
      <c r="AF12" s="286">
        <v>6574.6215912834068</v>
      </c>
      <c r="AG12" s="300">
        <v>6799.58114393909</v>
      </c>
      <c r="AH12" s="286"/>
      <c r="AI12" s="8" t="s">
        <v>15</v>
      </c>
      <c r="AK12" s="269"/>
    </row>
    <row r="13" spans="1:40">
      <c r="A13" s="92" t="s">
        <v>6</v>
      </c>
      <c r="B13" s="286"/>
      <c r="C13" s="286"/>
      <c r="D13" s="286">
        <v>1078.9000000000001</v>
      </c>
      <c r="E13" s="286">
        <v>1001.2</v>
      </c>
      <c r="F13" s="286">
        <v>869.2</v>
      </c>
      <c r="G13" s="286">
        <v>1079.2</v>
      </c>
      <c r="H13" s="286">
        <v>4806</v>
      </c>
      <c r="I13" s="286">
        <v>4722.3999999999996</v>
      </c>
      <c r="J13" s="286">
        <v>4219.8999999999996</v>
      </c>
      <c r="K13" s="286">
        <v>4033.1</v>
      </c>
      <c r="L13" s="286">
        <v>3204.2</v>
      </c>
      <c r="M13" s="286">
        <v>3092.7</v>
      </c>
      <c r="N13" s="286">
        <v>3592.1</v>
      </c>
      <c r="O13" s="286">
        <v>4502.3</v>
      </c>
      <c r="P13" s="286">
        <v>4727.8999999999996</v>
      </c>
      <c r="Q13" s="286">
        <v>5031.2</v>
      </c>
      <c r="R13" s="286">
        <v>5517.8</v>
      </c>
      <c r="S13" s="286"/>
      <c r="T13" s="286"/>
      <c r="U13" s="286"/>
      <c r="V13" s="286">
        <v>8543.67</v>
      </c>
      <c r="W13" s="286">
        <v>9577.27</v>
      </c>
      <c r="X13" s="286">
        <v>8927.51</v>
      </c>
      <c r="Y13" s="286">
        <v>5246.8</v>
      </c>
      <c r="Z13" s="286">
        <v>4160.3</v>
      </c>
      <c r="AA13" s="286">
        <v>2733.6</v>
      </c>
      <c r="AB13" s="286">
        <v>3444.1</v>
      </c>
      <c r="AC13" s="286"/>
      <c r="AD13" s="286"/>
      <c r="AE13" s="286"/>
      <c r="AF13" s="286"/>
      <c r="AG13" s="286"/>
      <c r="AH13" s="286"/>
      <c r="AL13" s="8"/>
    </row>
    <row r="14" spans="1:40">
      <c r="A14" s="92" t="s">
        <v>17</v>
      </c>
      <c r="B14" s="286">
        <v>1838.3</v>
      </c>
      <c r="C14" s="286">
        <v>1382.5</v>
      </c>
      <c r="D14" s="286">
        <v>1678.5</v>
      </c>
      <c r="E14" s="286">
        <v>1855.9</v>
      </c>
      <c r="F14" s="286">
        <v>2106.4</v>
      </c>
      <c r="G14" s="286">
        <v>1653.7</v>
      </c>
      <c r="H14" s="286">
        <v>1661.7</v>
      </c>
      <c r="I14" s="286">
        <v>1420.9</v>
      </c>
      <c r="J14" s="286">
        <v>1358.5</v>
      </c>
      <c r="K14" s="286">
        <v>1305.5</v>
      </c>
      <c r="L14" s="286">
        <v>1145.3</v>
      </c>
      <c r="M14" s="286">
        <v>1225.7</v>
      </c>
      <c r="N14" s="286">
        <v>1435.6</v>
      </c>
      <c r="O14" s="286">
        <v>1777.8</v>
      </c>
      <c r="P14" s="286">
        <v>1852.7</v>
      </c>
      <c r="Q14" s="286">
        <v>1908</v>
      </c>
      <c r="R14" s="286">
        <v>2136.1999999999998</v>
      </c>
      <c r="S14" s="286">
        <v>1842.2</v>
      </c>
      <c r="T14" s="286">
        <v>1976.7</v>
      </c>
      <c r="U14" s="286">
        <v>3748.89</v>
      </c>
      <c r="V14" s="286">
        <v>3993.69</v>
      </c>
      <c r="W14" s="286">
        <v>3437.28</v>
      </c>
      <c r="X14" s="286">
        <v>2464.46</v>
      </c>
      <c r="Y14" s="286"/>
      <c r="Z14" s="286"/>
      <c r="AA14" s="286">
        <v>2004.2</v>
      </c>
      <c r="AB14" s="286">
        <v>2651.6</v>
      </c>
      <c r="AC14" s="286">
        <v>3083.7</v>
      </c>
      <c r="AD14" s="286"/>
      <c r="AE14" s="286"/>
      <c r="AF14" s="286"/>
      <c r="AG14" s="286"/>
      <c r="AH14" s="286"/>
    </row>
    <row r="15" spans="1:40">
      <c r="A15" s="92" t="s">
        <v>4</v>
      </c>
      <c r="B15" s="286"/>
      <c r="C15" s="286"/>
      <c r="D15" s="286"/>
      <c r="E15" s="286"/>
      <c r="F15" s="286"/>
      <c r="G15" s="286"/>
      <c r="H15" s="286"/>
      <c r="I15" s="286"/>
      <c r="J15" s="286"/>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K15" s="269"/>
    </row>
    <row r="16" spans="1:40">
      <c r="A16" s="92" t="s">
        <v>3</v>
      </c>
      <c r="B16" s="286">
        <v>1806.3</v>
      </c>
      <c r="C16" s="286">
        <v>1759.1</v>
      </c>
      <c r="D16" s="286">
        <v>1597.1</v>
      </c>
      <c r="E16" s="286">
        <v>2339.4</v>
      </c>
      <c r="F16" s="286">
        <v>2006.8</v>
      </c>
      <c r="G16" s="286">
        <v>1830.7</v>
      </c>
      <c r="H16" s="286">
        <v>1763.2</v>
      </c>
      <c r="I16" s="286">
        <v>1422.3</v>
      </c>
      <c r="J16" s="286">
        <v>1323.3</v>
      </c>
      <c r="K16" s="286">
        <v>1237.7</v>
      </c>
      <c r="L16" s="286">
        <v>1064.7</v>
      </c>
      <c r="M16" s="286">
        <v>1117.3</v>
      </c>
      <c r="N16" s="286">
        <v>1677.3</v>
      </c>
      <c r="O16" s="286">
        <v>2163.3000000000002</v>
      </c>
      <c r="P16" s="286">
        <v>2339.9</v>
      </c>
      <c r="Q16" s="286">
        <v>2797.4</v>
      </c>
      <c r="R16" s="286">
        <v>2798.7</v>
      </c>
      <c r="S16" s="286">
        <v>2578.1</v>
      </c>
      <c r="T16" s="286">
        <v>2654.9</v>
      </c>
      <c r="U16" s="286">
        <v>3126.8</v>
      </c>
      <c r="V16" s="286">
        <v>3832.7</v>
      </c>
      <c r="W16" s="286">
        <v>3476</v>
      </c>
      <c r="X16" s="286">
        <v>2903.1</v>
      </c>
      <c r="Y16" s="286">
        <v>2896.6</v>
      </c>
      <c r="Z16" s="286">
        <v>2615.922</v>
      </c>
      <c r="AA16" s="286">
        <v>2489.1999999999998</v>
      </c>
      <c r="AB16" s="286">
        <v>3339.6</v>
      </c>
      <c r="AC16" s="286">
        <v>3428.5</v>
      </c>
      <c r="AD16" s="286">
        <v>3157.2</v>
      </c>
      <c r="AE16" s="286">
        <v>3046.7</v>
      </c>
      <c r="AF16" s="286">
        <v>3769.1</v>
      </c>
      <c r="AG16" s="300">
        <v>3202.1</v>
      </c>
      <c r="AH16" s="300">
        <v>2992.1</v>
      </c>
      <c r="AJ16" s="325"/>
      <c r="AK16" s="312"/>
    </row>
    <row r="17" spans="1:38">
      <c r="A17" s="92" t="s">
        <v>32</v>
      </c>
      <c r="B17" s="286"/>
      <c r="C17" s="286"/>
      <c r="D17" s="286"/>
      <c r="E17" s="286"/>
      <c r="F17" s="286"/>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K17" s="312"/>
    </row>
    <row r="18" spans="1:38">
      <c r="A18" s="92" t="s">
        <v>1</v>
      </c>
      <c r="B18" s="286"/>
      <c r="C18" s="286"/>
      <c r="D18" s="286"/>
      <c r="E18" s="286"/>
      <c r="F18" s="286"/>
      <c r="G18" s="286"/>
      <c r="H18" s="286"/>
      <c r="I18" s="286"/>
      <c r="J18" s="286"/>
      <c r="K18" s="286"/>
      <c r="L18" s="286"/>
      <c r="M18" s="286"/>
      <c r="N18" s="286"/>
      <c r="O18" s="286"/>
      <c r="P18" s="286"/>
      <c r="Q18" s="286"/>
      <c r="R18" s="286"/>
      <c r="S18" s="286"/>
      <c r="T18" s="286"/>
      <c r="U18" s="286">
        <v>4103.2</v>
      </c>
      <c r="V18" s="286">
        <v>4792.7</v>
      </c>
      <c r="W18" s="286">
        <v>4858.3</v>
      </c>
      <c r="X18" s="286">
        <v>4797.8</v>
      </c>
      <c r="Y18" s="286">
        <v>4487.8</v>
      </c>
      <c r="Z18" s="286">
        <v>3475.3</v>
      </c>
      <c r="AA18" s="286"/>
      <c r="AB18" s="286"/>
      <c r="AC18" s="286">
        <v>3372.9</v>
      </c>
      <c r="AD18" s="286">
        <v>2791.6</v>
      </c>
      <c r="AE18" s="286"/>
      <c r="AF18" s="286"/>
      <c r="AG18" s="286"/>
      <c r="AH18" s="286"/>
      <c r="AK18" s="312"/>
      <c r="AL18" s="8"/>
    </row>
    <row r="19" spans="1:38">
      <c r="A19" s="92" t="s">
        <v>23</v>
      </c>
      <c r="B19" s="286"/>
      <c r="C19" s="286"/>
      <c r="D19" s="286"/>
      <c r="E19" s="286"/>
      <c r="F19" s="286"/>
      <c r="G19" s="286"/>
      <c r="H19" s="286"/>
      <c r="I19" s="286"/>
      <c r="J19" s="286"/>
      <c r="K19" s="286"/>
      <c r="L19" s="286"/>
      <c r="M19" s="286"/>
      <c r="N19" s="286"/>
      <c r="O19" s="286"/>
      <c r="P19" s="286"/>
      <c r="Q19" s="286"/>
      <c r="R19" s="286"/>
      <c r="S19" s="286"/>
      <c r="T19" s="286"/>
      <c r="U19" s="286"/>
      <c r="V19" s="286"/>
      <c r="W19" s="286"/>
      <c r="X19" s="286">
        <v>1300</v>
      </c>
      <c r="Y19" s="286">
        <v>1300</v>
      </c>
      <c r="Z19" s="286">
        <v>1300</v>
      </c>
      <c r="AA19" s="286"/>
      <c r="AB19" s="286"/>
      <c r="AC19" s="286"/>
      <c r="AD19" s="286"/>
      <c r="AE19" s="286"/>
      <c r="AF19" s="286"/>
      <c r="AG19" s="286"/>
      <c r="AH19" s="286"/>
    </row>
    <row r="20" spans="1:38">
      <c r="A20" s="17"/>
      <c r="B20" s="17"/>
      <c r="P20" s="17"/>
      <c r="Q20" s="17"/>
      <c r="R20" s="17"/>
      <c r="S20" s="17"/>
      <c r="T20" s="17"/>
      <c r="X20" s="17"/>
      <c r="AE20" s="190"/>
      <c r="AF20" s="190"/>
      <c r="AG20" s="190"/>
      <c r="AH20" s="190"/>
    </row>
    <row r="21" spans="1:38">
      <c r="A21" s="44" t="s">
        <v>18</v>
      </c>
      <c r="B21" s="13"/>
      <c r="D21" s="17"/>
      <c r="F21" s="17"/>
      <c r="G21" s="17"/>
      <c r="H21" s="17"/>
      <c r="I21" s="17"/>
      <c r="J21" s="17"/>
      <c r="K21" s="17"/>
      <c r="L21" s="17"/>
      <c r="M21" s="17"/>
      <c r="N21" s="17"/>
      <c r="O21" s="17"/>
      <c r="P21" s="17"/>
      <c r="Q21" s="17"/>
      <c r="R21" s="17"/>
      <c r="S21" s="17"/>
      <c r="T21" s="17"/>
      <c r="X21" s="17"/>
      <c r="AE21" s="13"/>
      <c r="AF21" s="13"/>
      <c r="AG21" s="13"/>
      <c r="AH21" s="13"/>
    </row>
    <row r="22" spans="1:38">
      <c r="A22" s="17"/>
      <c r="B22" s="17"/>
      <c r="D22" s="17"/>
      <c r="F22" s="17"/>
      <c r="G22" s="17"/>
      <c r="H22" s="17"/>
      <c r="I22" s="17"/>
      <c r="J22" s="17"/>
      <c r="K22" s="17"/>
      <c r="L22" s="17"/>
      <c r="M22" s="17"/>
      <c r="N22" s="17"/>
      <c r="O22" s="17"/>
      <c r="P22" s="17"/>
      <c r="Q22" s="17"/>
      <c r="R22" s="17"/>
      <c r="S22" s="17"/>
      <c r="T22" s="17"/>
      <c r="U22" s="13"/>
      <c r="V22" s="13"/>
      <c r="W22" s="13"/>
      <c r="X22" s="17"/>
      <c r="AE22" s="8"/>
      <c r="AF22" s="8"/>
      <c r="AG22" s="8"/>
      <c r="AH22" s="8"/>
    </row>
    <row r="23" spans="1:38">
      <c r="A23" s="13" t="s">
        <v>374</v>
      </c>
      <c r="B23" s="13"/>
      <c r="D23" s="17"/>
      <c r="F23" s="17"/>
      <c r="G23" s="17"/>
      <c r="H23" s="17"/>
      <c r="I23" s="17"/>
      <c r="J23" s="17"/>
      <c r="K23" s="17"/>
      <c r="L23" s="17"/>
      <c r="M23" s="17"/>
      <c r="N23" s="17"/>
      <c r="O23" s="17"/>
      <c r="P23" s="17"/>
      <c r="Q23" s="17"/>
      <c r="R23" s="17"/>
      <c r="S23" s="17"/>
      <c r="T23" s="17"/>
      <c r="X23" s="17"/>
      <c r="AE23" s="13"/>
      <c r="AF23" s="13"/>
      <c r="AG23" s="13"/>
      <c r="AH23" s="13"/>
    </row>
    <row r="24" spans="1:38">
      <c r="A24" s="17"/>
      <c r="B24" s="13"/>
      <c r="D24" s="17"/>
      <c r="F24" s="17"/>
      <c r="G24" s="17"/>
      <c r="H24" s="17"/>
      <c r="I24" s="17"/>
      <c r="J24" s="17"/>
      <c r="K24" s="17"/>
      <c r="L24" s="17"/>
      <c r="M24" s="17"/>
      <c r="N24" s="17"/>
      <c r="O24" s="17"/>
      <c r="P24" s="17"/>
      <c r="Q24" s="17"/>
      <c r="R24" s="17"/>
      <c r="S24" s="17"/>
      <c r="T24" s="17"/>
      <c r="X24" s="17"/>
      <c r="AE24" s="13"/>
      <c r="AF24" s="13"/>
      <c r="AG24" s="13"/>
      <c r="AH24" s="13"/>
    </row>
    <row r="25" spans="1:38">
      <c r="A25" s="13" t="s">
        <v>404</v>
      </c>
      <c r="B25" s="17"/>
      <c r="D25" s="17"/>
      <c r="F25" s="17"/>
      <c r="G25" s="17"/>
      <c r="H25" s="17"/>
      <c r="I25" s="17"/>
      <c r="J25" s="17"/>
      <c r="K25" s="17"/>
      <c r="L25" s="17"/>
      <c r="M25" s="17"/>
      <c r="N25" s="17"/>
      <c r="O25" s="17"/>
      <c r="P25" s="17"/>
      <c r="Q25" s="17"/>
      <c r="R25" s="17"/>
      <c r="S25" s="17"/>
      <c r="T25" s="17"/>
      <c r="U25" s="13"/>
      <c r="V25" s="13"/>
      <c r="W25" s="13"/>
      <c r="X25" s="17"/>
      <c r="AE25" s="13"/>
      <c r="AF25" s="13"/>
      <c r="AG25" s="13"/>
      <c r="AH25" s="13"/>
    </row>
    <row r="26" spans="1:38">
      <c r="A26" s="13"/>
      <c r="U26" s="13"/>
      <c r="V26" s="13"/>
      <c r="W26" s="13"/>
      <c r="AE26" s="13"/>
      <c r="AF26" s="13"/>
      <c r="AG26" s="13"/>
      <c r="AH26" s="13"/>
    </row>
    <row r="27" spans="1:38">
      <c r="A27" s="17" t="s">
        <v>2728</v>
      </c>
      <c r="U27" s="13"/>
      <c r="V27" s="13"/>
      <c r="W27" s="13"/>
      <c r="AE27" s="13"/>
      <c r="AF27" s="13"/>
      <c r="AG27" s="13"/>
      <c r="AH27" s="13"/>
    </row>
    <row r="28" spans="1:38">
      <c r="A28" s="13"/>
      <c r="U28" s="13"/>
      <c r="V28" s="13"/>
      <c r="W28" s="13"/>
      <c r="AE28" s="13"/>
      <c r="AF28" s="13"/>
      <c r="AG28" s="13"/>
      <c r="AH28" s="13"/>
    </row>
    <row r="29" spans="1:38">
      <c r="A29" s="17" t="s">
        <v>2899</v>
      </c>
      <c r="U29" s="13"/>
      <c r="V29" s="13"/>
      <c r="W29" s="13"/>
    </row>
    <row r="30" spans="1:38">
      <c r="U30" s="13"/>
      <c r="V30" s="13"/>
      <c r="W30" s="13"/>
    </row>
    <row r="31" spans="1:38">
      <c r="A31" s="17" t="s">
        <v>3167</v>
      </c>
      <c r="U31" s="13"/>
      <c r="V31" s="13"/>
      <c r="W31" s="13"/>
    </row>
    <row r="32" spans="1:38">
      <c r="U32" s="13"/>
      <c r="V32" s="13"/>
      <c r="W32" s="13"/>
    </row>
    <row r="33" spans="1:23">
      <c r="A33" t="s">
        <v>3378</v>
      </c>
      <c r="U33" s="13"/>
      <c r="V33" s="13"/>
      <c r="W33" s="13"/>
    </row>
    <row r="34" spans="1:23">
      <c r="U34" s="13"/>
      <c r="V34" s="13"/>
      <c r="W34" s="13"/>
    </row>
    <row r="35" spans="1:23">
      <c r="A35" s="53" t="s">
        <v>102</v>
      </c>
      <c r="U35" s="13"/>
      <c r="V35" s="13"/>
      <c r="W35" s="13"/>
    </row>
    <row r="36" spans="1:23">
      <c r="U36" s="13"/>
      <c r="V36" s="13"/>
      <c r="W36" s="13"/>
    </row>
    <row r="37" spans="1:23">
      <c r="U37" s="13"/>
      <c r="V37" s="13"/>
      <c r="W37" s="13"/>
    </row>
    <row r="38" spans="1:23">
      <c r="U38" s="13"/>
      <c r="V38" s="13"/>
      <c r="W38" s="13"/>
    </row>
    <row r="39" spans="1:23">
      <c r="U39" s="13"/>
      <c r="V39" s="13"/>
      <c r="W39" s="13"/>
    </row>
    <row r="40" spans="1:23">
      <c r="U40" s="13"/>
      <c r="V40" s="13"/>
      <c r="W40" s="13"/>
    </row>
  </sheetData>
  <conditionalFormatting sqref="U1:W2">
    <cfRule type="expression" dxfId="65" priority="1" stopIfTrue="1">
      <formula>#N/A</formula>
    </cfRule>
  </conditionalFormatting>
  <hyperlinks>
    <hyperlink ref="AJ3" location="Content!A1" display="Back to content page" xr:uid="{00000000-0004-0000-2101-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AC46"/>
  <sheetViews>
    <sheetView topLeftCell="A31" zoomScale="87" zoomScaleNormal="87" workbookViewId="0">
      <selection activeCell="A46" sqref="A46"/>
    </sheetView>
  </sheetViews>
  <sheetFormatPr defaultColWidth="9.21875" defaultRowHeight="18" customHeight="1"/>
  <cols>
    <col min="1" max="1" width="36.5546875" style="17" customWidth="1"/>
    <col min="2" max="25" width="11.77734375" style="17" customWidth="1"/>
    <col min="26" max="26" width="12.44140625" style="17" customWidth="1"/>
    <col min="27" max="27" width="15.21875" style="17" customWidth="1"/>
    <col min="28" max="28" width="20.21875" style="17" customWidth="1"/>
    <col min="29" max="29" width="21.77734375" style="17" customWidth="1"/>
    <col min="30" max="30" width="21.21875" style="17" customWidth="1"/>
    <col min="31" max="16384" width="9.21875" style="17"/>
  </cols>
  <sheetData>
    <row r="1" spans="1:29" ht="18" customHeight="1">
      <c r="A1" s="44" t="s">
        <v>2918</v>
      </c>
      <c r="B1" s="43"/>
      <c r="C1" s="43"/>
      <c r="D1" s="43"/>
      <c r="E1" s="43"/>
      <c r="F1" s="43"/>
      <c r="G1" s="43"/>
      <c r="H1" s="43"/>
      <c r="I1" s="43"/>
      <c r="J1" s="43"/>
      <c r="K1" s="275"/>
      <c r="L1" s="275"/>
      <c r="M1" s="275"/>
      <c r="N1" s="275"/>
    </row>
    <row r="2" spans="1:29" ht="18" customHeight="1">
      <c r="A2" s="44"/>
      <c r="B2" s="43"/>
      <c r="C2" s="43"/>
      <c r="D2" s="43"/>
      <c r="E2" s="43"/>
      <c r="F2" s="43"/>
      <c r="G2" s="43"/>
      <c r="H2" s="43"/>
      <c r="I2" s="43"/>
      <c r="J2" s="43"/>
      <c r="K2" s="275"/>
      <c r="L2" s="275"/>
      <c r="M2" s="275"/>
      <c r="N2" s="275"/>
      <c r="O2" s="275"/>
      <c r="P2" s="275"/>
      <c r="Q2" s="275"/>
      <c r="R2" s="275"/>
      <c r="S2" s="275"/>
      <c r="T2" s="275"/>
      <c r="U2" s="275"/>
      <c r="V2" s="275"/>
      <c r="W2" s="275"/>
      <c r="X2" s="275"/>
      <c r="Y2" s="275"/>
    </row>
    <row r="3" spans="1:29" ht="18" customHeight="1">
      <c r="A3" s="373"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c r="AB3" s="44"/>
      <c r="AC3" s="44"/>
    </row>
    <row r="4" spans="1:29" ht="18" customHeight="1">
      <c r="A4" s="245" t="s">
        <v>423</v>
      </c>
      <c r="B4" s="281">
        <v>1902.6481425280124</v>
      </c>
      <c r="C4" s="281">
        <v>1834.4372842111939</v>
      </c>
      <c r="D4" s="281">
        <v>2357.7047666344952</v>
      </c>
      <c r="E4" s="281">
        <v>1686.0323256295076</v>
      </c>
      <c r="F4" s="281">
        <v>1776.6017354403914</v>
      </c>
      <c r="G4" s="281">
        <v>2075.9335180019061</v>
      </c>
      <c r="H4" s="281">
        <v>2039.0745051457629</v>
      </c>
      <c r="I4" s="281">
        <v>2568.0573735061976</v>
      </c>
      <c r="J4" s="281">
        <v>4223.797773970643</v>
      </c>
      <c r="K4" s="281">
        <v>2908.2634365164049</v>
      </c>
      <c r="L4" s="281">
        <v>6619</v>
      </c>
      <c r="M4" s="281">
        <v>6235.687663676109</v>
      </c>
      <c r="N4" s="281">
        <v>5809</v>
      </c>
      <c r="O4" s="281">
        <v>7701</v>
      </c>
      <c r="P4" s="281">
        <v>9125.5275075030004</v>
      </c>
      <c r="Q4" s="281">
        <v>8685.9199272180012</v>
      </c>
      <c r="R4" s="281">
        <v>7182.5464900509996</v>
      </c>
      <c r="S4" s="281">
        <v>12112.70951006</v>
      </c>
      <c r="T4" s="281">
        <v>20001.734267395001</v>
      </c>
      <c r="U4" s="281">
        <v>13522.162100694999</v>
      </c>
      <c r="V4" s="281">
        <v>14114.817485898</v>
      </c>
      <c r="W4" s="281">
        <v>21412.748036068002</v>
      </c>
      <c r="X4" s="281">
        <v>15720.217425208999</v>
      </c>
      <c r="Y4" s="281">
        <v>17950.751408397999</v>
      </c>
    </row>
    <row r="5" spans="1:29" ht="18" customHeight="1">
      <c r="A5" s="245" t="s">
        <v>424</v>
      </c>
      <c r="B5" s="281">
        <v>932.01244560000248</v>
      </c>
      <c r="C5" s="281">
        <v>937.43816730561923</v>
      </c>
      <c r="D5" s="281">
        <v>1177.2796938649653</v>
      </c>
      <c r="E5" s="281">
        <v>1435.9867799859182</v>
      </c>
      <c r="F5" s="281">
        <v>1859.4257636628777</v>
      </c>
      <c r="G5" s="281">
        <v>2428.3751429530475</v>
      </c>
      <c r="H5" s="281">
        <v>4005.9080295014123</v>
      </c>
      <c r="I5" s="281">
        <v>3542.0073338598058</v>
      </c>
      <c r="J5" s="281">
        <v>5344.9967026031964</v>
      </c>
      <c r="K5" s="281">
        <v>4740.0304030775178</v>
      </c>
      <c r="L5" s="281">
        <v>4045</v>
      </c>
      <c r="M5" s="281">
        <v>6549.1827257259638</v>
      </c>
      <c r="N5" s="281">
        <v>9974</v>
      </c>
      <c r="O5" s="281">
        <v>12279</v>
      </c>
      <c r="P5" s="281">
        <v>10257.736892408</v>
      </c>
      <c r="Q5" s="281">
        <v>8289.9079910600012</v>
      </c>
      <c r="R5" s="281">
        <v>5530.706878938</v>
      </c>
      <c r="S5" s="281">
        <v>5795.6541959370006</v>
      </c>
      <c r="T5" s="281">
        <v>7134.7310898179994</v>
      </c>
      <c r="U5" s="281">
        <v>9009.6632064459991</v>
      </c>
      <c r="V5" s="281">
        <v>6965.5587178739997</v>
      </c>
      <c r="W5" s="281">
        <v>7214.6245483459998</v>
      </c>
      <c r="X5" s="281">
        <v>11442.821470883</v>
      </c>
      <c r="Y5" s="281">
        <v>10844.093650424998</v>
      </c>
      <c r="AB5" s="44"/>
    </row>
    <row r="6" spans="1:29" ht="18" customHeight="1">
      <c r="A6" s="245" t="s">
        <v>425</v>
      </c>
      <c r="B6" s="281">
        <v>22.052069728010583</v>
      </c>
      <c r="C6" s="281">
        <v>7.1822062111933294</v>
      </c>
      <c r="D6" s="281">
        <v>12.11886083449536</v>
      </c>
      <c r="E6" s="281">
        <v>23.923900529505399</v>
      </c>
      <c r="F6" s="281">
        <v>28.446647640392921</v>
      </c>
      <c r="G6" s="281">
        <v>42.632582201905471</v>
      </c>
      <c r="H6" s="281">
        <v>58.325002245760572</v>
      </c>
      <c r="I6" s="281">
        <v>158.24522310620154</v>
      </c>
      <c r="J6" s="281">
        <v>504.99491557064556</v>
      </c>
      <c r="K6" s="281">
        <v>456.42152371640412</v>
      </c>
      <c r="L6" s="281">
        <v>2698</v>
      </c>
      <c r="M6" s="281">
        <v>1123.9575376760981</v>
      </c>
      <c r="N6" s="281">
        <v>4275</v>
      </c>
      <c r="O6" s="281">
        <v>5261</v>
      </c>
      <c r="P6" s="281">
        <v>7358.7711494240002</v>
      </c>
      <c r="Q6" s="281">
        <v>6494.2944273100002</v>
      </c>
      <c r="R6" s="281">
        <v>5298.6021590620003</v>
      </c>
      <c r="S6" s="281">
        <v>7716.2001110990004</v>
      </c>
      <c r="T6" s="281">
        <v>13142.017878992001</v>
      </c>
      <c r="U6" s="281">
        <v>6749.9456666839997</v>
      </c>
      <c r="V6" s="281">
        <v>4673.7730118620002</v>
      </c>
      <c r="W6" s="281">
        <v>6473.8595892720004</v>
      </c>
      <c r="X6" s="281">
        <v>3511.9853457150002</v>
      </c>
      <c r="Y6" s="281">
        <v>2701.436187282</v>
      </c>
      <c r="AB6" s="44"/>
    </row>
    <row r="7" spans="1:29" ht="18" customHeight="1">
      <c r="A7" s="245" t="s">
        <v>426</v>
      </c>
      <c r="B7" s="281">
        <v>195.49876000000344</v>
      </c>
      <c r="C7" s="281">
        <v>192.14161200561566</v>
      </c>
      <c r="D7" s="281">
        <v>275.01361926496554</v>
      </c>
      <c r="E7" s="281">
        <v>313.9477024859163</v>
      </c>
      <c r="F7" s="281">
        <v>441.78510076287694</v>
      </c>
      <c r="G7" s="281">
        <v>523.30753235304758</v>
      </c>
      <c r="H7" s="281">
        <v>1722.8897865014169</v>
      </c>
      <c r="I7" s="281">
        <v>1235.7295666598068</v>
      </c>
      <c r="J7" s="281">
        <v>1849.1189634031975</v>
      </c>
      <c r="K7" s="281">
        <v>1295.8885392775071</v>
      </c>
      <c r="L7" s="281">
        <v>1207</v>
      </c>
      <c r="M7" s="281">
        <v>2172.2268017259689</v>
      </c>
      <c r="N7" s="281">
        <v>3931</v>
      </c>
      <c r="O7" s="281">
        <v>5351</v>
      </c>
      <c r="P7" s="281">
        <v>2808.4715669799998</v>
      </c>
      <c r="Q7" s="281">
        <v>2389.9905239190002</v>
      </c>
      <c r="R7" s="281">
        <v>1038.7841088539999</v>
      </c>
      <c r="S7" s="281">
        <v>1052.36776414</v>
      </c>
      <c r="T7" s="281">
        <v>1551.0650068110001</v>
      </c>
      <c r="U7" s="281">
        <v>1553.253904378</v>
      </c>
      <c r="V7" s="281">
        <v>1177.218977941</v>
      </c>
      <c r="W7" s="281">
        <v>1484.183900148</v>
      </c>
      <c r="X7" s="281">
        <v>2628.2935739980003</v>
      </c>
      <c r="Y7" s="281">
        <v>1913.153070178</v>
      </c>
      <c r="AB7" s="44"/>
    </row>
    <row r="8" spans="1:29" ht="18" customHeight="1">
      <c r="A8" s="245" t="s">
        <v>427</v>
      </c>
      <c r="B8" s="281">
        <f>B4-B6</f>
        <v>1880.5960728000018</v>
      </c>
      <c r="C8" s="281">
        <f>C4-C6</f>
        <v>1827.2550780000006</v>
      </c>
      <c r="D8" s="281">
        <f t="shared" ref="D8:Y8" si="0">D4-D6</f>
        <v>2345.5859057999996</v>
      </c>
      <c r="E8" s="281">
        <f t="shared" si="0"/>
        <v>1662.1084251000023</v>
      </c>
      <c r="F8" s="281">
        <f t="shared" si="0"/>
        <v>1748.1550877999985</v>
      </c>
      <c r="G8" s="281">
        <f t="shared" si="0"/>
        <v>2033.3009358000006</v>
      </c>
      <c r="H8" s="281">
        <f t="shared" si="0"/>
        <v>1980.7495029000024</v>
      </c>
      <c r="I8" s="281">
        <f t="shared" si="0"/>
        <v>2409.812150399996</v>
      </c>
      <c r="J8" s="281">
        <f t="shared" si="0"/>
        <v>3718.8028583999976</v>
      </c>
      <c r="K8" s="281">
        <f t="shared" si="0"/>
        <v>2451.841912800001</v>
      </c>
      <c r="L8" s="281">
        <f t="shared" si="0"/>
        <v>3921</v>
      </c>
      <c r="M8" s="281">
        <f t="shared" si="0"/>
        <v>5111.7301260000113</v>
      </c>
      <c r="N8" s="281">
        <f t="shared" si="0"/>
        <v>1534</v>
      </c>
      <c r="O8" s="281">
        <f t="shared" si="0"/>
        <v>2440</v>
      </c>
      <c r="P8" s="281">
        <f t="shared" si="0"/>
        <v>1766.7563580790002</v>
      </c>
      <c r="Q8" s="281">
        <f t="shared" si="0"/>
        <v>2191.6254999080011</v>
      </c>
      <c r="R8" s="281">
        <f t="shared" si="0"/>
        <v>1883.9443309889994</v>
      </c>
      <c r="S8" s="281">
        <f t="shared" si="0"/>
        <v>4396.5093989609995</v>
      </c>
      <c r="T8" s="281">
        <f t="shared" si="0"/>
        <v>6859.7163884029997</v>
      </c>
      <c r="U8" s="281">
        <f t="shared" si="0"/>
        <v>6772.2164340109994</v>
      </c>
      <c r="V8" s="281">
        <f t="shared" si="0"/>
        <v>9441.0444740359999</v>
      </c>
      <c r="W8" s="281">
        <f t="shared" si="0"/>
        <v>14938.888446796002</v>
      </c>
      <c r="X8" s="281">
        <f t="shared" si="0"/>
        <v>12208.232079493999</v>
      </c>
      <c r="Y8" s="281">
        <f t="shared" si="0"/>
        <v>15249.315221115998</v>
      </c>
    </row>
    <row r="9" spans="1:29" ht="18" customHeight="1">
      <c r="A9" s="245" t="s">
        <v>428</v>
      </c>
      <c r="B9" s="281">
        <f>B5-B7</f>
        <v>736.51368559999901</v>
      </c>
      <c r="C9" s="281">
        <f t="shared" ref="C9:Y9" si="1">C5-C7</f>
        <v>745.29655530000355</v>
      </c>
      <c r="D9" s="281">
        <f t="shared" si="1"/>
        <v>902.2660745999998</v>
      </c>
      <c r="E9" s="281">
        <f t="shared" si="1"/>
        <v>1122.0390775000019</v>
      </c>
      <c r="F9" s="281">
        <f t="shared" si="1"/>
        <v>1417.6406629000007</v>
      </c>
      <c r="G9" s="281">
        <f t="shared" si="1"/>
        <v>1905.0676106000001</v>
      </c>
      <c r="H9" s="281">
        <f t="shared" si="1"/>
        <v>2283.0182429999954</v>
      </c>
      <c r="I9" s="281">
        <f t="shared" si="1"/>
        <v>2306.2777671999993</v>
      </c>
      <c r="J9" s="281">
        <f t="shared" si="1"/>
        <v>3495.8777391999988</v>
      </c>
      <c r="K9" s="281">
        <f t="shared" si="1"/>
        <v>3444.1418638000105</v>
      </c>
      <c r="L9" s="281">
        <f t="shared" si="1"/>
        <v>2838</v>
      </c>
      <c r="M9" s="281">
        <f t="shared" si="1"/>
        <v>4376.9559239999944</v>
      </c>
      <c r="N9" s="281">
        <f t="shared" si="1"/>
        <v>6043</v>
      </c>
      <c r="O9" s="281">
        <f t="shared" si="1"/>
        <v>6928</v>
      </c>
      <c r="P9" s="281">
        <f t="shared" si="1"/>
        <v>7449.2653254280003</v>
      </c>
      <c r="Q9" s="281">
        <f t="shared" si="1"/>
        <v>5899.917467141001</v>
      </c>
      <c r="R9" s="281">
        <f t="shared" si="1"/>
        <v>4491.9227700840001</v>
      </c>
      <c r="S9" s="281">
        <f t="shared" si="1"/>
        <v>4743.2864317970007</v>
      </c>
      <c r="T9" s="281">
        <f t="shared" si="1"/>
        <v>5583.6660830069995</v>
      </c>
      <c r="U9" s="281">
        <f t="shared" si="1"/>
        <v>7456.4093020679993</v>
      </c>
      <c r="V9" s="281">
        <f t="shared" si="1"/>
        <v>5788.3397399329997</v>
      </c>
      <c r="W9" s="281">
        <f t="shared" si="1"/>
        <v>5730.4406481979995</v>
      </c>
      <c r="X9" s="281">
        <f t="shared" si="1"/>
        <v>8814.5278968849998</v>
      </c>
      <c r="Y9" s="281">
        <f t="shared" si="1"/>
        <v>8930.9405802469992</v>
      </c>
    </row>
    <row r="10" spans="1:29" ht="18" customHeight="1">
      <c r="A10" s="245"/>
      <c r="B10" s="286"/>
      <c r="C10" s="286"/>
      <c r="D10" s="286"/>
      <c r="E10" s="286"/>
      <c r="F10" s="286"/>
      <c r="G10" s="286"/>
      <c r="H10" s="286"/>
      <c r="I10" s="286"/>
      <c r="J10" s="286"/>
      <c r="K10" s="286"/>
      <c r="L10" s="286"/>
      <c r="M10" s="286"/>
      <c r="N10" s="286"/>
      <c r="O10" s="286"/>
      <c r="P10" s="286"/>
      <c r="Q10" s="286"/>
      <c r="R10" s="286"/>
      <c r="S10" s="286"/>
      <c r="T10" s="286"/>
      <c r="U10" s="286"/>
      <c r="V10" s="286"/>
      <c r="W10" s="286"/>
      <c r="X10" s="286"/>
      <c r="Y10" s="286"/>
    </row>
    <row r="11" spans="1:29" ht="18" customHeight="1">
      <c r="A11" s="246" t="s">
        <v>429</v>
      </c>
      <c r="B11" s="286"/>
      <c r="C11" s="286"/>
      <c r="D11" s="286"/>
      <c r="E11" s="286"/>
      <c r="F11" s="286"/>
      <c r="G11" s="286"/>
      <c r="H11" s="286"/>
      <c r="I11" s="286"/>
      <c r="J11" s="286"/>
      <c r="K11" s="286"/>
      <c r="L11" s="286"/>
      <c r="M11" s="286"/>
      <c r="N11" s="286"/>
      <c r="O11" s="286"/>
      <c r="P11" s="286"/>
      <c r="Q11" s="286"/>
      <c r="R11" s="286"/>
      <c r="S11" s="286"/>
      <c r="T11" s="286"/>
      <c r="U11" s="286"/>
      <c r="V11" s="286"/>
      <c r="W11" s="286"/>
      <c r="X11" s="286"/>
      <c r="Y11" s="286"/>
    </row>
    <row r="12" spans="1:29" ht="18" customHeight="1">
      <c r="A12" s="247" t="s">
        <v>13</v>
      </c>
      <c r="B12" s="286"/>
      <c r="C12" s="286"/>
      <c r="D12" s="286"/>
      <c r="E12" s="286"/>
      <c r="F12" s="286"/>
      <c r="G12" s="286"/>
      <c r="H12" s="286"/>
      <c r="I12" s="286"/>
      <c r="J12" s="286"/>
      <c r="K12" s="286"/>
      <c r="L12" s="286">
        <v>4</v>
      </c>
      <c r="M12" s="286">
        <v>0.05</v>
      </c>
      <c r="N12" s="286">
        <v>0.3</v>
      </c>
      <c r="O12" s="286">
        <v>0.7</v>
      </c>
      <c r="P12" s="286">
        <v>0.7</v>
      </c>
      <c r="Q12" s="286">
        <v>0.77360510199999999</v>
      </c>
      <c r="R12" s="286">
        <v>2.0009908049999998</v>
      </c>
      <c r="S12" s="286">
        <v>7.7094946660000003</v>
      </c>
      <c r="T12" s="286">
        <v>21.709817780000002</v>
      </c>
      <c r="U12" s="286">
        <v>30.020927881000002</v>
      </c>
      <c r="V12" s="286">
        <v>1.9062820579999999</v>
      </c>
      <c r="W12" s="286">
        <v>26.313485409999998</v>
      </c>
      <c r="X12" s="286">
        <v>66.975036907000003</v>
      </c>
      <c r="Y12" s="286"/>
      <c r="AB12"/>
    </row>
    <row r="13" spans="1:29" ht="18" customHeight="1">
      <c r="A13" s="247" t="s">
        <v>12</v>
      </c>
      <c r="B13" s="286"/>
      <c r="C13" s="286"/>
      <c r="D13" s="286"/>
      <c r="E13" s="286"/>
      <c r="F13" s="286"/>
      <c r="G13" s="286"/>
      <c r="H13" s="286"/>
      <c r="I13" s="286"/>
      <c r="J13" s="286"/>
      <c r="K13" s="286"/>
      <c r="L13" s="286">
        <v>0</v>
      </c>
      <c r="M13" s="286">
        <v>0</v>
      </c>
      <c r="N13" s="286">
        <v>0</v>
      </c>
      <c r="O13" s="286">
        <v>1.4</v>
      </c>
      <c r="P13" s="286">
        <v>0</v>
      </c>
      <c r="Q13" s="286">
        <v>5.0077189999999999E-3</v>
      </c>
      <c r="R13" s="286">
        <v>1.3092253E-2</v>
      </c>
      <c r="S13" s="286">
        <v>2.171859483</v>
      </c>
      <c r="T13" s="286">
        <v>0.29097129499999996</v>
      </c>
      <c r="U13" s="286">
        <v>0.23790367000000001</v>
      </c>
      <c r="V13" s="286">
        <v>0.77263411699999995</v>
      </c>
      <c r="W13" s="286">
        <v>0.11255823</v>
      </c>
      <c r="X13" s="286">
        <v>6.1456123000000001E-2</v>
      </c>
      <c r="Y13" s="286"/>
      <c r="AB13"/>
    </row>
    <row r="14" spans="1:29" ht="18" customHeight="1">
      <c r="A14" s="247" t="s">
        <v>483</v>
      </c>
      <c r="B14" s="286"/>
      <c r="C14" s="286"/>
      <c r="D14" s="286"/>
      <c r="E14" s="286"/>
      <c r="F14" s="286"/>
      <c r="G14" s="286"/>
      <c r="H14" s="286"/>
      <c r="I14" s="286"/>
      <c r="J14" s="286"/>
      <c r="K14" s="286"/>
      <c r="L14" s="286">
        <v>0</v>
      </c>
      <c r="M14" s="286">
        <v>0</v>
      </c>
      <c r="N14" s="286">
        <v>0</v>
      </c>
      <c r="O14" s="286">
        <v>0</v>
      </c>
      <c r="P14" s="286">
        <v>0</v>
      </c>
      <c r="Q14" s="286">
        <v>0</v>
      </c>
      <c r="R14" s="286">
        <v>0</v>
      </c>
      <c r="S14" s="286">
        <v>0</v>
      </c>
      <c r="T14" s="286">
        <v>0</v>
      </c>
      <c r="U14" s="286">
        <v>0</v>
      </c>
      <c r="V14" s="286">
        <v>0</v>
      </c>
      <c r="W14" s="286">
        <v>1.4921000000000002E-4</v>
      </c>
      <c r="X14" s="286">
        <v>0</v>
      </c>
      <c r="Y14" s="286"/>
      <c r="AB14"/>
    </row>
    <row r="15" spans="1:29" ht="18" customHeight="1">
      <c r="A15" s="247" t="s">
        <v>482</v>
      </c>
      <c r="B15" s="286"/>
      <c r="C15" s="286"/>
      <c r="D15" s="286"/>
      <c r="E15" s="286"/>
      <c r="F15" s="286"/>
      <c r="G15" s="286"/>
      <c r="H15" s="286"/>
      <c r="I15" s="286"/>
      <c r="J15" s="286"/>
      <c r="K15" s="286"/>
      <c r="L15" s="286">
        <v>7</v>
      </c>
      <c r="M15" s="286">
        <v>0.3</v>
      </c>
      <c r="N15" s="286">
        <v>21</v>
      </c>
      <c r="O15" s="286">
        <v>12</v>
      </c>
      <c r="P15" s="286">
        <v>5</v>
      </c>
      <c r="Q15" s="286">
        <v>0.70172991299999998</v>
      </c>
      <c r="R15" s="286">
        <v>0.10535108800000001</v>
      </c>
      <c r="S15" s="286">
        <v>2.2952495339999999</v>
      </c>
      <c r="T15" s="286">
        <v>2.197481013</v>
      </c>
      <c r="U15" s="286">
        <v>2.5415615269999998</v>
      </c>
      <c r="V15" s="286">
        <v>2.0346811389999999</v>
      </c>
      <c r="W15" s="286">
        <v>6.2388232300000004</v>
      </c>
      <c r="X15" s="286">
        <v>38.234934987000003</v>
      </c>
      <c r="Y15" s="286"/>
      <c r="AB15"/>
    </row>
    <row r="16" spans="1:29" ht="18" customHeight="1">
      <c r="A16" s="247" t="s">
        <v>11</v>
      </c>
      <c r="B16" s="286"/>
      <c r="C16" s="286"/>
      <c r="D16" s="286"/>
      <c r="E16" s="286"/>
      <c r="F16" s="286"/>
      <c r="G16" s="286"/>
      <c r="H16" s="286"/>
      <c r="I16" s="286"/>
      <c r="J16" s="286"/>
      <c r="K16" s="286"/>
      <c r="L16" s="286">
        <v>0</v>
      </c>
      <c r="M16" s="286">
        <v>0</v>
      </c>
      <c r="N16" s="286">
        <v>0</v>
      </c>
      <c r="O16" s="286">
        <v>0</v>
      </c>
      <c r="P16" s="286">
        <v>0</v>
      </c>
      <c r="Q16" s="286">
        <v>0</v>
      </c>
      <c r="R16" s="286">
        <v>2.4997652999999998E-2</v>
      </c>
      <c r="S16" s="286">
        <v>9.2099680000000007E-3</v>
      </c>
      <c r="T16" s="286">
        <v>0</v>
      </c>
      <c r="U16" s="286">
        <v>0</v>
      </c>
      <c r="V16" s="286">
        <v>0</v>
      </c>
      <c r="W16" s="286">
        <v>0</v>
      </c>
      <c r="X16" s="286">
        <v>0</v>
      </c>
      <c r="Y16" s="286"/>
      <c r="AB16"/>
    </row>
    <row r="17" spans="1:28" ht="18" customHeight="1">
      <c r="A17" s="247" t="s">
        <v>10</v>
      </c>
      <c r="B17" s="286"/>
      <c r="C17" s="286"/>
      <c r="D17" s="286"/>
      <c r="E17" s="286"/>
      <c r="F17" s="286"/>
      <c r="G17" s="286"/>
      <c r="H17" s="286"/>
      <c r="I17" s="286"/>
      <c r="J17" s="286"/>
      <c r="K17" s="286"/>
      <c r="L17" s="286">
        <v>0</v>
      </c>
      <c r="M17" s="286">
        <v>0.03</v>
      </c>
      <c r="N17" s="286">
        <v>0</v>
      </c>
      <c r="O17" s="286">
        <v>0.01</v>
      </c>
      <c r="P17" s="286">
        <v>0.01</v>
      </c>
      <c r="Q17" s="286">
        <v>0</v>
      </c>
      <c r="R17" s="286">
        <v>6.2915739999999994E-3</v>
      </c>
      <c r="S17" s="286">
        <v>3.6471377999999999E-2</v>
      </c>
      <c r="T17" s="286">
        <v>4.6351080000000003E-2</v>
      </c>
      <c r="U17" s="286">
        <v>2.4624773000000003E-2</v>
      </c>
      <c r="V17" s="286">
        <v>0.904728058</v>
      </c>
      <c r="W17" s="286">
        <v>2.0446282400000002</v>
      </c>
      <c r="X17" s="286">
        <v>2.3114168039999998</v>
      </c>
      <c r="Y17" s="286"/>
      <c r="AB17"/>
    </row>
    <row r="18" spans="1:28" ht="18" customHeight="1">
      <c r="A18" s="247" t="s">
        <v>9</v>
      </c>
      <c r="B18" s="286"/>
      <c r="C18" s="286"/>
      <c r="D18" s="286"/>
      <c r="E18" s="286"/>
      <c r="F18" s="286"/>
      <c r="G18" s="286"/>
      <c r="H18" s="286"/>
      <c r="I18" s="286"/>
      <c r="J18" s="286"/>
      <c r="K18" s="286"/>
      <c r="L18" s="286">
        <v>0</v>
      </c>
      <c r="M18" s="286">
        <v>0</v>
      </c>
      <c r="N18" s="286">
        <v>0</v>
      </c>
      <c r="O18" s="286">
        <v>0.2</v>
      </c>
      <c r="P18" s="286">
        <v>0.02</v>
      </c>
      <c r="Q18" s="286">
        <v>1.040319422</v>
      </c>
      <c r="R18" s="286">
        <v>0.994676004</v>
      </c>
      <c r="S18" s="286">
        <v>4.9176858999999996E-2</v>
      </c>
      <c r="T18" s="286">
        <v>0.24716317300000001</v>
      </c>
      <c r="U18" s="286">
        <v>0.27743757299999999</v>
      </c>
      <c r="V18" s="286">
        <v>0.29171820700000001</v>
      </c>
      <c r="W18" s="286">
        <v>3.9784299999999998E-3</v>
      </c>
      <c r="X18" s="286">
        <v>0.10118335000000001</v>
      </c>
      <c r="Y18" s="286"/>
      <c r="AB18"/>
    </row>
    <row r="19" spans="1:28" ht="18" customHeight="1">
      <c r="A19" s="247" t="s">
        <v>8</v>
      </c>
      <c r="B19" s="286"/>
      <c r="C19" s="286"/>
      <c r="D19" s="286"/>
      <c r="E19" s="286"/>
      <c r="F19" s="286"/>
      <c r="G19" s="286"/>
      <c r="H19" s="286"/>
      <c r="I19" s="286"/>
      <c r="J19" s="286"/>
      <c r="K19" s="286"/>
      <c r="L19" s="286">
        <v>3</v>
      </c>
      <c r="M19" s="286">
        <v>0.04</v>
      </c>
      <c r="N19" s="286">
        <v>2.4</v>
      </c>
      <c r="O19" s="286">
        <v>23</v>
      </c>
      <c r="P19" s="286">
        <v>9.1999999999999993</v>
      </c>
      <c r="Q19" s="286">
        <v>1.5551037379999999</v>
      </c>
      <c r="R19" s="286">
        <v>1.1409411089999999</v>
      </c>
      <c r="S19" s="286">
        <v>2.041679539</v>
      </c>
      <c r="T19" s="286">
        <v>1.6991016000000001</v>
      </c>
      <c r="U19" s="286">
        <v>0.48915577000000005</v>
      </c>
      <c r="V19" s="286">
        <v>0</v>
      </c>
      <c r="W19" s="286">
        <v>1.0606790000000001E-2</v>
      </c>
      <c r="X19" s="286">
        <v>0.20396877100000002</v>
      </c>
      <c r="Y19" s="286"/>
      <c r="AB19"/>
    </row>
    <row r="20" spans="1:28" ht="18" customHeight="1">
      <c r="A20" s="247" t="s">
        <v>6</v>
      </c>
      <c r="B20" s="286"/>
      <c r="C20" s="286"/>
      <c r="D20" s="286"/>
      <c r="E20" s="286"/>
      <c r="F20" s="286"/>
      <c r="G20" s="286"/>
      <c r="H20" s="286"/>
      <c r="I20" s="286"/>
      <c r="J20" s="286"/>
      <c r="K20" s="286"/>
      <c r="L20" s="286">
        <v>0</v>
      </c>
      <c r="M20" s="286">
        <v>0.09</v>
      </c>
      <c r="N20" s="286">
        <v>2.6</v>
      </c>
      <c r="O20" s="286">
        <v>5.6</v>
      </c>
      <c r="P20" s="286">
        <v>73</v>
      </c>
      <c r="Q20" s="286">
        <v>0.584224203</v>
      </c>
      <c r="R20" s="286">
        <v>5.4105912999999999E-2</v>
      </c>
      <c r="S20" s="286">
        <v>0.57860155899999999</v>
      </c>
      <c r="T20" s="286">
        <v>105.34382134499999</v>
      </c>
      <c r="U20" s="286">
        <v>485.44719394599997</v>
      </c>
      <c r="V20" s="286">
        <v>681.07928241400009</v>
      </c>
      <c r="W20" s="286">
        <v>1120.3541492500001</v>
      </c>
      <c r="X20" s="286">
        <v>2283.7753678429999</v>
      </c>
      <c r="Y20" s="286"/>
      <c r="AB20"/>
    </row>
    <row r="21" spans="1:28" ht="18" customHeight="1">
      <c r="A21" s="247" t="s">
        <v>17</v>
      </c>
      <c r="B21" s="286"/>
      <c r="C21" s="286"/>
      <c r="D21" s="286"/>
      <c r="E21" s="286"/>
      <c r="F21" s="286"/>
      <c r="G21" s="286"/>
      <c r="H21" s="286"/>
      <c r="I21" s="286"/>
      <c r="J21" s="286"/>
      <c r="K21" s="286"/>
      <c r="L21" s="286">
        <v>0</v>
      </c>
      <c r="M21" s="286">
        <v>0.06</v>
      </c>
      <c r="N21" s="286">
        <v>0</v>
      </c>
      <c r="O21" s="286">
        <v>6.5</v>
      </c>
      <c r="P21" s="286">
        <v>223</v>
      </c>
      <c r="Q21" s="286">
        <v>67.133187242000005</v>
      </c>
      <c r="R21" s="286">
        <v>1.3854013140000001</v>
      </c>
      <c r="S21" s="286">
        <v>0.49540685200000001</v>
      </c>
      <c r="T21" s="286">
        <v>8.0593395760000011</v>
      </c>
      <c r="U21" s="286">
        <v>2.5220340000000003E-3</v>
      </c>
      <c r="V21" s="286">
        <v>2.1636558E-2</v>
      </c>
      <c r="W21" s="286">
        <v>5.1482819999999999E-2</v>
      </c>
      <c r="X21" s="286">
        <v>7.0339520000000004E-3</v>
      </c>
      <c r="Y21" s="286"/>
      <c r="AB21"/>
    </row>
    <row r="22" spans="1:28" ht="18" customHeight="1">
      <c r="A22" s="247" t="s">
        <v>4</v>
      </c>
      <c r="B22" s="286"/>
      <c r="C22" s="286"/>
      <c r="D22" s="286"/>
      <c r="E22" s="286"/>
      <c r="F22" s="286"/>
      <c r="G22" s="286"/>
      <c r="H22" s="286"/>
      <c r="I22" s="286"/>
      <c r="J22" s="286"/>
      <c r="K22" s="286"/>
      <c r="L22" s="286">
        <v>6.0000000000000001E-3</v>
      </c>
      <c r="M22" s="286">
        <v>0.3</v>
      </c>
      <c r="N22" s="286">
        <v>0</v>
      </c>
      <c r="O22" s="286">
        <v>0.03</v>
      </c>
      <c r="P22" s="286">
        <v>0</v>
      </c>
      <c r="Q22" s="286">
        <v>7.6406599999999996E-3</v>
      </c>
      <c r="R22" s="286">
        <v>3.0059421999999999E-2</v>
      </c>
      <c r="S22" s="286">
        <v>7.4899000000000002E-5</v>
      </c>
      <c r="T22" s="286">
        <v>0.12572897799999999</v>
      </c>
      <c r="U22" s="286">
        <v>1.3425733E-2</v>
      </c>
      <c r="V22" s="286">
        <v>0</v>
      </c>
      <c r="W22" s="286">
        <v>0</v>
      </c>
      <c r="X22" s="286">
        <v>0</v>
      </c>
      <c r="Y22" s="286"/>
      <c r="AB22"/>
    </row>
    <row r="23" spans="1:28" ht="18" customHeight="1">
      <c r="A23" s="247" t="s">
        <v>3</v>
      </c>
      <c r="B23" s="286"/>
      <c r="C23" s="286"/>
      <c r="D23" s="286"/>
      <c r="E23" s="286"/>
      <c r="F23" s="286"/>
      <c r="G23" s="286"/>
      <c r="H23" s="286"/>
      <c r="I23" s="286"/>
      <c r="J23" s="286"/>
      <c r="K23" s="286"/>
      <c r="L23" s="286">
        <v>2289</v>
      </c>
      <c r="M23" s="286">
        <v>2246</v>
      </c>
      <c r="N23" s="286">
        <v>2670</v>
      </c>
      <c r="O23" s="286">
        <v>2838</v>
      </c>
      <c r="P23" s="286">
        <v>2660</v>
      </c>
      <c r="Q23" s="286">
        <v>3773.2687307600004</v>
      </c>
      <c r="R23" s="286">
        <v>3988.5738474139998</v>
      </c>
      <c r="S23" s="286">
        <v>6693.3577283509994</v>
      </c>
      <c r="T23" s="286">
        <v>10546.280583406</v>
      </c>
      <c r="U23" s="286">
        <v>3587.5381579280001</v>
      </c>
      <c r="V23" s="286">
        <v>1091.9653567839998</v>
      </c>
      <c r="W23" s="286">
        <v>2117.7261436399999</v>
      </c>
      <c r="X23" s="286">
        <v>3317.4086280209999</v>
      </c>
      <c r="Y23" s="286"/>
      <c r="AB23"/>
    </row>
    <row r="24" spans="1:28" s="40" customFormat="1" ht="18" customHeight="1">
      <c r="A24" s="247" t="s">
        <v>431</v>
      </c>
      <c r="B24" s="286"/>
      <c r="C24" s="286"/>
      <c r="D24" s="286"/>
      <c r="E24" s="286"/>
      <c r="F24" s="286"/>
      <c r="G24" s="286"/>
      <c r="H24" s="286"/>
      <c r="I24" s="286"/>
      <c r="J24" s="286"/>
      <c r="K24" s="286"/>
      <c r="L24" s="286">
        <v>216</v>
      </c>
      <c r="M24" s="286">
        <v>415</v>
      </c>
      <c r="N24" s="286">
        <v>974</v>
      </c>
      <c r="O24" s="286">
        <v>1183</v>
      </c>
      <c r="P24" s="286">
        <v>1740</v>
      </c>
      <c r="Q24" s="286">
        <v>2053.0510367259999</v>
      </c>
      <c r="R24" s="286">
        <v>717.53106287499998</v>
      </c>
      <c r="S24" s="286">
        <v>401.48120082299999</v>
      </c>
      <c r="T24" s="286">
        <v>1323.052271387</v>
      </c>
      <c r="U24" s="286">
        <v>1687.0838852690001</v>
      </c>
      <c r="V24" s="286">
        <v>1667.739700997</v>
      </c>
      <c r="W24" s="286">
        <v>2158.1533120999998</v>
      </c>
      <c r="X24" s="286">
        <v>1379.2436902479999</v>
      </c>
      <c r="Y24" s="286"/>
      <c r="AB24"/>
    </row>
    <row r="25" spans="1:28" ht="18" customHeight="1">
      <c r="A25" s="247" t="s">
        <v>1</v>
      </c>
      <c r="B25" s="286"/>
      <c r="C25" s="286"/>
      <c r="D25" s="286"/>
      <c r="E25" s="286"/>
      <c r="F25" s="286"/>
      <c r="G25" s="286"/>
      <c r="H25" s="286"/>
      <c r="I25" s="286"/>
      <c r="J25" s="286"/>
      <c r="K25" s="286"/>
      <c r="L25" s="286">
        <v>179</v>
      </c>
      <c r="M25" s="286">
        <v>591</v>
      </c>
      <c r="N25" s="286">
        <v>605</v>
      </c>
      <c r="O25" s="286">
        <v>1190</v>
      </c>
      <c r="P25" s="286">
        <v>3680</v>
      </c>
      <c r="Q25" s="286">
        <v>595.57872358500003</v>
      </c>
      <c r="R25" s="286">
        <v>605.44347994400005</v>
      </c>
      <c r="S25" s="286">
        <v>695.17291522599999</v>
      </c>
      <c r="T25" s="286">
        <v>1136.3705075409998</v>
      </c>
      <c r="U25" s="286">
        <v>900.17910213900007</v>
      </c>
      <c r="V25" s="286">
        <v>1243.6382417750001</v>
      </c>
      <c r="W25" s="286">
        <v>1458.2731433199999</v>
      </c>
      <c r="X25" s="286">
        <v>1059.667663643</v>
      </c>
      <c r="Y25" s="286"/>
      <c r="AB25"/>
    </row>
    <row r="26" spans="1:28" ht="18" customHeight="1">
      <c r="A26" s="247" t="s">
        <v>23</v>
      </c>
      <c r="B26" s="286"/>
      <c r="C26" s="286"/>
      <c r="D26" s="286"/>
      <c r="E26" s="286"/>
      <c r="F26" s="286"/>
      <c r="G26" s="286"/>
      <c r="H26" s="286"/>
      <c r="I26" s="286"/>
      <c r="J26" s="286"/>
      <c r="K26" s="286"/>
      <c r="L26" s="286">
        <v>0</v>
      </c>
      <c r="M26" s="286">
        <v>0.1</v>
      </c>
      <c r="N26" s="286">
        <v>0</v>
      </c>
      <c r="O26" s="286">
        <v>0</v>
      </c>
      <c r="P26" s="286">
        <v>0.1</v>
      </c>
      <c r="Q26" s="286">
        <v>6.6483804999999993E-2</v>
      </c>
      <c r="R26" s="286">
        <v>6.7897190000000005E-3</v>
      </c>
      <c r="S26" s="286">
        <v>0.11271372199999999</v>
      </c>
      <c r="T26" s="286">
        <v>0.61576549600000008</v>
      </c>
      <c r="U26" s="286">
        <v>0.108334184</v>
      </c>
      <c r="V26" s="286">
        <v>9.0937083000000002E-2</v>
      </c>
      <c r="W26" s="286">
        <v>0.35086965999999997</v>
      </c>
      <c r="X26" s="286">
        <v>3.5247496219999999</v>
      </c>
      <c r="Y26" s="286"/>
      <c r="AB26"/>
    </row>
    <row r="27" spans="1:28" ht="18" customHeight="1">
      <c r="A27" s="245"/>
      <c r="B27" s="286"/>
      <c r="C27" s="286"/>
      <c r="D27" s="286"/>
      <c r="E27" s="286"/>
      <c r="F27" s="286"/>
      <c r="G27" s="286"/>
      <c r="H27" s="286"/>
      <c r="I27" s="286"/>
      <c r="J27" s="286"/>
      <c r="K27" s="286"/>
      <c r="L27" s="286"/>
      <c r="M27" s="286"/>
      <c r="N27" s="286"/>
      <c r="O27" s="286"/>
      <c r="P27" s="286"/>
      <c r="Q27" s="286"/>
      <c r="R27" s="286"/>
      <c r="S27" s="286"/>
      <c r="T27" s="286"/>
      <c r="U27" s="286"/>
      <c r="V27" s="286"/>
      <c r="W27" s="286"/>
      <c r="X27" s="286"/>
      <c r="Y27" s="286"/>
    </row>
    <row r="28" spans="1:28" ht="18" customHeight="1">
      <c r="A28" s="246" t="s">
        <v>432</v>
      </c>
      <c r="B28" s="286"/>
      <c r="C28" s="286"/>
      <c r="D28" s="286"/>
      <c r="E28" s="286"/>
      <c r="F28" s="286"/>
      <c r="G28" s="286"/>
      <c r="H28" s="286"/>
      <c r="I28" s="286"/>
      <c r="J28" s="286"/>
      <c r="K28" s="286"/>
      <c r="L28" s="286"/>
      <c r="M28" s="286"/>
      <c r="N28" s="286"/>
      <c r="O28" s="286"/>
      <c r="P28" s="286"/>
      <c r="Q28" s="286"/>
      <c r="R28" s="286"/>
      <c r="S28" s="286"/>
      <c r="T28" s="286"/>
      <c r="U28" s="286"/>
      <c r="V28" s="286"/>
      <c r="W28" s="286"/>
      <c r="X28" s="286"/>
      <c r="Y28" s="286"/>
    </row>
    <row r="29" spans="1:28" ht="18" customHeight="1">
      <c r="A29" s="247" t="s">
        <v>13</v>
      </c>
      <c r="B29" s="286"/>
      <c r="C29" s="286"/>
      <c r="D29" s="286"/>
      <c r="E29" s="286"/>
      <c r="F29" s="286"/>
      <c r="G29" s="286"/>
      <c r="H29" s="286"/>
      <c r="I29" s="286"/>
      <c r="J29" s="286"/>
      <c r="K29" s="286"/>
      <c r="L29" s="286">
        <v>1.6</v>
      </c>
      <c r="M29" s="286">
        <v>2.2000000000000002</v>
      </c>
      <c r="N29" s="286">
        <v>2.4</v>
      </c>
      <c r="O29" s="286">
        <v>0.2</v>
      </c>
      <c r="P29" s="286">
        <v>9</v>
      </c>
      <c r="Q29" s="286">
        <v>38.113929257999999</v>
      </c>
      <c r="R29" s="286">
        <v>53.573779694999999</v>
      </c>
      <c r="S29" s="286">
        <v>29.653954408000001</v>
      </c>
      <c r="T29" s="286">
        <v>27.210422903999998</v>
      </c>
      <c r="U29" s="286">
        <v>33.935235528</v>
      </c>
      <c r="V29" s="286">
        <v>12.343770299000001</v>
      </c>
      <c r="W29" s="286">
        <v>31.426688170000002</v>
      </c>
      <c r="X29" s="286">
        <v>438.250511765</v>
      </c>
      <c r="Y29" s="286"/>
      <c r="AB29"/>
    </row>
    <row r="30" spans="1:28" ht="18" customHeight="1">
      <c r="A30" s="247" t="s">
        <v>12</v>
      </c>
      <c r="B30" s="286"/>
      <c r="C30" s="286"/>
      <c r="D30" s="286"/>
      <c r="E30" s="286"/>
      <c r="F30" s="286"/>
      <c r="G30" s="286"/>
      <c r="H30" s="286"/>
      <c r="I30" s="286"/>
      <c r="J30" s="286"/>
      <c r="K30" s="286"/>
      <c r="L30" s="286">
        <v>8.6</v>
      </c>
      <c r="M30" s="286">
        <v>9.6999999999999993</v>
      </c>
      <c r="N30" s="286">
        <v>4.2</v>
      </c>
      <c r="O30" s="286">
        <v>11</v>
      </c>
      <c r="P30" s="286">
        <v>14</v>
      </c>
      <c r="Q30" s="286">
        <v>10.705613432</v>
      </c>
      <c r="R30" s="286">
        <v>2.7879628840000001</v>
      </c>
      <c r="S30" s="286">
        <v>1.2150822370000001</v>
      </c>
      <c r="T30" s="286">
        <v>4.3275095209999996</v>
      </c>
      <c r="U30" s="286">
        <v>1.0139397489999999</v>
      </c>
      <c r="V30" s="286">
        <v>0.13532492000000002</v>
      </c>
      <c r="W30" s="286">
        <v>1.9066837800000001</v>
      </c>
      <c r="X30" s="286">
        <v>4.1764330320000003</v>
      </c>
      <c r="Y30" s="286"/>
      <c r="AB30"/>
    </row>
    <row r="31" spans="1:28" ht="18" customHeight="1">
      <c r="A31" s="247" t="s">
        <v>483</v>
      </c>
      <c r="B31" s="286"/>
      <c r="C31" s="286"/>
      <c r="D31" s="286"/>
      <c r="E31" s="286"/>
      <c r="F31" s="286"/>
      <c r="G31" s="286"/>
      <c r="H31" s="286"/>
      <c r="I31" s="286"/>
      <c r="J31" s="286"/>
      <c r="K31" s="286"/>
      <c r="L31" s="286"/>
      <c r="M31" s="286"/>
      <c r="N31" s="286"/>
      <c r="O31" s="286"/>
      <c r="P31" s="286"/>
      <c r="Q31" s="286">
        <v>0</v>
      </c>
      <c r="R31" s="286">
        <v>0</v>
      </c>
      <c r="S31" s="286">
        <v>0</v>
      </c>
      <c r="T31" s="286">
        <v>2.1590089999999999E-3</v>
      </c>
      <c r="U31" s="286">
        <v>0</v>
      </c>
      <c r="V31" s="286">
        <v>0</v>
      </c>
      <c r="W31" s="286">
        <v>0</v>
      </c>
      <c r="X31" s="286">
        <v>6.4887110000000003E-3</v>
      </c>
      <c r="Y31" s="286"/>
      <c r="AB31"/>
    </row>
    <row r="32" spans="1:28" ht="18" customHeight="1">
      <c r="A32" s="247" t="s">
        <v>482</v>
      </c>
      <c r="B32" s="286"/>
      <c r="C32" s="286"/>
      <c r="D32" s="286"/>
      <c r="E32" s="286"/>
      <c r="F32" s="286"/>
      <c r="G32" s="286"/>
      <c r="H32" s="286"/>
      <c r="I32" s="286"/>
      <c r="J32" s="286"/>
      <c r="K32" s="286"/>
      <c r="L32" s="286">
        <v>0.7</v>
      </c>
      <c r="M32" s="286">
        <v>0.44</v>
      </c>
      <c r="N32" s="286">
        <v>5</v>
      </c>
      <c r="O32" s="286">
        <v>0.5</v>
      </c>
      <c r="P32" s="286">
        <v>3</v>
      </c>
      <c r="Q32" s="286">
        <v>2.0305477390000002</v>
      </c>
      <c r="R32" s="286">
        <v>3.8477695170000001</v>
      </c>
      <c r="S32" s="286">
        <v>5.0370558049999996</v>
      </c>
      <c r="T32" s="286">
        <v>13.642883250000001</v>
      </c>
      <c r="U32" s="286">
        <v>11.905989087</v>
      </c>
      <c r="V32" s="286">
        <v>18.104628916999999</v>
      </c>
      <c r="W32" s="286">
        <v>13.481656259999999</v>
      </c>
      <c r="X32" s="286">
        <v>412.95493338099999</v>
      </c>
      <c r="Y32" s="286"/>
      <c r="AB32"/>
    </row>
    <row r="33" spans="1:28" ht="18" customHeight="1">
      <c r="A33" s="247" t="s">
        <v>11</v>
      </c>
      <c r="B33" s="286"/>
      <c r="C33" s="286"/>
      <c r="D33" s="286"/>
      <c r="E33" s="286"/>
      <c r="F33" s="286"/>
      <c r="G33" s="286"/>
      <c r="H33" s="286"/>
      <c r="I33" s="286"/>
      <c r="J33" s="286"/>
      <c r="K33" s="286"/>
      <c r="L33" s="286">
        <v>0</v>
      </c>
      <c r="M33" s="286">
        <v>0</v>
      </c>
      <c r="N33" s="286">
        <v>0.03</v>
      </c>
      <c r="O33" s="286">
        <v>0</v>
      </c>
      <c r="P33" s="286">
        <v>0</v>
      </c>
      <c r="Q33" s="286">
        <v>7.8061417000000008E-2</v>
      </c>
      <c r="R33" s="286">
        <v>5.8939870000000005E-2</v>
      </c>
      <c r="S33" s="286">
        <v>0.15785786699999999</v>
      </c>
      <c r="T33" s="286">
        <v>0.168145977</v>
      </c>
      <c r="U33" s="286">
        <v>0.112973457</v>
      </c>
      <c r="V33" s="286">
        <v>0.13393978000000001</v>
      </c>
      <c r="W33" s="286">
        <v>1.01686115</v>
      </c>
      <c r="X33" s="286">
        <v>0.83265436199999998</v>
      </c>
      <c r="Y33" s="286"/>
      <c r="AB33"/>
    </row>
    <row r="34" spans="1:28" ht="18" customHeight="1">
      <c r="A34" s="247" t="s">
        <v>10</v>
      </c>
      <c r="B34" s="286"/>
      <c r="C34" s="286"/>
      <c r="D34" s="286"/>
      <c r="E34" s="286"/>
      <c r="F34" s="286"/>
      <c r="G34" s="286"/>
      <c r="H34" s="286"/>
      <c r="I34" s="286"/>
      <c r="J34" s="286"/>
      <c r="K34" s="286"/>
      <c r="L34" s="286">
        <v>3.5999999999999999E-3</v>
      </c>
      <c r="M34" s="286">
        <v>0.03</v>
      </c>
      <c r="N34" s="286">
        <v>0.03</v>
      </c>
      <c r="O34" s="286">
        <v>0.09</v>
      </c>
      <c r="P34" s="286">
        <v>0.01</v>
      </c>
      <c r="Q34" s="286">
        <v>9.9037076000000002E-2</v>
      </c>
      <c r="R34" s="286">
        <v>0.207492027</v>
      </c>
      <c r="S34" s="286">
        <v>1.0466454E-2</v>
      </c>
      <c r="T34" s="286">
        <v>9.7267399999999993E-3</v>
      </c>
      <c r="U34" s="286">
        <v>6.5501267000000002E-2</v>
      </c>
      <c r="V34" s="286">
        <v>0</v>
      </c>
      <c r="W34" s="286">
        <v>3.1806E-3</v>
      </c>
      <c r="X34" s="286">
        <v>7.1777679999999996E-2</v>
      </c>
      <c r="Y34" s="286"/>
      <c r="AB34"/>
    </row>
    <row r="35" spans="1:28" ht="18" customHeight="1">
      <c r="A35" s="247" t="s">
        <v>9</v>
      </c>
      <c r="B35" s="286"/>
      <c r="C35" s="286"/>
      <c r="D35" s="286"/>
      <c r="E35" s="286"/>
      <c r="F35" s="286"/>
      <c r="G35" s="286"/>
      <c r="H35" s="286"/>
      <c r="I35" s="286"/>
      <c r="J35" s="286"/>
      <c r="K35" s="286"/>
      <c r="L35" s="286">
        <v>0</v>
      </c>
      <c r="M35" s="286">
        <v>0.9</v>
      </c>
      <c r="N35" s="286">
        <v>0.8</v>
      </c>
      <c r="O35" s="286">
        <v>1.6E-2</v>
      </c>
      <c r="P35" s="286">
        <v>0.2</v>
      </c>
      <c r="Q35" s="286">
        <v>0.57037867500000006</v>
      </c>
      <c r="R35" s="286">
        <v>5.9746851000000004E-2</v>
      </c>
      <c r="S35" s="286">
        <v>2.934830609</v>
      </c>
      <c r="T35" s="286">
        <v>3.0125821000000001E-2</v>
      </c>
      <c r="U35" s="286">
        <v>9.1219930000000001E-3</v>
      </c>
      <c r="V35" s="286">
        <v>0.12708098600000001</v>
      </c>
      <c r="W35" s="286">
        <v>0.61126190000000002</v>
      </c>
      <c r="X35" s="286">
        <v>0.120398411</v>
      </c>
      <c r="Y35" s="286"/>
      <c r="AB35"/>
    </row>
    <row r="36" spans="1:28" ht="18" customHeight="1">
      <c r="A36" s="247" t="s">
        <v>8</v>
      </c>
      <c r="B36" s="286"/>
      <c r="C36" s="286"/>
      <c r="D36" s="286"/>
      <c r="E36" s="286"/>
      <c r="F36" s="286"/>
      <c r="G36" s="286"/>
      <c r="H36" s="286"/>
      <c r="I36" s="286"/>
      <c r="J36" s="286"/>
      <c r="K36" s="286"/>
      <c r="L36" s="286">
        <v>3.9</v>
      </c>
      <c r="M36" s="286">
        <v>6.02</v>
      </c>
      <c r="N36" s="286">
        <v>29</v>
      </c>
      <c r="O36" s="286">
        <v>10</v>
      </c>
      <c r="P36" s="286">
        <v>40</v>
      </c>
      <c r="Q36" s="286">
        <v>13.927190143999999</v>
      </c>
      <c r="R36" s="286">
        <v>1.8219134720000001</v>
      </c>
      <c r="S36" s="286">
        <v>3.0846802900000001</v>
      </c>
      <c r="T36" s="286">
        <v>12.644577254000001</v>
      </c>
      <c r="U36" s="286">
        <v>1.6548049040000001</v>
      </c>
      <c r="V36" s="286">
        <v>1.0329029789999999</v>
      </c>
      <c r="W36" s="286">
        <v>2.59536715</v>
      </c>
      <c r="X36" s="286">
        <v>8.2012901740000004</v>
      </c>
      <c r="Y36" s="286"/>
      <c r="AB36"/>
    </row>
    <row r="37" spans="1:28" ht="18" customHeight="1">
      <c r="A37" s="247" t="s">
        <v>6</v>
      </c>
      <c r="B37" s="286"/>
      <c r="C37" s="286"/>
      <c r="D37" s="286"/>
      <c r="E37" s="286"/>
      <c r="F37" s="286"/>
      <c r="G37" s="286"/>
      <c r="H37" s="286"/>
      <c r="I37" s="286"/>
      <c r="J37" s="286"/>
      <c r="K37" s="286"/>
      <c r="L37" s="286">
        <v>21.5</v>
      </c>
      <c r="M37" s="286">
        <v>31.1</v>
      </c>
      <c r="N37" s="286">
        <v>57</v>
      </c>
      <c r="O37" s="286">
        <v>247</v>
      </c>
      <c r="P37" s="286">
        <v>122</v>
      </c>
      <c r="Q37" s="286">
        <v>2.3480398199999999</v>
      </c>
      <c r="R37" s="286">
        <v>0.124693868</v>
      </c>
      <c r="S37" s="286">
        <v>1.1752789210000001</v>
      </c>
      <c r="T37" s="286">
        <v>0.75136496200000003</v>
      </c>
      <c r="U37" s="286">
        <v>1.243961375</v>
      </c>
      <c r="V37" s="286">
        <v>2.9664701899999999</v>
      </c>
      <c r="W37" s="286">
        <v>3.07496452</v>
      </c>
      <c r="X37" s="286">
        <v>427.080626037</v>
      </c>
      <c r="Y37" s="286"/>
      <c r="AB37"/>
    </row>
    <row r="38" spans="1:28" ht="18" customHeight="1">
      <c r="A38" s="247" t="s">
        <v>17</v>
      </c>
      <c r="B38" s="286"/>
      <c r="C38" s="286"/>
      <c r="D38" s="286"/>
      <c r="E38" s="286"/>
      <c r="F38" s="286"/>
      <c r="G38" s="286"/>
      <c r="H38" s="286"/>
      <c r="I38" s="286"/>
      <c r="J38" s="286"/>
      <c r="K38" s="286"/>
      <c r="L38" s="286">
        <v>82</v>
      </c>
      <c r="M38" s="286">
        <v>99.8</v>
      </c>
      <c r="N38" s="286">
        <v>140</v>
      </c>
      <c r="O38" s="286">
        <v>180</v>
      </c>
      <c r="P38" s="286">
        <v>174</v>
      </c>
      <c r="Q38" s="286">
        <v>85.328902142000004</v>
      </c>
      <c r="R38" s="286">
        <v>48.624761286999998</v>
      </c>
      <c r="S38" s="286">
        <v>40.236262957000001</v>
      </c>
      <c r="T38" s="286">
        <v>47.287131086000002</v>
      </c>
      <c r="U38" s="286">
        <v>44.737505050999999</v>
      </c>
      <c r="V38" s="286">
        <v>26.304328646000002</v>
      </c>
      <c r="W38" s="286">
        <v>32.496696499999999</v>
      </c>
      <c r="X38" s="286">
        <v>68.784854929000005</v>
      </c>
      <c r="Y38" s="286"/>
      <c r="AB38"/>
    </row>
    <row r="39" spans="1:28" ht="18" customHeight="1">
      <c r="A39" s="247" t="s">
        <v>4</v>
      </c>
      <c r="B39" s="286"/>
      <c r="C39" s="286"/>
      <c r="D39" s="286"/>
      <c r="E39" s="286"/>
      <c r="F39" s="286"/>
      <c r="G39" s="286"/>
      <c r="H39" s="286"/>
      <c r="I39" s="286"/>
      <c r="J39" s="286"/>
      <c r="K39" s="286"/>
      <c r="L39" s="286">
        <v>0.2</v>
      </c>
      <c r="M39" s="286"/>
      <c r="N39" s="286">
        <v>0.9</v>
      </c>
      <c r="O39" s="286">
        <v>7.0000000000000007E-2</v>
      </c>
      <c r="P39" s="286">
        <v>0.08</v>
      </c>
      <c r="Q39" s="286">
        <v>9.2619240999999991E-2</v>
      </c>
      <c r="R39" s="286">
        <v>1.8271219000000002E-2</v>
      </c>
      <c r="S39" s="286">
        <v>0.12624442699999999</v>
      </c>
      <c r="T39" s="286">
        <v>2.4713086999999998E-2</v>
      </c>
      <c r="U39" s="286">
        <v>5.7793125999999993E-2</v>
      </c>
      <c r="V39" s="286">
        <v>3.3808200000000002E-4</v>
      </c>
      <c r="W39" s="286">
        <v>4.2842000000000002E-3</v>
      </c>
      <c r="X39" s="286">
        <v>0</v>
      </c>
      <c r="Y39" s="286"/>
      <c r="AB39"/>
    </row>
    <row r="40" spans="1:28" ht="18" customHeight="1">
      <c r="A40" s="247" t="s">
        <v>3</v>
      </c>
      <c r="B40" s="286"/>
      <c r="C40" s="286"/>
      <c r="D40" s="286"/>
      <c r="E40" s="286"/>
      <c r="F40" s="286"/>
      <c r="G40" s="286"/>
      <c r="H40" s="286"/>
      <c r="I40" s="286"/>
      <c r="J40" s="286"/>
      <c r="K40" s="286"/>
      <c r="L40" s="286">
        <v>823</v>
      </c>
      <c r="M40" s="286">
        <v>949.7</v>
      </c>
      <c r="N40" s="286">
        <v>3106</v>
      </c>
      <c r="O40" s="286">
        <v>2357</v>
      </c>
      <c r="P40" s="286">
        <v>2160</v>
      </c>
      <c r="Q40" s="286">
        <v>1708.16111948</v>
      </c>
      <c r="R40" s="286">
        <v>703.14134922599999</v>
      </c>
      <c r="S40" s="286">
        <v>717.05391065499998</v>
      </c>
      <c r="T40" s="286">
        <v>985.67363717299997</v>
      </c>
      <c r="U40" s="286">
        <v>948.48025912000003</v>
      </c>
      <c r="V40" s="286">
        <v>611.67562463800004</v>
      </c>
      <c r="W40" s="286">
        <v>1026.2793800700001</v>
      </c>
      <c r="X40" s="286">
        <v>2418.1485636450002</v>
      </c>
      <c r="Y40" s="286"/>
      <c r="AB40"/>
    </row>
    <row r="41" spans="1:28" ht="18" customHeight="1">
      <c r="A41" s="247" t="s">
        <v>431</v>
      </c>
      <c r="B41" s="286"/>
      <c r="C41" s="286"/>
      <c r="D41" s="286"/>
      <c r="E41" s="286"/>
      <c r="F41" s="286"/>
      <c r="G41" s="286"/>
      <c r="H41" s="286"/>
      <c r="I41" s="286"/>
      <c r="J41" s="286"/>
      <c r="K41" s="286"/>
      <c r="L41" s="286">
        <v>70</v>
      </c>
      <c r="M41" s="286">
        <v>74.2</v>
      </c>
      <c r="N41" s="286">
        <v>174</v>
      </c>
      <c r="O41" s="286">
        <v>374</v>
      </c>
      <c r="P41" s="286">
        <v>2170</v>
      </c>
      <c r="Q41" s="286">
        <v>123.60427951899999</v>
      </c>
      <c r="R41" s="286">
        <v>51.483975302000005</v>
      </c>
      <c r="S41" s="286">
        <v>57.656474843000005</v>
      </c>
      <c r="T41" s="286">
        <v>101.383780354</v>
      </c>
      <c r="U41" s="286">
        <v>105.82444787199999</v>
      </c>
      <c r="V41" s="286">
        <v>81.701631320999994</v>
      </c>
      <c r="W41" s="286">
        <v>95.782640839999999</v>
      </c>
      <c r="X41" s="286">
        <v>1097.622042471</v>
      </c>
      <c r="Y41" s="286"/>
      <c r="AB41"/>
    </row>
    <row r="42" spans="1:28" ht="18" customHeight="1">
      <c r="A42" s="247" t="s">
        <v>1</v>
      </c>
      <c r="B42" s="286"/>
      <c r="C42" s="286"/>
      <c r="D42" s="286"/>
      <c r="E42" s="286"/>
      <c r="F42" s="286"/>
      <c r="G42" s="286"/>
      <c r="H42" s="286"/>
      <c r="I42" s="286"/>
      <c r="J42" s="286"/>
      <c r="K42" s="286"/>
      <c r="L42" s="286">
        <v>160</v>
      </c>
      <c r="M42" s="286">
        <v>186.3</v>
      </c>
      <c r="N42" s="286">
        <v>370</v>
      </c>
      <c r="O42" s="286">
        <v>2094</v>
      </c>
      <c r="P42" s="286">
        <v>1930</v>
      </c>
      <c r="Q42" s="286">
        <v>355.620972198</v>
      </c>
      <c r="R42" s="286">
        <v>162.55300221599998</v>
      </c>
      <c r="S42" s="286">
        <v>179.05707335700001</v>
      </c>
      <c r="T42" s="286">
        <v>319.18860885200002</v>
      </c>
      <c r="U42" s="286">
        <v>356.96510473699999</v>
      </c>
      <c r="V42" s="286">
        <v>326.08810330099999</v>
      </c>
      <c r="W42" s="286">
        <v>281.75869079</v>
      </c>
      <c r="X42" s="286">
        <v>595.92042142299999</v>
      </c>
      <c r="Y42" s="286"/>
      <c r="AB42"/>
    </row>
    <row r="43" spans="1:28" ht="18" customHeight="1">
      <c r="A43" s="247" t="s">
        <v>23</v>
      </c>
      <c r="B43" s="286"/>
      <c r="C43" s="286"/>
      <c r="D43" s="286"/>
      <c r="E43" s="286"/>
      <c r="F43" s="286"/>
      <c r="G43" s="286"/>
      <c r="H43" s="286"/>
      <c r="I43" s="286"/>
      <c r="J43" s="286"/>
      <c r="K43" s="286"/>
      <c r="L43" s="286">
        <v>35</v>
      </c>
      <c r="M43" s="286">
        <v>28</v>
      </c>
      <c r="N43" s="286">
        <v>42</v>
      </c>
      <c r="O43" s="286">
        <v>77</v>
      </c>
      <c r="P43" s="286">
        <v>147</v>
      </c>
      <c r="Q43" s="286">
        <v>39.234302210000003</v>
      </c>
      <c r="R43" s="286">
        <v>2.8369034829999999</v>
      </c>
      <c r="S43" s="286">
        <v>16.415919095</v>
      </c>
      <c r="T43" s="286">
        <v>31.424406183999999</v>
      </c>
      <c r="U43" s="286">
        <v>26.615297999999999</v>
      </c>
      <c r="V43" s="286">
        <v>36.991139281999999</v>
      </c>
      <c r="W43" s="286">
        <v>50.538050030000001</v>
      </c>
      <c r="X43" s="286">
        <v>83.700091549999996</v>
      </c>
      <c r="Y43" s="286"/>
      <c r="AB43"/>
    </row>
    <row r="45" spans="1:28" ht="18" customHeight="1">
      <c r="A45" s="242" t="s">
        <v>3235</v>
      </c>
    </row>
    <row r="46" spans="1:28" ht="18" customHeight="1">
      <c r="A46" s="242" t="s">
        <v>2813</v>
      </c>
    </row>
  </sheetData>
  <hyperlinks>
    <hyperlink ref="AA3" location="Content!A1" display="Back to content page" xr:uid="{00000000-0004-0000-1600-000000000000}"/>
  </hyperlinks>
  <pageMargins left="0.7" right="0.7" top="0.75" bottom="0.75" header="0.3" footer="0.3"/>
  <pageSetup paperSize="9" orientation="portrait" horizontalDpi="4294967293" r:id="rId1"/>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1-000000000000}">
  <sheetPr codeName="Sheet291"/>
  <dimension ref="A1:AJ37"/>
  <sheetViews>
    <sheetView zoomScale="95" zoomScaleNormal="95" workbookViewId="0">
      <selection activeCell="AF9" sqref="AF9:AH16"/>
    </sheetView>
  </sheetViews>
  <sheetFormatPr defaultRowHeight="14.4"/>
  <cols>
    <col min="1" max="1" width="33.77734375" customWidth="1"/>
    <col min="2" max="34" width="8.77734375" customWidth="1"/>
  </cols>
  <sheetData>
    <row r="1" spans="1:36">
      <c r="A1" s="18" t="s">
        <v>3011</v>
      </c>
      <c r="B1" s="17"/>
      <c r="C1" s="17"/>
      <c r="D1" s="17"/>
      <c r="E1" s="17"/>
      <c r="F1" s="17"/>
      <c r="G1" s="17"/>
      <c r="H1" s="17"/>
      <c r="I1" s="17"/>
      <c r="J1" s="17"/>
      <c r="K1" s="17"/>
      <c r="L1" s="17"/>
      <c r="M1" s="17"/>
      <c r="N1" s="17"/>
      <c r="O1" s="17"/>
      <c r="P1" s="17"/>
      <c r="Q1" s="17"/>
      <c r="R1" s="17"/>
      <c r="S1" s="17"/>
      <c r="T1" s="17"/>
      <c r="U1" s="62"/>
      <c r="V1" s="62"/>
      <c r="W1" s="62"/>
      <c r="X1" s="17"/>
      <c r="AE1" s="13"/>
      <c r="AF1" s="13"/>
      <c r="AG1" s="13"/>
      <c r="AH1" s="13"/>
    </row>
    <row r="2" spans="1:36">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row>
    <row r="3" spans="1:36">
      <c r="A3" s="276" t="s">
        <v>14</v>
      </c>
      <c r="B3" s="134">
        <v>1991</v>
      </c>
      <c r="C3" s="134">
        <v>1992</v>
      </c>
      <c r="D3" s="134">
        <v>1993</v>
      </c>
      <c r="E3" s="134">
        <v>1994</v>
      </c>
      <c r="F3" s="134">
        <v>1995</v>
      </c>
      <c r="G3" s="134">
        <v>1996</v>
      </c>
      <c r="H3" s="134">
        <v>1997</v>
      </c>
      <c r="I3" s="134">
        <v>1998</v>
      </c>
      <c r="J3" s="134">
        <v>1999</v>
      </c>
      <c r="K3" s="134">
        <v>2000</v>
      </c>
      <c r="L3" s="134">
        <v>2001</v>
      </c>
      <c r="M3" s="134">
        <v>2002</v>
      </c>
      <c r="N3" s="134">
        <v>2003</v>
      </c>
      <c r="O3" s="134">
        <v>2004</v>
      </c>
      <c r="P3" s="134">
        <v>2005</v>
      </c>
      <c r="Q3" s="134">
        <v>2006</v>
      </c>
      <c r="R3" s="134">
        <v>2007</v>
      </c>
      <c r="S3" s="134">
        <v>2008</v>
      </c>
      <c r="T3" s="134">
        <v>2009</v>
      </c>
      <c r="U3" s="189">
        <v>2010</v>
      </c>
      <c r="V3" s="181">
        <v>2011</v>
      </c>
      <c r="W3" s="181">
        <v>2012</v>
      </c>
      <c r="X3" s="181">
        <v>2013</v>
      </c>
      <c r="Y3" s="181">
        <v>2014</v>
      </c>
      <c r="Z3" s="181">
        <v>2015</v>
      </c>
      <c r="AA3" s="181">
        <v>2016</v>
      </c>
      <c r="AB3" s="181">
        <v>2017</v>
      </c>
      <c r="AC3" s="181">
        <v>2018</v>
      </c>
      <c r="AD3" s="181">
        <v>2019</v>
      </c>
      <c r="AE3" s="181">
        <v>2020</v>
      </c>
      <c r="AF3" s="181">
        <v>2021</v>
      </c>
      <c r="AG3" s="181">
        <v>2022</v>
      </c>
      <c r="AH3" s="181">
        <v>2023</v>
      </c>
      <c r="AJ3" s="1" t="s">
        <v>528</v>
      </c>
    </row>
    <row r="4" spans="1:36">
      <c r="A4" s="92" t="s">
        <v>13</v>
      </c>
      <c r="B4" s="286"/>
      <c r="C4" s="286"/>
      <c r="D4" s="286"/>
      <c r="E4" s="286"/>
      <c r="F4" s="286"/>
      <c r="G4" s="286"/>
      <c r="H4" s="286"/>
      <c r="I4" s="286"/>
      <c r="J4" s="286"/>
      <c r="K4" s="286"/>
      <c r="L4" s="286"/>
      <c r="M4" s="286"/>
      <c r="N4" s="286"/>
      <c r="O4" s="286"/>
      <c r="P4" s="286"/>
      <c r="Q4" s="286"/>
      <c r="R4" s="286"/>
      <c r="S4" s="286"/>
      <c r="T4" s="286"/>
      <c r="U4" s="286"/>
      <c r="V4" s="286"/>
      <c r="W4" s="286"/>
      <c r="X4" s="286">
        <v>518.05999999999995</v>
      </c>
      <c r="Y4" s="286">
        <v>508.74</v>
      </c>
      <c r="Z4" s="286"/>
      <c r="AA4" s="286"/>
      <c r="AB4" s="286"/>
      <c r="AC4" s="286"/>
      <c r="AD4" s="286"/>
      <c r="AE4" s="286"/>
      <c r="AF4" s="286"/>
      <c r="AG4" s="286"/>
      <c r="AH4" s="286"/>
    </row>
    <row r="5" spans="1:36">
      <c r="A5" s="92" t="s">
        <v>12</v>
      </c>
      <c r="B5" s="286">
        <v>478.3</v>
      </c>
      <c r="C5" s="286">
        <v>458.3</v>
      </c>
      <c r="D5" s="286">
        <v>399</v>
      </c>
      <c r="E5" s="286"/>
      <c r="F5" s="286"/>
      <c r="G5" s="286"/>
      <c r="H5" s="286"/>
      <c r="I5" s="286"/>
      <c r="J5" s="286"/>
      <c r="K5" s="286"/>
      <c r="L5" s="286"/>
      <c r="M5" s="286"/>
      <c r="N5" s="286"/>
      <c r="O5" s="286"/>
      <c r="P5" s="286"/>
      <c r="Q5" s="286"/>
      <c r="R5" s="286"/>
      <c r="S5" s="286"/>
      <c r="T5" s="286"/>
      <c r="U5" s="286"/>
      <c r="V5" s="286"/>
      <c r="W5" s="286"/>
      <c r="X5" s="286">
        <v>450.1</v>
      </c>
      <c r="Y5" s="286">
        <v>498.5</v>
      </c>
      <c r="Z5" s="286">
        <v>586.20000000000005</v>
      </c>
      <c r="AA5" s="286"/>
      <c r="AB5" s="286"/>
      <c r="AC5" s="286"/>
      <c r="AD5" s="286"/>
      <c r="AE5" s="286"/>
      <c r="AF5" s="286"/>
      <c r="AG5" s="286"/>
      <c r="AH5" s="286"/>
    </row>
    <row r="6" spans="1:36">
      <c r="A6" s="92" t="s">
        <v>483</v>
      </c>
      <c r="B6" s="286"/>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row>
    <row r="7" spans="1:36">
      <c r="A7" s="92" t="s">
        <v>89</v>
      </c>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row>
    <row r="8" spans="1:36">
      <c r="A8" s="92" t="s">
        <v>482</v>
      </c>
      <c r="B8" s="286"/>
      <c r="C8" s="286"/>
      <c r="D8" s="286"/>
      <c r="E8" s="286"/>
      <c r="F8" s="286"/>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row>
    <row r="9" spans="1:36">
      <c r="A9" s="92" t="s">
        <v>11</v>
      </c>
      <c r="B9" s="286">
        <v>322.3</v>
      </c>
      <c r="C9" s="286">
        <v>312.10000000000002</v>
      </c>
      <c r="D9" s="286">
        <v>272.39999999999998</v>
      </c>
      <c r="E9" s="286">
        <v>250.6</v>
      </c>
      <c r="F9" s="286">
        <v>275.7</v>
      </c>
      <c r="G9" s="286">
        <v>279.10000000000002</v>
      </c>
      <c r="H9" s="286">
        <v>260.39999999999998</v>
      </c>
      <c r="I9" s="286">
        <v>224.3</v>
      </c>
      <c r="J9" s="286">
        <v>277.2</v>
      </c>
      <c r="K9" s="286">
        <v>277.2</v>
      </c>
      <c r="L9" s="286">
        <v>277.2</v>
      </c>
      <c r="M9" s="286">
        <v>277.2</v>
      </c>
      <c r="N9" s="286">
        <v>346.5</v>
      </c>
      <c r="O9" s="286">
        <v>346.5</v>
      </c>
      <c r="P9" s="286">
        <v>346.5</v>
      </c>
      <c r="Q9" s="286">
        <v>346.5</v>
      </c>
      <c r="R9" s="286">
        <v>346.5</v>
      </c>
      <c r="S9" s="286">
        <v>346.5</v>
      </c>
      <c r="T9" s="286">
        <v>346.5</v>
      </c>
      <c r="U9" s="286">
        <v>346.5</v>
      </c>
      <c r="V9" s="286">
        <v>415.8</v>
      </c>
      <c r="W9" s="286">
        <v>415.8</v>
      </c>
      <c r="X9" s="286">
        <v>415.8</v>
      </c>
      <c r="Y9" s="286">
        <v>415.8</v>
      </c>
      <c r="Z9" s="286">
        <v>415.8</v>
      </c>
      <c r="AA9" s="286"/>
      <c r="AB9" s="286"/>
      <c r="AC9" s="286"/>
      <c r="AD9" s="286"/>
      <c r="AE9" s="286"/>
      <c r="AF9" s="286">
        <v>1105</v>
      </c>
      <c r="AG9" s="286">
        <v>1065.9000000000001</v>
      </c>
      <c r="AH9" s="286"/>
    </row>
    <row r="10" spans="1:36">
      <c r="A10" s="92" t="s">
        <v>10</v>
      </c>
      <c r="B10" s="286"/>
      <c r="C10" s="286"/>
      <c r="D10" s="286"/>
      <c r="E10" s="286"/>
      <c r="F10" s="286"/>
      <c r="G10" s="286"/>
      <c r="H10" s="286"/>
      <c r="I10" s="286"/>
      <c r="J10" s="286"/>
      <c r="K10" s="286"/>
      <c r="L10" s="286"/>
      <c r="M10" s="286"/>
      <c r="N10" s="286"/>
      <c r="O10" s="286"/>
      <c r="P10" s="286"/>
      <c r="Q10" s="286"/>
      <c r="R10" s="286"/>
      <c r="S10" s="286"/>
      <c r="T10" s="286"/>
      <c r="U10" s="286"/>
      <c r="V10" s="286"/>
      <c r="W10" s="286"/>
      <c r="X10" s="286"/>
      <c r="Y10" s="286"/>
      <c r="Z10" s="286"/>
      <c r="AA10" s="286"/>
      <c r="AB10" s="286"/>
      <c r="AC10" s="286"/>
      <c r="AD10" s="286"/>
      <c r="AE10" s="286"/>
      <c r="AF10" s="286"/>
      <c r="AG10" s="286"/>
      <c r="AH10" s="286"/>
    </row>
    <row r="11" spans="1:36">
      <c r="A11" s="92" t="s">
        <v>9</v>
      </c>
      <c r="B11" s="286"/>
      <c r="C11" s="286"/>
      <c r="D11" s="286"/>
      <c r="E11" s="286"/>
      <c r="F11" s="286"/>
      <c r="G11" s="286"/>
      <c r="H11" s="286"/>
      <c r="I11" s="286"/>
      <c r="J11" s="286"/>
      <c r="K11" s="286"/>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row>
    <row r="12" spans="1:36">
      <c r="A12" s="92" t="s">
        <v>8</v>
      </c>
      <c r="B12" s="286">
        <v>268.3</v>
      </c>
      <c r="C12" s="286">
        <v>334.1</v>
      </c>
      <c r="D12" s="286">
        <v>425</v>
      </c>
      <c r="E12" s="286">
        <v>434.3</v>
      </c>
      <c r="F12" s="286">
        <v>460.1</v>
      </c>
      <c r="G12" s="286">
        <v>445.7</v>
      </c>
      <c r="H12" s="286">
        <v>427.4</v>
      </c>
      <c r="I12" s="286">
        <v>375.1</v>
      </c>
      <c r="J12" s="286">
        <v>357.3</v>
      </c>
      <c r="K12" s="286">
        <v>342.9</v>
      </c>
      <c r="L12" s="286">
        <v>309</v>
      </c>
      <c r="M12" s="286">
        <v>317.10000000000002</v>
      </c>
      <c r="N12" s="286">
        <v>340.5</v>
      </c>
      <c r="O12" s="286">
        <v>346.1</v>
      </c>
      <c r="P12" s="286">
        <v>322.3</v>
      </c>
      <c r="Q12" s="286">
        <v>300</v>
      </c>
      <c r="R12" s="286">
        <v>363.7</v>
      </c>
      <c r="S12" s="286">
        <v>632.6</v>
      </c>
      <c r="T12" s="286">
        <v>658.4</v>
      </c>
      <c r="U12" s="286">
        <f>21000/30.89</f>
        <v>679.83166073162829</v>
      </c>
      <c r="V12" s="286">
        <f>21000/28.8</f>
        <v>729.16666666666663</v>
      </c>
      <c r="W12" s="286">
        <f>21000/29.9</f>
        <v>702.34113712374585</v>
      </c>
      <c r="X12" s="286">
        <v>684</v>
      </c>
      <c r="Y12" s="286">
        <v>693.99085564990196</v>
      </c>
      <c r="Z12" s="286">
        <v>612.19000000000005</v>
      </c>
      <c r="AA12" s="286">
        <v>604.9</v>
      </c>
      <c r="AB12" s="286">
        <v>623.5</v>
      </c>
      <c r="AC12" s="286">
        <v>725.7</v>
      </c>
      <c r="AD12" s="286">
        <v>747</v>
      </c>
      <c r="AE12" s="286">
        <v>599.4</v>
      </c>
      <c r="AF12" s="286">
        <v>575.6</v>
      </c>
      <c r="AG12" s="286">
        <v>667.7</v>
      </c>
      <c r="AH12" s="286">
        <v>695.9</v>
      </c>
    </row>
    <row r="13" spans="1:36">
      <c r="A13" s="92" t="s">
        <v>6</v>
      </c>
      <c r="B13" s="286">
        <v>285</v>
      </c>
      <c r="C13" s="286">
        <v>235.6</v>
      </c>
      <c r="D13" s="286">
        <v>231</v>
      </c>
      <c r="E13" s="286">
        <v>214.5</v>
      </c>
      <c r="F13" s="286">
        <v>195.5</v>
      </c>
      <c r="G13" s="286">
        <v>231.2</v>
      </c>
      <c r="H13" s="286">
        <v>260.10000000000002</v>
      </c>
      <c r="I13" s="286">
        <v>252.9</v>
      </c>
      <c r="J13" s="286">
        <v>537.20000000000005</v>
      </c>
      <c r="K13" s="286">
        <v>475.8</v>
      </c>
      <c r="L13" s="286">
        <v>401.2</v>
      </c>
      <c r="M13" s="286">
        <v>385.8</v>
      </c>
      <c r="N13" s="286">
        <v>426.3</v>
      </c>
      <c r="O13" s="286">
        <v>497.2</v>
      </c>
      <c r="P13" s="286">
        <v>518.5</v>
      </c>
      <c r="Q13" s="286">
        <v>490.1</v>
      </c>
      <c r="R13" s="286">
        <v>538.1</v>
      </c>
      <c r="S13" s="286">
        <v>628.6</v>
      </c>
      <c r="T13" s="286">
        <v>567.20000000000005</v>
      </c>
      <c r="U13" s="286"/>
      <c r="V13" s="286"/>
      <c r="W13" s="286"/>
      <c r="X13" s="286"/>
      <c r="Y13" s="286"/>
      <c r="Z13" s="286"/>
      <c r="AA13" s="286"/>
      <c r="AB13" s="286"/>
      <c r="AC13" s="286"/>
      <c r="AD13" s="286">
        <v>815.4</v>
      </c>
      <c r="AE13" s="286">
        <v>849.3</v>
      </c>
      <c r="AF13" s="286">
        <v>901.2</v>
      </c>
      <c r="AG13" s="286">
        <v>942.1</v>
      </c>
      <c r="AH13" s="286"/>
    </row>
    <row r="14" spans="1:36" ht="15" customHeight="1">
      <c r="A14" s="92" t="s">
        <v>17</v>
      </c>
      <c r="B14" s="286">
        <v>391.1</v>
      </c>
      <c r="C14" s="286">
        <v>378.6</v>
      </c>
      <c r="D14" s="286">
        <v>376.4</v>
      </c>
      <c r="E14" s="286">
        <v>377.3</v>
      </c>
      <c r="F14" s="286">
        <v>385.9</v>
      </c>
      <c r="G14" s="286">
        <v>358.1</v>
      </c>
      <c r="H14" s="286"/>
      <c r="I14" s="286"/>
      <c r="J14" s="286"/>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row>
    <row r="15" spans="1:36">
      <c r="A15" s="92" t="s">
        <v>4</v>
      </c>
      <c r="B15" s="286"/>
      <c r="C15" s="286"/>
      <c r="D15" s="286"/>
      <c r="E15" s="286"/>
      <c r="F15" s="286"/>
      <c r="G15" s="286"/>
      <c r="H15" s="286"/>
      <c r="I15" s="286"/>
      <c r="J15" s="286"/>
      <c r="K15" s="286"/>
      <c r="L15" s="286"/>
      <c r="M15" s="286"/>
      <c r="N15" s="286"/>
      <c r="O15" s="286"/>
      <c r="P15" s="286"/>
      <c r="Q15" s="286"/>
      <c r="R15" s="286"/>
      <c r="S15" s="286"/>
      <c r="T15" s="286"/>
      <c r="U15" s="286"/>
      <c r="V15" s="286"/>
      <c r="W15" s="286"/>
      <c r="X15" s="286"/>
      <c r="Y15" s="286"/>
      <c r="Z15" s="286" t="s">
        <v>7</v>
      </c>
      <c r="AA15" s="286"/>
      <c r="AB15" s="286"/>
      <c r="AC15" s="286"/>
      <c r="AD15" s="286"/>
      <c r="AE15" s="286"/>
      <c r="AF15" s="286"/>
      <c r="AG15" s="286"/>
      <c r="AH15" s="286"/>
    </row>
    <row r="16" spans="1:36">
      <c r="A16" s="92" t="s">
        <v>3</v>
      </c>
      <c r="B16" s="286">
        <v>217.2</v>
      </c>
      <c r="C16" s="286">
        <v>258</v>
      </c>
      <c r="D16" s="286">
        <v>238.3</v>
      </c>
      <c r="E16" s="286">
        <v>227.8</v>
      </c>
      <c r="F16" s="286">
        <v>247.8</v>
      </c>
      <c r="G16" s="286">
        <v>225.1</v>
      </c>
      <c r="H16" s="286">
        <v>270.39999999999998</v>
      </c>
      <c r="I16" s="286">
        <v>212.7</v>
      </c>
      <c r="J16" s="286">
        <v>191.3</v>
      </c>
      <c r="K16" s="286">
        <v>191.7</v>
      </c>
      <c r="L16" s="286">
        <v>175.5</v>
      </c>
      <c r="M16" s="286">
        <v>174.6</v>
      </c>
      <c r="N16" s="286">
        <v>265.3</v>
      </c>
      <c r="O16" s="286">
        <v>302.39999999999998</v>
      </c>
      <c r="P16" s="286">
        <v>298.8</v>
      </c>
      <c r="Q16" s="286">
        <v>289.8</v>
      </c>
      <c r="R16" s="286">
        <v>370.6</v>
      </c>
      <c r="S16" s="286">
        <v>417.3</v>
      </c>
      <c r="T16" s="286">
        <v>402.9</v>
      </c>
      <c r="U16" s="286">
        <v>418</v>
      </c>
      <c r="V16" s="286">
        <v>415.2</v>
      </c>
      <c r="W16" s="286">
        <v>431.3</v>
      </c>
      <c r="X16" s="286">
        <v>399.2</v>
      </c>
      <c r="Y16" s="286">
        <v>380.49</v>
      </c>
      <c r="Z16" s="286">
        <v>317.64710000000002</v>
      </c>
      <c r="AA16" s="286">
        <v>296.89999999999998</v>
      </c>
      <c r="AB16" s="286">
        <v>356.5</v>
      </c>
      <c r="AC16" s="286">
        <v>330.9</v>
      </c>
      <c r="AD16" s="286">
        <v>303.60000000000002</v>
      </c>
      <c r="AE16" s="286">
        <v>304.10000000000002</v>
      </c>
      <c r="AF16" s="286">
        <v>382</v>
      </c>
      <c r="AG16" s="286">
        <v>395</v>
      </c>
      <c r="AH16" s="286">
        <v>401</v>
      </c>
    </row>
    <row r="17" spans="1:34">
      <c r="A17" s="92" t="s">
        <v>32</v>
      </c>
      <c r="B17" s="286"/>
      <c r="C17" s="286"/>
      <c r="D17" s="286"/>
      <c r="E17" s="286"/>
      <c r="F17" s="286"/>
      <c r="G17" s="286"/>
      <c r="H17" s="286">
        <v>395.3</v>
      </c>
      <c r="I17" s="286">
        <v>374.6</v>
      </c>
      <c r="J17" s="286">
        <v>330.3</v>
      </c>
      <c r="K17" s="286">
        <v>348.6</v>
      </c>
      <c r="L17" s="286">
        <v>295.5</v>
      </c>
      <c r="M17" s="286">
        <v>257.60000000000002</v>
      </c>
      <c r="N17" s="286">
        <v>242.7</v>
      </c>
      <c r="O17" s="286">
        <v>149.69999999999999</v>
      </c>
      <c r="P17" s="286"/>
      <c r="Q17" s="286"/>
      <c r="R17" s="286"/>
      <c r="S17" s="286"/>
      <c r="T17" s="286"/>
      <c r="U17" s="286"/>
      <c r="V17" s="286"/>
      <c r="W17" s="286"/>
      <c r="X17" s="286"/>
      <c r="Y17" s="286"/>
      <c r="Z17" s="286"/>
      <c r="AA17" s="286"/>
      <c r="AB17" s="286"/>
      <c r="AC17" s="286"/>
      <c r="AD17" s="286"/>
      <c r="AE17" s="286"/>
      <c r="AF17" s="286"/>
      <c r="AG17" s="286"/>
      <c r="AH17" s="286"/>
    </row>
    <row r="18" spans="1:34">
      <c r="A18" s="92" t="s">
        <v>1</v>
      </c>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v>1484.4</v>
      </c>
      <c r="Z18" s="286"/>
      <c r="AA18" s="286"/>
      <c r="AB18" s="286"/>
      <c r="AC18" s="286">
        <v>1221.5</v>
      </c>
      <c r="AD18" s="286">
        <v>1357.6</v>
      </c>
      <c r="AE18" s="286">
        <v>988.9</v>
      </c>
      <c r="AF18" s="286">
        <v>1433.7</v>
      </c>
      <c r="AG18" s="286"/>
      <c r="AH18" s="286"/>
    </row>
    <row r="19" spans="1:34">
      <c r="A19" s="92" t="s">
        <v>23</v>
      </c>
      <c r="B19" s="286"/>
      <c r="C19" s="286"/>
      <c r="D19" s="286"/>
      <c r="E19" s="286"/>
      <c r="F19" s="286"/>
      <c r="G19" s="286"/>
      <c r="H19" s="286"/>
      <c r="I19" s="286"/>
      <c r="J19" s="286"/>
      <c r="K19" s="286"/>
      <c r="L19" s="286"/>
      <c r="M19" s="286"/>
      <c r="N19" s="286"/>
      <c r="O19" s="286"/>
      <c r="P19" s="286"/>
      <c r="Q19" s="286"/>
      <c r="R19" s="286"/>
      <c r="S19" s="286"/>
      <c r="T19" s="286"/>
      <c r="U19" s="286"/>
      <c r="V19" s="286"/>
      <c r="W19" s="286"/>
      <c r="X19" s="286"/>
      <c r="Y19" s="286">
        <v>450</v>
      </c>
      <c r="Z19" s="286">
        <v>450</v>
      </c>
      <c r="AA19" s="286">
        <v>468.7</v>
      </c>
      <c r="AB19" s="286">
        <v>580.5</v>
      </c>
      <c r="AC19" s="286"/>
      <c r="AD19" s="286"/>
      <c r="AE19" s="286"/>
      <c r="AF19" s="286"/>
      <c r="AG19" s="286"/>
      <c r="AH19" s="286"/>
    </row>
    <row r="20" spans="1:34">
      <c r="A20" s="17"/>
      <c r="B20" s="13"/>
      <c r="C20" s="13"/>
      <c r="D20" s="13"/>
      <c r="E20" s="13"/>
      <c r="F20" s="13"/>
      <c r="G20" s="13"/>
      <c r="H20" s="13"/>
      <c r="I20" s="13"/>
      <c r="J20" s="13"/>
      <c r="K20" s="13"/>
      <c r="L20" s="13"/>
      <c r="M20" s="13"/>
      <c r="N20" s="13"/>
      <c r="O20" s="13"/>
      <c r="P20" s="13"/>
      <c r="Q20" s="13"/>
      <c r="R20" s="13"/>
      <c r="S20" s="13"/>
      <c r="T20" s="13"/>
      <c r="U20" s="310"/>
      <c r="V20" s="310"/>
      <c r="W20" s="310"/>
      <c r="X20" s="13"/>
      <c r="Y20" s="310"/>
      <c r="Z20" s="310"/>
      <c r="AA20" s="310"/>
      <c r="AB20" s="310"/>
      <c r="AC20" s="310"/>
      <c r="AD20" s="310"/>
      <c r="AE20" s="190"/>
      <c r="AF20" s="190"/>
      <c r="AG20" s="190"/>
      <c r="AH20" s="190"/>
    </row>
    <row r="21" spans="1:34">
      <c r="A21" s="44" t="s">
        <v>18</v>
      </c>
      <c r="B21" s="13"/>
      <c r="C21" s="310"/>
      <c r="D21" s="13"/>
      <c r="E21" s="310"/>
      <c r="F21" s="13"/>
      <c r="G21" s="13"/>
      <c r="H21" s="13"/>
      <c r="I21" s="13"/>
      <c r="J21" s="13"/>
      <c r="K21" s="13"/>
      <c r="L21" s="13"/>
      <c r="M21" s="13"/>
      <c r="N21" s="13"/>
      <c r="O21" s="13"/>
      <c r="P21" s="13"/>
      <c r="Q21" s="13"/>
      <c r="R21" s="13"/>
      <c r="S21" s="13"/>
      <c r="T21" s="13"/>
      <c r="U21" s="310"/>
      <c r="V21" s="310"/>
      <c r="W21" s="310"/>
      <c r="X21" s="13"/>
      <c r="Y21" s="310"/>
      <c r="Z21" s="310"/>
      <c r="AA21" s="310"/>
      <c r="AB21" s="310"/>
      <c r="AC21" s="310"/>
      <c r="AD21" s="310"/>
      <c r="AE21" s="13"/>
      <c r="AF21" s="13"/>
      <c r="AG21" s="13"/>
      <c r="AH21" s="13"/>
    </row>
    <row r="22" spans="1:34">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row>
    <row r="23" spans="1:34">
      <c r="A23" s="13" t="s">
        <v>374</v>
      </c>
      <c r="B23" s="13"/>
      <c r="D23" s="17"/>
      <c r="F23" s="17"/>
      <c r="G23" s="17"/>
      <c r="H23" s="17"/>
      <c r="I23" s="17"/>
      <c r="J23" s="17"/>
      <c r="K23" s="17"/>
      <c r="L23" s="17"/>
      <c r="M23" s="17"/>
      <c r="N23" s="17"/>
      <c r="O23" s="17"/>
      <c r="P23" s="17"/>
      <c r="Q23" s="17"/>
      <c r="R23" s="17"/>
      <c r="S23" s="17"/>
      <c r="T23" s="17"/>
      <c r="X23" s="17"/>
      <c r="AE23" s="13"/>
      <c r="AF23" s="13"/>
      <c r="AG23" s="13"/>
      <c r="AH23" s="13"/>
    </row>
    <row r="24" spans="1:34">
      <c r="A24" s="17"/>
      <c r="B24" s="13"/>
      <c r="D24" s="17"/>
      <c r="F24" s="17"/>
      <c r="G24" s="17"/>
      <c r="H24" s="17"/>
      <c r="I24" s="17"/>
      <c r="J24" s="17"/>
      <c r="K24" s="17"/>
      <c r="L24" s="17"/>
      <c r="M24" s="17"/>
      <c r="N24" s="17"/>
      <c r="O24" s="17"/>
      <c r="P24" s="17"/>
      <c r="Q24" s="17"/>
      <c r="R24" s="17"/>
      <c r="S24" s="17"/>
      <c r="T24" s="17"/>
      <c r="X24" s="17"/>
      <c r="AE24" s="13"/>
      <c r="AF24" s="13"/>
      <c r="AG24" s="13"/>
      <c r="AH24" s="13"/>
    </row>
    <row r="25" spans="1:34">
      <c r="A25" s="13" t="s">
        <v>582</v>
      </c>
      <c r="B25" s="17"/>
      <c r="D25" s="17"/>
      <c r="F25" s="17"/>
      <c r="G25" s="17"/>
      <c r="H25" s="17"/>
      <c r="I25" s="17"/>
      <c r="J25" s="17"/>
      <c r="K25" s="17"/>
      <c r="L25" s="17"/>
      <c r="M25" s="17"/>
      <c r="N25" s="17"/>
      <c r="O25" s="17"/>
      <c r="P25" s="17"/>
      <c r="Q25" s="17"/>
      <c r="R25" s="17"/>
      <c r="S25" s="17"/>
      <c r="T25" s="17"/>
      <c r="U25" s="13"/>
      <c r="V25" s="13"/>
      <c r="W25" s="13"/>
      <c r="X25" s="17"/>
      <c r="AE25" s="8"/>
      <c r="AF25" s="8"/>
      <c r="AG25" s="8"/>
      <c r="AH25" s="8"/>
    </row>
    <row r="26" spans="1:34">
      <c r="A26" s="13"/>
      <c r="U26" s="13"/>
      <c r="V26" s="13"/>
      <c r="W26" s="13"/>
      <c r="AE26" s="13"/>
      <c r="AF26" s="13"/>
      <c r="AG26" s="13"/>
      <c r="AH26" s="13"/>
    </row>
    <row r="27" spans="1:34">
      <c r="A27" s="17" t="s">
        <v>2899</v>
      </c>
      <c r="U27" s="13"/>
      <c r="V27" s="13"/>
      <c r="W27" s="13"/>
      <c r="AE27" s="13"/>
      <c r="AF27" s="13"/>
      <c r="AG27" s="13"/>
      <c r="AH27" s="13"/>
    </row>
    <row r="28" spans="1:34">
      <c r="A28" s="17"/>
      <c r="U28" s="13"/>
      <c r="V28" s="13"/>
      <c r="W28" s="13"/>
      <c r="AE28" s="13"/>
      <c r="AF28" s="13"/>
      <c r="AG28" s="13"/>
      <c r="AH28" s="13"/>
    </row>
    <row r="29" spans="1:34">
      <c r="A29" s="17" t="s">
        <v>3164</v>
      </c>
      <c r="U29" s="13"/>
      <c r="V29" s="13"/>
      <c r="W29" s="13"/>
      <c r="AE29" s="13"/>
      <c r="AF29" s="13"/>
      <c r="AG29" s="13"/>
      <c r="AH29" s="13"/>
    </row>
    <row r="30" spans="1:34">
      <c r="A30" s="17"/>
      <c r="U30" s="13"/>
      <c r="V30" s="13"/>
      <c r="W30" s="13"/>
      <c r="AE30" s="13"/>
      <c r="AF30" s="13"/>
      <c r="AG30" s="13"/>
      <c r="AH30" s="13"/>
    </row>
    <row r="31" spans="1:34">
      <c r="A31" s="53" t="s">
        <v>102</v>
      </c>
      <c r="U31" s="13"/>
      <c r="V31" s="13"/>
      <c r="W31" s="13"/>
      <c r="AE31" s="13"/>
      <c r="AF31" s="13"/>
      <c r="AG31" s="13"/>
      <c r="AH31" s="13"/>
    </row>
    <row r="32" spans="1:34">
      <c r="U32" s="13"/>
      <c r="V32" s="13"/>
      <c r="W32" s="13"/>
      <c r="AE32" s="13"/>
      <c r="AF32" s="13"/>
      <c r="AG32" s="13"/>
      <c r="AH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sheetData>
  <conditionalFormatting sqref="U1:W2">
    <cfRule type="expression" dxfId="64" priority="1" stopIfTrue="1">
      <formula>#N/A</formula>
    </cfRule>
  </conditionalFormatting>
  <hyperlinks>
    <hyperlink ref="AJ3" location="Content!A1" display="Back to content page" xr:uid="{00000000-0004-0000-2201-000000000000}"/>
  </hyperlinks>
  <pageMargins left="0.7" right="0.7" top="0.75" bottom="0.75" header="0.3" footer="0.3"/>
  <pageSetup paperSize="9" orientation="portrait" horizontalDpi="4294967295" verticalDpi="4294967295"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1-000000000000}">
  <sheetPr codeName="Sheet292"/>
  <dimension ref="A1:AH33"/>
  <sheetViews>
    <sheetView topLeftCell="A10" zoomScale="95" zoomScaleNormal="95" workbookViewId="0">
      <selection activeCell="M35" sqref="M35"/>
    </sheetView>
  </sheetViews>
  <sheetFormatPr defaultRowHeight="14.4"/>
  <cols>
    <col min="1" max="1" width="33.77734375" customWidth="1"/>
    <col min="2" max="29" width="9.5546875" customWidth="1"/>
  </cols>
  <sheetData>
    <row r="1" spans="1:34">
      <c r="A1" s="18" t="s">
        <v>2723</v>
      </c>
      <c r="B1" s="17"/>
      <c r="C1" s="17"/>
      <c r="D1" s="17"/>
      <c r="E1" s="17"/>
      <c r="F1" s="17"/>
      <c r="G1" s="17"/>
      <c r="H1" s="17"/>
      <c r="I1" s="17"/>
      <c r="J1" s="17"/>
      <c r="K1" s="17"/>
      <c r="L1" s="17"/>
      <c r="M1" s="17"/>
      <c r="N1" s="17"/>
      <c r="O1" s="17"/>
      <c r="P1" s="17"/>
      <c r="Q1" s="17"/>
      <c r="R1" s="17"/>
      <c r="S1" s="17"/>
      <c r="T1" s="17"/>
      <c r="U1" s="62"/>
      <c r="V1" s="62"/>
      <c r="W1" s="62"/>
      <c r="X1" s="17"/>
    </row>
    <row r="2" spans="1:34">
      <c r="A2" s="17"/>
      <c r="B2" s="17"/>
      <c r="C2" s="17"/>
      <c r="D2" s="17"/>
      <c r="E2" s="17"/>
      <c r="F2" s="17"/>
      <c r="G2" s="17"/>
      <c r="H2" s="17"/>
      <c r="I2" s="17"/>
      <c r="J2" s="17"/>
      <c r="K2" s="17"/>
      <c r="L2" s="17"/>
      <c r="M2" s="17"/>
      <c r="N2" s="17"/>
      <c r="O2" s="17"/>
      <c r="P2" s="17"/>
      <c r="Q2" s="17"/>
      <c r="R2" s="17"/>
      <c r="S2" s="17"/>
      <c r="T2" s="17"/>
      <c r="U2" s="62"/>
      <c r="V2" s="62"/>
      <c r="W2" s="62"/>
      <c r="X2" s="17"/>
    </row>
    <row r="3" spans="1:34">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E3" s="1" t="s">
        <v>528</v>
      </c>
      <c r="AG3" s="44"/>
      <c r="AH3" s="44"/>
    </row>
    <row r="4" spans="1:34">
      <c r="A4" s="92" t="s">
        <v>13</v>
      </c>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F4" s="312"/>
    </row>
    <row r="5" spans="1:34">
      <c r="A5" s="92" t="s">
        <v>12</v>
      </c>
      <c r="B5" s="286"/>
      <c r="C5" s="286"/>
      <c r="D5" s="286"/>
      <c r="E5" s="286"/>
      <c r="F5" s="286"/>
      <c r="G5" s="286"/>
      <c r="H5" s="286"/>
      <c r="I5" s="286"/>
      <c r="J5" s="286"/>
      <c r="K5" s="286"/>
      <c r="L5" s="286"/>
      <c r="M5" s="286"/>
      <c r="N5" s="286"/>
      <c r="O5" s="286"/>
      <c r="P5" s="286"/>
      <c r="Q5" s="286"/>
      <c r="R5" s="286"/>
      <c r="S5" s="286"/>
      <c r="T5" s="286"/>
      <c r="U5" s="286"/>
      <c r="V5" s="286"/>
      <c r="W5" s="286"/>
      <c r="X5" s="286">
        <v>2146.84</v>
      </c>
      <c r="Y5" s="286">
        <v>2254.63</v>
      </c>
      <c r="Z5" s="286">
        <v>2648.9</v>
      </c>
      <c r="AA5" s="286"/>
      <c r="AB5" s="286"/>
      <c r="AC5" s="286"/>
      <c r="AE5" s="33"/>
      <c r="AF5" s="312"/>
    </row>
    <row r="6" spans="1:34">
      <c r="A6" s="92" t="s">
        <v>483</v>
      </c>
      <c r="B6" s="286"/>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E6" s="33"/>
    </row>
    <row r="7" spans="1:34">
      <c r="A7" s="92" t="s">
        <v>89</v>
      </c>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c r="AF7" s="312"/>
    </row>
    <row r="8" spans="1:34">
      <c r="A8" s="92" t="s">
        <v>482</v>
      </c>
      <c r="B8" s="286"/>
      <c r="C8" s="286"/>
      <c r="D8" s="286"/>
      <c r="E8" s="286"/>
      <c r="F8" s="286"/>
      <c r="G8" s="286"/>
      <c r="H8" s="286"/>
      <c r="I8" s="286"/>
      <c r="J8" s="286"/>
      <c r="K8" s="286"/>
      <c r="L8" s="286"/>
      <c r="M8" s="286"/>
      <c r="N8" s="286"/>
      <c r="O8" s="286"/>
      <c r="P8" s="286"/>
      <c r="Q8" s="286"/>
      <c r="R8" s="286"/>
      <c r="S8" s="286"/>
      <c r="T8" s="286"/>
      <c r="U8" s="286"/>
      <c r="V8" s="286"/>
      <c r="W8" s="286"/>
      <c r="X8" s="286"/>
      <c r="Y8" s="286"/>
      <c r="Z8" s="286"/>
      <c r="AA8" s="286"/>
      <c r="AB8" s="286"/>
      <c r="AC8" s="286"/>
    </row>
    <row r="9" spans="1:34">
      <c r="A9" s="92" t="s">
        <v>11</v>
      </c>
      <c r="B9" s="286"/>
      <c r="C9" s="286"/>
      <c r="D9" s="286"/>
      <c r="E9" s="286"/>
      <c r="F9" s="286"/>
      <c r="G9" s="286"/>
      <c r="H9" s="286"/>
      <c r="I9" s="286"/>
      <c r="J9" s="286"/>
      <c r="K9" s="286">
        <v>2500</v>
      </c>
      <c r="L9" s="286">
        <v>2500</v>
      </c>
      <c r="M9" s="286">
        <v>2500</v>
      </c>
      <c r="N9" s="286">
        <v>2500</v>
      </c>
      <c r="O9" s="286">
        <v>2500</v>
      </c>
      <c r="P9" s="286">
        <v>2500</v>
      </c>
      <c r="Q9" s="286">
        <v>2500</v>
      </c>
      <c r="R9" s="286">
        <v>2500</v>
      </c>
      <c r="S9" s="286">
        <v>2500</v>
      </c>
      <c r="T9" s="286">
        <v>2500</v>
      </c>
      <c r="U9" s="286">
        <v>2500</v>
      </c>
      <c r="V9" s="286">
        <v>2425.5</v>
      </c>
      <c r="W9" s="286">
        <v>2425.5</v>
      </c>
      <c r="X9" s="286">
        <v>2425.5</v>
      </c>
      <c r="Y9" s="286">
        <v>2425.5</v>
      </c>
      <c r="Z9" s="286">
        <v>2425.5</v>
      </c>
      <c r="AA9" s="286"/>
      <c r="AB9" s="286"/>
      <c r="AC9" s="286"/>
    </row>
    <row r="10" spans="1:34">
      <c r="A10" s="92" t="s">
        <v>10</v>
      </c>
      <c r="B10" s="286">
        <v>926.2</v>
      </c>
      <c r="C10" s="286">
        <v>1180.2</v>
      </c>
      <c r="D10" s="286">
        <v>1306.3</v>
      </c>
      <c r="E10" s="286">
        <v>1141</v>
      </c>
      <c r="F10" s="286">
        <v>820.5</v>
      </c>
      <c r="G10" s="286">
        <v>861.8</v>
      </c>
      <c r="H10" s="286">
        <v>883.9</v>
      </c>
      <c r="I10" s="286">
        <v>918.8</v>
      </c>
      <c r="J10" s="286">
        <v>716.1</v>
      </c>
      <c r="K10" s="286">
        <v>738.8</v>
      </c>
      <c r="L10" s="286">
        <v>834.7</v>
      </c>
      <c r="M10" s="286">
        <v>1039.2</v>
      </c>
      <c r="N10" s="286">
        <v>1194.4000000000001</v>
      </c>
      <c r="O10" s="286">
        <v>1615.9</v>
      </c>
      <c r="P10" s="286">
        <v>1756.8</v>
      </c>
      <c r="Q10" s="286">
        <v>1723.1</v>
      </c>
      <c r="R10" s="286">
        <v>1898</v>
      </c>
      <c r="S10" s="286">
        <v>3512.1</v>
      </c>
      <c r="T10" s="286">
        <v>3170.5</v>
      </c>
      <c r="U10" s="286">
        <v>2969.8</v>
      </c>
      <c r="V10" s="286">
        <v>3064.9</v>
      </c>
      <c r="W10" s="286"/>
      <c r="X10" s="286"/>
      <c r="Y10" s="286"/>
      <c r="Z10" s="286"/>
      <c r="AA10" s="286"/>
      <c r="AB10" s="286"/>
      <c r="AC10" s="286"/>
      <c r="AF10" s="312"/>
    </row>
    <row r="11" spans="1:34">
      <c r="A11" s="92" t="s">
        <v>9</v>
      </c>
      <c r="B11" s="286">
        <v>356.7</v>
      </c>
      <c r="C11" s="286">
        <v>363.3</v>
      </c>
      <c r="D11" s="286">
        <v>330.5</v>
      </c>
      <c r="E11" s="286">
        <v>221.9</v>
      </c>
      <c r="F11" s="286">
        <v>190.3</v>
      </c>
      <c r="G11" s="286">
        <v>710.5</v>
      </c>
      <c r="H11" s="286">
        <v>764.8</v>
      </c>
      <c r="I11" s="286">
        <v>490.4</v>
      </c>
      <c r="J11" s="286">
        <v>567.6</v>
      </c>
      <c r="K11" s="286">
        <v>536.4</v>
      </c>
      <c r="L11" s="286">
        <v>562.79999999999995</v>
      </c>
      <c r="M11" s="286">
        <v>542.9</v>
      </c>
      <c r="N11" s="286">
        <v>566.9</v>
      </c>
      <c r="O11" s="286">
        <v>751.9</v>
      </c>
      <c r="P11" s="286">
        <v>947.1</v>
      </c>
      <c r="Q11" s="286">
        <v>852.6</v>
      </c>
      <c r="R11" s="286">
        <v>982</v>
      </c>
      <c r="S11" s="286">
        <v>1051.7</v>
      </c>
      <c r="T11" s="286">
        <v>1137.3</v>
      </c>
      <c r="U11" s="286"/>
      <c r="V11" s="286"/>
      <c r="W11" s="286"/>
      <c r="X11" s="286">
        <v>3941.2</v>
      </c>
      <c r="Y11" s="286"/>
      <c r="Z11" s="286"/>
      <c r="AA11" s="286"/>
      <c r="AB11" s="286"/>
      <c r="AC11" s="286"/>
    </row>
    <row r="12" spans="1:34">
      <c r="A12" s="92" t="s">
        <v>8</v>
      </c>
      <c r="B12" s="286">
        <v>999</v>
      </c>
      <c r="C12" s="286">
        <v>1030</v>
      </c>
      <c r="D12" s="286">
        <v>922.1</v>
      </c>
      <c r="E12" s="286">
        <v>948.6</v>
      </c>
      <c r="F12" s="286">
        <v>1018</v>
      </c>
      <c r="G12" s="286">
        <v>991.8</v>
      </c>
      <c r="H12" s="286">
        <v>847.7</v>
      </c>
      <c r="I12" s="286">
        <v>744</v>
      </c>
      <c r="J12" s="286">
        <v>898.6</v>
      </c>
      <c r="K12" s="286">
        <v>754.5</v>
      </c>
      <c r="L12" s="286">
        <v>687.8</v>
      </c>
      <c r="M12" s="286">
        <v>669.7</v>
      </c>
      <c r="N12" s="286">
        <v>736.8</v>
      </c>
      <c r="O12" s="286">
        <v>761.5</v>
      </c>
      <c r="P12" s="286">
        <v>709</v>
      </c>
      <c r="Q12" s="286">
        <v>768</v>
      </c>
      <c r="R12" s="286">
        <v>931.3</v>
      </c>
      <c r="S12" s="286">
        <v>1255.4000000000001</v>
      </c>
      <c r="T12" s="286">
        <v>1217.0999999999999</v>
      </c>
      <c r="U12" s="286">
        <v>1967.8</v>
      </c>
      <c r="V12" s="286">
        <v>2255.4</v>
      </c>
      <c r="W12" s="286">
        <v>2152.8000000000002</v>
      </c>
      <c r="X12" s="286">
        <v>1662.1</v>
      </c>
      <c r="Y12" s="286">
        <v>1663.3</v>
      </c>
      <c r="Z12" s="286">
        <v>1464.3</v>
      </c>
      <c r="AA12" s="533"/>
      <c r="AB12" s="533"/>
      <c r="AC12" s="533"/>
      <c r="AF12" s="269"/>
    </row>
    <row r="13" spans="1:34">
      <c r="A13" s="92" t="s">
        <v>6</v>
      </c>
      <c r="B13" s="286">
        <v>927.2</v>
      </c>
      <c r="C13" s="286">
        <v>766.3</v>
      </c>
      <c r="D13" s="286">
        <v>750.9</v>
      </c>
      <c r="E13" s="286">
        <v>696.9</v>
      </c>
      <c r="F13" s="286">
        <v>601.70000000000005</v>
      </c>
      <c r="G13" s="286">
        <v>751.1</v>
      </c>
      <c r="H13" s="286">
        <v>845.1</v>
      </c>
      <c r="I13" s="286">
        <v>822.4</v>
      </c>
      <c r="J13" s="286">
        <v>2245.8000000000002</v>
      </c>
      <c r="K13" s="286">
        <v>1988.9</v>
      </c>
      <c r="L13" s="286">
        <v>1676.9</v>
      </c>
      <c r="M13" s="286">
        <v>1612.8</v>
      </c>
      <c r="N13" s="286">
        <v>1781.9</v>
      </c>
      <c r="O13" s="286">
        <v>2078.5</v>
      </c>
      <c r="P13" s="286">
        <v>2167.3000000000002</v>
      </c>
      <c r="Q13" s="286">
        <v>2048.6</v>
      </c>
      <c r="R13" s="286">
        <v>2253</v>
      </c>
      <c r="S13" s="286">
        <v>2629.5</v>
      </c>
      <c r="T13" s="286">
        <v>2519.5</v>
      </c>
      <c r="U13" s="286"/>
      <c r="V13" s="286"/>
      <c r="W13" s="286"/>
      <c r="X13" s="286">
        <v>4089.4</v>
      </c>
      <c r="Y13" s="286">
        <v>4044.3</v>
      </c>
      <c r="Z13" s="286">
        <v>3312.9</v>
      </c>
      <c r="AA13" s="286">
        <v>2391</v>
      </c>
      <c r="AB13" s="286">
        <v>2280.4</v>
      </c>
      <c r="AC13" s="286">
        <v>2353.9</v>
      </c>
    </row>
    <row r="14" spans="1:34">
      <c r="A14" s="92" t="s">
        <v>17</v>
      </c>
      <c r="B14" s="286">
        <v>1116.0999999999999</v>
      </c>
      <c r="C14" s="286">
        <v>1299.4000000000001</v>
      </c>
      <c r="D14" s="286">
        <v>1247.9000000000001</v>
      </c>
      <c r="E14" s="286">
        <v>1398.8</v>
      </c>
      <c r="F14" s="286">
        <v>1378.5</v>
      </c>
      <c r="G14" s="286">
        <v>1003.2</v>
      </c>
      <c r="H14" s="286">
        <v>1008</v>
      </c>
      <c r="I14" s="286">
        <v>861.8</v>
      </c>
      <c r="J14" s="286">
        <v>773.7</v>
      </c>
      <c r="K14" s="286">
        <v>828.6</v>
      </c>
      <c r="L14" s="286">
        <v>734.6</v>
      </c>
      <c r="M14" s="286">
        <v>797.2</v>
      </c>
      <c r="N14" s="286">
        <v>933.7</v>
      </c>
      <c r="O14" s="286">
        <v>1161.7</v>
      </c>
      <c r="P14" s="286">
        <v>1213.4000000000001</v>
      </c>
      <c r="Q14" s="286">
        <v>1249.5999999999999</v>
      </c>
      <c r="R14" s="286">
        <v>1291.3</v>
      </c>
      <c r="S14" s="286">
        <v>1113.5999999999999</v>
      </c>
      <c r="T14" s="286">
        <v>1194.9000000000001</v>
      </c>
      <c r="U14" s="286"/>
      <c r="V14" s="286"/>
      <c r="W14" s="286"/>
      <c r="X14" s="286"/>
      <c r="Y14" s="286"/>
      <c r="Z14" s="286"/>
      <c r="AA14" s="286"/>
      <c r="AB14" s="286"/>
      <c r="AC14" s="286"/>
    </row>
    <row r="15" spans="1:34">
      <c r="A15" s="92" t="s">
        <v>4</v>
      </c>
      <c r="B15" s="286"/>
      <c r="C15" s="286"/>
      <c r="D15" s="286"/>
      <c r="E15" s="286"/>
      <c r="F15" s="286"/>
      <c r="G15" s="286"/>
      <c r="H15" s="286"/>
      <c r="I15" s="286"/>
      <c r="J15" s="286"/>
      <c r="K15" s="286"/>
      <c r="L15" s="286"/>
      <c r="M15" s="286"/>
      <c r="N15" s="286"/>
      <c r="O15" s="286"/>
      <c r="P15" s="286"/>
      <c r="Q15" s="286"/>
      <c r="R15" s="286"/>
      <c r="S15" s="286">
        <v>2823.2</v>
      </c>
      <c r="T15" s="286">
        <v>3704.7</v>
      </c>
      <c r="U15" s="286"/>
      <c r="V15" s="286"/>
      <c r="W15" s="286"/>
      <c r="X15" s="286"/>
      <c r="Y15" s="286"/>
      <c r="Z15" s="286"/>
      <c r="AA15" s="286"/>
      <c r="AB15" s="286"/>
      <c r="AC15" s="286"/>
      <c r="AF15" s="269"/>
    </row>
    <row r="16" spans="1:34">
      <c r="A16" s="92" t="s">
        <v>3</v>
      </c>
      <c r="B16" s="286">
        <v>1337.4</v>
      </c>
      <c r="C16" s="286">
        <v>1374.1</v>
      </c>
      <c r="D16" s="286">
        <v>1393.6</v>
      </c>
      <c r="E16" s="286">
        <v>1481.3</v>
      </c>
      <c r="F16" s="286">
        <v>1561.3</v>
      </c>
      <c r="G16" s="286">
        <v>1366.7</v>
      </c>
      <c r="H16" s="286">
        <v>1462</v>
      </c>
      <c r="I16" s="286">
        <v>1297.0999999999999</v>
      </c>
      <c r="J16" s="286">
        <v>957.8</v>
      </c>
      <c r="K16" s="286">
        <v>883.7</v>
      </c>
      <c r="L16" s="286">
        <v>809.8</v>
      </c>
      <c r="M16" s="286">
        <v>778.8</v>
      </c>
      <c r="N16" s="286">
        <v>1115.4000000000001</v>
      </c>
      <c r="O16" s="286">
        <v>1310.8</v>
      </c>
      <c r="P16" s="286">
        <v>1327.3</v>
      </c>
      <c r="Q16" s="286">
        <v>1340.5</v>
      </c>
      <c r="R16" s="286">
        <v>1450.1</v>
      </c>
      <c r="S16" s="286">
        <v>1339.7</v>
      </c>
      <c r="T16" s="286">
        <v>1499.2</v>
      </c>
      <c r="U16" s="286">
        <v>1468.1</v>
      </c>
      <c r="V16" s="286">
        <v>1525.3</v>
      </c>
      <c r="W16" s="286">
        <v>1756.7</v>
      </c>
      <c r="X16" s="286">
        <v>1854.4</v>
      </c>
      <c r="Y16" s="286">
        <v>2014.08</v>
      </c>
      <c r="Z16" s="286">
        <v>1370.7</v>
      </c>
      <c r="AA16" s="286"/>
      <c r="AB16" s="286"/>
      <c r="AC16" s="286"/>
      <c r="AF16" s="312"/>
    </row>
    <row r="17" spans="1:32">
      <c r="A17" s="92" t="s">
        <v>32</v>
      </c>
      <c r="B17" s="286"/>
      <c r="C17" s="286"/>
      <c r="D17" s="286"/>
      <c r="E17" s="286"/>
      <c r="F17" s="286"/>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c r="AF17" s="312"/>
    </row>
    <row r="18" spans="1:32">
      <c r="A18" s="92" t="s">
        <v>1</v>
      </c>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F18" s="312"/>
    </row>
    <row r="19" spans="1:32">
      <c r="A19" s="92" t="s">
        <v>23</v>
      </c>
      <c r="B19" s="286"/>
      <c r="C19" s="286"/>
      <c r="D19" s="286"/>
      <c r="E19" s="286"/>
      <c r="F19" s="286"/>
      <c r="G19" s="286"/>
      <c r="H19" s="286"/>
      <c r="I19" s="286"/>
      <c r="J19" s="286"/>
      <c r="K19" s="286"/>
      <c r="L19" s="286"/>
      <c r="M19" s="286"/>
      <c r="N19" s="286"/>
      <c r="O19" s="286"/>
      <c r="P19" s="286"/>
      <c r="Q19" s="286"/>
      <c r="R19" s="286"/>
      <c r="S19" s="286"/>
      <c r="T19" s="286"/>
      <c r="U19" s="286"/>
      <c r="V19" s="286">
        <f>4.5*1000</f>
        <v>4500</v>
      </c>
      <c r="W19" s="286">
        <f>4.5*1000</f>
        <v>4500</v>
      </c>
      <c r="X19" s="286">
        <f>4.5*1000</f>
        <v>4500</v>
      </c>
      <c r="Y19" s="286">
        <f>4.5*1000</f>
        <v>4500</v>
      </c>
      <c r="Z19" s="286">
        <f>4.5*1000</f>
        <v>4500</v>
      </c>
      <c r="AA19" s="286">
        <v>6391</v>
      </c>
      <c r="AB19" s="286">
        <v>6280.4</v>
      </c>
      <c r="AC19" s="286">
        <v>7020.6</v>
      </c>
    </row>
    <row r="20" spans="1:32">
      <c r="A20" s="17"/>
      <c r="B20" s="17"/>
      <c r="C20" s="13"/>
      <c r="D20" s="13"/>
      <c r="E20" s="13"/>
      <c r="F20" s="13"/>
      <c r="G20" s="13"/>
      <c r="H20" s="13"/>
      <c r="I20" s="13"/>
      <c r="J20" s="13"/>
      <c r="K20" s="13"/>
      <c r="L20" s="13"/>
      <c r="M20" s="13"/>
      <c r="N20" s="13"/>
      <c r="O20" s="13"/>
      <c r="P20" s="17"/>
      <c r="Q20" s="17"/>
      <c r="R20" s="17"/>
      <c r="S20" s="17"/>
      <c r="T20" s="17"/>
      <c r="X20" s="17"/>
    </row>
    <row r="21" spans="1:32">
      <c r="A21" s="44" t="s">
        <v>18</v>
      </c>
      <c r="B21" s="13"/>
      <c r="D21" s="17"/>
      <c r="F21" s="17"/>
      <c r="G21" s="17"/>
      <c r="H21" s="17"/>
      <c r="I21" s="17"/>
      <c r="J21" s="17"/>
      <c r="K21" s="17"/>
      <c r="L21" s="17"/>
      <c r="M21" s="17"/>
      <c r="N21" s="17"/>
      <c r="O21" s="17"/>
      <c r="P21" s="17"/>
      <c r="Q21" s="17"/>
      <c r="R21" s="17"/>
      <c r="S21" s="17"/>
      <c r="T21" s="17"/>
      <c r="X21" s="17"/>
    </row>
    <row r="22" spans="1:32">
      <c r="A22" s="17"/>
      <c r="B22" s="17"/>
      <c r="D22" s="17"/>
      <c r="F22" s="17"/>
      <c r="G22" s="17"/>
      <c r="H22" s="17"/>
      <c r="I22" s="17"/>
      <c r="J22" s="17"/>
      <c r="K22" s="17"/>
      <c r="L22" s="17"/>
      <c r="M22" s="17"/>
      <c r="N22" s="17"/>
      <c r="O22" s="17"/>
      <c r="P22" s="17"/>
      <c r="Q22" s="17"/>
      <c r="R22" s="17"/>
      <c r="S22" s="17"/>
      <c r="T22" s="17"/>
      <c r="U22" s="13"/>
      <c r="V22" s="13"/>
      <c r="W22" s="13"/>
      <c r="X22" s="17"/>
    </row>
    <row r="23" spans="1:32">
      <c r="A23" s="13" t="s">
        <v>271</v>
      </c>
      <c r="B23" s="17"/>
      <c r="D23" s="17"/>
      <c r="F23" s="17"/>
      <c r="G23" s="17"/>
      <c r="H23" s="17"/>
      <c r="I23" s="17"/>
      <c r="J23" s="17"/>
      <c r="K23" s="17"/>
      <c r="L23" s="17"/>
      <c r="M23" s="17"/>
      <c r="N23" s="17"/>
      <c r="O23" s="17"/>
      <c r="P23" s="17"/>
      <c r="Q23" s="17"/>
      <c r="R23" s="17"/>
      <c r="S23" s="17"/>
      <c r="T23" s="17"/>
      <c r="U23" s="13"/>
      <c r="V23" s="13"/>
      <c r="W23" s="13"/>
      <c r="X23" s="17"/>
    </row>
    <row r="24" spans="1:32">
      <c r="A24" s="17"/>
      <c r="U24" s="13"/>
      <c r="V24" s="13"/>
      <c r="W24" s="13"/>
    </row>
    <row r="25" spans="1:32">
      <c r="A25" s="17" t="s">
        <v>553</v>
      </c>
      <c r="U25" s="13"/>
      <c r="V25" s="13"/>
      <c r="W25" s="13"/>
    </row>
    <row r="26" spans="1:32">
      <c r="A26" s="17"/>
      <c r="U26" s="13"/>
      <c r="V26" s="13"/>
      <c r="W26" s="13"/>
    </row>
    <row r="27" spans="1:32">
      <c r="A27" s="17" t="s">
        <v>2899</v>
      </c>
      <c r="U27" s="13"/>
      <c r="V27" s="13"/>
      <c r="W27" s="13"/>
    </row>
    <row r="28" spans="1:32">
      <c r="U28" s="13"/>
      <c r="V28" s="13"/>
      <c r="W28" s="13"/>
    </row>
    <row r="29" spans="1:32">
      <c r="A29" s="53" t="s">
        <v>102</v>
      </c>
      <c r="U29" s="13"/>
      <c r="V29" s="13"/>
      <c r="W29" s="13"/>
    </row>
    <row r="30" spans="1:32">
      <c r="U30" s="13"/>
      <c r="V30" s="13"/>
      <c r="W30" s="13"/>
    </row>
    <row r="31" spans="1:32">
      <c r="U31" s="13"/>
      <c r="V31" s="13"/>
      <c r="W31" s="13"/>
    </row>
    <row r="32" spans="1:32">
      <c r="U32" s="13"/>
      <c r="V32" s="13"/>
      <c r="W32" s="13"/>
    </row>
    <row r="33" spans="21:23">
      <c r="U33" s="13"/>
      <c r="V33" s="13"/>
      <c r="W33" s="13"/>
    </row>
  </sheetData>
  <conditionalFormatting sqref="U1:W2">
    <cfRule type="expression" dxfId="63" priority="1" stopIfTrue="1">
      <formula>#N/A</formula>
    </cfRule>
  </conditionalFormatting>
  <hyperlinks>
    <hyperlink ref="AE3" location="Content!A1" display="Back to content page" xr:uid="{00000000-0004-0000-2301-000000000000}"/>
  </hyperlinks>
  <pageMargins left="0.7" right="0.7" top="0.75" bottom="0.75" header="0.3" footer="0.3"/>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1-000000000000}">
  <sheetPr codeName="Sheet293"/>
  <dimension ref="A1:AK39"/>
  <sheetViews>
    <sheetView topLeftCell="A13" zoomScale="95" zoomScaleNormal="95" workbookViewId="0">
      <selection activeCell="A33" sqref="A33:A35"/>
    </sheetView>
  </sheetViews>
  <sheetFormatPr defaultRowHeight="14.4"/>
  <cols>
    <col min="1" max="1" width="33.77734375" customWidth="1"/>
    <col min="2" max="34" width="9.77734375" customWidth="1"/>
  </cols>
  <sheetData>
    <row r="1" spans="1:37">
      <c r="A1" s="18" t="s">
        <v>3012</v>
      </c>
      <c r="B1" s="17"/>
      <c r="C1" s="17"/>
      <c r="D1" s="17"/>
      <c r="E1" s="17"/>
      <c r="F1" s="17"/>
      <c r="G1" s="17"/>
      <c r="H1" s="17"/>
      <c r="I1" s="17"/>
      <c r="J1" s="17"/>
      <c r="K1" s="17"/>
      <c r="L1" s="17"/>
      <c r="M1" s="17"/>
      <c r="N1" s="17"/>
      <c r="O1" s="17"/>
      <c r="P1" s="17"/>
      <c r="Q1" s="17"/>
      <c r="R1" s="17"/>
      <c r="S1" s="17"/>
      <c r="T1" s="17"/>
      <c r="U1" s="62"/>
      <c r="V1" s="62"/>
      <c r="W1" s="62"/>
      <c r="X1" s="17"/>
      <c r="AE1" s="13"/>
      <c r="AF1" s="13"/>
      <c r="AG1" s="13"/>
      <c r="AH1" s="13"/>
    </row>
    <row r="2" spans="1:37">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row>
    <row r="3" spans="1:37">
      <c r="A3" s="276" t="s">
        <v>14</v>
      </c>
      <c r="B3" s="173">
        <v>1991</v>
      </c>
      <c r="C3" s="173">
        <v>1992</v>
      </c>
      <c r="D3" s="173">
        <v>1993</v>
      </c>
      <c r="E3" s="173">
        <v>1994</v>
      </c>
      <c r="F3" s="173">
        <v>1995</v>
      </c>
      <c r="G3" s="173">
        <v>1996</v>
      </c>
      <c r="H3" s="173">
        <v>1997</v>
      </c>
      <c r="I3" s="173">
        <v>1998</v>
      </c>
      <c r="J3" s="173">
        <v>1999</v>
      </c>
      <c r="K3" s="173">
        <v>2000</v>
      </c>
      <c r="L3" s="173">
        <v>2001</v>
      </c>
      <c r="M3" s="173">
        <v>2002</v>
      </c>
      <c r="N3" s="173">
        <v>2003</v>
      </c>
      <c r="O3" s="173">
        <v>2004</v>
      </c>
      <c r="P3" s="173">
        <v>2005</v>
      </c>
      <c r="Q3" s="173">
        <v>2006</v>
      </c>
      <c r="R3" s="173">
        <v>2007</v>
      </c>
      <c r="S3" s="173">
        <v>2008</v>
      </c>
      <c r="T3" s="173">
        <v>2009</v>
      </c>
      <c r="U3" s="181">
        <v>2010</v>
      </c>
      <c r="V3" s="181">
        <v>2011</v>
      </c>
      <c r="W3" s="181">
        <v>2012</v>
      </c>
      <c r="X3" s="181">
        <v>2013</v>
      </c>
      <c r="Y3" s="21">
        <v>2014</v>
      </c>
      <c r="Z3" s="181">
        <v>2015</v>
      </c>
      <c r="AA3" s="181">
        <v>2016</v>
      </c>
      <c r="AB3" s="21">
        <v>2017</v>
      </c>
      <c r="AC3" s="181">
        <v>2018</v>
      </c>
      <c r="AD3" s="181">
        <v>2019</v>
      </c>
      <c r="AE3" s="21">
        <v>2020</v>
      </c>
      <c r="AF3" s="181">
        <v>2021</v>
      </c>
      <c r="AG3" s="21">
        <v>2022</v>
      </c>
      <c r="AH3" s="181">
        <v>2023</v>
      </c>
      <c r="AJ3" s="1" t="s">
        <v>528</v>
      </c>
    </row>
    <row r="4" spans="1:37">
      <c r="A4" s="92" t="s">
        <v>13</v>
      </c>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row>
    <row r="5" spans="1:37">
      <c r="A5" s="92" t="s">
        <v>12</v>
      </c>
      <c r="B5" s="286"/>
      <c r="C5" s="286"/>
      <c r="D5" s="286"/>
      <c r="E5" s="286"/>
      <c r="F5" s="286"/>
      <c r="G5" s="286"/>
      <c r="H5" s="286"/>
      <c r="I5" s="286"/>
      <c r="J5" s="286"/>
      <c r="K5" s="286"/>
      <c r="L5" s="286"/>
      <c r="M5" s="286"/>
      <c r="N5" s="286"/>
      <c r="O5" s="286"/>
      <c r="P5" s="286"/>
      <c r="Q5" s="286"/>
      <c r="R5" s="286"/>
      <c r="S5" s="286"/>
      <c r="T5" s="286"/>
      <c r="U5" s="286"/>
      <c r="V5" s="286"/>
      <c r="W5" s="286"/>
      <c r="X5" s="286">
        <v>1994.21</v>
      </c>
      <c r="Y5" s="286">
        <v>2052</v>
      </c>
      <c r="Z5" s="286">
        <v>2387.1</v>
      </c>
      <c r="AA5" s="286"/>
      <c r="AB5" s="286"/>
      <c r="AC5" s="286"/>
      <c r="AD5" s="286"/>
      <c r="AE5" s="286"/>
      <c r="AF5" s="286"/>
      <c r="AG5" s="286"/>
      <c r="AH5" s="286"/>
      <c r="AJ5" s="33"/>
    </row>
    <row r="6" spans="1:37">
      <c r="A6" s="92" t="s">
        <v>483</v>
      </c>
      <c r="B6" s="286"/>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J6" s="33"/>
    </row>
    <row r="7" spans="1:37">
      <c r="A7" s="92" t="s">
        <v>89</v>
      </c>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row>
    <row r="8" spans="1:37">
      <c r="A8" s="92" t="s">
        <v>482</v>
      </c>
      <c r="B8" s="286"/>
      <c r="C8" s="286"/>
      <c r="D8" s="286"/>
      <c r="E8" s="286"/>
      <c r="F8" s="286"/>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row>
    <row r="9" spans="1:37">
      <c r="A9" s="92" t="s">
        <v>11</v>
      </c>
      <c r="B9" s="286"/>
      <c r="C9" s="286"/>
      <c r="D9" s="286"/>
      <c r="E9" s="286"/>
      <c r="F9" s="286"/>
      <c r="G9" s="286"/>
      <c r="H9" s="286"/>
      <c r="I9" s="286"/>
      <c r="J9" s="286"/>
      <c r="K9" s="286">
        <v>1666.67</v>
      </c>
      <c r="L9" s="286">
        <v>1666.67</v>
      </c>
      <c r="M9" s="286">
        <v>1666.67</v>
      </c>
      <c r="N9" s="286">
        <v>1666.67</v>
      </c>
      <c r="O9" s="286">
        <v>1666.67</v>
      </c>
      <c r="P9" s="286">
        <v>1666.67</v>
      </c>
      <c r="Q9" s="286">
        <v>1666.67</v>
      </c>
      <c r="R9" s="286">
        <v>1666.67</v>
      </c>
      <c r="S9" s="286">
        <v>1666.67</v>
      </c>
      <c r="T9" s="286">
        <v>1666.67</v>
      </c>
      <c r="U9" s="286">
        <v>1666.67</v>
      </c>
      <c r="V9" s="286">
        <v>1540</v>
      </c>
      <c r="W9" s="286">
        <v>1540</v>
      </c>
      <c r="X9" s="286">
        <v>1540</v>
      </c>
      <c r="Y9" s="286">
        <v>1540</v>
      </c>
      <c r="Z9" s="286">
        <v>1540</v>
      </c>
      <c r="AA9" s="286"/>
      <c r="AB9" s="286"/>
      <c r="AC9" s="286"/>
      <c r="AD9" s="286"/>
      <c r="AE9" s="286"/>
      <c r="AF9" s="286"/>
      <c r="AG9" s="286"/>
      <c r="AH9" s="286"/>
    </row>
    <row r="10" spans="1:37">
      <c r="A10" s="92" t="s">
        <v>10</v>
      </c>
      <c r="B10" s="286">
        <v>1304.5999999999999</v>
      </c>
      <c r="C10" s="286">
        <v>1662.4</v>
      </c>
      <c r="D10" s="286">
        <v>1839.9</v>
      </c>
      <c r="E10" s="286">
        <v>1607.1</v>
      </c>
      <c r="F10" s="286">
        <v>1155.7</v>
      </c>
      <c r="G10" s="286">
        <v>1213.8</v>
      </c>
      <c r="H10" s="286">
        <v>1245</v>
      </c>
      <c r="I10" s="286">
        <v>1294.2</v>
      </c>
      <c r="J10" s="286">
        <v>1193.5</v>
      </c>
      <c r="K10" s="286">
        <v>1182.0999999999999</v>
      </c>
      <c r="L10" s="286">
        <v>1441.9</v>
      </c>
      <c r="M10" s="286">
        <v>1463.7</v>
      </c>
      <c r="N10" s="286">
        <v>1938.1</v>
      </c>
      <c r="O10" s="286">
        <v>1284.2</v>
      </c>
      <c r="P10" s="286">
        <v>1198.2</v>
      </c>
      <c r="Q10" s="286">
        <v>1248.5999999999999</v>
      </c>
      <c r="R10" s="286">
        <v>1572.3</v>
      </c>
      <c r="S10" s="286">
        <v>2915.1</v>
      </c>
      <c r="T10" s="286">
        <v>2788.5</v>
      </c>
      <c r="U10" s="286">
        <v>4182.92</v>
      </c>
      <c r="V10" s="286">
        <v>4316.8100000000004</v>
      </c>
      <c r="W10" s="286">
        <v>3886.24</v>
      </c>
      <c r="X10" s="286">
        <v>4134.09</v>
      </c>
      <c r="Y10" s="286"/>
      <c r="Z10" s="286"/>
      <c r="AA10" s="286"/>
      <c r="AB10" s="286"/>
      <c r="AC10" s="286"/>
      <c r="AD10" s="286"/>
      <c r="AE10" s="286"/>
      <c r="AF10" s="286"/>
      <c r="AG10" s="286"/>
      <c r="AH10" s="286"/>
    </row>
    <row r="11" spans="1:37">
      <c r="A11" s="92" t="s">
        <v>9</v>
      </c>
      <c r="B11" s="286">
        <v>463.7</v>
      </c>
      <c r="C11" s="286">
        <v>472.3</v>
      </c>
      <c r="D11" s="286">
        <v>429.5</v>
      </c>
      <c r="E11" s="286">
        <v>288.7</v>
      </c>
      <c r="F11" s="286">
        <v>247.5</v>
      </c>
      <c r="G11" s="286">
        <v>986.8</v>
      </c>
      <c r="H11" s="286">
        <v>1062.2</v>
      </c>
      <c r="I11" s="286">
        <v>681.1</v>
      </c>
      <c r="J11" s="286">
        <v>788.4</v>
      </c>
      <c r="K11" s="286">
        <v>744.9</v>
      </c>
      <c r="L11" s="286">
        <v>781.7</v>
      </c>
      <c r="M11" s="286">
        <v>754</v>
      </c>
      <c r="N11" s="286">
        <v>787.3</v>
      </c>
      <c r="O11" s="286">
        <v>1044.3</v>
      </c>
      <c r="P11" s="286">
        <v>1315.4</v>
      </c>
      <c r="Q11" s="286">
        <v>1184.2</v>
      </c>
      <c r="R11" s="286">
        <v>1363.9</v>
      </c>
      <c r="S11" s="286">
        <v>1460.6</v>
      </c>
      <c r="T11" s="286">
        <v>1579.6</v>
      </c>
      <c r="U11" s="286"/>
      <c r="V11" s="286"/>
      <c r="W11" s="286"/>
      <c r="X11" s="286">
        <v>5478.2</v>
      </c>
      <c r="Y11" s="286"/>
      <c r="Z11" s="286"/>
      <c r="AA11" s="286"/>
      <c r="AB11" s="286"/>
      <c r="AC11" s="286"/>
      <c r="AD11" s="286"/>
      <c r="AE11" s="286"/>
      <c r="AF11" s="286"/>
      <c r="AG11" s="286"/>
      <c r="AH11" s="286"/>
    </row>
    <row r="12" spans="1:37">
      <c r="A12" s="92" t="s">
        <v>8</v>
      </c>
      <c r="B12" s="286">
        <v>1427.2</v>
      </c>
      <c r="C12" s="286">
        <v>1471.4</v>
      </c>
      <c r="D12" s="286">
        <v>1317.3</v>
      </c>
      <c r="E12" s="286">
        <v>1355.2</v>
      </c>
      <c r="F12" s="286">
        <v>1442.7</v>
      </c>
      <c r="G12" s="286">
        <v>1445.5</v>
      </c>
      <c r="H12" s="286">
        <v>1243.0999999999999</v>
      </c>
      <c r="I12" s="286">
        <v>1230.5</v>
      </c>
      <c r="J12" s="286">
        <v>1182.4000000000001</v>
      </c>
      <c r="K12" s="286">
        <v>992.8</v>
      </c>
      <c r="L12" s="286">
        <v>905</v>
      </c>
      <c r="M12" s="286">
        <v>881.1</v>
      </c>
      <c r="N12" s="286">
        <v>969.5</v>
      </c>
      <c r="O12" s="286">
        <v>1001.9</v>
      </c>
      <c r="P12" s="286">
        <v>932.8</v>
      </c>
      <c r="Q12" s="286">
        <v>1010.5</v>
      </c>
      <c r="R12" s="286">
        <v>1416.8528566868818</v>
      </c>
      <c r="S12" s="286">
        <v>1899.5433789954338</v>
      </c>
      <c r="T12" s="286">
        <v>1823.1058234189104</v>
      </c>
      <c r="U12" s="286">
        <v>1975.6414420266321</v>
      </c>
      <c r="V12" s="286">
        <v>2251.1320097526991</v>
      </c>
      <c r="W12" s="286">
        <v>2132.1621082052307</v>
      </c>
      <c r="X12" s="286">
        <v>2173.1978776143028</v>
      </c>
      <c r="Y12" s="286">
        <v>2169.0288028215009</v>
      </c>
      <c r="Z12" s="286">
        <v>1910.0614060356456</v>
      </c>
      <c r="AA12" s="286">
        <v>1910.1506118165423</v>
      </c>
      <c r="AB12" s="286">
        <v>1901.5663199167102</v>
      </c>
      <c r="AC12" s="286">
        <v>2018.860576071919</v>
      </c>
      <c r="AD12" s="286">
        <v>1848.6835206945741</v>
      </c>
      <c r="AE12" s="286">
        <v>1674.5904805795963</v>
      </c>
      <c r="AF12" s="286">
        <v>1678.9738112065904</v>
      </c>
      <c r="AG12" s="75">
        <v>2298.3278101324727</v>
      </c>
      <c r="AH12" s="286"/>
    </row>
    <row r="13" spans="1:37">
      <c r="A13" s="92" t="s">
        <v>6</v>
      </c>
      <c r="B13" s="286">
        <v>1204.2</v>
      </c>
      <c r="C13" s="286">
        <v>995.3</v>
      </c>
      <c r="D13" s="286">
        <v>976.1</v>
      </c>
      <c r="E13" s="286">
        <v>905.9</v>
      </c>
      <c r="F13" s="286">
        <v>782.3</v>
      </c>
      <c r="G13" s="286">
        <v>976.4</v>
      </c>
      <c r="H13" s="286">
        <v>3161.5</v>
      </c>
      <c r="I13" s="286">
        <v>2985.9</v>
      </c>
      <c r="J13" s="286">
        <v>2730.1</v>
      </c>
      <c r="K13" s="286">
        <v>2376.4</v>
      </c>
      <c r="L13" s="286">
        <v>1899.1</v>
      </c>
      <c r="M13" s="286">
        <v>1886.5</v>
      </c>
      <c r="N13" s="286">
        <v>2324.8000000000002</v>
      </c>
      <c r="O13" s="286">
        <v>2951.9</v>
      </c>
      <c r="P13" s="286">
        <v>2703.2</v>
      </c>
      <c r="Q13" s="286">
        <v>3051.8</v>
      </c>
      <c r="R13" s="286">
        <v>3104</v>
      </c>
      <c r="S13" s="286">
        <v>3602.1</v>
      </c>
      <c r="T13" s="286">
        <v>3460.8</v>
      </c>
      <c r="U13" s="286"/>
      <c r="V13" s="286">
        <v>4457.95</v>
      </c>
      <c r="W13" s="286">
        <v>4997.26</v>
      </c>
      <c r="X13" s="286">
        <v>4658.2299999999996</v>
      </c>
      <c r="Y13" s="286">
        <v>4678.7</v>
      </c>
      <c r="Z13" s="286">
        <v>3769.1</v>
      </c>
      <c r="AA13" s="286">
        <v>2885.8</v>
      </c>
      <c r="AB13" s="286"/>
      <c r="AC13" s="286"/>
      <c r="AD13" s="286"/>
      <c r="AE13" s="286"/>
      <c r="AF13" s="286"/>
      <c r="AG13" s="286"/>
      <c r="AH13" s="286"/>
      <c r="AK13" s="8"/>
    </row>
    <row r="14" spans="1:37">
      <c r="A14" s="92" t="s">
        <v>17</v>
      </c>
      <c r="B14" s="286">
        <v>1518.1</v>
      </c>
      <c r="C14" s="286">
        <v>1767.1</v>
      </c>
      <c r="D14" s="286">
        <v>1697.2</v>
      </c>
      <c r="E14" s="286">
        <v>1902.3</v>
      </c>
      <c r="F14" s="286">
        <v>1874.7</v>
      </c>
      <c r="G14" s="286">
        <v>1364.9</v>
      </c>
      <c r="H14" s="286">
        <v>1371.3</v>
      </c>
      <c r="I14" s="286">
        <v>1172.5</v>
      </c>
      <c r="J14" s="286">
        <v>1052.8</v>
      </c>
      <c r="K14" s="286">
        <v>1127.3</v>
      </c>
      <c r="L14" s="286">
        <v>999.4</v>
      </c>
      <c r="M14" s="286">
        <v>1084.5999999999999</v>
      </c>
      <c r="N14" s="286">
        <v>1270.4000000000001</v>
      </c>
      <c r="O14" s="286">
        <v>1580.6</v>
      </c>
      <c r="P14" s="286">
        <v>1651</v>
      </c>
      <c r="Q14" s="286">
        <v>1700.3</v>
      </c>
      <c r="R14" s="286">
        <v>1793.5</v>
      </c>
      <c r="S14" s="286">
        <v>1546.7</v>
      </c>
      <c r="T14" s="286">
        <v>1659.6</v>
      </c>
      <c r="U14" s="286"/>
      <c r="V14" s="286"/>
      <c r="W14" s="286"/>
      <c r="X14" s="286"/>
      <c r="Y14" s="286"/>
      <c r="Z14" s="286"/>
      <c r="AA14" s="286"/>
      <c r="AB14" s="286"/>
      <c r="AC14" s="286"/>
      <c r="AD14" s="286"/>
      <c r="AE14" s="286"/>
      <c r="AF14" s="286"/>
      <c r="AG14" s="286"/>
      <c r="AH14" s="286"/>
    </row>
    <row r="15" spans="1:37">
      <c r="A15" s="92" t="s">
        <v>4</v>
      </c>
      <c r="B15" s="286"/>
      <c r="C15" s="286"/>
      <c r="D15" s="286"/>
      <c r="E15" s="286"/>
      <c r="F15" s="286"/>
      <c r="G15" s="286"/>
      <c r="H15" s="286"/>
      <c r="I15" s="286"/>
      <c r="J15" s="286"/>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row>
    <row r="16" spans="1:37">
      <c r="A16" s="92" t="s">
        <v>3</v>
      </c>
      <c r="B16" s="286">
        <v>1337.4</v>
      </c>
      <c r="C16" s="286">
        <v>1374.1</v>
      </c>
      <c r="D16" s="286">
        <v>1393.6</v>
      </c>
      <c r="E16" s="286">
        <v>1481.3</v>
      </c>
      <c r="F16" s="286">
        <v>1561.3</v>
      </c>
      <c r="G16" s="286">
        <v>1366.7</v>
      </c>
      <c r="H16" s="286">
        <v>1462</v>
      </c>
      <c r="I16" s="286">
        <v>1297.0999999999999</v>
      </c>
      <c r="J16" s="286">
        <v>957.8</v>
      </c>
      <c r="K16" s="286">
        <v>883.7</v>
      </c>
      <c r="L16" s="286">
        <v>809.8</v>
      </c>
      <c r="M16" s="286">
        <v>778.8</v>
      </c>
      <c r="N16" s="286">
        <v>1115.4000000000001</v>
      </c>
      <c r="O16" s="286">
        <v>1310.8</v>
      </c>
      <c r="P16" s="286">
        <v>1327.3</v>
      </c>
      <c r="Q16" s="286">
        <v>1340.5</v>
      </c>
      <c r="R16" s="286">
        <v>1450.1</v>
      </c>
      <c r="S16" s="286">
        <v>1693.81</v>
      </c>
      <c r="T16" s="286">
        <v>1783.1</v>
      </c>
      <c r="U16" s="286">
        <v>1951.8</v>
      </c>
      <c r="V16" s="286">
        <v>2103.4</v>
      </c>
      <c r="W16" s="286">
        <v>2016.97</v>
      </c>
      <c r="X16" s="286">
        <v>1901.14</v>
      </c>
      <c r="Y16" s="286">
        <v>1837.5</v>
      </c>
      <c r="Z16" s="286">
        <v>1714.588</v>
      </c>
      <c r="AA16" s="286">
        <v>1505.6</v>
      </c>
      <c r="AB16" s="286">
        <v>2015.1</v>
      </c>
      <c r="AC16" s="286">
        <v>2081.6999999999998</v>
      </c>
      <c r="AD16" s="286">
        <v>1921.2</v>
      </c>
      <c r="AE16" s="286">
        <v>1713.1</v>
      </c>
      <c r="AF16" s="286">
        <v>2134.6</v>
      </c>
      <c r="AG16" s="286">
        <v>2974.8</v>
      </c>
      <c r="AH16" s="286">
        <v>3530.1</v>
      </c>
    </row>
    <row r="17" spans="1:37">
      <c r="A17" s="92" t="s">
        <v>32</v>
      </c>
      <c r="B17" s="286"/>
      <c r="C17" s="286"/>
      <c r="D17" s="286"/>
      <c r="E17" s="286"/>
      <c r="F17" s="286"/>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row>
    <row r="18" spans="1:37">
      <c r="A18" s="92" t="s">
        <v>1</v>
      </c>
      <c r="B18" s="286"/>
      <c r="C18" s="286"/>
      <c r="D18" s="286"/>
      <c r="E18" s="286"/>
      <c r="F18" s="286"/>
      <c r="G18" s="286"/>
      <c r="H18" s="286"/>
      <c r="I18" s="286"/>
      <c r="J18" s="286"/>
      <c r="K18" s="286"/>
      <c r="L18" s="286"/>
      <c r="M18" s="286"/>
      <c r="N18" s="286"/>
      <c r="O18" s="286"/>
      <c r="P18" s="286"/>
      <c r="Q18" s="286"/>
      <c r="R18" s="286"/>
      <c r="S18" s="286"/>
      <c r="T18" s="286"/>
      <c r="U18" s="286">
        <v>3534.7</v>
      </c>
      <c r="V18" s="286">
        <v>3147.2</v>
      </c>
      <c r="W18" s="286">
        <v>3466.3</v>
      </c>
      <c r="X18" s="286">
        <v>3471.1</v>
      </c>
      <c r="Y18" s="286">
        <v>3219.8</v>
      </c>
      <c r="Z18" s="286">
        <v>2050.1999999999998</v>
      </c>
      <c r="AA18" s="286"/>
      <c r="AB18" s="286"/>
      <c r="AC18" s="286">
        <v>2595.6999999999998</v>
      </c>
      <c r="AD18" s="286">
        <v>2285.9</v>
      </c>
      <c r="AE18" s="286"/>
      <c r="AF18" s="286"/>
      <c r="AG18" s="286"/>
      <c r="AH18" s="286"/>
      <c r="AK18" s="8"/>
    </row>
    <row r="19" spans="1:37">
      <c r="A19" s="92" t="s">
        <v>23</v>
      </c>
      <c r="B19" s="286"/>
      <c r="C19" s="286"/>
      <c r="D19" s="286"/>
      <c r="E19" s="286"/>
      <c r="F19" s="286"/>
      <c r="G19" s="286"/>
      <c r="H19" s="286"/>
      <c r="I19" s="286"/>
      <c r="J19" s="286"/>
      <c r="K19" s="286"/>
      <c r="L19" s="286"/>
      <c r="M19" s="286"/>
      <c r="N19" s="286"/>
      <c r="O19" s="286"/>
      <c r="P19" s="286"/>
      <c r="Q19" s="286"/>
      <c r="R19" s="286"/>
      <c r="S19" s="286"/>
      <c r="T19" s="286"/>
      <c r="U19" s="286"/>
      <c r="V19" s="286"/>
      <c r="W19" s="286">
        <f>6*1000</f>
        <v>6000</v>
      </c>
      <c r="X19" s="286">
        <f>6*1000</f>
        <v>6000</v>
      </c>
      <c r="Y19" s="286">
        <f>6*1000</f>
        <v>6000</v>
      </c>
      <c r="Z19" s="286">
        <f>6*1000</f>
        <v>6000</v>
      </c>
      <c r="AA19" s="286"/>
      <c r="AB19" s="286"/>
      <c r="AC19" s="286"/>
      <c r="AD19" s="286"/>
      <c r="AE19" s="286"/>
      <c r="AF19" s="286"/>
      <c r="AG19" s="286"/>
      <c r="AH19" s="286"/>
    </row>
    <row r="20" spans="1:37">
      <c r="C20" s="13"/>
      <c r="D20" s="13"/>
      <c r="E20" s="13"/>
      <c r="F20" s="13"/>
      <c r="G20" s="13"/>
      <c r="H20" s="13"/>
      <c r="I20" s="13"/>
      <c r="J20" s="13"/>
      <c r="K20" s="13"/>
      <c r="L20" s="13"/>
      <c r="M20" s="13"/>
      <c r="N20" s="13"/>
      <c r="O20" s="13"/>
      <c r="X20" s="17"/>
      <c r="AE20" s="190"/>
      <c r="AF20" s="190"/>
      <c r="AG20" s="190"/>
      <c r="AH20" s="190"/>
    </row>
    <row r="21" spans="1:37">
      <c r="A21" s="44" t="s">
        <v>18</v>
      </c>
      <c r="B21" s="13"/>
      <c r="D21" s="17"/>
      <c r="F21" s="17"/>
      <c r="G21" s="17"/>
      <c r="H21" s="17"/>
      <c r="I21" s="17"/>
      <c r="J21" s="17"/>
      <c r="K21" s="17"/>
      <c r="L21" s="17"/>
      <c r="M21" s="17"/>
      <c r="N21" s="17"/>
      <c r="O21" s="17"/>
      <c r="P21" s="17"/>
      <c r="Q21" s="17"/>
      <c r="R21" s="17"/>
      <c r="S21" s="17"/>
      <c r="T21" s="17"/>
      <c r="X21" s="17"/>
      <c r="AE21" s="13"/>
      <c r="AF21" s="13"/>
      <c r="AG21" s="13"/>
      <c r="AH21" s="13"/>
    </row>
    <row r="22" spans="1:37">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row>
    <row r="23" spans="1:37">
      <c r="A23" s="13" t="s">
        <v>271</v>
      </c>
      <c r="B23" s="13"/>
      <c r="D23" s="17"/>
      <c r="F23" s="17"/>
      <c r="G23" s="17"/>
      <c r="H23" s="17"/>
      <c r="I23" s="17"/>
      <c r="J23" s="17"/>
      <c r="K23" s="17"/>
      <c r="L23" s="17"/>
      <c r="M23" s="17"/>
      <c r="N23" s="17"/>
      <c r="O23" s="17"/>
      <c r="P23" s="17"/>
      <c r="Q23" s="17"/>
      <c r="R23" s="17"/>
      <c r="S23" s="17"/>
      <c r="T23" s="17"/>
      <c r="X23" s="17"/>
      <c r="AE23" s="13"/>
      <c r="AF23" s="13"/>
      <c r="AG23" s="13"/>
      <c r="AH23" s="13"/>
    </row>
    <row r="24" spans="1:37">
      <c r="A24" s="17"/>
      <c r="B24" s="13"/>
      <c r="D24" s="17"/>
      <c r="F24" s="17"/>
      <c r="G24" s="17"/>
      <c r="H24" s="17"/>
      <c r="I24" s="17"/>
      <c r="J24" s="17"/>
      <c r="K24" s="17"/>
      <c r="L24" s="17"/>
      <c r="M24" s="17"/>
      <c r="N24" s="17"/>
      <c r="O24" s="17"/>
      <c r="P24" s="17"/>
      <c r="Q24" s="17"/>
      <c r="R24" s="17"/>
      <c r="S24" s="17"/>
      <c r="T24" s="17"/>
      <c r="X24" s="17"/>
      <c r="AE24" s="13"/>
      <c r="AF24" s="13"/>
      <c r="AG24" s="13"/>
      <c r="AH24" s="13"/>
    </row>
    <row r="25" spans="1:37">
      <c r="A25" s="13" t="s">
        <v>405</v>
      </c>
      <c r="B25" s="17"/>
      <c r="D25" s="17"/>
      <c r="F25" s="17"/>
      <c r="G25" s="17"/>
      <c r="H25" s="17"/>
      <c r="I25" s="17"/>
      <c r="J25" s="17"/>
      <c r="K25" s="17"/>
      <c r="L25" s="17"/>
      <c r="M25" s="17"/>
      <c r="N25" s="17"/>
      <c r="O25" s="17"/>
      <c r="P25" s="17"/>
      <c r="Q25" s="17"/>
      <c r="R25" s="17"/>
      <c r="S25" s="17"/>
      <c r="T25" s="17"/>
      <c r="U25" s="13"/>
      <c r="V25" s="13"/>
      <c r="W25" s="13"/>
      <c r="X25" s="17"/>
      <c r="AE25" s="13"/>
      <c r="AF25" s="13"/>
      <c r="AG25" s="13"/>
      <c r="AH25" s="13"/>
    </row>
    <row r="26" spans="1:37">
      <c r="A26" s="13"/>
      <c r="U26" s="13"/>
      <c r="V26" s="13"/>
      <c r="W26" s="13"/>
      <c r="AE26" s="13"/>
      <c r="AF26" s="13"/>
      <c r="AG26" s="13"/>
      <c r="AH26" s="13"/>
    </row>
    <row r="27" spans="1:37">
      <c r="A27" s="17" t="s">
        <v>2729</v>
      </c>
      <c r="E27" s="17"/>
      <c r="F27" s="17"/>
      <c r="G27" s="17"/>
      <c r="H27" s="17"/>
      <c r="I27" s="17"/>
      <c r="J27" s="17"/>
      <c r="K27" s="17"/>
      <c r="L27" s="17"/>
      <c r="M27" s="17"/>
      <c r="N27" s="17"/>
      <c r="O27" s="17"/>
      <c r="P27" s="17"/>
      <c r="Q27" s="17"/>
      <c r="R27" s="17"/>
      <c r="S27" s="17"/>
      <c r="T27" s="17"/>
      <c r="U27" s="13"/>
      <c r="V27" s="13"/>
      <c r="W27" s="13"/>
      <c r="X27" s="17"/>
    </row>
    <row r="28" spans="1:37">
      <c r="A28" s="17"/>
      <c r="E28" s="17"/>
      <c r="F28" s="17"/>
      <c r="G28" s="17"/>
      <c r="H28" s="17"/>
      <c r="I28" s="17"/>
      <c r="J28" s="17"/>
      <c r="K28" s="17"/>
      <c r="L28" s="17"/>
      <c r="M28" s="17"/>
      <c r="N28" s="17"/>
      <c r="O28" s="17"/>
      <c r="P28" s="17"/>
      <c r="Q28" s="17"/>
      <c r="R28" s="17"/>
      <c r="S28" s="17"/>
      <c r="T28" s="17"/>
      <c r="U28" s="13"/>
      <c r="V28" s="13"/>
      <c r="W28" s="13"/>
      <c r="X28" s="17"/>
    </row>
    <row r="29" spans="1:37">
      <c r="A29" s="17" t="s">
        <v>2899</v>
      </c>
      <c r="U29" s="13"/>
      <c r="V29" s="13"/>
      <c r="W29" s="13"/>
    </row>
    <row r="30" spans="1:37">
      <c r="U30" s="13"/>
      <c r="V30" s="13"/>
      <c r="W30" s="13"/>
    </row>
    <row r="31" spans="1:37">
      <c r="A31" s="17" t="s">
        <v>3167</v>
      </c>
      <c r="U31" s="13"/>
      <c r="V31" s="13"/>
      <c r="W31" s="13"/>
    </row>
    <row r="32" spans="1:37">
      <c r="U32" s="13"/>
      <c r="V32" s="13"/>
      <c r="W32" s="13"/>
    </row>
    <row r="33" spans="1:23">
      <c r="A33" s="17" t="s">
        <v>3379</v>
      </c>
      <c r="U33" s="13"/>
      <c r="V33" s="13"/>
      <c r="W33" s="13"/>
    </row>
    <row r="34" spans="1:23">
      <c r="A34" s="17"/>
      <c r="U34" s="13"/>
      <c r="V34" s="13"/>
      <c r="W34" s="13"/>
    </row>
    <row r="35" spans="1:23">
      <c r="A35" s="53" t="s">
        <v>102</v>
      </c>
      <c r="U35" s="13"/>
      <c r="V35" s="13"/>
      <c r="W35" s="13"/>
    </row>
    <row r="36" spans="1:23">
      <c r="U36" s="13"/>
      <c r="V36" s="13"/>
      <c r="W36" s="13"/>
    </row>
    <row r="37" spans="1:23">
      <c r="U37" s="13"/>
      <c r="V37" s="13"/>
      <c r="W37" s="13"/>
    </row>
    <row r="38" spans="1:23">
      <c r="U38" s="13"/>
      <c r="V38" s="13"/>
      <c r="W38" s="13"/>
    </row>
    <row r="39" spans="1:23">
      <c r="U39" s="13"/>
      <c r="V39" s="13"/>
      <c r="W39" s="13"/>
    </row>
  </sheetData>
  <conditionalFormatting sqref="U1:W2">
    <cfRule type="expression" dxfId="62" priority="1" stopIfTrue="1">
      <formula>#N/A</formula>
    </cfRule>
  </conditionalFormatting>
  <hyperlinks>
    <hyperlink ref="AJ3" location="Content!A1" display="Back to content page" xr:uid="{00000000-0004-0000-2401-000000000000}"/>
  </hyperlinks>
  <pageMargins left="0.7" right="0.7" top="0.75" bottom="0.75" header="0.3" footer="0.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1-000000000000}">
  <sheetPr codeName="Sheet294"/>
  <dimension ref="A1:AE31"/>
  <sheetViews>
    <sheetView zoomScale="95" zoomScaleNormal="95" workbookViewId="0">
      <selection activeCell="A29" sqref="A29"/>
    </sheetView>
  </sheetViews>
  <sheetFormatPr defaultRowHeight="14.4"/>
  <cols>
    <col min="1" max="1" width="33.77734375" customWidth="1"/>
    <col min="2" max="29" width="9.77734375" customWidth="1"/>
  </cols>
  <sheetData>
    <row r="1" spans="1:31">
      <c r="A1" s="18" t="s">
        <v>2880</v>
      </c>
      <c r="B1" s="17"/>
      <c r="C1" s="17"/>
      <c r="D1" s="17"/>
      <c r="E1" s="17"/>
      <c r="F1" s="17"/>
      <c r="G1" s="17"/>
      <c r="H1" s="17"/>
      <c r="I1" s="17"/>
      <c r="J1" s="17"/>
      <c r="K1" s="17"/>
      <c r="L1" s="17"/>
      <c r="M1" s="17"/>
      <c r="N1" s="17"/>
      <c r="O1" s="17"/>
      <c r="P1" s="17"/>
      <c r="Q1" s="17"/>
      <c r="R1" s="17"/>
      <c r="S1" s="17"/>
      <c r="T1" s="17"/>
      <c r="U1" s="62"/>
      <c r="V1" s="62"/>
      <c r="W1" s="62"/>
      <c r="X1" s="17"/>
    </row>
    <row r="2" spans="1:31">
      <c r="A2" s="17"/>
      <c r="B2" s="17"/>
      <c r="C2" s="17"/>
      <c r="D2" s="17"/>
      <c r="E2" s="17"/>
      <c r="F2" s="17"/>
      <c r="G2" s="17"/>
      <c r="H2" s="17"/>
      <c r="I2" s="17"/>
      <c r="J2" s="17"/>
      <c r="K2" s="17"/>
      <c r="L2" s="17"/>
      <c r="M2" s="17"/>
      <c r="N2" s="17"/>
      <c r="O2" s="17"/>
      <c r="P2" s="17"/>
      <c r="Q2" s="17"/>
      <c r="R2" s="17"/>
      <c r="S2" s="17"/>
      <c r="T2" s="17"/>
      <c r="U2" s="62"/>
      <c r="V2" s="62"/>
      <c r="W2" s="62"/>
      <c r="X2" s="17"/>
    </row>
    <row r="3" spans="1:31">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E3" s="1" t="s">
        <v>528</v>
      </c>
    </row>
    <row r="4" spans="1:31">
      <c r="A4" s="92" t="s">
        <v>13</v>
      </c>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row>
    <row r="5" spans="1:31">
      <c r="A5" s="92" t="s">
        <v>12</v>
      </c>
      <c r="B5" s="286"/>
      <c r="C5" s="286"/>
      <c r="D5" s="286"/>
      <c r="E5" s="286"/>
      <c r="F5" s="286"/>
      <c r="G5" s="286"/>
      <c r="H5" s="286"/>
      <c r="I5" s="286"/>
      <c r="J5" s="286"/>
      <c r="K5" s="286"/>
      <c r="L5" s="286"/>
      <c r="M5" s="286"/>
      <c r="N5" s="286"/>
      <c r="O5" s="286"/>
      <c r="P5" s="286"/>
      <c r="Q5" s="286"/>
      <c r="R5" s="286"/>
      <c r="S5" s="286"/>
      <c r="T5" s="286"/>
      <c r="U5" s="286"/>
      <c r="V5" s="286"/>
      <c r="W5" s="286"/>
      <c r="X5" s="286">
        <v>2516.1999999999998</v>
      </c>
      <c r="Y5" s="286">
        <v>2714.3</v>
      </c>
      <c r="Z5" s="286">
        <v>2963.4</v>
      </c>
      <c r="AA5" s="286"/>
      <c r="AB5" s="286"/>
      <c r="AC5" s="286"/>
      <c r="AE5" s="33"/>
    </row>
    <row r="6" spans="1:31">
      <c r="A6" s="92" t="s">
        <v>483</v>
      </c>
      <c r="B6" s="286"/>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E6" s="33"/>
    </row>
    <row r="7" spans="1:31">
      <c r="A7" s="92" t="s">
        <v>89</v>
      </c>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row>
    <row r="8" spans="1:31">
      <c r="A8" s="92" t="s">
        <v>482</v>
      </c>
      <c r="B8" s="286"/>
      <c r="C8" s="286"/>
      <c r="D8" s="286"/>
      <c r="E8" s="286"/>
      <c r="F8" s="286"/>
      <c r="G8" s="286"/>
      <c r="H8" s="286"/>
      <c r="I8" s="286"/>
      <c r="J8" s="286"/>
      <c r="K8" s="286"/>
      <c r="L8" s="286"/>
      <c r="M8" s="286"/>
      <c r="N8" s="286"/>
      <c r="O8" s="286"/>
      <c r="P8" s="286"/>
      <c r="Q8" s="286"/>
      <c r="R8" s="286"/>
      <c r="S8" s="286"/>
      <c r="T8" s="286"/>
      <c r="U8" s="286"/>
      <c r="V8" s="286"/>
      <c r="W8" s="286"/>
      <c r="X8" s="286"/>
      <c r="Y8" s="286"/>
      <c r="Z8" s="286"/>
      <c r="AA8" s="286"/>
      <c r="AB8" s="286"/>
      <c r="AC8" s="286"/>
    </row>
    <row r="9" spans="1:31">
      <c r="A9" s="92" t="s">
        <v>11</v>
      </c>
      <c r="B9" s="286"/>
      <c r="C9" s="286"/>
      <c r="D9" s="286"/>
      <c r="E9" s="286"/>
      <c r="F9" s="286"/>
      <c r="G9" s="286"/>
      <c r="H9" s="286"/>
      <c r="I9" s="286"/>
      <c r="J9" s="286"/>
      <c r="K9" s="286">
        <v>700</v>
      </c>
      <c r="L9" s="286">
        <v>700</v>
      </c>
      <c r="M9" s="286">
        <v>700</v>
      </c>
      <c r="N9" s="286">
        <v>700</v>
      </c>
      <c r="O9" s="286">
        <v>700</v>
      </c>
      <c r="P9" s="286">
        <v>700</v>
      </c>
      <c r="Q9" s="286">
        <v>700</v>
      </c>
      <c r="R9" s="286">
        <v>700</v>
      </c>
      <c r="S9" s="286">
        <v>700</v>
      </c>
      <c r="T9" s="286">
        <v>700</v>
      </c>
      <c r="U9" s="286">
        <v>700</v>
      </c>
      <c r="V9" s="286">
        <v>693</v>
      </c>
      <c r="W9" s="286">
        <v>693</v>
      </c>
      <c r="X9" s="286">
        <v>693</v>
      </c>
      <c r="Y9" s="286">
        <v>693</v>
      </c>
      <c r="Z9" s="286">
        <v>693</v>
      </c>
      <c r="AA9" s="286"/>
      <c r="AB9" s="286"/>
      <c r="AC9" s="286"/>
    </row>
    <row r="10" spans="1:31">
      <c r="A10" s="92" t="s">
        <v>10</v>
      </c>
      <c r="B10" s="286">
        <v>790</v>
      </c>
      <c r="C10" s="286">
        <v>939.9</v>
      </c>
      <c r="D10" s="286">
        <v>1149.5</v>
      </c>
      <c r="E10" s="286">
        <v>815</v>
      </c>
      <c r="F10" s="286">
        <v>586</v>
      </c>
      <c r="G10" s="286">
        <v>615.5</v>
      </c>
      <c r="H10" s="286">
        <v>510.7</v>
      </c>
      <c r="I10" s="286">
        <v>477.8</v>
      </c>
      <c r="J10" s="286">
        <v>413.7</v>
      </c>
      <c r="K10" s="286">
        <v>384.1</v>
      </c>
      <c r="L10" s="286">
        <v>394.6</v>
      </c>
      <c r="M10" s="286">
        <v>774.8</v>
      </c>
      <c r="N10" s="286">
        <v>1082.0999999999999</v>
      </c>
      <c r="O10" s="286">
        <v>717</v>
      </c>
      <c r="P10" s="286">
        <v>668.9</v>
      </c>
      <c r="Q10" s="286">
        <v>697.2</v>
      </c>
      <c r="R10" s="286">
        <v>903.3</v>
      </c>
      <c r="S10" s="286">
        <v>1079.4000000000001</v>
      </c>
      <c r="T10" s="286">
        <v>1028.5</v>
      </c>
      <c r="U10" s="286"/>
      <c r="V10" s="286"/>
      <c r="W10" s="286"/>
      <c r="X10" s="286"/>
      <c r="Y10" s="286"/>
      <c r="Z10" s="286"/>
      <c r="AA10" s="286"/>
      <c r="AB10" s="286"/>
      <c r="AC10" s="286"/>
    </row>
    <row r="11" spans="1:31">
      <c r="A11" s="92" t="s">
        <v>9</v>
      </c>
      <c r="B11" s="286">
        <v>275.7</v>
      </c>
      <c r="C11" s="286">
        <v>281.10000000000002</v>
      </c>
      <c r="D11" s="286">
        <v>255.5</v>
      </c>
      <c r="E11" s="286">
        <v>171.7</v>
      </c>
      <c r="F11" s="286">
        <v>147.19999999999999</v>
      </c>
      <c r="G11" s="286">
        <v>826.1</v>
      </c>
      <c r="H11" s="286">
        <v>889.3</v>
      </c>
      <c r="I11" s="286">
        <v>570.20000000000005</v>
      </c>
      <c r="J11" s="286">
        <v>660.1</v>
      </c>
      <c r="K11" s="286">
        <v>623.70000000000005</v>
      </c>
      <c r="L11" s="286">
        <v>654.5</v>
      </c>
      <c r="M11" s="286">
        <v>631.29999999999995</v>
      </c>
      <c r="N11" s="286">
        <v>659.1</v>
      </c>
      <c r="O11" s="286">
        <v>874.3</v>
      </c>
      <c r="P11" s="286">
        <v>1101.2</v>
      </c>
      <c r="Q11" s="286">
        <v>991.4</v>
      </c>
      <c r="R11" s="286">
        <v>1141.9000000000001</v>
      </c>
      <c r="S11" s="286">
        <v>1411.6</v>
      </c>
      <c r="T11" s="286">
        <v>1660.9</v>
      </c>
      <c r="U11" s="286">
        <v>1635.56</v>
      </c>
      <c r="V11" s="286">
        <v>1645.81</v>
      </c>
      <c r="W11" s="286">
        <v>1110.3800000000001</v>
      </c>
      <c r="X11" s="286">
        <v>1528.93</v>
      </c>
      <c r="Y11" s="286">
        <v>1589.7</v>
      </c>
      <c r="Z11" s="286">
        <v>1619.6</v>
      </c>
      <c r="AA11" s="286">
        <v>1263.5999999999999</v>
      </c>
      <c r="AB11" s="286">
        <v>1464.5</v>
      </c>
      <c r="AC11" s="286"/>
    </row>
    <row r="12" spans="1:31">
      <c r="A12" s="92" t="s">
        <v>8</v>
      </c>
      <c r="B12" s="286">
        <v>4225.8</v>
      </c>
      <c r="C12" s="286">
        <v>4356.7</v>
      </c>
      <c r="D12" s="286">
        <v>4110.8999999999996</v>
      </c>
      <c r="E12" s="286">
        <v>4362.7</v>
      </c>
      <c r="F12" s="286">
        <v>5147.7</v>
      </c>
      <c r="G12" s="286">
        <v>5376.6</v>
      </c>
      <c r="H12" s="286">
        <v>4743.7</v>
      </c>
      <c r="I12" s="286">
        <v>4671.2</v>
      </c>
      <c r="J12" s="286">
        <v>4449.8999999999996</v>
      </c>
      <c r="K12" s="286">
        <v>4269.6000000000004</v>
      </c>
      <c r="L12" s="286">
        <v>3847.5</v>
      </c>
      <c r="M12" s="286">
        <v>3740.6</v>
      </c>
      <c r="N12" s="286">
        <v>4016.8</v>
      </c>
      <c r="O12" s="286">
        <v>4083.3</v>
      </c>
      <c r="P12" s="286">
        <v>3991.6</v>
      </c>
      <c r="Q12" s="286">
        <v>3716</v>
      </c>
      <c r="R12" s="286">
        <v>3782.3</v>
      </c>
      <c r="S12" s="286">
        <v>5215</v>
      </c>
      <c r="T12" s="286">
        <v>4943.7</v>
      </c>
      <c r="U12" s="286">
        <v>5502.2</v>
      </c>
      <c r="V12" s="286">
        <v>6300.3</v>
      </c>
      <c r="W12" s="286">
        <v>6290.1</v>
      </c>
      <c r="X12" s="286">
        <v>3033.6</v>
      </c>
      <c r="Y12" s="286">
        <v>3201.5</v>
      </c>
      <c r="Z12" s="286">
        <v>2906.4</v>
      </c>
      <c r="AA12" s="533"/>
      <c r="AB12" s="533"/>
      <c r="AC12" s="533"/>
    </row>
    <row r="13" spans="1:31">
      <c r="A13" s="92" t="s">
        <v>6</v>
      </c>
      <c r="B13" s="286">
        <v>1318.7</v>
      </c>
      <c r="C13" s="286">
        <v>1089.9000000000001</v>
      </c>
      <c r="D13" s="286">
        <v>1069</v>
      </c>
      <c r="E13" s="286">
        <v>992</v>
      </c>
      <c r="F13" s="286">
        <v>861.3</v>
      </c>
      <c r="G13" s="286">
        <v>1069.4000000000001</v>
      </c>
      <c r="H13" s="286">
        <v>1203.0999999999999</v>
      </c>
      <c r="I13" s="286">
        <v>1169.5999999999999</v>
      </c>
      <c r="J13" s="286">
        <v>2661.7</v>
      </c>
      <c r="K13" s="286">
        <v>2357.1999999999998</v>
      </c>
      <c r="L13" s="286">
        <v>1917.1</v>
      </c>
      <c r="M13" s="286">
        <v>1783.1</v>
      </c>
      <c r="N13" s="286">
        <v>1856.2</v>
      </c>
      <c r="O13" s="286">
        <v>2047.8</v>
      </c>
      <c r="P13" s="286">
        <v>2063.8000000000002</v>
      </c>
      <c r="Q13" s="286">
        <v>2104.6999999999998</v>
      </c>
      <c r="R13" s="286">
        <v>2313.3000000000002</v>
      </c>
      <c r="S13" s="286">
        <v>2646.2</v>
      </c>
      <c r="T13" s="286">
        <v>2565.5</v>
      </c>
      <c r="U13" s="286"/>
      <c r="V13" s="286"/>
      <c r="W13" s="286"/>
      <c r="X13" s="286">
        <v>2784.5</v>
      </c>
      <c r="Y13" s="286">
        <v>2668.9</v>
      </c>
      <c r="Z13" s="286">
        <v>2136.5</v>
      </c>
      <c r="AA13" s="286">
        <v>1420.6</v>
      </c>
      <c r="AB13" s="286">
        <v>1446.9</v>
      </c>
      <c r="AC13" s="286">
        <v>1657.7</v>
      </c>
    </row>
    <row r="14" spans="1:31">
      <c r="A14" s="92" t="s">
        <v>17</v>
      </c>
      <c r="B14" s="286">
        <v>1049.5</v>
      </c>
      <c r="C14" s="286">
        <v>1045.9000000000001</v>
      </c>
      <c r="D14" s="286">
        <v>1177.5</v>
      </c>
      <c r="E14" s="286">
        <v>1295.4000000000001</v>
      </c>
      <c r="F14" s="286">
        <v>1323.3</v>
      </c>
      <c r="G14" s="286">
        <v>1069.9000000000001</v>
      </c>
      <c r="H14" s="286">
        <v>1075.0999999999999</v>
      </c>
      <c r="I14" s="286">
        <v>919.2</v>
      </c>
      <c r="J14" s="286">
        <v>918.2</v>
      </c>
      <c r="K14" s="286">
        <v>822.7</v>
      </c>
      <c r="L14" s="286">
        <v>702.7</v>
      </c>
      <c r="M14" s="286">
        <v>632.70000000000005</v>
      </c>
      <c r="N14" s="286">
        <v>979.5</v>
      </c>
      <c r="O14" s="286">
        <v>1219.5</v>
      </c>
      <c r="P14" s="286">
        <v>1282.8</v>
      </c>
      <c r="Q14" s="286">
        <v>1321</v>
      </c>
      <c r="R14" s="286">
        <v>1362</v>
      </c>
      <c r="S14" s="286">
        <v>1174.5</v>
      </c>
      <c r="T14" s="286">
        <v>1260.3</v>
      </c>
      <c r="U14" s="286">
        <v>1300</v>
      </c>
      <c r="V14" s="286">
        <v>1300</v>
      </c>
      <c r="W14" s="286">
        <v>1400</v>
      </c>
      <c r="X14" s="286">
        <v>1300</v>
      </c>
      <c r="Y14" s="286"/>
      <c r="Z14" s="286"/>
      <c r="AA14" s="286">
        <v>1146.3</v>
      </c>
      <c r="AB14" s="286">
        <v>1718.8</v>
      </c>
      <c r="AC14" s="286">
        <v>1665.4</v>
      </c>
    </row>
    <row r="15" spans="1:31">
      <c r="A15" s="92" t="s">
        <v>4</v>
      </c>
      <c r="B15" s="286"/>
      <c r="C15" s="286"/>
      <c r="D15" s="286"/>
      <c r="E15" s="286"/>
      <c r="F15" s="286"/>
      <c r="G15" s="286"/>
      <c r="H15" s="286"/>
      <c r="I15" s="286"/>
      <c r="J15" s="286"/>
      <c r="K15" s="286"/>
      <c r="L15" s="286"/>
      <c r="M15" s="286"/>
      <c r="N15" s="286"/>
      <c r="O15" s="286"/>
      <c r="P15" s="286"/>
      <c r="Q15" s="286"/>
      <c r="R15" s="286"/>
      <c r="S15" s="286">
        <v>8196.9</v>
      </c>
      <c r="T15" s="286">
        <v>7837.7</v>
      </c>
      <c r="U15" s="286"/>
      <c r="V15" s="286"/>
      <c r="W15" s="286"/>
      <c r="X15" s="286"/>
      <c r="Y15" s="286"/>
      <c r="Z15" s="286"/>
      <c r="AA15" s="286"/>
      <c r="AB15" s="286"/>
      <c r="AC15" s="286"/>
    </row>
    <row r="16" spans="1:31">
      <c r="A16" s="92" t="s">
        <v>3</v>
      </c>
      <c r="B16" s="286">
        <v>1111.8</v>
      </c>
      <c r="C16" s="286">
        <v>1221.2</v>
      </c>
      <c r="D16" s="286">
        <v>1221.3</v>
      </c>
      <c r="E16" s="286">
        <v>1543.9</v>
      </c>
      <c r="F16" s="286">
        <v>1485.8</v>
      </c>
      <c r="G16" s="286">
        <v>1296.7</v>
      </c>
      <c r="H16" s="286">
        <v>1369.4</v>
      </c>
      <c r="I16" s="286">
        <v>1100</v>
      </c>
      <c r="J16" s="286">
        <v>1008.8</v>
      </c>
      <c r="K16" s="286">
        <v>909.8</v>
      </c>
      <c r="L16" s="286">
        <v>821.2</v>
      </c>
      <c r="M16" s="286">
        <v>692.3</v>
      </c>
      <c r="N16" s="286">
        <v>1295.5</v>
      </c>
      <c r="O16" s="286">
        <v>1603.4</v>
      </c>
      <c r="P16" s="286">
        <v>1713.6</v>
      </c>
      <c r="Q16" s="286">
        <v>1933.9</v>
      </c>
      <c r="R16" s="286">
        <v>1995.1</v>
      </c>
      <c r="S16" s="286">
        <v>1832.2</v>
      </c>
      <c r="T16" s="286">
        <v>1846.9</v>
      </c>
      <c r="U16" s="286">
        <v>2162.6999999999998</v>
      </c>
      <c r="V16" s="286">
        <v>2737.9</v>
      </c>
      <c r="W16" s="286">
        <v>2595.6</v>
      </c>
      <c r="X16" s="286">
        <v>2441.3000000000002</v>
      </c>
      <c r="Y16" s="286">
        <v>2490.1</v>
      </c>
      <c r="Z16" s="286">
        <v>1999.6</v>
      </c>
      <c r="AA16" s="286"/>
      <c r="AB16" s="286"/>
      <c r="AC16" s="286"/>
    </row>
    <row r="17" spans="1:29">
      <c r="A17" s="92" t="s">
        <v>32</v>
      </c>
      <c r="B17" s="286"/>
      <c r="C17" s="286"/>
      <c r="D17" s="286"/>
      <c r="E17" s="286"/>
      <c r="F17" s="286"/>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row>
    <row r="18" spans="1:29">
      <c r="A18" s="92" t="s">
        <v>1</v>
      </c>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row>
    <row r="19" spans="1:29">
      <c r="A19" s="92" t="s">
        <v>23</v>
      </c>
      <c r="B19" s="286"/>
      <c r="C19" s="286"/>
      <c r="D19" s="286"/>
      <c r="E19" s="286"/>
      <c r="F19" s="286"/>
      <c r="G19" s="286"/>
      <c r="H19" s="286"/>
      <c r="I19" s="286"/>
      <c r="J19" s="286"/>
      <c r="K19" s="286"/>
      <c r="L19" s="286"/>
      <c r="M19" s="286"/>
      <c r="N19" s="286"/>
      <c r="O19" s="286"/>
      <c r="P19" s="286"/>
      <c r="Q19" s="286"/>
      <c r="R19" s="286"/>
      <c r="S19" s="286"/>
      <c r="T19" s="286"/>
      <c r="U19" s="286"/>
      <c r="V19" s="286"/>
      <c r="W19" s="286"/>
      <c r="X19" s="286"/>
      <c r="Y19" s="286">
        <v>1458.3</v>
      </c>
      <c r="Z19" s="286">
        <v>1250</v>
      </c>
      <c r="AA19" s="286">
        <v>1250</v>
      </c>
      <c r="AB19" s="286">
        <v>1250</v>
      </c>
      <c r="AC19" s="286">
        <v>1250</v>
      </c>
    </row>
    <row r="20" spans="1:29">
      <c r="A20" s="40"/>
      <c r="B20" s="140"/>
      <c r="C20" s="140"/>
      <c r="D20" s="140"/>
      <c r="E20" s="140"/>
      <c r="F20" s="140"/>
      <c r="G20" s="140"/>
      <c r="H20" s="140"/>
      <c r="I20" s="140"/>
      <c r="J20" s="140"/>
      <c r="K20" s="140"/>
      <c r="L20" s="140"/>
      <c r="M20" s="140"/>
      <c r="N20" s="140"/>
      <c r="O20" s="140"/>
      <c r="P20" s="140"/>
      <c r="Q20" s="140"/>
      <c r="R20" s="140"/>
      <c r="S20" s="140"/>
      <c r="T20" s="140"/>
      <c r="U20" s="141"/>
      <c r="V20" s="141"/>
      <c r="W20" s="141"/>
      <c r="X20" s="17"/>
    </row>
    <row r="21" spans="1:29">
      <c r="A21" s="44" t="s">
        <v>18</v>
      </c>
      <c r="D21" s="17"/>
      <c r="F21" s="17"/>
      <c r="G21" s="17"/>
      <c r="H21" s="17"/>
      <c r="I21" s="17"/>
      <c r="J21" s="17"/>
      <c r="K21" s="17"/>
      <c r="L21" s="17"/>
      <c r="M21" s="17"/>
      <c r="N21" s="17"/>
      <c r="O21" s="17"/>
      <c r="P21" s="17"/>
      <c r="Q21" s="17"/>
      <c r="R21" s="17"/>
      <c r="S21" s="17"/>
      <c r="T21" s="17"/>
      <c r="X21" s="17"/>
    </row>
    <row r="22" spans="1:29">
      <c r="A22" s="17"/>
      <c r="D22" s="17"/>
      <c r="F22" s="17"/>
      <c r="G22" s="17"/>
      <c r="H22" s="17"/>
      <c r="I22" s="17"/>
      <c r="J22" s="17"/>
      <c r="K22" s="17"/>
      <c r="L22" s="17"/>
      <c r="M22" s="17"/>
      <c r="N22" s="17"/>
      <c r="O22" s="17"/>
      <c r="P22" s="17"/>
      <c r="Q22" s="17"/>
      <c r="R22" s="17"/>
      <c r="S22" s="17"/>
      <c r="T22" s="17"/>
      <c r="U22" s="13"/>
      <c r="V22" s="13"/>
      <c r="W22" s="13"/>
      <c r="X22" s="17"/>
    </row>
    <row r="23" spans="1:29">
      <c r="A23" s="13" t="s">
        <v>377</v>
      </c>
      <c r="D23" s="17"/>
      <c r="F23" s="17"/>
      <c r="G23" s="17"/>
      <c r="H23" s="17"/>
      <c r="I23" s="17"/>
      <c r="J23" s="17"/>
      <c r="K23" s="17"/>
      <c r="L23" s="17"/>
      <c r="M23" s="17"/>
      <c r="N23" s="17"/>
      <c r="O23" s="17"/>
      <c r="P23" s="17"/>
      <c r="Q23" s="17"/>
      <c r="R23" s="17"/>
      <c r="S23" s="17"/>
      <c r="T23" s="17"/>
      <c r="U23" s="13"/>
      <c r="V23" s="13"/>
      <c r="W23" s="13"/>
      <c r="X23" s="17"/>
    </row>
    <row r="24" spans="1:29">
      <c r="A24" s="17"/>
      <c r="U24" s="13"/>
      <c r="V24" s="13"/>
      <c r="W24" s="13"/>
    </row>
    <row r="25" spans="1:29">
      <c r="A25" s="17" t="s">
        <v>563</v>
      </c>
      <c r="U25" s="13"/>
      <c r="V25" s="13"/>
      <c r="W25" s="13"/>
    </row>
    <row r="26" spans="1:29">
      <c r="A26" s="17"/>
      <c r="U26" s="13"/>
      <c r="V26" s="13"/>
      <c r="W26" s="13"/>
    </row>
    <row r="27" spans="1:29">
      <c r="A27" s="17" t="s">
        <v>2899</v>
      </c>
    </row>
    <row r="28" spans="1:29">
      <c r="U28" s="13"/>
      <c r="V28" s="13"/>
      <c r="W28" s="13"/>
    </row>
    <row r="29" spans="1:29">
      <c r="A29" s="53" t="s">
        <v>102</v>
      </c>
      <c r="U29" s="13"/>
      <c r="V29" s="13"/>
      <c r="W29" s="13"/>
    </row>
    <row r="30" spans="1:29">
      <c r="U30" s="13"/>
      <c r="V30" s="13"/>
      <c r="W30" s="13"/>
    </row>
    <row r="31" spans="1:29">
      <c r="U31" s="13"/>
      <c r="V31" s="13"/>
      <c r="W31" s="13"/>
    </row>
  </sheetData>
  <conditionalFormatting sqref="U1:W2">
    <cfRule type="expression" dxfId="61" priority="1" stopIfTrue="1">
      <formula>#N/A</formula>
    </cfRule>
  </conditionalFormatting>
  <hyperlinks>
    <hyperlink ref="AE3" location="Content!A1" display="Back to content page" xr:uid="{00000000-0004-0000-2501-000000000000}"/>
  </hyperlinks>
  <pageMargins left="0.7" right="0.7" top="0.75" bottom="0.75" header="0.3" footer="0.3"/>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1-000000000000}">
  <sheetPr codeName="Sheet295"/>
  <dimension ref="A1:AK36"/>
  <sheetViews>
    <sheetView zoomScale="99" zoomScaleNormal="99" workbookViewId="0">
      <selection activeCell="I22" sqref="I22"/>
    </sheetView>
  </sheetViews>
  <sheetFormatPr defaultRowHeight="14.4"/>
  <cols>
    <col min="1" max="1" width="33.77734375" bestFit="1" customWidth="1"/>
    <col min="2" max="34" width="11.44140625" customWidth="1"/>
  </cols>
  <sheetData>
    <row r="1" spans="1:37">
      <c r="A1" s="18" t="s">
        <v>3013</v>
      </c>
      <c r="B1" s="17"/>
      <c r="C1" s="17"/>
      <c r="D1" s="17"/>
      <c r="E1" s="17"/>
      <c r="F1" s="17"/>
      <c r="G1" s="17"/>
      <c r="H1" s="17"/>
      <c r="I1" s="17"/>
      <c r="J1" s="17"/>
      <c r="K1" s="17"/>
      <c r="L1" s="17"/>
      <c r="M1" s="17"/>
      <c r="N1" s="17"/>
      <c r="O1" s="17"/>
      <c r="P1" s="17"/>
      <c r="Q1" s="17"/>
      <c r="R1" s="17"/>
      <c r="S1" s="17"/>
      <c r="T1" s="17"/>
      <c r="U1" s="62"/>
      <c r="V1" s="62"/>
      <c r="W1" s="62"/>
      <c r="X1" s="17"/>
      <c r="AE1" s="13"/>
      <c r="AF1" s="13"/>
      <c r="AG1" s="13"/>
      <c r="AH1" s="13"/>
    </row>
    <row r="2" spans="1:37">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row>
    <row r="3" spans="1:37">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J3" s="1" t="s">
        <v>528</v>
      </c>
    </row>
    <row r="4" spans="1:37">
      <c r="A4" s="92" t="s">
        <v>13</v>
      </c>
      <c r="B4" s="279"/>
      <c r="C4" s="279"/>
      <c r="D4" s="279"/>
      <c r="E4" s="279"/>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row>
    <row r="5" spans="1:37">
      <c r="A5" s="92" t="s">
        <v>12</v>
      </c>
      <c r="B5" s="279"/>
      <c r="C5" s="279"/>
      <c r="D5" s="279"/>
      <c r="E5" s="279"/>
      <c r="F5" s="279"/>
      <c r="G5" s="279"/>
      <c r="H5" s="279"/>
      <c r="I5" s="279"/>
      <c r="J5" s="279"/>
      <c r="K5" s="279"/>
      <c r="L5" s="279"/>
      <c r="M5" s="279"/>
      <c r="N5" s="279"/>
      <c r="O5" s="279"/>
      <c r="P5" s="279"/>
      <c r="Q5" s="279"/>
      <c r="R5" s="279"/>
      <c r="S5" s="279"/>
      <c r="T5" s="279"/>
      <c r="U5" s="279"/>
      <c r="V5" s="279"/>
      <c r="W5" s="279"/>
      <c r="X5" s="279">
        <v>3670.2</v>
      </c>
      <c r="Y5" s="279">
        <v>3675.4</v>
      </c>
      <c r="Z5" s="279">
        <v>3785.2</v>
      </c>
      <c r="AA5" s="279"/>
      <c r="AB5" s="279"/>
      <c r="AC5" s="279"/>
      <c r="AD5" s="279"/>
      <c r="AE5" s="279"/>
      <c r="AF5" s="279"/>
      <c r="AG5" s="279"/>
      <c r="AH5" s="279"/>
      <c r="AJ5" s="33"/>
    </row>
    <row r="6" spans="1:37">
      <c r="A6" s="92" t="s">
        <v>483</v>
      </c>
      <c r="B6" s="279"/>
      <c r="C6" s="279"/>
      <c r="D6" s="279"/>
      <c r="E6" s="279"/>
      <c r="F6" s="279"/>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J6" s="33"/>
    </row>
    <row r="7" spans="1:37">
      <c r="A7" s="92" t="s">
        <v>89</v>
      </c>
      <c r="B7" s="279"/>
      <c r="C7" s="279"/>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row>
    <row r="8" spans="1:37">
      <c r="A8" s="92" t="s">
        <v>482</v>
      </c>
      <c r="B8" s="279"/>
      <c r="C8" s="279"/>
      <c r="D8" s="279"/>
      <c r="E8" s="279"/>
      <c r="F8" s="279"/>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row>
    <row r="9" spans="1:37">
      <c r="A9" s="92" t="s">
        <v>11</v>
      </c>
      <c r="B9" s="279"/>
      <c r="C9" s="279"/>
      <c r="D9" s="279"/>
      <c r="E9" s="279"/>
      <c r="F9" s="279"/>
      <c r="G9" s="279"/>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row>
    <row r="10" spans="1:37">
      <c r="A10" s="92" t="s">
        <v>10</v>
      </c>
      <c r="B10" s="279">
        <v>1089.7</v>
      </c>
      <c r="C10" s="279">
        <v>1180.3</v>
      </c>
      <c r="D10" s="279">
        <v>1306.3</v>
      </c>
      <c r="E10" s="279">
        <v>978</v>
      </c>
      <c r="F10" s="279">
        <v>1008.1</v>
      </c>
      <c r="G10" s="279">
        <v>1058.8</v>
      </c>
      <c r="H10" s="279">
        <v>844.6</v>
      </c>
      <c r="I10" s="279">
        <v>1047.5</v>
      </c>
      <c r="J10" s="279">
        <v>954.8</v>
      </c>
      <c r="K10" s="279">
        <v>886.6</v>
      </c>
      <c r="L10" s="279">
        <v>910.7</v>
      </c>
      <c r="M10" s="279">
        <v>1829.6</v>
      </c>
      <c r="N10" s="279">
        <v>2099.6</v>
      </c>
      <c r="O10" s="279">
        <v>1498.2</v>
      </c>
      <c r="P10" s="279">
        <v>1397.9</v>
      </c>
      <c r="Q10" s="279">
        <v>1456.7</v>
      </c>
      <c r="R10" s="279">
        <v>1963.8</v>
      </c>
      <c r="S10" s="279">
        <v>2346.6</v>
      </c>
      <c r="T10" s="279">
        <v>2235.8000000000002</v>
      </c>
      <c r="U10" s="279">
        <v>2062.12</v>
      </c>
      <c r="V10" s="279">
        <v>2403.64</v>
      </c>
      <c r="W10" s="279">
        <v>2163.9</v>
      </c>
      <c r="X10" s="279">
        <v>2301.9</v>
      </c>
      <c r="Y10" s="279"/>
      <c r="Z10" s="279"/>
      <c r="AA10" s="279"/>
      <c r="AB10" s="279"/>
      <c r="AC10" s="279"/>
      <c r="AD10" s="279"/>
      <c r="AE10" s="279"/>
      <c r="AF10" s="279"/>
      <c r="AG10" s="279"/>
      <c r="AH10" s="279"/>
    </row>
    <row r="11" spans="1:37">
      <c r="A11" s="92" t="s">
        <v>9</v>
      </c>
      <c r="B11" s="279">
        <v>495.5</v>
      </c>
      <c r="C11" s="279">
        <v>504.5</v>
      </c>
      <c r="D11" s="279">
        <v>458.8</v>
      </c>
      <c r="E11" s="279">
        <v>308.3</v>
      </c>
      <c r="F11" s="279">
        <v>264.3</v>
      </c>
      <c r="G11" s="279">
        <v>1529.8</v>
      </c>
      <c r="H11" s="279">
        <v>1646.7</v>
      </c>
      <c r="I11" s="279">
        <v>1055.9000000000001</v>
      </c>
      <c r="J11" s="279">
        <v>1222.3</v>
      </c>
      <c r="K11" s="279">
        <v>1154.9000000000001</v>
      </c>
      <c r="L11" s="279">
        <v>1211.9000000000001</v>
      </c>
      <c r="M11" s="279">
        <v>1169</v>
      </c>
      <c r="N11" s="279">
        <v>1220.5999999999999</v>
      </c>
      <c r="O11" s="279">
        <v>1483.4</v>
      </c>
      <c r="P11" s="279">
        <v>1705.7</v>
      </c>
      <c r="Q11" s="279">
        <v>1730.8</v>
      </c>
      <c r="R11" s="279">
        <v>2016.4</v>
      </c>
      <c r="S11" s="279">
        <v>2668.6</v>
      </c>
      <c r="T11" s="279">
        <v>3075.7</v>
      </c>
      <c r="U11" s="279">
        <v>3243.26</v>
      </c>
      <c r="V11" s="279">
        <v>3371.24</v>
      </c>
      <c r="W11" s="279">
        <v>3124.83</v>
      </c>
      <c r="X11" s="279">
        <v>2862.45</v>
      </c>
      <c r="Y11" s="279">
        <v>3090.86</v>
      </c>
      <c r="Z11" s="279">
        <v>2571.5</v>
      </c>
      <c r="AA11" s="279">
        <v>2200.4</v>
      </c>
      <c r="AB11" s="279">
        <v>2562.9</v>
      </c>
      <c r="AC11" s="279"/>
      <c r="AD11" s="279"/>
      <c r="AE11" s="279"/>
      <c r="AF11" s="279"/>
      <c r="AG11" s="279"/>
      <c r="AH11" s="279"/>
    </row>
    <row r="12" spans="1:37">
      <c r="A12" s="92" t="s">
        <v>8</v>
      </c>
      <c r="B12" s="279">
        <v>2986.2</v>
      </c>
      <c r="C12" s="279">
        <v>3078.7</v>
      </c>
      <c r="D12" s="279">
        <v>2905.1</v>
      </c>
      <c r="E12" s="279">
        <v>3082.9</v>
      </c>
      <c r="F12" s="279">
        <v>3636.4</v>
      </c>
      <c r="G12" s="279">
        <v>2674.4</v>
      </c>
      <c r="H12" s="279">
        <v>2370.4</v>
      </c>
      <c r="I12" s="279">
        <v>2334</v>
      </c>
      <c r="J12" s="279">
        <v>2223.5</v>
      </c>
      <c r="K12" s="279">
        <v>2133.4</v>
      </c>
      <c r="L12" s="279">
        <v>1922.5</v>
      </c>
      <c r="M12" s="279">
        <v>1869</v>
      </c>
      <c r="N12" s="279">
        <v>2007.1</v>
      </c>
      <c r="O12" s="279">
        <v>2076.6999999999998</v>
      </c>
      <c r="P12" s="279">
        <v>1933.5</v>
      </c>
      <c r="Q12" s="279">
        <v>1800</v>
      </c>
      <c r="R12" s="279">
        <v>3709.2243855729334</v>
      </c>
      <c r="S12" s="279">
        <v>5211.450649806814</v>
      </c>
      <c r="T12" s="279">
        <v>4954.6023794614903</v>
      </c>
      <c r="U12" s="279">
        <v>5496.9145826567064</v>
      </c>
      <c r="V12" s="279">
        <v>6313.1313131313127</v>
      </c>
      <c r="W12" s="279">
        <v>6301.6570173687369</v>
      </c>
      <c r="X12" s="279">
        <v>6320.253539752388</v>
      </c>
      <c r="Y12" s="279">
        <v>6658.9380184181309</v>
      </c>
      <c r="Z12" s="279">
        <v>6044.4872895495655</v>
      </c>
      <c r="AA12" s="279">
        <v>6204.2614731428157</v>
      </c>
      <c r="AB12" s="279">
        <v>7017.5540352820735</v>
      </c>
      <c r="AC12" s="279">
        <v>7578.0205187951351</v>
      </c>
      <c r="AD12" s="279">
        <v>7353.8589515644026</v>
      </c>
      <c r="AE12" s="279">
        <v>6599.7519501731604</v>
      </c>
      <c r="AF12" s="279">
        <v>6419.4364404475973</v>
      </c>
      <c r="AG12" s="279">
        <v>7637.4323247728835</v>
      </c>
      <c r="AH12" s="286">
        <v>8014</v>
      </c>
      <c r="AI12" s="8" t="s">
        <v>15</v>
      </c>
    </row>
    <row r="13" spans="1:37">
      <c r="A13" s="92" t="s">
        <v>6</v>
      </c>
      <c r="B13" s="279">
        <v>2637.4</v>
      </c>
      <c r="C13" s="279">
        <v>2179.8000000000002</v>
      </c>
      <c r="D13" s="279">
        <v>2138</v>
      </c>
      <c r="E13" s="279">
        <v>1984.1</v>
      </c>
      <c r="F13" s="279">
        <v>1722.5</v>
      </c>
      <c r="G13" s="279">
        <v>2138.6999999999998</v>
      </c>
      <c r="H13" s="279">
        <v>5663.1</v>
      </c>
      <c r="I13" s="279">
        <v>5530</v>
      </c>
      <c r="J13" s="279">
        <v>5117.2</v>
      </c>
      <c r="K13" s="279">
        <v>4232.5</v>
      </c>
      <c r="L13" s="279">
        <v>3834.1</v>
      </c>
      <c r="M13" s="279">
        <v>3566.1</v>
      </c>
      <c r="N13" s="279">
        <v>3712.4</v>
      </c>
      <c r="O13" s="279">
        <v>4095.5</v>
      </c>
      <c r="P13" s="279">
        <v>4127.6000000000004</v>
      </c>
      <c r="Q13" s="279">
        <v>4209.3999999999996</v>
      </c>
      <c r="R13" s="279">
        <v>4626.6000000000004</v>
      </c>
      <c r="S13" s="279">
        <v>5292.3</v>
      </c>
      <c r="T13" s="279">
        <v>5130.8999999999996</v>
      </c>
      <c r="U13" s="279">
        <v>4555.72</v>
      </c>
      <c r="V13" s="279">
        <v>6609.33</v>
      </c>
      <c r="W13" s="279">
        <v>7408.91</v>
      </c>
      <c r="X13" s="279">
        <v>6906.26</v>
      </c>
      <c r="Y13" s="279">
        <v>4284.2</v>
      </c>
      <c r="Z13" s="279">
        <v>3614.3</v>
      </c>
      <c r="AA13" s="279">
        <v>2555.6999999999998</v>
      </c>
      <c r="AB13" s="279">
        <v>3003.8</v>
      </c>
      <c r="AC13" s="279"/>
      <c r="AD13" s="279"/>
      <c r="AE13" s="279"/>
      <c r="AF13" s="279"/>
      <c r="AG13" s="279"/>
      <c r="AH13" s="279"/>
      <c r="AK13" s="8"/>
    </row>
    <row r="14" spans="1:37">
      <c r="A14" s="92" t="s">
        <v>17</v>
      </c>
      <c r="B14" s="279">
        <v>2414</v>
      </c>
      <c r="C14" s="279">
        <v>2405.3000000000002</v>
      </c>
      <c r="D14" s="279">
        <v>2708.2</v>
      </c>
      <c r="E14" s="279">
        <v>1774.2</v>
      </c>
      <c r="F14" s="279">
        <v>1725.9</v>
      </c>
      <c r="G14" s="279">
        <v>2140</v>
      </c>
      <c r="H14" s="279">
        <v>2150.1</v>
      </c>
      <c r="I14" s="279">
        <v>1838.5</v>
      </c>
      <c r="J14" s="279">
        <v>1757.9</v>
      </c>
      <c r="K14" s="279">
        <v>1707.5</v>
      </c>
      <c r="L14" s="279">
        <v>1356.6</v>
      </c>
      <c r="M14" s="279">
        <v>1345.2</v>
      </c>
      <c r="N14" s="279">
        <v>1788.5</v>
      </c>
      <c r="O14" s="279">
        <v>2185</v>
      </c>
      <c r="P14" s="279">
        <v>2288.3000000000002</v>
      </c>
      <c r="Q14" s="279">
        <v>2356.6</v>
      </c>
      <c r="R14" s="279">
        <v>2432.1</v>
      </c>
      <c r="S14" s="279">
        <v>2097.4</v>
      </c>
      <c r="T14" s="279">
        <v>2250.5</v>
      </c>
      <c r="U14" s="279">
        <v>4268.17</v>
      </c>
      <c r="V14" s="279">
        <v>4546.88</v>
      </c>
      <c r="W14" s="279">
        <v>3913.4</v>
      </c>
      <c r="X14" s="279">
        <v>2805.83</v>
      </c>
      <c r="Y14" s="279"/>
      <c r="Z14" s="279"/>
      <c r="AA14" s="279"/>
      <c r="AB14" s="279"/>
      <c r="AC14" s="279"/>
      <c r="AD14" s="279"/>
      <c r="AE14" s="279"/>
      <c r="AF14" s="279"/>
      <c r="AG14" s="279"/>
      <c r="AH14" s="279"/>
    </row>
    <row r="15" spans="1:37">
      <c r="A15" s="92" t="s">
        <v>4</v>
      </c>
      <c r="B15" s="279"/>
      <c r="C15" s="279"/>
      <c r="D15" s="279"/>
      <c r="E15" s="279"/>
      <c r="F15" s="279"/>
      <c r="G15" s="279"/>
      <c r="H15" s="279"/>
      <c r="I15" s="279"/>
      <c r="J15" s="279"/>
      <c r="K15" s="279"/>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row>
    <row r="16" spans="1:37">
      <c r="A16" s="92" t="s">
        <v>3</v>
      </c>
      <c r="B16" s="279">
        <v>1991.8</v>
      </c>
      <c r="C16" s="279">
        <v>2220.5</v>
      </c>
      <c r="D16" s="279">
        <v>1686.4</v>
      </c>
      <c r="E16" s="279">
        <v>2187.4</v>
      </c>
      <c r="F16" s="279">
        <v>2077.6999999999998</v>
      </c>
      <c r="G16" s="279">
        <v>1630.4</v>
      </c>
      <c r="H16" s="279">
        <v>1836.6</v>
      </c>
      <c r="I16" s="279">
        <v>1456.1</v>
      </c>
      <c r="J16" s="279">
        <v>1310.9</v>
      </c>
      <c r="K16" s="279">
        <v>1331.8</v>
      </c>
      <c r="L16" s="279">
        <v>1192.4000000000001</v>
      </c>
      <c r="M16" s="279">
        <v>1144.3</v>
      </c>
      <c r="N16" s="279">
        <v>2355.4</v>
      </c>
      <c r="O16" s="279">
        <v>2915.2</v>
      </c>
      <c r="P16" s="279">
        <v>3115.7</v>
      </c>
      <c r="Q16" s="279">
        <v>3516.1</v>
      </c>
      <c r="R16" s="279">
        <v>3627.4</v>
      </c>
      <c r="S16" s="279">
        <v>3331.3</v>
      </c>
      <c r="T16" s="279">
        <v>3357.9</v>
      </c>
      <c r="U16" s="279">
        <v>4491.6000000000004</v>
      </c>
      <c r="V16" s="279">
        <v>5733.4</v>
      </c>
      <c r="W16" s="279">
        <v>4799.8</v>
      </c>
      <c r="X16" s="279">
        <v>3839.7</v>
      </c>
      <c r="Y16" s="279">
        <v>3916.5</v>
      </c>
      <c r="Z16" s="279">
        <v>3641.8040000000001</v>
      </c>
      <c r="AA16" s="647"/>
      <c r="AB16" s="647"/>
      <c r="AC16" s="647"/>
      <c r="AD16" s="647"/>
      <c r="AE16" s="647"/>
      <c r="AF16" s="647"/>
      <c r="AG16" s="647"/>
      <c r="AH16" s="647"/>
    </row>
    <row r="17" spans="1:37">
      <c r="A17" s="92" t="s">
        <v>32</v>
      </c>
      <c r="B17" s="279"/>
      <c r="C17" s="279"/>
      <c r="D17" s="279"/>
      <c r="E17" s="279"/>
      <c r="F17" s="279"/>
      <c r="G17" s="279"/>
      <c r="H17" s="279"/>
      <c r="I17" s="279"/>
      <c r="J17" s="279"/>
      <c r="K17" s="279"/>
      <c r="L17" s="279"/>
      <c r="M17" s="279"/>
      <c r="N17" s="279"/>
      <c r="O17" s="279"/>
      <c r="P17" s="279"/>
      <c r="Q17" s="279"/>
      <c r="R17" s="279"/>
      <c r="S17" s="279"/>
      <c r="T17" s="279"/>
      <c r="U17" s="279"/>
      <c r="V17" s="279"/>
      <c r="W17" s="279"/>
      <c r="X17" s="279"/>
      <c r="Y17" s="279"/>
      <c r="Z17" s="279"/>
      <c r="AA17" s="279"/>
      <c r="AB17" s="279"/>
      <c r="AC17" s="279"/>
      <c r="AD17" s="279"/>
      <c r="AE17" s="279"/>
      <c r="AF17" s="279"/>
      <c r="AG17" s="279"/>
      <c r="AH17" s="279"/>
    </row>
    <row r="18" spans="1:37">
      <c r="A18" s="92" t="s">
        <v>1</v>
      </c>
      <c r="B18" s="279"/>
      <c r="C18" s="279"/>
      <c r="D18" s="279"/>
      <c r="E18" s="279"/>
      <c r="F18" s="279"/>
      <c r="G18" s="279"/>
      <c r="H18" s="279"/>
      <c r="I18" s="279"/>
      <c r="J18" s="279"/>
      <c r="K18" s="279"/>
      <c r="L18" s="279"/>
      <c r="M18" s="279"/>
      <c r="N18" s="279"/>
      <c r="O18" s="279"/>
      <c r="P18" s="279"/>
      <c r="Q18" s="279"/>
      <c r="R18" s="279"/>
      <c r="S18" s="279"/>
      <c r="T18" s="279"/>
      <c r="U18" s="279">
        <v>2166.8000000000002</v>
      </c>
      <c r="V18" s="279">
        <v>3137.4</v>
      </c>
      <c r="W18" s="279">
        <v>3386</v>
      </c>
      <c r="X18" s="279">
        <v>4009.7</v>
      </c>
      <c r="Y18" s="279">
        <v>4128.6000000000004</v>
      </c>
      <c r="Z18" s="279">
        <v>3013.8</v>
      </c>
      <c r="AA18" s="279"/>
      <c r="AB18" s="279"/>
      <c r="AC18" s="279">
        <v>3190</v>
      </c>
      <c r="AD18" s="279">
        <v>2563.1999999999998</v>
      </c>
      <c r="AE18" s="279"/>
      <c r="AF18" s="279"/>
      <c r="AG18" s="279"/>
      <c r="AH18" s="279"/>
      <c r="AK18" s="8"/>
    </row>
    <row r="19" spans="1:37">
      <c r="A19" s="92" t="s">
        <v>23</v>
      </c>
      <c r="B19" s="279"/>
      <c r="C19" s="279"/>
      <c r="D19" s="279"/>
      <c r="E19" s="279"/>
      <c r="F19" s="27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79"/>
    </row>
    <row r="20" spans="1:37">
      <c r="A20" s="17"/>
      <c r="B20" s="17"/>
      <c r="C20" s="13"/>
      <c r="D20" s="13"/>
      <c r="E20" s="13"/>
      <c r="F20" s="13"/>
      <c r="G20" s="13"/>
      <c r="H20" s="13"/>
      <c r="I20" s="13"/>
      <c r="J20" s="13"/>
      <c r="K20" s="13"/>
      <c r="L20" s="13"/>
      <c r="M20" s="13"/>
      <c r="N20" s="13"/>
      <c r="O20" s="13"/>
      <c r="P20" s="17"/>
      <c r="Q20" s="17"/>
      <c r="R20" s="17"/>
      <c r="S20" s="17"/>
      <c r="T20" s="17"/>
      <c r="X20" s="17"/>
      <c r="AE20" s="190"/>
      <c r="AF20" s="190"/>
      <c r="AG20" s="190"/>
      <c r="AH20" s="190"/>
    </row>
    <row r="21" spans="1:37">
      <c r="A21" s="44" t="s">
        <v>18</v>
      </c>
      <c r="B21" s="13"/>
      <c r="D21" s="17"/>
      <c r="F21" s="17"/>
      <c r="G21" s="17"/>
      <c r="H21" s="17"/>
      <c r="I21" s="17"/>
      <c r="J21" s="17"/>
      <c r="K21" s="17"/>
      <c r="L21" s="17"/>
      <c r="M21" s="17"/>
      <c r="N21" s="17"/>
      <c r="O21" s="17"/>
      <c r="P21" s="17"/>
      <c r="Q21" s="17"/>
      <c r="R21" s="17"/>
      <c r="S21" s="17"/>
      <c r="T21" s="17"/>
      <c r="X21" s="17"/>
      <c r="AE21" s="13"/>
      <c r="AF21" s="13"/>
      <c r="AG21" s="13"/>
      <c r="AH21" s="13"/>
    </row>
    <row r="22" spans="1:37">
      <c r="A22" s="17"/>
      <c r="B22" s="17"/>
      <c r="D22" s="17"/>
      <c r="F22" s="17"/>
      <c r="G22" s="17"/>
      <c r="H22" s="17"/>
      <c r="I22" s="17"/>
      <c r="J22" s="17"/>
      <c r="K22" s="17"/>
      <c r="L22" s="17"/>
      <c r="M22" s="17"/>
      <c r="N22" s="17"/>
      <c r="O22" s="17"/>
      <c r="P22" s="17"/>
      <c r="Q22" s="17"/>
      <c r="R22" s="17"/>
      <c r="S22" s="17"/>
      <c r="T22" s="17"/>
      <c r="U22" s="13"/>
      <c r="V22" s="13"/>
      <c r="W22" s="13"/>
      <c r="X22" s="17"/>
      <c r="AE22" s="8"/>
      <c r="AF22" s="8"/>
      <c r="AG22" s="8"/>
      <c r="AH22" s="8"/>
    </row>
    <row r="23" spans="1:37">
      <c r="A23" s="13" t="s">
        <v>374</v>
      </c>
      <c r="B23" s="13"/>
      <c r="D23" s="17"/>
      <c r="F23" s="17"/>
      <c r="G23" s="17"/>
      <c r="H23" s="17"/>
      <c r="I23" s="17"/>
      <c r="J23" s="17"/>
      <c r="K23" s="17"/>
      <c r="L23" s="17"/>
      <c r="M23" s="17"/>
      <c r="N23" s="17"/>
      <c r="O23" s="17"/>
      <c r="P23" s="17"/>
      <c r="Q23" s="17"/>
      <c r="R23" s="17"/>
      <c r="S23" s="17"/>
      <c r="T23" s="17"/>
      <c r="X23" s="17"/>
      <c r="AE23" s="13"/>
      <c r="AF23" s="13"/>
      <c r="AG23" s="13"/>
      <c r="AH23" s="13"/>
    </row>
    <row r="24" spans="1:37">
      <c r="A24" s="17"/>
      <c r="B24" s="13"/>
      <c r="D24" s="17"/>
      <c r="F24" s="17"/>
      <c r="G24" s="17"/>
      <c r="H24" s="17"/>
      <c r="I24" s="17"/>
      <c r="J24" s="17"/>
      <c r="K24" s="17"/>
      <c r="L24" s="17"/>
      <c r="M24" s="17"/>
      <c r="N24" s="17"/>
      <c r="O24" s="17"/>
      <c r="P24" s="17"/>
      <c r="Q24" s="17"/>
      <c r="R24" s="17"/>
      <c r="S24" s="17"/>
      <c r="T24" s="17"/>
      <c r="X24" s="17"/>
      <c r="AE24" s="13"/>
      <c r="AF24" s="13"/>
      <c r="AG24" s="13"/>
      <c r="AH24" s="13"/>
    </row>
    <row r="25" spans="1:37">
      <c r="A25" s="13" t="s">
        <v>406</v>
      </c>
      <c r="B25" s="17"/>
      <c r="D25" s="17"/>
      <c r="F25" s="17"/>
      <c r="G25" s="17"/>
      <c r="H25" s="17"/>
      <c r="I25" s="17"/>
      <c r="J25" s="17"/>
      <c r="K25" s="17"/>
      <c r="L25" s="17"/>
      <c r="M25" s="17"/>
      <c r="N25" s="17"/>
      <c r="O25" s="17"/>
      <c r="P25" s="17"/>
      <c r="Q25" s="17"/>
      <c r="R25" s="17"/>
      <c r="S25" s="17"/>
      <c r="T25" s="17"/>
      <c r="U25" s="13"/>
      <c r="V25" s="13"/>
      <c r="W25" s="13"/>
      <c r="X25" s="17"/>
      <c r="AE25" s="13"/>
      <c r="AF25" s="13"/>
      <c r="AG25" s="13"/>
      <c r="AH25" s="13"/>
    </row>
    <row r="26" spans="1:37">
      <c r="A26" s="13"/>
      <c r="U26" s="13"/>
      <c r="V26" s="13"/>
      <c r="W26" s="13"/>
      <c r="AE26" s="13"/>
      <c r="AF26" s="13"/>
      <c r="AG26" s="13"/>
      <c r="AH26" s="13"/>
    </row>
    <row r="27" spans="1:37">
      <c r="A27" s="17" t="s">
        <v>694</v>
      </c>
      <c r="U27" s="13"/>
      <c r="V27" s="13"/>
      <c r="W27" s="13"/>
      <c r="AE27" s="13"/>
      <c r="AF27" s="13"/>
      <c r="AG27" s="13"/>
      <c r="AH27" s="13"/>
    </row>
    <row r="28" spans="1:37">
      <c r="A28" s="13"/>
      <c r="U28" s="13"/>
      <c r="V28" s="13"/>
      <c r="W28" s="13"/>
      <c r="AE28" s="13"/>
      <c r="AF28" s="13"/>
      <c r="AG28" s="13"/>
      <c r="AH28" s="13"/>
    </row>
    <row r="29" spans="1:37">
      <c r="A29" s="17" t="s">
        <v>2899</v>
      </c>
      <c r="U29" s="13"/>
      <c r="V29" s="13"/>
      <c r="W29" s="13"/>
      <c r="AE29" s="13"/>
      <c r="AF29" s="13"/>
      <c r="AG29" s="13"/>
      <c r="AH29" s="13"/>
    </row>
    <row r="30" spans="1:37">
      <c r="U30" s="13"/>
      <c r="V30" s="13"/>
      <c r="W30" s="13"/>
    </row>
    <row r="31" spans="1:37">
      <c r="A31" s="17" t="s">
        <v>3169</v>
      </c>
      <c r="U31" s="13"/>
      <c r="V31" s="13"/>
      <c r="W31" s="13"/>
    </row>
    <row r="32" spans="1:37">
      <c r="U32" s="13"/>
      <c r="V32" s="13"/>
      <c r="W32" s="13"/>
    </row>
    <row r="33" spans="1:23">
      <c r="A33" s="53" t="s">
        <v>102</v>
      </c>
      <c r="U33" s="13"/>
      <c r="V33" s="13"/>
      <c r="W33" s="13"/>
    </row>
    <row r="34" spans="1:23">
      <c r="U34" s="13"/>
      <c r="V34" s="13"/>
      <c r="W34" s="13"/>
    </row>
    <row r="35" spans="1:23">
      <c r="U35" s="13"/>
      <c r="V35" s="13"/>
      <c r="W35" s="13"/>
    </row>
    <row r="36" spans="1:23">
      <c r="U36" s="13"/>
      <c r="V36" s="13"/>
      <c r="W36" s="13"/>
    </row>
  </sheetData>
  <conditionalFormatting sqref="U1:W2">
    <cfRule type="expression" dxfId="60" priority="1" stopIfTrue="1">
      <formula>#N/A</formula>
    </cfRule>
  </conditionalFormatting>
  <hyperlinks>
    <hyperlink ref="AJ3" location="Content!A1" display="Back to content page" xr:uid="{00000000-0004-0000-2601-000000000000}"/>
  </hyperlinks>
  <pageMargins left="0.7" right="0.7" top="0.75" bottom="0.75" header="0.3" footer="0.3"/>
  <pageSetup paperSize="9" orientation="portrait" horizontalDpi="4294967295" verticalDpi="4294967295" r:id="rId1"/>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1-000000000000}">
  <sheetPr codeName="Sheet296"/>
  <dimension ref="A1:AE40"/>
  <sheetViews>
    <sheetView zoomScale="99" zoomScaleNormal="99" workbookViewId="0">
      <selection activeCell="S35" sqref="S35"/>
    </sheetView>
  </sheetViews>
  <sheetFormatPr defaultRowHeight="14.4"/>
  <cols>
    <col min="1" max="1" width="34.21875" customWidth="1"/>
    <col min="2" max="29" width="9.21875" customWidth="1"/>
  </cols>
  <sheetData>
    <row r="1" spans="1:31">
      <c r="A1" s="18" t="s">
        <v>2890</v>
      </c>
      <c r="B1" s="17"/>
      <c r="C1" s="17"/>
      <c r="D1" s="17"/>
      <c r="E1" s="17"/>
      <c r="F1" s="17"/>
      <c r="G1" s="17"/>
      <c r="H1" s="17"/>
      <c r="I1" s="17"/>
      <c r="J1" s="17"/>
      <c r="K1" s="17"/>
      <c r="L1" s="17"/>
      <c r="M1" s="17"/>
      <c r="N1" s="17"/>
      <c r="O1" s="17"/>
      <c r="P1" s="17"/>
      <c r="Q1" s="17"/>
      <c r="R1" s="17"/>
      <c r="S1" s="17"/>
      <c r="T1" s="17"/>
      <c r="U1" s="62"/>
      <c r="V1" s="62"/>
      <c r="W1" s="62"/>
      <c r="X1" s="17"/>
    </row>
    <row r="2" spans="1:31">
      <c r="A2" s="17"/>
      <c r="B2" s="17"/>
      <c r="C2" s="17"/>
      <c r="D2" s="17"/>
      <c r="E2" s="17"/>
      <c r="F2" s="17"/>
      <c r="G2" s="17"/>
      <c r="H2" s="17"/>
      <c r="I2" s="17"/>
      <c r="J2" s="17"/>
      <c r="K2" s="17"/>
      <c r="L2" s="17"/>
      <c r="M2" s="17"/>
      <c r="N2" s="17"/>
      <c r="O2" s="17"/>
      <c r="P2" s="17"/>
      <c r="Q2" s="17"/>
      <c r="R2" s="17"/>
      <c r="S2" s="17"/>
      <c r="T2" s="17"/>
      <c r="U2" s="62"/>
      <c r="V2" s="62"/>
      <c r="W2" s="62"/>
      <c r="X2" s="17"/>
    </row>
    <row r="3" spans="1:31">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E3" s="1" t="s">
        <v>528</v>
      </c>
    </row>
    <row r="4" spans="1:31">
      <c r="A4" s="92" t="s">
        <v>13</v>
      </c>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row>
    <row r="5" spans="1:31">
      <c r="A5" s="92" t="s">
        <v>12</v>
      </c>
      <c r="B5" s="286"/>
      <c r="C5" s="286"/>
      <c r="D5" s="286"/>
      <c r="E5" s="286"/>
      <c r="F5" s="286"/>
      <c r="G5" s="286"/>
      <c r="H5" s="286"/>
      <c r="I5" s="286"/>
      <c r="J5" s="286"/>
      <c r="K5" s="286"/>
      <c r="L5" s="286"/>
      <c r="M5" s="286"/>
      <c r="N5" s="286"/>
      <c r="O5" s="286"/>
      <c r="P5" s="286"/>
      <c r="Q5" s="286"/>
      <c r="R5" s="286"/>
      <c r="S5" s="286"/>
      <c r="T5" s="286"/>
      <c r="U5" s="286"/>
      <c r="V5" s="286"/>
      <c r="W5" s="286"/>
      <c r="X5" s="286">
        <v>1730.2</v>
      </c>
      <c r="Y5" s="286">
        <v>1810.6</v>
      </c>
      <c r="Z5" s="286">
        <v>1876.2</v>
      </c>
      <c r="AA5" s="286"/>
      <c r="AB5" s="286"/>
      <c r="AC5" s="286"/>
      <c r="AE5" s="33"/>
    </row>
    <row r="6" spans="1:31">
      <c r="A6" s="92" t="s">
        <v>483</v>
      </c>
      <c r="B6" s="286"/>
      <c r="C6" s="286"/>
      <c r="D6" s="286"/>
      <c r="E6" s="286"/>
      <c r="F6" s="286"/>
      <c r="G6" s="286"/>
      <c r="H6" s="286"/>
      <c r="I6" s="286"/>
      <c r="J6" s="286"/>
      <c r="K6" s="533" t="s">
        <v>94</v>
      </c>
      <c r="L6" s="533" t="s">
        <v>94</v>
      </c>
      <c r="M6" s="533" t="s">
        <v>94</v>
      </c>
      <c r="N6" s="533" t="s">
        <v>94</v>
      </c>
      <c r="O6" s="533" t="s">
        <v>94</v>
      </c>
      <c r="P6" s="533" t="s">
        <v>94</v>
      </c>
      <c r="Q6" s="533" t="s">
        <v>94</v>
      </c>
      <c r="R6" s="533" t="s">
        <v>94</v>
      </c>
      <c r="S6" s="533" t="s">
        <v>94</v>
      </c>
      <c r="T6" s="533" t="s">
        <v>94</v>
      </c>
      <c r="U6" s="533" t="s">
        <v>94</v>
      </c>
      <c r="V6" s="533" t="s">
        <v>94</v>
      </c>
      <c r="W6" s="533" t="s">
        <v>94</v>
      </c>
      <c r="X6" s="533" t="s">
        <v>94</v>
      </c>
      <c r="Y6" s="533" t="s">
        <v>94</v>
      </c>
      <c r="Z6" s="533" t="s">
        <v>94</v>
      </c>
      <c r="AA6" s="533" t="s">
        <v>94</v>
      </c>
      <c r="AB6" s="533" t="s">
        <v>94</v>
      </c>
      <c r="AC6" s="533" t="s">
        <v>94</v>
      </c>
      <c r="AE6" s="33"/>
    </row>
    <row r="7" spans="1:31">
      <c r="A7" s="92" t="s">
        <v>89</v>
      </c>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row>
    <row r="8" spans="1:31">
      <c r="A8" s="92" t="s">
        <v>482</v>
      </c>
      <c r="B8" s="286"/>
      <c r="C8" s="286"/>
      <c r="D8" s="286"/>
      <c r="E8" s="286"/>
      <c r="F8" s="286"/>
      <c r="G8" s="286"/>
      <c r="H8" s="286"/>
      <c r="I8" s="286"/>
      <c r="J8" s="286"/>
      <c r="K8" s="286"/>
      <c r="L8" s="286"/>
      <c r="M8" s="286"/>
      <c r="N8" s="286"/>
      <c r="O8" s="286"/>
      <c r="P8" s="286"/>
      <c r="Q8" s="286"/>
      <c r="R8" s="286"/>
      <c r="S8" s="286"/>
      <c r="T8" s="286"/>
      <c r="U8" s="286"/>
      <c r="V8" s="286"/>
      <c r="W8" s="286"/>
      <c r="X8" s="286"/>
      <c r="Y8" s="286"/>
      <c r="Z8" s="286"/>
      <c r="AA8" s="286"/>
      <c r="AB8" s="286"/>
      <c r="AC8" s="286"/>
    </row>
    <row r="9" spans="1:31">
      <c r="A9" s="92" t="s">
        <v>11</v>
      </c>
      <c r="B9" s="286"/>
      <c r="C9" s="286"/>
      <c r="D9" s="286"/>
      <c r="E9" s="286"/>
      <c r="F9" s="286"/>
      <c r="G9" s="286"/>
      <c r="H9" s="286"/>
      <c r="I9" s="286"/>
      <c r="J9" s="286"/>
      <c r="K9" s="286">
        <v>1538.46</v>
      </c>
      <c r="L9" s="286">
        <v>1538.46</v>
      </c>
      <c r="M9" s="286">
        <v>1538.46</v>
      </c>
      <c r="N9" s="286">
        <v>1538.46</v>
      </c>
      <c r="O9" s="286">
        <v>1538.46</v>
      </c>
      <c r="P9" s="286">
        <v>1538.46</v>
      </c>
      <c r="Q9" s="286">
        <v>1538.46</v>
      </c>
      <c r="R9" s="286">
        <v>1538.46</v>
      </c>
      <c r="S9" s="286">
        <v>1538.46</v>
      </c>
      <c r="T9" s="286">
        <v>1538.46</v>
      </c>
      <c r="U9" s="286">
        <v>1538.46</v>
      </c>
      <c r="V9" s="286">
        <v>1599.23</v>
      </c>
      <c r="W9" s="286">
        <v>1599.23</v>
      </c>
      <c r="X9" s="286">
        <v>1599.23</v>
      </c>
      <c r="Y9" s="286">
        <v>1599.23</v>
      </c>
      <c r="Z9" s="286">
        <v>1599.23</v>
      </c>
      <c r="AA9" s="286"/>
      <c r="AB9" s="286"/>
      <c r="AC9" s="286"/>
    </row>
    <row r="10" spans="1:31">
      <c r="A10" s="92" t="s">
        <v>10</v>
      </c>
      <c r="B10" s="286">
        <v>1253.0999999999999</v>
      </c>
      <c r="C10" s="286">
        <v>1475.3</v>
      </c>
      <c r="D10" s="286">
        <v>1567.5</v>
      </c>
      <c r="E10" s="286">
        <v>1669.2</v>
      </c>
      <c r="F10" s="286">
        <v>1200.2</v>
      </c>
      <c r="G10" s="286">
        <v>1403.5</v>
      </c>
      <c r="H10" s="286">
        <v>1001.7</v>
      </c>
      <c r="I10" s="286">
        <v>1562.1</v>
      </c>
      <c r="J10" s="286">
        <v>1830.1</v>
      </c>
      <c r="K10" s="286">
        <v>1699.3</v>
      </c>
      <c r="L10" s="286">
        <v>1745.4</v>
      </c>
      <c r="M10" s="286">
        <v>1683.2</v>
      </c>
      <c r="N10" s="286">
        <v>1938.1</v>
      </c>
      <c r="O10" s="286">
        <v>1284.2</v>
      </c>
      <c r="P10" s="286">
        <v>1298</v>
      </c>
      <c r="Q10" s="286">
        <v>1362.5</v>
      </c>
      <c r="R10" s="286">
        <v>1729.6</v>
      </c>
      <c r="S10" s="286">
        <v>2136.5</v>
      </c>
      <c r="T10" s="286">
        <v>1840.9</v>
      </c>
      <c r="U10" s="286">
        <v>1724.4</v>
      </c>
      <c r="V10" s="286">
        <v>1779.6</v>
      </c>
      <c r="W10" s="286"/>
      <c r="X10" s="286"/>
      <c r="Y10" s="286"/>
      <c r="Z10" s="286"/>
      <c r="AA10" s="286"/>
      <c r="AB10" s="286"/>
      <c r="AC10" s="286"/>
    </row>
    <row r="11" spans="1:31">
      <c r="A11" s="92" t="s">
        <v>9</v>
      </c>
      <c r="B11" s="286">
        <v>367.8</v>
      </c>
      <c r="C11" s="286">
        <v>374.7</v>
      </c>
      <c r="D11" s="286">
        <v>340.7</v>
      </c>
      <c r="E11" s="286">
        <v>228.9</v>
      </c>
      <c r="F11" s="286">
        <v>196.3</v>
      </c>
      <c r="G11" s="286">
        <v>380.9</v>
      </c>
      <c r="H11" s="286">
        <v>1143</v>
      </c>
      <c r="I11" s="286">
        <v>601.29999999999995</v>
      </c>
      <c r="J11" s="286">
        <v>836.7</v>
      </c>
      <c r="K11" s="286">
        <v>786.3</v>
      </c>
      <c r="L11" s="286">
        <v>785.4</v>
      </c>
      <c r="M11" s="286">
        <v>785.9</v>
      </c>
      <c r="N11" s="286">
        <v>830.8</v>
      </c>
      <c r="O11" s="286">
        <v>971.9</v>
      </c>
      <c r="P11" s="286">
        <v>1122.5999999999999</v>
      </c>
      <c r="Q11" s="286">
        <v>1128</v>
      </c>
      <c r="R11" s="286">
        <v>1290.9000000000001</v>
      </c>
      <c r="S11" s="286">
        <v>1565</v>
      </c>
      <c r="T11" s="286">
        <v>1859.5</v>
      </c>
      <c r="U11" s="286">
        <v>807.83</v>
      </c>
      <c r="V11" s="286">
        <v>872.87</v>
      </c>
      <c r="W11" s="286">
        <v>588.9</v>
      </c>
      <c r="X11" s="286">
        <v>800.88</v>
      </c>
      <c r="Y11" s="286">
        <v>1060.48</v>
      </c>
      <c r="Z11" s="286">
        <v>1079.2</v>
      </c>
      <c r="AA11" s="286">
        <v>761.4</v>
      </c>
      <c r="AB11" s="286">
        <v>866</v>
      </c>
      <c r="AC11" s="286"/>
    </row>
    <row r="12" spans="1:31">
      <c r="A12" s="92" t="s">
        <v>8</v>
      </c>
      <c r="B12" s="286">
        <v>1215.3</v>
      </c>
      <c r="C12" s="286">
        <v>1253</v>
      </c>
      <c r="D12" s="286">
        <v>1241.2</v>
      </c>
      <c r="E12" s="286">
        <v>1219.5999999999999</v>
      </c>
      <c r="F12" s="286">
        <v>1265.4000000000001</v>
      </c>
      <c r="G12" s="286">
        <v>1236.9000000000001</v>
      </c>
      <c r="H12" s="286">
        <v>1056.5999999999999</v>
      </c>
      <c r="I12" s="286">
        <v>958.6</v>
      </c>
      <c r="J12" s="286">
        <v>1140.3</v>
      </c>
      <c r="K12" s="286">
        <v>899.4</v>
      </c>
      <c r="L12" s="286">
        <v>1094.7</v>
      </c>
      <c r="M12" s="286">
        <v>1240.5</v>
      </c>
      <c r="N12" s="286">
        <v>1439.6</v>
      </c>
      <c r="O12" s="286">
        <v>1486.5</v>
      </c>
      <c r="P12" s="286">
        <v>1411.1</v>
      </c>
      <c r="Q12" s="286">
        <v>2096.9</v>
      </c>
      <c r="R12" s="286">
        <v>2355.6999999999998</v>
      </c>
      <c r="S12" s="286">
        <v>3157.5</v>
      </c>
      <c r="T12" s="286">
        <v>3010.5</v>
      </c>
      <c r="U12" s="286">
        <v>2118.8000000000002</v>
      </c>
      <c r="V12" s="286">
        <v>1799.2</v>
      </c>
      <c r="W12" s="286">
        <v>1908</v>
      </c>
      <c r="X12" s="286">
        <v>1834.1</v>
      </c>
      <c r="Y12" s="286">
        <v>1721.2</v>
      </c>
      <c r="Z12" s="286">
        <v>1398.1</v>
      </c>
      <c r="AA12" s="533"/>
      <c r="AB12" s="533"/>
      <c r="AC12" s="533"/>
    </row>
    <row r="13" spans="1:31">
      <c r="A13" s="92" t="s">
        <v>6</v>
      </c>
      <c r="B13" s="286">
        <v>1024.8</v>
      </c>
      <c r="C13" s="286">
        <v>847</v>
      </c>
      <c r="D13" s="286">
        <v>829.8</v>
      </c>
      <c r="E13" s="286">
        <v>770.1</v>
      </c>
      <c r="F13" s="286">
        <v>668.6</v>
      </c>
      <c r="G13" s="286">
        <v>830.1</v>
      </c>
      <c r="H13" s="286">
        <v>934</v>
      </c>
      <c r="I13" s="286">
        <v>908.9</v>
      </c>
      <c r="J13" s="286">
        <v>1625.3</v>
      </c>
      <c r="K13" s="286">
        <v>1439.3</v>
      </c>
      <c r="L13" s="286">
        <v>1549.7</v>
      </c>
      <c r="M13" s="286">
        <v>1463.4</v>
      </c>
      <c r="N13" s="286">
        <v>1687.9</v>
      </c>
      <c r="O13" s="286">
        <v>2070.6999999999998</v>
      </c>
      <c r="P13" s="286">
        <v>2153.6999999999998</v>
      </c>
      <c r="Q13" s="286">
        <v>2035.7</v>
      </c>
      <c r="R13" s="286">
        <v>2178.9</v>
      </c>
      <c r="S13" s="286">
        <v>2498.6</v>
      </c>
      <c r="T13" s="286">
        <v>2365.1</v>
      </c>
      <c r="U13" s="286">
        <v>5317.18</v>
      </c>
      <c r="V13" s="286"/>
      <c r="W13" s="286"/>
      <c r="X13" s="286">
        <v>1693.2</v>
      </c>
      <c r="Y13" s="286">
        <v>1865.2</v>
      </c>
      <c r="Z13" s="286">
        <v>1701.6</v>
      </c>
      <c r="AA13" s="286">
        <v>965.7</v>
      </c>
      <c r="AB13" s="286">
        <v>1179.5</v>
      </c>
      <c r="AC13" s="286">
        <v>1359.3</v>
      </c>
    </row>
    <row r="14" spans="1:31">
      <c r="A14" s="92" t="s">
        <v>17</v>
      </c>
      <c r="B14" s="286">
        <v>1303.7</v>
      </c>
      <c r="C14" s="286">
        <v>1502.8</v>
      </c>
      <c r="D14" s="286">
        <v>1135.5999999999999</v>
      </c>
      <c r="E14" s="286">
        <v>1140.5</v>
      </c>
      <c r="F14" s="286">
        <v>1130.3</v>
      </c>
      <c r="G14" s="286">
        <v>982.7</v>
      </c>
      <c r="H14" s="286">
        <v>987.4</v>
      </c>
      <c r="I14" s="286">
        <v>844.2</v>
      </c>
      <c r="J14" s="286">
        <v>758</v>
      </c>
      <c r="K14" s="286">
        <v>811.7</v>
      </c>
      <c r="L14" s="286">
        <v>719.6</v>
      </c>
      <c r="M14" s="286">
        <v>781</v>
      </c>
      <c r="N14" s="286">
        <v>914.6</v>
      </c>
      <c r="O14" s="286">
        <v>1138</v>
      </c>
      <c r="P14" s="286">
        <v>1188.5999999999999</v>
      </c>
      <c r="Q14" s="286">
        <v>1224.0999999999999</v>
      </c>
      <c r="R14" s="286">
        <v>1265</v>
      </c>
      <c r="S14" s="286">
        <v>1090.9000000000001</v>
      </c>
      <c r="T14" s="286">
        <v>1170.5999999999999</v>
      </c>
      <c r="U14" s="286"/>
      <c r="V14" s="286"/>
      <c r="W14" s="286"/>
      <c r="X14" s="286"/>
      <c r="Y14" s="286"/>
      <c r="Z14" s="286"/>
      <c r="AA14" s="286"/>
      <c r="AB14" s="286"/>
      <c r="AC14" s="286"/>
    </row>
    <row r="15" spans="1:31">
      <c r="A15" s="92" t="s">
        <v>4</v>
      </c>
      <c r="B15" s="286"/>
      <c r="C15" s="286"/>
      <c r="D15" s="286"/>
      <c r="E15" s="286"/>
      <c r="F15" s="286"/>
      <c r="G15" s="286"/>
      <c r="H15" s="286"/>
      <c r="I15" s="286"/>
      <c r="J15" s="286"/>
      <c r="K15" s="286"/>
      <c r="L15" s="286"/>
      <c r="M15" s="286"/>
      <c r="N15" s="286"/>
      <c r="O15" s="286"/>
      <c r="P15" s="286"/>
      <c r="Q15" s="286"/>
      <c r="R15" s="286"/>
      <c r="S15" s="286"/>
      <c r="T15" s="286"/>
      <c r="U15" s="286"/>
      <c r="V15" s="286"/>
      <c r="W15" s="286"/>
      <c r="X15" s="286"/>
      <c r="Y15" s="286"/>
      <c r="Z15" s="286"/>
      <c r="AA15" s="286"/>
      <c r="AB15" s="286"/>
      <c r="AC15" s="286"/>
    </row>
    <row r="16" spans="1:31">
      <c r="A16" s="92" t="s">
        <v>3</v>
      </c>
      <c r="B16" s="286">
        <v>1081</v>
      </c>
      <c r="C16" s="286">
        <v>1203.3</v>
      </c>
      <c r="D16" s="286">
        <v>1081.0999999999999</v>
      </c>
      <c r="E16" s="286">
        <v>1284.2</v>
      </c>
      <c r="F16" s="286">
        <v>1176.7</v>
      </c>
      <c r="G16" s="286">
        <v>1018.7</v>
      </c>
      <c r="H16" s="286">
        <v>1223.5</v>
      </c>
      <c r="I16" s="286">
        <v>1019.8</v>
      </c>
      <c r="J16" s="286">
        <v>895.1</v>
      </c>
      <c r="K16" s="286">
        <v>940.3</v>
      </c>
      <c r="L16" s="286">
        <v>785.3</v>
      </c>
      <c r="M16" s="286">
        <v>829.6</v>
      </c>
      <c r="N16" s="286">
        <v>1089.5</v>
      </c>
      <c r="O16" s="286">
        <v>1278.4000000000001</v>
      </c>
      <c r="P16" s="286">
        <v>1260.5999999999999</v>
      </c>
      <c r="Q16" s="286">
        <v>1243.0999999999999</v>
      </c>
      <c r="R16" s="286">
        <v>1423.3</v>
      </c>
      <c r="S16" s="286">
        <v>1409.6</v>
      </c>
      <c r="T16" s="286">
        <v>1448.3</v>
      </c>
      <c r="U16" s="286">
        <v>1563.4</v>
      </c>
      <c r="V16" s="286">
        <v>1771.9</v>
      </c>
      <c r="W16" s="286">
        <v>1713.5</v>
      </c>
      <c r="X16" s="286">
        <v>1520.9</v>
      </c>
      <c r="Y16" s="286">
        <v>1500.1</v>
      </c>
      <c r="Z16" s="286">
        <v>1361.6469999999999</v>
      </c>
      <c r="AA16" s="286">
        <v>1291.5999999999999</v>
      </c>
      <c r="AB16" s="286">
        <v>1606.1</v>
      </c>
      <c r="AC16" s="286">
        <v>1415.1</v>
      </c>
    </row>
    <row r="17" spans="1:29">
      <c r="A17" s="92" t="s">
        <v>32</v>
      </c>
      <c r="B17" s="286"/>
      <c r="C17" s="286"/>
      <c r="D17" s="286"/>
      <c r="E17" s="286"/>
      <c r="F17" s="286"/>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row>
    <row r="18" spans="1:29">
      <c r="A18" s="92" t="s">
        <v>1</v>
      </c>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row>
    <row r="19" spans="1:29">
      <c r="A19" s="92" t="s">
        <v>23</v>
      </c>
      <c r="B19" s="286"/>
      <c r="C19" s="286"/>
      <c r="D19" s="286"/>
      <c r="E19" s="286"/>
      <c r="F19" s="286"/>
      <c r="G19" s="286"/>
      <c r="H19" s="286"/>
      <c r="I19" s="286"/>
      <c r="J19" s="286"/>
      <c r="K19" s="286"/>
      <c r="L19" s="286"/>
      <c r="M19" s="286"/>
      <c r="N19" s="286"/>
      <c r="O19" s="286"/>
      <c r="P19" s="286"/>
      <c r="Q19" s="286"/>
      <c r="R19" s="286"/>
      <c r="S19" s="286"/>
      <c r="T19" s="286"/>
      <c r="U19" s="286"/>
      <c r="V19" s="286"/>
      <c r="W19" s="286"/>
      <c r="X19" s="286"/>
      <c r="Y19" s="286"/>
      <c r="Z19" s="286"/>
      <c r="AA19" s="286"/>
      <c r="AB19" s="286"/>
      <c r="AC19" s="286"/>
    </row>
    <row r="20" spans="1:29">
      <c r="A20" s="17"/>
      <c r="B20" s="17"/>
      <c r="C20" s="13"/>
      <c r="D20" s="13"/>
      <c r="E20" s="13"/>
      <c r="F20" s="13"/>
      <c r="G20" s="13"/>
      <c r="H20" s="13"/>
      <c r="I20" s="13"/>
      <c r="J20" s="13"/>
      <c r="K20" s="13"/>
      <c r="L20" s="13"/>
      <c r="M20" s="13"/>
      <c r="N20" s="13"/>
      <c r="O20" s="13"/>
      <c r="P20" s="17"/>
      <c r="Q20" s="17"/>
      <c r="R20" s="17"/>
      <c r="S20" s="17"/>
      <c r="T20" s="17"/>
      <c r="U20" s="13"/>
      <c r="V20" s="13"/>
      <c r="W20" s="13"/>
      <c r="X20" s="17"/>
    </row>
    <row r="21" spans="1:29">
      <c r="A21" s="44" t="s">
        <v>18</v>
      </c>
      <c r="B21" s="13"/>
      <c r="D21" s="17"/>
      <c r="F21" s="17"/>
      <c r="G21" s="17"/>
      <c r="H21" s="17"/>
      <c r="I21" s="17"/>
      <c r="J21" s="17"/>
      <c r="K21" s="17"/>
      <c r="L21" s="17"/>
      <c r="M21" s="17"/>
      <c r="N21" s="17"/>
      <c r="O21" s="17"/>
      <c r="P21" s="17"/>
      <c r="Q21" s="17"/>
      <c r="R21" s="17"/>
      <c r="S21" s="17"/>
      <c r="T21" s="17"/>
      <c r="X21" s="17"/>
    </row>
    <row r="22" spans="1:29">
      <c r="A22" s="17"/>
      <c r="B22" s="17"/>
      <c r="D22" s="17"/>
      <c r="F22" s="17"/>
      <c r="G22" s="17"/>
      <c r="H22" s="17"/>
      <c r="I22" s="17"/>
      <c r="J22" s="17"/>
      <c r="K22" s="17"/>
      <c r="L22" s="17"/>
      <c r="M22" s="17"/>
      <c r="N22" s="17"/>
      <c r="O22" s="17"/>
      <c r="P22" s="17"/>
      <c r="Q22" s="17"/>
      <c r="R22" s="17"/>
      <c r="S22" s="17"/>
      <c r="T22" s="17"/>
      <c r="U22" s="13"/>
      <c r="V22" s="13"/>
      <c r="W22" s="13"/>
      <c r="X22" s="17"/>
    </row>
    <row r="23" spans="1:29">
      <c r="A23" s="13" t="s">
        <v>374</v>
      </c>
      <c r="B23" s="13"/>
      <c r="D23" s="17"/>
      <c r="F23" s="17"/>
      <c r="G23" s="17"/>
      <c r="H23" s="17"/>
      <c r="I23" s="17"/>
      <c r="J23" s="17"/>
      <c r="K23" s="17"/>
      <c r="L23" s="17"/>
      <c r="M23" s="17"/>
      <c r="N23" s="17"/>
      <c r="O23" s="17"/>
      <c r="P23" s="17"/>
      <c r="Q23" s="17"/>
      <c r="R23" s="17"/>
      <c r="S23" s="17"/>
      <c r="T23" s="17"/>
      <c r="X23" s="17"/>
    </row>
    <row r="24" spans="1:29">
      <c r="A24" s="17"/>
      <c r="B24" s="13"/>
      <c r="D24" s="17"/>
      <c r="F24" s="17"/>
      <c r="G24" s="17"/>
      <c r="H24" s="17"/>
      <c r="I24" s="17"/>
      <c r="J24" s="17"/>
      <c r="K24" s="17"/>
      <c r="L24" s="17"/>
      <c r="M24" s="17"/>
      <c r="N24" s="17"/>
      <c r="O24" s="17"/>
      <c r="P24" s="17"/>
      <c r="Q24" s="17"/>
      <c r="R24" s="17"/>
      <c r="S24" s="17"/>
      <c r="T24" s="17"/>
      <c r="X24" s="17"/>
    </row>
    <row r="25" spans="1:29">
      <c r="A25" s="13" t="s">
        <v>407</v>
      </c>
      <c r="B25" s="17"/>
      <c r="D25" s="17"/>
      <c r="F25" s="17"/>
      <c r="G25" s="17"/>
      <c r="H25" s="17"/>
      <c r="I25" s="17"/>
      <c r="J25" s="17"/>
      <c r="K25" s="17"/>
      <c r="L25" s="17"/>
      <c r="M25" s="17"/>
      <c r="N25" s="17"/>
      <c r="O25" s="17"/>
      <c r="P25" s="17"/>
      <c r="Q25" s="17"/>
      <c r="R25" s="17"/>
      <c r="S25" s="17"/>
      <c r="T25" s="17"/>
      <c r="U25" s="13"/>
      <c r="V25" s="13"/>
      <c r="W25" s="13"/>
      <c r="X25" s="17"/>
    </row>
    <row r="26" spans="1:29">
      <c r="A26" s="13"/>
      <c r="F26" s="17"/>
      <c r="G26" s="17"/>
      <c r="H26" s="17"/>
      <c r="I26" s="17"/>
      <c r="J26" s="17"/>
      <c r="K26" s="17"/>
      <c r="L26" s="17"/>
      <c r="M26" s="17"/>
      <c r="N26" s="17"/>
      <c r="O26" s="17"/>
      <c r="P26" s="17"/>
      <c r="Q26" s="17"/>
      <c r="R26" s="17"/>
      <c r="S26" s="17"/>
      <c r="T26" s="17"/>
      <c r="U26" s="13"/>
      <c r="V26" s="13"/>
      <c r="W26" s="13"/>
      <c r="X26" s="17"/>
    </row>
    <row r="27" spans="1:29">
      <c r="A27" s="17" t="s">
        <v>564</v>
      </c>
      <c r="F27" s="17"/>
      <c r="G27" s="17"/>
      <c r="H27" s="17"/>
      <c r="I27" s="17"/>
      <c r="J27" s="17"/>
      <c r="K27" s="17"/>
      <c r="L27" s="17"/>
      <c r="M27" s="17"/>
      <c r="N27" s="17"/>
      <c r="O27" s="17"/>
      <c r="P27" s="17"/>
      <c r="Q27" s="17"/>
      <c r="R27" s="17"/>
      <c r="S27" s="17"/>
      <c r="T27" s="17"/>
      <c r="U27" s="13"/>
      <c r="V27" s="13"/>
      <c r="W27" s="13"/>
      <c r="X27" s="17"/>
    </row>
    <row r="28" spans="1:29">
      <c r="A28" s="13"/>
      <c r="F28" s="17"/>
      <c r="G28" s="17"/>
      <c r="H28" s="17"/>
      <c r="I28" s="17"/>
      <c r="J28" s="17"/>
      <c r="K28" s="17"/>
      <c r="L28" s="17"/>
      <c r="M28" s="17"/>
      <c r="N28" s="17"/>
      <c r="O28" s="17"/>
      <c r="P28" s="17"/>
      <c r="Q28" s="17"/>
      <c r="R28" s="17"/>
      <c r="S28" s="17"/>
      <c r="T28" s="17"/>
      <c r="U28" s="13"/>
      <c r="V28" s="13"/>
      <c r="W28" s="13"/>
      <c r="X28" s="17"/>
    </row>
    <row r="29" spans="1:29">
      <c r="A29" s="17" t="s">
        <v>2899</v>
      </c>
      <c r="U29" s="13"/>
      <c r="V29" s="13"/>
      <c r="W29" s="13"/>
    </row>
    <row r="30" spans="1:29">
      <c r="U30" s="13"/>
      <c r="V30" s="13"/>
      <c r="W30" s="13"/>
    </row>
    <row r="31" spans="1:29">
      <c r="A31" s="53" t="s">
        <v>102</v>
      </c>
      <c r="U31" s="13"/>
      <c r="V31" s="13"/>
      <c r="W31" s="13"/>
    </row>
    <row r="32" spans="1:29">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row r="39" spans="21:23">
      <c r="U39" s="13"/>
      <c r="V39" s="13"/>
      <c r="W39" s="13"/>
    </row>
    <row r="40" spans="21:23">
      <c r="U40" s="13"/>
      <c r="V40" s="13"/>
      <c r="W40" s="13"/>
    </row>
  </sheetData>
  <conditionalFormatting sqref="U1:W2">
    <cfRule type="expression" dxfId="59" priority="1" stopIfTrue="1">
      <formula>#N/A</formula>
    </cfRule>
  </conditionalFormatting>
  <hyperlinks>
    <hyperlink ref="AE3" location="Content!A1" display="Back to content page" xr:uid="{00000000-0004-0000-2701-000000000000}"/>
  </hyperlink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1-000000000000}">
  <sheetPr codeName="Sheet297"/>
  <dimension ref="A1:AK45"/>
  <sheetViews>
    <sheetView topLeftCell="A13" zoomScale="99" zoomScaleNormal="99" workbookViewId="0">
      <selection activeCell="A33" sqref="A33"/>
    </sheetView>
  </sheetViews>
  <sheetFormatPr defaultRowHeight="14.4"/>
  <cols>
    <col min="1" max="1" width="34.21875" customWidth="1"/>
    <col min="2" max="34" width="9.44140625" customWidth="1"/>
  </cols>
  <sheetData>
    <row r="1" spans="1:37">
      <c r="A1" s="18" t="s">
        <v>3014</v>
      </c>
      <c r="B1" s="17"/>
      <c r="C1" s="17"/>
      <c r="D1" s="17"/>
      <c r="E1" s="17"/>
      <c r="F1" s="17"/>
      <c r="G1" s="17"/>
      <c r="H1" s="17"/>
      <c r="I1" s="17"/>
      <c r="J1" s="17"/>
      <c r="K1" s="17"/>
      <c r="L1" s="17"/>
      <c r="M1" s="17"/>
      <c r="N1" s="17"/>
      <c r="O1" s="17"/>
      <c r="P1" s="17"/>
      <c r="Q1" s="17"/>
      <c r="R1" s="17"/>
      <c r="S1" s="17"/>
      <c r="T1" s="17"/>
      <c r="U1" s="62"/>
      <c r="V1" s="62"/>
      <c r="W1" s="62"/>
      <c r="X1" s="17"/>
      <c r="AE1" s="13"/>
      <c r="AF1" s="13"/>
      <c r="AG1" s="13"/>
      <c r="AH1" s="13"/>
    </row>
    <row r="2" spans="1:37">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row>
    <row r="3" spans="1:37">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J3" s="1" t="s">
        <v>528</v>
      </c>
    </row>
    <row r="4" spans="1:37">
      <c r="A4" s="92" t="s">
        <v>13</v>
      </c>
      <c r="B4" s="533"/>
      <c r="C4" s="533"/>
      <c r="D4" s="533"/>
      <c r="E4" s="533"/>
      <c r="F4" s="533"/>
      <c r="G4" s="533"/>
      <c r="H4" s="533"/>
      <c r="I4" s="533"/>
      <c r="J4" s="533"/>
      <c r="K4" s="533"/>
      <c r="L4" s="533"/>
      <c r="M4" s="533"/>
      <c r="N4" s="533"/>
      <c r="O4" s="533"/>
      <c r="P4" s="533"/>
      <c r="Q4" s="533"/>
      <c r="R4" s="533"/>
      <c r="S4" s="533"/>
      <c r="T4" s="533"/>
      <c r="U4" s="533"/>
      <c r="V4" s="533"/>
      <c r="W4" s="533"/>
      <c r="X4" s="533"/>
      <c r="Y4" s="533"/>
      <c r="Z4" s="286"/>
      <c r="AA4" s="286"/>
      <c r="AB4" s="286"/>
      <c r="AC4" s="286"/>
      <c r="AD4" s="286"/>
      <c r="AE4" s="286"/>
      <c r="AF4" s="286"/>
      <c r="AG4" s="286"/>
      <c r="AH4" s="286"/>
    </row>
    <row r="5" spans="1:37">
      <c r="A5" s="92" t="s">
        <v>12</v>
      </c>
      <c r="B5" s="533"/>
      <c r="C5" s="533"/>
      <c r="D5" s="533"/>
      <c r="E5" s="533"/>
      <c r="F5" s="533"/>
      <c r="G5" s="533"/>
      <c r="H5" s="533"/>
      <c r="I5" s="533"/>
      <c r="J5" s="533"/>
      <c r="K5" s="533"/>
      <c r="L5" s="533"/>
      <c r="M5" s="533"/>
      <c r="N5" s="533"/>
      <c r="O5" s="533"/>
      <c r="P5" s="533"/>
      <c r="Q5" s="533"/>
      <c r="R5" s="533"/>
      <c r="S5" s="533"/>
      <c r="T5" s="533"/>
      <c r="U5" s="533"/>
      <c r="V5" s="533"/>
      <c r="W5" s="533"/>
      <c r="X5" s="533">
        <v>2261.3000000000002</v>
      </c>
      <c r="Y5" s="533">
        <v>2351.6999999999998</v>
      </c>
      <c r="Z5" s="286">
        <v>2456.9</v>
      </c>
      <c r="AA5" s="286"/>
      <c r="AB5" s="286"/>
      <c r="AC5" s="286"/>
      <c r="AD5" s="286"/>
      <c r="AE5" s="286"/>
      <c r="AF5" s="286"/>
      <c r="AG5" s="286"/>
      <c r="AH5" s="286"/>
      <c r="AJ5" s="33"/>
    </row>
    <row r="6" spans="1:37">
      <c r="A6" s="92" t="s">
        <v>483</v>
      </c>
      <c r="B6" s="533"/>
      <c r="C6" s="533"/>
      <c r="D6" s="533"/>
      <c r="E6" s="533"/>
      <c r="F6" s="533"/>
      <c r="G6" s="533"/>
      <c r="H6" s="533"/>
      <c r="I6" s="533"/>
      <c r="J6" s="533"/>
      <c r="K6" s="533" t="s">
        <v>94</v>
      </c>
      <c r="L6" s="533" t="s">
        <v>94</v>
      </c>
      <c r="M6" s="533" t="s">
        <v>94</v>
      </c>
      <c r="N6" s="533" t="s">
        <v>94</v>
      </c>
      <c r="O6" s="533" t="s">
        <v>94</v>
      </c>
      <c r="P6" s="533" t="s">
        <v>94</v>
      </c>
      <c r="Q6" s="533" t="s">
        <v>94</v>
      </c>
      <c r="R6" s="533" t="s">
        <v>94</v>
      </c>
      <c r="S6" s="533" t="s">
        <v>94</v>
      </c>
      <c r="T6" s="533" t="s">
        <v>94</v>
      </c>
      <c r="U6" s="533" t="s">
        <v>94</v>
      </c>
      <c r="V6" s="533" t="s">
        <v>94</v>
      </c>
      <c r="W6" s="533" t="s">
        <v>94</v>
      </c>
      <c r="X6" s="533" t="s">
        <v>94</v>
      </c>
      <c r="Y6" s="533" t="s">
        <v>94</v>
      </c>
      <c r="Z6" s="533" t="s">
        <v>94</v>
      </c>
      <c r="AA6" s="533" t="s">
        <v>94</v>
      </c>
      <c r="AB6" s="533" t="s">
        <v>94</v>
      </c>
      <c r="AC6" s="533" t="s">
        <v>94</v>
      </c>
      <c r="AD6" s="533" t="s">
        <v>94</v>
      </c>
      <c r="AE6" s="533" t="s">
        <v>94</v>
      </c>
      <c r="AF6" s="533" t="s">
        <v>94</v>
      </c>
      <c r="AG6" s="286"/>
      <c r="AH6" s="286"/>
      <c r="AJ6" s="33"/>
    </row>
    <row r="7" spans="1:37">
      <c r="A7" s="92" t="s">
        <v>89</v>
      </c>
      <c r="B7" s="533"/>
      <c r="C7" s="533"/>
      <c r="D7" s="533"/>
      <c r="E7" s="533"/>
      <c r="F7" s="533"/>
      <c r="G7" s="533"/>
      <c r="H7" s="533"/>
      <c r="I7" s="533"/>
      <c r="J7" s="533"/>
      <c r="K7" s="533"/>
      <c r="L7" s="533"/>
      <c r="M7" s="533"/>
      <c r="N7" s="533"/>
      <c r="O7" s="533"/>
      <c r="P7" s="533"/>
      <c r="Q7" s="533"/>
      <c r="R7" s="533"/>
      <c r="S7" s="533"/>
      <c r="T7" s="533"/>
      <c r="U7" s="533"/>
      <c r="V7" s="533"/>
      <c r="W7" s="533"/>
      <c r="X7" s="533"/>
      <c r="Y7" s="533"/>
      <c r="Z7" s="286"/>
      <c r="AA7" s="286"/>
      <c r="AB7" s="286"/>
      <c r="AC7" s="286"/>
      <c r="AD7" s="286"/>
      <c r="AE7" s="286"/>
      <c r="AF7" s="286"/>
      <c r="AG7" s="286"/>
      <c r="AH7" s="286"/>
    </row>
    <row r="8" spans="1:37">
      <c r="A8" s="92" t="s">
        <v>482</v>
      </c>
      <c r="B8" s="533"/>
      <c r="C8" s="533"/>
      <c r="D8" s="533"/>
      <c r="E8" s="533"/>
      <c r="F8" s="533"/>
      <c r="G8" s="533"/>
      <c r="H8" s="533"/>
      <c r="I8" s="533"/>
      <c r="J8" s="533"/>
      <c r="K8" s="533"/>
      <c r="L8" s="533"/>
      <c r="M8" s="533"/>
      <c r="N8" s="533"/>
      <c r="O8" s="533"/>
      <c r="P8" s="533"/>
      <c r="Q8" s="533"/>
      <c r="R8" s="533"/>
      <c r="S8" s="533"/>
      <c r="T8" s="533"/>
      <c r="U8" s="533"/>
      <c r="V8" s="533"/>
      <c r="W8" s="533"/>
      <c r="X8" s="533"/>
      <c r="Y8" s="533"/>
      <c r="Z8" s="286"/>
      <c r="AA8" s="286"/>
      <c r="AB8" s="286"/>
      <c r="AC8" s="286"/>
      <c r="AD8" s="286"/>
      <c r="AE8" s="286"/>
      <c r="AF8" s="286"/>
      <c r="AG8" s="286"/>
      <c r="AH8" s="286"/>
    </row>
    <row r="9" spans="1:37">
      <c r="A9" s="92" t="s">
        <v>11</v>
      </c>
      <c r="B9" s="533"/>
      <c r="C9" s="533"/>
      <c r="D9" s="533"/>
      <c r="E9" s="533"/>
      <c r="F9" s="533"/>
      <c r="G9" s="533"/>
      <c r="H9" s="533"/>
      <c r="I9" s="533"/>
      <c r="J9" s="533"/>
      <c r="K9" s="286">
        <v>100</v>
      </c>
      <c r="L9" s="286">
        <v>100</v>
      </c>
      <c r="M9" s="286">
        <v>100</v>
      </c>
      <c r="N9" s="286">
        <v>100</v>
      </c>
      <c r="O9" s="286">
        <v>100</v>
      </c>
      <c r="P9" s="286">
        <v>100</v>
      </c>
      <c r="Q9" s="286">
        <v>100</v>
      </c>
      <c r="R9" s="286">
        <v>100</v>
      </c>
      <c r="S9" s="286">
        <v>100</v>
      </c>
      <c r="T9" s="286">
        <v>100</v>
      </c>
      <c r="U9" s="286"/>
      <c r="V9" s="286">
        <v>69.3</v>
      </c>
      <c r="W9" s="286">
        <v>69.3</v>
      </c>
      <c r="X9" s="286">
        <v>69.3</v>
      </c>
      <c r="Y9" s="286">
        <v>69.3</v>
      </c>
      <c r="Z9" s="286">
        <v>69.3</v>
      </c>
      <c r="AA9" s="286"/>
      <c r="AB9" s="286"/>
      <c r="AC9" s="286"/>
      <c r="AD9" s="286"/>
      <c r="AE9" s="286"/>
      <c r="AF9" s="286"/>
      <c r="AG9" s="286"/>
      <c r="AH9" s="286"/>
      <c r="AI9" s="130" t="s">
        <v>15</v>
      </c>
    </row>
    <row r="10" spans="1:37">
      <c r="A10" s="92" t="s">
        <v>10</v>
      </c>
      <c r="B10" s="533">
        <v>1634.5</v>
      </c>
      <c r="C10" s="533">
        <v>1891.4</v>
      </c>
      <c r="D10" s="533">
        <v>2009.7</v>
      </c>
      <c r="E10" s="533">
        <v>2140</v>
      </c>
      <c r="F10" s="533">
        <v>1538.8</v>
      </c>
      <c r="G10" s="533">
        <v>1799.3</v>
      </c>
      <c r="H10" s="533">
        <v>1284.3</v>
      </c>
      <c r="I10" s="533">
        <v>2002.6</v>
      </c>
      <c r="J10" s="533">
        <v>2346.3000000000002</v>
      </c>
      <c r="K10" s="533">
        <v>2178.5</v>
      </c>
      <c r="L10" s="533">
        <v>2237.6999999999998</v>
      </c>
      <c r="M10" s="533">
        <v>2158</v>
      </c>
      <c r="N10" s="533">
        <v>2484.6999999999998</v>
      </c>
      <c r="O10" s="533">
        <v>1634.1</v>
      </c>
      <c r="P10" s="533">
        <v>2008.9</v>
      </c>
      <c r="Q10" s="533">
        <v>1908.1</v>
      </c>
      <c r="R10" s="533">
        <v>2217.5</v>
      </c>
      <c r="S10" s="533">
        <v>2739.1</v>
      </c>
      <c r="T10" s="533">
        <v>3579.6</v>
      </c>
      <c r="U10" s="533">
        <v>3353</v>
      </c>
      <c r="V10" s="533">
        <v>3460.4</v>
      </c>
      <c r="W10" s="286">
        <v>3115.26</v>
      </c>
      <c r="X10" s="286">
        <v>3313.94</v>
      </c>
      <c r="Y10" s="533" t="s">
        <v>7</v>
      </c>
      <c r="Z10" s="286"/>
      <c r="AA10" s="286"/>
      <c r="AB10" s="286"/>
      <c r="AC10" s="286"/>
      <c r="AD10" s="286"/>
      <c r="AE10" s="286"/>
      <c r="AF10" s="286"/>
      <c r="AG10" s="286"/>
      <c r="AH10" s="286"/>
    </row>
    <row r="11" spans="1:37">
      <c r="A11" s="92" t="s">
        <v>9</v>
      </c>
      <c r="B11" s="533">
        <v>513.70000000000005</v>
      </c>
      <c r="C11" s="533">
        <v>523.1</v>
      </c>
      <c r="D11" s="533">
        <v>475.8</v>
      </c>
      <c r="E11" s="533">
        <v>319.7</v>
      </c>
      <c r="F11" s="533">
        <v>274.10000000000002</v>
      </c>
      <c r="G11" s="533">
        <v>1454.7</v>
      </c>
      <c r="H11" s="533">
        <v>1656.5</v>
      </c>
      <c r="I11" s="533">
        <v>871.5</v>
      </c>
      <c r="J11" s="533">
        <v>1212.5</v>
      </c>
      <c r="K11" s="533">
        <v>1139.5</v>
      </c>
      <c r="L11" s="533">
        <v>1138.2</v>
      </c>
      <c r="M11" s="533">
        <v>1138.9000000000001</v>
      </c>
      <c r="N11" s="533">
        <v>1204</v>
      </c>
      <c r="O11" s="533">
        <v>1408.5</v>
      </c>
      <c r="P11" s="533">
        <v>1629.7</v>
      </c>
      <c r="Q11" s="533">
        <v>1642.4</v>
      </c>
      <c r="R11" s="533">
        <v>1873.4</v>
      </c>
      <c r="S11" s="533">
        <v>2426.6</v>
      </c>
      <c r="T11" s="533">
        <v>2695</v>
      </c>
      <c r="U11" s="533">
        <v>2979.96</v>
      </c>
      <c r="V11" s="533">
        <v>3117.23</v>
      </c>
      <c r="W11" s="533">
        <v>2870.4</v>
      </c>
      <c r="X11" s="533">
        <v>2560.0500000000002</v>
      </c>
      <c r="Y11" s="286">
        <v>2799.84</v>
      </c>
      <c r="Z11" s="286">
        <v>2856.8</v>
      </c>
      <c r="AA11" s="286">
        <v>2007.4</v>
      </c>
      <c r="AB11" s="286">
        <v>2294.8000000000002</v>
      </c>
      <c r="AC11" s="286"/>
      <c r="AD11" s="286"/>
      <c r="AE11" s="286"/>
      <c r="AF11" s="286"/>
      <c r="AG11" s="286"/>
      <c r="AH11" s="286"/>
    </row>
    <row r="12" spans="1:37">
      <c r="A12" s="92" t="s">
        <v>8</v>
      </c>
      <c r="B12" s="533">
        <v>1869.7</v>
      </c>
      <c r="C12" s="533">
        <v>1927.6</v>
      </c>
      <c r="D12" s="533">
        <v>1909.6</v>
      </c>
      <c r="E12" s="533">
        <v>1876.4</v>
      </c>
      <c r="F12" s="533">
        <v>2013.1</v>
      </c>
      <c r="G12" s="533">
        <v>1955.6</v>
      </c>
      <c r="H12" s="533">
        <v>1683.5</v>
      </c>
      <c r="I12" s="533">
        <v>1740.5</v>
      </c>
      <c r="J12" s="533">
        <v>1425.4</v>
      </c>
      <c r="K12" s="533">
        <v>1124.2</v>
      </c>
      <c r="L12" s="533">
        <v>1368.4</v>
      </c>
      <c r="M12" s="533">
        <v>1550.6</v>
      </c>
      <c r="N12" s="533">
        <v>1799.5</v>
      </c>
      <c r="O12" s="533">
        <v>1858.1</v>
      </c>
      <c r="P12" s="533">
        <v>1763.9</v>
      </c>
      <c r="Q12" s="533">
        <v>2621.1</v>
      </c>
      <c r="R12" s="533">
        <v>1730.9288222151295</v>
      </c>
      <c r="S12" s="533">
        <v>2270.1088865472425</v>
      </c>
      <c r="T12" s="533">
        <v>2272.0726361928614</v>
      </c>
      <c r="U12" s="533">
        <v>2070.4774277362781</v>
      </c>
      <c r="V12" s="533">
        <v>1765.2385928247998</v>
      </c>
      <c r="W12" s="533">
        <v>1838.6903573567579</v>
      </c>
      <c r="X12" s="533">
        <v>2208.7012602072227</v>
      </c>
      <c r="Y12" s="533">
        <v>2083.7959636862388</v>
      </c>
      <c r="Z12" s="533">
        <v>1710.4133570249016</v>
      </c>
      <c r="AA12" s="533">
        <v>1223.9144441599585</v>
      </c>
      <c r="AB12" s="533">
        <v>1430.5973244088962</v>
      </c>
      <c r="AC12" s="533">
        <v>1895.6838543089555</v>
      </c>
      <c r="AD12" s="533">
        <v>1766.6513608101397</v>
      </c>
      <c r="AE12" s="533">
        <v>1683.7398594384315</v>
      </c>
      <c r="AF12" s="533">
        <v>1728.6234653379852</v>
      </c>
      <c r="AG12" s="279">
        <v>1696.6999940938235</v>
      </c>
      <c r="AH12" s="286">
        <v>1596</v>
      </c>
    </row>
    <row r="13" spans="1:37">
      <c r="A13" s="92" t="s">
        <v>6</v>
      </c>
      <c r="B13" s="533">
        <v>1330.9</v>
      </c>
      <c r="C13" s="533">
        <v>1100</v>
      </c>
      <c r="D13" s="533">
        <v>1078.9000000000001</v>
      </c>
      <c r="E13" s="533">
        <v>1001.2</v>
      </c>
      <c r="F13" s="533">
        <v>869.2</v>
      </c>
      <c r="G13" s="533">
        <v>1079.2</v>
      </c>
      <c r="H13" s="533">
        <v>6084.4</v>
      </c>
      <c r="I13" s="533">
        <v>5930.5</v>
      </c>
      <c r="J13" s="533">
        <v>5256.9</v>
      </c>
      <c r="K13" s="533">
        <v>4716</v>
      </c>
      <c r="L13" s="533">
        <v>4615.6000000000004</v>
      </c>
      <c r="M13" s="533">
        <v>4487.3</v>
      </c>
      <c r="N13" s="533">
        <v>5756.3</v>
      </c>
      <c r="O13" s="533">
        <v>6637.7</v>
      </c>
      <c r="P13" s="533">
        <v>6832.6</v>
      </c>
      <c r="Q13" s="533">
        <v>6694.7</v>
      </c>
      <c r="R13" s="533">
        <v>7263</v>
      </c>
      <c r="S13" s="533">
        <v>8328.5</v>
      </c>
      <c r="T13" s="533">
        <v>7984.7</v>
      </c>
      <c r="U13" s="533"/>
      <c r="V13" s="286">
        <v>10285.370000000001</v>
      </c>
      <c r="W13" s="286">
        <v>11529.67</v>
      </c>
      <c r="X13" s="286">
        <v>10747.46</v>
      </c>
      <c r="Y13" s="286">
        <v>3793.6</v>
      </c>
      <c r="Z13" s="286">
        <v>3489</v>
      </c>
      <c r="AA13" s="286">
        <v>2453.8000000000002</v>
      </c>
      <c r="AB13" s="286">
        <v>2787.1</v>
      </c>
      <c r="AC13" s="286"/>
      <c r="AD13" s="286"/>
      <c r="AE13" s="286"/>
      <c r="AF13" s="286"/>
      <c r="AG13" s="286"/>
      <c r="AH13" s="286"/>
      <c r="AK13" s="8"/>
    </row>
    <row r="14" spans="1:37">
      <c r="A14" s="92" t="s">
        <v>17</v>
      </c>
      <c r="B14" s="533">
        <v>1810.7</v>
      </c>
      <c r="C14" s="533">
        <v>2103.6999999999998</v>
      </c>
      <c r="D14" s="533">
        <v>1590</v>
      </c>
      <c r="E14" s="533">
        <v>1915</v>
      </c>
      <c r="F14" s="533">
        <v>1874.7</v>
      </c>
      <c r="G14" s="533">
        <v>1364.9</v>
      </c>
      <c r="H14" s="533">
        <v>1371.3</v>
      </c>
      <c r="I14" s="533">
        <v>1172.5</v>
      </c>
      <c r="J14" s="533">
        <v>1052.8</v>
      </c>
      <c r="K14" s="533">
        <v>1127.3</v>
      </c>
      <c r="L14" s="533">
        <v>999.4</v>
      </c>
      <c r="M14" s="533">
        <v>1084.5999999999999</v>
      </c>
      <c r="N14" s="533">
        <v>1270.4000000000001</v>
      </c>
      <c r="O14" s="533">
        <v>1580.6</v>
      </c>
      <c r="P14" s="533">
        <v>1651</v>
      </c>
      <c r="Q14" s="533">
        <v>1700.3</v>
      </c>
      <c r="R14" s="533">
        <v>1756.9</v>
      </c>
      <c r="S14" s="533">
        <v>1515.2</v>
      </c>
      <c r="T14" s="533">
        <v>1625.8</v>
      </c>
      <c r="U14" s="533">
        <v>3083.29</v>
      </c>
      <c r="V14" s="286">
        <v>3284.63</v>
      </c>
      <c r="W14" s="286">
        <v>2827.01</v>
      </c>
      <c r="X14" s="286">
        <v>2026.91</v>
      </c>
      <c r="Y14" s="533" t="s">
        <v>7</v>
      </c>
      <c r="Z14" s="286"/>
      <c r="AA14" s="286">
        <v>2230.6</v>
      </c>
      <c r="AB14" s="286">
        <v>2820.6</v>
      </c>
      <c r="AC14" s="286">
        <v>2600.9</v>
      </c>
      <c r="AD14" s="286"/>
      <c r="AE14" s="286"/>
      <c r="AF14" s="286"/>
      <c r="AG14" s="286"/>
      <c r="AH14" s="286"/>
    </row>
    <row r="15" spans="1:37">
      <c r="A15" s="92" t="s">
        <v>4</v>
      </c>
      <c r="B15" s="533"/>
      <c r="C15" s="533"/>
      <c r="D15" s="533"/>
      <c r="E15" s="533"/>
      <c r="F15" s="533"/>
      <c r="G15" s="533"/>
      <c r="H15" s="533"/>
      <c r="I15" s="533"/>
      <c r="J15" s="533"/>
      <c r="K15" s="533"/>
      <c r="L15" s="533"/>
      <c r="M15" s="533"/>
      <c r="N15" s="533"/>
      <c r="O15" s="533"/>
      <c r="P15" s="533"/>
      <c r="Q15" s="533"/>
      <c r="R15" s="533"/>
      <c r="S15" s="533"/>
      <c r="T15" s="533"/>
      <c r="U15" s="533"/>
      <c r="V15" s="533"/>
      <c r="W15" s="533"/>
      <c r="X15" s="533"/>
      <c r="Y15" s="533"/>
      <c r="Z15" s="286"/>
      <c r="AA15" s="286"/>
      <c r="AB15" s="286"/>
      <c r="AC15" s="286"/>
      <c r="AD15" s="286"/>
      <c r="AE15" s="286"/>
      <c r="AF15" s="286"/>
      <c r="AG15" s="286"/>
      <c r="AH15" s="286"/>
    </row>
    <row r="16" spans="1:37">
      <c r="A16" s="92" t="s">
        <v>3</v>
      </c>
      <c r="B16" s="533">
        <v>1405.1</v>
      </c>
      <c r="C16" s="533">
        <v>1564.5</v>
      </c>
      <c r="D16" s="533">
        <v>1393.6</v>
      </c>
      <c r="E16" s="533">
        <v>1739.6</v>
      </c>
      <c r="F16" s="533">
        <v>1463.9</v>
      </c>
      <c r="G16" s="533">
        <v>1445.5</v>
      </c>
      <c r="H16" s="533">
        <v>1718.3</v>
      </c>
      <c r="I16" s="533">
        <v>1323.2</v>
      </c>
      <c r="J16" s="533">
        <v>1162.4000000000001</v>
      </c>
      <c r="K16" s="533">
        <v>1220.5999999999999</v>
      </c>
      <c r="L16" s="533">
        <v>1018.9</v>
      </c>
      <c r="M16" s="533">
        <v>1076.7</v>
      </c>
      <c r="N16" s="533">
        <v>1426.4</v>
      </c>
      <c r="O16" s="533">
        <v>1655.7</v>
      </c>
      <c r="P16" s="533">
        <v>1632.6</v>
      </c>
      <c r="Q16" s="533">
        <v>1609.6</v>
      </c>
      <c r="R16" s="533">
        <v>1843.3</v>
      </c>
      <c r="S16" s="533">
        <v>1825.5</v>
      </c>
      <c r="T16" s="533">
        <v>1875.6</v>
      </c>
      <c r="U16" s="533">
        <v>2024.7</v>
      </c>
      <c r="V16" s="533">
        <v>2294.6</v>
      </c>
      <c r="W16" s="533">
        <v>2219.1</v>
      </c>
      <c r="X16" s="533">
        <v>1969.7</v>
      </c>
      <c r="Y16" s="533">
        <v>1942.8</v>
      </c>
      <c r="Z16" s="286">
        <v>1763.451</v>
      </c>
      <c r="AA16" s="286">
        <v>1599.1</v>
      </c>
      <c r="AB16" s="286">
        <v>1988.6</v>
      </c>
      <c r="AC16" s="286">
        <v>1752.9</v>
      </c>
      <c r="AD16" s="286">
        <v>1518.9</v>
      </c>
      <c r="AE16" s="286">
        <v>1396.4</v>
      </c>
      <c r="AF16" s="286">
        <v>1671</v>
      </c>
      <c r="AG16" s="286">
        <v>2301.3000000000002</v>
      </c>
      <c r="AH16" s="286">
        <v>2723</v>
      </c>
    </row>
    <row r="17" spans="1:37">
      <c r="A17" s="92" t="s">
        <v>32</v>
      </c>
      <c r="B17" s="533"/>
      <c r="C17" s="533"/>
      <c r="D17" s="533"/>
      <c r="E17" s="533"/>
      <c r="F17" s="533"/>
      <c r="G17" s="533"/>
      <c r="H17" s="533"/>
      <c r="I17" s="533"/>
      <c r="J17" s="533"/>
      <c r="K17" s="533"/>
      <c r="L17" s="533"/>
      <c r="M17" s="533"/>
      <c r="N17" s="533"/>
      <c r="O17" s="533"/>
      <c r="P17" s="533"/>
      <c r="Q17" s="533"/>
      <c r="R17" s="533"/>
      <c r="S17" s="533"/>
      <c r="T17" s="533"/>
      <c r="U17" s="533"/>
      <c r="V17" s="533"/>
      <c r="W17" s="533"/>
      <c r="X17" s="533"/>
      <c r="Y17" s="533"/>
      <c r="Z17" s="286"/>
      <c r="AA17" s="286"/>
      <c r="AB17" s="286"/>
      <c r="AC17" s="286"/>
      <c r="AD17" s="286"/>
      <c r="AE17" s="286"/>
      <c r="AF17" s="286"/>
      <c r="AG17" s="286"/>
      <c r="AH17" s="286"/>
      <c r="AK17" s="8"/>
    </row>
    <row r="18" spans="1:37">
      <c r="A18" s="92" t="s">
        <v>1</v>
      </c>
      <c r="B18" s="533"/>
      <c r="C18" s="533"/>
      <c r="D18" s="533"/>
      <c r="E18" s="533"/>
      <c r="F18" s="533"/>
      <c r="G18" s="533"/>
      <c r="H18" s="533"/>
      <c r="I18" s="533"/>
      <c r="J18" s="533"/>
      <c r="K18" s="533"/>
      <c r="L18" s="533"/>
      <c r="M18" s="533"/>
      <c r="N18" s="533"/>
      <c r="O18" s="533"/>
      <c r="P18" s="533"/>
      <c r="Q18" s="533"/>
      <c r="R18" s="533"/>
      <c r="S18" s="533"/>
      <c r="T18" s="533"/>
      <c r="U18" s="286">
        <v>4619.8</v>
      </c>
      <c r="V18" s="286">
        <v>5023.5</v>
      </c>
      <c r="W18" s="286">
        <v>4965.6000000000004</v>
      </c>
      <c r="X18" s="286">
        <v>5289.5</v>
      </c>
      <c r="Y18" s="286">
        <v>5083.8999999999996</v>
      </c>
      <c r="Z18" s="286">
        <v>3714.8</v>
      </c>
      <c r="AA18" s="286"/>
      <c r="AB18" s="286"/>
      <c r="AC18" s="286">
        <v>4023.6</v>
      </c>
      <c r="AD18" s="286">
        <v>3441.2</v>
      </c>
      <c r="AE18" s="286"/>
      <c r="AF18" s="286"/>
      <c r="AG18" s="286"/>
      <c r="AH18" s="286"/>
      <c r="AK18" s="8"/>
    </row>
    <row r="19" spans="1:37">
      <c r="A19" s="92" t="s">
        <v>23</v>
      </c>
      <c r="B19" s="533"/>
      <c r="C19" s="533"/>
      <c r="D19" s="533"/>
      <c r="E19" s="533"/>
      <c r="F19" s="533"/>
      <c r="G19" s="533"/>
      <c r="H19" s="533"/>
      <c r="I19" s="533"/>
      <c r="J19" s="533"/>
      <c r="K19" s="533"/>
      <c r="L19" s="533"/>
      <c r="M19" s="533"/>
      <c r="N19" s="533"/>
      <c r="O19" s="533"/>
      <c r="P19" s="533"/>
      <c r="Q19" s="533"/>
      <c r="R19" s="533"/>
      <c r="S19" s="533"/>
      <c r="T19" s="533"/>
      <c r="U19" s="533"/>
      <c r="V19" s="533"/>
      <c r="W19" s="533"/>
      <c r="X19" s="533"/>
      <c r="Y19" s="533"/>
      <c r="Z19" s="286"/>
      <c r="AA19" s="286"/>
      <c r="AB19" s="286"/>
      <c r="AC19" s="286"/>
      <c r="AD19" s="286"/>
      <c r="AE19" s="286"/>
      <c r="AF19" s="286"/>
      <c r="AG19" s="286"/>
      <c r="AH19" s="286"/>
    </row>
    <row r="20" spans="1:37">
      <c r="C20" s="13"/>
      <c r="D20" s="13"/>
      <c r="E20" s="13"/>
      <c r="F20" s="13"/>
      <c r="G20" s="13"/>
      <c r="H20" s="13"/>
      <c r="I20" s="13"/>
      <c r="J20" s="13"/>
      <c r="K20" s="13"/>
      <c r="L20" s="13"/>
      <c r="M20" s="13"/>
      <c r="N20" s="13"/>
      <c r="O20" s="13"/>
      <c r="U20" s="13"/>
      <c r="V20" s="13"/>
      <c r="W20" s="13"/>
      <c r="AE20" s="190"/>
      <c r="AF20" s="190"/>
      <c r="AG20" s="190"/>
      <c r="AH20" s="190"/>
    </row>
    <row r="21" spans="1:37">
      <c r="A21" s="44" t="s">
        <v>18</v>
      </c>
      <c r="B21" s="13"/>
      <c r="D21" s="17"/>
      <c r="F21" s="17"/>
      <c r="G21" s="17"/>
      <c r="H21" s="17"/>
      <c r="I21" s="17"/>
      <c r="J21" s="17"/>
      <c r="K21" s="17"/>
      <c r="L21" s="17"/>
      <c r="M21" s="17"/>
      <c r="N21" s="17"/>
      <c r="O21" s="17"/>
      <c r="P21" s="17"/>
      <c r="Q21" s="17"/>
      <c r="R21" s="17"/>
      <c r="S21" s="17"/>
      <c r="T21" s="17"/>
      <c r="X21" s="17"/>
      <c r="AE21" s="13"/>
      <c r="AF21" s="13"/>
      <c r="AG21" s="13"/>
      <c r="AH21" s="13"/>
    </row>
    <row r="22" spans="1:37">
      <c r="A22" s="17"/>
      <c r="B22" s="17"/>
      <c r="D22" s="17"/>
      <c r="F22" s="17"/>
      <c r="G22" s="17"/>
      <c r="H22" s="17"/>
      <c r="I22" s="17"/>
      <c r="J22" s="17"/>
      <c r="K22" s="17"/>
      <c r="L22" s="17"/>
      <c r="M22" s="17"/>
      <c r="N22" s="17"/>
      <c r="O22" s="17"/>
      <c r="P22" s="17"/>
      <c r="Q22" s="17"/>
      <c r="R22" s="17"/>
      <c r="S22" s="17"/>
      <c r="T22" s="17"/>
      <c r="U22" s="13"/>
      <c r="V22" s="13"/>
      <c r="W22" s="13"/>
      <c r="X22" s="17"/>
      <c r="AE22" s="8"/>
      <c r="AF22" s="8"/>
      <c r="AG22" s="8"/>
      <c r="AH22" s="8"/>
    </row>
    <row r="23" spans="1:37">
      <c r="A23" s="13" t="s">
        <v>374</v>
      </c>
      <c r="B23" s="13"/>
      <c r="D23" s="17"/>
      <c r="F23" s="17"/>
      <c r="G23" s="17"/>
      <c r="H23" s="17"/>
      <c r="I23" s="17"/>
      <c r="J23" s="17"/>
      <c r="K23" s="17"/>
      <c r="L23" s="17"/>
      <c r="M23" s="17"/>
      <c r="N23" s="17"/>
      <c r="O23" s="17"/>
      <c r="P23" s="17"/>
      <c r="Q23" s="17"/>
      <c r="R23" s="17"/>
      <c r="S23" s="17"/>
      <c r="T23" s="17"/>
      <c r="X23" s="17"/>
      <c r="AE23" s="13"/>
      <c r="AF23" s="13"/>
      <c r="AG23" s="13"/>
      <c r="AH23" s="13"/>
    </row>
    <row r="24" spans="1:37">
      <c r="A24" s="17"/>
      <c r="B24" s="13"/>
      <c r="D24" s="17"/>
      <c r="F24" s="17"/>
      <c r="G24" s="17"/>
      <c r="H24" s="17"/>
      <c r="I24" s="17"/>
      <c r="J24" s="17"/>
      <c r="K24" s="17"/>
      <c r="L24" s="17"/>
      <c r="M24" s="17"/>
      <c r="N24" s="17"/>
      <c r="O24" s="17"/>
      <c r="P24" s="17"/>
      <c r="Q24" s="17"/>
      <c r="R24" s="17"/>
      <c r="S24" s="17"/>
      <c r="T24" s="17"/>
      <c r="X24" s="17"/>
      <c r="AE24" s="13"/>
      <c r="AF24" s="13"/>
      <c r="AG24" s="13"/>
      <c r="AH24" s="13"/>
    </row>
    <row r="25" spans="1:37">
      <c r="A25" s="13" t="s">
        <v>408</v>
      </c>
      <c r="B25" s="17"/>
      <c r="D25" s="17"/>
      <c r="F25" s="17"/>
      <c r="G25" s="17"/>
      <c r="H25" s="17"/>
      <c r="I25" s="17"/>
      <c r="J25" s="17"/>
      <c r="K25" s="17"/>
      <c r="L25" s="17"/>
      <c r="M25" s="17"/>
      <c r="N25" s="17"/>
      <c r="O25" s="17"/>
      <c r="P25" s="17"/>
      <c r="Q25" s="17"/>
      <c r="R25" s="17"/>
      <c r="S25" s="17"/>
      <c r="T25" s="17"/>
      <c r="U25" s="13"/>
      <c r="V25" s="13"/>
      <c r="W25" s="13"/>
      <c r="X25" s="17"/>
      <c r="AE25" s="13"/>
      <c r="AF25" s="13"/>
      <c r="AG25" s="13"/>
      <c r="AH25" s="13"/>
    </row>
    <row r="26" spans="1:37">
      <c r="A26" s="13"/>
      <c r="F26" s="17"/>
      <c r="G26" s="17"/>
      <c r="H26" s="17"/>
      <c r="I26" s="17"/>
      <c r="J26" s="17"/>
      <c r="K26" s="17"/>
      <c r="L26" s="17"/>
      <c r="M26" s="17"/>
      <c r="N26" s="17"/>
      <c r="O26" s="17"/>
      <c r="P26" s="17"/>
      <c r="Q26" s="17"/>
      <c r="R26" s="17"/>
      <c r="S26" s="17"/>
      <c r="T26" s="17"/>
      <c r="U26" s="13"/>
      <c r="V26" s="13"/>
      <c r="W26" s="13"/>
      <c r="X26" s="17"/>
      <c r="AE26" s="13"/>
      <c r="AF26" s="13"/>
      <c r="AG26" s="13"/>
      <c r="AH26" s="13"/>
    </row>
    <row r="27" spans="1:37">
      <c r="A27" s="17" t="s">
        <v>696</v>
      </c>
      <c r="F27" s="17"/>
      <c r="G27" s="17"/>
      <c r="H27" s="17"/>
      <c r="I27" s="17"/>
      <c r="J27" s="17"/>
      <c r="K27" s="17"/>
      <c r="L27" s="17"/>
      <c r="M27" s="17"/>
      <c r="N27" s="17"/>
      <c r="O27" s="17"/>
      <c r="P27" s="17"/>
      <c r="Q27" s="17"/>
      <c r="R27" s="17"/>
      <c r="S27" s="17"/>
      <c r="T27" s="17"/>
      <c r="U27" s="13"/>
      <c r="V27" s="13"/>
      <c r="W27" s="13"/>
      <c r="X27" s="17"/>
      <c r="AE27" s="13"/>
      <c r="AF27" s="13"/>
      <c r="AG27" s="13"/>
      <c r="AH27" s="13"/>
    </row>
    <row r="28" spans="1:37">
      <c r="A28" s="13"/>
      <c r="F28" s="17"/>
      <c r="G28" s="17"/>
      <c r="H28" s="17"/>
      <c r="I28" s="17"/>
      <c r="J28" s="17"/>
      <c r="K28" s="17"/>
      <c r="L28" s="17"/>
      <c r="M28" s="17"/>
      <c r="N28" s="17"/>
      <c r="O28" s="17"/>
      <c r="P28" s="17"/>
      <c r="Q28" s="17"/>
      <c r="R28" s="17"/>
      <c r="S28" s="17"/>
      <c r="T28" s="17"/>
      <c r="U28" s="13"/>
      <c r="V28" s="13"/>
      <c r="W28" s="13"/>
      <c r="X28" s="17"/>
      <c r="AE28" s="13"/>
      <c r="AF28" s="13"/>
      <c r="AG28" s="13"/>
      <c r="AH28" s="13"/>
    </row>
    <row r="29" spans="1:37">
      <c r="A29" s="17" t="s">
        <v>2899</v>
      </c>
      <c r="B29" s="17"/>
      <c r="C29" s="17"/>
      <c r="D29" s="17"/>
      <c r="E29" s="17"/>
      <c r="F29" s="17"/>
      <c r="G29" s="17"/>
      <c r="H29" s="17"/>
      <c r="I29" s="17"/>
      <c r="J29" s="17"/>
      <c r="K29" s="17"/>
      <c r="L29" s="17"/>
      <c r="M29" s="17"/>
      <c r="N29" s="17"/>
      <c r="O29" s="17"/>
      <c r="P29" s="17"/>
      <c r="Q29" s="17"/>
      <c r="R29" s="17"/>
      <c r="S29" s="17"/>
      <c r="T29" s="17"/>
      <c r="U29" s="13"/>
      <c r="V29" s="13"/>
      <c r="W29" s="13"/>
      <c r="X29" s="17"/>
      <c r="AE29" s="13"/>
      <c r="AF29" s="13"/>
      <c r="AG29" s="13"/>
      <c r="AH29" s="13"/>
    </row>
    <row r="30" spans="1:37">
      <c r="U30" s="13"/>
      <c r="V30" s="13"/>
      <c r="W30" s="13"/>
      <c r="AE30" s="13"/>
      <c r="AF30" s="13"/>
      <c r="AG30" s="13"/>
      <c r="AH30" s="13"/>
    </row>
    <row r="31" spans="1:37">
      <c r="A31" s="17" t="s">
        <v>3169</v>
      </c>
      <c r="U31" s="13"/>
      <c r="V31" s="13"/>
      <c r="W31" s="13"/>
      <c r="AE31" s="13"/>
      <c r="AF31" s="13"/>
      <c r="AG31" s="13"/>
      <c r="AH31" s="13"/>
    </row>
    <row r="32" spans="1:37">
      <c r="U32" s="13"/>
      <c r="V32" s="13"/>
      <c r="W32" s="13"/>
      <c r="AE32" s="13"/>
      <c r="AF32" s="13"/>
      <c r="AG32" s="13"/>
      <c r="AH32" s="13"/>
    </row>
    <row r="33" spans="1:34">
      <c r="A33" s="17" t="s">
        <v>3378</v>
      </c>
      <c r="U33" s="13"/>
      <c r="V33" s="13"/>
      <c r="W33" s="13"/>
      <c r="AE33" s="13"/>
      <c r="AF33" s="13"/>
      <c r="AG33" s="13"/>
      <c r="AH33" s="13"/>
    </row>
    <row r="34" spans="1:34">
      <c r="A34" s="17"/>
      <c r="U34" s="13"/>
      <c r="V34" s="13"/>
      <c r="W34" s="13"/>
    </row>
    <row r="35" spans="1:34">
      <c r="A35" s="53" t="s">
        <v>102</v>
      </c>
      <c r="U35" s="13"/>
      <c r="V35" s="13"/>
      <c r="W35" s="13"/>
    </row>
    <row r="36" spans="1:34">
      <c r="U36" s="13"/>
      <c r="V36" s="13"/>
      <c r="W36" s="13"/>
    </row>
    <row r="37" spans="1:34">
      <c r="U37" s="13"/>
      <c r="V37" s="13"/>
      <c r="W37" s="13"/>
    </row>
    <row r="38" spans="1:34">
      <c r="U38" s="13"/>
      <c r="V38" s="13"/>
      <c r="W38" s="13"/>
    </row>
    <row r="39" spans="1:34">
      <c r="U39" s="13"/>
      <c r="V39" s="13"/>
      <c r="W39" s="13"/>
    </row>
    <row r="40" spans="1:34">
      <c r="U40" s="13"/>
      <c r="V40" s="13"/>
      <c r="W40" s="13"/>
    </row>
    <row r="41" spans="1:34">
      <c r="U41" s="13"/>
      <c r="V41" s="13"/>
      <c r="W41" s="13"/>
    </row>
    <row r="42" spans="1:34">
      <c r="U42" s="13"/>
      <c r="V42" s="13"/>
      <c r="W42" s="13"/>
    </row>
    <row r="43" spans="1:34">
      <c r="U43" s="13"/>
      <c r="V43" s="13"/>
      <c r="W43" s="13"/>
    </row>
    <row r="44" spans="1:34">
      <c r="U44" s="13"/>
      <c r="V44" s="13"/>
      <c r="W44" s="13"/>
    </row>
    <row r="45" spans="1:34">
      <c r="U45" s="13"/>
      <c r="V45" s="13"/>
      <c r="W45" s="13"/>
    </row>
  </sheetData>
  <conditionalFormatting sqref="U1:W2">
    <cfRule type="expression" dxfId="58" priority="1" stopIfTrue="1">
      <formula>#N/A</formula>
    </cfRule>
  </conditionalFormatting>
  <hyperlinks>
    <hyperlink ref="AJ3" location="Content!A1" display="Back to content page" xr:uid="{00000000-0004-0000-2801-000000000000}"/>
  </hyperlinks>
  <pageMargins left="0.7" right="0.7" top="0.75" bottom="0.75" header="0.3" footer="0.3"/>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1-000000000000}">
  <sheetPr codeName="Sheet298"/>
  <dimension ref="A1:AE41"/>
  <sheetViews>
    <sheetView topLeftCell="M1" zoomScale="96" zoomScaleNormal="96" workbookViewId="0">
      <selection activeCell="M37" sqref="M37"/>
    </sheetView>
  </sheetViews>
  <sheetFormatPr defaultRowHeight="14.4"/>
  <cols>
    <col min="1" max="1" width="33.77734375" customWidth="1"/>
    <col min="2" max="29" width="11.21875" customWidth="1"/>
  </cols>
  <sheetData>
    <row r="1" spans="1:31">
      <c r="A1" s="18" t="s">
        <v>2881</v>
      </c>
      <c r="B1" s="17"/>
      <c r="C1" s="17"/>
      <c r="D1" s="17"/>
      <c r="E1" s="17"/>
      <c r="F1" s="17"/>
      <c r="G1" s="17"/>
      <c r="H1" s="17"/>
      <c r="I1" s="17"/>
      <c r="J1" s="17"/>
      <c r="K1" s="17"/>
      <c r="L1" s="17"/>
      <c r="M1" s="17"/>
      <c r="N1" s="17"/>
      <c r="O1" s="17"/>
      <c r="P1" s="17"/>
      <c r="Q1" s="17"/>
      <c r="R1" s="17"/>
      <c r="S1" s="17"/>
      <c r="T1" s="17"/>
      <c r="U1" s="62"/>
      <c r="V1" s="62"/>
      <c r="W1" s="62"/>
      <c r="X1" s="17"/>
    </row>
    <row r="2" spans="1:31">
      <c r="A2" s="17"/>
      <c r="B2" s="17"/>
      <c r="C2" s="17"/>
      <c r="D2" s="17"/>
      <c r="E2" s="17"/>
      <c r="F2" s="17"/>
      <c r="G2" s="17"/>
      <c r="H2" s="17"/>
      <c r="I2" s="17"/>
      <c r="J2" s="17"/>
      <c r="K2" s="17"/>
      <c r="L2" s="17"/>
      <c r="M2" s="17"/>
      <c r="N2" s="17"/>
      <c r="O2" s="17"/>
      <c r="P2" s="17"/>
      <c r="Q2" s="17"/>
      <c r="R2" s="17"/>
      <c r="S2" s="17"/>
      <c r="T2" s="17"/>
      <c r="U2" s="62"/>
      <c r="V2" s="62"/>
      <c r="W2" s="62"/>
      <c r="X2" s="17"/>
    </row>
    <row r="3" spans="1:31">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E3" s="1" t="s">
        <v>528</v>
      </c>
    </row>
    <row r="4" spans="1:31">
      <c r="A4" s="92" t="s">
        <v>13</v>
      </c>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row>
    <row r="5" spans="1:31">
      <c r="A5" s="92" t="s">
        <v>12</v>
      </c>
      <c r="B5" s="286"/>
      <c r="C5" s="286"/>
      <c r="D5" s="286"/>
      <c r="E5" s="286"/>
      <c r="F5" s="286"/>
      <c r="G5" s="286"/>
      <c r="H5" s="286"/>
      <c r="I5" s="286"/>
      <c r="J5" s="286"/>
      <c r="K5" s="286"/>
      <c r="L5" s="286"/>
      <c r="M5" s="286"/>
      <c r="N5" s="286"/>
      <c r="O5" s="286"/>
      <c r="P5" s="286"/>
      <c r="Q5" s="286"/>
      <c r="R5" s="286"/>
      <c r="S5" s="286"/>
      <c r="T5" s="286"/>
      <c r="U5" s="286"/>
      <c r="V5" s="286"/>
      <c r="W5" s="286"/>
      <c r="X5" s="286">
        <v>2715.4</v>
      </c>
      <c r="Y5" s="286">
        <v>2915.6</v>
      </c>
      <c r="Z5" s="286">
        <v>2987.6</v>
      </c>
      <c r="AA5" s="286"/>
      <c r="AB5" s="286"/>
      <c r="AC5" s="286"/>
      <c r="AE5" s="33"/>
    </row>
    <row r="6" spans="1:31">
      <c r="A6" s="92" t="s">
        <v>483</v>
      </c>
      <c r="B6" s="286"/>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E6" s="33"/>
    </row>
    <row r="7" spans="1:31">
      <c r="A7" s="92" t="s">
        <v>89</v>
      </c>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row>
    <row r="8" spans="1:31">
      <c r="A8" s="92" t="s">
        <v>482</v>
      </c>
      <c r="B8" s="286"/>
      <c r="C8" s="286"/>
      <c r="D8" s="286"/>
      <c r="E8" s="286"/>
      <c r="F8" s="286"/>
      <c r="G8" s="286"/>
      <c r="H8" s="286"/>
      <c r="I8" s="286"/>
      <c r="J8" s="286"/>
      <c r="K8" s="286"/>
      <c r="L8" s="286"/>
      <c r="M8" s="286"/>
      <c r="N8" s="286"/>
      <c r="O8" s="286"/>
      <c r="P8" s="286"/>
      <c r="Q8" s="286"/>
      <c r="R8" s="286"/>
      <c r="S8" s="286"/>
      <c r="T8" s="286"/>
      <c r="U8" s="286"/>
      <c r="V8" s="286"/>
      <c r="W8" s="286"/>
      <c r="X8" s="286"/>
      <c r="Y8" s="286"/>
      <c r="Z8" s="286"/>
      <c r="AA8" s="286"/>
      <c r="AB8" s="286"/>
      <c r="AC8" s="286"/>
    </row>
    <row r="9" spans="1:31">
      <c r="A9" s="92" t="s">
        <v>11</v>
      </c>
      <c r="B9" s="286"/>
      <c r="C9" s="286"/>
      <c r="D9" s="286"/>
      <c r="E9" s="286"/>
      <c r="F9" s="286"/>
      <c r="G9" s="286"/>
      <c r="H9" s="286"/>
      <c r="I9" s="286"/>
      <c r="J9" s="286"/>
      <c r="K9" s="286">
        <v>1000</v>
      </c>
      <c r="L9" s="286">
        <v>1000</v>
      </c>
      <c r="M9" s="286">
        <v>1000</v>
      </c>
      <c r="N9" s="286">
        <v>1000</v>
      </c>
      <c r="O9" s="286">
        <v>1000</v>
      </c>
      <c r="P9" s="286">
        <v>1000</v>
      </c>
      <c r="Q9" s="286">
        <v>1000</v>
      </c>
      <c r="R9" s="286">
        <v>1000</v>
      </c>
      <c r="S9" s="286">
        <v>1000</v>
      </c>
      <c r="T9" s="286">
        <v>1000</v>
      </c>
      <c r="U9" s="286">
        <v>1000</v>
      </c>
      <c r="V9" s="286">
        <v>1039.5</v>
      </c>
      <c r="W9" s="286">
        <v>1039.5</v>
      </c>
      <c r="X9" s="286">
        <v>1039.5</v>
      </c>
      <c r="Y9" s="286">
        <v>1039.5</v>
      </c>
      <c r="Z9" s="286">
        <v>1039.5</v>
      </c>
      <c r="AA9" s="286"/>
      <c r="AB9" s="286"/>
      <c r="AC9" s="286"/>
    </row>
    <row r="10" spans="1:31">
      <c r="A10" s="92" t="s">
        <v>10</v>
      </c>
      <c r="B10" s="286">
        <v>790</v>
      </c>
      <c r="C10" s="286">
        <v>939.9</v>
      </c>
      <c r="D10" s="286">
        <v>1149.5</v>
      </c>
      <c r="E10" s="286">
        <v>815</v>
      </c>
      <c r="F10" s="286">
        <v>586</v>
      </c>
      <c r="G10" s="286">
        <v>615.5</v>
      </c>
      <c r="H10" s="286">
        <v>510.7</v>
      </c>
      <c r="I10" s="286">
        <v>477.8</v>
      </c>
      <c r="J10" s="286">
        <v>413.7</v>
      </c>
      <c r="K10" s="286">
        <v>384.1</v>
      </c>
      <c r="L10" s="286">
        <v>394.6</v>
      </c>
      <c r="M10" s="286">
        <v>774.8</v>
      </c>
      <c r="N10" s="286">
        <v>1082.0999999999999</v>
      </c>
      <c r="O10" s="286">
        <v>717</v>
      </c>
      <c r="P10" s="286">
        <v>668.9</v>
      </c>
      <c r="Q10" s="286">
        <v>697.2</v>
      </c>
      <c r="R10" s="286">
        <v>903.3</v>
      </c>
      <c r="S10" s="286">
        <v>1079.4000000000001</v>
      </c>
      <c r="T10" s="286">
        <v>1028.5</v>
      </c>
      <c r="U10" s="286"/>
      <c r="V10" s="286"/>
      <c r="W10" s="286"/>
      <c r="X10" s="286"/>
      <c r="Y10" s="286"/>
      <c r="Z10" s="286"/>
      <c r="AA10" s="286"/>
      <c r="AB10" s="286"/>
      <c r="AC10" s="286"/>
    </row>
    <row r="11" spans="1:31">
      <c r="A11" s="92" t="s">
        <v>9</v>
      </c>
      <c r="B11" s="286">
        <v>298.89999999999998</v>
      </c>
      <c r="C11" s="286">
        <v>304.39999999999998</v>
      </c>
      <c r="D11" s="286">
        <v>276.89999999999998</v>
      </c>
      <c r="E11" s="286">
        <v>186</v>
      </c>
      <c r="F11" s="286">
        <v>159.5</v>
      </c>
      <c r="G11" s="286">
        <v>1030.2</v>
      </c>
      <c r="H11" s="286">
        <v>1108.9000000000001</v>
      </c>
      <c r="I11" s="286">
        <v>711</v>
      </c>
      <c r="J11" s="286">
        <v>823.1</v>
      </c>
      <c r="K11" s="286">
        <v>777.7</v>
      </c>
      <c r="L11" s="286">
        <v>816.1</v>
      </c>
      <c r="M11" s="286">
        <v>787.2</v>
      </c>
      <c r="N11" s="286">
        <v>822</v>
      </c>
      <c r="O11" s="286">
        <v>998.9</v>
      </c>
      <c r="P11" s="286">
        <v>2285</v>
      </c>
      <c r="Q11" s="286">
        <v>892</v>
      </c>
      <c r="R11" s="286">
        <v>1028</v>
      </c>
      <c r="S11" s="286">
        <v>1162.5999999999999</v>
      </c>
      <c r="T11" s="286">
        <v>1178.5999999999999</v>
      </c>
      <c r="U11" s="286">
        <v>1618.67</v>
      </c>
      <c r="V11" s="286">
        <v>1261.1099999999999</v>
      </c>
      <c r="W11" s="286">
        <v>850.84</v>
      </c>
      <c r="X11" s="286">
        <v>1373.94</v>
      </c>
      <c r="Y11" s="286">
        <v>1286.0999999999999</v>
      </c>
      <c r="Z11" s="286">
        <v>1217.5</v>
      </c>
      <c r="AA11" s="286">
        <v>880.9</v>
      </c>
      <c r="AB11" s="286"/>
      <c r="AC11" s="286"/>
    </row>
    <row r="12" spans="1:31">
      <c r="A12" s="92" t="s">
        <v>8</v>
      </c>
      <c r="B12" s="286">
        <v>2239.6999999999998</v>
      </c>
      <c r="C12" s="286">
        <v>2309</v>
      </c>
      <c r="D12" s="286">
        <v>2178.9</v>
      </c>
      <c r="E12" s="286">
        <v>2312.1999999999998</v>
      </c>
      <c r="F12" s="286">
        <v>2727.3</v>
      </c>
      <c r="G12" s="286">
        <v>2005.8</v>
      </c>
      <c r="H12" s="286">
        <v>1777.8</v>
      </c>
      <c r="I12" s="286">
        <v>1750.5</v>
      </c>
      <c r="J12" s="286">
        <v>1667.6</v>
      </c>
      <c r="K12" s="286">
        <v>1600</v>
      </c>
      <c r="L12" s="286">
        <v>1441.8</v>
      </c>
      <c r="M12" s="286">
        <v>1401.8</v>
      </c>
      <c r="N12" s="286">
        <v>1505.3</v>
      </c>
      <c r="O12" s="286">
        <v>1557.6</v>
      </c>
      <c r="P12" s="286">
        <v>1450.1</v>
      </c>
      <c r="Q12" s="286">
        <v>1350</v>
      </c>
      <c r="R12" s="286">
        <v>1441.3</v>
      </c>
      <c r="S12" s="286">
        <v>1680.1</v>
      </c>
      <c r="T12" s="286">
        <v>1606.3</v>
      </c>
      <c r="U12" s="286">
        <v>4233.8999999999996</v>
      </c>
      <c r="V12" s="286">
        <v>4744.8</v>
      </c>
      <c r="W12" s="286">
        <v>4736.5</v>
      </c>
      <c r="X12" s="286">
        <v>4751.8999999999996</v>
      </c>
      <c r="Y12" s="286">
        <v>5006.8999999999996</v>
      </c>
      <c r="Z12" s="286">
        <v>4545.3999999999996</v>
      </c>
      <c r="AA12" s="533"/>
      <c r="AB12" s="533"/>
      <c r="AC12" s="533"/>
    </row>
    <row r="13" spans="1:31">
      <c r="A13" s="92" t="s">
        <v>6</v>
      </c>
      <c r="B13" s="286">
        <v>1138.0999999999999</v>
      </c>
      <c r="C13" s="286">
        <v>940.7</v>
      </c>
      <c r="D13" s="286">
        <v>922.6</v>
      </c>
      <c r="E13" s="286">
        <v>856.2</v>
      </c>
      <c r="F13" s="286">
        <v>743.3</v>
      </c>
      <c r="G13" s="286">
        <v>922.9</v>
      </c>
      <c r="H13" s="286">
        <v>1038.4000000000001</v>
      </c>
      <c r="I13" s="286">
        <v>1009.4</v>
      </c>
      <c r="J13" s="286">
        <v>2297.3000000000002</v>
      </c>
      <c r="K13" s="286">
        <v>2034.5</v>
      </c>
      <c r="L13" s="286">
        <v>2455.3000000000002</v>
      </c>
      <c r="M13" s="286">
        <v>2259.1999999999998</v>
      </c>
      <c r="N13" s="286">
        <v>2660.9</v>
      </c>
      <c r="O13" s="286">
        <v>3344.7</v>
      </c>
      <c r="P13" s="286">
        <v>3465.6</v>
      </c>
      <c r="Q13" s="286">
        <v>3275.8</v>
      </c>
      <c r="R13" s="286">
        <v>3519.7</v>
      </c>
      <c r="S13" s="286">
        <v>4111.5</v>
      </c>
      <c r="T13" s="286">
        <v>3709.8</v>
      </c>
      <c r="U13" s="286"/>
      <c r="V13" s="286"/>
      <c r="W13" s="286"/>
      <c r="X13" s="286">
        <v>3436.1</v>
      </c>
      <c r="Y13" s="286">
        <v>3310.8</v>
      </c>
      <c r="Z13" s="286">
        <v>2882</v>
      </c>
      <c r="AA13" s="286">
        <v>2195.6</v>
      </c>
      <c r="AB13" s="286">
        <v>1730</v>
      </c>
      <c r="AC13" s="286">
        <v>1823.4</v>
      </c>
    </row>
    <row r="14" spans="1:31">
      <c r="A14" s="92" t="s">
        <v>17</v>
      </c>
      <c r="B14" s="286">
        <v>1271.0999999999999</v>
      </c>
      <c r="C14" s="286">
        <v>1241.2</v>
      </c>
      <c r="D14" s="286">
        <v>1397.3</v>
      </c>
      <c r="E14" s="286">
        <v>1436.3</v>
      </c>
      <c r="F14" s="286">
        <v>1378.5</v>
      </c>
      <c r="G14" s="286">
        <v>1069.9000000000001</v>
      </c>
      <c r="H14" s="286">
        <v>1075.0999999999999</v>
      </c>
      <c r="I14" s="286">
        <v>919.3</v>
      </c>
      <c r="J14" s="286">
        <v>888.3</v>
      </c>
      <c r="K14" s="286">
        <v>823.7</v>
      </c>
      <c r="L14" s="286">
        <v>670.2</v>
      </c>
      <c r="M14" s="286">
        <v>657.4</v>
      </c>
      <c r="N14" s="286">
        <v>894.9</v>
      </c>
      <c r="O14" s="286">
        <v>1099.2</v>
      </c>
      <c r="P14" s="286">
        <v>1152</v>
      </c>
      <c r="Q14" s="286">
        <v>1186.4000000000001</v>
      </c>
      <c r="R14" s="286">
        <v>1214.9000000000001</v>
      </c>
      <c r="S14" s="286">
        <v>1047.7</v>
      </c>
      <c r="T14" s="286">
        <v>1124.2</v>
      </c>
      <c r="U14" s="286"/>
      <c r="V14" s="286"/>
      <c r="W14" s="286"/>
      <c r="X14" s="286"/>
      <c r="Y14" s="286"/>
      <c r="Z14" s="286"/>
      <c r="AA14" s="286">
        <v>1421.6</v>
      </c>
      <c r="AB14" s="286">
        <v>1959.8</v>
      </c>
      <c r="AC14" s="286">
        <v>2040.2</v>
      </c>
    </row>
    <row r="15" spans="1:31">
      <c r="A15" s="92" t="s">
        <v>4</v>
      </c>
      <c r="B15" s="286" t="s">
        <v>94</v>
      </c>
      <c r="C15" s="286" t="s">
        <v>94</v>
      </c>
      <c r="D15" s="286" t="s">
        <v>94</v>
      </c>
      <c r="E15" s="286" t="s">
        <v>94</v>
      </c>
      <c r="F15" s="286" t="s">
        <v>94</v>
      </c>
      <c r="G15" s="286" t="s">
        <v>94</v>
      </c>
      <c r="H15" s="286" t="s">
        <v>94</v>
      </c>
      <c r="I15" s="286" t="s">
        <v>94</v>
      </c>
      <c r="J15" s="286" t="s">
        <v>94</v>
      </c>
      <c r="K15" s="286" t="s">
        <v>94</v>
      </c>
      <c r="L15" s="286" t="s">
        <v>94</v>
      </c>
      <c r="M15" s="286" t="s">
        <v>94</v>
      </c>
      <c r="N15" s="286" t="s">
        <v>94</v>
      </c>
      <c r="O15" s="286" t="s">
        <v>94</v>
      </c>
      <c r="P15" s="286" t="s">
        <v>94</v>
      </c>
      <c r="Q15" s="286" t="s">
        <v>94</v>
      </c>
      <c r="R15" s="286" t="s">
        <v>94</v>
      </c>
      <c r="S15" s="286" t="s">
        <v>94</v>
      </c>
      <c r="T15" s="286" t="s">
        <v>94</v>
      </c>
      <c r="U15" s="286" t="s">
        <v>94</v>
      </c>
      <c r="V15" s="286" t="s">
        <v>94</v>
      </c>
      <c r="W15" s="286" t="s">
        <v>94</v>
      </c>
      <c r="X15" s="286" t="s">
        <v>94</v>
      </c>
      <c r="Y15" s="286" t="s">
        <v>94</v>
      </c>
      <c r="Z15" s="286" t="s">
        <v>94</v>
      </c>
      <c r="AA15" s="286" t="s">
        <v>94</v>
      </c>
      <c r="AB15" s="286" t="s">
        <v>94</v>
      </c>
      <c r="AC15" s="286" t="s">
        <v>94</v>
      </c>
    </row>
    <row r="16" spans="1:31">
      <c r="A16" s="92" t="s">
        <v>3</v>
      </c>
      <c r="B16" s="286">
        <v>1014</v>
      </c>
      <c r="C16" s="286">
        <v>1113.9000000000001</v>
      </c>
      <c r="D16" s="286">
        <v>1113.9000000000001</v>
      </c>
      <c r="E16" s="286">
        <v>1408.1</v>
      </c>
      <c r="F16" s="286">
        <v>1355</v>
      </c>
      <c r="G16" s="286">
        <v>1182.7</v>
      </c>
      <c r="H16" s="286">
        <v>1248.9000000000001</v>
      </c>
      <c r="I16" s="286">
        <v>1003.2</v>
      </c>
      <c r="J16" s="286">
        <v>911.8</v>
      </c>
      <c r="K16" s="286">
        <v>1199.8</v>
      </c>
      <c r="L16" s="286">
        <v>988.4</v>
      </c>
      <c r="M16" s="286">
        <v>951</v>
      </c>
      <c r="N16" s="286">
        <v>1491.3</v>
      </c>
      <c r="O16" s="286">
        <v>1876.6</v>
      </c>
      <c r="P16" s="286">
        <v>2006</v>
      </c>
      <c r="Q16" s="286">
        <v>2263.8000000000002</v>
      </c>
      <c r="R16" s="286">
        <v>2334.5</v>
      </c>
      <c r="S16" s="286">
        <v>2144.3000000000002</v>
      </c>
      <c r="T16" s="286">
        <v>2161.5</v>
      </c>
      <c r="U16" s="286">
        <v>2892.2</v>
      </c>
      <c r="V16" s="286">
        <v>3205.2</v>
      </c>
      <c r="W16" s="286">
        <v>3088.1</v>
      </c>
      <c r="X16" s="286">
        <v>2470.4</v>
      </c>
      <c r="Y16" s="286">
        <v>2519.3000000000002</v>
      </c>
      <c r="Z16" s="286">
        <v>2377.7249999999999</v>
      </c>
      <c r="AA16" s="286">
        <v>2489.9</v>
      </c>
      <c r="AB16" s="286">
        <v>3387.4</v>
      </c>
      <c r="AC16" s="286">
        <v>3471.6</v>
      </c>
    </row>
    <row r="17" spans="1:29">
      <c r="A17" s="92" t="s">
        <v>32</v>
      </c>
      <c r="B17" s="286"/>
      <c r="C17" s="286"/>
      <c r="D17" s="286"/>
      <c r="E17" s="286"/>
      <c r="F17" s="286"/>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row>
    <row r="18" spans="1:29">
      <c r="A18" s="92" t="s">
        <v>1</v>
      </c>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row>
    <row r="19" spans="1:29">
      <c r="A19" s="92" t="s">
        <v>23</v>
      </c>
      <c r="B19" s="286"/>
      <c r="C19" s="286"/>
      <c r="D19" s="286"/>
      <c r="E19" s="286"/>
      <c r="F19" s="286"/>
      <c r="G19" s="286"/>
      <c r="H19" s="286"/>
      <c r="I19" s="286"/>
      <c r="J19" s="286"/>
      <c r="K19" s="286"/>
      <c r="L19" s="286"/>
      <c r="M19" s="286"/>
      <c r="N19" s="286"/>
      <c r="O19" s="286"/>
      <c r="P19" s="286"/>
      <c r="Q19" s="286"/>
      <c r="R19" s="286"/>
      <c r="S19" s="286"/>
      <c r="T19" s="286"/>
      <c r="U19" s="286"/>
      <c r="V19" s="286"/>
      <c r="W19" s="286"/>
      <c r="X19" s="286"/>
      <c r="Y19" s="286">
        <v>1607.14</v>
      </c>
      <c r="Z19" s="286">
        <v>1607.14</v>
      </c>
      <c r="AA19" s="286">
        <v>1785.7</v>
      </c>
      <c r="AB19" s="286">
        <v>1428.6</v>
      </c>
      <c r="AC19" s="286">
        <v>1428.6</v>
      </c>
    </row>
    <row r="20" spans="1:29">
      <c r="A20" s="17"/>
      <c r="B20" s="17"/>
      <c r="C20" s="13"/>
      <c r="D20" s="13"/>
      <c r="E20" s="13"/>
      <c r="F20" s="13"/>
      <c r="G20" s="13"/>
      <c r="H20" s="13"/>
      <c r="I20" s="13"/>
      <c r="J20" s="13"/>
      <c r="K20" s="13"/>
      <c r="L20" s="13"/>
      <c r="M20" s="13"/>
      <c r="N20" s="13"/>
      <c r="O20" s="13"/>
      <c r="P20" s="17"/>
      <c r="Q20" s="17"/>
      <c r="R20" s="17"/>
      <c r="S20" s="17"/>
      <c r="T20" s="17"/>
      <c r="U20" s="13"/>
      <c r="V20" s="13"/>
      <c r="W20" s="13"/>
      <c r="X20" s="17"/>
    </row>
    <row r="21" spans="1:29">
      <c r="A21" s="44" t="s">
        <v>18</v>
      </c>
      <c r="B21" s="13"/>
      <c r="D21" s="17"/>
      <c r="F21" s="17"/>
      <c r="G21" s="17"/>
      <c r="H21" s="17"/>
      <c r="I21" s="17"/>
      <c r="J21" s="17"/>
      <c r="K21" s="17"/>
      <c r="L21" s="17"/>
      <c r="M21" s="17"/>
      <c r="N21" s="17"/>
      <c r="O21" s="17"/>
      <c r="P21" s="17"/>
      <c r="Q21" s="17"/>
      <c r="R21" s="17"/>
      <c r="S21" s="17"/>
      <c r="T21" s="17"/>
      <c r="X21" s="17"/>
    </row>
    <row r="22" spans="1:29">
      <c r="A22" s="17"/>
      <c r="B22" s="17"/>
      <c r="D22" s="17"/>
      <c r="F22" s="17"/>
      <c r="G22" s="17"/>
      <c r="H22" s="17"/>
      <c r="I22" s="17"/>
      <c r="J22" s="17"/>
      <c r="K22" s="17"/>
      <c r="L22" s="17"/>
      <c r="M22" s="17"/>
      <c r="N22" s="17"/>
      <c r="O22" s="17"/>
      <c r="P22" s="17"/>
      <c r="Q22" s="17"/>
      <c r="R22" s="17"/>
      <c r="S22" s="17"/>
      <c r="T22" s="17"/>
      <c r="U22" s="13"/>
      <c r="V22" s="13"/>
      <c r="W22" s="13"/>
      <c r="X22" s="17"/>
    </row>
    <row r="23" spans="1:29">
      <c r="A23" s="13" t="s">
        <v>374</v>
      </c>
      <c r="B23" s="13"/>
      <c r="D23" s="17"/>
      <c r="F23" s="17"/>
      <c r="G23" s="17"/>
      <c r="H23" s="17"/>
      <c r="I23" s="17"/>
      <c r="J23" s="17"/>
      <c r="K23" s="17"/>
      <c r="L23" s="17"/>
      <c r="M23" s="17"/>
      <c r="N23" s="17"/>
      <c r="O23" s="17"/>
      <c r="P23" s="17"/>
      <c r="Q23" s="17"/>
      <c r="R23" s="17"/>
      <c r="S23" s="17"/>
      <c r="T23" s="17"/>
      <c r="X23" s="17"/>
    </row>
    <row r="24" spans="1:29">
      <c r="A24" s="17"/>
      <c r="B24" s="13"/>
      <c r="D24" s="17"/>
      <c r="F24" s="17"/>
      <c r="G24" s="17"/>
      <c r="H24" s="17"/>
      <c r="I24" s="17"/>
      <c r="J24" s="17"/>
      <c r="K24" s="17"/>
      <c r="L24" s="17"/>
      <c r="M24" s="17"/>
      <c r="N24" s="17"/>
      <c r="O24" s="17"/>
      <c r="P24" s="17"/>
      <c r="Q24" s="17"/>
      <c r="R24" s="17"/>
      <c r="S24" s="17"/>
      <c r="T24" s="17"/>
      <c r="X24" s="17"/>
    </row>
    <row r="25" spans="1:29">
      <c r="A25" s="13" t="s">
        <v>409</v>
      </c>
      <c r="B25" s="17"/>
      <c r="D25" s="17"/>
      <c r="F25" s="17"/>
      <c r="G25" s="17"/>
      <c r="H25" s="17"/>
      <c r="I25" s="17"/>
      <c r="J25" s="17"/>
      <c r="K25" s="17"/>
      <c r="L25" s="17"/>
      <c r="M25" s="17"/>
      <c r="N25" s="17"/>
      <c r="O25" s="17"/>
      <c r="P25" s="17"/>
      <c r="Q25" s="17"/>
      <c r="R25" s="17"/>
      <c r="S25" s="17"/>
      <c r="T25" s="17"/>
      <c r="U25" s="13"/>
      <c r="V25" s="13"/>
      <c r="W25" s="13"/>
      <c r="X25" s="17"/>
    </row>
    <row r="26" spans="1:29">
      <c r="A26" s="13"/>
      <c r="F26" s="17"/>
      <c r="G26" s="17"/>
      <c r="H26" s="17"/>
      <c r="I26" s="17"/>
      <c r="J26" s="17"/>
      <c r="K26" s="17"/>
      <c r="L26" s="17"/>
      <c r="M26" s="17"/>
      <c r="N26" s="17"/>
      <c r="O26" s="17"/>
      <c r="P26" s="17"/>
      <c r="Q26" s="17"/>
      <c r="R26" s="17"/>
      <c r="S26" s="17"/>
      <c r="T26" s="17"/>
      <c r="U26" s="13"/>
      <c r="V26" s="13"/>
      <c r="W26" s="13"/>
      <c r="X26" s="17"/>
    </row>
    <row r="27" spans="1:29">
      <c r="A27" s="17" t="s">
        <v>567</v>
      </c>
      <c r="F27" s="17"/>
      <c r="G27" s="17"/>
      <c r="H27" s="17"/>
      <c r="I27" s="17"/>
      <c r="J27" s="17"/>
      <c r="K27" s="17"/>
      <c r="L27" s="17"/>
      <c r="M27" s="17"/>
      <c r="N27" s="17"/>
      <c r="O27" s="17"/>
      <c r="P27" s="17"/>
      <c r="Q27" s="17"/>
      <c r="R27" s="17"/>
      <c r="S27" s="17"/>
      <c r="T27" s="17"/>
      <c r="U27" s="13"/>
      <c r="V27" s="13"/>
      <c r="W27" s="13"/>
      <c r="X27" s="17"/>
    </row>
    <row r="28" spans="1:29">
      <c r="A28" s="13"/>
      <c r="F28" s="17"/>
      <c r="G28" s="17"/>
      <c r="H28" s="17"/>
      <c r="I28" s="17"/>
      <c r="J28" s="17"/>
      <c r="K28" s="17"/>
      <c r="L28" s="17"/>
      <c r="M28" s="17"/>
      <c r="N28" s="17"/>
      <c r="O28" s="17"/>
      <c r="P28" s="17"/>
      <c r="Q28" s="17"/>
      <c r="R28" s="17"/>
      <c r="S28" s="17"/>
      <c r="T28" s="17"/>
      <c r="U28" s="13"/>
      <c r="V28" s="13"/>
      <c r="W28" s="13"/>
      <c r="X28" s="17"/>
    </row>
    <row r="29" spans="1:29">
      <c r="A29" s="17" t="s">
        <v>2899</v>
      </c>
      <c r="U29" s="13"/>
      <c r="V29" s="13"/>
      <c r="W29" s="13"/>
    </row>
    <row r="30" spans="1:29">
      <c r="U30" s="13"/>
      <c r="V30" s="13"/>
      <c r="W30" s="13"/>
    </row>
    <row r="31" spans="1:29">
      <c r="A31" s="53" t="s">
        <v>102</v>
      </c>
      <c r="U31" s="13"/>
      <c r="V31" s="13"/>
      <c r="W31" s="13"/>
    </row>
    <row r="32" spans="1:29">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row r="39" spans="21:23">
      <c r="U39" s="13"/>
      <c r="V39" s="13"/>
      <c r="W39" s="13"/>
    </row>
    <row r="40" spans="21:23">
      <c r="U40" s="13"/>
      <c r="V40" s="13"/>
      <c r="W40" s="13"/>
    </row>
    <row r="41" spans="21:23">
      <c r="U41" s="13"/>
      <c r="V41" s="13"/>
      <c r="W41" s="13"/>
    </row>
  </sheetData>
  <conditionalFormatting sqref="U1:W2">
    <cfRule type="expression" dxfId="57" priority="1" stopIfTrue="1">
      <formula>#N/A</formula>
    </cfRule>
  </conditionalFormatting>
  <hyperlinks>
    <hyperlink ref="AE3" location="Content!A1" display="Back to content page" xr:uid="{00000000-0004-0000-2901-000000000000}"/>
  </hyperlinks>
  <pageMargins left="0.7" right="0.7" top="0.75" bottom="0.75" header="0.3" footer="0.3"/>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1-000000000000}">
  <sheetPr codeName="Sheet299"/>
  <dimension ref="A1:AK42"/>
  <sheetViews>
    <sheetView topLeftCell="A16" zoomScale="99" zoomScaleNormal="99" workbookViewId="0">
      <selection activeCell="D37" sqref="D37"/>
    </sheetView>
  </sheetViews>
  <sheetFormatPr defaultRowHeight="14.4"/>
  <cols>
    <col min="1" max="1" width="34.21875" customWidth="1"/>
    <col min="2" max="34" width="10.5546875" customWidth="1"/>
  </cols>
  <sheetData>
    <row r="1" spans="1:37">
      <c r="A1" s="18" t="s">
        <v>3015</v>
      </c>
      <c r="B1" s="17"/>
      <c r="C1" s="17"/>
      <c r="D1" s="17"/>
      <c r="E1" s="17"/>
      <c r="F1" s="17"/>
      <c r="G1" s="17"/>
      <c r="H1" s="17"/>
      <c r="I1" s="17"/>
      <c r="J1" s="17"/>
      <c r="K1" s="17"/>
      <c r="L1" s="17"/>
      <c r="M1" s="17"/>
      <c r="N1" s="17"/>
      <c r="O1" s="17"/>
      <c r="P1" s="17"/>
      <c r="Q1" s="17"/>
      <c r="R1" s="17"/>
      <c r="S1" s="17"/>
      <c r="T1" s="17"/>
      <c r="U1" s="62"/>
      <c r="V1" s="62"/>
      <c r="W1" s="62"/>
      <c r="X1" s="17"/>
      <c r="AE1" s="13"/>
      <c r="AF1" s="13"/>
      <c r="AG1" s="13"/>
      <c r="AH1" s="13"/>
    </row>
    <row r="2" spans="1:37">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row>
    <row r="3" spans="1:37">
      <c r="A3" s="27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J3" s="1" t="s">
        <v>528</v>
      </c>
    </row>
    <row r="4" spans="1:37">
      <c r="A4" s="92" t="s">
        <v>13</v>
      </c>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row>
    <row r="5" spans="1:37">
      <c r="A5" s="92" t="s">
        <v>12</v>
      </c>
      <c r="B5" s="286"/>
      <c r="C5" s="286"/>
      <c r="D5" s="286"/>
      <c r="E5" s="286"/>
      <c r="F5" s="286"/>
      <c r="G5" s="286"/>
      <c r="H5" s="286"/>
      <c r="I5" s="286"/>
      <c r="J5" s="286"/>
      <c r="K5" s="286"/>
      <c r="L5" s="286"/>
      <c r="M5" s="286"/>
      <c r="N5" s="286"/>
      <c r="O5" s="286"/>
      <c r="P5" s="286"/>
      <c r="Q5" s="286"/>
      <c r="R5" s="286"/>
      <c r="S5" s="286"/>
      <c r="T5" s="286"/>
      <c r="U5" s="286"/>
      <c r="V5" s="286"/>
      <c r="W5" s="286"/>
      <c r="X5" s="286">
        <v>3550.6</v>
      </c>
      <c r="Y5" s="286">
        <v>3994.2</v>
      </c>
      <c r="Z5" s="286">
        <v>3421.3</v>
      </c>
      <c r="AA5" s="286"/>
      <c r="AB5" s="286"/>
      <c r="AC5" s="286"/>
      <c r="AD5" s="286"/>
      <c r="AE5" s="286"/>
      <c r="AF5" s="286"/>
      <c r="AG5" s="286"/>
      <c r="AH5" s="286"/>
      <c r="AJ5" s="33"/>
    </row>
    <row r="6" spans="1:37">
      <c r="A6" s="92" t="s">
        <v>483</v>
      </c>
      <c r="B6" s="286"/>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J6" s="33"/>
    </row>
    <row r="7" spans="1:37">
      <c r="A7" s="92" t="s">
        <v>89</v>
      </c>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row>
    <row r="8" spans="1:37">
      <c r="A8" s="92" t="s">
        <v>482</v>
      </c>
      <c r="B8" s="286"/>
      <c r="C8" s="286"/>
      <c r="D8" s="286"/>
      <c r="E8" s="286"/>
      <c r="F8" s="286"/>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row>
    <row r="9" spans="1:37">
      <c r="A9" s="92" t="s">
        <v>11</v>
      </c>
      <c r="B9" s="286"/>
      <c r="C9" s="286"/>
      <c r="D9" s="286"/>
      <c r="E9" s="286"/>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6"/>
      <c r="AG9" s="286"/>
      <c r="AH9" s="286"/>
    </row>
    <row r="10" spans="1:37">
      <c r="A10" s="92" t="s">
        <v>10</v>
      </c>
      <c r="B10" s="286">
        <v>1089.7</v>
      </c>
      <c r="C10" s="286">
        <v>1180.3</v>
      </c>
      <c r="D10" s="286">
        <v>1306.3</v>
      </c>
      <c r="E10" s="286">
        <v>978</v>
      </c>
      <c r="F10" s="286">
        <v>1008.1</v>
      </c>
      <c r="G10" s="286">
        <v>1058.8</v>
      </c>
      <c r="H10" s="286">
        <v>854.5</v>
      </c>
      <c r="I10" s="286">
        <v>1047.5</v>
      </c>
      <c r="J10" s="286">
        <v>954.8</v>
      </c>
      <c r="K10" s="286">
        <v>886.6</v>
      </c>
      <c r="L10" s="286">
        <v>910.7</v>
      </c>
      <c r="M10" s="286">
        <v>1788.2</v>
      </c>
      <c r="N10" s="286">
        <v>2254.4</v>
      </c>
      <c r="O10" s="286">
        <v>1493.8</v>
      </c>
      <c r="P10" s="286">
        <v>1393.7</v>
      </c>
      <c r="Q10" s="286">
        <v>1452.4</v>
      </c>
      <c r="R10" s="286">
        <v>1881.9</v>
      </c>
      <c r="S10" s="286">
        <v>2248.8000000000002</v>
      </c>
      <c r="T10" s="286">
        <v>2142.6</v>
      </c>
      <c r="U10" s="286"/>
      <c r="V10" s="286"/>
      <c r="W10" s="286"/>
      <c r="X10" s="286"/>
      <c r="Y10" s="286"/>
      <c r="Z10" s="286"/>
      <c r="AA10" s="286"/>
      <c r="AB10" s="286"/>
      <c r="AC10" s="286"/>
      <c r="AD10" s="286"/>
      <c r="AE10" s="286"/>
      <c r="AF10" s="286"/>
      <c r="AG10" s="286"/>
      <c r="AH10" s="286"/>
    </row>
    <row r="11" spans="1:37">
      <c r="A11" s="92" t="s">
        <v>9</v>
      </c>
      <c r="B11" s="286">
        <v>536.5</v>
      </c>
      <c r="C11" s="286">
        <v>546.4</v>
      </c>
      <c r="D11" s="286">
        <v>497</v>
      </c>
      <c r="E11" s="286">
        <v>333.9</v>
      </c>
      <c r="F11" s="286">
        <v>286.3</v>
      </c>
      <c r="G11" s="286">
        <v>1839.6</v>
      </c>
      <c r="H11" s="286">
        <v>1980.2</v>
      </c>
      <c r="I11" s="286">
        <v>1269.7</v>
      </c>
      <c r="J11" s="286">
        <v>1469.8</v>
      </c>
      <c r="K11" s="286">
        <v>1388.8</v>
      </c>
      <c r="L11" s="286">
        <v>1457.4</v>
      </c>
      <c r="M11" s="286">
        <v>1405.8</v>
      </c>
      <c r="N11" s="286">
        <v>1467.8</v>
      </c>
      <c r="O11" s="286">
        <v>1783.8</v>
      </c>
      <c r="P11" s="286">
        <v>4080.4</v>
      </c>
      <c r="Q11" s="286">
        <v>1592.9</v>
      </c>
      <c r="R11" s="286">
        <v>1835.8</v>
      </c>
      <c r="S11" s="286">
        <v>2076</v>
      </c>
      <c r="T11" s="286">
        <v>2104.6</v>
      </c>
      <c r="U11" s="286">
        <v>2890.3</v>
      </c>
      <c r="V11" s="286">
        <v>2247.6999999999998</v>
      </c>
      <c r="W11" s="286">
        <v>1412.3</v>
      </c>
      <c r="X11" s="286">
        <v>2437.9</v>
      </c>
      <c r="Y11" s="286">
        <v>2284.5</v>
      </c>
      <c r="Z11" s="286">
        <v>2174.1999999999998</v>
      </c>
      <c r="AA11" s="286">
        <v>1573</v>
      </c>
      <c r="AB11" s="286"/>
      <c r="AC11" s="286"/>
      <c r="AD11" s="286"/>
      <c r="AE11" s="286"/>
      <c r="AF11" s="286"/>
      <c r="AG11" s="286"/>
      <c r="AH11" s="286"/>
    </row>
    <row r="12" spans="1:37">
      <c r="A12" s="92" t="s">
        <v>8</v>
      </c>
      <c r="B12" s="286">
        <v>2986.2</v>
      </c>
      <c r="C12" s="286">
        <v>3078.7</v>
      </c>
      <c r="D12" s="286">
        <v>2905.1</v>
      </c>
      <c r="E12" s="286">
        <v>3082.9</v>
      </c>
      <c r="F12" s="286">
        <v>3636.4</v>
      </c>
      <c r="G12" s="286">
        <v>2674.4</v>
      </c>
      <c r="H12" s="286">
        <v>2370.4</v>
      </c>
      <c r="I12" s="286">
        <v>2334</v>
      </c>
      <c r="J12" s="286">
        <v>2223.5</v>
      </c>
      <c r="K12" s="286">
        <v>2133.4</v>
      </c>
      <c r="L12" s="286">
        <v>1922.5</v>
      </c>
      <c r="M12" s="286">
        <v>1869</v>
      </c>
      <c r="N12" s="286">
        <v>2007.1</v>
      </c>
      <c r="O12" s="286">
        <v>2076.6999999999998</v>
      </c>
      <c r="P12" s="286">
        <v>1933.5</v>
      </c>
      <c r="Q12" s="286">
        <v>1800</v>
      </c>
      <c r="R12" s="286">
        <v>1921.7</v>
      </c>
      <c r="S12" s="286">
        <v>2240.1</v>
      </c>
      <c r="T12" s="286">
        <v>2141.6999999999998</v>
      </c>
      <c r="U12" s="286"/>
      <c r="V12" s="286"/>
      <c r="W12" s="286"/>
      <c r="X12" s="286"/>
      <c r="Y12" s="286"/>
      <c r="Z12" s="286"/>
      <c r="AA12" s="533"/>
      <c r="AB12" s="533"/>
      <c r="AC12" s="533"/>
      <c r="AD12" s="533"/>
      <c r="AE12" s="533"/>
      <c r="AF12" s="286"/>
      <c r="AG12" s="286"/>
      <c r="AH12" s="286"/>
    </row>
    <row r="13" spans="1:37">
      <c r="A13" s="92" t="s">
        <v>6</v>
      </c>
      <c r="B13" s="286">
        <v>2276.1999999999998</v>
      </c>
      <c r="C13" s="286">
        <v>1881.3</v>
      </c>
      <c r="D13" s="286">
        <v>1845.3</v>
      </c>
      <c r="E13" s="286">
        <v>1712.4</v>
      </c>
      <c r="F13" s="286">
        <v>1486.7</v>
      </c>
      <c r="G13" s="286">
        <v>1845.9</v>
      </c>
      <c r="H13" s="286">
        <v>2076.6999999999998</v>
      </c>
      <c r="I13" s="286">
        <v>2018.8</v>
      </c>
      <c r="J13" s="286">
        <v>4594.5</v>
      </c>
      <c r="K13" s="286">
        <v>4068.9</v>
      </c>
      <c r="L13" s="286">
        <v>4910.5</v>
      </c>
      <c r="M13" s="286">
        <v>4518.3999999999996</v>
      </c>
      <c r="N13" s="286">
        <v>5321.7</v>
      </c>
      <c r="O13" s="286">
        <v>6689.3</v>
      </c>
      <c r="P13" s="286">
        <v>6931.1</v>
      </c>
      <c r="Q13" s="286">
        <v>6551.5</v>
      </c>
      <c r="R13" s="286">
        <v>7039.4</v>
      </c>
      <c r="S13" s="286">
        <v>8222.9</v>
      </c>
      <c r="T13" s="286">
        <v>7419.6</v>
      </c>
      <c r="U13" s="286"/>
      <c r="V13" s="286"/>
      <c r="W13" s="286"/>
      <c r="X13" s="286">
        <v>6872.2</v>
      </c>
      <c r="Y13" s="286">
        <v>6621.6</v>
      </c>
      <c r="Z13" s="286">
        <v>5764</v>
      </c>
      <c r="AA13" s="286">
        <v>4391.3</v>
      </c>
      <c r="AB13" s="286"/>
      <c r="AC13" s="286"/>
      <c r="AD13" s="286"/>
      <c r="AE13" s="286"/>
      <c r="AF13" s="286"/>
      <c r="AG13" s="286"/>
      <c r="AH13" s="286"/>
    </row>
    <row r="14" spans="1:37">
      <c r="A14" s="92" t="s">
        <v>17</v>
      </c>
      <c r="B14" s="286">
        <v>2414.1</v>
      </c>
      <c r="C14" s="286">
        <v>2405.3000000000002</v>
      </c>
      <c r="D14" s="286">
        <v>2708.3</v>
      </c>
      <c r="E14" s="286">
        <v>2709.3</v>
      </c>
      <c r="F14" s="286">
        <v>2696.4</v>
      </c>
      <c r="G14" s="286">
        <v>2140.1</v>
      </c>
      <c r="H14" s="286">
        <v>2150.1999999999998</v>
      </c>
      <c r="I14" s="286">
        <v>1838.5</v>
      </c>
      <c r="J14" s="286">
        <v>1757.9</v>
      </c>
      <c r="K14" s="286">
        <v>1707.5</v>
      </c>
      <c r="L14" s="286">
        <v>1356.7</v>
      </c>
      <c r="M14" s="286">
        <v>1345.3</v>
      </c>
      <c r="N14" s="286">
        <v>1788.6</v>
      </c>
      <c r="O14" s="286">
        <v>2185</v>
      </c>
      <c r="P14" s="286">
        <v>2288.3000000000002</v>
      </c>
      <c r="Q14" s="286">
        <v>2356.6</v>
      </c>
      <c r="R14" s="286">
        <v>2208.8000000000002</v>
      </c>
      <c r="S14" s="286">
        <v>1904.9</v>
      </c>
      <c r="T14" s="286">
        <v>2044</v>
      </c>
      <c r="U14" s="286">
        <v>3876.42</v>
      </c>
      <c r="V14" s="286">
        <v>4129.55</v>
      </c>
      <c r="W14" s="286">
        <v>3554.22</v>
      </c>
      <c r="X14" s="286">
        <v>2548.3000000000002</v>
      </c>
      <c r="Y14" s="286"/>
      <c r="Z14" s="286"/>
      <c r="AA14" s="286">
        <v>2442.8000000000002</v>
      </c>
      <c r="AB14" s="286">
        <v>3076.7</v>
      </c>
      <c r="AC14" s="286">
        <v>3317.2</v>
      </c>
      <c r="AD14" s="286"/>
      <c r="AE14" s="286"/>
      <c r="AF14" s="286"/>
      <c r="AG14" s="286"/>
      <c r="AH14" s="286"/>
      <c r="AK14" s="8"/>
    </row>
    <row r="15" spans="1:37">
      <c r="A15" s="92" t="s">
        <v>4</v>
      </c>
      <c r="B15" s="286" t="s">
        <v>94</v>
      </c>
      <c r="C15" s="286" t="s">
        <v>94</v>
      </c>
      <c r="D15" s="286" t="s">
        <v>94</v>
      </c>
      <c r="E15" s="286" t="s">
        <v>94</v>
      </c>
      <c r="F15" s="286" t="s">
        <v>94</v>
      </c>
      <c r="G15" s="286" t="s">
        <v>94</v>
      </c>
      <c r="H15" s="286" t="s">
        <v>94</v>
      </c>
      <c r="I15" s="286" t="s">
        <v>94</v>
      </c>
      <c r="J15" s="286" t="s">
        <v>94</v>
      </c>
      <c r="K15" s="286" t="s">
        <v>94</v>
      </c>
      <c r="L15" s="286" t="s">
        <v>94</v>
      </c>
      <c r="M15" s="286" t="s">
        <v>94</v>
      </c>
      <c r="N15" s="286" t="s">
        <v>94</v>
      </c>
      <c r="O15" s="286" t="s">
        <v>94</v>
      </c>
      <c r="P15" s="286" t="s">
        <v>94</v>
      </c>
      <c r="Q15" s="286" t="s">
        <v>94</v>
      </c>
      <c r="R15" s="286" t="s">
        <v>94</v>
      </c>
      <c r="S15" s="286" t="s">
        <v>94</v>
      </c>
      <c r="T15" s="286" t="s">
        <v>94</v>
      </c>
      <c r="U15" s="286" t="s">
        <v>94</v>
      </c>
      <c r="V15" s="286" t="s">
        <v>94</v>
      </c>
      <c r="W15" s="286" t="s">
        <v>94</v>
      </c>
      <c r="X15" s="286" t="s">
        <v>94</v>
      </c>
      <c r="Y15" s="286" t="s">
        <v>94</v>
      </c>
      <c r="Z15" s="286" t="s">
        <v>94</v>
      </c>
      <c r="AA15" s="286" t="s">
        <v>94</v>
      </c>
      <c r="AB15" s="286" t="s">
        <v>94</v>
      </c>
      <c r="AC15" s="286" t="s">
        <v>94</v>
      </c>
      <c r="AD15" s="286" t="s">
        <v>94</v>
      </c>
      <c r="AE15" s="286" t="s">
        <v>94</v>
      </c>
      <c r="AF15" s="286" t="s">
        <v>94</v>
      </c>
      <c r="AG15" s="286"/>
      <c r="AH15" s="286"/>
    </row>
    <row r="16" spans="1:37" ht="15" customHeight="1">
      <c r="A16" s="92" t="s">
        <v>3</v>
      </c>
      <c r="B16" s="286">
        <v>2235.5</v>
      </c>
      <c r="C16" s="286">
        <v>2429.8000000000002</v>
      </c>
      <c r="D16" s="286">
        <v>2369.1999999999998</v>
      </c>
      <c r="E16" s="286">
        <v>2951.4</v>
      </c>
      <c r="F16" s="286">
        <v>2887.4</v>
      </c>
      <c r="G16" s="286">
        <v>2587.6</v>
      </c>
      <c r="H16" s="286">
        <v>2723.9</v>
      </c>
      <c r="I16" s="286">
        <v>2197</v>
      </c>
      <c r="J16" s="286">
        <v>2009.6</v>
      </c>
      <c r="K16" s="286">
        <v>2043.2</v>
      </c>
      <c r="L16" s="286">
        <v>1756.3</v>
      </c>
      <c r="M16" s="286">
        <v>1718.1</v>
      </c>
      <c r="N16" s="286">
        <v>2586.3000000000002</v>
      </c>
      <c r="O16" s="286">
        <v>3201</v>
      </c>
      <c r="P16" s="286">
        <v>3421.1</v>
      </c>
      <c r="Q16" s="286">
        <v>3860.8</v>
      </c>
      <c r="R16" s="286">
        <v>3983.1</v>
      </c>
      <c r="S16" s="286">
        <v>3658</v>
      </c>
      <c r="T16" s="286">
        <v>3687.3</v>
      </c>
      <c r="U16" s="286">
        <v>4932.1000000000004</v>
      </c>
      <c r="V16" s="286">
        <v>6295.6</v>
      </c>
      <c r="W16" s="286">
        <v>5270.4</v>
      </c>
      <c r="X16" s="286">
        <v>4365.8999999999996</v>
      </c>
      <c r="Y16" s="286">
        <v>4455.3</v>
      </c>
      <c r="Z16" s="286">
        <v>4050.3530000000001</v>
      </c>
      <c r="AA16" s="286">
        <v>3858.8</v>
      </c>
      <c r="AB16" s="286">
        <v>5249.7</v>
      </c>
      <c r="AC16" s="286">
        <v>5380.2</v>
      </c>
      <c r="AD16" s="286">
        <v>4959.2</v>
      </c>
      <c r="AE16" s="286">
        <v>4784.3999999999996</v>
      </c>
      <c r="AF16" s="286">
        <v>5764.3</v>
      </c>
      <c r="AG16" s="286">
        <v>5529.4</v>
      </c>
      <c r="AH16" s="286">
        <v>4428.6000000000004</v>
      </c>
    </row>
    <row r="17" spans="1:34">
      <c r="A17" s="92" t="s">
        <v>32</v>
      </c>
      <c r="B17" s="286"/>
      <c r="C17" s="286"/>
      <c r="D17" s="286"/>
      <c r="E17" s="286"/>
      <c r="F17" s="286"/>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row>
    <row r="18" spans="1:34">
      <c r="A18" s="92" t="s">
        <v>1</v>
      </c>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row>
    <row r="19" spans="1:34">
      <c r="A19" s="92" t="s">
        <v>23</v>
      </c>
      <c r="B19" s="286"/>
      <c r="C19" s="286"/>
      <c r="D19" s="286"/>
      <c r="E19" s="286"/>
      <c r="F19" s="286"/>
      <c r="G19" s="286"/>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row>
    <row r="20" spans="1:34">
      <c r="A20" s="17"/>
      <c r="B20" s="17"/>
      <c r="C20" s="13"/>
      <c r="D20" s="13"/>
      <c r="E20" s="13"/>
      <c r="F20" s="13"/>
      <c r="G20" s="13"/>
      <c r="H20" s="13"/>
      <c r="I20" s="13"/>
      <c r="J20" s="13"/>
      <c r="K20" s="13"/>
      <c r="L20" s="13"/>
      <c r="M20" s="13"/>
      <c r="N20" s="13"/>
      <c r="O20" s="13"/>
      <c r="P20" s="17"/>
      <c r="Q20" s="17"/>
      <c r="R20" s="17"/>
      <c r="S20" s="17"/>
      <c r="T20" s="17"/>
      <c r="X20" s="17"/>
      <c r="AE20" s="190"/>
      <c r="AF20" s="190"/>
      <c r="AG20" s="190"/>
      <c r="AH20" s="190"/>
    </row>
    <row r="21" spans="1:34">
      <c r="A21" s="44" t="s">
        <v>18</v>
      </c>
      <c r="B21" s="13"/>
      <c r="D21" s="17"/>
      <c r="F21" s="17"/>
      <c r="G21" s="17"/>
      <c r="H21" s="17"/>
      <c r="I21" s="17"/>
      <c r="J21" s="17"/>
      <c r="K21" s="17"/>
      <c r="L21" s="17"/>
      <c r="M21" s="17"/>
      <c r="N21" s="17"/>
      <c r="O21" s="17"/>
      <c r="P21" s="17"/>
      <c r="Q21" s="17"/>
      <c r="R21" s="17"/>
      <c r="S21" s="17"/>
      <c r="T21" s="17"/>
      <c r="U21" s="13"/>
      <c r="V21" s="13"/>
      <c r="W21" s="13"/>
      <c r="X21" s="17"/>
      <c r="AE21" s="8"/>
      <c r="AF21" s="8"/>
      <c r="AG21" s="8"/>
      <c r="AH21" s="8"/>
    </row>
    <row r="22" spans="1:34">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row>
    <row r="23" spans="1:34">
      <c r="A23" s="13" t="s">
        <v>378</v>
      </c>
      <c r="B23" s="13"/>
      <c r="D23" s="17"/>
      <c r="F23" s="17"/>
      <c r="G23" s="17"/>
      <c r="H23" s="17"/>
      <c r="I23" s="17"/>
      <c r="J23" s="17"/>
      <c r="K23" s="17"/>
      <c r="L23" s="17"/>
      <c r="M23" s="17"/>
      <c r="N23" s="17"/>
      <c r="O23" s="17"/>
      <c r="P23" s="17"/>
      <c r="Q23" s="17"/>
      <c r="R23" s="17"/>
      <c r="S23" s="17"/>
      <c r="T23" s="17"/>
      <c r="X23" s="17"/>
      <c r="AE23" s="13"/>
      <c r="AF23" s="13"/>
      <c r="AG23" s="13"/>
      <c r="AH23" s="13"/>
    </row>
    <row r="24" spans="1:34">
      <c r="A24" s="17"/>
      <c r="B24" s="13"/>
      <c r="D24" s="17"/>
      <c r="F24" s="17"/>
      <c r="G24" s="17"/>
      <c r="H24" s="17"/>
      <c r="I24" s="17"/>
      <c r="J24" s="17"/>
      <c r="K24" s="17"/>
      <c r="L24" s="17"/>
      <c r="M24" s="17"/>
      <c r="N24" s="17"/>
      <c r="O24" s="17"/>
      <c r="P24" s="17"/>
      <c r="Q24" s="17"/>
      <c r="R24" s="17"/>
      <c r="S24" s="17"/>
      <c r="T24" s="17"/>
      <c r="X24" s="17"/>
      <c r="AE24" s="13"/>
      <c r="AF24" s="13"/>
      <c r="AG24" s="13"/>
      <c r="AH24" s="13"/>
    </row>
    <row r="25" spans="1:34">
      <c r="A25" s="13" t="s">
        <v>410</v>
      </c>
      <c r="B25" s="17"/>
      <c r="D25" s="17"/>
      <c r="F25" s="17"/>
      <c r="G25" s="17"/>
      <c r="H25" s="17"/>
      <c r="I25" s="17"/>
      <c r="J25" s="17"/>
      <c r="K25" s="17"/>
      <c r="L25" s="17"/>
      <c r="M25" s="17"/>
      <c r="N25" s="17"/>
      <c r="O25" s="17"/>
      <c r="P25" s="17"/>
      <c r="Q25" s="17"/>
      <c r="R25" s="17"/>
      <c r="S25" s="17"/>
      <c r="T25" s="17"/>
      <c r="U25" s="13"/>
      <c r="V25" s="13"/>
      <c r="W25" s="13"/>
      <c r="X25" s="17"/>
      <c r="AE25" s="13"/>
      <c r="AF25" s="13"/>
      <c r="AG25" s="13"/>
      <c r="AH25" s="13"/>
    </row>
    <row r="26" spans="1:34">
      <c r="A26" s="13"/>
      <c r="F26" s="17"/>
      <c r="G26" s="17"/>
      <c r="H26" s="17"/>
      <c r="I26" s="17"/>
      <c r="J26" s="17"/>
      <c r="K26" s="17"/>
      <c r="L26" s="17"/>
      <c r="M26" s="17"/>
      <c r="N26" s="17"/>
      <c r="O26" s="17"/>
      <c r="P26" s="17"/>
      <c r="Q26" s="17"/>
      <c r="R26" s="17"/>
      <c r="S26" s="17"/>
      <c r="T26" s="17"/>
      <c r="U26" s="13"/>
      <c r="V26" s="13"/>
      <c r="W26" s="13"/>
      <c r="X26" s="17"/>
      <c r="AE26" s="13"/>
      <c r="AF26" s="13"/>
      <c r="AG26" s="13"/>
      <c r="AH26" s="13"/>
    </row>
    <row r="27" spans="1:34">
      <c r="A27" s="17" t="s">
        <v>2730</v>
      </c>
      <c r="F27" s="17"/>
      <c r="G27" s="17"/>
      <c r="H27" s="17"/>
      <c r="I27" s="17"/>
      <c r="J27" s="17"/>
      <c r="K27" s="17"/>
      <c r="L27" s="17"/>
      <c r="M27" s="17"/>
      <c r="N27" s="17"/>
      <c r="O27" s="17"/>
      <c r="P27" s="17"/>
      <c r="Q27" s="17"/>
      <c r="R27" s="17"/>
      <c r="S27" s="17"/>
      <c r="T27" s="17"/>
      <c r="U27" s="13"/>
      <c r="V27" s="13"/>
      <c r="W27" s="13"/>
      <c r="X27" s="17"/>
      <c r="AE27" s="13"/>
      <c r="AF27" s="13"/>
      <c r="AG27" s="13"/>
      <c r="AH27" s="13"/>
    </row>
    <row r="28" spans="1:34">
      <c r="A28" s="13"/>
      <c r="F28" s="17"/>
      <c r="G28" s="17"/>
      <c r="H28" s="17"/>
      <c r="I28" s="17"/>
      <c r="J28" s="17"/>
      <c r="K28" s="17"/>
      <c r="L28" s="17"/>
      <c r="M28" s="17"/>
      <c r="N28" s="17"/>
      <c r="O28" s="17"/>
      <c r="P28" s="17"/>
      <c r="Q28" s="17"/>
      <c r="R28" s="17"/>
      <c r="S28" s="17"/>
      <c r="T28" s="17"/>
      <c r="U28" s="13"/>
      <c r="V28" s="13"/>
      <c r="W28" s="13"/>
      <c r="X28" s="17"/>
      <c r="AE28" s="13"/>
      <c r="AF28" s="13"/>
      <c r="AG28" s="13"/>
      <c r="AH28" s="13"/>
    </row>
    <row r="29" spans="1:34">
      <c r="A29" s="17" t="s">
        <v>2899</v>
      </c>
      <c r="B29" s="17"/>
      <c r="C29" s="17"/>
      <c r="D29" s="17"/>
      <c r="E29" s="17"/>
      <c r="F29" s="17"/>
      <c r="G29" s="17"/>
      <c r="H29" s="17"/>
      <c r="I29" s="17"/>
      <c r="J29" s="17"/>
      <c r="K29" s="17"/>
      <c r="L29" s="17"/>
      <c r="M29" s="17"/>
      <c r="N29" s="17"/>
      <c r="O29" s="17"/>
      <c r="P29" s="17"/>
      <c r="Q29" s="17"/>
      <c r="R29" s="17"/>
      <c r="S29" s="17"/>
      <c r="T29" s="17"/>
      <c r="U29" s="13"/>
      <c r="V29" s="13"/>
      <c r="W29" s="13"/>
      <c r="X29" s="17"/>
      <c r="AE29" s="13"/>
      <c r="AF29" s="13"/>
      <c r="AG29" s="13"/>
      <c r="AH29" s="13"/>
    </row>
    <row r="30" spans="1:34">
      <c r="B30" s="17"/>
      <c r="C30" s="17"/>
      <c r="D30" s="17"/>
      <c r="E30" s="17"/>
      <c r="F30" s="17"/>
      <c r="G30" s="17"/>
      <c r="H30" s="17"/>
      <c r="I30" s="17"/>
      <c r="J30" s="17"/>
      <c r="K30" s="17"/>
      <c r="L30" s="17"/>
      <c r="M30" s="17"/>
      <c r="N30" s="17"/>
      <c r="O30" s="17"/>
      <c r="P30" s="17"/>
      <c r="Q30" s="17"/>
      <c r="R30" s="17"/>
      <c r="S30" s="17"/>
      <c r="T30" s="17"/>
      <c r="U30" s="13"/>
      <c r="V30" s="13"/>
      <c r="W30" s="13"/>
      <c r="X30" s="17"/>
      <c r="AE30" s="13"/>
      <c r="AF30" s="13"/>
      <c r="AG30" s="13"/>
      <c r="AH30" s="13"/>
    </row>
    <row r="31" spans="1:34">
      <c r="A31" s="17" t="s">
        <v>3170</v>
      </c>
      <c r="B31" s="17"/>
      <c r="C31" s="17"/>
      <c r="D31" s="17"/>
      <c r="E31" s="17"/>
      <c r="F31" s="17"/>
      <c r="G31" s="17"/>
      <c r="H31" s="17"/>
      <c r="I31" s="17"/>
      <c r="J31" s="17"/>
      <c r="K31" s="17"/>
      <c r="L31" s="17"/>
      <c r="M31" s="17"/>
      <c r="N31" s="17"/>
      <c r="O31" s="17"/>
      <c r="P31" s="17"/>
      <c r="Q31" s="17"/>
      <c r="R31" s="17"/>
      <c r="S31" s="17"/>
      <c r="T31" s="17"/>
      <c r="U31" s="13"/>
      <c r="V31" s="13"/>
      <c r="W31" s="13"/>
      <c r="X31" s="17"/>
      <c r="AE31" s="13"/>
      <c r="AF31" s="13"/>
      <c r="AG31" s="13"/>
      <c r="AH31" s="13"/>
    </row>
    <row r="32" spans="1:34">
      <c r="B32" s="17"/>
      <c r="C32" s="17"/>
      <c r="D32" s="17"/>
      <c r="E32" s="17"/>
      <c r="F32" s="17"/>
      <c r="G32" s="17"/>
      <c r="H32" s="17"/>
      <c r="I32" s="17"/>
      <c r="J32" s="17"/>
      <c r="K32" s="17"/>
      <c r="L32" s="17"/>
      <c r="M32" s="17"/>
      <c r="N32" s="17"/>
      <c r="O32" s="17"/>
      <c r="P32" s="17"/>
      <c r="Q32" s="17"/>
      <c r="R32" s="17"/>
      <c r="S32" s="17"/>
      <c r="T32" s="17"/>
      <c r="U32" s="13"/>
      <c r="V32" s="13"/>
      <c r="W32" s="13"/>
      <c r="X32" s="17"/>
      <c r="AE32" s="13"/>
      <c r="AF32" s="13"/>
      <c r="AG32" s="13"/>
      <c r="AH32" s="13"/>
    </row>
    <row r="33" spans="1:23">
      <c r="A33" s="17" t="s">
        <v>3380</v>
      </c>
      <c r="U33" s="13"/>
      <c r="V33" s="13"/>
      <c r="W33" s="13"/>
    </row>
    <row r="34" spans="1:23">
      <c r="U34" s="13"/>
      <c r="V34" s="13"/>
      <c r="W34" s="13"/>
    </row>
    <row r="35" spans="1:23">
      <c r="A35" s="53" t="s">
        <v>102</v>
      </c>
      <c r="U35" s="13"/>
      <c r="V35" s="13"/>
      <c r="W35" s="13"/>
    </row>
    <row r="36" spans="1:23">
      <c r="U36" s="13"/>
      <c r="V36" s="13"/>
      <c r="W36" s="13"/>
    </row>
    <row r="37" spans="1:23">
      <c r="U37" s="13"/>
      <c r="V37" s="13"/>
      <c r="W37" s="13"/>
    </row>
    <row r="38" spans="1:23">
      <c r="U38" s="13"/>
      <c r="V38" s="13"/>
      <c r="W38" s="13"/>
    </row>
    <row r="39" spans="1:23">
      <c r="U39" s="13"/>
      <c r="V39" s="13"/>
      <c r="W39" s="13"/>
    </row>
    <row r="40" spans="1:23">
      <c r="U40" s="13"/>
      <c r="V40" s="13"/>
      <c r="W40" s="13"/>
    </row>
    <row r="41" spans="1:23">
      <c r="U41" s="13"/>
      <c r="V41" s="13"/>
      <c r="W41" s="13"/>
    </row>
    <row r="42" spans="1:23">
      <c r="U42" s="13"/>
      <c r="V42" s="13"/>
      <c r="W42" s="13"/>
    </row>
  </sheetData>
  <conditionalFormatting sqref="U1:W2">
    <cfRule type="expression" dxfId="56" priority="1" stopIfTrue="1">
      <formula>#N/A</formula>
    </cfRule>
  </conditionalFormatting>
  <hyperlinks>
    <hyperlink ref="AJ3" location="Content!A1" display="Back to content page" xr:uid="{00000000-0004-0000-2A01-000000000000}"/>
  </hyperlinks>
  <pageMargins left="0.7" right="0.7" top="0.75" bottom="0.75" header="0.3" footer="0.3"/>
</worksheet>
</file>

<file path=xl/worksheets/sheet2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1-000000000000}">
  <sheetPr codeName="Sheet300"/>
  <dimension ref="A1:AE89"/>
  <sheetViews>
    <sheetView topLeftCell="A69" zoomScale="95" zoomScaleNormal="95" workbookViewId="0">
      <selection activeCell="D94" sqref="D94"/>
    </sheetView>
  </sheetViews>
  <sheetFormatPr defaultRowHeight="14.4"/>
  <cols>
    <col min="1" max="1" width="17.44140625" customWidth="1"/>
    <col min="2" max="2" width="27.21875" customWidth="1"/>
    <col min="3" max="13" width="12.77734375" style="23" customWidth="1"/>
    <col min="14" max="26" width="12.77734375" customWidth="1"/>
    <col min="28" max="28" width="8.88671875" customWidth="1"/>
    <col min="29" max="29" width="8.77734375" customWidth="1"/>
    <col min="30" max="31" width="8.88671875" customWidth="1"/>
  </cols>
  <sheetData>
    <row r="1" spans="1:31">
      <c r="A1" s="18" t="s">
        <v>3016</v>
      </c>
      <c r="B1" s="17"/>
      <c r="C1" s="43"/>
      <c r="D1" s="43"/>
      <c r="E1" s="43"/>
      <c r="F1" s="43"/>
      <c r="G1" s="43"/>
      <c r="H1" s="43"/>
      <c r="I1" s="43"/>
      <c r="J1" s="43"/>
      <c r="K1" s="43"/>
      <c r="L1" s="43"/>
      <c r="M1" s="43"/>
      <c r="N1" s="62"/>
      <c r="O1" s="62"/>
      <c r="P1" s="17"/>
      <c r="R1" s="13"/>
      <c r="S1" s="13"/>
      <c r="T1" s="13"/>
      <c r="U1" s="13"/>
      <c r="V1" s="13"/>
      <c r="W1" s="13"/>
      <c r="X1" s="13"/>
      <c r="Y1" s="13"/>
      <c r="Z1" s="13"/>
      <c r="AA1" s="17"/>
      <c r="AB1" s="17"/>
    </row>
    <row r="2" spans="1:31">
      <c r="A2" s="40"/>
      <c r="B2" s="40"/>
      <c r="C2" s="58"/>
      <c r="D2" s="58"/>
      <c r="E2" s="58"/>
      <c r="F2" s="43" t="s">
        <v>15</v>
      </c>
      <c r="G2" s="58"/>
      <c r="H2" s="58"/>
      <c r="I2" s="58"/>
      <c r="J2" s="58"/>
      <c r="K2" s="58"/>
      <c r="L2" s="58"/>
      <c r="M2" s="43"/>
      <c r="N2" s="62"/>
      <c r="O2" s="62"/>
      <c r="P2" s="17"/>
      <c r="R2" s="13"/>
      <c r="S2" s="13"/>
      <c r="T2" s="13"/>
      <c r="U2" s="13"/>
      <c r="V2" s="13"/>
      <c r="W2" s="13"/>
      <c r="X2" s="13"/>
      <c r="Y2" s="13"/>
      <c r="Z2" s="13"/>
      <c r="AA2" s="17"/>
      <c r="AB2" s="17"/>
    </row>
    <row r="3" spans="1:31">
      <c r="A3" s="215" t="s">
        <v>14</v>
      </c>
      <c r="B3" s="215"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A3" s="17"/>
      <c r="AB3" s="1" t="s">
        <v>528</v>
      </c>
    </row>
    <row r="4" spans="1:31" s="5" customFormat="1" ht="15">
      <c r="A4" s="871" t="s">
        <v>13</v>
      </c>
      <c r="B4" s="92" t="s">
        <v>84</v>
      </c>
      <c r="C4" s="533">
        <v>394.60700000000003</v>
      </c>
      <c r="D4" s="533">
        <v>458.65899999999999</v>
      </c>
      <c r="E4" s="533">
        <v>546.85900000000004</v>
      </c>
      <c r="F4" s="533">
        <v>618.68399999999997</v>
      </c>
      <c r="G4" s="533">
        <v>530.601</v>
      </c>
      <c r="H4" s="533">
        <v>720.27300000000002</v>
      </c>
      <c r="I4" s="533">
        <v>526.08399999999995</v>
      </c>
      <c r="J4" s="533">
        <v>615.89400000000001</v>
      </c>
      <c r="K4" s="533">
        <v>702.38499999999999</v>
      </c>
      <c r="L4" s="533">
        <v>970.23099999999999</v>
      </c>
      <c r="M4" s="533">
        <v>1072.7370000000001</v>
      </c>
      <c r="N4" s="533">
        <v>1262.222</v>
      </c>
      <c r="O4" s="533">
        <v>454.34300000000002</v>
      </c>
      <c r="P4" s="286">
        <v>1548.75</v>
      </c>
      <c r="Q4" s="286">
        <v>1686.8689999999999</v>
      </c>
      <c r="R4" s="286">
        <v>1841.4760000000001</v>
      </c>
      <c r="S4" s="286">
        <v>2238.4560000000001</v>
      </c>
      <c r="T4" s="286">
        <v>2380.5219999999999</v>
      </c>
      <c r="U4" s="286">
        <v>2765.3159999999998</v>
      </c>
      <c r="V4" s="286">
        <v>2818.6840000000002</v>
      </c>
      <c r="W4" s="286">
        <v>2972.1770000000001</v>
      </c>
      <c r="X4" s="533">
        <v>2970.2080000000001</v>
      </c>
      <c r="Y4" s="286">
        <v>3089.902</v>
      </c>
      <c r="Z4" s="286">
        <v>3214.6979999999999</v>
      </c>
      <c r="AA4" s="14"/>
      <c r="AB4" s="14"/>
      <c r="AC4" s="312"/>
      <c r="AD4" s="619"/>
      <c r="AE4" s="621"/>
    </row>
    <row r="5" spans="1:31" s="5" customFormat="1" ht="15.6">
      <c r="A5" s="871"/>
      <c r="B5" s="92" t="s">
        <v>57</v>
      </c>
      <c r="C5" s="533">
        <v>686853</v>
      </c>
      <c r="D5" s="533">
        <v>745169</v>
      </c>
      <c r="E5" s="533">
        <v>815429</v>
      </c>
      <c r="F5" s="533">
        <v>818448</v>
      </c>
      <c r="G5" s="533">
        <v>1067773</v>
      </c>
      <c r="H5" s="533">
        <v>1090249</v>
      </c>
      <c r="I5" s="533">
        <v>1122458</v>
      </c>
      <c r="J5" s="533">
        <v>1209857</v>
      </c>
      <c r="K5" s="533">
        <v>883943</v>
      </c>
      <c r="L5" s="533">
        <v>1544096</v>
      </c>
      <c r="M5" s="533">
        <v>1568226</v>
      </c>
      <c r="N5" s="533">
        <v>1721985</v>
      </c>
      <c r="O5" s="533">
        <v>1922590</v>
      </c>
      <c r="P5" s="286">
        <v>1942712</v>
      </c>
      <c r="Q5" s="286">
        <v>1932868</v>
      </c>
      <c r="R5" s="286">
        <v>2004976</v>
      </c>
      <c r="S5" s="286">
        <v>2287574</v>
      </c>
      <c r="T5" s="286">
        <v>2638714</v>
      </c>
      <c r="U5" s="286">
        <v>2639535</v>
      </c>
      <c r="V5" s="286">
        <v>2642691</v>
      </c>
      <c r="W5" s="286">
        <v>2703660</v>
      </c>
      <c r="X5" s="533">
        <v>2741091</v>
      </c>
      <c r="Y5" s="286">
        <v>2758105</v>
      </c>
      <c r="Z5" s="286"/>
      <c r="AB5"/>
      <c r="AC5" s="312"/>
      <c r="AD5" s="329"/>
      <c r="AE5" s="619"/>
    </row>
    <row r="6" spans="1:31" s="5" customFormat="1" ht="15.6">
      <c r="A6" s="871"/>
      <c r="B6" s="92" t="s">
        <v>524</v>
      </c>
      <c r="C6" s="286">
        <v>686853</v>
      </c>
      <c r="D6" s="286">
        <v>745169</v>
      </c>
      <c r="E6" s="286">
        <v>815428</v>
      </c>
      <c r="F6" s="286">
        <v>818445</v>
      </c>
      <c r="G6" s="286">
        <v>1067772</v>
      </c>
      <c r="H6" s="286">
        <v>1090250</v>
      </c>
      <c r="I6" s="286">
        <v>1122456</v>
      </c>
      <c r="J6" s="286">
        <v>1209857</v>
      </c>
      <c r="K6" s="286">
        <v>883943</v>
      </c>
      <c r="L6" s="286">
        <v>1466891</v>
      </c>
      <c r="M6" s="286">
        <v>1489815</v>
      </c>
      <c r="N6" s="286">
        <v>1711142</v>
      </c>
      <c r="O6" s="286">
        <v>584732</v>
      </c>
      <c r="P6" s="286">
        <v>1635980</v>
      </c>
      <c r="Q6" s="286">
        <v>1624186</v>
      </c>
      <c r="R6" s="286">
        <v>1671922</v>
      </c>
      <c r="S6" s="286">
        <v>2287574</v>
      </c>
      <c r="T6" s="286">
        <v>2664361</v>
      </c>
      <c r="U6" s="286">
        <v>2639535</v>
      </c>
      <c r="V6" s="286">
        <v>2642691</v>
      </c>
      <c r="W6" s="286">
        <v>2703660</v>
      </c>
      <c r="X6" s="286">
        <v>2741091</v>
      </c>
      <c r="Y6" s="286">
        <v>2758105</v>
      </c>
      <c r="Z6" s="286">
        <v>2796510</v>
      </c>
      <c r="AB6"/>
      <c r="AC6"/>
      <c r="AD6" s="619"/>
      <c r="AE6" s="621"/>
    </row>
    <row r="7" spans="1:31" s="5" customFormat="1" ht="15.6">
      <c r="A7" s="871"/>
      <c r="B7" s="92" t="s">
        <v>56</v>
      </c>
      <c r="C7" s="533">
        <v>574.51448854412808</v>
      </c>
      <c r="D7" s="533">
        <v>615.51003866237056</v>
      </c>
      <c r="E7" s="533">
        <v>670.63962650334975</v>
      </c>
      <c r="F7" s="533">
        <v>755.92340625183272</v>
      </c>
      <c r="G7" s="533">
        <v>496.92303513949128</v>
      </c>
      <c r="H7" s="533">
        <v>660.64999830313991</v>
      </c>
      <c r="I7" s="533">
        <v>468.68925162455963</v>
      </c>
      <c r="J7" s="533">
        <v>509.06346783132221</v>
      </c>
      <c r="K7" s="533">
        <v>794.60440322509487</v>
      </c>
      <c r="L7" s="533">
        <v>628.348885043417</v>
      </c>
      <c r="M7" s="533">
        <v>684.0449016914655</v>
      </c>
      <c r="N7" s="533">
        <v>733.00406217243471</v>
      </c>
      <c r="O7" s="533">
        <v>236.31819576716825</v>
      </c>
      <c r="P7" s="533">
        <v>797.21029159237185</v>
      </c>
      <c r="Q7" s="533">
        <v>872.72850499878939</v>
      </c>
      <c r="R7" s="533">
        <v>918.45288921164149</v>
      </c>
      <c r="S7" s="533">
        <v>978.52834487540076</v>
      </c>
      <c r="T7" s="533">
        <v>902.15233632746856</v>
      </c>
      <c r="U7" s="533">
        <v>1047.6527115571494</v>
      </c>
      <c r="V7" s="533">
        <v>1066.5961325028163</v>
      </c>
      <c r="W7" s="533">
        <v>1099.3161122330471</v>
      </c>
      <c r="X7" s="533">
        <v>1083.5860611705339</v>
      </c>
      <c r="Y7" s="533">
        <v>1120.2989008757825</v>
      </c>
      <c r="Z7" s="286">
        <v>1149.5</v>
      </c>
      <c r="AA7" s="14"/>
      <c r="AB7"/>
      <c r="AC7" s="312"/>
      <c r="AD7" s="619"/>
      <c r="AE7" s="621"/>
    </row>
    <row r="8" spans="1:31" s="5" customFormat="1" ht="15.6">
      <c r="A8" s="871" t="s">
        <v>12</v>
      </c>
      <c r="B8" s="92" t="s">
        <v>84</v>
      </c>
      <c r="C8" s="533">
        <v>9.3469999999999995</v>
      </c>
      <c r="D8" s="533">
        <v>2.419</v>
      </c>
      <c r="E8" s="533">
        <v>1.994</v>
      </c>
      <c r="F8" s="533">
        <v>1.2529999999999999</v>
      </c>
      <c r="G8" s="533">
        <v>6.22</v>
      </c>
      <c r="H8" s="533">
        <v>2.5859999999999999</v>
      </c>
      <c r="I8" s="533">
        <v>10.467000000000001</v>
      </c>
      <c r="J8" s="533">
        <v>0.873</v>
      </c>
      <c r="K8" s="533">
        <v>10.595000000000001</v>
      </c>
      <c r="L8" s="533">
        <v>16.571999999999999</v>
      </c>
      <c r="M8" s="533">
        <v>17.616</v>
      </c>
      <c r="N8" s="533">
        <v>35.299999999999997</v>
      </c>
      <c r="O8" s="533">
        <v>35.9</v>
      </c>
      <c r="P8" s="533">
        <v>15</v>
      </c>
      <c r="Q8" s="533">
        <v>36.4</v>
      </c>
      <c r="R8" s="533">
        <v>41.4</v>
      </c>
      <c r="S8" s="533">
        <v>11.861000000000001</v>
      </c>
      <c r="T8" s="533">
        <v>12.265000000000001</v>
      </c>
      <c r="U8" s="533">
        <v>24.632999999999999</v>
      </c>
      <c r="V8" s="533">
        <v>7.2779999999999996</v>
      </c>
      <c r="W8" s="533">
        <v>61.947000000000003</v>
      </c>
      <c r="X8" s="286">
        <v>67.436109999999999</v>
      </c>
      <c r="Y8" s="286">
        <v>29.782349999999997</v>
      </c>
      <c r="Z8" s="286">
        <v>32.740389999999998</v>
      </c>
      <c r="AA8" s="14"/>
      <c r="AB8"/>
      <c r="AC8" s="312"/>
      <c r="AD8" s="619"/>
      <c r="AE8" s="621"/>
    </row>
    <row r="9" spans="1:31" s="5" customFormat="1" ht="15.6">
      <c r="A9" s="871"/>
      <c r="B9" s="92" t="s">
        <v>57</v>
      </c>
      <c r="C9" s="533">
        <v>83258</v>
      </c>
      <c r="D9" s="533">
        <v>26846</v>
      </c>
      <c r="E9" s="533">
        <v>36160</v>
      </c>
      <c r="F9" s="533">
        <v>8010</v>
      </c>
      <c r="G9" s="533">
        <v>33025</v>
      </c>
      <c r="H9" s="533">
        <v>22247</v>
      </c>
      <c r="I9" s="533">
        <v>46607</v>
      </c>
      <c r="J9" s="533">
        <v>17705</v>
      </c>
      <c r="K9" s="533">
        <v>37063</v>
      </c>
      <c r="L9" s="533">
        <v>128891</v>
      </c>
      <c r="M9" s="533">
        <v>143131</v>
      </c>
      <c r="N9" s="533">
        <v>151489</v>
      </c>
      <c r="O9" s="533">
        <v>165332</v>
      </c>
      <c r="P9" s="533">
        <v>87000</v>
      </c>
      <c r="Q9" s="533">
        <v>160883</v>
      </c>
      <c r="R9" s="533">
        <v>81787.179999999993</v>
      </c>
      <c r="S9" s="533"/>
      <c r="T9" s="533"/>
      <c r="U9" s="533"/>
      <c r="V9" s="533"/>
      <c r="W9" s="533"/>
      <c r="X9" s="533"/>
      <c r="Y9" s="533"/>
      <c r="Z9" s="533"/>
      <c r="AA9" s="14"/>
      <c r="AB9"/>
      <c r="AC9" s="312"/>
      <c r="AE9" s="619"/>
    </row>
    <row r="10" spans="1:31" s="5" customFormat="1" ht="15.6">
      <c r="A10" s="871"/>
      <c r="B10" s="92" t="s">
        <v>524</v>
      </c>
      <c r="C10" s="286">
        <v>83258</v>
      </c>
      <c r="D10" s="286">
        <v>24977</v>
      </c>
      <c r="E10" s="286">
        <v>55803</v>
      </c>
      <c r="F10" s="286">
        <v>7617</v>
      </c>
      <c r="G10" s="286">
        <v>43208</v>
      </c>
      <c r="H10" s="286">
        <v>70000</v>
      </c>
      <c r="I10" s="286">
        <v>60373</v>
      </c>
      <c r="J10" s="286">
        <v>17705</v>
      </c>
      <c r="K10" s="286">
        <v>48633</v>
      </c>
      <c r="L10" s="286">
        <v>82710</v>
      </c>
      <c r="M10" s="286">
        <v>65388</v>
      </c>
      <c r="N10" s="286">
        <v>101425</v>
      </c>
      <c r="O10" s="286">
        <v>56051</v>
      </c>
      <c r="P10" s="286">
        <v>45267</v>
      </c>
      <c r="Q10" s="286">
        <v>104197</v>
      </c>
      <c r="R10" s="286">
        <v>14857</v>
      </c>
      <c r="S10" s="286">
        <v>53553</v>
      </c>
      <c r="T10" s="286">
        <v>51030</v>
      </c>
      <c r="U10" s="286">
        <v>76608</v>
      </c>
      <c r="V10" s="286">
        <v>35862</v>
      </c>
      <c r="W10" s="286">
        <v>92872</v>
      </c>
      <c r="X10" s="286">
        <v>84503</v>
      </c>
      <c r="Y10" s="286">
        <v>67932</v>
      </c>
      <c r="Z10" s="286">
        <v>53729</v>
      </c>
      <c r="AA10" s="14"/>
      <c r="AB10"/>
      <c r="AC10" s="312"/>
      <c r="AD10" s="619"/>
      <c r="AE10" s="621"/>
    </row>
    <row r="11" spans="1:31" s="5" customFormat="1" ht="15.6">
      <c r="A11" s="871"/>
      <c r="B11" s="92" t="s">
        <v>56</v>
      </c>
      <c r="C11" s="533">
        <v>112.26548800115305</v>
      </c>
      <c r="D11" s="533">
        <v>90.106533561796923</v>
      </c>
      <c r="E11" s="533">
        <v>55.14380530973451</v>
      </c>
      <c r="F11" s="533">
        <v>156.42946317103622</v>
      </c>
      <c r="G11" s="533">
        <v>188.34216502649508</v>
      </c>
      <c r="H11" s="533">
        <v>116.2403919629613</v>
      </c>
      <c r="I11" s="533">
        <v>224.57999871263974</v>
      </c>
      <c r="J11" s="533">
        <v>49.308105055069191</v>
      </c>
      <c r="K11" s="533">
        <v>285.8646089091547</v>
      </c>
      <c r="L11" s="533">
        <v>128.57375611951184</v>
      </c>
      <c r="M11" s="533">
        <v>123.07606318687077</v>
      </c>
      <c r="N11" s="533">
        <v>233.02021928984942</v>
      </c>
      <c r="O11" s="533">
        <v>217.13884789393464</v>
      </c>
      <c r="P11" s="533">
        <v>172.41379310344828</v>
      </c>
      <c r="Q11" s="533">
        <v>226.25137522298814</v>
      </c>
      <c r="R11" s="533">
        <v>506.19180169801677</v>
      </c>
      <c r="S11" s="286">
        <v>221.5</v>
      </c>
      <c r="T11" s="286">
        <v>240.3</v>
      </c>
      <c r="U11" s="286">
        <v>321.5</v>
      </c>
      <c r="V11" s="286">
        <v>202.9</v>
      </c>
      <c r="W11" s="533">
        <v>667</v>
      </c>
      <c r="X11" s="286">
        <v>798</v>
      </c>
      <c r="Y11" s="286">
        <v>438.4</v>
      </c>
      <c r="Z11" s="286">
        <v>609.4</v>
      </c>
      <c r="AA11" s="14"/>
      <c r="AB11"/>
      <c r="AC11"/>
      <c r="AD11" s="619"/>
      <c r="AE11" s="621"/>
    </row>
    <row r="12" spans="1:31" s="5" customFormat="1" ht="15.6">
      <c r="A12" s="871" t="s">
        <v>483</v>
      </c>
      <c r="B12" s="92" t="s">
        <v>84</v>
      </c>
      <c r="C12" s="533">
        <v>3.7890000000000001</v>
      </c>
      <c r="D12" s="533">
        <v>3.8119999999999998</v>
      </c>
      <c r="E12" s="533">
        <v>3.835</v>
      </c>
      <c r="F12" s="533">
        <v>4</v>
      </c>
      <c r="G12" s="533">
        <v>4.1479999999999997</v>
      </c>
      <c r="H12" s="533">
        <v>4.25</v>
      </c>
      <c r="I12" s="533">
        <v>4.2619999999999996</v>
      </c>
      <c r="J12" s="533">
        <v>4.5439999999999996</v>
      </c>
      <c r="K12" s="533">
        <v>4.7409999999999997</v>
      </c>
      <c r="L12" s="533">
        <v>4.9660000000000002</v>
      </c>
      <c r="M12" s="533">
        <v>5.2140000000000004</v>
      </c>
      <c r="N12" s="533">
        <v>5.3929999999999998</v>
      </c>
      <c r="O12" s="533">
        <v>5.3630000000000004</v>
      </c>
      <c r="P12" s="533">
        <v>6.1539999999999999</v>
      </c>
      <c r="Q12" s="533">
        <v>6.2910000000000004</v>
      </c>
      <c r="R12" s="533">
        <v>6.2759999999999998</v>
      </c>
      <c r="S12" s="533">
        <v>6.5190000000000001</v>
      </c>
      <c r="T12" s="533">
        <v>6.7389999999999999</v>
      </c>
      <c r="U12" s="533">
        <v>6.9589999999999996</v>
      </c>
      <c r="V12" s="533">
        <v>7.1790000000000003</v>
      </c>
      <c r="W12" s="533">
        <v>6.2629999999999999</v>
      </c>
      <c r="X12" s="286">
        <v>3.0859999999999999</v>
      </c>
      <c r="Y12" s="286">
        <v>19.173590000000001</v>
      </c>
      <c r="Z12" s="286">
        <v>19.684419999999999</v>
      </c>
      <c r="AA12" s="14"/>
      <c r="AB12"/>
      <c r="AC12" s="269"/>
      <c r="AD12" s="619"/>
      <c r="AE12" s="621"/>
    </row>
    <row r="13" spans="1:31" s="5" customFormat="1" ht="15.6">
      <c r="A13" s="871"/>
      <c r="B13" s="92" t="s">
        <v>57</v>
      </c>
      <c r="C13" s="533"/>
      <c r="D13" s="533"/>
      <c r="E13" s="533"/>
      <c r="F13" s="533"/>
      <c r="G13" s="533"/>
      <c r="H13" s="533"/>
      <c r="I13" s="533"/>
      <c r="J13" s="533"/>
      <c r="K13" s="533"/>
      <c r="L13" s="533"/>
      <c r="M13" s="533"/>
      <c r="N13" s="533"/>
      <c r="O13" s="533"/>
      <c r="P13" s="533"/>
      <c r="Q13" s="533"/>
      <c r="R13" s="533"/>
      <c r="S13" s="533"/>
      <c r="T13" s="533"/>
      <c r="U13" s="533"/>
      <c r="V13" s="533"/>
      <c r="W13" s="533"/>
      <c r="X13" s="533"/>
      <c r="Y13" s="533"/>
      <c r="Z13" s="533"/>
      <c r="AA13" s="14"/>
      <c r="AB13"/>
      <c r="AC13"/>
      <c r="AD13" s="329"/>
      <c r="AE13" s="619"/>
    </row>
    <row r="14" spans="1:31" s="5" customFormat="1" ht="15.6">
      <c r="A14" s="871"/>
      <c r="B14" s="92" t="s">
        <v>524</v>
      </c>
      <c r="C14" s="286">
        <v>1723</v>
      </c>
      <c r="D14" s="286">
        <v>1742</v>
      </c>
      <c r="E14" s="286">
        <v>1762</v>
      </c>
      <c r="F14" s="286">
        <v>1847</v>
      </c>
      <c r="G14" s="286">
        <v>1926</v>
      </c>
      <c r="H14" s="286">
        <v>1984</v>
      </c>
      <c r="I14" s="286">
        <v>2000</v>
      </c>
      <c r="J14" s="286">
        <v>2144</v>
      </c>
      <c r="K14" s="286">
        <v>2249</v>
      </c>
      <c r="L14" s="286">
        <v>2368</v>
      </c>
      <c r="M14" s="286">
        <v>2500</v>
      </c>
      <c r="N14" s="286">
        <v>2600</v>
      </c>
      <c r="O14" s="286">
        <v>2600</v>
      </c>
      <c r="P14" s="286">
        <v>3000</v>
      </c>
      <c r="Q14" s="286">
        <v>3079</v>
      </c>
      <c r="R14" s="286">
        <v>3070</v>
      </c>
      <c r="S14" s="286">
        <v>3190</v>
      </c>
      <c r="T14" s="286">
        <v>3309</v>
      </c>
      <c r="U14" s="286">
        <v>3428</v>
      </c>
      <c r="V14" s="286">
        <v>3547</v>
      </c>
      <c r="W14" s="286">
        <v>3062</v>
      </c>
      <c r="X14" s="286">
        <v>3086</v>
      </c>
      <c r="Y14" s="533"/>
      <c r="Z14" s="533"/>
      <c r="AA14" s="14"/>
      <c r="AB14"/>
      <c r="AC14"/>
      <c r="AD14" s="329"/>
      <c r="AE14" s="619"/>
    </row>
    <row r="15" spans="1:31" s="5" customFormat="1" ht="15.6">
      <c r="A15" s="871"/>
      <c r="B15" s="92" t="s">
        <v>56</v>
      </c>
      <c r="C15" s="286">
        <v>2199.1</v>
      </c>
      <c r="D15" s="286">
        <v>2188.3000000000002</v>
      </c>
      <c r="E15" s="286">
        <v>2176.5</v>
      </c>
      <c r="F15" s="286">
        <v>2165.7000000000003</v>
      </c>
      <c r="G15" s="286">
        <v>2153.7000000000003</v>
      </c>
      <c r="H15" s="286">
        <v>2142.1</v>
      </c>
      <c r="I15" s="286">
        <v>2131</v>
      </c>
      <c r="J15" s="286">
        <v>2119.4</v>
      </c>
      <c r="K15" s="286">
        <v>2108</v>
      </c>
      <c r="L15" s="286">
        <v>2097.1</v>
      </c>
      <c r="M15" s="286">
        <v>2085.6</v>
      </c>
      <c r="N15" s="286">
        <v>2074.2000000000003</v>
      </c>
      <c r="O15" s="286">
        <v>2062.7000000000003</v>
      </c>
      <c r="P15" s="286">
        <v>2051.3000000000002</v>
      </c>
      <c r="Q15" s="286">
        <v>2043.2</v>
      </c>
      <c r="R15" s="286">
        <v>2044.3000000000002</v>
      </c>
      <c r="S15" s="286">
        <v>2043.6000000000001</v>
      </c>
      <c r="T15" s="286">
        <v>2036.6000000000001</v>
      </c>
      <c r="U15" s="286">
        <v>2030</v>
      </c>
      <c r="V15" s="286">
        <v>2024</v>
      </c>
      <c r="W15" s="533">
        <v>2045.4</v>
      </c>
      <c r="X15" s="286">
        <v>2037.8000000000002</v>
      </c>
      <c r="Y15" s="286">
        <v>1757.3</v>
      </c>
      <c r="Z15" s="286">
        <v>1743.3</v>
      </c>
      <c r="AA15" s="14"/>
      <c r="AB15"/>
      <c r="AC15" s="269"/>
      <c r="AD15" s="619"/>
      <c r="AE15" s="621"/>
    </row>
    <row r="16" spans="1:31" s="5" customFormat="1" ht="15.6">
      <c r="A16" s="872" t="s">
        <v>89</v>
      </c>
      <c r="B16" s="92" t="s">
        <v>84</v>
      </c>
      <c r="C16" s="533">
        <v>1184</v>
      </c>
      <c r="D16" s="533">
        <v>1169.1880000000001</v>
      </c>
      <c r="E16" s="533">
        <v>1154.57</v>
      </c>
      <c r="F16" s="533">
        <v>1154.8</v>
      </c>
      <c r="G16" s="533">
        <v>1155.03</v>
      </c>
      <c r="H16" s="533">
        <v>1155.26</v>
      </c>
      <c r="I16" s="533">
        <v>1155.49</v>
      </c>
      <c r="J16" s="533">
        <v>1155.72</v>
      </c>
      <c r="K16" s="533">
        <v>1155.95</v>
      </c>
      <c r="L16" s="533">
        <v>1156.18</v>
      </c>
      <c r="M16" s="533">
        <v>1782.2729999999999</v>
      </c>
      <c r="N16" s="533">
        <v>1892.6569999999999</v>
      </c>
      <c r="O16" s="533">
        <v>1938.0440000000001</v>
      </c>
      <c r="P16" s="533">
        <v>1986.0989999999999</v>
      </c>
      <c r="Q16" s="533">
        <v>2015.345</v>
      </c>
      <c r="R16" s="533">
        <v>2039.008</v>
      </c>
      <c r="S16" s="533">
        <v>2078.1790000000001</v>
      </c>
      <c r="T16" s="533">
        <v>2186.3180000000002</v>
      </c>
      <c r="U16" s="533">
        <v>2186.0549999999998</v>
      </c>
      <c r="V16" s="533">
        <v>2138.962</v>
      </c>
      <c r="W16" s="533">
        <v>2186.15</v>
      </c>
      <c r="X16" s="533">
        <v>2234.6849999999999</v>
      </c>
      <c r="Y16" s="533">
        <v>2284.2910000000002</v>
      </c>
      <c r="Z16" s="533">
        <v>2355.5990000000002</v>
      </c>
      <c r="AA16" s="14"/>
      <c r="AB16"/>
      <c r="AC16" s="312"/>
      <c r="AD16" s="329"/>
      <c r="AE16" s="619"/>
    </row>
    <row r="17" spans="1:31" s="5" customFormat="1" ht="15.6">
      <c r="A17" s="872"/>
      <c r="B17" s="92" t="s">
        <v>57</v>
      </c>
      <c r="C17" s="533">
        <v>1481852</v>
      </c>
      <c r="D17" s="533">
        <v>1463314</v>
      </c>
      <c r="E17" s="533">
        <v>1482118</v>
      </c>
      <c r="F17" s="533">
        <v>1482413</v>
      </c>
      <c r="G17" s="533">
        <v>1482709</v>
      </c>
      <c r="H17" s="533">
        <v>1483004</v>
      </c>
      <c r="I17" s="533">
        <v>1483299</v>
      </c>
      <c r="J17" s="533">
        <v>1483594</v>
      </c>
      <c r="K17" s="533">
        <v>1483890</v>
      </c>
      <c r="L17" s="533">
        <v>1484185</v>
      </c>
      <c r="M17" s="533">
        <v>1484775</v>
      </c>
      <c r="N17" s="533">
        <v>1694586</v>
      </c>
      <c r="O17" s="533">
        <v>1725000</v>
      </c>
      <c r="P17" s="533">
        <v>1600000</v>
      </c>
      <c r="Q17" s="533"/>
      <c r="R17" s="533"/>
      <c r="S17" s="533"/>
      <c r="T17" s="533"/>
      <c r="U17" s="533"/>
      <c r="V17" s="533"/>
      <c r="W17" s="533"/>
      <c r="X17" s="533">
        <v>2702158</v>
      </c>
      <c r="Y17" s="286">
        <v>2762141</v>
      </c>
      <c r="Z17" s="286"/>
      <c r="AA17" s="14"/>
      <c r="AB17"/>
      <c r="AC17" s="312"/>
      <c r="AD17" s="329"/>
      <c r="AE17" s="619"/>
    </row>
    <row r="18" spans="1:31" s="5" customFormat="1" ht="15.6">
      <c r="A18" s="872"/>
      <c r="B18" s="92" t="s">
        <v>524</v>
      </c>
      <c r="C18" s="286">
        <v>1481852</v>
      </c>
      <c r="D18" s="286">
        <v>1463314</v>
      </c>
      <c r="E18" s="286">
        <v>1482118</v>
      </c>
      <c r="F18" s="286">
        <v>1482413</v>
      </c>
      <c r="G18" s="286">
        <v>1482709</v>
      </c>
      <c r="H18" s="286">
        <v>1483004</v>
      </c>
      <c r="I18" s="286">
        <v>1483299</v>
      </c>
      <c r="J18" s="286">
        <v>1483594</v>
      </c>
      <c r="K18" s="286">
        <v>1483890</v>
      </c>
      <c r="L18" s="286">
        <v>1484185</v>
      </c>
      <c r="M18" s="286">
        <v>1484775</v>
      </c>
      <c r="N18" s="286">
        <v>1486150</v>
      </c>
      <c r="O18" s="286">
        <v>2490470</v>
      </c>
      <c r="P18" s="286">
        <v>2548431</v>
      </c>
      <c r="Q18" s="286">
        <v>2598038</v>
      </c>
      <c r="R18" s="286">
        <v>2629332</v>
      </c>
      <c r="S18" s="286">
        <v>2692949</v>
      </c>
      <c r="T18" s="286">
        <v>2818220</v>
      </c>
      <c r="U18" s="286">
        <v>2820710</v>
      </c>
      <c r="V18" s="286">
        <v>2762719</v>
      </c>
      <c r="W18" s="286">
        <v>2735473</v>
      </c>
      <c r="X18" s="286">
        <v>2903683</v>
      </c>
      <c r="Y18" s="286">
        <v>2958565</v>
      </c>
      <c r="Z18" s="286">
        <v>3028240</v>
      </c>
      <c r="AA18" s="14"/>
      <c r="AB18"/>
      <c r="AC18" s="312"/>
      <c r="AD18" s="619"/>
      <c r="AE18" s="621"/>
    </row>
    <row r="19" spans="1:31" s="5" customFormat="1" ht="15.6">
      <c r="A19" s="872"/>
      <c r="B19" s="92" t="s">
        <v>56</v>
      </c>
      <c r="C19" s="533">
        <v>799.00017005746861</v>
      </c>
      <c r="D19" s="533">
        <v>799.00007790535733</v>
      </c>
      <c r="E19" s="533">
        <v>779.00005262738864</v>
      </c>
      <c r="F19" s="533">
        <v>779.00018415920533</v>
      </c>
      <c r="G19" s="533">
        <v>778.99979024879462</v>
      </c>
      <c r="H19" s="533">
        <v>778.99992178038633</v>
      </c>
      <c r="I19" s="533">
        <v>779.00005325965969</v>
      </c>
      <c r="J19" s="533">
        <v>779.00018468664609</v>
      </c>
      <c r="K19" s="533">
        <v>778.99979108963601</v>
      </c>
      <c r="L19" s="533">
        <v>778.99992251639787</v>
      </c>
      <c r="M19" s="533">
        <v>778.84527958781632</v>
      </c>
      <c r="N19" s="533">
        <v>682.23507098488949</v>
      </c>
      <c r="O19" s="533">
        <v>1123.503768115942</v>
      </c>
      <c r="P19" s="533">
        <v>1241.3118750000001</v>
      </c>
      <c r="Q19" s="286">
        <v>775.7</v>
      </c>
      <c r="R19" s="286">
        <v>775.5</v>
      </c>
      <c r="S19" s="533">
        <v>540</v>
      </c>
      <c r="T19" s="533">
        <v>538.66</v>
      </c>
      <c r="U19" s="533">
        <v>709.85</v>
      </c>
      <c r="V19" s="286">
        <v>774.2</v>
      </c>
      <c r="W19" s="533">
        <v>772</v>
      </c>
      <c r="X19" s="533">
        <v>827.00012360491098</v>
      </c>
      <c r="Y19" s="533">
        <v>827.00014228093403</v>
      </c>
      <c r="Z19" s="286">
        <v>85.201999999999998</v>
      </c>
      <c r="AA19" s="14"/>
      <c r="AB19"/>
      <c r="AC19" s="329"/>
      <c r="AD19" s="329"/>
      <c r="AE19" s="619"/>
    </row>
    <row r="20" spans="1:31" s="5" customFormat="1" ht="15.6">
      <c r="A20" s="871" t="s">
        <v>482</v>
      </c>
      <c r="B20" s="92" t="s">
        <v>84</v>
      </c>
      <c r="C20" s="533">
        <v>112.779</v>
      </c>
      <c r="D20" s="533">
        <v>82.536000000000001</v>
      </c>
      <c r="E20" s="533">
        <v>67.938999999999993</v>
      </c>
      <c r="F20" s="533">
        <v>69.272999999999996</v>
      </c>
      <c r="G20" s="533">
        <v>77.540000000000006</v>
      </c>
      <c r="H20" s="533">
        <v>68.564999999999998</v>
      </c>
      <c r="I20" s="533">
        <v>65.835999999999999</v>
      </c>
      <c r="J20" s="533">
        <v>46.603999999999999</v>
      </c>
      <c r="K20" s="533">
        <v>61.994</v>
      </c>
      <c r="L20" s="533">
        <v>70.671999999999997</v>
      </c>
      <c r="M20" s="533">
        <v>75.067999999999998</v>
      </c>
      <c r="N20" s="533">
        <v>78.821786059587893</v>
      </c>
      <c r="O20" s="533">
        <v>66.999354613090148</v>
      </c>
      <c r="P20" s="533">
        <v>82</v>
      </c>
      <c r="Q20" s="533">
        <v>101</v>
      </c>
      <c r="R20" s="286">
        <v>82</v>
      </c>
      <c r="S20" s="286">
        <v>33</v>
      </c>
      <c r="T20" s="286">
        <v>84</v>
      </c>
      <c r="U20" s="286">
        <v>113</v>
      </c>
      <c r="V20" s="286">
        <v>95</v>
      </c>
      <c r="W20" s="533">
        <v>87</v>
      </c>
      <c r="X20" s="286">
        <v>100</v>
      </c>
      <c r="Y20" s="533"/>
      <c r="Z20" s="533"/>
      <c r="AA20" s="14"/>
      <c r="AB20"/>
      <c r="AC20" s="329"/>
      <c r="AD20" s="329"/>
      <c r="AE20" s="619"/>
    </row>
    <row r="21" spans="1:31" s="5" customFormat="1" ht="15">
      <c r="A21" s="871"/>
      <c r="B21" s="92" t="s">
        <v>57</v>
      </c>
      <c r="C21" s="533">
        <v>68533</v>
      </c>
      <c r="D21" s="533">
        <v>57851</v>
      </c>
      <c r="E21" s="533">
        <v>67898</v>
      </c>
      <c r="F21" s="533">
        <v>67682</v>
      </c>
      <c r="G21" s="533">
        <v>54470</v>
      </c>
      <c r="H21" s="533">
        <v>56265</v>
      </c>
      <c r="I21" s="533">
        <v>46973</v>
      </c>
      <c r="J21" s="533">
        <v>47409</v>
      </c>
      <c r="K21" s="533">
        <v>60355</v>
      </c>
      <c r="L21" s="533">
        <v>52455</v>
      </c>
      <c r="M21" s="533">
        <v>58334</v>
      </c>
      <c r="N21" s="533">
        <v>61251</v>
      </c>
      <c r="O21" s="533">
        <v>52064</v>
      </c>
      <c r="P21" s="533">
        <v>71000</v>
      </c>
      <c r="Q21" s="533">
        <v>86754</v>
      </c>
      <c r="R21" s="533"/>
      <c r="S21" s="533"/>
      <c r="T21" s="533"/>
      <c r="U21" s="533"/>
      <c r="V21" s="533"/>
      <c r="W21" s="533"/>
      <c r="X21" s="533"/>
      <c r="Y21" s="533"/>
      <c r="Z21" s="533"/>
      <c r="AA21" s="14"/>
      <c r="AB21" s="14"/>
      <c r="AE21" s="619"/>
    </row>
    <row r="22" spans="1:31" s="5" customFormat="1" ht="15">
      <c r="A22" s="871"/>
      <c r="B22" s="92" t="s">
        <v>524</v>
      </c>
      <c r="C22" s="286">
        <v>68533</v>
      </c>
      <c r="D22" s="286">
        <v>57851</v>
      </c>
      <c r="E22" s="286">
        <v>67898</v>
      </c>
      <c r="F22" s="286">
        <v>67682</v>
      </c>
      <c r="G22" s="286">
        <v>54470</v>
      </c>
      <c r="H22" s="286">
        <v>56425</v>
      </c>
      <c r="I22" s="286">
        <v>46973</v>
      </c>
      <c r="J22" s="286">
        <v>47409</v>
      </c>
      <c r="K22" s="286">
        <v>60355</v>
      </c>
      <c r="L22" s="286">
        <v>58334</v>
      </c>
      <c r="M22" s="286">
        <v>70334</v>
      </c>
      <c r="N22" s="286">
        <v>56064</v>
      </c>
      <c r="O22" s="286">
        <v>61260</v>
      </c>
      <c r="P22" s="286">
        <v>86754</v>
      </c>
      <c r="Q22" s="286">
        <v>87164</v>
      </c>
      <c r="R22" s="286">
        <v>65040</v>
      </c>
      <c r="S22" s="286">
        <v>27223</v>
      </c>
      <c r="T22" s="286">
        <v>69282</v>
      </c>
      <c r="U22" s="286">
        <v>93756</v>
      </c>
      <c r="V22" s="286">
        <v>79130</v>
      </c>
      <c r="W22" s="286">
        <v>68210</v>
      </c>
      <c r="X22" s="286">
        <v>70000</v>
      </c>
      <c r="Y22" s="286">
        <v>80000</v>
      </c>
      <c r="Z22" s="286">
        <v>70000</v>
      </c>
      <c r="AA22" s="14"/>
      <c r="AB22" s="14"/>
      <c r="AD22" s="619"/>
      <c r="AE22" s="621"/>
    </row>
    <row r="23" spans="1:31" s="5" customFormat="1" ht="15">
      <c r="A23" s="871"/>
      <c r="B23" s="92" t="s">
        <v>56</v>
      </c>
      <c r="C23" s="533">
        <v>1645.6159806224739</v>
      </c>
      <c r="D23" s="533">
        <v>1426.699624898446</v>
      </c>
      <c r="E23" s="533">
        <v>1000.6038469468909</v>
      </c>
      <c r="F23" s="533">
        <v>1023.5069885641677</v>
      </c>
      <c r="G23" s="533">
        <v>1423.5358913163209</v>
      </c>
      <c r="H23" s="533">
        <v>1218.6083711010397</v>
      </c>
      <c r="I23" s="533">
        <v>1401.5711153215677</v>
      </c>
      <c r="J23" s="533">
        <v>983.02010166845957</v>
      </c>
      <c r="K23" s="533">
        <v>1027.1559937039185</v>
      </c>
      <c r="L23" s="533">
        <v>1347.2881517491182</v>
      </c>
      <c r="M23" s="533">
        <v>1286.8652929680804</v>
      </c>
      <c r="N23" s="533">
        <v>1286.8652929680802</v>
      </c>
      <c r="O23" s="533">
        <v>1286.8652929680807</v>
      </c>
      <c r="P23" s="533">
        <v>1154.9295774647887</v>
      </c>
      <c r="Q23" s="533">
        <v>1164.2114484634715</v>
      </c>
      <c r="R23" s="286">
        <v>1260.8000000000002</v>
      </c>
      <c r="S23" s="286">
        <v>1212.2</v>
      </c>
      <c r="T23" s="286">
        <v>1212.4000000000001</v>
      </c>
      <c r="U23" s="286">
        <v>1205.3</v>
      </c>
      <c r="V23" s="286">
        <v>1200.6000000000001</v>
      </c>
      <c r="W23" s="533">
        <v>1275.5</v>
      </c>
      <c r="X23" s="286">
        <v>1428.6000000000001</v>
      </c>
      <c r="Y23" s="286">
        <v>1591.4</v>
      </c>
      <c r="Z23" s="286">
        <v>1217.2</v>
      </c>
      <c r="AA23" s="14"/>
      <c r="AB23" s="14"/>
      <c r="AD23" s="619"/>
      <c r="AE23" s="621"/>
    </row>
    <row r="24" spans="1:31" s="5" customFormat="1" ht="15">
      <c r="A24" s="871" t="s">
        <v>11</v>
      </c>
      <c r="B24" s="92" t="s">
        <v>84</v>
      </c>
      <c r="C24" s="533">
        <v>277.685</v>
      </c>
      <c r="D24" s="533">
        <v>158.18899999999999</v>
      </c>
      <c r="E24" s="533">
        <v>111.205</v>
      </c>
      <c r="F24" s="533">
        <v>85.031999999999996</v>
      </c>
      <c r="G24" s="533">
        <v>80.998000000000005</v>
      </c>
      <c r="H24" s="533">
        <v>100.723</v>
      </c>
      <c r="I24" s="533">
        <v>76.908000000000001</v>
      </c>
      <c r="J24" s="533">
        <v>60.311999999999998</v>
      </c>
      <c r="K24" s="533">
        <v>59.7</v>
      </c>
      <c r="L24" s="533">
        <v>57.1</v>
      </c>
      <c r="M24" s="533">
        <v>128.21299999999999</v>
      </c>
      <c r="N24" s="533">
        <v>73.39</v>
      </c>
      <c r="O24" s="533">
        <v>42.5</v>
      </c>
      <c r="P24" s="533">
        <v>86</v>
      </c>
      <c r="Q24" s="533">
        <v>90</v>
      </c>
      <c r="R24" s="533">
        <v>65.635999999999996</v>
      </c>
      <c r="S24" s="286">
        <v>19.181999999999999</v>
      </c>
      <c r="T24" s="286">
        <v>172.666</v>
      </c>
      <c r="U24" s="286">
        <v>109.91200000000001</v>
      </c>
      <c r="V24" s="286">
        <v>35</v>
      </c>
      <c r="W24" s="533">
        <v>70</v>
      </c>
      <c r="X24" s="533">
        <v>90</v>
      </c>
      <c r="Y24" s="286">
        <v>72.096000000000004</v>
      </c>
      <c r="Z24" s="286">
        <v>126.994</v>
      </c>
      <c r="AA24" s="14"/>
      <c r="AB24" s="14"/>
      <c r="AD24" s="619"/>
      <c r="AE24" s="621"/>
    </row>
    <row r="25" spans="1:31" s="5" customFormat="1" ht="15">
      <c r="A25" s="871"/>
      <c r="B25" s="92" t="s">
        <v>57</v>
      </c>
      <c r="C25" s="533">
        <v>170101</v>
      </c>
      <c r="D25" s="533">
        <v>195037</v>
      </c>
      <c r="E25" s="533">
        <v>145762</v>
      </c>
      <c r="F25" s="533">
        <v>137585</v>
      </c>
      <c r="G25" s="533">
        <v>129436</v>
      </c>
      <c r="H25" s="533">
        <v>120011</v>
      </c>
      <c r="I25" s="533">
        <v>132542</v>
      </c>
      <c r="J25" s="533">
        <v>149242</v>
      </c>
      <c r="K25" s="533">
        <v>146862</v>
      </c>
      <c r="L25" s="533">
        <v>141606</v>
      </c>
      <c r="M25" s="533">
        <v>151717</v>
      </c>
      <c r="N25" s="533">
        <v>153347</v>
      </c>
      <c r="O25" s="533">
        <v>97711</v>
      </c>
      <c r="P25" s="533">
        <v>114543</v>
      </c>
      <c r="Q25" s="533">
        <v>145665</v>
      </c>
      <c r="R25" s="533">
        <v>111640</v>
      </c>
      <c r="S25" s="286">
        <v>73506</v>
      </c>
      <c r="T25" s="286">
        <v>174500</v>
      </c>
      <c r="U25" s="286">
        <v>146313</v>
      </c>
      <c r="V25" s="286">
        <v>32026</v>
      </c>
      <c r="W25" s="286">
        <v>80000</v>
      </c>
      <c r="X25" s="533"/>
      <c r="Y25" s="533"/>
      <c r="Z25" s="533"/>
      <c r="AA25" s="14"/>
      <c r="AB25" s="14"/>
      <c r="AE25" s="619"/>
    </row>
    <row r="26" spans="1:31" s="5" customFormat="1" ht="15">
      <c r="A26" s="871"/>
      <c r="B26" s="92" t="s">
        <v>524</v>
      </c>
      <c r="C26" s="286">
        <v>157680</v>
      </c>
      <c r="D26" s="286">
        <v>177485</v>
      </c>
      <c r="E26" s="286">
        <v>137380</v>
      </c>
      <c r="F26" s="286">
        <v>127470</v>
      </c>
      <c r="G26" s="286">
        <v>127620</v>
      </c>
      <c r="H26" s="286">
        <v>112302</v>
      </c>
      <c r="I26" s="286">
        <v>168765</v>
      </c>
      <c r="J26" s="286">
        <v>123661</v>
      </c>
      <c r="K26" s="286">
        <v>137156</v>
      </c>
      <c r="L26" s="286">
        <v>137366</v>
      </c>
      <c r="M26" s="286">
        <v>141340</v>
      </c>
      <c r="N26" s="286">
        <v>115688</v>
      </c>
      <c r="O26" s="286">
        <v>126854</v>
      </c>
      <c r="P26" s="286">
        <v>104926</v>
      </c>
      <c r="Q26" s="286">
        <v>132727</v>
      </c>
      <c r="R26" s="286">
        <v>99884</v>
      </c>
      <c r="S26" s="286">
        <v>40981</v>
      </c>
      <c r="T26" s="286">
        <v>165882</v>
      </c>
      <c r="U26" s="286">
        <v>134933</v>
      </c>
      <c r="V26" s="286">
        <v>50202</v>
      </c>
      <c r="W26" s="286">
        <v>47669</v>
      </c>
      <c r="X26" s="286">
        <v>114831</v>
      </c>
      <c r="Y26" s="286">
        <v>89602</v>
      </c>
      <c r="Z26" s="286">
        <v>149271</v>
      </c>
      <c r="AA26" s="14"/>
      <c r="AB26" s="14"/>
      <c r="AD26" s="619"/>
      <c r="AE26" s="621"/>
    </row>
    <row r="27" spans="1:31" s="5" customFormat="1" ht="15">
      <c r="A27" s="871"/>
      <c r="B27" s="92" t="s">
        <v>56</v>
      </c>
      <c r="C27" s="533">
        <v>1632.4712964650414</v>
      </c>
      <c r="D27" s="533">
        <v>811.07174536113655</v>
      </c>
      <c r="E27" s="533">
        <v>762.92174915272847</v>
      </c>
      <c r="F27" s="533">
        <v>618.0324890067958</v>
      </c>
      <c r="G27" s="533">
        <v>625.77644550202422</v>
      </c>
      <c r="H27" s="533">
        <v>839.28139920507283</v>
      </c>
      <c r="I27" s="533">
        <v>580.25380634063163</v>
      </c>
      <c r="J27" s="533">
        <v>404.12216400209059</v>
      </c>
      <c r="K27" s="533">
        <v>406.5040650406504</v>
      </c>
      <c r="L27" s="533">
        <v>403.23150149004988</v>
      </c>
      <c r="M27" s="533">
        <v>845.07998444472275</v>
      </c>
      <c r="N27" s="533">
        <v>478.58777804586981</v>
      </c>
      <c r="O27" s="533">
        <v>434.95614618620215</v>
      </c>
      <c r="P27" s="533">
        <v>750.80973957378455</v>
      </c>
      <c r="Q27" s="533">
        <v>617.85603954278656</v>
      </c>
      <c r="R27" s="533">
        <v>587.92547474023638</v>
      </c>
      <c r="S27" s="533">
        <v>260.9582891192556</v>
      </c>
      <c r="T27" s="533">
        <v>989.48997134670492</v>
      </c>
      <c r="U27" s="533">
        <v>751.21144395918338</v>
      </c>
      <c r="V27" s="286">
        <v>697.2</v>
      </c>
      <c r="W27" s="533">
        <v>875</v>
      </c>
      <c r="X27" s="286">
        <v>783.80000000000007</v>
      </c>
      <c r="Y27" s="286">
        <v>804.6</v>
      </c>
      <c r="Z27" s="286">
        <v>850.8</v>
      </c>
      <c r="AA27" s="14"/>
      <c r="AB27" s="14"/>
      <c r="AD27" s="619"/>
      <c r="AE27" s="621"/>
    </row>
    <row r="28" spans="1:31" s="5" customFormat="1" ht="15">
      <c r="A28" s="871" t="s">
        <v>10</v>
      </c>
      <c r="B28" s="92" t="s">
        <v>84</v>
      </c>
      <c r="C28" s="533">
        <v>169.8</v>
      </c>
      <c r="D28" s="533">
        <v>179.55</v>
      </c>
      <c r="E28" s="533">
        <v>173.65299999999999</v>
      </c>
      <c r="F28" s="533">
        <v>317.86599999999999</v>
      </c>
      <c r="G28" s="533">
        <v>390.90199999999999</v>
      </c>
      <c r="H28" s="533">
        <v>390.90199999999999</v>
      </c>
      <c r="I28" s="533">
        <v>394.73500000000001</v>
      </c>
      <c r="J28" s="533">
        <v>453.38499999999999</v>
      </c>
      <c r="K28" s="533">
        <v>542.83500000000004</v>
      </c>
      <c r="L28" s="533">
        <v>473.59199999999998</v>
      </c>
      <c r="M28" s="533">
        <v>411.91300000000001</v>
      </c>
      <c r="N28" s="533">
        <v>429.31</v>
      </c>
      <c r="O28" s="533">
        <v>447.94799999999998</v>
      </c>
      <c r="P28" s="533">
        <v>380.84800000000001</v>
      </c>
      <c r="Q28" s="533">
        <v>366.17399999999998</v>
      </c>
      <c r="R28" s="533">
        <v>329.36700000000002</v>
      </c>
      <c r="S28" s="533">
        <v>316.33100000000002</v>
      </c>
      <c r="T28" s="533">
        <v>281.48700000000002</v>
      </c>
      <c r="U28" s="533">
        <v>215</v>
      </c>
      <c r="V28" s="533">
        <v>219.22</v>
      </c>
      <c r="W28" s="533">
        <v>224.88300000000001</v>
      </c>
      <c r="X28" s="533">
        <v>238.03299999999999</v>
      </c>
      <c r="Y28" s="533">
        <v>266.91377786067198</v>
      </c>
      <c r="Z28" s="533">
        <v>268</v>
      </c>
      <c r="AA28" s="14"/>
      <c r="AB28" s="14"/>
      <c r="AD28" s="329"/>
      <c r="AE28" s="619"/>
    </row>
    <row r="29" spans="1:31" s="5" customFormat="1" ht="15">
      <c r="A29" s="871"/>
      <c r="B29" s="92" t="s">
        <v>57</v>
      </c>
      <c r="C29" s="533">
        <v>192135</v>
      </c>
      <c r="D29" s="533">
        <v>193270</v>
      </c>
      <c r="E29" s="533">
        <v>194405</v>
      </c>
      <c r="F29" s="533">
        <v>195530</v>
      </c>
      <c r="G29" s="533">
        <v>196660</v>
      </c>
      <c r="H29" s="533">
        <v>252838</v>
      </c>
      <c r="I29" s="533">
        <v>253050</v>
      </c>
      <c r="J29" s="533">
        <v>255360</v>
      </c>
      <c r="K29" s="533">
        <v>258125</v>
      </c>
      <c r="L29" s="533">
        <v>237968</v>
      </c>
      <c r="M29" s="533">
        <v>264979</v>
      </c>
      <c r="N29" s="533">
        <v>265582</v>
      </c>
      <c r="O29" s="533">
        <v>311073.19244809949</v>
      </c>
      <c r="P29" s="533">
        <v>295642.37777473434</v>
      </c>
      <c r="Q29" s="533">
        <v>320437.8987162321</v>
      </c>
      <c r="R29" s="533">
        <v>288226</v>
      </c>
      <c r="S29" s="533">
        <v>283915.26639518712</v>
      </c>
      <c r="T29" s="533">
        <v>259117.028225722</v>
      </c>
      <c r="U29" s="533">
        <v>202986.28343080607</v>
      </c>
      <c r="V29" s="533">
        <v>212275.08614415617</v>
      </c>
      <c r="W29" s="533">
        <v>223339.78770169069</v>
      </c>
      <c r="X29" s="533">
        <v>242458.41584158415</v>
      </c>
      <c r="Y29" s="286">
        <v>227748.51485148515</v>
      </c>
      <c r="Z29" s="286"/>
      <c r="AA29" s="14"/>
      <c r="AB29" s="14"/>
      <c r="AD29" s="619"/>
      <c r="AE29" s="621"/>
    </row>
    <row r="30" spans="1:31" s="5" customFormat="1" ht="15">
      <c r="A30" s="871"/>
      <c r="B30" s="92" t="s">
        <v>524</v>
      </c>
      <c r="C30" s="286">
        <v>192135</v>
      </c>
      <c r="D30" s="286">
        <v>193270</v>
      </c>
      <c r="E30" s="286">
        <v>194405</v>
      </c>
      <c r="F30" s="533">
        <v>195530</v>
      </c>
      <c r="G30" s="286">
        <v>196660</v>
      </c>
      <c r="H30" s="286">
        <v>252838</v>
      </c>
      <c r="I30" s="533">
        <v>253050</v>
      </c>
      <c r="J30" s="533">
        <v>255360</v>
      </c>
      <c r="K30" s="533">
        <v>258125</v>
      </c>
      <c r="L30" s="533">
        <v>237968</v>
      </c>
      <c r="M30" s="286">
        <v>264429</v>
      </c>
      <c r="N30" s="533">
        <v>265582</v>
      </c>
      <c r="O30" s="286">
        <v>269997</v>
      </c>
      <c r="P30" s="286">
        <v>229684</v>
      </c>
      <c r="Q30" s="286">
        <v>217542</v>
      </c>
      <c r="R30" s="286">
        <v>192137</v>
      </c>
      <c r="S30" s="286">
        <v>186336</v>
      </c>
      <c r="T30" s="286">
        <v>164562</v>
      </c>
      <c r="U30" s="286">
        <v>124753</v>
      </c>
      <c r="V30" s="286">
        <v>126258</v>
      </c>
      <c r="W30" s="286">
        <v>127382</v>
      </c>
      <c r="X30" s="286">
        <v>126200</v>
      </c>
      <c r="Y30" s="286">
        <v>148450</v>
      </c>
      <c r="Z30" s="286">
        <v>148114</v>
      </c>
      <c r="AA30" s="14"/>
      <c r="AB30" s="14"/>
      <c r="AE30" s="619"/>
    </row>
    <row r="31" spans="1:31" s="5" customFormat="1" ht="15">
      <c r="A31" s="871"/>
      <c r="B31" s="92" t="s">
        <v>56</v>
      </c>
      <c r="C31" s="533">
        <v>883.75361074244677</v>
      </c>
      <c r="D31" s="533">
        <v>929.01122781600873</v>
      </c>
      <c r="E31" s="533">
        <v>893.25377433707979</v>
      </c>
      <c r="F31" s="533">
        <v>1625.6635810361581</v>
      </c>
      <c r="G31" s="533">
        <v>1987.7046679548459</v>
      </c>
      <c r="H31" s="533">
        <v>1546.0571591295611</v>
      </c>
      <c r="I31" s="533">
        <v>1559.9091088717644</v>
      </c>
      <c r="J31" s="533">
        <v>1775.4738408521303</v>
      </c>
      <c r="K31" s="533">
        <v>2102.9927360774818</v>
      </c>
      <c r="L31" s="533">
        <v>1990.1499361258657</v>
      </c>
      <c r="M31" s="533">
        <v>1554.511866978138</v>
      </c>
      <c r="N31" s="533">
        <v>1616.4875631631662</v>
      </c>
      <c r="O31" s="533">
        <v>1440.0083674029133</v>
      </c>
      <c r="P31" s="533">
        <v>1288.2050363232715</v>
      </c>
      <c r="Q31" s="533">
        <v>1142.7300000000002</v>
      </c>
      <c r="R31" s="533">
        <v>1142.7386842269607</v>
      </c>
      <c r="S31" s="533">
        <v>1114.1739717500529</v>
      </c>
      <c r="T31" s="533">
        <v>1086.3315387933173</v>
      </c>
      <c r="U31" s="533">
        <v>1059.1848688795228</v>
      </c>
      <c r="V31" s="533">
        <v>1032.716575373935</v>
      </c>
      <c r="W31" s="533">
        <v>1006.9097061217348</v>
      </c>
      <c r="X31" s="533">
        <v>981.74773259066581</v>
      </c>
      <c r="Y31" s="533">
        <v>1171.9671499712151</v>
      </c>
      <c r="Z31" s="286">
        <v>1809.8</v>
      </c>
      <c r="AA31" s="14"/>
      <c r="AB31" s="14"/>
      <c r="AD31" s="619"/>
      <c r="AE31" s="621"/>
    </row>
    <row r="32" spans="1:31" s="183" customFormat="1" ht="15">
      <c r="A32" s="871" t="s">
        <v>9</v>
      </c>
      <c r="B32" s="92" t="s">
        <v>84</v>
      </c>
      <c r="C32" s="533">
        <v>2290.018</v>
      </c>
      <c r="D32" s="533">
        <v>1589.4369999999999</v>
      </c>
      <c r="E32" s="533">
        <v>1485.2719999999999</v>
      </c>
      <c r="F32" s="533">
        <v>1847.4760000000001</v>
      </c>
      <c r="G32" s="533">
        <v>1608.3486244607275</v>
      </c>
      <c r="H32" s="533">
        <v>1225.2339999999999</v>
      </c>
      <c r="I32" s="533">
        <v>2611.4859999999999</v>
      </c>
      <c r="J32" s="533">
        <v>3226.4180000000001</v>
      </c>
      <c r="K32" s="533">
        <v>2634.701</v>
      </c>
      <c r="L32" s="533">
        <v>3582.3409999999999</v>
      </c>
      <c r="M32" s="533">
        <v>3233.165</v>
      </c>
      <c r="N32" s="533">
        <v>3895.181</v>
      </c>
      <c r="O32" s="533">
        <v>3623.924</v>
      </c>
      <c r="P32" s="533">
        <v>2919.72</v>
      </c>
      <c r="Q32" s="533">
        <v>3978.123</v>
      </c>
      <c r="R32" s="533">
        <v>3623.924</v>
      </c>
      <c r="S32" s="533">
        <v>2369.4929999999999</v>
      </c>
      <c r="T32" s="533">
        <v>3464.1390000000001</v>
      </c>
      <c r="U32" s="533">
        <v>2697.9589999999998</v>
      </c>
      <c r="V32" s="533">
        <v>3391.924</v>
      </c>
      <c r="W32" s="533">
        <v>3785.7124829999998</v>
      </c>
      <c r="X32" s="286">
        <v>4581</v>
      </c>
      <c r="Y32" s="286">
        <v>3716.4789999999998</v>
      </c>
      <c r="Z32" s="286">
        <v>3510</v>
      </c>
      <c r="AA32" s="74" t="s">
        <v>15</v>
      </c>
      <c r="AB32" s="74"/>
      <c r="AD32" s="619"/>
      <c r="AE32" s="621"/>
    </row>
    <row r="33" spans="1:31" s="183" customFormat="1" ht="15">
      <c r="A33" s="871"/>
      <c r="B33" s="92" t="s">
        <v>57</v>
      </c>
      <c r="C33" s="286">
        <v>1435222</v>
      </c>
      <c r="D33" s="286">
        <v>1446264</v>
      </c>
      <c r="E33" s="286">
        <v>1437059</v>
      </c>
      <c r="F33" s="286">
        <v>1501891</v>
      </c>
      <c r="G33" s="286">
        <v>1478750</v>
      </c>
      <c r="H33" s="286">
        <v>1513929</v>
      </c>
      <c r="I33" s="286">
        <v>1624030</v>
      </c>
      <c r="J33" s="286">
        <v>1215366</v>
      </c>
      <c r="K33" s="286">
        <v>1596955</v>
      </c>
      <c r="L33" s="286">
        <v>1608945</v>
      </c>
      <c r="M33" s="286">
        <v>1640818</v>
      </c>
      <c r="N33" s="286">
        <v>1732371</v>
      </c>
      <c r="O33" s="286">
        <v>1733692</v>
      </c>
      <c r="P33" s="286">
        <v>1438529</v>
      </c>
      <c r="Q33" s="286">
        <v>1704528</v>
      </c>
      <c r="R33" s="286">
        <v>1733692</v>
      </c>
      <c r="S33" s="286">
        <v>1674076</v>
      </c>
      <c r="T33" s="286">
        <v>1725367</v>
      </c>
      <c r="U33" s="286">
        <v>1685347</v>
      </c>
      <c r="V33" s="286">
        <v>1732516</v>
      </c>
      <c r="W33" s="286">
        <v>1760646</v>
      </c>
      <c r="X33" s="533"/>
      <c r="Y33" s="533"/>
      <c r="Z33" s="533"/>
      <c r="AA33" s="74"/>
      <c r="AB33" s="74"/>
      <c r="AE33" s="619"/>
    </row>
    <row r="34" spans="1:31" s="183" customFormat="1" ht="15">
      <c r="A34" s="871"/>
      <c r="B34" s="92" t="s">
        <v>524</v>
      </c>
      <c r="C34" s="286">
        <v>1435220</v>
      </c>
      <c r="D34" s="286">
        <v>1446260</v>
      </c>
      <c r="E34" s="286">
        <v>1488449</v>
      </c>
      <c r="F34" s="286">
        <v>1617917</v>
      </c>
      <c r="G34" s="286">
        <v>1537650</v>
      </c>
      <c r="H34" s="286">
        <v>1513929</v>
      </c>
      <c r="I34" s="286">
        <v>1762839</v>
      </c>
      <c r="J34" s="286">
        <v>1215356</v>
      </c>
      <c r="K34" s="286">
        <v>1596955</v>
      </c>
      <c r="L34" s="286">
        <v>1608996</v>
      </c>
      <c r="M34" s="286">
        <v>1696270</v>
      </c>
      <c r="N34" s="286">
        <v>1675377</v>
      </c>
      <c r="O34" s="286">
        <v>1650000</v>
      </c>
      <c r="P34" s="286">
        <v>1676758</v>
      </c>
      <c r="Q34" s="286">
        <v>1704528</v>
      </c>
      <c r="R34" s="286">
        <v>1676213</v>
      </c>
      <c r="S34" s="286">
        <v>1674076</v>
      </c>
      <c r="T34" s="286">
        <v>1725367</v>
      </c>
      <c r="U34" s="286">
        <v>1685347</v>
      </c>
      <c r="V34" s="286">
        <v>1700000</v>
      </c>
      <c r="W34" s="286">
        <v>1761836</v>
      </c>
      <c r="X34" s="286">
        <v>1750000</v>
      </c>
      <c r="Y34" s="286">
        <v>1814931</v>
      </c>
      <c r="Z34" s="286">
        <v>1790000</v>
      </c>
      <c r="AA34" s="74"/>
      <c r="AB34" s="74"/>
      <c r="AD34" s="619"/>
      <c r="AE34" s="621"/>
    </row>
    <row r="35" spans="1:31" s="183" customFormat="1" ht="15">
      <c r="A35" s="871"/>
      <c r="B35" s="92" t="s">
        <v>56</v>
      </c>
      <c r="C35" s="533">
        <v>1595.5845158449356</v>
      </c>
      <c r="D35" s="533">
        <v>1098.9950659077458</v>
      </c>
      <c r="E35" s="533">
        <v>1033.5497707470604</v>
      </c>
      <c r="F35" s="533">
        <v>1230.0999206999709</v>
      </c>
      <c r="G35" s="533">
        <v>1087.6406589759779</v>
      </c>
      <c r="H35" s="533">
        <v>809.30743779926274</v>
      </c>
      <c r="I35" s="533">
        <v>1608.0281768193938</v>
      </c>
      <c r="J35" s="533">
        <v>2654.6883819359764</v>
      </c>
      <c r="K35" s="533">
        <v>1649.8279538246225</v>
      </c>
      <c r="L35" s="533">
        <v>2226.5155117173053</v>
      </c>
      <c r="M35" s="533">
        <v>1970.4592465465396</v>
      </c>
      <c r="N35" s="533">
        <v>2248.4681399076758</v>
      </c>
      <c r="O35" s="533">
        <v>2090.292854786202</v>
      </c>
      <c r="P35" s="533">
        <v>2029.6566840154073</v>
      </c>
      <c r="Q35" s="533">
        <v>2333.8560586860408</v>
      </c>
      <c r="R35" s="533">
        <v>2090.292854786202</v>
      </c>
      <c r="S35" s="533">
        <v>1415.4034822791796</v>
      </c>
      <c r="T35" s="533">
        <v>2007.7693615329376</v>
      </c>
      <c r="U35" s="533">
        <v>1600.8329441948749</v>
      </c>
      <c r="V35" s="533">
        <v>1957.802409905594</v>
      </c>
      <c r="W35" s="533">
        <v>2150.1837865192661</v>
      </c>
      <c r="X35" s="286">
        <v>2617.7000000000003</v>
      </c>
      <c r="Y35" s="533"/>
      <c r="Z35" s="533"/>
      <c r="AA35" s="74"/>
      <c r="AB35" s="74"/>
      <c r="AE35" s="619"/>
    </row>
    <row r="36" spans="1:31" s="183" customFormat="1" ht="15">
      <c r="A36" s="871" t="s">
        <v>8</v>
      </c>
      <c r="B36" s="92" t="s">
        <v>84</v>
      </c>
      <c r="C36" s="286">
        <v>0.6</v>
      </c>
      <c r="D36" s="286">
        <v>0.4</v>
      </c>
      <c r="E36" s="286">
        <v>0.3</v>
      </c>
      <c r="F36" s="286">
        <v>0.2</v>
      </c>
      <c r="G36" s="286">
        <v>0.4</v>
      </c>
      <c r="H36" s="286">
        <v>0.5</v>
      </c>
      <c r="I36" s="286">
        <v>0.5</v>
      </c>
      <c r="J36" s="286">
        <v>1</v>
      </c>
      <c r="K36" s="286">
        <v>0.5</v>
      </c>
      <c r="L36" s="286">
        <v>0.1</v>
      </c>
      <c r="M36" s="286">
        <v>0.3</v>
      </c>
      <c r="N36" s="286">
        <v>0.3</v>
      </c>
      <c r="O36" s="286">
        <v>0.4</v>
      </c>
      <c r="P36" s="286">
        <v>0.6</v>
      </c>
      <c r="Q36" s="286">
        <v>0.6</v>
      </c>
      <c r="R36" s="286">
        <v>0.5</v>
      </c>
      <c r="S36" s="286">
        <v>0.4</v>
      </c>
      <c r="T36" s="286">
        <v>0.4</v>
      </c>
      <c r="U36" s="286">
        <v>0.4</v>
      </c>
      <c r="V36" s="286">
        <v>0.5</v>
      </c>
      <c r="W36" s="286">
        <v>0.8</v>
      </c>
      <c r="X36" s="286">
        <v>1.1000000000000001</v>
      </c>
      <c r="Y36" s="533">
        <v>0.8</v>
      </c>
      <c r="Z36" s="533">
        <v>1.5</v>
      </c>
      <c r="AA36" s="74"/>
      <c r="AB36" s="74"/>
      <c r="AD36" s="329"/>
      <c r="AE36" s="621"/>
    </row>
    <row r="37" spans="1:31" s="5" customFormat="1" ht="15">
      <c r="A37" s="871"/>
      <c r="B37" s="92" t="s">
        <v>57</v>
      </c>
      <c r="C37" s="286">
        <v>70</v>
      </c>
      <c r="D37" s="286">
        <v>54</v>
      </c>
      <c r="E37" s="286">
        <v>38</v>
      </c>
      <c r="F37" s="286">
        <v>27</v>
      </c>
      <c r="G37" s="286">
        <v>57</v>
      </c>
      <c r="H37" s="286">
        <v>63</v>
      </c>
      <c r="I37" s="286">
        <v>58</v>
      </c>
      <c r="J37" s="286">
        <v>108</v>
      </c>
      <c r="K37" s="286">
        <v>61</v>
      </c>
      <c r="L37" s="286">
        <v>14</v>
      </c>
      <c r="M37" s="286">
        <v>48</v>
      </c>
      <c r="N37" s="286">
        <v>43</v>
      </c>
      <c r="O37" s="286">
        <v>58</v>
      </c>
      <c r="P37" s="286">
        <v>93</v>
      </c>
      <c r="Q37" s="286">
        <v>69</v>
      </c>
      <c r="R37" s="286">
        <v>71</v>
      </c>
      <c r="S37" s="286">
        <v>61</v>
      </c>
      <c r="T37" s="286">
        <v>59</v>
      </c>
      <c r="U37" s="286">
        <v>64</v>
      </c>
      <c r="V37" s="286">
        <v>69</v>
      </c>
      <c r="W37" s="286">
        <v>87</v>
      </c>
      <c r="X37" s="286">
        <v>128</v>
      </c>
      <c r="Y37" s="533">
        <v>88.5</v>
      </c>
      <c r="Z37" s="533">
        <v>129.1</v>
      </c>
      <c r="AA37" s="14"/>
      <c r="AB37" s="14"/>
      <c r="AD37" s="329"/>
      <c r="AE37" s="619"/>
    </row>
    <row r="38" spans="1:31" s="5" customFormat="1" ht="15">
      <c r="A38" s="871"/>
      <c r="B38" s="92" t="s">
        <v>524</v>
      </c>
      <c r="C38" s="286">
        <v>70</v>
      </c>
      <c r="D38" s="286">
        <v>54</v>
      </c>
      <c r="E38" s="286">
        <v>38</v>
      </c>
      <c r="F38" s="286">
        <v>27</v>
      </c>
      <c r="G38" s="286">
        <v>57</v>
      </c>
      <c r="H38" s="286">
        <v>63</v>
      </c>
      <c r="I38" s="286">
        <v>58</v>
      </c>
      <c r="J38" s="286">
        <v>108</v>
      </c>
      <c r="K38" s="286">
        <v>61</v>
      </c>
      <c r="L38" s="286">
        <v>14</v>
      </c>
      <c r="M38" s="286">
        <v>48</v>
      </c>
      <c r="N38" s="286">
        <v>43</v>
      </c>
      <c r="O38" s="286">
        <v>58</v>
      </c>
      <c r="P38" s="286">
        <v>93</v>
      </c>
      <c r="Q38" s="286">
        <v>69</v>
      </c>
      <c r="R38" s="286">
        <v>71</v>
      </c>
      <c r="S38" s="286">
        <v>61</v>
      </c>
      <c r="T38" s="286">
        <v>59</v>
      </c>
      <c r="U38" s="286">
        <v>64</v>
      </c>
      <c r="V38" s="286">
        <v>69</v>
      </c>
      <c r="W38" s="286">
        <v>87</v>
      </c>
      <c r="X38" s="286">
        <v>128</v>
      </c>
      <c r="Y38" s="533"/>
      <c r="Z38" s="533"/>
      <c r="AA38" s="14"/>
      <c r="AB38" s="14"/>
      <c r="AE38" s="619"/>
    </row>
    <row r="39" spans="1:31" s="5" customFormat="1" ht="15">
      <c r="A39" s="871"/>
      <c r="B39" s="92" t="s">
        <v>56</v>
      </c>
      <c r="C39" s="533">
        <v>8571.4285714285706</v>
      </c>
      <c r="D39" s="533">
        <v>7407.4074074074078</v>
      </c>
      <c r="E39" s="533">
        <v>7894.7368421052633</v>
      </c>
      <c r="F39" s="533">
        <v>7407.4074074074078</v>
      </c>
      <c r="G39" s="533">
        <v>7017.5438596491231</v>
      </c>
      <c r="H39" s="533">
        <v>7936.5079365079364</v>
      </c>
      <c r="I39" s="533">
        <v>8620.689655172413</v>
      </c>
      <c r="J39" s="533">
        <v>9259.2592592592591</v>
      </c>
      <c r="K39" s="533">
        <v>8196.7213114754104</v>
      </c>
      <c r="L39" s="533">
        <v>7142.8571428571431</v>
      </c>
      <c r="M39" s="533">
        <v>6250</v>
      </c>
      <c r="N39" s="533">
        <v>6976.7441860465115</v>
      </c>
      <c r="O39" s="533">
        <v>6896.5517241379312</v>
      </c>
      <c r="P39" s="533">
        <v>6451.6129032258068</v>
      </c>
      <c r="Q39" s="533">
        <v>8695.652173913044</v>
      </c>
      <c r="R39" s="533">
        <v>7042.2535211267605</v>
      </c>
      <c r="S39" s="533">
        <v>6557.377049180328</v>
      </c>
      <c r="T39" s="533">
        <v>6779.6610169491523</v>
      </c>
      <c r="U39" s="533">
        <v>6250</v>
      </c>
      <c r="V39" s="533">
        <v>7246.376811594203</v>
      </c>
      <c r="W39" s="533">
        <v>9195.4022988505749</v>
      </c>
      <c r="X39" s="533">
        <v>8593.75</v>
      </c>
      <c r="Y39" s="533">
        <v>9300</v>
      </c>
      <c r="Z39" s="533">
        <v>11600</v>
      </c>
      <c r="AA39" s="14"/>
      <c r="AB39" s="14"/>
      <c r="AD39" s="329"/>
      <c r="AE39" s="619"/>
    </row>
    <row r="40" spans="1:31" s="5" customFormat="1" ht="15">
      <c r="A40" s="871" t="s">
        <v>6</v>
      </c>
      <c r="B40" s="92" t="s">
        <v>84</v>
      </c>
      <c r="C40" s="286">
        <v>1019</v>
      </c>
      <c r="D40" s="286">
        <v>1143</v>
      </c>
      <c r="E40" s="286">
        <v>1115</v>
      </c>
      <c r="F40" s="286">
        <v>1178</v>
      </c>
      <c r="G40" s="286">
        <v>1060</v>
      </c>
      <c r="H40" s="286">
        <v>942</v>
      </c>
      <c r="I40" s="286">
        <v>1395</v>
      </c>
      <c r="J40" s="286">
        <v>1134</v>
      </c>
      <c r="K40" s="286">
        <v>1214</v>
      </c>
      <c r="L40" s="286" t="s">
        <v>94</v>
      </c>
      <c r="M40" s="286" t="s">
        <v>94</v>
      </c>
      <c r="N40" s="286" t="s">
        <v>94</v>
      </c>
      <c r="O40" s="286">
        <v>1177</v>
      </c>
      <c r="P40" s="286">
        <v>1173.7090000000001</v>
      </c>
      <c r="Q40" s="286">
        <v>1357.22</v>
      </c>
      <c r="R40" s="286">
        <v>1041.799</v>
      </c>
      <c r="S40" s="286">
        <v>1231.4680000000001</v>
      </c>
      <c r="T40" s="286">
        <v>1317.3720000000001</v>
      </c>
      <c r="U40" s="286">
        <v>1406.7929999999999</v>
      </c>
      <c r="V40" s="286">
        <v>1451.6859999999999</v>
      </c>
      <c r="W40" s="286">
        <v>1632.3209999999999</v>
      </c>
      <c r="X40" s="286">
        <v>2100</v>
      </c>
      <c r="Y40" s="286">
        <v>2382.511</v>
      </c>
      <c r="Z40" s="286">
        <v>2124.7489999999998</v>
      </c>
      <c r="AA40" s="14"/>
      <c r="AB40" s="14"/>
      <c r="AD40" s="619"/>
      <c r="AE40" s="621"/>
    </row>
    <row r="41" spans="1:31" s="5" customFormat="1" ht="15">
      <c r="A41" s="871"/>
      <c r="B41" s="92" t="s">
        <v>57</v>
      </c>
      <c r="C41" s="533" t="s">
        <v>7</v>
      </c>
      <c r="D41" s="286"/>
      <c r="E41" s="286">
        <v>1327000</v>
      </c>
      <c r="F41" s="286">
        <v>1356000</v>
      </c>
      <c r="G41" s="286">
        <v>1394000</v>
      </c>
      <c r="H41" s="286">
        <v>1440000</v>
      </c>
      <c r="I41" s="286"/>
      <c r="J41" s="286">
        <v>1664400</v>
      </c>
      <c r="K41" s="286">
        <v>1964600</v>
      </c>
      <c r="L41" s="286"/>
      <c r="M41" s="286">
        <v>1430784</v>
      </c>
      <c r="N41" s="286"/>
      <c r="O41" s="286">
        <v>1572000</v>
      </c>
      <c r="P41" s="286">
        <v>1608000</v>
      </c>
      <c r="Q41" s="286">
        <v>1703500</v>
      </c>
      <c r="R41" s="533">
        <v>1570526</v>
      </c>
      <c r="S41" s="286">
        <v>1655287</v>
      </c>
      <c r="T41" s="286">
        <v>1429086</v>
      </c>
      <c r="U41" s="286">
        <v>1613535</v>
      </c>
      <c r="V41" s="286">
        <v>1643827</v>
      </c>
      <c r="W41" s="533">
        <v>2286362</v>
      </c>
      <c r="X41" s="533"/>
      <c r="Y41" s="533"/>
      <c r="Z41" s="533"/>
      <c r="AA41" s="14"/>
      <c r="AB41" s="14"/>
      <c r="AE41" s="619"/>
    </row>
    <row r="42" spans="1:31" s="5" customFormat="1" ht="15">
      <c r="A42" s="871"/>
      <c r="B42" s="92" t="s">
        <v>524</v>
      </c>
      <c r="C42" s="286">
        <v>1255866</v>
      </c>
      <c r="D42" s="286">
        <v>1193380</v>
      </c>
      <c r="E42" s="286">
        <v>1577800</v>
      </c>
      <c r="F42" s="286">
        <v>1356000</v>
      </c>
      <c r="G42" s="286">
        <v>1311600</v>
      </c>
      <c r="H42" s="286">
        <v>1902200</v>
      </c>
      <c r="I42" s="286">
        <v>1663900</v>
      </c>
      <c r="J42" s="286">
        <v>1664300</v>
      </c>
      <c r="K42" s="286">
        <v>1964522</v>
      </c>
      <c r="L42" s="286">
        <v>1612000</v>
      </c>
      <c r="M42" s="286">
        <v>1738042</v>
      </c>
      <c r="N42" s="286">
        <v>1812717</v>
      </c>
      <c r="O42" s="286">
        <v>1572000</v>
      </c>
      <c r="P42" s="286">
        <v>1722500</v>
      </c>
      <c r="Q42" s="286">
        <v>1703500</v>
      </c>
      <c r="R42" s="286">
        <v>1570526</v>
      </c>
      <c r="S42" s="286">
        <v>1662000</v>
      </c>
      <c r="T42" s="286">
        <v>1654000</v>
      </c>
      <c r="U42" s="286">
        <v>3087945</v>
      </c>
      <c r="V42" s="286">
        <v>2619612</v>
      </c>
      <c r="W42" s="286">
        <v>2286362</v>
      </c>
      <c r="X42" s="286">
        <v>1870000</v>
      </c>
      <c r="Y42" s="286">
        <v>1817487</v>
      </c>
      <c r="Z42" s="286">
        <v>2688164</v>
      </c>
      <c r="AA42" s="14"/>
      <c r="AB42" s="14"/>
      <c r="AD42" s="619"/>
      <c r="AE42" s="621"/>
    </row>
    <row r="43" spans="1:31" s="5" customFormat="1" ht="15">
      <c r="A43" s="871"/>
      <c r="B43" s="92" t="s">
        <v>56</v>
      </c>
      <c r="C43" s="533" t="s">
        <v>7</v>
      </c>
      <c r="D43" s="533" t="s">
        <v>7</v>
      </c>
      <c r="E43" s="533">
        <v>840.24114544084398</v>
      </c>
      <c r="F43" s="533"/>
      <c r="G43" s="533"/>
      <c r="H43" s="533">
        <v>654.16666666666663</v>
      </c>
      <c r="I43" s="533" t="s">
        <v>7</v>
      </c>
      <c r="J43" s="533">
        <v>681.32660418168712</v>
      </c>
      <c r="K43" s="533">
        <v>617.93749363738164</v>
      </c>
      <c r="L43" s="533" t="s">
        <v>7</v>
      </c>
      <c r="M43" s="533" t="s">
        <v>7</v>
      </c>
      <c r="N43" s="533" t="s">
        <v>7</v>
      </c>
      <c r="O43" s="533">
        <v>748.7277353689567</v>
      </c>
      <c r="P43" s="533">
        <v>729.91853233830841</v>
      </c>
      <c r="Q43" s="533">
        <v>796.72439095978871</v>
      </c>
      <c r="R43" s="533">
        <v>663.34400067238619</v>
      </c>
      <c r="S43" s="533">
        <v>743.96041290724816</v>
      </c>
      <c r="T43" s="533">
        <v>921.82835742565533</v>
      </c>
      <c r="U43" s="533">
        <v>871.87014846284706</v>
      </c>
      <c r="V43" s="533">
        <v>883.11361232051786</v>
      </c>
      <c r="W43" s="533">
        <v>713.93812528374769</v>
      </c>
      <c r="X43" s="286">
        <v>1123</v>
      </c>
      <c r="Y43" s="286">
        <v>1310.9</v>
      </c>
      <c r="Z43" s="286">
        <v>790.4</v>
      </c>
      <c r="AA43" s="14"/>
      <c r="AB43" s="14"/>
      <c r="AD43" s="619"/>
      <c r="AE43" s="621"/>
    </row>
    <row r="44" spans="1:31" s="5" customFormat="1" ht="15">
      <c r="A44" s="871" t="s">
        <v>5</v>
      </c>
      <c r="B44" s="92" t="s">
        <v>84</v>
      </c>
      <c r="C44" s="533">
        <v>49.183</v>
      </c>
      <c r="D44" s="533">
        <v>28.27</v>
      </c>
      <c r="E44" s="533">
        <v>27.643000000000001</v>
      </c>
      <c r="F44" s="533">
        <v>30.966999999999999</v>
      </c>
      <c r="G44" s="533">
        <v>64.795000000000002</v>
      </c>
      <c r="H44" s="533">
        <v>52.939</v>
      </c>
      <c r="I44" s="533">
        <v>63.633000000000003</v>
      </c>
      <c r="J44" s="533">
        <v>55.523000000000003</v>
      </c>
      <c r="K44" s="533">
        <v>58.100999999999999</v>
      </c>
      <c r="L44" s="533">
        <v>57.32</v>
      </c>
      <c r="M44" s="533">
        <v>58</v>
      </c>
      <c r="N44" s="533">
        <v>75</v>
      </c>
      <c r="O44" s="533">
        <v>88</v>
      </c>
      <c r="P44" s="533">
        <v>88</v>
      </c>
      <c r="Q44" s="286">
        <v>55.984999999999999</v>
      </c>
      <c r="R44" s="286">
        <v>55.871000000000002</v>
      </c>
      <c r="S44" s="286">
        <v>43.610999999999997</v>
      </c>
      <c r="T44" s="286">
        <v>71.037000000000006</v>
      </c>
      <c r="U44" s="286">
        <v>59.253</v>
      </c>
      <c r="V44" s="286">
        <v>45</v>
      </c>
      <c r="W44" s="533">
        <v>64</v>
      </c>
      <c r="X44" s="286">
        <v>78.126999999999995</v>
      </c>
      <c r="Y44" s="286">
        <v>98.855999999999995</v>
      </c>
      <c r="Z44" s="286">
        <v>105.60899999999999</v>
      </c>
      <c r="AA44" s="14"/>
      <c r="AB44" s="14"/>
      <c r="AD44" s="619"/>
      <c r="AE44" s="621"/>
    </row>
    <row r="45" spans="1:31" s="5" customFormat="1" ht="15">
      <c r="A45" s="871"/>
      <c r="B45" s="92" t="s">
        <v>57</v>
      </c>
      <c r="C45" s="533">
        <v>35397</v>
      </c>
      <c r="D45" s="533">
        <v>37245</v>
      </c>
      <c r="E45" s="533">
        <v>24124</v>
      </c>
      <c r="F45" s="533">
        <v>26328</v>
      </c>
      <c r="G45" s="533">
        <v>25308</v>
      </c>
      <c r="H45" s="533">
        <v>26315</v>
      </c>
      <c r="I45" s="533">
        <v>25553</v>
      </c>
      <c r="J45" s="533">
        <v>27356</v>
      </c>
      <c r="K45" s="533">
        <v>27694</v>
      </c>
      <c r="L45" s="533">
        <v>27127</v>
      </c>
      <c r="M45" s="533">
        <v>28000</v>
      </c>
      <c r="N45" s="533">
        <v>35000</v>
      </c>
      <c r="O45" s="533">
        <v>38000</v>
      </c>
      <c r="P45" s="533"/>
      <c r="Q45" s="533"/>
      <c r="R45" s="533"/>
      <c r="S45" s="533"/>
      <c r="T45" s="533"/>
      <c r="U45" s="533"/>
      <c r="V45" s="533"/>
      <c r="W45" s="533"/>
      <c r="X45" s="533"/>
      <c r="Y45" s="533"/>
      <c r="Z45" s="533"/>
      <c r="AA45" s="14"/>
      <c r="AB45" s="14"/>
      <c r="AE45" s="619"/>
    </row>
    <row r="46" spans="1:31" s="5" customFormat="1" ht="15">
      <c r="A46" s="871"/>
      <c r="B46" s="92" t="s">
        <v>524</v>
      </c>
      <c r="C46" s="286">
        <v>44000</v>
      </c>
      <c r="D46" s="286">
        <v>20900</v>
      </c>
      <c r="E46" s="286">
        <v>21000</v>
      </c>
      <c r="F46" s="286">
        <v>23400</v>
      </c>
      <c r="G46" s="286">
        <v>24992</v>
      </c>
      <c r="H46" s="286">
        <v>18014</v>
      </c>
      <c r="I46" s="286">
        <v>28904</v>
      </c>
      <c r="J46" s="286">
        <v>27356</v>
      </c>
      <c r="K46" s="286">
        <v>27694</v>
      </c>
      <c r="L46" s="286">
        <v>27127</v>
      </c>
      <c r="M46" s="286">
        <v>26814</v>
      </c>
      <c r="N46" s="286">
        <v>28038</v>
      </c>
      <c r="O46" s="286">
        <v>46471</v>
      </c>
      <c r="P46" s="286">
        <v>21632</v>
      </c>
      <c r="Q46" s="286">
        <v>34991</v>
      </c>
      <c r="R46" s="286">
        <v>30184</v>
      </c>
      <c r="S46" s="286">
        <v>22350</v>
      </c>
      <c r="T46" s="286">
        <v>30174</v>
      </c>
      <c r="U46" s="286">
        <v>25172</v>
      </c>
      <c r="V46" s="286">
        <v>35000</v>
      </c>
      <c r="W46" s="533">
        <v>35000</v>
      </c>
      <c r="X46" s="286">
        <v>46070</v>
      </c>
      <c r="Y46" s="286">
        <v>51221</v>
      </c>
      <c r="Z46" s="286">
        <v>58276</v>
      </c>
      <c r="AA46" s="14"/>
      <c r="AB46" s="14"/>
      <c r="AD46" s="619"/>
      <c r="AE46" s="621"/>
    </row>
    <row r="47" spans="1:31" s="5" customFormat="1" ht="15">
      <c r="A47" s="871"/>
      <c r="B47" s="92" t="s">
        <v>56</v>
      </c>
      <c r="C47" s="533">
        <v>1389.468034014182</v>
      </c>
      <c r="D47" s="533">
        <v>759.0280574573768</v>
      </c>
      <c r="E47" s="533">
        <v>1145.8713314541535</v>
      </c>
      <c r="F47" s="533">
        <v>1176.2002430872076</v>
      </c>
      <c r="G47" s="533">
        <v>2560.2576260470996</v>
      </c>
      <c r="H47" s="533">
        <v>2011.7423522705681</v>
      </c>
      <c r="I47" s="533">
        <v>2490.2359801197513</v>
      </c>
      <c r="J47" s="533">
        <v>2029.6461470975289</v>
      </c>
      <c r="K47" s="533">
        <v>2097.9634577886909</v>
      </c>
      <c r="L47" s="533">
        <v>2113.0239245032626</v>
      </c>
      <c r="M47" s="533">
        <v>2071.4285714285716</v>
      </c>
      <c r="N47" s="533">
        <v>2142.8571428571427</v>
      </c>
      <c r="O47" s="533">
        <v>2315.7894736842104</v>
      </c>
      <c r="P47" s="533"/>
      <c r="Q47" s="286">
        <v>1600</v>
      </c>
      <c r="R47" s="286">
        <v>1851</v>
      </c>
      <c r="S47" s="286">
        <v>1951.3000000000002</v>
      </c>
      <c r="T47" s="286">
        <v>2354.2000000000003</v>
      </c>
      <c r="U47" s="286">
        <v>2353.9</v>
      </c>
      <c r="V47" s="286">
        <v>1285.7</v>
      </c>
      <c r="W47" s="533">
        <v>1828.6000000000001</v>
      </c>
      <c r="X47" s="286">
        <v>1994.1000000000001</v>
      </c>
      <c r="Y47" s="286">
        <v>1930</v>
      </c>
      <c r="Z47" s="286">
        <v>1812.2</v>
      </c>
      <c r="AA47" s="14"/>
      <c r="AB47" s="14"/>
      <c r="AD47" s="619"/>
      <c r="AE47" s="621"/>
    </row>
    <row r="48" spans="1:31" s="5" customFormat="1" ht="15">
      <c r="A48" s="871" t="s">
        <v>4</v>
      </c>
      <c r="B48" s="92" t="s">
        <v>84</v>
      </c>
      <c r="C48" s="286">
        <v>13.584</v>
      </c>
      <c r="D48" s="286">
        <v>7.08</v>
      </c>
      <c r="E48" s="286">
        <v>8.4290000000000003</v>
      </c>
      <c r="F48" s="286">
        <v>8.06</v>
      </c>
      <c r="G48" s="286">
        <v>5.74</v>
      </c>
      <c r="H48" s="286">
        <v>7.9649999999999999</v>
      </c>
      <c r="I48" s="286">
        <v>8.9700000000000006</v>
      </c>
      <c r="J48" s="286">
        <v>7</v>
      </c>
      <c r="K48" s="533" t="s">
        <v>94</v>
      </c>
      <c r="L48" s="533" t="s">
        <v>94</v>
      </c>
      <c r="M48" s="533" t="s">
        <v>94</v>
      </c>
      <c r="N48" s="533" t="s">
        <v>94</v>
      </c>
      <c r="O48" s="533" t="s">
        <v>94</v>
      </c>
      <c r="P48" s="533" t="s">
        <v>94</v>
      </c>
      <c r="Q48" s="533" t="s">
        <v>94</v>
      </c>
      <c r="R48" s="533" t="s">
        <v>94</v>
      </c>
      <c r="S48" s="533" t="s">
        <v>94</v>
      </c>
      <c r="T48" s="533" t="s">
        <v>94</v>
      </c>
      <c r="U48" s="533" t="s">
        <v>94</v>
      </c>
      <c r="V48" s="286">
        <v>150</v>
      </c>
      <c r="W48" s="286">
        <v>150</v>
      </c>
      <c r="X48" s="533" t="s">
        <v>94</v>
      </c>
      <c r="Y48" s="533" t="s">
        <v>94</v>
      </c>
      <c r="Z48" s="533" t="s">
        <v>94</v>
      </c>
      <c r="AA48" s="14"/>
      <c r="AB48" s="14"/>
      <c r="AE48" s="619"/>
    </row>
    <row r="49" spans="1:31" s="5" customFormat="1" ht="15">
      <c r="A49" s="871"/>
      <c r="B49" s="92" t="s">
        <v>57</v>
      </c>
      <c r="C49" s="533" t="s">
        <v>94</v>
      </c>
      <c r="D49" s="533" t="s">
        <v>94</v>
      </c>
      <c r="E49" s="533" t="s">
        <v>94</v>
      </c>
      <c r="F49" s="533" t="s">
        <v>94</v>
      </c>
      <c r="G49" s="533" t="s">
        <v>94</v>
      </c>
      <c r="H49" s="533" t="s">
        <v>94</v>
      </c>
      <c r="I49" s="533" t="s">
        <v>94</v>
      </c>
      <c r="J49" s="533" t="s">
        <v>94</v>
      </c>
      <c r="K49" s="533" t="s">
        <v>94</v>
      </c>
      <c r="L49" s="533" t="s">
        <v>94</v>
      </c>
      <c r="M49" s="533" t="s">
        <v>94</v>
      </c>
      <c r="N49" s="533" t="s">
        <v>94</v>
      </c>
      <c r="O49" s="533" t="s">
        <v>94</v>
      </c>
      <c r="P49" s="533" t="s">
        <v>94</v>
      </c>
      <c r="Q49" s="533" t="s">
        <v>94</v>
      </c>
      <c r="R49" s="533" t="s">
        <v>94</v>
      </c>
      <c r="S49" s="533" t="s">
        <v>94</v>
      </c>
      <c r="T49" s="533" t="s">
        <v>94</v>
      </c>
      <c r="U49" s="533" t="s">
        <v>94</v>
      </c>
      <c r="V49" s="533"/>
      <c r="W49" s="533"/>
      <c r="X49" s="533" t="s">
        <v>94</v>
      </c>
      <c r="Y49" s="533" t="s">
        <v>94</v>
      </c>
      <c r="Z49" s="533" t="s">
        <v>94</v>
      </c>
      <c r="AA49" s="14"/>
      <c r="AB49" s="14"/>
      <c r="AE49" s="619"/>
    </row>
    <row r="50" spans="1:31" s="5" customFormat="1" ht="15">
      <c r="A50" s="871"/>
      <c r="B50" s="92" t="s">
        <v>524</v>
      </c>
      <c r="C50" s="533" t="s">
        <v>94</v>
      </c>
      <c r="D50" s="533" t="s">
        <v>94</v>
      </c>
      <c r="E50" s="533" t="s">
        <v>94</v>
      </c>
      <c r="F50" s="533" t="s">
        <v>94</v>
      </c>
      <c r="G50" s="533" t="s">
        <v>94</v>
      </c>
      <c r="H50" s="533" t="s">
        <v>94</v>
      </c>
      <c r="I50" s="533" t="s">
        <v>94</v>
      </c>
      <c r="J50" s="533" t="s">
        <v>94</v>
      </c>
      <c r="K50" s="533" t="s">
        <v>94</v>
      </c>
      <c r="L50" s="533" t="s">
        <v>94</v>
      </c>
      <c r="M50" s="533" t="s">
        <v>94</v>
      </c>
      <c r="N50" s="533" t="s">
        <v>94</v>
      </c>
      <c r="O50" s="533" t="s">
        <v>94</v>
      </c>
      <c r="P50" s="533" t="s">
        <v>94</v>
      </c>
      <c r="Q50" s="533" t="s">
        <v>94</v>
      </c>
      <c r="R50" s="533" t="s">
        <v>94</v>
      </c>
      <c r="S50" s="533" t="s">
        <v>94</v>
      </c>
      <c r="T50" s="533" t="s">
        <v>94</v>
      </c>
      <c r="U50" s="533" t="s">
        <v>94</v>
      </c>
      <c r="V50" s="533"/>
      <c r="W50" s="533"/>
      <c r="X50" s="533" t="s">
        <v>94</v>
      </c>
      <c r="Y50" s="533" t="s">
        <v>94</v>
      </c>
      <c r="Z50" s="533" t="s">
        <v>94</v>
      </c>
      <c r="AA50" s="14"/>
      <c r="AB50" s="14"/>
      <c r="AE50" s="619"/>
    </row>
    <row r="51" spans="1:31" s="5" customFormat="1" ht="15">
      <c r="A51" s="871"/>
      <c r="B51" s="92" t="s">
        <v>56</v>
      </c>
      <c r="C51" s="533" t="s">
        <v>94</v>
      </c>
      <c r="D51" s="533" t="s">
        <v>94</v>
      </c>
      <c r="E51" s="533" t="s">
        <v>94</v>
      </c>
      <c r="F51" s="533" t="s">
        <v>94</v>
      </c>
      <c r="G51" s="533" t="s">
        <v>94</v>
      </c>
      <c r="H51" s="533" t="s">
        <v>94</v>
      </c>
      <c r="I51" s="533" t="s">
        <v>94</v>
      </c>
      <c r="J51" s="533" t="s">
        <v>94</v>
      </c>
      <c r="K51" s="533" t="s">
        <v>94</v>
      </c>
      <c r="L51" s="533" t="s">
        <v>94</v>
      </c>
      <c r="M51" s="533" t="s">
        <v>94</v>
      </c>
      <c r="N51" s="533" t="s">
        <v>94</v>
      </c>
      <c r="O51" s="533" t="s">
        <v>94</v>
      </c>
      <c r="P51" s="533" t="s">
        <v>94</v>
      </c>
      <c r="Q51" s="533" t="s">
        <v>94</v>
      </c>
      <c r="R51" s="533" t="s">
        <v>94</v>
      </c>
      <c r="S51" s="533" t="s">
        <v>94</v>
      </c>
      <c r="T51" s="533" t="s">
        <v>94</v>
      </c>
      <c r="U51" s="533" t="s">
        <v>94</v>
      </c>
      <c r="V51" s="533"/>
      <c r="W51" s="533"/>
      <c r="X51" s="533" t="s">
        <v>94</v>
      </c>
      <c r="Y51" s="533" t="s">
        <v>94</v>
      </c>
      <c r="Z51" s="533" t="s">
        <v>94</v>
      </c>
      <c r="AA51" s="14"/>
      <c r="AB51" s="14"/>
      <c r="AE51" s="619"/>
    </row>
    <row r="52" spans="1:31" s="5" customFormat="1" ht="15">
      <c r="A52" s="871" t="s">
        <v>3</v>
      </c>
      <c r="B52" s="92" t="s">
        <v>84</v>
      </c>
      <c r="C52" s="533">
        <v>11000.8</v>
      </c>
      <c r="D52" s="533">
        <v>7486.84</v>
      </c>
      <c r="E52" s="533">
        <v>9731.83</v>
      </c>
      <c r="F52" s="533">
        <v>9391.4500000000007</v>
      </c>
      <c r="G52" s="533">
        <v>9482</v>
      </c>
      <c r="H52" s="533">
        <v>11450</v>
      </c>
      <c r="I52" s="533">
        <v>6618</v>
      </c>
      <c r="J52" s="533">
        <v>7125</v>
      </c>
      <c r="K52" s="533">
        <v>12700</v>
      </c>
      <c r="L52" s="533">
        <v>12050</v>
      </c>
      <c r="M52" s="533">
        <v>12815</v>
      </c>
      <c r="N52" s="533">
        <v>10360</v>
      </c>
      <c r="O52" s="533">
        <v>12120.656000000001</v>
      </c>
      <c r="P52" s="533">
        <v>11810.6</v>
      </c>
      <c r="Q52" s="533">
        <v>14250</v>
      </c>
      <c r="R52" s="533">
        <v>9955</v>
      </c>
      <c r="S52" s="533">
        <v>7778.5</v>
      </c>
      <c r="T52" s="533">
        <v>16820</v>
      </c>
      <c r="U52" s="533">
        <v>12510</v>
      </c>
      <c r="V52" s="533">
        <v>11275</v>
      </c>
      <c r="W52" s="533">
        <v>15300</v>
      </c>
      <c r="X52" s="286">
        <v>16315</v>
      </c>
      <c r="Y52" s="535">
        <v>15470</v>
      </c>
      <c r="Z52" s="535">
        <v>16430</v>
      </c>
      <c r="AA52" s="14"/>
      <c r="AB52" s="14"/>
      <c r="AD52" s="329"/>
      <c r="AE52" s="619"/>
    </row>
    <row r="53" spans="1:31" s="5" customFormat="1" ht="15">
      <c r="A53" s="871"/>
      <c r="B53" s="92" t="s">
        <v>57</v>
      </c>
      <c r="C53" s="286">
        <v>3429440</v>
      </c>
      <c r="D53" s="286">
        <v>2673905</v>
      </c>
      <c r="E53" s="286">
        <v>3016880</v>
      </c>
      <c r="F53" s="286">
        <v>3184950</v>
      </c>
      <c r="G53" s="286">
        <v>2843300</v>
      </c>
      <c r="H53" s="286">
        <v>2810000</v>
      </c>
      <c r="I53" s="286">
        <v>1600200</v>
      </c>
      <c r="J53" s="286">
        <v>2551800</v>
      </c>
      <c r="K53" s="286">
        <v>2799000</v>
      </c>
      <c r="L53" s="286">
        <v>2427500</v>
      </c>
      <c r="M53" s="286">
        <v>2742400</v>
      </c>
      <c r="N53" s="286">
        <v>2372300</v>
      </c>
      <c r="O53" s="286">
        <v>2699200</v>
      </c>
      <c r="P53" s="286">
        <v>2781200</v>
      </c>
      <c r="Q53" s="286">
        <v>2688200</v>
      </c>
      <c r="R53" s="286">
        <v>2652850</v>
      </c>
      <c r="S53" s="286">
        <v>1946750</v>
      </c>
      <c r="T53" s="286">
        <v>2628600</v>
      </c>
      <c r="U53" s="286">
        <v>2318850</v>
      </c>
      <c r="V53" s="286">
        <v>2300500</v>
      </c>
      <c r="W53" s="286">
        <v>2610800</v>
      </c>
      <c r="X53" s="286">
        <v>2755400</v>
      </c>
      <c r="Y53" s="535">
        <v>2623000</v>
      </c>
      <c r="Z53" s="535">
        <f>2586.1*1000</f>
        <v>2586100</v>
      </c>
      <c r="AA53" s="14"/>
      <c r="AB53" s="14"/>
      <c r="AD53" s="329"/>
      <c r="AE53" s="619"/>
    </row>
    <row r="54" spans="1:31" s="5" customFormat="1" ht="15">
      <c r="A54" s="871"/>
      <c r="B54" s="92" t="s">
        <v>524</v>
      </c>
      <c r="C54" s="286">
        <v>4012000</v>
      </c>
      <c r="D54" s="286">
        <v>3189000</v>
      </c>
      <c r="E54" s="286">
        <v>3533459</v>
      </c>
      <c r="F54" s="286">
        <v>3650904</v>
      </c>
      <c r="G54" s="286">
        <v>3204110</v>
      </c>
      <c r="H54" s="286">
        <v>3223000</v>
      </c>
      <c r="I54" s="286">
        <v>2032446</v>
      </c>
      <c r="J54" s="286">
        <v>2551800</v>
      </c>
      <c r="K54" s="286">
        <v>2799000</v>
      </c>
      <c r="L54" s="286">
        <v>2427500</v>
      </c>
      <c r="M54" s="286">
        <v>2742000</v>
      </c>
      <c r="N54" s="286">
        <v>2372300</v>
      </c>
      <c r="O54" s="286">
        <v>2699200</v>
      </c>
      <c r="P54" s="286">
        <v>2781200</v>
      </c>
      <c r="Q54" s="286">
        <v>2688200</v>
      </c>
      <c r="R54" s="286">
        <v>2652850</v>
      </c>
      <c r="S54" s="286">
        <v>1946750</v>
      </c>
      <c r="T54" s="286">
        <v>2628600</v>
      </c>
      <c r="U54" s="286">
        <v>2318850</v>
      </c>
      <c r="V54" s="286">
        <v>2300500</v>
      </c>
      <c r="W54" s="286">
        <v>2610800</v>
      </c>
      <c r="X54" s="286">
        <v>2755400</v>
      </c>
      <c r="Y54" s="533"/>
      <c r="Z54" s="533"/>
      <c r="AA54" s="14"/>
      <c r="AB54" s="14"/>
      <c r="AE54" s="619"/>
    </row>
    <row r="55" spans="1:31" s="5" customFormat="1" ht="15">
      <c r="A55" s="871"/>
      <c r="B55" s="92" t="s">
        <v>56</v>
      </c>
      <c r="C55" s="533">
        <v>3207.7540356443033</v>
      </c>
      <c r="D55" s="533">
        <v>2799.9648454227058</v>
      </c>
      <c r="E55" s="533">
        <v>3225.7928721062822</v>
      </c>
      <c r="F55" s="533">
        <v>2948.6962118714578</v>
      </c>
      <c r="G55" s="533">
        <v>3334.857384025604</v>
      </c>
      <c r="H55" s="533">
        <v>4074.7330960854092</v>
      </c>
      <c r="I55" s="533">
        <v>4135.7330333708287</v>
      </c>
      <c r="J55" s="533">
        <v>2792.1467199623794</v>
      </c>
      <c r="K55" s="533">
        <v>4537.3347624151484</v>
      </c>
      <c r="L55" s="533">
        <v>4963.9546858908343</v>
      </c>
      <c r="M55" s="533">
        <v>4672.9142357059509</v>
      </c>
      <c r="N55" s="533">
        <v>4367.0699321333723</v>
      </c>
      <c r="O55" s="533">
        <v>4490.4623592175458</v>
      </c>
      <c r="P55" s="533">
        <v>4246.5842082554291</v>
      </c>
      <c r="Q55" s="533">
        <v>5300.94487017335</v>
      </c>
      <c r="R55" s="533">
        <v>3752.5679929132821</v>
      </c>
      <c r="S55" s="533">
        <v>3995.6337485552845</v>
      </c>
      <c r="T55" s="533">
        <v>6398.8434908316212</v>
      </c>
      <c r="U55" s="533">
        <v>5394.9155831554435</v>
      </c>
      <c r="V55" s="533">
        <v>4901.1084546837646</v>
      </c>
      <c r="W55" s="533">
        <v>5860.2727133445687</v>
      </c>
      <c r="X55" s="533">
        <v>5921.1003846991362</v>
      </c>
      <c r="Y55" s="533">
        <v>5897.8269157453296</v>
      </c>
      <c r="Z55" s="533">
        <f>(Z52/Z53)*1000000</f>
        <v>6353.195932098527</v>
      </c>
      <c r="AA55" s="14"/>
      <c r="AB55" s="14"/>
      <c r="AD55" s="329"/>
      <c r="AE55" s="619"/>
    </row>
    <row r="56" spans="1:31" s="5" customFormat="1" ht="15">
      <c r="A56" s="872" t="s">
        <v>32</v>
      </c>
      <c r="B56" s="92" t="s">
        <v>84</v>
      </c>
      <c r="C56" s="533">
        <v>1965.4</v>
      </c>
      <c r="D56" s="533">
        <v>2652.81</v>
      </c>
      <c r="E56" s="533">
        <v>4408.42</v>
      </c>
      <c r="F56" s="533">
        <v>2613.9699999999998</v>
      </c>
      <c r="G56" s="533">
        <v>4651.37</v>
      </c>
      <c r="H56" s="533">
        <v>3131.61</v>
      </c>
      <c r="I56" s="533">
        <v>3423.0250000000001</v>
      </c>
      <c r="J56" s="533">
        <v>5438.7759999999998</v>
      </c>
      <c r="K56" s="533">
        <v>5438.7755749999997</v>
      </c>
      <c r="L56" s="533">
        <v>3326.2</v>
      </c>
      <c r="M56" s="533">
        <v>4733.0730000000003</v>
      </c>
      <c r="N56" s="533">
        <v>4340.8230000000003</v>
      </c>
      <c r="O56" s="533">
        <v>5104.2479979999998</v>
      </c>
      <c r="P56" s="533">
        <v>5356.349561</v>
      </c>
      <c r="Q56" s="533">
        <v>7763.8530000000001</v>
      </c>
      <c r="R56" s="286">
        <v>5902.7759999999998</v>
      </c>
      <c r="S56" s="286">
        <v>5766.9840000000004</v>
      </c>
      <c r="T56" s="286">
        <v>6680.8</v>
      </c>
      <c r="U56" s="286">
        <v>6273.15</v>
      </c>
      <c r="V56" s="286">
        <v>5652</v>
      </c>
      <c r="W56" s="533">
        <v>6711</v>
      </c>
      <c r="X56" s="533">
        <v>7039</v>
      </c>
      <c r="Y56" s="286">
        <v>6417</v>
      </c>
      <c r="Z56" s="535">
        <v>8011</v>
      </c>
      <c r="AA56" s="14"/>
      <c r="AB56" s="14"/>
      <c r="AD56" s="329"/>
      <c r="AE56" s="619"/>
    </row>
    <row r="57" spans="1:31" s="5" customFormat="1" ht="15">
      <c r="A57" s="872"/>
      <c r="B57" s="92" t="s">
        <v>57</v>
      </c>
      <c r="C57" s="533">
        <v>1017600</v>
      </c>
      <c r="D57" s="533">
        <v>845950</v>
      </c>
      <c r="E57" s="533">
        <v>1718200</v>
      </c>
      <c r="F57" s="533">
        <v>3462540</v>
      </c>
      <c r="G57" s="533">
        <v>3173070</v>
      </c>
      <c r="H57" s="533">
        <v>3109590</v>
      </c>
      <c r="I57" s="533">
        <v>2570990</v>
      </c>
      <c r="J57" s="533">
        <v>4086555</v>
      </c>
      <c r="K57" s="533">
        <v>3980966.7059999998</v>
      </c>
      <c r="L57" s="533">
        <v>2961330</v>
      </c>
      <c r="M57" s="533">
        <v>3050714</v>
      </c>
      <c r="N57" s="533">
        <v>3287846</v>
      </c>
      <c r="O57" s="533">
        <v>4118116.9959999998</v>
      </c>
      <c r="P57" s="533">
        <v>4120268.8930000002</v>
      </c>
      <c r="Q57" s="533">
        <v>7319629</v>
      </c>
      <c r="R57" s="533">
        <v>3787751</v>
      </c>
      <c r="S57" s="533">
        <v>6067996</v>
      </c>
      <c r="T57" s="533">
        <v>3817900</v>
      </c>
      <c r="U57" s="533">
        <v>3546446</v>
      </c>
      <c r="V57" s="533"/>
      <c r="W57" s="533">
        <v>3635692</v>
      </c>
      <c r="X57" s="533">
        <v>3755336</v>
      </c>
      <c r="Y57" s="286">
        <v>3825336</v>
      </c>
      <c r="Z57" s="648">
        <v>4092234</v>
      </c>
      <c r="AA57" s="14"/>
      <c r="AB57" s="14"/>
      <c r="AD57" s="329"/>
      <c r="AE57" s="619"/>
    </row>
    <row r="58" spans="1:31" s="5" customFormat="1" ht="13.5" customHeight="1">
      <c r="A58" s="872"/>
      <c r="B58" s="92" t="s">
        <v>524</v>
      </c>
      <c r="C58" s="286">
        <v>1017600</v>
      </c>
      <c r="D58" s="286">
        <v>845950</v>
      </c>
      <c r="E58" s="286">
        <v>1718200</v>
      </c>
      <c r="F58" s="286">
        <v>3462540</v>
      </c>
      <c r="G58" s="286">
        <v>3173070</v>
      </c>
      <c r="H58" s="286">
        <v>3109590</v>
      </c>
      <c r="I58" s="286">
        <v>2570147</v>
      </c>
      <c r="J58" s="286">
        <v>2600341</v>
      </c>
      <c r="K58" s="533">
        <v>3980966.7059999998</v>
      </c>
      <c r="L58" s="286">
        <v>2961334</v>
      </c>
      <c r="M58" s="286">
        <v>3050710</v>
      </c>
      <c r="N58" s="533">
        <v>3287846</v>
      </c>
      <c r="O58" s="286">
        <v>4118117</v>
      </c>
      <c r="P58" s="286">
        <v>4120269</v>
      </c>
      <c r="Q58" s="286">
        <v>4146000</v>
      </c>
      <c r="R58" s="286">
        <v>3787751</v>
      </c>
      <c r="S58" s="286">
        <v>3899749</v>
      </c>
      <c r="T58" s="286">
        <v>3817879</v>
      </c>
      <c r="U58" s="286">
        <v>3546448</v>
      </c>
      <c r="V58" s="286">
        <v>3428630</v>
      </c>
      <c r="W58" s="533">
        <v>4200000</v>
      </c>
      <c r="X58" s="286">
        <v>4400000</v>
      </c>
      <c r="Y58" s="286">
        <v>4000000</v>
      </c>
      <c r="Z58" s="286">
        <v>4200000</v>
      </c>
      <c r="AA58" s="14"/>
      <c r="AB58" s="14"/>
      <c r="AD58" s="619"/>
      <c r="AE58" s="621"/>
    </row>
    <row r="59" spans="1:31" s="5" customFormat="1" ht="15">
      <c r="A59" s="872"/>
      <c r="B59" s="92" t="s">
        <v>56</v>
      </c>
      <c r="C59" s="533">
        <v>1931.4072327044025</v>
      </c>
      <c r="D59" s="533">
        <v>3135.8945564158639</v>
      </c>
      <c r="E59" s="533">
        <v>2565.7199394715399</v>
      </c>
      <c r="F59" s="533">
        <v>754.92846292028401</v>
      </c>
      <c r="G59" s="533">
        <v>1465.8895013346696</v>
      </c>
      <c r="H59" s="533">
        <v>1007.0813194022363</v>
      </c>
      <c r="I59" s="533">
        <v>1331.4034671468967</v>
      </c>
      <c r="J59" s="533">
        <v>1330.8950937892675</v>
      </c>
      <c r="K59" s="533">
        <v>1366.1946900492367</v>
      </c>
      <c r="L59" s="533">
        <v>1123.2115299544462</v>
      </c>
      <c r="M59" s="533">
        <v>1551.46401793154</v>
      </c>
      <c r="N59" s="533">
        <v>1320.2634794938692</v>
      </c>
      <c r="O59" s="533">
        <v>1239.4616284476247</v>
      </c>
      <c r="P59" s="533">
        <v>1300.0000000242703</v>
      </c>
      <c r="Q59" s="533">
        <v>1060.6894147230687</v>
      </c>
      <c r="R59" s="533">
        <v>1558.3854376911258</v>
      </c>
      <c r="S59" s="533">
        <v>950.39350718095397</v>
      </c>
      <c r="T59" s="533">
        <v>1749.8624898504413</v>
      </c>
      <c r="U59" s="533">
        <v>1768.8553554741845</v>
      </c>
      <c r="V59" s="286">
        <v>1648.5</v>
      </c>
      <c r="W59" s="533">
        <v>1845.8659314375366</v>
      </c>
      <c r="X59" s="533">
        <v>1874.3995211080978</v>
      </c>
      <c r="Y59" s="533">
        <v>1677.4997019869627</v>
      </c>
      <c r="Z59" s="649">
        <v>2000</v>
      </c>
      <c r="AA59" s="14"/>
      <c r="AB59" s="14"/>
      <c r="AD59" s="329"/>
      <c r="AE59" s="619"/>
    </row>
    <row r="60" spans="1:31" s="5" customFormat="1" ht="15">
      <c r="A60" s="871" t="s">
        <v>1</v>
      </c>
      <c r="B60" s="92" t="s">
        <v>84</v>
      </c>
      <c r="C60" s="533">
        <v>850.46600000000001</v>
      </c>
      <c r="D60" s="533">
        <v>801.87699999999995</v>
      </c>
      <c r="E60" s="533">
        <v>601.60599999999999</v>
      </c>
      <c r="F60" s="533">
        <v>1157.8610000000001</v>
      </c>
      <c r="G60" s="533">
        <v>1213.6007999999999</v>
      </c>
      <c r="H60" s="533">
        <v>866.18700000000001</v>
      </c>
      <c r="I60" s="533">
        <v>1424.4390000000001</v>
      </c>
      <c r="J60" s="533">
        <v>1366.1576299999999</v>
      </c>
      <c r="K60" s="533">
        <v>1211.566</v>
      </c>
      <c r="L60" s="533">
        <v>1887.01</v>
      </c>
      <c r="M60" s="533">
        <v>2795.48308</v>
      </c>
      <c r="N60" s="533">
        <v>3020.38</v>
      </c>
      <c r="O60" s="533">
        <v>2852.6869999999999</v>
      </c>
      <c r="P60" s="533">
        <v>3350.6713650000002</v>
      </c>
      <c r="Q60" s="286">
        <v>3350.6713650000002</v>
      </c>
      <c r="R60" s="286">
        <v>2618.2211499999999</v>
      </c>
      <c r="S60" s="286">
        <v>2873.0522900000001</v>
      </c>
      <c r="T60" s="286">
        <v>3606.549</v>
      </c>
      <c r="U60" s="286">
        <v>2394.9070000000002</v>
      </c>
      <c r="V60" s="286">
        <v>2004.3893630171121</v>
      </c>
      <c r="W60" s="533">
        <v>3387.4695673063311</v>
      </c>
      <c r="X60" s="533">
        <v>3620.125</v>
      </c>
      <c r="Y60" s="286">
        <v>2706.2434553114153</v>
      </c>
      <c r="Z60" s="286">
        <v>3261.6856783207845</v>
      </c>
      <c r="AA60" s="14"/>
      <c r="AB60" s="14"/>
      <c r="AD60" s="329"/>
      <c r="AE60" s="619"/>
    </row>
    <row r="61" spans="1:31" s="5" customFormat="1" ht="15">
      <c r="A61" s="871"/>
      <c r="B61" s="92" t="s">
        <v>57</v>
      </c>
      <c r="C61" s="533">
        <v>561492</v>
      </c>
      <c r="D61" s="533">
        <v>583850.61</v>
      </c>
      <c r="E61" s="533">
        <v>575658</v>
      </c>
      <c r="F61" s="533">
        <v>699276</v>
      </c>
      <c r="G61" s="533">
        <v>631079.9</v>
      </c>
      <c r="H61" s="533">
        <v>834981</v>
      </c>
      <c r="I61" s="533">
        <v>784524</v>
      </c>
      <c r="J61" s="533">
        <v>872811.86</v>
      </c>
      <c r="K61" s="533">
        <v>928224</v>
      </c>
      <c r="L61" s="533">
        <v>1125466</v>
      </c>
      <c r="M61" s="533">
        <v>1242267.8500000001</v>
      </c>
      <c r="N61" s="533">
        <v>1355764</v>
      </c>
      <c r="O61" s="533">
        <v>1274983</v>
      </c>
      <c r="P61" s="533">
        <v>1419326.1910000001</v>
      </c>
      <c r="Q61" s="286">
        <v>1419326.1910000001</v>
      </c>
      <c r="R61" s="533">
        <v>1494451.233</v>
      </c>
      <c r="S61" s="533">
        <v>1364977.4</v>
      </c>
      <c r="T61" s="533">
        <v>1644741</v>
      </c>
      <c r="U61" s="533">
        <v>1392546</v>
      </c>
      <c r="V61" s="533">
        <v>1557313.9736016509</v>
      </c>
      <c r="W61" s="533">
        <v>1634872.7669127886</v>
      </c>
      <c r="X61" s="533">
        <v>1687929.069756564</v>
      </c>
      <c r="Y61" s="286">
        <v>1507440.9685266786</v>
      </c>
      <c r="Z61" s="286">
        <v>1896481.7419609891</v>
      </c>
      <c r="AA61" s="14"/>
      <c r="AB61" s="14"/>
      <c r="AD61" s="329"/>
      <c r="AE61" s="619"/>
    </row>
    <row r="62" spans="1:31" s="5" customFormat="1" ht="15">
      <c r="A62" s="871"/>
      <c r="B62" s="92" t="s">
        <v>524</v>
      </c>
      <c r="C62" s="533">
        <v>561492</v>
      </c>
      <c r="D62" s="286">
        <v>582000</v>
      </c>
      <c r="E62" s="286">
        <v>430000</v>
      </c>
      <c r="F62" s="286">
        <v>671000</v>
      </c>
      <c r="G62" s="286">
        <v>631000</v>
      </c>
      <c r="H62" s="286">
        <v>465832</v>
      </c>
      <c r="I62" s="286">
        <v>750000</v>
      </c>
      <c r="J62" s="286">
        <v>585291</v>
      </c>
      <c r="K62" s="286">
        <v>539877</v>
      </c>
      <c r="L62" s="286">
        <v>911942</v>
      </c>
      <c r="M62" s="286">
        <v>1080556</v>
      </c>
      <c r="N62" s="286">
        <v>1101785</v>
      </c>
      <c r="O62" s="286">
        <v>1074658</v>
      </c>
      <c r="P62" s="286">
        <v>997880</v>
      </c>
      <c r="Q62" s="286">
        <v>1205202</v>
      </c>
      <c r="R62" s="286">
        <v>863818</v>
      </c>
      <c r="S62" s="286">
        <v>1157754</v>
      </c>
      <c r="T62" s="286">
        <v>1433944</v>
      </c>
      <c r="U62" s="286">
        <v>1086006</v>
      </c>
      <c r="V62" s="286">
        <v>841693</v>
      </c>
      <c r="W62" s="533">
        <v>1333519</v>
      </c>
      <c r="X62" s="286">
        <v>1410102</v>
      </c>
      <c r="Y62" s="286">
        <v>1115489</v>
      </c>
      <c r="Z62" s="286">
        <v>1418369</v>
      </c>
      <c r="AA62" s="14"/>
      <c r="AB62" s="14"/>
      <c r="AD62" s="619"/>
      <c r="AE62" s="621"/>
    </row>
    <row r="63" spans="1:31" s="5" customFormat="1" ht="15">
      <c r="A63" s="871"/>
      <c r="B63" s="92" t="s">
        <v>56</v>
      </c>
      <c r="C63" s="533">
        <v>1514.6538151923803</v>
      </c>
      <c r="D63" s="533">
        <v>1373.4283843601704</v>
      </c>
      <c r="E63" s="533">
        <v>1045.0753746147886</v>
      </c>
      <c r="F63" s="533">
        <v>1655.7997128458578</v>
      </c>
      <c r="G63" s="533">
        <v>1923.054117236185</v>
      </c>
      <c r="H63" s="533">
        <v>1037.3733055003647</v>
      </c>
      <c r="I63" s="533">
        <v>1815.6729430839591</v>
      </c>
      <c r="J63" s="533">
        <v>1565.2372436827336</v>
      </c>
      <c r="K63" s="533">
        <v>1305.2517495776881</v>
      </c>
      <c r="L63" s="533">
        <v>1676.6477174788042</v>
      </c>
      <c r="M63" s="533">
        <v>2250.306228242162</v>
      </c>
      <c r="N63" s="533">
        <v>2227.8066094098972</v>
      </c>
      <c r="O63" s="533">
        <v>2237.4314010461317</v>
      </c>
      <c r="P63" s="533">
        <v>2360.7479283104412</v>
      </c>
      <c r="Q63" s="533">
        <v>2360.7479283104412</v>
      </c>
      <c r="R63" s="533">
        <v>1751.9615844165855</v>
      </c>
      <c r="S63" s="533">
        <v>2104.8350617380188</v>
      </c>
      <c r="T63" s="533">
        <v>2192.7762486616434</v>
      </c>
      <c r="U63" s="533">
        <v>1719.8045881428693</v>
      </c>
      <c r="V63" s="533">
        <v>1287.0810876893986</v>
      </c>
      <c r="W63" s="533">
        <v>2072.0080705136816</v>
      </c>
      <c r="X63" s="533">
        <v>2144.7843780083235</v>
      </c>
      <c r="Y63" s="533">
        <v>1795.2566712820637</v>
      </c>
      <c r="Z63" s="533">
        <f>(Z60/Z61)*1000000</f>
        <v>1719.8613654714943</v>
      </c>
      <c r="AA63" s="14"/>
      <c r="AB63" s="14"/>
      <c r="AD63" s="329"/>
      <c r="AE63" s="619"/>
    </row>
    <row r="64" spans="1:31" s="5" customFormat="1" ht="15">
      <c r="A64" s="871" t="s">
        <v>0</v>
      </c>
      <c r="B64" s="92" t="s">
        <v>84</v>
      </c>
      <c r="C64" s="533">
        <v>1619.6510000000001</v>
      </c>
      <c r="D64" s="533">
        <v>1526.328</v>
      </c>
      <c r="E64" s="533">
        <v>604.75800000000004</v>
      </c>
      <c r="F64" s="533">
        <v>1058.7860000000001</v>
      </c>
      <c r="G64" s="286">
        <v>2357</v>
      </c>
      <c r="H64" s="286">
        <v>1255</v>
      </c>
      <c r="I64" s="286">
        <v>1998</v>
      </c>
      <c r="J64" s="286">
        <v>1509</v>
      </c>
      <c r="K64" s="533">
        <v>496</v>
      </c>
      <c r="L64" s="533">
        <v>700</v>
      </c>
      <c r="M64" s="533">
        <v>1192.4000000000001</v>
      </c>
      <c r="N64" s="286">
        <v>1010</v>
      </c>
      <c r="O64" s="286">
        <v>1096</v>
      </c>
      <c r="P64" s="286">
        <v>846</v>
      </c>
      <c r="Q64" s="286">
        <v>1088</v>
      </c>
      <c r="R64" s="286">
        <v>643</v>
      </c>
      <c r="S64" s="286">
        <v>440.5</v>
      </c>
      <c r="T64" s="286">
        <v>1533</v>
      </c>
      <c r="U64" s="286">
        <v>1560</v>
      </c>
      <c r="V64" s="286">
        <v>753</v>
      </c>
      <c r="W64" s="286">
        <v>1202</v>
      </c>
      <c r="X64" s="286">
        <v>1469.664</v>
      </c>
      <c r="Y64" s="533">
        <v>783</v>
      </c>
      <c r="Z64" s="533">
        <v>1020.93</v>
      </c>
      <c r="AA64" s="14"/>
      <c r="AB64" s="14"/>
      <c r="AD64" s="329"/>
      <c r="AE64" s="619"/>
    </row>
    <row r="65" spans="1:31" s="5" customFormat="1" ht="15">
      <c r="A65" s="871"/>
      <c r="B65" s="92" t="s">
        <v>57</v>
      </c>
      <c r="C65" s="533">
        <v>1373117</v>
      </c>
      <c r="D65" s="533">
        <v>1239988</v>
      </c>
      <c r="E65" s="533">
        <v>1327854</v>
      </c>
      <c r="F65" s="533">
        <v>1352368</v>
      </c>
      <c r="G65" s="286">
        <v>1818038</v>
      </c>
      <c r="H65" s="286">
        <v>2027267.95</v>
      </c>
      <c r="I65" s="286">
        <v>2043941</v>
      </c>
      <c r="J65" s="286">
        <v>1744615</v>
      </c>
      <c r="K65" s="533">
        <v>1730000</v>
      </c>
      <c r="L65" s="533">
        <v>1508000</v>
      </c>
      <c r="M65" s="533">
        <v>1362560</v>
      </c>
      <c r="N65" s="286">
        <v>1538576.5939000002</v>
      </c>
      <c r="O65" s="286">
        <v>1385160.9982</v>
      </c>
      <c r="P65" s="286">
        <v>1260892.54</v>
      </c>
      <c r="Q65" s="286">
        <v>1158045.2381</v>
      </c>
      <c r="R65" s="286">
        <v>1107687.6264999998</v>
      </c>
      <c r="S65" s="533"/>
      <c r="T65" s="286">
        <v>1099945.3768279999</v>
      </c>
      <c r="U65" s="286">
        <v>1155074.6760999998</v>
      </c>
      <c r="V65" s="286">
        <v>922719.10345300008</v>
      </c>
      <c r="W65" s="286">
        <v>1018884.1564999999</v>
      </c>
      <c r="X65" s="533">
        <v>957793</v>
      </c>
      <c r="Y65" s="533">
        <v>1004205</v>
      </c>
      <c r="Z65" s="533">
        <v>1091949</v>
      </c>
      <c r="AA65" s="14"/>
      <c r="AB65" s="14"/>
      <c r="AD65" s="329"/>
      <c r="AE65" s="619"/>
    </row>
    <row r="66" spans="1:31" s="5" customFormat="1" ht="15">
      <c r="A66" s="871"/>
      <c r="B66" s="92" t="s">
        <v>524</v>
      </c>
      <c r="C66" s="286">
        <v>1373117</v>
      </c>
      <c r="D66" s="286">
        <v>1239988</v>
      </c>
      <c r="E66" s="286">
        <v>1327854</v>
      </c>
      <c r="F66" s="286">
        <v>1352368</v>
      </c>
      <c r="G66" s="286">
        <v>1818038</v>
      </c>
      <c r="H66" s="286">
        <v>2027268</v>
      </c>
      <c r="I66" s="286">
        <v>2043941</v>
      </c>
      <c r="J66" s="286">
        <v>1744615</v>
      </c>
      <c r="K66" s="286">
        <v>1730000</v>
      </c>
      <c r="L66" s="286">
        <v>1508000</v>
      </c>
      <c r="M66" s="286">
        <v>1362563</v>
      </c>
      <c r="N66" s="286">
        <v>1538577</v>
      </c>
      <c r="O66" s="286">
        <v>1385161</v>
      </c>
      <c r="P66" s="286">
        <v>1260893</v>
      </c>
      <c r="Q66" s="286">
        <v>1048268</v>
      </c>
      <c r="R66" s="286">
        <v>1107688</v>
      </c>
      <c r="S66" s="286">
        <v>1161997</v>
      </c>
      <c r="T66" s="286">
        <v>1099945</v>
      </c>
      <c r="U66" s="286">
        <v>1155075</v>
      </c>
      <c r="V66" s="286">
        <v>875909</v>
      </c>
      <c r="W66" s="286">
        <v>1018884</v>
      </c>
      <c r="X66" s="286">
        <v>957793</v>
      </c>
      <c r="Y66" s="286">
        <v>1091635</v>
      </c>
      <c r="Z66" s="286">
        <v>869536</v>
      </c>
      <c r="AA66" s="14"/>
      <c r="AB66" s="14"/>
      <c r="AD66" s="619"/>
      <c r="AE66" s="621"/>
    </row>
    <row r="67" spans="1:31" s="5" customFormat="1" ht="15">
      <c r="A67" s="871"/>
      <c r="B67" s="92" t="s">
        <v>56</v>
      </c>
      <c r="C67" s="533">
        <v>1179.5433309761659</v>
      </c>
      <c r="D67" s="533">
        <v>1230.9215895637699</v>
      </c>
      <c r="E67" s="533">
        <v>455.44013121924547</v>
      </c>
      <c r="F67" s="533">
        <v>782.91263916330468</v>
      </c>
      <c r="G67" s="533">
        <v>1296.4525493966573</v>
      </c>
      <c r="H67" s="533">
        <v>619.05975477982577</v>
      </c>
      <c r="I67" s="533">
        <v>977.52332381414135</v>
      </c>
      <c r="J67" s="533">
        <v>864.94728063211653</v>
      </c>
      <c r="K67" s="533">
        <v>286.70520231213874</v>
      </c>
      <c r="L67" s="533">
        <v>464.19098143236073</v>
      </c>
      <c r="M67" s="533">
        <v>875.11742602160643</v>
      </c>
      <c r="N67" s="533">
        <v>656.45090663952021</v>
      </c>
      <c r="O67" s="533">
        <v>791.24376258372763</v>
      </c>
      <c r="P67" s="533">
        <v>670.95329154695446</v>
      </c>
      <c r="Q67" s="533">
        <v>939.51424711618097</v>
      </c>
      <c r="R67" s="533">
        <v>580.48856430012688</v>
      </c>
      <c r="S67" s="533"/>
      <c r="T67" s="533">
        <v>1393.7055714719527</v>
      </c>
      <c r="U67" s="533">
        <v>1350.5620305582252</v>
      </c>
      <c r="V67" s="533">
        <v>816.06633826277448</v>
      </c>
      <c r="W67" s="286">
        <v>1191.0201047728974</v>
      </c>
      <c r="X67" s="286">
        <v>821.36069212806683</v>
      </c>
      <c r="Y67" s="533">
        <v>762.84637426712573</v>
      </c>
      <c r="Z67" s="533">
        <v>934.96465664609161</v>
      </c>
      <c r="AA67" s="14"/>
      <c r="AB67" s="14"/>
      <c r="AD67" s="329"/>
      <c r="AE67" s="619"/>
    </row>
    <row r="68" spans="1:31" ht="15.6">
      <c r="A68" s="17"/>
      <c r="B68" s="17"/>
      <c r="C68" s="43"/>
      <c r="D68" s="43"/>
      <c r="E68" s="43"/>
      <c r="F68" s="43"/>
      <c r="G68" s="43"/>
      <c r="H68" s="43"/>
      <c r="I68" s="43"/>
      <c r="J68" s="43"/>
      <c r="K68" s="43"/>
      <c r="L68" s="43"/>
      <c r="M68" s="43"/>
      <c r="P68" s="17"/>
      <c r="AA68" s="17"/>
      <c r="AB68" s="17"/>
      <c r="AE68" s="619"/>
    </row>
    <row r="69" spans="1:31" ht="14.7" customHeight="1">
      <c r="A69" s="44" t="s">
        <v>18</v>
      </c>
      <c r="B69" s="13"/>
      <c r="C69"/>
      <c r="D69" s="13"/>
      <c r="E69" s="13"/>
      <c r="F69" s="13"/>
      <c r="G69" s="13"/>
      <c r="H69" s="13"/>
      <c r="I69" s="13"/>
      <c r="J69" s="13"/>
      <c r="K69" s="13"/>
      <c r="L69" s="13"/>
      <c r="M69" s="13"/>
      <c r="P69" s="17"/>
      <c r="AA69" s="17"/>
      <c r="AB69" s="17"/>
      <c r="AE69" s="619"/>
    </row>
    <row r="70" spans="1:31" ht="15.6">
      <c r="A70" s="17"/>
      <c r="B70" s="13"/>
      <c r="C70"/>
      <c r="D70" s="13"/>
      <c r="E70" s="13"/>
      <c r="F70" s="13"/>
      <c r="G70" s="13"/>
      <c r="H70" s="13"/>
      <c r="I70" s="13"/>
      <c r="J70" s="13"/>
      <c r="K70" s="13"/>
      <c r="L70" s="13"/>
      <c r="M70" s="13"/>
      <c r="P70" s="17"/>
      <c r="AA70" s="17"/>
      <c r="AB70" s="17"/>
      <c r="AE70" s="619"/>
    </row>
    <row r="71" spans="1:31" ht="14.7" customHeight="1">
      <c r="A71" s="13" t="s">
        <v>270</v>
      </c>
      <c r="B71" s="23"/>
      <c r="D71" s="17"/>
      <c r="E71" s="17"/>
      <c r="F71" s="17"/>
      <c r="G71" s="17"/>
      <c r="H71" s="17"/>
      <c r="I71" s="17"/>
      <c r="J71" s="17"/>
      <c r="K71" s="17"/>
      <c r="L71" s="17"/>
      <c r="M71" s="17"/>
      <c r="P71" s="17"/>
      <c r="AA71" s="17"/>
      <c r="AB71" s="17"/>
      <c r="AE71" s="619"/>
    </row>
    <row r="72" spans="1:31" ht="15.6">
      <c r="A72" s="13"/>
      <c r="B72" s="23"/>
      <c r="D72" s="52"/>
      <c r="F72" s="43"/>
      <c r="G72" s="43"/>
      <c r="H72" s="43"/>
      <c r="I72" s="43"/>
      <c r="J72" s="43"/>
      <c r="K72" s="43"/>
      <c r="L72" s="43"/>
      <c r="M72" s="43"/>
      <c r="P72" s="17"/>
      <c r="AA72" s="17"/>
      <c r="AB72" s="17"/>
      <c r="AE72" s="619"/>
    </row>
    <row r="73" spans="1:31" ht="14.7" customHeight="1">
      <c r="A73" s="17" t="s">
        <v>107</v>
      </c>
      <c r="B73" s="23"/>
      <c r="D73" s="17"/>
      <c r="E73" s="17"/>
      <c r="F73" s="17"/>
      <c r="G73" s="17"/>
      <c r="H73" s="17"/>
      <c r="I73" s="17"/>
      <c r="J73" s="17"/>
      <c r="K73" s="17"/>
      <c r="L73" s="17"/>
      <c r="M73" s="17"/>
      <c r="P73" s="17"/>
      <c r="AA73" s="17"/>
      <c r="AB73" s="17"/>
      <c r="AE73" s="619"/>
    </row>
    <row r="74" spans="1:31" ht="15.6">
      <c r="A74" s="23"/>
      <c r="B74" s="23"/>
      <c r="D74" s="43"/>
      <c r="F74" s="43"/>
      <c r="G74" s="43"/>
      <c r="H74" s="43"/>
      <c r="I74" s="43"/>
      <c r="J74" s="43"/>
      <c r="K74" s="43"/>
      <c r="L74" s="43"/>
      <c r="M74" s="43"/>
      <c r="P74" s="17"/>
      <c r="AA74" s="17"/>
      <c r="AB74" s="17"/>
      <c r="AE74" s="619"/>
    </row>
    <row r="75" spans="1:31" ht="14.7" customHeight="1">
      <c r="A75" s="17" t="s">
        <v>108</v>
      </c>
      <c r="B75" s="23"/>
      <c r="D75" s="42"/>
      <c r="E75" s="42"/>
      <c r="F75" s="42"/>
      <c r="G75" s="42"/>
      <c r="H75" s="42"/>
      <c r="I75" s="42"/>
      <c r="J75" s="42"/>
      <c r="K75" s="42"/>
      <c r="L75" s="42"/>
      <c r="M75" s="42"/>
      <c r="P75" s="17"/>
      <c r="AA75" s="17"/>
      <c r="AB75" s="17"/>
      <c r="AE75" s="619"/>
    </row>
    <row r="76" spans="1:31" ht="15.6">
      <c r="A76" s="23"/>
      <c r="B76" s="17"/>
      <c r="C76" s="42"/>
      <c r="D76" s="42"/>
      <c r="E76" s="42"/>
      <c r="F76" s="42"/>
      <c r="G76" s="42"/>
      <c r="H76" s="42"/>
      <c r="I76" s="42"/>
      <c r="J76" s="42"/>
      <c r="K76" s="42"/>
      <c r="L76" s="42"/>
      <c r="M76" s="42"/>
      <c r="P76" s="17"/>
      <c r="AA76" s="17"/>
      <c r="AB76" s="17"/>
      <c r="AE76" s="619"/>
    </row>
    <row r="77" spans="1:31">
      <c r="A77" s="17" t="s">
        <v>2731</v>
      </c>
      <c r="B77" s="17"/>
      <c r="C77" s="42"/>
      <c r="D77" s="42"/>
      <c r="E77" s="42"/>
      <c r="F77" s="42"/>
      <c r="G77" s="42"/>
      <c r="H77" s="42"/>
      <c r="I77" s="42"/>
      <c r="J77" s="42"/>
      <c r="K77" s="42"/>
      <c r="L77" s="42"/>
      <c r="M77" s="42"/>
      <c r="P77" s="17"/>
      <c r="AA77" s="17"/>
      <c r="AB77" s="17"/>
    </row>
    <row r="78" spans="1:31">
      <c r="A78" s="23"/>
      <c r="B78" s="17"/>
      <c r="C78" s="42"/>
      <c r="D78" s="42"/>
      <c r="E78" s="42"/>
      <c r="F78" s="42"/>
      <c r="G78" s="42"/>
      <c r="H78" s="42"/>
      <c r="I78" s="42"/>
      <c r="J78" s="42"/>
      <c r="K78" s="42"/>
      <c r="L78" s="42"/>
      <c r="M78" s="42"/>
      <c r="P78" s="17"/>
      <c r="AA78" s="17"/>
      <c r="AB78" s="17"/>
    </row>
    <row r="79" spans="1:31">
      <c r="A79" s="17" t="s">
        <v>3172</v>
      </c>
      <c r="B79" s="17"/>
      <c r="C79" s="43"/>
      <c r="E79" s="43"/>
      <c r="F79" s="43"/>
      <c r="G79" s="43"/>
      <c r="H79" s="43"/>
      <c r="I79" s="43"/>
      <c r="J79" s="43"/>
      <c r="K79" s="43"/>
      <c r="L79" s="43"/>
      <c r="M79" s="43"/>
      <c r="P79" s="17"/>
      <c r="AA79" s="17"/>
      <c r="AB79" s="17"/>
    </row>
    <row r="80" spans="1:31">
      <c r="B80" s="17"/>
      <c r="D80" s="43"/>
      <c r="E80" s="43"/>
      <c r="F80" s="43"/>
      <c r="G80" s="43"/>
      <c r="H80" s="43"/>
      <c r="I80" s="43"/>
      <c r="J80" s="43"/>
      <c r="K80" s="43"/>
      <c r="L80" s="43"/>
      <c r="M80" s="43"/>
      <c r="P80" s="17"/>
      <c r="AA80" s="17"/>
      <c r="AB80" s="17"/>
    </row>
    <row r="81" spans="1:28">
      <c r="A81" s="17" t="s">
        <v>3171</v>
      </c>
      <c r="B81" s="17"/>
      <c r="D81" s="43"/>
      <c r="E81" s="43"/>
      <c r="F81" s="43"/>
      <c r="G81" s="43"/>
      <c r="H81" s="43"/>
      <c r="I81" s="43"/>
      <c r="J81" s="43"/>
      <c r="K81" s="43"/>
      <c r="L81" s="43"/>
      <c r="M81" s="43"/>
      <c r="P81" s="17"/>
      <c r="AA81" s="17"/>
      <c r="AB81" s="17"/>
    </row>
    <row r="82" spans="1:28">
      <c r="B82" s="17"/>
      <c r="D82" s="43"/>
      <c r="E82" s="43"/>
      <c r="F82" s="43"/>
      <c r="G82" s="43"/>
      <c r="H82" s="43"/>
      <c r="I82" s="43"/>
      <c r="J82" s="43"/>
      <c r="K82" s="43"/>
      <c r="L82" s="43"/>
      <c r="M82" s="43"/>
      <c r="P82" s="17"/>
      <c r="AA82" s="17"/>
      <c r="AB82" s="17"/>
    </row>
    <row r="83" spans="1:28">
      <c r="A83" s="53" t="s">
        <v>3381</v>
      </c>
    </row>
    <row r="84" spans="1:28">
      <c r="A84" s="53"/>
    </row>
    <row r="85" spans="1:28">
      <c r="A85" t="s">
        <v>3382</v>
      </c>
    </row>
    <row r="87" spans="1:28">
      <c r="A87" t="s">
        <v>3383</v>
      </c>
    </row>
    <row r="89" spans="1:28">
      <c r="A89" s="53" t="s">
        <v>102</v>
      </c>
    </row>
  </sheetData>
  <protectedRanges>
    <protectedRange sqref="S25:U25" name="Plage1_9"/>
    <protectedRange sqref="C36:V36" name="Range1_1_3"/>
    <protectedRange sqref="C37:V37" name="Range1_1_1"/>
    <protectedRange sqref="W36" name="Range1_1_3_1"/>
    <protectedRange sqref="X28:Y28" name="Range1_1_6_1"/>
    <protectedRange sqref="Z28" name="Range1_1_6_1_1"/>
    <protectedRange sqref="Z57" name="Range3_25_1"/>
  </protectedRanges>
  <mergeCells count="16">
    <mergeCell ref="A32:A35"/>
    <mergeCell ref="A4:A7"/>
    <mergeCell ref="A8:A11"/>
    <mergeCell ref="A16:A19"/>
    <mergeCell ref="A24:A27"/>
    <mergeCell ref="A28:A31"/>
    <mergeCell ref="A12:A15"/>
    <mergeCell ref="A20:A23"/>
    <mergeCell ref="A56:A59"/>
    <mergeCell ref="A60:A63"/>
    <mergeCell ref="A64:A67"/>
    <mergeCell ref="A36:A39"/>
    <mergeCell ref="A40:A43"/>
    <mergeCell ref="A44:A47"/>
    <mergeCell ref="A48:A51"/>
    <mergeCell ref="A52:A55"/>
  </mergeCells>
  <conditionalFormatting sqref="C3:M3">
    <cfRule type="expression" dxfId="55" priority="2" stopIfTrue="1">
      <formula>ISNA(ACTIVECELL)</formula>
    </cfRule>
  </conditionalFormatting>
  <conditionalFormatting sqref="N1:O2">
    <cfRule type="expression" dxfId="54" priority="1" stopIfTrue="1">
      <formula>#N/A</formula>
    </cfRule>
  </conditionalFormatting>
  <hyperlinks>
    <hyperlink ref="AB3" location="Content!A1" display="Back to content page" xr:uid="{00000000-0004-0000-2B01-000000000000}"/>
  </hyperlinks>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AB46"/>
  <sheetViews>
    <sheetView topLeftCell="J1" zoomScale="86" zoomScaleNormal="86" workbookViewId="0">
      <selection activeCell="M62" sqref="M62"/>
    </sheetView>
  </sheetViews>
  <sheetFormatPr defaultColWidth="9.21875" defaultRowHeight="18" customHeight="1"/>
  <cols>
    <col min="1" max="1" width="36.5546875" style="17" customWidth="1"/>
    <col min="2" max="25" width="11.77734375" style="17" customWidth="1"/>
    <col min="26" max="26" width="11.21875" style="17" customWidth="1"/>
    <col min="27" max="27" width="15.21875" style="17" customWidth="1"/>
    <col min="28" max="28" width="21.21875" style="17" customWidth="1"/>
    <col min="29" max="16384" width="9.21875" style="17"/>
  </cols>
  <sheetData>
    <row r="1" spans="1:27" ht="18" customHeight="1">
      <c r="A1" s="44" t="s">
        <v>2919</v>
      </c>
      <c r="B1" s="43"/>
      <c r="C1" s="43"/>
      <c r="D1" s="43"/>
      <c r="E1" s="43"/>
      <c r="F1" s="43"/>
      <c r="G1" s="43"/>
      <c r="H1" s="43"/>
      <c r="I1" s="43"/>
      <c r="J1" s="43"/>
      <c r="K1" s="288"/>
      <c r="L1" s="288"/>
      <c r="M1" s="288"/>
      <c r="N1" s="288"/>
    </row>
    <row r="2" spans="1:27" ht="18" customHeight="1">
      <c r="A2" s="44"/>
      <c r="B2" s="43"/>
      <c r="C2" s="43"/>
      <c r="D2" s="43"/>
      <c r="E2" s="43"/>
      <c r="F2" s="43"/>
      <c r="G2" s="43"/>
      <c r="H2" s="43"/>
      <c r="I2" s="43"/>
      <c r="J2" s="43"/>
      <c r="K2" s="288"/>
      <c r="L2" s="288"/>
      <c r="M2" s="288"/>
      <c r="N2" s="288"/>
      <c r="O2" s="288"/>
      <c r="P2" s="288"/>
      <c r="Q2" s="288"/>
      <c r="R2" s="288"/>
      <c r="S2" s="288"/>
      <c r="T2" s="288"/>
      <c r="U2" s="288"/>
      <c r="V2" s="288"/>
      <c r="W2" s="288"/>
      <c r="X2" s="288"/>
      <c r="Y2" s="288"/>
    </row>
    <row r="3" spans="1:27" ht="18" customHeight="1">
      <c r="A3" s="373"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row>
    <row r="4" spans="1:27" ht="18" customHeight="1">
      <c r="A4" s="245" t="s">
        <v>423</v>
      </c>
      <c r="B4" s="281">
        <v>726.41416072463767</v>
      </c>
      <c r="C4" s="281">
        <v>787.11532418604656</v>
      </c>
      <c r="D4" s="281">
        <v>1081.2753648571429</v>
      </c>
      <c r="E4" s="281">
        <v>1628.5742136842105</v>
      </c>
      <c r="F4" s="281">
        <v>1567.23613</v>
      </c>
      <c r="G4" s="281">
        <v>1243.90625</v>
      </c>
      <c r="H4" s="281">
        <v>1456.6176470588236</v>
      </c>
      <c r="I4" s="281">
        <v>1429.9290780141844</v>
      </c>
      <c r="J4" s="281">
        <v>1340.8433734939758</v>
      </c>
      <c r="K4" s="281">
        <v>1324.6388740899979</v>
      </c>
      <c r="L4" s="281">
        <v>1515.2389043600008</v>
      </c>
      <c r="M4" s="281">
        <v>2491.8441328199988</v>
      </c>
      <c r="N4" s="281">
        <v>2135.1393375499838</v>
      </c>
      <c r="O4" s="281">
        <v>2059.9295322299945</v>
      </c>
      <c r="P4" s="281">
        <v>2015.9061096899973</v>
      </c>
      <c r="Q4" s="281">
        <v>1822.9040445500018</v>
      </c>
      <c r="R4" s="281">
        <v>1698.638138139999</v>
      </c>
      <c r="S4" s="281">
        <v>1943.4557469000076</v>
      </c>
      <c r="T4" s="281">
        <v>1997.3722997300006</v>
      </c>
      <c r="U4" s="281">
        <v>2095.3589179800038</v>
      </c>
      <c r="V4" s="281">
        <v>1807.4538566499998</v>
      </c>
      <c r="W4" s="281">
        <v>2082.2463051299997</v>
      </c>
      <c r="X4" s="281">
        <v>1990.5972767812757</v>
      </c>
      <c r="Y4" s="281">
        <v>2095.6017077803913</v>
      </c>
    </row>
    <row r="5" spans="1:27" ht="18" customHeight="1">
      <c r="A5" s="245" t="s">
        <v>424</v>
      </c>
      <c r="B5" s="281">
        <v>1063.7975882608696</v>
      </c>
      <c r="C5" s="281">
        <v>960.77426511627914</v>
      </c>
      <c r="D5" s="281">
        <v>1060.0426984019048</v>
      </c>
      <c r="E5" s="281">
        <v>1436.4137724171053</v>
      </c>
      <c r="F5" s="281">
        <v>1775.7175509000001</v>
      </c>
      <c r="G5" s="281">
        <v>1648.6073329084377</v>
      </c>
      <c r="H5" s="281">
        <v>1222.3244186044119</v>
      </c>
      <c r="I5" s="281">
        <v>1314.7496903021276</v>
      </c>
      <c r="J5" s="281">
        <v>1318.3234980831323</v>
      </c>
      <c r="K5" s="281">
        <v>1488.9903966000061</v>
      </c>
      <c r="L5" s="281">
        <v>2040.1009812999976</v>
      </c>
      <c r="M5" s="281">
        <v>3110.7412339699945</v>
      </c>
      <c r="N5" s="281">
        <v>1985.8182906500206</v>
      </c>
      <c r="O5" s="281">
        <v>1942.0561996700076</v>
      </c>
      <c r="P5" s="281">
        <v>1745.7722721200068</v>
      </c>
      <c r="Q5" s="281">
        <v>1519.1260681400015</v>
      </c>
      <c r="R5" s="281">
        <v>1523.2755014699974</v>
      </c>
      <c r="S5" s="281">
        <v>1968.4770026600111</v>
      </c>
      <c r="T5" s="281">
        <v>2280.4437772800134</v>
      </c>
      <c r="U5" s="281">
        <v>2206.4023699699833</v>
      </c>
      <c r="V5" s="281">
        <v>1891.9742287100082</v>
      </c>
      <c r="W5" s="281">
        <v>2388.2910613600179</v>
      </c>
      <c r="X5" s="281">
        <v>2123.7916875586407</v>
      </c>
      <c r="Y5" s="281">
        <v>2038.5413284946719</v>
      </c>
    </row>
    <row r="6" spans="1:27" ht="18" customHeight="1">
      <c r="A6" s="245" t="s">
        <v>425</v>
      </c>
      <c r="B6" s="281">
        <v>618.69932666666671</v>
      </c>
      <c r="C6" s="281">
        <v>642.97973186046522</v>
      </c>
      <c r="D6" s="281">
        <v>855.88791780952374</v>
      </c>
      <c r="E6" s="281">
        <v>1236.24449</v>
      </c>
      <c r="F6" s="281">
        <v>1175.6739275</v>
      </c>
      <c r="G6" s="281">
        <v>1035.5773595312501</v>
      </c>
      <c r="H6" s="281">
        <v>999.4465119411766</v>
      </c>
      <c r="I6" s="281">
        <v>1142.0117860893617</v>
      </c>
      <c r="J6" s="281">
        <v>1055.7146131084337</v>
      </c>
      <c r="K6" s="281">
        <v>800.56031698999823</v>
      </c>
      <c r="L6" s="281">
        <v>996.98572895000109</v>
      </c>
      <c r="M6" s="281">
        <v>1719.7457802499982</v>
      </c>
      <c r="N6" s="281">
        <v>1516.1327567499852</v>
      </c>
      <c r="O6" s="281">
        <v>1404.4140544999948</v>
      </c>
      <c r="P6" s="281">
        <v>1394.618465679999</v>
      </c>
      <c r="Q6" s="281">
        <v>1367.9166611500009</v>
      </c>
      <c r="R6" s="281">
        <v>1327.011187879998</v>
      </c>
      <c r="S6" s="281">
        <v>1589.3984554400047</v>
      </c>
      <c r="T6" s="281">
        <v>1609.6697417799917</v>
      </c>
      <c r="U6" s="281">
        <v>1647.9610496000082</v>
      </c>
      <c r="V6" s="281">
        <v>1368.1123358899986</v>
      </c>
      <c r="W6" s="281">
        <v>1683.9374877099942</v>
      </c>
      <c r="X6" s="281">
        <v>1639.5713334092391</v>
      </c>
      <c r="Y6" s="281">
        <v>1693.3215283553563</v>
      </c>
    </row>
    <row r="7" spans="1:27" ht="18" customHeight="1">
      <c r="A7" s="245" t="s">
        <v>426</v>
      </c>
      <c r="B7" s="281">
        <v>1006.7545589855072</v>
      </c>
      <c r="C7" s="281">
        <v>824.9622706976744</v>
      </c>
      <c r="D7" s="281">
        <v>923.36031773523814</v>
      </c>
      <c r="E7" s="281">
        <v>1286.0291638644735</v>
      </c>
      <c r="F7" s="281">
        <v>1648.9908668374999</v>
      </c>
      <c r="G7" s="281">
        <v>1509.0267697834374</v>
      </c>
      <c r="H7" s="281">
        <v>1059.6578247808825</v>
      </c>
      <c r="I7" s="281">
        <v>1167.1730324297873</v>
      </c>
      <c r="J7" s="281">
        <v>1241.0235539831324</v>
      </c>
      <c r="K7" s="281">
        <v>1326.042874680006</v>
      </c>
      <c r="L7" s="281">
        <v>1828.9118359899974</v>
      </c>
      <c r="M7" s="281">
        <v>2657.4113692799951</v>
      </c>
      <c r="N7" s="281">
        <v>1765.0472876700203</v>
      </c>
      <c r="O7" s="281">
        <v>1721.8381716600079</v>
      </c>
      <c r="P7" s="281">
        <v>1504.5281816700071</v>
      </c>
      <c r="Q7" s="281">
        <v>1223.092278210004</v>
      </c>
      <c r="R7" s="281">
        <v>1212.4896539699971</v>
      </c>
      <c r="S7" s="281">
        <v>1690.131777010009</v>
      </c>
      <c r="T7" s="281">
        <v>1930.4616921000184</v>
      </c>
      <c r="U7" s="281">
        <v>1884.2884715499781</v>
      </c>
      <c r="V7" s="281">
        <v>1605.1223094600075</v>
      </c>
      <c r="W7" s="281">
        <v>2028.6587109300169</v>
      </c>
      <c r="X7" s="281">
        <v>1609.158316165998</v>
      </c>
      <c r="Y7" s="281">
        <v>1547.5986637228634</v>
      </c>
    </row>
    <row r="8" spans="1:27" ht="18" customHeight="1">
      <c r="A8" s="245" t="s">
        <v>427</v>
      </c>
      <c r="B8" s="281">
        <f>B4-B6</f>
        <v>107.71483405797096</v>
      </c>
      <c r="C8" s="281">
        <f t="shared" ref="C8:Y8" si="0">C4-C6</f>
        <v>144.13559232558134</v>
      </c>
      <c r="D8" s="281">
        <f t="shared" si="0"/>
        <v>225.38744704761916</v>
      </c>
      <c r="E8" s="281">
        <f t="shared" si="0"/>
        <v>392.32972368421042</v>
      </c>
      <c r="F8" s="281">
        <f t="shared" si="0"/>
        <v>391.56220250000001</v>
      </c>
      <c r="G8" s="281">
        <f t="shared" si="0"/>
        <v>208.32889046874993</v>
      </c>
      <c r="H8" s="281">
        <f t="shared" si="0"/>
        <v>457.17113511764705</v>
      </c>
      <c r="I8" s="281">
        <f t="shared" si="0"/>
        <v>287.91729192482262</v>
      </c>
      <c r="J8" s="281">
        <f t="shared" si="0"/>
        <v>285.12876038554214</v>
      </c>
      <c r="K8" s="281">
        <f t="shared" si="0"/>
        <v>524.07855709999967</v>
      </c>
      <c r="L8" s="281">
        <f t="shared" si="0"/>
        <v>518.2531754099997</v>
      </c>
      <c r="M8" s="281">
        <f t="shared" si="0"/>
        <v>772.09835257000054</v>
      </c>
      <c r="N8" s="281">
        <f t="shared" si="0"/>
        <v>619.00658079999857</v>
      </c>
      <c r="O8" s="281">
        <f t="shared" si="0"/>
        <v>655.5154777299997</v>
      </c>
      <c r="P8" s="281">
        <f t="shared" si="0"/>
        <v>621.2876440099983</v>
      </c>
      <c r="Q8" s="281">
        <f t="shared" si="0"/>
        <v>454.98738340000091</v>
      </c>
      <c r="R8" s="281">
        <f t="shared" si="0"/>
        <v>371.62695026000097</v>
      </c>
      <c r="S8" s="281">
        <f t="shared" si="0"/>
        <v>354.05729146000294</v>
      </c>
      <c r="T8" s="281">
        <f t="shared" si="0"/>
        <v>387.7025579500089</v>
      </c>
      <c r="U8" s="281">
        <f t="shared" si="0"/>
        <v>447.39786837999554</v>
      </c>
      <c r="V8" s="281">
        <f t="shared" si="0"/>
        <v>439.34152076000123</v>
      </c>
      <c r="W8" s="281">
        <f t="shared" si="0"/>
        <v>398.30881742000543</v>
      </c>
      <c r="X8" s="281">
        <f t="shared" si="0"/>
        <v>351.02594337203664</v>
      </c>
      <c r="Y8" s="281">
        <f t="shared" si="0"/>
        <v>402.28017942503493</v>
      </c>
    </row>
    <row r="9" spans="1:27" ht="18" customHeight="1">
      <c r="A9" s="245" t="s">
        <v>428</v>
      </c>
      <c r="B9" s="281">
        <f>B5-B7</f>
        <v>57.043029275362414</v>
      </c>
      <c r="C9" s="281">
        <f t="shared" ref="C9:Y9" si="1">C5-C7</f>
        <v>135.81199441860474</v>
      </c>
      <c r="D9" s="281">
        <f t="shared" si="1"/>
        <v>136.68238066666663</v>
      </c>
      <c r="E9" s="281">
        <f t="shared" si="1"/>
        <v>150.38460855263179</v>
      </c>
      <c r="F9" s="281">
        <f t="shared" si="1"/>
        <v>126.72668406250023</v>
      </c>
      <c r="G9" s="281">
        <f t="shared" si="1"/>
        <v>139.58056312500025</v>
      </c>
      <c r="H9" s="281">
        <f t="shared" si="1"/>
        <v>162.66659382352941</v>
      </c>
      <c r="I9" s="281">
        <f t="shared" si="1"/>
        <v>147.57665787234032</v>
      </c>
      <c r="J9" s="281">
        <f t="shared" si="1"/>
        <v>77.299944099999948</v>
      </c>
      <c r="K9" s="281">
        <f t="shared" si="1"/>
        <v>162.9475219200001</v>
      </c>
      <c r="L9" s="281">
        <f t="shared" si="1"/>
        <v>211.18914531000019</v>
      </c>
      <c r="M9" s="281">
        <f t="shared" si="1"/>
        <v>453.32986468999934</v>
      </c>
      <c r="N9" s="281">
        <f t="shared" si="1"/>
        <v>220.77100298000028</v>
      </c>
      <c r="O9" s="281">
        <f t="shared" si="1"/>
        <v>220.21802800999967</v>
      </c>
      <c r="P9" s="281">
        <f t="shared" si="1"/>
        <v>241.2440904499997</v>
      </c>
      <c r="Q9" s="281">
        <f t="shared" si="1"/>
        <v>296.03378992999751</v>
      </c>
      <c r="R9" s="281">
        <f t="shared" si="1"/>
        <v>310.78584750000027</v>
      </c>
      <c r="S9" s="281">
        <f t="shared" si="1"/>
        <v>278.34522565000202</v>
      </c>
      <c r="T9" s="281">
        <f t="shared" si="1"/>
        <v>349.98208517999501</v>
      </c>
      <c r="U9" s="281">
        <f t="shared" si="1"/>
        <v>322.11389842000517</v>
      </c>
      <c r="V9" s="281">
        <f t="shared" si="1"/>
        <v>286.85191925000072</v>
      </c>
      <c r="W9" s="281">
        <f t="shared" si="1"/>
        <v>359.632350430001</v>
      </c>
      <c r="X9" s="281">
        <f t="shared" si="1"/>
        <v>514.63337139264263</v>
      </c>
      <c r="Y9" s="281">
        <f t="shared" si="1"/>
        <v>490.9426647718085</v>
      </c>
    </row>
    <row r="10" spans="1:27" ht="18" customHeight="1">
      <c r="A10" s="245"/>
      <c r="B10" s="286"/>
      <c r="C10" s="286"/>
      <c r="D10" s="286"/>
      <c r="E10" s="286"/>
      <c r="F10" s="286"/>
      <c r="G10" s="286"/>
      <c r="H10" s="286"/>
      <c r="I10" s="286"/>
      <c r="J10" s="286"/>
      <c r="K10" s="286"/>
      <c r="L10" s="286"/>
      <c r="M10" s="286"/>
      <c r="N10" s="286"/>
      <c r="O10" s="286"/>
      <c r="P10" s="286"/>
      <c r="Q10" s="286"/>
      <c r="R10" s="286"/>
      <c r="S10" s="286"/>
      <c r="T10" s="286"/>
      <c r="U10" s="286"/>
      <c r="V10" s="286"/>
      <c r="W10" s="286"/>
      <c r="X10" s="286"/>
      <c r="Y10" s="286"/>
    </row>
    <row r="11" spans="1:27" ht="18" customHeight="1">
      <c r="A11" s="246" t="s">
        <v>429</v>
      </c>
      <c r="B11" s="286"/>
      <c r="C11" s="286"/>
      <c r="D11" s="286"/>
      <c r="E11" s="286"/>
      <c r="F11" s="286"/>
      <c r="G11" s="286"/>
      <c r="H11" s="286"/>
      <c r="I11" s="286"/>
      <c r="J11" s="286"/>
      <c r="K11" s="286"/>
      <c r="L11" s="286"/>
      <c r="M11" s="286"/>
      <c r="N11" s="286"/>
      <c r="O11" s="286"/>
      <c r="P11" s="286"/>
      <c r="Q11" s="286"/>
      <c r="R11" s="286"/>
      <c r="S11" s="696">
        <v>1589.3984554400047</v>
      </c>
      <c r="T11" s="696">
        <v>1609.6697417799917</v>
      </c>
      <c r="U11" s="696">
        <v>1647.9610496000082</v>
      </c>
      <c r="V11" s="696">
        <v>1368.1123358899986</v>
      </c>
      <c r="W11" s="696">
        <v>1683.9374877099942</v>
      </c>
      <c r="X11" s="696">
        <v>1639.5713334092391</v>
      </c>
      <c r="Y11" s="696">
        <v>1693.3215283553563</v>
      </c>
    </row>
    <row r="12" spans="1:27" ht="18" customHeight="1">
      <c r="A12" s="247" t="s">
        <v>13</v>
      </c>
      <c r="B12" s="286">
        <v>2.9287272463768113</v>
      </c>
      <c r="C12" s="286">
        <v>11.103926046511628</v>
      </c>
      <c r="D12" s="286">
        <v>8.1513459047619055</v>
      </c>
      <c r="E12" s="286">
        <v>3.0519585526315791</v>
      </c>
      <c r="F12" s="286">
        <v>13.659877343749999</v>
      </c>
      <c r="G12" s="286">
        <v>4.2196839062500002</v>
      </c>
      <c r="H12" s="286">
        <v>0.70290029411764698</v>
      </c>
      <c r="I12" s="286">
        <v>0.52805616737588656</v>
      </c>
      <c r="J12" s="286">
        <v>35.46955146626506</v>
      </c>
      <c r="K12" s="286"/>
      <c r="L12" s="286"/>
      <c r="M12" s="286"/>
      <c r="N12" s="286"/>
      <c r="O12" s="286"/>
      <c r="P12" s="286"/>
      <c r="Q12" s="286"/>
      <c r="R12" s="286"/>
      <c r="S12" s="697">
        <v>27.261940710000008</v>
      </c>
      <c r="T12" s="697">
        <v>30.803719989999998</v>
      </c>
      <c r="U12" s="697">
        <v>21.00227933</v>
      </c>
      <c r="V12" s="697">
        <v>3.4465988300000001</v>
      </c>
      <c r="W12" s="697">
        <v>13.276605049999997</v>
      </c>
      <c r="X12" s="697">
        <v>17.111818660949812</v>
      </c>
      <c r="Y12" s="697">
        <v>10.634277595323287</v>
      </c>
    </row>
    <row r="13" spans="1:27" ht="18" customHeight="1">
      <c r="A13" s="247" t="s">
        <v>12</v>
      </c>
      <c r="B13" s="286">
        <v>7.213492753623188E-2</v>
      </c>
      <c r="C13" s="286">
        <v>2.8421744186046514E-2</v>
      </c>
      <c r="D13" s="286">
        <v>2.5320952380952382E-3</v>
      </c>
      <c r="E13" s="286">
        <v>2.6056052631578949E-2</v>
      </c>
      <c r="F13" s="286">
        <v>0.26938234374999998</v>
      </c>
      <c r="G13" s="286">
        <v>6.1817656249999998E-2</v>
      </c>
      <c r="H13" s="286">
        <v>2.1787518691176473</v>
      </c>
      <c r="I13" s="286">
        <v>7.1188175645390066</v>
      </c>
      <c r="J13" s="286">
        <v>4.8399147433734928</v>
      </c>
      <c r="K13" s="286"/>
      <c r="L13" s="286"/>
      <c r="M13" s="286"/>
      <c r="N13" s="286"/>
      <c r="O13" s="286"/>
      <c r="P13" s="286"/>
      <c r="Q13" s="286"/>
      <c r="R13" s="286"/>
      <c r="S13" s="697">
        <v>13.098173510000001</v>
      </c>
      <c r="T13" s="697">
        <v>18.148064389999991</v>
      </c>
      <c r="U13" s="697">
        <v>27.44997231</v>
      </c>
      <c r="V13" s="697">
        <v>19.698537519999995</v>
      </c>
      <c r="W13" s="697">
        <v>31.496941299999996</v>
      </c>
      <c r="X13" s="697">
        <v>24.782517098466247</v>
      </c>
      <c r="Y13" s="697">
        <v>33.872363512192095</v>
      </c>
    </row>
    <row r="14" spans="1:27" ht="18" customHeight="1">
      <c r="A14" s="247" t="s">
        <v>483</v>
      </c>
      <c r="B14" s="286">
        <v>0</v>
      </c>
      <c r="C14" s="286">
        <v>0</v>
      </c>
      <c r="D14" s="286">
        <v>0</v>
      </c>
      <c r="E14" s="286">
        <v>0</v>
      </c>
      <c r="F14" s="286">
        <v>0</v>
      </c>
      <c r="G14" s="286">
        <v>0</v>
      </c>
      <c r="H14" s="286">
        <v>0</v>
      </c>
      <c r="I14" s="286">
        <v>0</v>
      </c>
      <c r="J14" s="286">
        <v>0</v>
      </c>
      <c r="K14" s="286"/>
      <c r="L14" s="286"/>
      <c r="M14" s="286"/>
      <c r="N14" s="286"/>
      <c r="O14" s="286"/>
      <c r="P14" s="286"/>
      <c r="Q14" s="286"/>
      <c r="R14" s="286"/>
      <c r="S14" s="697">
        <v>0.18755706999999996</v>
      </c>
      <c r="T14" s="697">
        <v>0.17952759000000001</v>
      </c>
      <c r="U14" s="697">
        <v>9.7363749999999999E-2</v>
      </c>
      <c r="V14" s="697">
        <v>0.19403461</v>
      </c>
      <c r="W14" s="697">
        <v>0.27082414999999999</v>
      </c>
      <c r="X14" s="697">
        <v>0.11750680219722093</v>
      </c>
      <c r="Y14" s="697">
        <v>6.7067176241762824E-2</v>
      </c>
    </row>
    <row r="15" spans="1:27" ht="18" customHeight="1">
      <c r="A15" s="247" t="s">
        <v>430</v>
      </c>
      <c r="B15" s="286">
        <v>1.7745942028985506E-2</v>
      </c>
      <c r="C15" s="286">
        <v>0</v>
      </c>
      <c r="D15" s="286">
        <v>0</v>
      </c>
      <c r="E15" s="286">
        <v>0</v>
      </c>
      <c r="F15" s="286">
        <v>0</v>
      </c>
      <c r="G15" s="286">
        <v>0</v>
      </c>
      <c r="H15" s="286">
        <v>0</v>
      </c>
      <c r="I15" s="286">
        <v>0</v>
      </c>
      <c r="J15" s="286">
        <v>8.8994939759036135E-2</v>
      </c>
      <c r="K15" s="286"/>
      <c r="L15" s="286"/>
      <c r="M15" s="286"/>
      <c r="N15" s="286"/>
      <c r="O15" s="286"/>
      <c r="P15" s="286"/>
      <c r="Q15" s="286"/>
      <c r="R15" s="286"/>
      <c r="S15" s="697">
        <v>2.7501747599999997</v>
      </c>
      <c r="T15" s="697">
        <v>15.837250730000003</v>
      </c>
      <c r="U15" s="697">
        <v>14.747004039999995</v>
      </c>
      <c r="V15" s="697">
        <v>3.846666369999999</v>
      </c>
      <c r="W15" s="697">
        <v>1.1446210799999998</v>
      </c>
      <c r="X15" s="697">
        <v>4.3637045100007761</v>
      </c>
      <c r="Y15" s="697">
        <v>13.182460532156245</v>
      </c>
    </row>
    <row r="16" spans="1:27" ht="18" customHeight="1">
      <c r="A16" s="247" t="s">
        <v>11</v>
      </c>
      <c r="B16" s="286">
        <v>6.6408405797101444E-2</v>
      </c>
      <c r="C16" s="286">
        <v>1.5911860465116279E-2</v>
      </c>
      <c r="D16" s="286">
        <v>9.9659714285714282E-2</v>
      </c>
      <c r="E16" s="286">
        <v>9.800013157894738E-2</v>
      </c>
      <c r="F16" s="286">
        <v>2.741953125E-2</v>
      </c>
      <c r="G16" s="286">
        <v>1.241795625</v>
      </c>
      <c r="H16" s="286">
        <v>3.2825140264705883</v>
      </c>
      <c r="I16" s="286">
        <v>5.9010942709219858</v>
      </c>
      <c r="J16" s="286">
        <v>7.7810409987951799</v>
      </c>
      <c r="K16" s="286"/>
      <c r="L16" s="286"/>
      <c r="M16" s="286"/>
      <c r="N16" s="286"/>
      <c r="O16" s="286"/>
      <c r="P16" s="286"/>
      <c r="Q16" s="286"/>
      <c r="R16" s="286"/>
      <c r="S16" s="697">
        <v>2.7514894400000003</v>
      </c>
      <c r="T16" s="697">
        <v>1.3082194000000007</v>
      </c>
      <c r="U16" s="697">
        <v>3.2936821699999985</v>
      </c>
      <c r="V16" s="697">
        <v>3.5882770399999995</v>
      </c>
      <c r="W16" s="697">
        <v>4.5877896200000015</v>
      </c>
      <c r="X16" s="697">
        <v>3.199094651328338</v>
      </c>
      <c r="Y16" s="697">
        <v>2.8080381178562925</v>
      </c>
    </row>
    <row r="17" spans="1:28" ht="18" customHeight="1">
      <c r="A17" s="247" t="s">
        <v>10</v>
      </c>
      <c r="B17" s="286">
        <v>0.92016797101449277</v>
      </c>
      <c r="C17" s="286">
        <v>3.5445195348837211</v>
      </c>
      <c r="D17" s="286">
        <v>2.3415233333333334</v>
      </c>
      <c r="E17" s="286">
        <v>4.394456052631579</v>
      </c>
      <c r="F17" s="286">
        <v>7.5284020312499997</v>
      </c>
      <c r="G17" s="286">
        <v>7.2888965624999997</v>
      </c>
      <c r="H17" s="286">
        <v>17.53803382352941</v>
      </c>
      <c r="I17" s="286">
        <v>15.200475765957448</v>
      </c>
      <c r="J17" s="286">
        <v>5.4887275759036145</v>
      </c>
      <c r="K17" s="286"/>
      <c r="L17" s="286"/>
      <c r="M17" s="286"/>
      <c r="N17" s="286"/>
      <c r="O17" s="286"/>
      <c r="P17" s="286"/>
      <c r="Q17" s="286"/>
      <c r="R17" s="286"/>
      <c r="S17" s="697">
        <v>9.6695643699999998</v>
      </c>
      <c r="T17" s="697">
        <v>8.9291429999999981</v>
      </c>
      <c r="U17" s="697">
        <v>9.6767624399999992</v>
      </c>
      <c r="V17" s="697">
        <v>4.7858424899999985</v>
      </c>
      <c r="W17" s="697">
        <v>7.3758820100000007</v>
      </c>
      <c r="X17" s="697">
        <v>2.8932321512551264</v>
      </c>
      <c r="Y17" s="697">
        <v>1.7375700754334853</v>
      </c>
    </row>
    <row r="18" spans="1:28" ht="18" customHeight="1">
      <c r="A18" s="247" t="s">
        <v>9</v>
      </c>
      <c r="B18" s="286">
        <v>4.4279656521739126</v>
      </c>
      <c r="C18" s="286">
        <v>3.3286227906976746</v>
      </c>
      <c r="D18" s="286">
        <v>4.902630380952381</v>
      </c>
      <c r="E18" s="286">
        <v>4.8222265789473688</v>
      </c>
      <c r="F18" s="286">
        <v>7.5836162500000004</v>
      </c>
      <c r="G18" s="286">
        <v>2.9414404687499998</v>
      </c>
      <c r="H18" s="286">
        <v>6.5143201470588235</v>
      </c>
      <c r="I18" s="286">
        <v>5.3980744170212773</v>
      </c>
      <c r="J18" s="286">
        <v>3.2300972192771087</v>
      </c>
      <c r="K18" s="286"/>
      <c r="L18" s="286"/>
      <c r="M18" s="286"/>
      <c r="N18" s="286"/>
      <c r="O18" s="286"/>
      <c r="P18" s="286"/>
      <c r="Q18" s="286"/>
      <c r="R18" s="286"/>
      <c r="S18" s="697">
        <v>10.136271469999995</v>
      </c>
      <c r="T18" s="697">
        <v>3.6790444</v>
      </c>
      <c r="U18" s="697">
        <v>3.3930653699999995</v>
      </c>
      <c r="V18" s="697">
        <v>1.9476939200000001</v>
      </c>
      <c r="W18" s="697">
        <v>3.0122249200000004</v>
      </c>
      <c r="X18" s="697">
        <v>4.5038014931367059</v>
      </c>
      <c r="Y18" s="697">
        <v>4.5622939648696548</v>
      </c>
    </row>
    <row r="19" spans="1:28" ht="18" customHeight="1">
      <c r="A19" s="247" t="s">
        <v>8</v>
      </c>
      <c r="B19" s="286">
        <v>5.8862018840579706</v>
      </c>
      <c r="C19" s="286">
        <v>7.8409062790697677</v>
      </c>
      <c r="D19" s="286">
        <v>7.4413986666666672</v>
      </c>
      <c r="E19" s="286">
        <v>8.5357105263157891</v>
      </c>
      <c r="F19" s="286">
        <v>6.2188848437499997</v>
      </c>
      <c r="G19" s="286">
        <v>4.54960875</v>
      </c>
      <c r="H19" s="286">
        <v>9.5749183823529407</v>
      </c>
      <c r="I19" s="286">
        <v>5.8578652283687953</v>
      </c>
      <c r="J19" s="286">
        <v>2.9653383060240963</v>
      </c>
      <c r="K19" s="286"/>
      <c r="L19" s="286"/>
      <c r="M19" s="286"/>
      <c r="N19" s="286"/>
      <c r="O19" s="286"/>
      <c r="P19" s="286"/>
      <c r="Q19" s="286"/>
      <c r="R19" s="286"/>
      <c r="S19" s="697">
        <v>13.378149780000003</v>
      </c>
      <c r="T19" s="697">
        <v>14.137072699999996</v>
      </c>
      <c r="U19" s="697">
        <v>12.950920330000008</v>
      </c>
      <c r="V19" s="697">
        <v>11.026041180000002</v>
      </c>
      <c r="W19" s="697">
        <v>10.650723670000001</v>
      </c>
      <c r="X19" s="697">
        <v>13.732047493906812</v>
      </c>
      <c r="Y19" s="697">
        <v>13.17677179412593</v>
      </c>
    </row>
    <row r="20" spans="1:28" ht="18" customHeight="1">
      <c r="A20" s="247" t="s">
        <v>6</v>
      </c>
      <c r="B20" s="286">
        <v>31.897434637681158</v>
      </c>
      <c r="C20" s="286">
        <v>48.939600116279074</v>
      </c>
      <c r="D20" s="286">
        <v>61.310157904761908</v>
      </c>
      <c r="E20" s="286">
        <v>69.545573026315779</v>
      </c>
      <c r="F20" s="286">
        <v>71.938964374999998</v>
      </c>
      <c r="G20" s="286">
        <v>54.761398906250001</v>
      </c>
      <c r="H20" s="286">
        <v>103.34068220588236</v>
      </c>
      <c r="I20" s="286">
        <v>91.807704394326251</v>
      </c>
      <c r="J20" s="286">
        <v>65.093000207228926</v>
      </c>
      <c r="K20" s="286"/>
      <c r="L20" s="286"/>
      <c r="M20" s="286"/>
      <c r="N20" s="286"/>
      <c r="O20" s="286"/>
      <c r="P20" s="286"/>
      <c r="Q20" s="286"/>
      <c r="R20" s="286"/>
      <c r="S20" s="697">
        <v>149.32375693000014</v>
      </c>
      <c r="T20" s="697">
        <v>131.63801512999999</v>
      </c>
      <c r="U20" s="697">
        <v>100.57169431999992</v>
      </c>
      <c r="V20" s="697">
        <v>74.665607640000033</v>
      </c>
      <c r="W20" s="697">
        <v>70.818499370000112</v>
      </c>
      <c r="X20" s="697">
        <v>78.962844730473137</v>
      </c>
      <c r="Y20" s="697">
        <v>82.00030462867069</v>
      </c>
    </row>
    <row r="21" spans="1:28" ht="18" customHeight="1">
      <c r="A21" s="247" t="s">
        <v>17</v>
      </c>
      <c r="B21" s="286">
        <v>0.20429550724637682</v>
      </c>
      <c r="C21" s="286">
        <v>8.7084883720930234E-3</v>
      </c>
      <c r="D21" s="286">
        <v>8.4192761904761909E-2</v>
      </c>
      <c r="E21" s="286">
        <v>7.0182236842105269E-2</v>
      </c>
      <c r="F21" s="286">
        <v>2.2036406249999998E-2</v>
      </c>
      <c r="G21" s="286">
        <v>2.1533978124999997</v>
      </c>
      <c r="H21" s="286">
        <v>4.2391820970588245</v>
      </c>
      <c r="I21" s="286">
        <v>11.071571171631206</v>
      </c>
      <c r="J21" s="286">
        <v>5.8979467120481921</v>
      </c>
      <c r="K21" s="286"/>
      <c r="L21" s="286"/>
      <c r="M21" s="286"/>
      <c r="N21" s="286"/>
      <c r="O21" s="286"/>
      <c r="P21" s="286"/>
      <c r="Q21" s="286"/>
      <c r="R21" s="286"/>
      <c r="S21" s="697">
        <v>18.906201299999996</v>
      </c>
      <c r="T21" s="697">
        <v>17.680985750000001</v>
      </c>
      <c r="U21" s="697">
        <v>22.422921240000008</v>
      </c>
      <c r="V21" s="697">
        <v>19.886799499999988</v>
      </c>
      <c r="W21" s="697">
        <v>22.78903837</v>
      </c>
      <c r="X21" s="697">
        <v>21.341903094588901</v>
      </c>
      <c r="Y21" s="697">
        <v>15.195180507639344</v>
      </c>
    </row>
    <row r="22" spans="1:28" ht="18" customHeight="1">
      <c r="A22" s="247" t="s">
        <v>4</v>
      </c>
      <c r="B22" s="286">
        <v>0.37706275362318836</v>
      </c>
      <c r="C22" s="286">
        <v>0.32421941860465114</v>
      </c>
      <c r="D22" s="286">
        <v>0.33618371428571431</v>
      </c>
      <c r="E22" s="286">
        <v>0.3810326315789474</v>
      </c>
      <c r="F22" s="286">
        <v>0.23799171875</v>
      </c>
      <c r="G22" s="286">
        <v>0.16965</v>
      </c>
      <c r="H22" s="286">
        <v>0.47905852941176474</v>
      </c>
      <c r="I22" s="286">
        <v>0.14699559999999998</v>
      </c>
      <c r="J22" s="286">
        <v>0.18906783132530119</v>
      </c>
      <c r="K22" s="286"/>
      <c r="L22" s="286"/>
      <c r="M22" s="286"/>
      <c r="N22" s="286"/>
      <c r="O22" s="286"/>
      <c r="P22" s="286"/>
      <c r="Q22" s="286"/>
      <c r="R22" s="286"/>
      <c r="S22" s="697">
        <v>0.13069935999999999</v>
      </c>
      <c r="T22" s="697">
        <v>0.4301189199999999</v>
      </c>
      <c r="U22" s="697">
        <v>0.37796918999999995</v>
      </c>
      <c r="V22" s="697">
        <v>0.34318425000000002</v>
      </c>
      <c r="W22" s="697">
        <v>0.19756117000000001</v>
      </c>
      <c r="X22" s="697">
        <v>0.55560660101484383</v>
      </c>
      <c r="Y22" s="697">
        <v>0.51379345628704942</v>
      </c>
    </row>
    <row r="23" spans="1:28" ht="18" customHeight="1">
      <c r="A23" s="247" t="s">
        <v>3</v>
      </c>
      <c r="B23" s="286">
        <v>538.40129927536225</v>
      </c>
      <c r="C23" s="286">
        <v>533.39732069767445</v>
      </c>
      <c r="D23" s="286">
        <v>664.03954504761907</v>
      </c>
      <c r="E23" s="286">
        <v>1073.0691159210528</v>
      </c>
      <c r="F23" s="286">
        <v>1033.28834640625</v>
      </c>
      <c r="G23" s="286">
        <v>931.84231703124988</v>
      </c>
      <c r="H23" s="286">
        <v>805.5246092426471</v>
      </c>
      <c r="I23" s="286">
        <v>957.80080565815604</v>
      </c>
      <c r="J23" s="286">
        <v>903.28388383373476</v>
      </c>
      <c r="K23" s="286"/>
      <c r="L23" s="286"/>
      <c r="M23" s="286"/>
      <c r="N23" s="286"/>
      <c r="O23" s="286"/>
      <c r="P23" s="286"/>
      <c r="Q23" s="286"/>
      <c r="R23" s="286"/>
      <c r="S23" s="697">
        <v>1264.4619500700046</v>
      </c>
      <c r="T23" s="697">
        <v>1284.6847371299918</v>
      </c>
      <c r="U23" s="697">
        <v>1352.2836023500083</v>
      </c>
      <c r="V23" s="697">
        <v>1156.5371484399984</v>
      </c>
      <c r="W23" s="697">
        <v>1407.9639345499943</v>
      </c>
      <c r="X23" s="697">
        <v>1373.707868847516</v>
      </c>
      <c r="Y23" s="697">
        <v>1414.9133676000558</v>
      </c>
    </row>
    <row r="24" spans="1:28" s="40" customFormat="1" ht="18" customHeight="1">
      <c r="A24" s="247" t="s">
        <v>431</v>
      </c>
      <c r="B24" s="286">
        <v>13.643070579710145</v>
      </c>
      <c r="C24" s="286">
        <v>15.370306860465117</v>
      </c>
      <c r="D24" s="286">
        <v>13.727562761904762</v>
      </c>
      <c r="E24" s="286">
        <v>12.342120657894737</v>
      </c>
      <c r="F24" s="286">
        <v>15.319320781250001</v>
      </c>
      <c r="G24" s="286">
        <v>18.419829687499998</v>
      </c>
      <c r="H24" s="286">
        <v>31.373258235294117</v>
      </c>
      <c r="I24" s="286">
        <v>25.330145024113474</v>
      </c>
      <c r="J24" s="286">
        <v>11.942146779518071</v>
      </c>
      <c r="K24" s="286"/>
      <c r="L24" s="286"/>
      <c r="M24" s="286"/>
      <c r="N24" s="286"/>
      <c r="O24" s="286"/>
      <c r="P24" s="286"/>
      <c r="Q24" s="286"/>
      <c r="R24" s="286"/>
      <c r="S24" s="697">
        <v>37.36811621999999</v>
      </c>
      <c r="T24" s="697">
        <v>38.52007596</v>
      </c>
      <c r="U24" s="697">
        <v>38.940216290000009</v>
      </c>
      <c r="V24" s="697">
        <v>28.103032640000006</v>
      </c>
      <c r="W24" s="697">
        <v>39.771251150000019</v>
      </c>
      <c r="X24" s="697">
        <v>38.437767153288142</v>
      </c>
      <c r="Y24" s="697">
        <v>35.548854877783512</v>
      </c>
      <c r="AB24" s="17"/>
    </row>
    <row r="25" spans="1:28" ht="18" customHeight="1">
      <c r="A25" s="247" t="s">
        <v>1</v>
      </c>
      <c r="B25" s="286">
        <v>3.6186842028985509</v>
      </c>
      <c r="C25" s="286">
        <v>5.7248776744186047</v>
      </c>
      <c r="D25" s="286">
        <v>5.4747559047619045</v>
      </c>
      <c r="E25" s="286">
        <v>4.6407249999999998</v>
      </c>
      <c r="F25" s="286">
        <v>10.272292499999999</v>
      </c>
      <c r="G25" s="286">
        <v>2.9892395312499995</v>
      </c>
      <c r="H25" s="286">
        <v>5.7598994117647058</v>
      </c>
      <c r="I25" s="286">
        <v>9.6451164851063833</v>
      </c>
      <c r="J25" s="286">
        <v>5.3991358457831327</v>
      </c>
      <c r="K25" s="286"/>
      <c r="L25" s="286"/>
      <c r="M25" s="286"/>
      <c r="N25" s="286"/>
      <c r="O25" s="286"/>
      <c r="P25" s="286"/>
      <c r="Q25" s="286"/>
      <c r="R25" s="286"/>
      <c r="S25" s="697">
        <v>11.646204339999993</v>
      </c>
      <c r="T25" s="697">
        <v>16.477219590000004</v>
      </c>
      <c r="U25" s="697">
        <v>23.152742480000004</v>
      </c>
      <c r="V25" s="697">
        <v>11.216955649999999</v>
      </c>
      <c r="W25" s="697">
        <v>19.788390739999986</v>
      </c>
      <c r="X25" s="697">
        <v>18.991413536751736</v>
      </c>
      <c r="Y25" s="697">
        <v>17.324853728910945</v>
      </c>
    </row>
    <row r="26" spans="1:28" ht="18" customHeight="1">
      <c r="A26" s="247" t="s">
        <v>23</v>
      </c>
      <c r="B26" s="286">
        <v>16.238127681159419</v>
      </c>
      <c r="C26" s="286">
        <v>13.35239034883721</v>
      </c>
      <c r="D26" s="286">
        <v>87.976429619047622</v>
      </c>
      <c r="E26" s="286">
        <v>55.267332631578945</v>
      </c>
      <c r="F26" s="286">
        <v>9.3073929687499994</v>
      </c>
      <c r="G26" s="286">
        <v>4.9382835937499996</v>
      </c>
      <c r="H26" s="286">
        <v>8.938383676470588</v>
      </c>
      <c r="I26" s="286">
        <v>6.2050643418439719</v>
      </c>
      <c r="J26" s="286">
        <v>4.0457666493975895</v>
      </c>
      <c r="K26" s="286"/>
      <c r="L26" s="286"/>
      <c r="M26" s="286"/>
      <c r="N26" s="286"/>
      <c r="O26" s="286"/>
      <c r="P26" s="286"/>
      <c r="Q26" s="286"/>
      <c r="R26" s="286"/>
      <c r="S26" s="697">
        <v>28.328206110000004</v>
      </c>
      <c r="T26" s="697">
        <v>27.216547100000014</v>
      </c>
      <c r="U26" s="697">
        <v>17.600853989999997</v>
      </c>
      <c r="V26" s="697">
        <v>28.82591581000003</v>
      </c>
      <c r="W26" s="697">
        <v>50.793200559999981</v>
      </c>
      <c r="X26" s="697">
        <v>36.870206584365143</v>
      </c>
      <c r="Y26" s="697">
        <v>47.784330787810248</v>
      </c>
    </row>
    <row r="27" spans="1:28" ht="18" customHeight="1">
      <c r="A27" s="245" t="s">
        <v>27</v>
      </c>
      <c r="B27" s="286"/>
      <c r="C27" s="286"/>
      <c r="D27" s="286"/>
      <c r="E27" s="286"/>
      <c r="F27" s="286"/>
      <c r="G27" s="286"/>
      <c r="H27" s="286"/>
      <c r="I27" s="286"/>
      <c r="J27" s="286"/>
      <c r="K27" s="286"/>
      <c r="L27" s="286"/>
      <c r="M27" s="286"/>
      <c r="N27" s="286"/>
      <c r="O27" s="286"/>
      <c r="P27" s="286"/>
      <c r="Q27" s="286"/>
      <c r="R27" s="286"/>
      <c r="S27" s="286"/>
      <c r="T27" s="286"/>
      <c r="U27" s="286"/>
      <c r="V27" s="286"/>
      <c r="W27" s="286"/>
      <c r="X27" s="286"/>
      <c r="Y27" s="286"/>
    </row>
    <row r="28" spans="1:28" ht="18" customHeight="1">
      <c r="A28" s="246"/>
      <c r="B28" s="286"/>
      <c r="C28" s="286"/>
      <c r="D28" s="286"/>
      <c r="E28" s="286"/>
      <c r="F28" s="286"/>
      <c r="G28" s="286"/>
      <c r="H28" s="286"/>
      <c r="I28" s="286"/>
      <c r="J28" s="286"/>
      <c r="K28" s="286"/>
      <c r="L28" s="286"/>
      <c r="M28" s="286"/>
      <c r="N28" s="286"/>
      <c r="O28" s="286"/>
      <c r="P28" s="286"/>
      <c r="Q28" s="286"/>
      <c r="R28" s="286"/>
      <c r="S28" s="286"/>
      <c r="T28" s="286"/>
      <c r="U28" s="286"/>
      <c r="V28" s="286"/>
      <c r="W28" s="286"/>
      <c r="X28" s="286"/>
      <c r="Y28" s="286"/>
    </row>
    <row r="29" spans="1:28" ht="18" customHeight="1">
      <c r="A29" s="251" t="s">
        <v>432</v>
      </c>
      <c r="B29" s="286"/>
      <c r="C29" s="286"/>
      <c r="D29" s="286"/>
      <c r="E29" s="286"/>
      <c r="F29" s="286"/>
      <c r="G29" s="286"/>
      <c r="H29" s="286"/>
      <c r="I29" s="286"/>
      <c r="J29" s="286"/>
      <c r="K29" s="286"/>
      <c r="L29" s="286"/>
      <c r="M29" s="286"/>
      <c r="N29" s="286"/>
      <c r="O29" s="286"/>
      <c r="P29" s="286"/>
      <c r="Q29" s="286"/>
      <c r="R29" s="286"/>
      <c r="S29" s="696">
        <v>1690.131777010009</v>
      </c>
      <c r="T29" s="696">
        <v>1930.4616921000184</v>
      </c>
      <c r="U29" s="696">
        <v>1884.2884715499781</v>
      </c>
      <c r="V29" s="696">
        <v>1605.1223094600075</v>
      </c>
      <c r="W29" s="696">
        <v>2028.6587109300169</v>
      </c>
      <c r="X29" s="696">
        <v>1609.158316165998</v>
      </c>
      <c r="Y29" s="696">
        <v>1547.5986637228634</v>
      </c>
    </row>
    <row r="30" spans="1:28" ht="18" customHeight="1">
      <c r="A30" s="247" t="s">
        <v>13</v>
      </c>
      <c r="B30" s="286">
        <v>3.6666666666666666E-5</v>
      </c>
      <c r="C30" s="286">
        <v>0</v>
      </c>
      <c r="D30" s="286">
        <v>5.5809523809523812E-5</v>
      </c>
      <c r="E30" s="286">
        <v>3.1842105263157895E-5</v>
      </c>
      <c r="F30" s="286">
        <v>4.7859375000000002E-4</v>
      </c>
      <c r="G30" s="286">
        <v>0</v>
      </c>
      <c r="H30" s="286">
        <v>0</v>
      </c>
      <c r="I30" s="286">
        <v>0</v>
      </c>
      <c r="J30" s="286">
        <v>0</v>
      </c>
      <c r="K30" s="286"/>
      <c r="L30" s="286"/>
      <c r="M30" s="286"/>
      <c r="N30" s="286"/>
      <c r="O30" s="286"/>
      <c r="P30" s="286"/>
      <c r="Q30" s="286"/>
      <c r="R30" s="286"/>
      <c r="S30" s="697">
        <v>9.2953999999999997E-4</v>
      </c>
      <c r="T30" s="697">
        <v>1.0430000000000001E-4</v>
      </c>
      <c r="U30" s="697">
        <v>1.01588E-3</v>
      </c>
      <c r="V30" s="697">
        <v>8.6277000000000001E-4</v>
      </c>
      <c r="W30" s="697">
        <v>0</v>
      </c>
      <c r="X30" s="697">
        <v>4.8163037093548176E-5</v>
      </c>
      <c r="Y30" s="697">
        <v>5.8831083772404059E-5</v>
      </c>
    </row>
    <row r="31" spans="1:28" ht="18" customHeight="1">
      <c r="A31" s="247" t="s">
        <v>12</v>
      </c>
      <c r="B31" s="286">
        <v>0.11875347826086956</v>
      </c>
      <c r="C31" s="286">
        <v>7.2914651162790708E-2</v>
      </c>
      <c r="D31" s="286">
        <v>9.0962857142857147E-3</v>
      </c>
      <c r="E31" s="286">
        <v>1.2151710526315791E-2</v>
      </c>
      <c r="F31" s="286">
        <v>0.12515625</v>
      </c>
      <c r="G31" s="286">
        <v>1.8306093749999999E-2</v>
      </c>
      <c r="H31" s="286">
        <v>0.24516125441176473</v>
      </c>
      <c r="I31" s="286">
        <v>0.44667833049645389</v>
      </c>
      <c r="J31" s="286">
        <v>0.25050614337349392</v>
      </c>
      <c r="K31" s="286"/>
      <c r="L31" s="286"/>
      <c r="M31" s="286"/>
      <c r="N31" s="286"/>
      <c r="O31" s="286"/>
      <c r="P31" s="286"/>
      <c r="Q31" s="286"/>
      <c r="R31" s="286"/>
      <c r="S31" s="697">
        <v>0.23375198</v>
      </c>
      <c r="T31" s="697">
        <v>1.3889564199999997</v>
      </c>
      <c r="U31" s="697">
        <v>0.72540493999999978</v>
      </c>
      <c r="V31" s="697">
        <v>0.3392245000000001</v>
      </c>
      <c r="W31" s="697">
        <v>0.1609063</v>
      </c>
      <c r="X31" s="697">
        <v>0.46356444883851972</v>
      </c>
      <c r="Y31" s="697">
        <v>0.41525287390161791</v>
      </c>
    </row>
    <row r="32" spans="1:28" ht="18" customHeight="1">
      <c r="A32" s="247" t="s">
        <v>483</v>
      </c>
      <c r="B32" s="286">
        <v>0</v>
      </c>
      <c r="C32" s="286">
        <v>0</v>
      </c>
      <c r="D32" s="286">
        <v>0</v>
      </c>
      <c r="E32" s="286">
        <v>0</v>
      </c>
      <c r="F32" s="286">
        <v>0</v>
      </c>
      <c r="G32" s="286">
        <v>0</v>
      </c>
      <c r="H32" s="286">
        <v>0</v>
      </c>
      <c r="I32" s="286">
        <v>0</v>
      </c>
      <c r="J32" s="286">
        <v>0</v>
      </c>
      <c r="K32" s="286"/>
      <c r="L32" s="286"/>
      <c r="M32" s="286"/>
      <c r="N32" s="286"/>
      <c r="O32" s="286"/>
      <c r="P32" s="286"/>
      <c r="Q32" s="286"/>
      <c r="R32" s="286"/>
      <c r="S32" s="697">
        <v>0</v>
      </c>
      <c r="T32" s="697">
        <v>0</v>
      </c>
      <c r="U32" s="697">
        <v>1.8162000000000001E-4</v>
      </c>
      <c r="V32" s="697">
        <v>0</v>
      </c>
      <c r="W32" s="697">
        <v>7.1895890000000004E-2</v>
      </c>
      <c r="X32" s="697">
        <v>4.2330574320289648E-4</v>
      </c>
      <c r="Y32" s="697">
        <v>6.6811639025084039E-4</v>
      </c>
    </row>
    <row r="33" spans="1:25" ht="18" customHeight="1">
      <c r="A33" s="247" t="s">
        <v>430</v>
      </c>
      <c r="B33" s="286">
        <v>0</v>
      </c>
      <c r="C33" s="286">
        <v>2.9651162790697678E-5</v>
      </c>
      <c r="D33" s="286">
        <v>3.8095238095238096E-7</v>
      </c>
      <c r="E33" s="286">
        <v>3.6460526315789478E-4</v>
      </c>
      <c r="F33" s="286">
        <v>0</v>
      </c>
      <c r="G33" s="286">
        <v>0</v>
      </c>
      <c r="H33" s="286">
        <v>1.6308823529411764E-4</v>
      </c>
      <c r="I33" s="286">
        <v>0</v>
      </c>
      <c r="J33" s="286">
        <v>0</v>
      </c>
      <c r="K33" s="286"/>
      <c r="L33" s="286"/>
      <c r="M33" s="286"/>
      <c r="N33" s="286"/>
      <c r="O33" s="286"/>
      <c r="P33" s="286"/>
      <c r="Q33" s="286"/>
      <c r="R33" s="286"/>
      <c r="S33" s="697">
        <v>8.5110000000000003E-5</v>
      </c>
      <c r="T33" s="697">
        <v>3.1730999999999996E-4</v>
      </c>
      <c r="U33" s="697">
        <v>3.8058699999999994E-3</v>
      </c>
      <c r="V33" s="697">
        <v>5.2924999999999999E-4</v>
      </c>
      <c r="W33" s="697">
        <v>4.2901999999999995E-4</v>
      </c>
      <c r="X33" s="697">
        <v>2.7390213168925983E-5</v>
      </c>
      <c r="Y33" s="697">
        <v>1.1049681231673117E-4</v>
      </c>
    </row>
    <row r="34" spans="1:25" ht="18" customHeight="1">
      <c r="A34" s="247" t="s">
        <v>11</v>
      </c>
      <c r="B34" s="286">
        <v>1.0652318840579709E-2</v>
      </c>
      <c r="C34" s="286">
        <v>2.2438372093023257E-2</v>
      </c>
      <c r="D34" s="286">
        <v>2.8606095238095239E-2</v>
      </c>
      <c r="E34" s="286">
        <v>3.5852500000000002E-2</v>
      </c>
      <c r="F34" s="286">
        <v>1.5503593750000001E-2</v>
      </c>
      <c r="G34" s="286">
        <v>1.6472031249999998E-2</v>
      </c>
      <c r="H34" s="286">
        <v>0.22537469852941175</v>
      </c>
      <c r="I34" s="286">
        <v>0.30682821985815606</v>
      </c>
      <c r="J34" s="286">
        <v>0.25363239999999998</v>
      </c>
      <c r="K34" s="286"/>
      <c r="L34" s="286"/>
      <c r="M34" s="286"/>
      <c r="N34" s="286"/>
      <c r="O34" s="286"/>
      <c r="P34" s="286"/>
      <c r="Q34" s="286"/>
      <c r="R34" s="286"/>
      <c r="S34" s="697">
        <v>7.9111294599999935</v>
      </c>
      <c r="T34" s="697">
        <v>0.67907525000000013</v>
      </c>
      <c r="U34" s="697">
        <v>0.68941807000000022</v>
      </c>
      <c r="V34" s="697">
        <v>3.7286322099999989</v>
      </c>
      <c r="W34" s="697">
        <v>4.6887302200000009</v>
      </c>
      <c r="X34" s="697">
        <v>10.908502907138924</v>
      </c>
      <c r="Y34" s="697">
        <v>7.3040365528413664</v>
      </c>
    </row>
    <row r="35" spans="1:25" ht="18" customHeight="1">
      <c r="A35" s="247" t="s">
        <v>10</v>
      </c>
      <c r="B35" s="286">
        <v>0</v>
      </c>
      <c r="C35" s="286">
        <v>9.5569767441860477E-4</v>
      </c>
      <c r="D35" s="286">
        <v>0</v>
      </c>
      <c r="E35" s="286">
        <v>0</v>
      </c>
      <c r="F35" s="286">
        <v>0</v>
      </c>
      <c r="G35" s="286">
        <v>2.7651874999999996E-2</v>
      </c>
      <c r="H35" s="286">
        <v>2.5176029411764705E-2</v>
      </c>
      <c r="I35" s="286">
        <v>7.655602836879433E-3</v>
      </c>
      <c r="J35" s="286">
        <v>5.4223975903614455E-2</v>
      </c>
      <c r="K35" s="286"/>
      <c r="L35" s="286"/>
      <c r="M35" s="286"/>
      <c r="N35" s="286"/>
      <c r="O35" s="286"/>
      <c r="P35" s="286"/>
      <c r="Q35" s="286"/>
      <c r="R35" s="286"/>
      <c r="S35" s="697">
        <v>1.6696000000000001E-4</v>
      </c>
      <c r="T35" s="697">
        <v>0.14492764000000002</v>
      </c>
      <c r="U35" s="697">
        <v>2.8014580000000001E-2</v>
      </c>
      <c r="V35" s="697">
        <v>0</v>
      </c>
      <c r="W35" s="697">
        <v>0</v>
      </c>
      <c r="X35" s="697">
        <v>0.79658535681872045</v>
      </c>
      <c r="Y35" s="697">
        <v>0.84695630213828987</v>
      </c>
    </row>
    <row r="36" spans="1:25" ht="18" customHeight="1">
      <c r="A36" s="247" t="s">
        <v>9</v>
      </c>
      <c r="B36" s="286">
        <v>0</v>
      </c>
      <c r="C36" s="286">
        <v>1.4621279069767441E-2</v>
      </c>
      <c r="D36" s="286">
        <v>2.5739809523809526E-2</v>
      </c>
      <c r="E36" s="286">
        <v>5.5645657894736841E-2</v>
      </c>
      <c r="F36" s="286">
        <v>1.9027812499999998E-2</v>
      </c>
      <c r="G36" s="286">
        <v>1.1562499999999998E-5</v>
      </c>
      <c r="H36" s="286">
        <v>7.1376470588235298E-3</v>
      </c>
      <c r="I36" s="286">
        <v>0.31155007092198583</v>
      </c>
      <c r="J36" s="286">
        <v>3.3048554216867469E-2</v>
      </c>
      <c r="K36" s="286"/>
      <c r="L36" s="286"/>
      <c r="M36" s="286"/>
      <c r="N36" s="286"/>
      <c r="O36" s="286"/>
      <c r="P36" s="286"/>
      <c r="Q36" s="286"/>
      <c r="R36" s="286"/>
      <c r="S36" s="697">
        <v>0.17163288999999995</v>
      </c>
      <c r="T36" s="697">
        <v>3.4740200000000004E-3</v>
      </c>
      <c r="U36" s="697">
        <v>3.8017549999999997E-2</v>
      </c>
      <c r="V36" s="697">
        <v>5.0053000000000001E-4</v>
      </c>
      <c r="W36" s="697">
        <v>0.44871638999999991</v>
      </c>
      <c r="X36" s="697">
        <v>1.2914075241398711E-3</v>
      </c>
      <c r="Y36" s="697">
        <v>4.8811342848169917E-2</v>
      </c>
    </row>
    <row r="37" spans="1:25" ht="18" customHeight="1">
      <c r="A37" s="247" t="s">
        <v>433</v>
      </c>
      <c r="B37" s="286">
        <v>1.9426086956521736E-3</v>
      </c>
      <c r="C37" s="286">
        <v>1.331232558139535E-2</v>
      </c>
      <c r="D37" s="286">
        <v>6.5099142857142855E-2</v>
      </c>
      <c r="E37" s="286">
        <v>2.808421052631579E-3</v>
      </c>
      <c r="F37" s="286">
        <v>1.04771875E-2</v>
      </c>
      <c r="G37" s="286">
        <v>9.4801875000000008E-2</v>
      </c>
      <c r="H37" s="286">
        <v>2.8504117647058826E-2</v>
      </c>
      <c r="I37" s="286">
        <v>1.4124822695035462E-2</v>
      </c>
      <c r="J37" s="286">
        <v>6.5489156626506017E-3</v>
      </c>
      <c r="K37" s="286"/>
      <c r="L37" s="286"/>
      <c r="M37" s="286"/>
      <c r="N37" s="286"/>
      <c r="O37" s="286"/>
      <c r="P37" s="286"/>
      <c r="Q37" s="286"/>
      <c r="R37" s="286"/>
      <c r="S37" s="697">
        <v>10.307770720000002</v>
      </c>
      <c r="T37" s="697">
        <v>8.2809935800000005</v>
      </c>
      <c r="U37" s="697">
        <v>16.50722451</v>
      </c>
      <c r="V37" s="697">
        <v>10.035608530000001</v>
      </c>
      <c r="W37" s="697">
        <v>14.669524390000001</v>
      </c>
      <c r="X37" s="697">
        <v>3.8738125735341402</v>
      </c>
      <c r="Y37" s="697">
        <v>3.2357409645273498</v>
      </c>
    </row>
    <row r="38" spans="1:25" ht="18" customHeight="1">
      <c r="A38" s="247" t="s">
        <v>6</v>
      </c>
      <c r="B38" s="286">
        <v>4.060474927536232</v>
      </c>
      <c r="C38" s="286">
        <v>3.7062656976744188</v>
      </c>
      <c r="D38" s="286">
        <v>3.9003502857142855</v>
      </c>
      <c r="E38" s="286">
        <v>8.0901481315789479</v>
      </c>
      <c r="F38" s="286">
        <v>12.193027003906248</v>
      </c>
      <c r="G38" s="286">
        <v>12.521618520937498</v>
      </c>
      <c r="H38" s="286">
        <v>10.486612205882354</v>
      </c>
      <c r="I38" s="286">
        <v>5.1577702893617019</v>
      </c>
      <c r="J38" s="286">
        <v>0.84201847590361434</v>
      </c>
      <c r="K38" s="286"/>
      <c r="L38" s="286"/>
      <c r="M38" s="286"/>
      <c r="N38" s="286"/>
      <c r="O38" s="286"/>
      <c r="P38" s="286"/>
      <c r="Q38" s="286"/>
      <c r="R38" s="286"/>
      <c r="S38" s="697">
        <v>54.769563310000052</v>
      </c>
      <c r="T38" s="697">
        <v>90.382961050000063</v>
      </c>
      <c r="U38" s="697">
        <v>140.40857428000041</v>
      </c>
      <c r="V38" s="697">
        <v>109.6645624199999</v>
      </c>
      <c r="W38" s="697">
        <v>110.59083471999998</v>
      </c>
      <c r="X38" s="697">
        <v>56.010265603830732</v>
      </c>
      <c r="Y38" s="697">
        <v>25.334252364701545</v>
      </c>
    </row>
    <row r="39" spans="1:25" ht="18" customHeight="1">
      <c r="A39" s="247" t="s">
        <v>17</v>
      </c>
      <c r="B39" s="286">
        <v>1.2304192753623189</v>
      </c>
      <c r="C39" s="286">
        <v>3.0223604651162795E-2</v>
      </c>
      <c r="D39" s="286">
        <v>0.84499952380952392</v>
      </c>
      <c r="E39" s="286">
        <v>0.11189223684210528</v>
      </c>
      <c r="F39" s="286">
        <v>0.44774312500000002</v>
      </c>
      <c r="G39" s="286">
        <v>3.3727968749999997E-2</v>
      </c>
      <c r="H39" s="286">
        <v>0.22880655882352943</v>
      </c>
      <c r="I39" s="286">
        <v>0.3126860652482269</v>
      </c>
      <c r="J39" s="286">
        <v>1.4418130662650601</v>
      </c>
      <c r="K39" s="286"/>
      <c r="L39" s="286"/>
      <c r="M39" s="286"/>
      <c r="N39" s="286"/>
      <c r="O39" s="286"/>
      <c r="P39" s="286"/>
      <c r="Q39" s="286"/>
      <c r="R39" s="286"/>
      <c r="S39" s="697">
        <v>0.52650289000000006</v>
      </c>
      <c r="T39" s="697">
        <v>5.4384599999999998E-2</v>
      </c>
      <c r="U39" s="697">
        <v>9.2848479999999997E-2</v>
      </c>
      <c r="V39" s="697">
        <v>7.6550099999999996E-2</v>
      </c>
      <c r="W39" s="697">
        <v>0.33314669999999996</v>
      </c>
      <c r="X39" s="697">
        <v>0.39697581772474344</v>
      </c>
      <c r="Y39" s="697">
        <v>0.55552812875253965</v>
      </c>
    </row>
    <row r="40" spans="1:25" ht="18" customHeight="1">
      <c r="A40" s="247" t="s">
        <v>4</v>
      </c>
      <c r="B40" s="286">
        <v>1.2565217391304347E-4</v>
      </c>
      <c r="C40" s="286">
        <v>2.3880232558139538E-3</v>
      </c>
      <c r="D40" s="286">
        <v>1.1638095238095237E-4</v>
      </c>
      <c r="E40" s="286">
        <v>0</v>
      </c>
      <c r="F40" s="286">
        <v>0</v>
      </c>
      <c r="G40" s="286">
        <v>0</v>
      </c>
      <c r="H40" s="286">
        <v>8.3341176470588238E-2</v>
      </c>
      <c r="I40" s="286">
        <v>0</v>
      </c>
      <c r="J40" s="286">
        <v>0</v>
      </c>
      <c r="K40" s="286"/>
      <c r="L40" s="286"/>
      <c r="M40" s="286"/>
      <c r="N40" s="286"/>
      <c r="O40" s="286"/>
      <c r="P40" s="286"/>
      <c r="Q40" s="286"/>
      <c r="R40" s="286"/>
      <c r="S40" s="697">
        <v>8.954E-5</v>
      </c>
      <c r="T40" s="697">
        <v>4.8760000000000001E-5</v>
      </c>
      <c r="U40" s="697">
        <v>0</v>
      </c>
      <c r="V40" s="697">
        <v>3.2090000000000006E-5</v>
      </c>
      <c r="W40" s="697">
        <v>0</v>
      </c>
      <c r="X40" s="697">
        <v>1.6149058939232206E-4</v>
      </c>
      <c r="Y40" s="697">
        <v>0</v>
      </c>
    </row>
    <row r="41" spans="1:25" ht="18" customHeight="1">
      <c r="A41" s="247" t="s">
        <v>3</v>
      </c>
      <c r="B41" s="286">
        <v>1000.8251598550723</v>
      </c>
      <c r="C41" s="286">
        <v>819.93159046511641</v>
      </c>
      <c r="D41" s="286">
        <v>917.97424611619044</v>
      </c>
      <c r="E41" s="286">
        <v>1276.8436420486842</v>
      </c>
      <c r="F41" s="286">
        <v>1635.9214951460935</v>
      </c>
      <c r="G41" s="286">
        <v>1495.5166096999999</v>
      </c>
      <c r="H41" s="286">
        <v>1047.4074403573529</v>
      </c>
      <c r="I41" s="286">
        <v>1158.0294472553192</v>
      </c>
      <c r="J41" s="286">
        <v>1235.3436435783133</v>
      </c>
      <c r="K41" s="286"/>
      <c r="L41" s="286"/>
      <c r="M41" s="286"/>
      <c r="N41" s="286"/>
      <c r="O41" s="286"/>
      <c r="P41" s="286"/>
      <c r="Q41" s="286"/>
      <c r="R41" s="286"/>
      <c r="S41" s="697">
        <v>1612.717365870009</v>
      </c>
      <c r="T41" s="697">
        <v>1819.0152662900182</v>
      </c>
      <c r="U41" s="697">
        <v>1719.7775383999776</v>
      </c>
      <c r="V41" s="697">
        <v>1471.5511398300077</v>
      </c>
      <c r="W41" s="697">
        <v>1892.606496850017</v>
      </c>
      <c r="X41" s="697">
        <v>1528.5088917916848</v>
      </c>
      <c r="Y41" s="697">
        <v>1503.6244099940393</v>
      </c>
    </row>
    <row r="42" spans="1:25" ht="18" customHeight="1">
      <c r="A42" s="247" t="s">
        <v>431</v>
      </c>
      <c r="B42" s="286">
        <v>2.0057536231884054E-2</v>
      </c>
      <c r="C42" s="286">
        <v>2.1536046511627907E-3</v>
      </c>
      <c r="D42" s="286">
        <v>6.4761904761904762E-6</v>
      </c>
      <c r="E42" s="286">
        <v>5.0338947368421059E-2</v>
      </c>
      <c r="F42" s="286">
        <v>0.12310125</v>
      </c>
      <c r="G42" s="286">
        <v>4.4238124999999996E-2</v>
      </c>
      <c r="H42" s="286">
        <v>2.006764705882353E-2</v>
      </c>
      <c r="I42" s="286">
        <v>1.5422695035460992E-2</v>
      </c>
      <c r="J42" s="286">
        <v>0</v>
      </c>
      <c r="K42" s="286"/>
      <c r="L42" s="286"/>
      <c r="M42" s="286"/>
      <c r="N42" s="286"/>
      <c r="O42" s="286"/>
      <c r="P42" s="286"/>
      <c r="Q42" s="286"/>
      <c r="R42" s="286"/>
      <c r="S42" s="697">
        <v>3.7566249999999995E-2</v>
      </c>
      <c r="T42" s="697">
        <v>1.0730900000000002E-2</v>
      </c>
      <c r="U42" s="697">
        <v>3.7953000000000001E-3</v>
      </c>
      <c r="V42" s="697">
        <v>1.5389769999999997E-2</v>
      </c>
      <c r="W42" s="697">
        <v>7.9656469999999993E-2</v>
      </c>
      <c r="X42" s="697">
        <v>8.0839837406777748E-2</v>
      </c>
      <c r="Y42" s="697">
        <v>0.23485603977943337</v>
      </c>
    </row>
    <row r="43" spans="1:25" ht="18" customHeight="1">
      <c r="A43" s="247" t="s">
        <v>1</v>
      </c>
      <c r="B43" s="286">
        <v>6.4705797101449275E-2</v>
      </c>
      <c r="C43" s="286">
        <v>0.12314569767441862</v>
      </c>
      <c r="D43" s="286">
        <v>0.14379819047619047</v>
      </c>
      <c r="E43" s="286">
        <v>1.7542368421052633E-2</v>
      </c>
      <c r="F43" s="286">
        <v>4.0390624999999999E-2</v>
      </c>
      <c r="G43" s="286">
        <v>0.45408203124999996</v>
      </c>
      <c r="H43" s="286">
        <v>0.62751205882352945</v>
      </c>
      <c r="I43" s="286">
        <v>0.43107333333333336</v>
      </c>
      <c r="J43" s="286">
        <v>1.181833734939759</v>
      </c>
      <c r="K43" s="286"/>
      <c r="L43" s="286"/>
      <c r="M43" s="286"/>
      <c r="N43" s="286"/>
      <c r="O43" s="286"/>
      <c r="P43" s="286"/>
      <c r="Q43" s="286"/>
      <c r="R43" s="286"/>
      <c r="S43" s="697">
        <v>2.8830880400000001</v>
      </c>
      <c r="T43" s="697">
        <v>1.6072354599999998</v>
      </c>
      <c r="U43" s="697">
        <v>1.3963727600000002</v>
      </c>
      <c r="V43" s="697">
        <v>1.2350178700000001</v>
      </c>
      <c r="W43" s="697">
        <v>1.4778901999999996</v>
      </c>
      <c r="X43" s="697">
        <v>1.8652485400115117</v>
      </c>
      <c r="Y43" s="697">
        <v>0.80610726371378616</v>
      </c>
    </row>
    <row r="44" spans="1:25" ht="18" customHeight="1">
      <c r="A44" s="247" t="s">
        <v>23</v>
      </c>
      <c r="B44" s="286">
        <v>0.42223086956521738</v>
      </c>
      <c r="C44" s="286">
        <v>1.0422316279069768</v>
      </c>
      <c r="D44" s="286">
        <v>0.36820323809523814</v>
      </c>
      <c r="E44" s="286">
        <v>0.80874539473684215</v>
      </c>
      <c r="F44" s="286">
        <v>9.4466250000000002E-2</v>
      </c>
      <c r="G44" s="286">
        <v>0.29924999999999996</v>
      </c>
      <c r="H44" s="286">
        <v>0.27252794117647056</v>
      </c>
      <c r="I44" s="286">
        <v>2.1397957446808511</v>
      </c>
      <c r="J44" s="286">
        <v>1.6162851385542167</v>
      </c>
      <c r="K44" s="286"/>
      <c r="L44" s="286"/>
      <c r="M44" s="286"/>
      <c r="N44" s="286"/>
      <c r="O44" s="286"/>
      <c r="P44" s="286"/>
      <c r="Q44" s="286"/>
      <c r="R44" s="286"/>
      <c r="S44" s="697">
        <v>0.57213445000000007</v>
      </c>
      <c r="T44" s="697">
        <v>8.8932165199999975</v>
      </c>
      <c r="U44" s="697">
        <v>4.6162593100000002</v>
      </c>
      <c r="V44" s="697">
        <v>8.4742595899999973</v>
      </c>
      <c r="W44" s="697">
        <v>3.5304837800000004</v>
      </c>
      <c r="X44" s="697">
        <v>6.2510084197728846</v>
      </c>
      <c r="Y44" s="697">
        <v>5.1918744513338346</v>
      </c>
    </row>
    <row r="46" spans="1:25" ht="18" customHeight="1">
      <c r="A46" s="242" t="s">
        <v>2934</v>
      </c>
    </row>
  </sheetData>
  <hyperlinks>
    <hyperlink ref="AA3" location="Content!A1" display="Back to content page" xr:uid="{00000000-0004-0000-1700-000000000000}"/>
  </hyperlinks>
  <pageMargins left="0.7" right="0.7" top="0.75" bottom="0.75" header="0.3" footer="0.3"/>
  <pageSetup orientation="portrait" r:id="rId1"/>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1-000000000000}">
  <sheetPr codeName="Sheet301"/>
  <dimension ref="A1:AB89"/>
  <sheetViews>
    <sheetView topLeftCell="A65" zoomScale="88" zoomScaleNormal="88" workbookViewId="0">
      <selection activeCell="E91" sqref="E91"/>
    </sheetView>
  </sheetViews>
  <sheetFormatPr defaultRowHeight="14.4"/>
  <cols>
    <col min="1" max="1" width="16.77734375" customWidth="1"/>
    <col min="2" max="2" width="27.21875" customWidth="1"/>
    <col min="3" max="13" width="12.77734375" style="23" customWidth="1"/>
    <col min="14" max="21" width="12.77734375" customWidth="1"/>
    <col min="22" max="26" width="11.21875" customWidth="1"/>
    <col min="28" max="28" width="16.21875" customWidth="1"/>
  </cols>
  <sheetData>
    <row r="1" spans="1:28">
      <c r="A1" s="18" t="s">
        <v>3017</v>
      </c>
      <c r="B1" s="17"/>
      <c r="C1" s="43"/>
      <c r="D1" s="43"/>
      <c r="E1" s="43"/>
      <c r="F1" s="43"/>
      <c r="G1" s="43"/>
      <c r="H1" s="43"/>
      <c r="I1" s="43"/>
      <c r="J1" s="43"/>
      <c r="K1" s="43"/>
      <c r="L1" s="43"/>
      <c r="M1" s="43"/>
      <c r="N1" s="62"/>
      <c r="O1" s="62"/>
      <c r="P1" s="17"/>
      <c r="R1" s="13"/>
      <c r="S1" s="13"/>
      <c r="T1" s="13"/>
      <c r="U1" s="13"/>
      <c r="V1" s="13"/>
      <c r="W1" s="13"/>
      <c r="X1" s="13"/>
      <c r="Y1" s="13"/>
      <c r="Z1" s="13"/>
      <c r="AA1" s="17"/>
    </row>
    <row r="2" spans="1:28">
      <c r="A2" s="40"/>
      <c r="B2" s="40"/>
      <c r="C2" s="58"/>
      <c r="D2" s="58"/>
      <c r="E2" s="43" t="s">
        <v>15</v>
      </c>
      <c r="F2" s="58"/>
      <c r="G2" s="58"/>
      <c r="H2" s="58"/>
      <c r="I2" s="58"/>
      <c r="J2" s="58"/>
      <c r="K2" s="58"/>
      <c r="L2" s="43"/>
      <c r="M2" s="43"/>
      <c r="N2" s="62"/>
      <c r="O2" s="62"/>
      <c r="P2" s="17"/>
      <c r="R2" s="13"/>
      <c r="S2" s="13"/>
      <c r="T2" s="13"/>
      <c r="U2" s="13"/>
      <c r="V2" s="13"/>
      <c r="W2" s="13"/>
      <c r="X2" s="13"/>
      <c r="Y2" s="13"/>
      <c r="Z2" s="13"/>
      <c r="AA2" s="17"/>
    </row>
    <row r="3" spans="1:28">
      <c r="A3" s="215" t="s">
        <v>14</v>
      </c>
      <c r="B3" s="215"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A3" s="17"/>
      <c r="AB3" s="1" t="s">
        <v>528</v>
      </c>
    </row>
    <row r="4" spans="1:28" ht="15.6">
      <c r="A4" s="871" t="s">
        <v>13</v>
      </c>
      <c r="B4" s="92" t="s">
        <v>84</v>
      </c>
      <c r="C4" s="286">
        <v>10</v>
      </c>
      <c r="D4" s="286">
        <v>15</v>
      </c>
      <c r="E4" s="286">
        <v>17</v>
      </c>
      <c r="F4" s="286">
        <v>20</v>
      </c>
      <c r="G4" s="286">
        <v>25</v>
      </c>
      <c r="H4" s="286">
        <v>30</v>
      </c>
      <c r="I4" s="286">
        <v>45</v>
      </c>
      <c r="J4" s="286">
        <v>79.344999999999999</v>
      </c>
      <c r="K4" s="286">
        <v>12.757</v>
      </c>
      <c r="L4" s="286">
        <v>40.347999999999999</v>
      </c>
      <c r="M4" s="286">
        <v>46.786999999999999</v>
      </c>
      <c r="N4" s="286">
        <v>62.168999999999997</v>
      </c>
      <c r="O4" s="286">
        <v>11.491</v>
      </c>
      <c r="P4" s="286">
        <v>46.423000000000002</v>
      </c>
      <c r="Q4" s="286">
        <v>48.134</v>
      </c>
      <c r="R4" s="286">
        <v>49.192999999999998</v>
      </c>
      <c r="S4" s="286">
        <v>55.287999999999997</v>
      </c>
      <c r="T4" s="286">
        <v>33.463000000000001</v>
      </c>
      <c r="U4" s="286">
        <v>39.787999999999997</v>
      </c>
      <c r="V4" s="286">
        <v>32.256999999999998</v>
      </c>
      <c r="W4" s="286">
        <v>34.991</v>
      </c>
      <c r="X4" s="286">
        <v>34.447000000000003</v>
      </c>
      <c r="Y4" s="286">
        <v>35.551000000000002</v>
      </c>
      <c r="Z4" s="286">
        <v>30</v>
      </c>
      <c r="AA4" s="17"/>
      <c r="AB4" s="329"/>
    </row>
    <row r="5" spans="1:28" ht="15.6">
      <c r="A5" s="871"/>
      <c r="B5" s="92" t="s">
        <v>57</v>
      </c>
      <c r="C5" s="286">
        <v>30000</v>
      </c>
      <c r="D5" s="286">
        <v>42000</v>
      </c>
      <c r="E5" s="286">
        <v>50000</v>
      </c>
      <c r="F5" s="286">
        <v>68000</v>
      </c>
      <c r="G5" s="286">
        <v>75000</v>
      </c>
      <c r="H5" s="286">
        <v>90000</v>
      </c>
      <c r="I5" s="286">
        <v>110000</v>
      </c>
      <c r="J5" s="286">
        <v>196834</v>
      </c>
      <c r="K5" s="286">
        <v>137247</v>
      </c>
      <c r="L5" s="286">
        <v>162724</v>
      </c>
      <c r="M5" s="286">
        <v>166254</v>
      </c>
      <c r="N5" s="286">
        <v>187272</v>
      </c>
      <c r="O5" s="286">
        <v>115175</v>
      </c>
      <c r="P5" s="286">
        <v>226571</v>
      </c>
      <c r="Q5" s="286">
        <v>226089</v>
      </c>
      <c r="R5" s="286">
        <v>222640</v>
      </c>
      <c r="S5" s="286">
        <v>252106</v>
      </c>
      <c r="T5" s="286">
        <v>258449</v>
      </c>
      <c r="U5" s="286">
        <v>238147</v>
      </c>
      <c r="V5" s="286">
        <v>145862</v>
      </c>
      <c r="W5" s="286">
        <v>153097</v>
      </c>
      <c r="X5" s="286">
        <v>151829</v>
      </c>
      <c r="Y5" s="286">
        <v>152302</v>
      </c>
      <c r="Z5" s="286"/>
      <c r="AB5" s="329"/>
    </row>
    <row r="6" spans="1:28" ht="15.6">
      <c r="A6" s="871"/>
      <c r="B6" s="92" t="s">
        <v>524</v>
      </c>
      <c r="C6" s="286">
        <v>30000</v>
      </c>
      <c r="D6" s="286">
        <v>42000</v>
      </c>
      <c r="E6" s="286">
        <v>50000</v>
      </c>
      <c r="F6" s="286">
        <v>68000</v>
      </c>
      <c r="G6" s="286">
        <v>75000</v>
      </c>
      <c r="H6" s="286">
        <v>90000</v>
      </c>
      <c r="I6" s="286">
        <v>110000</v>
      </c>
      <c r="J6" s="286">
        <v>196834</v>
      </c>
      <c r="K6" s="286">
        <v>137247</v>
      </c>
      <c r="L6" s="286">
        <v>162724</v>
      </c>
      <c r="M6" s="286">
        <v>166254</v>
      </c>
      <c r="N6" s="286">
        <v>187272</v>
      </c>
      <c r="O6" s="286">
        <v>115175</v>
      </c>
      <c r="P6" s="286">
        <v>192214</v>
      </c>
      <c r="Q6" s="286">
        <v>198844</v>
      </c>
      <c r="R6" s="286">
        <v>196564</v>
      </c>
      <c r="S6" s="286">
        <v>252106</v>
      </c>
      <c r="T6" s="286">
        <v>147704</v>
      </c>
      <c r="U6" s="286">
        <v>146702</v>
      </c>
      <c r="V6" s="286">
        <v>145862</v>
      </c>
      <c r="W6" s="533">
        <v>283793</v>
      </c>
      <c r="X6" s="286">
        <v>151829</v>
      </c>
      <c r="Y6" s="286">
        <v>152302</v>
      </c>
      <c r="Z6" s="286">
        <v>138312</v>
      </c>
      <c r="AB6" s="329"/>
    </row>
    <row r="7" spans="1:28" ht="15.6">
      <c r="A7" s="871"/>
      <c r="B7" s="92" t="s">
        <v>56</v>
      </c>
      <c r="C7" s="286">
        <v>333.33333333333331</v>
      </c>
      <c r="D7" s="286">
        <v>357.14285714285717</v>
      </c>
      <c r="E7" s="286">
        <v>340</v>
      </c>
      <c r="F7" s="286">
        <v>294.11764705882354</v>
      </c>
      <c r="G7" s="286">
        <v>333.33333333333331</v>
      </c>
      <c r="H7" s="286">
        <v>333.33333333333331</v>
      </c>
      <c r="I7" s="286">
        <v>409.09090909090907</v>
      </c>
      <c r="J7" s="286">
        <v>403.10617068189441</v>
      </c>
      <c r="K7" s="286">
        <v>92.949208361567102</v>
      </c>
      <c r="L7" s="286">
        <v>247.95359012806961</v>
      </c>
      <c r="M7" s="286">
        <v>281.4187929312979</v>
      </c>
      <c r="N7" s="286">
        <v>331.97167755991285</v>
      </c>
      <c r="O7" s="286">
        <v>99.769915346212287</v>
      </c>
      <c r="P7" s="286">
        <v>204.89383019009495</v>
      </c>
      <c r="Q7" s="286">
        <v>212.89846034083922</v>
      </c>
      <c r="R7" s="286">
        <v>220.95310815666548</v>
      </c>
      <c r="S7" s="286">
        <v>219.3045782329655</v>
      </c>
      <c r="T7" s="286">
        <v>129.47622161432236</v>
      </c>
      <c r="U7" s="286">
        <v>167.07327826930424</v>
      </c>
      <c r="V7" s="286">
        <v>221.1473858852888</v>
      </c>
      <c r="W7" s="286">
        <v>228.55444587418435</v>
      </c>
      <c r="X7" s="533">
        <v>226.88024027030409</v>
      </c>
      <c r="Y7" s="533">
        <v>233.42438050715026</v>
      </c>
      <c r="Z7" s="286">
        <v>216.9</v>
      </c>
      <c r="AA7" s="17"/>
      <c r="AB7" s="329"/>
    </row>
    <row r="8" spans="1:28" ht="15.6">
      <c r="A8" s="871" t="s">
        <v>12</v>
      </c>
      <c r="B8" s="92" t="s">
        <v>84</v>
      </c>
      <c r="C8" s="286">
        <v>11.321999999999999</v>
      </c>
      <c r="D8" s="286">
        <v>7.3540000000000001</v>
      </c>
      <c r="E8" s="286">
        <v>18.256</v>
      </c>
      <c r="F8" s="286">
        <v>32.298000000000002</v>
      </c>
      <c r="G8" s="286">
        <v>35.134</v>
      </c>
      <c r="H8" s="286">
        <v>21.048999999999999</v>
      </c>
      <c r="I8" s="286">
        <v>23.053999999999998</v>
      </c>
      <c r="J8" s="286">
        <v>26.125</v>
      </c>
      <c r="K8" s="286">
        <v>31.614000000000001</v>
      </c>
      <c r="L8" s="286">
        <v>37.893999999999998</v>
      </c>
      <c r="M8" s="286">
        <v>33.432000000000002</v>
      </c>
      <c r="N8" s="286">
        <v>32.6</v>
      </c>
      <c r="O8" s="286">
        <v>34.1</v>
      </c>
      <c r="P8" s="286">
        <v>23</v>
      </c>
      <c r="Q8" s="286">
        <v>33.5</v>
      </c>
      <c r="R8" s="286">
        <v>33.200000000000003</v>
      </c>
      <c r="S8" s="286">
        <v>23.265000000000001</v>
      </c>
      <c r="T8" s="286">
        <v>5.9749999999999996</v>
      </c>
      <c r="U8" s="286">
        <v>48.621000000000002</v>
      </c>
      <c r="V8" s="286">
        <v>35.960999999999999</v>
      </c>
      <c r="W8" s="533">
        <v>87.775000000000006</v>
      </c>
      <c r="X8" s="286">
        <v>47.565820000000002</v>
      </c>
      <c r="Y8" s="286">
        <v>77.276520000000005</v>
      </c>
      <c r="Z8" s="286">
        <v>35.851610000000001</v>
      </c>
      <c r="AA8" s="17"/>
      <c r="AB8" s="329"/>
    </row>
    <row r="9" spans="1:28" ht="15.6">
      <c r="A9" s="871"/>
      <c r="B9" s="92" t="s">
        <v>57</v>
      </c>
      <c r="C9" s="286">
        <v>100484</v>
      </c>
      <c r="D9" s="286">
        <v>16885</v>
      </c>
      <c r="E9" s="286">
        <v>41123</v>
      </c>
      <c r="F9" s="286">
        <v>20385</v>
      </c>
      <c r="G9" s="286">
        <v>45326</v>
      </c>
      <c r="H9" s="286">
        <v>31096</v>
      </c>
      <c r="I9" s="286">
        <v>47436</v>
      </c>
      <c r="J9" s="286">
        <v>26683</v>
      </c>
      <c r="K9" s="286">
        <v>31302</v>
      </c>
      <c r="L9" s="286">
        <v>76626</v>
      </c>
      <c r="M9" s="286">
        <v>77736</v>
      </c>
      <c r="N9" s="286">
        <v>70209</v>
      </c>
      <c r="O9" s="286">
        <v>78258</v>
      </c>
      <c r="P9" s="286">
        <v>50000</v>
      </c>
      <c r="Q9" s="286">
        <v>74623</v>
      </c>
      <c r="R9" s="286">
        <v>74076.600000000006</v>
      </c>
      <c r="S9" s="286"/>
      <c r="T9" s="286"/>
      <c r="U9" s="286"/>
      <c r="V9" s="286"/>
      <c r="W9" s="286"/>
      <c r="X9" s="286"/>
      <c r="Y9" s="286"/>
      <c r="Z9" s="286"/>
      <c r="AA9" s="17"/>
      <c r="AB9" s="329"/>
    </row>
    <row r="10" spans="1:28" ht="15.6">
      <c r="A10" s="871"/>
      <c r="B10" s="92" t="s">
        <v>524</v>
      </c>
      <c r="C10" s="286">
        <v>72000</v>
      </c>
      <c r="D10" s="286">
        <v>13000</v>
      </c>
      <c r="E10" s="286">
        <v>37474</v>
      </c>
      <c r="F10" s="286">
        <v>19216</v>
      </c>
      <c r="G10" s="286">
        <v>51000</v>
      </c>
      <c r="H10" s="286">
        <v>10000</v>
      </c>
      <c r="I10" s="286">
        <v>52000</v>
      </c>
      <c r="J10" s="286">
        <v>26683</v>
      </c>
      <c r="K10" s="286">
        <v>42914</v>
      </c>
      <c r="L10" s="286">
        <v>58661</v>
      </c>
      <c r="M10" s="286">
        <v>57475</v>
      </c>
      <c r="N10" s="286">
        <v>48719</v>
      </c>
      <c r="O10" s="286">
        <v>35434</v>
      </c>
      <c r="P10" s="286">
        <v>32295</v>
      </c>
      <c r="Q10" s="286">
        <v>50198</v>
      </c>
      <c r="R10" s="286">
        <v>25863</v>
      </c>
      <c r="S10" s="286">
        <v>31255</v>
      </c>
      <c r="T10" s="286">
        <v>16512</v>
      </c>
      <c r="U10" s="286">
        <v>55477</v>
      </c>
      <c r="V10" s="286">
        <v>28674</v>
      </c>
      <c r="W10" s="533">
        <v>49103</v>
      </c>
      <c r="X10" s="286"/>
      <c r="Y10" s="286"/>
      <c r="Z10" s="286"/>
      <c r="AA10" s="17"/>
      <c r="AB10" s="329"/>
    </row>
    <row r="11" spans="1:28" ht="15.6">
      <c r="A11" s="871"/>
      <c r="B11" s="92" t="s">
        <v>56</v>
      </c>
      <c r="C11" s="286">
        <v>112.67465467139047</v>
      </c>
      <c r="D11" s="286">
        <v>435.53449807521469</v>
      </c>
      <c r="E11" s="286">
        <v>443.93648323322714</v>
      </c>
      <c r="F11" s="286">
        <v>1584.4002943340693</v>
      </c>
      <c r="G11" s="286">
        <v>775.14009619203102</v>
      </c>
      <c r="H11" s="286">
        <v>676.90378183689222</v>
      </c>
      <c r="I11" s="286">
        <v>486.00219242769202</v>
      </c>
      <c r="J11" s="286">
        <v>979.08780871716078</v>
      </c>
      <c r="K11" s="286">
        <v>1009.9674142227334</v>
      </c>
      <c r="L11" s="286">
        <v>494.53188212878138</v>
      </c>
      <c r="M11" s="286">
        <v>430.07100957085527</v>
      </c>
      <c r="N11" s="286">
        <v>464.32793516500732</v>
      </c>
      <c r="O11" s="286">
        <v>435.73819928952952</v>
      </c>
      <c r="P11" s="286">
        <v>460</v>
      </c>
      <c r="Q11" s="286">
        <v>448.92325422456884</v>
      </c>
      <c r="R11" s="286">
        <v>448.18471690115371</v>
      </c>
      <c r="S11" s="286">
        <v>744.40000000000009</v>
      </c>
      <c r="T11" s="286">
        <v>361.90000000000003</v>
      </c>
      <c r="U11" s="286">
        <v>876.40000000000009</v>
      </c>
      <c r="V11" s="286">
        <v>1254.1000000000001</v>
      </c>
      <c r="W11" s="533">
        <v>1787.6000000000001</v>
      </c>
      <c r="X11" s="286"/>
      <c r="Y11" s="286"/>
      <c r="Z11" s="286"/>
      <c r="AA11" s="17"/>
      <c r="AB11" s="329"/>
    </row>
    <row r="12" spans="1:28" ht="15.6">
      <c r="A12" s="871" t="s">
        <v>483</v>
      </c>
      <c r="B12" s="92" t="s">
        <v>84</v>
      </c>
      <c r="C12" s="286" t="s">
        <v>94</v>
      </c>
      <c r="D12" s="286" t="s">
        <v>94</v>
      </c>
      <c r="E12" s="286" t="s">
        <v>94</v>
      </c>
      <c r="F12" s="286" t="s">
        <v>94</v>
      </c>
      <c r="G12" s="286" t="s">
        <v>94</v>
      </c>
      <c r="H12" s="286" t="s">
        <v>94</v>
      </c>
      <c r="I12" s="286" t="s">
        <v>94</v>
      </c>
      <c r="J12" s="286" t="s">
        <v>94</v>
      </c>
      <c r="K12" s="286" t="s">
        <v>94</v>
      </c>
      <c r="L12" s="286" t="s">
        <v>94</v>
      </c>
      <c r="M12" s="286" t="s">
        <v>94</v>
      </c>
      <c r="N12" s="286" t="s">
        <v>94</v>
      </c>
      <c r="O12" s="286" t="s">
        <v>94</v>
      </c>
      <c r="P12" s="286" t="s">
        <v>94</v>
      </c>
      <c r="Q12" s="286" t="s">
        <v>94</v>
      </c>
      <c r="R12" s="286" t="s">
        <v>94</v>
      </c>
      <c r="S12" s="286" t="s">
        <v>94</v>
      </c>
      <c r="T12" s="286" t="s">
        <v>94</v>
      </c>
      <c r="U12" s="286" t="s">
        <v>94</v>
      </c>
      <c r="V12" s="286" t="s">
        <v>94</v>
      </c>
      <c r="W12" s="286" t="s">
        <v>94</v>
      </c>
      <c r="X12" s="286" t="s">
        <v>94</v>
      </c>
      <c r="Y12" s="286" t="s">
        <v>94</v>
      </c>
      <c r="Z12" s="286" t="s">
        <v>94</v>
      </c>
      <c r="AA12" s="17"/>
      <c r="AB12" s="329"/>
    </row>
    <row r="13" spans="1:28" ht="15.6">
      <c r="A13" s="871"/>
      <c r="B13" s="92" t="s">
        <v>57</v>
      </c>
      <c r="C13" s="286" t="s">
        <v>94</v>
      </c>
      <c r="D13" s="286" t="s">
        <v>94</v>
      </c>
      <c r="E13" s="286" t="s">
        <v>94</v>
      </c>
      <c r="F13" s="286" t="s">
        <v>94</v>
      </c>
      <c r="G13" s="286" t="s">
        <v>94</v>
      </c>
      <c r="H13" s="286" t="s">
        <v>94</v>
      </c>
      <c r="I13" s="286" t="s">
        <v>94</v>
      </c>
      <c r="J13" s="286" t="s">
        <v>94</v>
      </c>
      <c r="K13" s="286" t="s">
        <v>94</v>
      </c>
      <c r="L13" s="286" t="s">
        <v>94</v>
      </c>
      <c r="M13" s="286" t="s">
        <v>94</v>
      </c>
      <c r="N13" s="286" t="s">
        <v>94</v>
      </c>
      <c r="O13" s="286" t="s">
        <v>94</v>
      </c>
      <c r="P13" s="286" t="s">
        <v>94</v>
      </c>
      <c r="Q13" s="286" t="s">
        <v>94</v>
      </c>
      <c r="R13" s="286" t="s">
        <v>94</v>
      </c>
      <c r="S13" s="286" t="s">
        <v>94</v>
      </c>
      <c r="T13" s="286" t="s">
        <v>94</v>
      </c>
      <c r="U13" s="286" t="s">
        <v>94</v>
      </c>
      <c r="V13" s="286" t="s">
        <v>94</v>
      </c>
      <c r="W13" s="286" t="s">
        <v>94</v>
      </c>
      <c r="X13" s="286" t="s">
        <v>94</v>
      </c>
      <c r="Y13" s="286" t="s">
        <v>94</v>
      </c>
      <c r="Z13" s="286" t="s">
        <v>94</v>
      </c>
      <c r="AA13" s="17"/>
      <c r="AB13" s="329"/>
    </row>
    <row r="14" spans="1:28" ht="15.6">
      <c r="A14" s="871"/>
      <c r="B14" s="92" t="s">
        <v>524</v>
      </c>
      <c r="C14" s="286" t="s">
        <v>94</v>
      </c>
      <c r="D14" s="286" t="s">
        <v>94</v>
      </c>
      <c r="E14" s="286" t="s">
        <v>94</v>
      </c>
      <c r="F14" s="286" t="s">
        <v>94</v>
      </c>
      <c r="G14" s="286" t="s">
        <v>94</v>
      </c>
      <c r="H14" s="286" t="s">
        <v>94</v>
      </c>
      <c r="I14" s="286" t="s">
        <v>94</v>
      </c>
      <c r="J14" s="286" t="s">
        <v>94</v>
      </c>
      <c r="K14" s="286" t="s">
        <v>94</v>
      </c>
      <c r="L14" s="286" t="s">
        <v>94</v>
      </c>
      <c r="M14" s="286" t="s">
        <v>94</v>
      </c>
      <c r="N14" s="286" t="s">
        <v>94</v>
      </c>
      <c r="O14" s="286" t="s">
        <v>94</v>
      </c>
      <c r="P14" s="286" t="s">
        <v>94</v>
      </c>
      <c r="Q14" s="286" t="s">
        <v>94</v>
      </c>
      <c r="R14" s="286" t="s">
        <v>94</v>
      </c>
      <c r="S14" s="286" t="s">
        <v>94</v>
      </c>
      <c r="T14" s="286" t="s">
        <v>94</v>
      </c>
      <c r="U14" s="286" t="s">
        <v>94</v>
      </c>
      <c r="V14" s="286" t="s">
        <v>94</v>
      </c>
      <c r="W14" s="286" t="s">
        <v>94</v>
      </c>
      <c r="X14" s="286" t="s">
        <v>94</v>
      </c>
      <c r="Y14" s="286" t="s">
        <v>94</v>
      </c>
      <c r="Z14" s="286" t="s">
        <v>94</v>
      </c>
      <c r="AA14" s="17"/>
      <c r="AB14" s="329"/>
    </row>
    <row r="15" spans="1:28" ht="15.6">
      <c r="A15" s="871"/>
      <c r="B15" s="92" t="s">
        <v>56</v>
      </c>
      <c r="C15" s="286" t="s">
        <v>94</v>
      </c>
      <c r="D15" s="286" t="s">
        <v>94</v>
      </c>
      <c r="E15" s="286" t="s">
        <v>94</v>
      </c>
      <c r="F15" s="286" t="s">
        <v>94</v>
      </c>
      <c r="G15" s="286" t="s">
        <v>94</v>
      </c>
      <c r="H15" s="286" t="s">
        <v>94</v>
      </c>
      <c r="I15" s="286" t="s">
        <v>94</v>
      </c>
      <c r="J15" s="286" t="s">
        <v>94</v>
      </c>
      <c r="K15" s="286" t="s">
        <v>94</v>
      </c>
      <c r="L15" s="286" t="s">
        <v>94</v>
      </c>
      <c r="M15" s="286" t="s">
        <v>94</v>
      </c>
      <c r="N15" s="286" t="s">
        <v>94</v>
      </c>
      <c r="O15" s="286" t="s">
        <v>94</v>
      </c>
      <c r="P15" s="286" t="s">
        <v>94</v>
      </c>
      <c r="Q15" s="286" t="s">
        <v>94</v>
      </c>
      <c r="R15" s="286" t="s">
        <v>94</v>
      </c>
      <c r="S15" s="286" t="s">
        <v>94</v>
      </c>
      <c r="T15" s="286" t="s">
        <v>94</v>
      </c>
      <c r="U15" s="286" t="s">
        <v>94</v>
      </c>
      <c r="V15" s="286" t="s">
        <v>94</v>
      </c>
      <c r="W15" s="286" t="s">
        <v>94</v>
      </c>
      <c r="X15" s="286" t="s">
        <v>94</v>
      </c>
      <c r="Y15" s="286" t="s">
        <v>94</v>
      </c>
      <c r="Z15" s="286" t="s">
        <v>94</v>
      </c>
      <c r="AA15" s="17"/>
      <c r="AB15" s="329"/>
    </row>
    <row r="16" spans="1:28" ht="15.6">
      <c r="A16" s="872" t="s">
        <v>89</v>
      </c>
      <c r="B16" s="92" t="s">
        <v>84</v>
      </c>
      <c r="C16" s="286">
        <v>6.05</v>
      </c>
      <c r="D16" s="286">
        <v>6.22</v>
      </c>
      <c r="E16" s="286">
        <v>6.38</v>
      </c>
      <c r="F16" s="286">
        <v>6.35</v>
      </c>
      <c r="G16" s="286">
        <v>6.32</v>
      </c>
      <c r="H16" s="286">
        <v>6.29</v>
      </c>
      <c r="I16" s="286">
        <v>6.26</v>
      </c>
      <c r="J16" s="286">
        <v>6.23</v>
      </c>
      <c r="K16" s="286">
        <v>6.2</v>
      </c>
      <c r="L16" s="286">
        <v>6.17</v>
      </c>
      <c r="M16" s="286">
        <v>44.698</v>
      </c>
      <c r="N16" s="286">
        <v>45.136000000000003</v>
      </c>
      <c r="O16" s="286">
        <v>45.582999999999998</v>
      </c>
      <c r="P16" s="286">
        <v>46.033999999999999</v>
      </c>
      <c r="Q16" s="286">
        <v>46.08</v>
      </c>
      <c r="R16" s="286">
        <v>46.161999999999999</v>
      </c>
      <c r="S16" s="286">
        <v>46.689</v>
      </c>
      <c r="T16" s="286">
        <v>45.262</v>
      </c>
      <c r="U16" s="286">
        <v>45.442</v>
      </c>
      <c r="V16" s="286">
        <v>47.668999999999997</v>
      </c>
      <c r="W16" s="286"/>
      <c r="X16" s="286">
        <v>48.607999999999997</v>
      </c>
      <c r="Y16" s="286">
        <v>49.085000000000001</v>
      </c>
      <c r="Z16" s="286">
        <v>49.564999999999998</v>
      </c>
      <c r="AA16" s="17"/>
      <c r="AB16" s="329"/>
    </row>
    <row r="17" spans="1:28" ht="15.6">
      <c r="A17" s="872"/>
      <c r="B17" s="92" t="s">
        <v>57</v>
      </c>
      <c r="C17" s="286">
        <v>9153</v>
      </c>
      <c r="D17" s="286">
        <v>9406</v>
      </c>
      <c r="E17" s="286">
        <v>9552</v>
      </c>
      <c r="F17" s="286">
        <v>9607</v>
      </c>
      <c r="G17" s="286">
        <v>9561</v>
      </c>
      <c r="H17" s="286">
        <v>9516</v>
      </c>
      <c r="I17" s="286">
        <v>9470</v>
      </c>
      <c r="J17" s="286">
        <v>9425</v>
      </c>
      <c r="K17" s="286">
        <v>9380</v>
      </c>
      <c r="L17" s="286">
        <v>9334</v>
      </c>
      <c r="M17" s="286">
        <v>9288</v>
      </c>
      <c r="N17" s="286">
        <v>8100</v>
      </c>
      <c r="O17" s="286">
        <v>8200</v>
      </c>
      <c r="P17" s="286">
        <v>8400</v>
      </c>
      <c r="Q17" s="286"/>
      <c r="R17" s="286"/>
      <c r="S17" s="286"/>
      <c r="T17" s="286"/>
      <c r="U17" s="286"/>
      <c r="V17" s="286"/>
      <c r="W17" s="286"/>
      <c r="X17" s="286">
        <v>79424</v>
      </c>
      <c r="Y17" s="286">
        <v>80203</v>
      </c>
      <c r="Z17" s="286"/>
      <c r="AA17" s="17"/>
      <c r="AB17" s="329"/>
    </row>
    <row r="18" spans="1:28" ht="15.6">
      <c r="A18" s="872"/>
      <c r="B18" s="92" t="s">
        <v>524</v>
      </c>
      <c r="C18" s="286">
        <v>9153</v>
      </c>
      <c r="D18" s="286">
        <v>9406</v>
      </c>
      <c r="E18" s="286">
        <v>9552</v>
      </c>
      <c r="F18" s="286">
        <v>9607</v>
      </c>
      <c r="G18" s="286">
        <v>9561</v>
      </c>
      <c r="H18" s="286">
        <v>9516</v>
      </c>
      <c r="I18" s="286">
        <v>9470</v>
      </c>
      <c r="J18" s="286">
        <v>9425</v>
      </c>
      <c r="K18" s="286">
        <v>9380</v>
      </c>
      <c r="L18" s="286">
        <v>9334</v>
      </c>
      <c r="M18" s="286">
        <v>9288</v>
      </c>
      <c r="N18" s="286">
        <v>9285</v>
      </c>
      <c r="O18" s="286">
        <v>7673</v>
      </c>
      <c r="P18" s="286">
        <v>7331</v>
      </c>
      <c r="Q18" s="286">
        <v>7733</v>
      </c>
      <c r="R18" s="286">
        <v>8739</v>
      </c>
      <c r="S18" s="286">
        <v>8776</v>
      </c>
      <c r="T18" s="286">
        <v>8713</v>
      </c>
      <c r="U18" s="286">
        <v>8650</v>
      </c>
      <c r="V18" s="286">
        <v>8588</v>
      </c>
      <c r="W18" s="533">
        <v>8173</v>
      </c>
      <c r="X18" s="286">
        <v>12858</v>
      </c>
      <c r="Y18" s="286">
        <v>13000</v>
      </c>
      <c r="Z18" s="286">
        <v>13000</v>
      </c>
      <c r="AA18" s="17"/>
      <c r="AB18" s="329"/>
    </row>
    <row r="19" spans="1:28">
      <c r="A19" s="872"/>
      <c r="B19" s="92" t="s">
        <v>56</v>
      </c>
      <c r="C19" s="286">
        <v>660.98546924505627</v>
      </c>
      <c r="D19" s="286">
        <v>661.28003402083777</v>
      </c>
      <c r="E19" s="286">
        <v>667.92294807370183</v>
      </c>
      <c r="F19" s="286">
        <v>660.9763713958572</v>
      </c>
      <c r="G19" s="286">
        <v>661.01872189101562</v>
      </c>
      <c r="H19" s="286">
        <v>660.99201345102983</v>
      </c>
      <c r="I19" s="286">
        <v>661.03484688489971</v>
      </c>
      <c r="J19" s="286">
        <v>661.0079575596817</v>
      </c>
      <c r="K19" s="286">
        <v>660.98081023454154</v>
      </c>
      <c r="L19" s="286">
        <v>661.02421255624597</v>
      </c>
      <c r="M19" s="286">
        <v>661.06804478897504</v>
      </c>
      <c r="N19" s="286">
        <v>864.19753086419757</v>
      </c>
      <c r="O19" s="286">
        <v>914.63414634146341</v>
      </c>
      <c r="P19" s="286">
        <v>904.76190476190482</v>
      </c>
      <c r="Q19" s="286">
        <v>668</v>
      </c>
      <c r="R19" s="286">
        <v>669.80000000000007</v>
      </c>
      <c r="S19" s="286">
        <v>668.40000000000009</v>
      </c>
      <c r="T19" s="286">
        <v>668.90000000000009</v>
      </c>
      <c r="U19" s="286">
        <v>669.40000000000009</v>
      </c>
      <c r="V19" s="286">
        <v>669.90000000000009</v>
      </c>
      <c r="W19" s="533">
        <v>668.7</v>
      </c>
      <c r="X19" s="533">
        <v>612.00644641418205</v>
      </c>
      <c r="Y19" s="533">
        <v>612.00952582821105</v>
      </c>
      <c r="Z19" s="286">
        <v>686.2</v>
      </c>
      <c r="AA19" s="17"/>
    </row>
    <row r="20" spans="1:28">
      <c r="A20" s="871" t="s">
        <v>482</v>
      </c>
      <c r="B20" s="92" t="s">
        <v>84</v>
      </c>
      <c r="C20" s="286">
        <v>0.6</v>
      </c>
      <c r="D20" s="286">
        <v>0.6</v>
      </c>
      <c r="E20" s="286">
        <v>0.6</v>
      </c>
      <c r="F20" s="286">
        <v>0.6</v>
      </c>
      <c r="G20" s="286">
        <v>0.6</v>
      </c>
      <c r="H20" s="286">
        <v>0.6</v>
      </c>
      <c r="I20" s="286">
        <v>0.6</v>
      </c>
      <c r="J20" s="286">
        <v>0.6</v>
      </c>
      <c r="K20" s="286">
        <v>0.36</v>
      </c>
      <c r="L20" s="286">
        <v>0.35</v>
      </c>
      <c r="M20" s="286">
        <v>0.37</v>
      </c>
      <c r="N20" s="286">
        <v>0.30599999999999999</v>
      </c>
      <c r="O20" s="286">
        <v>0.35</v>
      </c>
      <c r="P20" s="286">
        <v>1</v>
      </c>
      <c r="Q20" s="286">
        <v>1</v>
      </c>
      <c r="R20" s="286">
        <v>1</v>
      </c>
      <c r="S20" s="286">
        <v>1</v>
      </c>
      <c r="T20" s="286">
        <v>1</v>
      </c>
      <c r="U20" s="286">
        <v>1</v>
      </c>
      <c r="V20" s="286">
        <v>1</v>
      </c>
      <c r="W20" s="533">
        <v>1</v>
      </c>
      <c r="X20" s="286">
        <v>9.0999999999999998E-2</v>
      </c>
      <c r="Y20" s="286">
        <v>0.1464</v>
      </c>
      <c r="Z20" s="286">
        <v>0.26522000000000001</v>
      </c>
      <c r="AA20" s="17"/>
    </row>
    <row r="21" spans="1:28">
      <c r="A21" s="871"/>
      <c r="B21" s="92" t="s">
        <v>57</v>
      </c>
      <c r="C21" s="286">
        <v>1000</v>
      </c>
      <c r="D21" s="286">
        <v>1000</v>
      </c>
      <c r="E21" s="286">
        <v>1000</v>
      </c>
      <c r="F21" s="286">
        <v>1000</v>
      </c>
      <c r="G21" s="286">
        <v>1000</v>
      </c>
      <c r="H21" s="286">
        <v>1000</v>
      </c>
      <c r="I21" s="286">
        <v>1000</v>
      </c>
      <c r="J21" s="286">
        <v>1000</v>
      </c>
      <c r="K21" s="286">
        <v>877</v>
      </c>
      <c r="L21" s="286">
        <v>861</v>
      </c>
      <c r="M21" s="286">
        <v>900</v>
      </c>
      <c r="N21" s="286">
        <v>847</v>
      </c>
      <c r="O21" s="286">
        <v>850</v>
      </c>
      <c r="P21" s="286">
        <v>1300</v>
      </c>
      <c r="Q21" s="286">
        <v>1300</v>
      </c>
      <c r="R21" s="286"/>
      <c r="S21" s="286"/>
      <c r="T21" s="286"/>
      <c r="U21" s="286"/>
      <c r="V21" s="286"/>
      <c r="W21" s="286"/>
      <c r="X21" s="286"/>
      <c r="Y21" s="286"/>
      <c r="Z21" s="286"/>
      <c r="AA21" s="17"/>
    </row>
    <row r="22" spans="1:28">
      <c r="A22" s="871"/>
      <c r="B22" s="92" t="s">
        <v>524</v>
      </c>
      <c r="C22" s="286">
        <v>960</v>
      </c>
      <c r="D22" s="286">
        <v>919</v>
      </c>
      <c r="E22" s="286">
        <v>894</v>
      </c>
      <c r="F22" s="286">
        <v>901</v>
      </c>
      <c r="G22" s="286">
        <v>877</v>
      </c>
      <c r="H22" s="286">
        <v>848</v>
      </c>
      <c r="I22" s="286">
        <v>808</v>
      </c>
      <c r="J22" s="286">
        <v>739</v>
      </c>
      <c r="K22" s="286">
        <v>539</v>
      </c>
      <c r="L22" s="286">
        <v>520</v>
      </c>
      <c r="M22" s="286">
        <v>861</v>
      </c>
      <c r="N22" s="286">
        <v>991</v>
      </c>
      <c r="O22" s="286">
        <v>1120</v>
      </c>
      <c r="P22" s="286">
        <v>1438</v>
      </c>
      <c r="Q22" s="286">
        <v>1449</v>
      </c>
      <c r="R22" s="286">
        <v>1450</v>
      </c>
      <c r="S22" s="286">
        <v>1454</v>
      </c>
      <c r="T22" s="286">
        <v>1450</v>
      </c>
      <c r="U22" s="286">
        <v>1446</v>
      </c>
      <c r="V22" s="286">
        <v>1443</v>
      </c>
      <c r="W22" s="533">
        <v>1444</v>
      </c>
      <c r="X22" s="286">
        <v>101</v>
      </c>
      <c r="Y22" s="286">
        <v>170</v>
      </c>
      <c r="Z22" s="286">
        <v>301</v>
      </c>
      <c r="AA22" s="17"/>
    </row>
    <row r="23" spans="1:28">
      <c r="A23" s="871"/>
      <c r="B23" s="92" t="s">
        <v>56</v>
      </c>
      <c r="C23" s="286">
        <v>600</v>
      </c>
      <c r="D23" s="286">
        <v>600</v>
      </c>
      <c r="E23" s="286">
        <v>600</v>
      </c>
      <c r="F23" s="286">
        <v>600</v>
      </c>
      <c r="G23" s="286">
        <v>600</v>
      </c>
      <c r="H23" s="286">
        <v>600</v>
      </c>
      <c r="I23" s="286">
        <v>600</v>
      </c>
      <c r="J23" s="286">
        <v>600</v>
      </c>
      <c r="K23" s="286">
        <v>410.49030786773091</v>
      </c>
      <c r="L23" s="286">
        <v>406.5040650406504</v>
      </c>
      <c r="M23" s="286">
        <v>411.11111111111109</v>
      </c>
      <c r="N23" s="286">
        <v>361.27508854781581</v>
      </c>
      <c r="O23" s="286">
        <v>411.76470588235293</v>
      </c>
      <c r="P23" s="286">
        <v>769.23076923076928</v>
      </c>
      <c r="Q23" s="286">
        <v>769.23076923076928</v>
      </c>
      <c r="R23" s="286">
        <v>689.7</v>
      </c>
      <c r="S23" s="286">
        <v>687.80000000000007</v>
      </c>
      <c r="T23" s="286">
        <v>689.7</v>
      </c>
      <c r="U23" s="286">
        <v>691.6</v>
      </c>
      <c r="V23" s="286">
        <v>693</v>
      </c>
      <c r="W23" s="533">
        <v>692.5</v>
      </c>
      <c r="X23" s="286">
        <v>903.8</v>
      </c>
      <c r="Y23" s="286">
        <v>859.7</v>
      </c>
      <c r="Z23" s="286">
        <v>880.5</v>
      </c>
      <c r="AA23" s="17"/>
    </row>
    <row r="24" spans="1:28">
      <c r="A24" s="871" t="s">
        <v>11</v>
      </c>
      <c r="B24" s="92" t="s">
        <v>84</v>
      </c>
      <c r="C24" s="286">
        <v>26.806999999999999</v>
      </c>
      <c r="D24" s="286">
        <v>45.353999999999999</v>
      </c>
      <c r="E24" s="286">
        <v>11.919</v>
      </c>
      <c r="F24" s="286">
        <v>11.952999999999999</v>
      </c>
      <c r="G24" s="286">
        <v>11.481999999999999</v>
      </c>
      <c r="H24" s="286">
        <v>18.527000000000001</v>
      </c>
      <c r="I24" s="286">
        <v>12.188000000000001</v>
      </c>
      <c r="J24" s="286">
        <v>7.8369999999999997</v>
      </c>
      <c r="K24" s="286">
        <v>10.189</v>
      </c>
      <c r="L24" s="286">
        <v>10.515000000000001</v>
      </c>
      <c r="M24" s="286">
        <v>23.83</v>
      </c>
      <c r="N24" s="286">
        <v>9.6059999999999999</v>
      </c>
      <c r="O24" s="286">
        <v>4.5999999999999996</v>
      </c>
      <c r="P24" s="286">
        <v>24.6</v>
      </c>
      <c r="Q24" s="286">
        <v>9.8439999999999994</v>
      </c>
      <c r="R24" s="286">
        <v>9.5289999999999999</v>
      </c>
      <c r="S24" s="286">
        <v>1.159</v>
      </c>
      <c r="T24" s="286">
        <v>33.857999999999997</v>
      </c>
      <c r="U24" s="286">
        <v>40.335000000000001</v>
      </c>
      <c r="V24" s="533">
        <v>8.4120000000000008</v>
      </c>
      <c r="W24" s="533">
        <v>20</v>
      </c>
      <c r="X24" s="286">
        <v>6.7350000000000003</v>
      </c>
      <c r="Y24" s="286">
        <v>4.0129999999999999</v>
      </c>
      <c r="Z24" s="286">
        <v>9.0879999999999992</v>
      </c>
      <c r="AA24" s="17"/>
    </row>
    <row r="25" spans="1:28">
      <c r="A25" s="871"/>
      <c r="B25" s="92" t="s">
        <v>57</v>
      </c>
      <c r="C25" s="286">
        <v>27802</v>
      </c>
      <c r="D25" s="286">
        <v>55082</v>
      </c>
      <c r="E25" s="286">
        <v>30035</v>
      </c>
      <c r="F25" s="286">
        <v>26442</v>
      </c>
      <c r="G25" s="286">
        <v>29378</v>
      </c>
      <c r="H25" s="286">
        <v>30643</v>
      </c>
      <c r="I25" s="286">
        <v>29037</v>
      </c>
      <c r="J25" s="286">
        <v>37352</v>
      </c>
      <c r="K25" s="286">
        <v>36572</v>
      </c>
      <c r="L25" s="286">
        <v>19090</v>
      </c>
      <c r="M25" s="286">
        <v>35614</v>
      </c>
      <c r="N25" s="286">
        <v>28298</v>
      </c>
      <c r="O25" s="286">
        <v>14151</v>
      </c>
      <c r="P25" s="286">
        <v>24661</v>
      </c>
      <c r="Q25" s="286">
        <v>24121</v>
      </c>
      <c r="R25" s="286">
        <v>17346</v>
      </c>
      <c r="S25" s="286">
        <v>10507</v>
      </c>
      <c r="T25" s="286">
        <v>46591</v>
      </c>
      <c r="U25" s="286">
        <v>88999</v>
      </c>
      <c r="V25" s="286"/>
      <c r="W25" s="286"/>
      <c r="X25" s="286"/>
      <c r="Y25" s="286"/>
      <c r="Z25" s="286"/>
      <c r="AA25" s="17"/>
    </row>
    <row r="26" spans="1:28">
      <c r="A26" s="871"/>
      <c r="B26" s="92" t="s">
        <v>524</v>
      </c>
      <c r="C26" s="286">
        <v>25831</v>
      </c>
      <c r="D26" s="286">
        <v>52490</v>
      </c>
      <c r="E26" s="286">
        <v>28210</v>
      </c>
      <c r="F26" s="286">
        <v>25204</v>
      </c>
      <c r="G26" s="286">
        <v>29192</v>
      </c>
      <c r="H26" s="286">
        <v>29689</v>
      </c>
      <c r="I26" s="286">
        <v>34421</v>
      </c>
      <c r="J26" s="286">
        <v>32175</v>
      </c>
      <c r="K26" s="286">
        <v>35556</v>
      </c>
      <c r="L26" s="286">
        <v>17585</v>
      </c>
      <c r="M26" s="286">
        <v>33146</v>
      </c>
      <c r="N26" s="286">
        <v>18864</v>
      </c>
      <c r="O26" s="286">
        <v>14151</v>
      </c>
      <c r="P26" s="286">
        <v>22944</v>
      </c>
      <c r="Q26" s="286">
        <v>21709</v>
      </c>
      <c r="R26" s="286">
        <v>15968</v>
      </c>
      <c r="S26" s="286">
        <v>4499</v>
      </c>
      <c r="T26" s="286">
        <v>44359</v>
      </c>
      <c r="U26" s="286">
        <v>69662</v>
      </c>
      <c r="V26" s="533">
        <v>14419</v>
      </c>
      <c r="W26" s="533">
        <v>22000</v>
      </c>
      <c r="X26" s="286">
        <v>8466</v>
      </c>
      <c r="Y26" s="286">
        <v>15420</v>
      </c>
      <c r="Z26" s="286">
        <v>16965</v>
      </c>
      <c r="AA26" s="17"/>
    </row>
    <row r="27" spans="1:28">
      <c r="A27" s="871"/>
      <c r="B27" s="92" t="s">
        <v>56</v>
      </c>
      <c r="C27" s="286">
        <v>964.21120782677508</v>
      </c>
      <c r="D27" s="286">
        <v>823.39058131513013</v>
      </c>
      <c r="E27" s="286">
        <v>396.83702347261527</v>
      </c>
      <c r="F27" s="286">
        <v>452.04598744421753</v>
      </c>
      <c r="G27" s="286">
        <v>390.83668050922461</v>
      </c>
      <c r="H27" s="286">
        <v>604.60790392585579</v>
      </c>
      <c r="I27" s="286">
        <v>419.74033130144301</v>
      </c>
      <c r="J27" s="286">
        <v>209.81473548939815</v>
      </c>
      <c r="K27" s="286">
        <v>278.60111560756866</v>
      </c>
      <c r="L27" s="286">
        <v>550.81194342587742</v>
      </c>
      <c r="M27" s="286">
        <v>669.11888583141456</v>
      </c>
      <c r="N27" s="286">
        <v>339.45861898367377</v>
      </c>
      <c r="O27" s="286">
        <v>325.06536640520102</v>
      </c>
      <c r="P27" s="286">
        <v>997.52645878107137</v>
      </c>
      <c r="Q27" s="286">
        <v>408.109116537457</v>
      </c>
      <c r="R27" s="286">
        <v>549.34855298051423</v>
      </c>
      <c r="S27" s="286">
        <v>110.30741410488245</v>
      </c>
      <c r="T27" s="286">
        <v>726.70687471829319</v>
      </c>
      <c r="U27" s="286">
        <v>453.20733940830797</v>
      </c>
      <c r="V27" s="533">
        <v>583.4</v>
      </c>
      <c r="W27" s="533">
        <v>909.1</v>
      </c>
      <c r="X27" s="286">
        <v>795.5</v>
      </c>
      <c r="Y27" s="286">
        <v>260.2</v>
      </c>
      <c r="Z27" s="286">
        <v>535.70000000000005</v>
      </c>
      <c r="AA27" s="17"/>
    </row>
    <row r="28" spans="1:28">
      <c r="A28" s="871" t="s">
        <v>10</v>
      </c>
      <c r="B28" s="92" t="s">
        <v>84</v>
      </c>
      <c r="C28" s="286">
        <v>0.9</v>
      </c>
      <c r="D28" s="286">
        <v>1</v>
      </c>
      <c r="E28" s="286">
        <v>0.97699999999999998</v>
      </c>
      <c r="F28" s="286">
        <v>1.097</v>
      </c>
      <c r="G28" s="286">
        <v>1.1890000000000001</v>
      </c>
      <c r="H28" s="286">
        <v>1.331</v>
      </c>
      <c r="I28" s="286">
        <v>1.4</v>
      </c>
      <c r="J28" s="286">
        <v>1.2</v>
      </c>
      <c r="K28" s="286">
        <v>1</v>
      </c>
      <c r="L28" s="286">
        <v>1.143</v>
      </c>
      <c r="M28" s="286">
        <v>1.1850000000000001</v>
      </c>
      <c r="N28" s="286">
        <v>1.5089999999999999</v>
      </c>
      <c r="O28" s="286">
        <v>1.35</v>
      </c>
      <c r="P28" s="286">
        <v>1.3</v>
      </c>
      <c r="Q28" s="286">
        <v>1.343</v>
      </c>
      <c r="R28" s="286">
        <v>1.3160000000000001</v>
      </c>
      <c r="S28" s="286">
        <v>1.304</v>
      </c>
      <c r="T28" s="286">
        <v>1.3240000000000001</v>
      </c>
      <c r="U28" s="286">
        <v>1.335</v>
      </c>
      <c r="V28" s="286">
        <v>1.347</v>
      </c>
      <c r="W28" s="533">
        <v>1.37</v>
      </c>
      <c r="X28" s="286">
        <v>1.3889200000000002</v>
      </c>
      <c r="Y28" s="286">
        <v>1.3729500000000001</v>
      </c>
      <c r="Z28" s="286">
        <v>1.37801</v>
      </c>
      <c r="AA28" s="17"/>
    </row>
    <row r="29" spans="1:28">
      <c r="A29" s="871"/>
      <c r="B29" s="92" t="s">
        <v>57</v>
      </c>
      <c r="C29" s="286">
        <v>2163</v>
      </c>
      <c r="D29" s="286">
        <v>2170</v>
      </c>
      <c r="E29" s="286">
        <v>2177</v>
      </c>
      <c r="F29" s="286">
        <v>2184</v>
      </c>
      <c r="G29" s="286">
        <v>2214</v>
      </c>
      <c r="H29" s="286">
        <v>2319</v>
      </c>
      <c r="I29" s="286">
        <v>2501</v>
      </c>
      <c r="J29" s="286">
        <v>2539</v>
      </c>
      <c r="K29" s="286">
        <v>2627</v>
      </c>
      <c r="L29" s="286">
        <v>2722</v>
      </c>
      <c r="M29" s="286">
        <v>2565</v>
      </c>
      <c r="N29" s="286">
        <v>2643</v>
      </c>
      <c r="O29" s="286">
        <v>2300</v>
      </c>
      <c r="P29" s="286">
        <v>2300</v>
      </c>
      <c r="Q29" s="286"/>
      <c r="R29" s="286"/>
      <c r="S29" s="286"/>
      <c r="T29" s="286"/>
      <c r="U29" s="286"/>
      <c r="V29" s="286"/>
      <c r="W29" s="286"/>
      <c r="X29" s="286"/>
      <c r="Y29" s="286"/>
      <c r="Z29" s="286"/>
      <c r="AA29" s="17"/>
    </row>
    <row r="30" spans="1:28">
      <c r="A30" s="871"/>
      <c r="B30" s="92" t="s">
        <v>524</v>
      </c>
      <c r="C30" s="286">
        <v>1578</v>
      </c>
      <c r="D30" s="286">
        <v>1773</v>
      </c>
      <c r="E30" s="286">
        <v>1855</v>
      </c>
      <c r="F30" s="286">
        <v>1905</v>
      </c>
      <c r="G30" s="286">
        <v>1943</v>
      </c>
      <c r="H30" s="286">
        <v>1966</v>
      </c>
      <c r="I30" s="286">
        <v>1988</v>
      </c>
      <c r="J30" s="286">
        <v>2172</v>
      </c>
      <c r="K30" s="286">
        <v>1806</v>
      </c>
      <c r="L30" s="286">
        <v>2019</v>
      </c>
      <c r="M30" s="286">
        <v>1994</v>
      </c>
      <c r="N30" s="286">
        <v>2030</v>
      </c>
      <c r="O30" s="286">
        <v>2300</v>
      </c>
      <c r="P30" s="286">
        <v>2300</v>
      </c>
      <c r="Q30" s="286">
        <v>2400</v>
      </c>
      <c r="R30" s="286">
        <v>2310</v>
      </c>
      <c r="S30" s="286">
        <v>2264</v>
      </c>
      <c r="T30" s="286">
        <v>2293</v>
      </c>
      <c r="U30" s="286">
        <v>2309</v>
      </c>
      <c r="V30" s="286">
        <v>2327</v>
      </c>
      <c r="W30" s="533">
        <v>2395</v>
      </c>
      <c r="X30" s="286">
        <v>2481</v>
      </c>
      <c r="Y30" s="286">
        <v>2460</v>
      </c>
      <c r="Z30" s="286">
        <v>2466</v>
      </c>
      <c r="AA30" s="17"/>
    </row>
    <row r="31" spans="1:28">
      <c r="A31" s="871"/>
      <c r="B31" s="92" t="s">
        <v>56</v>
      </c>
      <c r="C31" s="286">
        <v>416.08876560332874</v>
      </c>
      <c r="D31" s="286">
        <v>460.82949308755758</v>
      </c>
      <c r="E31" s="286">
        <v>448.78272852549378</v>
      </c>
      <c r="F31" s="286">
        <v>502.28937728937728</v>
      </c>
      <c r="G31" s="286">
        <v>537.03703703703707</v>
      </c>
      <c r="H31" s="286">
        <v>573.95429064251834</v>
      </c>
      <c r="I31" s="286">
        <v>559.7760895641743</v>
      </c>
      <c r="J31" s="286">
        <v>472.62701851122489</v>
      </c>
      <c r="K31" s="286">
        <v>380.6623524933384</v>
      </c>
      <c r="L31" s="286">
        <v>419.91182953710506</v>
      </c>
      <c r="M31" s="286">
        <v>461.98830409356725</v>
      </c>
      <c r="N31" s="286">
        <v>570.94211123723039</v>
      </c>
      <c r="O31" s="286">
        <v>586.95652173913038</v>
      </c>
      <c r="P31" s="286">
        <v>565.21739130434787</v>
      </c>
      <c r="Q31" s="286">
        <v>559.6</v>
      </c>
      <c r="R31" s="286">
        <v>569.70000000000005</v>
      </c>
      <c r="S31" s="286">
        <v>576</v>
      </c>
      <c r="T31" s="286">
        <v>577.4</v>
      </c>
      <c r="U31" s="286">
        <v>578.20000000000005</v>
      </c>
      <c r="V31" s="286">
        <v>578.9</v>
      </c>
      <c r="W31" s="533">
        <v>572</v>
      </c>
      <c r="X31" s="286">
        <v>559.70000000000005</v>
      </c>
      <c r="Y31" s="286">
        <v>558.1</v>
      </c>
      <c r="Z31" s="286">
        <v>558.70000000000005</v>
      </c>
      <c r="AA31" s="17"/>
    </row>
    <row r="32" spans="1:28" s="8" customFormat="1">
      <c r="A32" s="871" t="s">
        <v>9</v>
      </c>
      <c r="B32" s="92" t="s">
        <v>84</v>
      </c>
      <c r="C32" s="286">
        <v>36.798999999999999</v>
      </c>
      <c r="D32" s="286">
        <v>36.805999999999997</v>
      </c>
      <c r="E32" s="286">
        <v>39.155000000000001</v>
      </c>
      <c r="F32" s="286">
        <v>45.438000000000002</v>
      </c>
      <c r="G32" s="286">
        <v>40.905000000000001</v>
      </c>
      <c r="H32" s="286">
        <v>40.905000000000001</v>
      </c>
      <c r="I32" s="286">
        <v>54.308999999999997</v>
      </c>
      <c r="J32" s="286">
        <v>63.698</v>
      </c>
      <c r="K32" s="286">
        <v>61.999000000000002</v>
      </c>
      <c r="L32" s="286">
        <v>60.024999999999999</v>
      </c>
      <c r="M32" s="286">
        <v>36.805999999999997</v>
      </c>
      <c r="N32" s="286">
        <v>73.33</v>
      </c>
      <c r="O32" s="286">
        <v>68.111000000000004</v>
      </c>
      <c r="P32" s="286">
        <v>86.182000000000002</v>
      </c>
      <c r="Q32" s="286">
        <v>93.165000000000006</v>
      </c>
      <c r="R32" s="286">
        <v>79.326999999999998</v>
      </c>
      <c r="S32" s="286">
        <v>58.192</v>
      </c>
      <c r="T32" s="286">
        <v>90.37</v>
      </c>
      <c r="U32" s="286">
        <v>82.852000000000004</v>
      </c>
      <c r="V32" s="286">
        <v>133.21199999999999</v>
      </c>
      <c r="W32" s="286">
        <v>128.73071899999999</v>
      </c>
      <c r="X32" s="286">
        <v>118.351</v>
      </c>
      <c r="Y32" s="286">
        <v>116.91800000000001</v>
      </c>
      <c r="Z32" s="286">
        <v>117</v>
      </c>
      <c r="AA32" s="74" t="s">
        <v>15</v>
      </c>
      <c r="AB32" s="41"/>
    </row>
    <row r="33" spans="1:28" s="8" customFormat="1">
      <c r="A33" s="871"/>
      <c r="B33" s="92" t="s">
        <v>57</v>
      </c>
      <c r="C33" s="286">
        <v>55030</v>
      </c>
      <c r="D33" s="286">
        <v>54098</v>
      </c>
      <c r="E33" s="286">
        <v>54404</v>
      </c>
      <c r="F33" s="286">
        <v>59627</v>
      </c>
      <c r="G33" s="286">
        <v>43523</v>
      </c>
      <c r="H33" s="286">
        <v>68419</v>
      </c>
      <c r="I33" s="286">
        <v>70644</v>
      </c>
      <c r="J33" s="286">
        <v>74131</v>
      </c>
      <c r="K33" s="286">
        <v>74569</v>
      </c>
      <c r="L33" s="286">
        <v>75332</v>
      </c>
      <c r="M33" s="286">
        <v>88468</v>
      </c>
      <c r="N33" s="286">
        <v>89602</v>
      </c>
      <c r="O33" s="286">
        <v>79782</v>
      </c>
      <c r="P33" s="286">
        <v>89355</v>
      </c>
      <c r="Q33" s="286">
        <v>92093</v>
      </c>
      <c r="R33" s="286">
        <v>93858</v>
      </c>
      <c r="S33" s="286">
        <v>98853</v>
      </c>
      <c r="T33" s="286">
        <v>103921</v>
      </c>
      <c r="U33" s="286">
        <v>106242</v>
      </c>
      <c r="V33" s="286">
        <v>114130</v>
      </c>
      <c r="W33" s="286">
        <v>117181</v>
      </c>
      <c r="X33" s="286"/>
      <c r="Y33" s="286"/>
      <c r="Z33" s="286"/>
      <c r="AA33" s="74"/>
      <c r="AB33" s="41"/>
    </row>
    <row r="34" spans="1:28" s="8" customFormat="1">
      <c r="A34" s="871"/>
      <c r="B34" s="92" t="s">
        <v>524</v>
      </c>
      <c r="C34" s="286">
        <v>55030</v>
      </c>
      <c r="D34" s="286">
        <v>54098</v>
      </c>
      <c r="E34" s="286">
        <v>54404</v>
      </c>
      <c r="F34" s="286">
        <v>59627</v>
      </c>
      <c r="G34" s="286">
        <v>63459</v>
      </c>
      <c r="H34" s="286">
        <v>68419</v>
      </c>
      <c r="I34" s="286">
        <v>70644</v>
      </c>
      <c r="J34" s="286">
        <v>74131</v>
      </c>
      <c r="K34" s="286">
        <v>74569</v>
      </c>
      <c r="L34" s="286">
        <v>75332</v>
      </c>
      <c r="M34" s="286">
        <v>88498</v>
      </c>
      <c r="N34" s="286">
        <v>89607</v>
      </c>
      <c r="O34" s="286">
        <v>79780</v>
      </c>
      <c r="P34" s="286">
        <v>89399</v>
      </c>
      <c r="Q34" s="286">
        <v>92093</v>
      </c>
      <c r="R34" s="286">
        <v>93858</v>
      </c>
      <c r="S34" s="286">
        <v>98853</v>
      </c>
      <c r="T34" s="286">
        <v>103921</v>
      </c>
      <c r="U34" s="286">
        <v>106242</v>
      </c>
      <c r="V34" s="286">
        <v>161490</v>
      </c>
      <c r="W34" s="533">
        <v>117132</v>
      </c>
      <c r="X34" s="286">
        <v>116983</v>
      </c>
      <c r="Y34" s="286">
        <v>116797</v>
      </c>
      <c r="Z34" s="286">
        <v>113528</v>
      </c>
      <c r="AA34" s="74"/>
      <c r="AB34"/>
    </row>
    <row r="35" spans="1:28" s="8" customFormat="1">
      <c r="A35" s="871"/>
      <c r="B35" s="92" t="s">
        <v>56</v>
      </c>
      <c r="C35" s="286">
        <v>668.70797746683627</v>
      </c>
      <c r="D35" s="286">
        <v>680.35786905246039</v>
      </c>
      <c r="E35" s="286">
        <v>719.70810969781633</v>
      </c>
      <c r="F35" s="286">
        <v>762.03733208110418</v>
      </c>
      <c r="G35" s="286">
        <v>939.84789651448659</v>
      </c>
      <c r="H35" s="286">
        <v>597.86024349961269</v>
      </c>
      <c r="I35" s="286">
        <v>768.77017156446402</v>
      </c>
      <c r="J35" s="286">
        <v>859.26265664836569</v>
      </c>
      <c r="K35" s="286">
        <v>831.43129182368011</v>
      </c>
      <c r="L35" s="286">
        <v>796.80613816173741</v>
      </c>
      <c r="M35" s="286">
        <v>416.0374372654519</v>
      </c>
      <c r="N35" s="286">
        <v>818.39691078324142</v>
      </c>
      <c r="O35" s="286">
        <v>853.71387029655807</v>
      </c>
      <c r="P35" s="286">
        <v>964.48995579430357</v>
      </c>
      <c r="Q35" s="286">
        <v>1011.6404069799007</v>
      </c>
      <c r="R35" s="286">
        <v>845.18101813377655</v>
      </c>
      <c r="S35" s="286">
        <v>588.67206862715341</v>
      </c>
      <c r="T35" s="286">
        <v>869.60287141193794</v>
      </c>
      <c r="U35" s="286">
        <v>779.84224694565239</v>
      </c>
      <c r="V35" s="286">
        <v>1167.1953036011564</v>
      </c>
      <c r="W35" s="286">
        <v>1098.5630690982327</v>
      </c>
      <c r="X35" s="286">
        <v>1011.7</v>
      </c>
      <c r="Y35" s="286">
        <v>1001</v>
      </c>
      <c r="Z35" s="286">
        <v>1030.5999999999999</v>
      </c>
      <c r="AA35" s="74"/>
      <c r="AB35"/>
    </row>
    <row r="36" spans="1:28">
      <c r="A36" s="871" t="s">
        <v>8</v>
      </c>
      <c r="B36" s="92" t="s">
        <v>84</v>
      </c>
      <c r="C36" s="286" t="s">
        <v>94</v>
      </c>
      <c r="D36" s="286" t="s">
        <v>94</v>
      </c>
      <c r="E36" s="286" t="s">
        <v>94</v>
      </c>
      <c r="F36" s="286" t="s">
        <v>94</v>
      </c>
      <c r="G36" s="286" t="s">
        <v>94</v>
      </c>
      <c r="H36" s="286" t="s">
        <v>94</v>
      </c>
      <c r="I36" s="286" t="s">
        <v>94</v>
      </c>
      <c r="J36" s="286" t="s">
        <v>94</v>
      </c>
      <c r="K36" s="286" t="s">
        <v>94</v>
      </c>
      <c r="L36" s="286" t="s">
        <v>94</v>
      </c>
      <c r="M36" s="286" t="s">
        <v>94</v>
      </c>
      <c r="N36" s="286" t="s">
        <v>94</v>
      </c>
      <c r="O36" s="286" t="s">
        <v>94</v>
      </c>
      <c r="P36" s="286" t="s">
        <v>94</v>
      </c>
      <c r="Q36" s="286" t="s">
        <v>94</v>
      </c>
      <c r="R36" s="286" t="s">
        <v>94</v>
      </c>
      <c r="S36" s="286" t="s">
        <v>94</v>
      </c>
      <c r="T36" s="286" t="s">
        <v>94</v>
      </c>
      <c r="U36" s="286" t="s">
        <v>94</v>
      </c>
      <c r="V36" s="286" t="s">
        <v>94</v>
      </c>
      <c r="W36" s="286" t="s">
        <v>94</v>
      </c>
      <c r="X36" s="286" t="s">
        <v>94</v>
      </c>
      <c r="Y36" s="286" t="s">
        <v>94</v>
      </c>
      <c r="Z36" s="286" t="s">
        <v>94</v>
      </c>
      <c r="AA36" s="17"/>
    </row>
    <row r="37" spans="1:28">
      <c r="A37" s="871"/>
      <c r="B37" s="92" t="s">
        <v>57</v>
      </c>
      <c r="C37" s="286" t="s">
        <v>94</v>
      </c>
      <c r="D37" s="286" t="s">
        <v>94</v>
      </c>
      <c r="E37" s="286" t="s">
        <v>94</v>
      </c>
      <c r="F37" s="286" t="s">
        <v>94</v>
      </c>
      <c r="G37" s="286" t="s">
        <v>94</v>
      </c>
      <c r="H37" s="286" t="s">
        <v>94</v>
      </c>
      <c r="I37" s="286" t="s">
        <v>94</v>
      </c>
      <c r="J37" s="286" t="s">
        <v>94</v>
      </c>
      <c r="K37" s="286" t="s">
        <v>94</v>
      </c>
      <c r="L37" s="286" t="s">
        <v>94</v>
      </c>
      <c r="M37" s="286" t="s">
        <v>94</v>
      </c>
      <c r="N37" s="286" t="s">
        <v>94</v>
      </c>
      <c r="O37" s="286" t="s">
        <v>94</v>
      </c>
      <c r="P37" s="286" t="s">
        <v>94</v>
      </c>
      <c r="Q37" s="286" t="s">
        <v>94</v>
      </c>
      <c r="R37" s="286" t="s">
        <v>94</v>
      </c>
      <c r="S37" s="286" t="s">
        <v>94</v>
      </c>
      <c r="T37" s="286" t="s">
        <v>94</v>
      </c>
      <c r="U37" s="286" t="s">
        <v>94</v>
      </c>
      <c r="V37" s="286" t="s">
        <v>94</v>
      </c>
      <c r="W37" s="286" t="s">
        <v>94</v>
      </c>
      <c r="X37" s="286" t="s">
        <v>94</v>
      </c>
      <c r="Y37" s="286" t="s">
        <v>94</v>
      </c>
      <c r="Z37" s="286" t="s">
        <v>94</v>
      </c>
      <c r="AA37" s="17"/>
    </row>
    <row r="38" spans="1:28">
      <c r="A38" s="871"/>
      <c r="B38" s="92" t="s">
        <v>524</v>
      </c>
      <c r="C38" s="286" t="s">
        <v>94</v>
      </c>
      <c r="D38" s="286" t="s">
        <v>94</v>
      </c>
      <c r="E38" s="286" t="s">
        <v>94</v>
      </c>
      <c r="F38" s="286" t="s">
        <v>94</v>
      </c>
      <c r="G38" s="286" t="s">
        <v>94</v>
      </c>
      <c r="H38" s="286" t="s">
        <v>94</v>
      </c>
      <c r="I38" s="286" t="s">
        <v>94</v>
      </c>
      <c r="J38" s="286" t="s">
        <v>94</v>
      </c>
      <c r="K38" s="286" t="s">
        <v>94</v>
      </c>
      <c r="L38" s="286" t="s">
        <v>94</v>
      </c>
      <c r="M38" s="286" t="s">
        <v>94</v>
      </c>
      <c r="N38" s="286" t="s">
        <v>94</v>
      </c>
      <c r="O38" s="286" t="s">
        <v>94</v>
      </c>
      <c r="P38" s="286" t="s">
        <v>94</v>
      </c>
      <c r="Q38" s="286" t="s">
        <v>94</v>
      </c>
      <c r="R38" s="286" t="s">
        <v>94</v>
      </c>
      <c r="S38" s="286" t="s">
        <v>94</v>
      </c>
      <c r="T38" s="286" t="s">
        <v>94</v>
      </c>
      <c r="U38" s="286" t="s">
        <v>94</v>
      </c>
      <c r="V38" s="286" t="s">
        <v>94</v>
      </c>
      <c r="W38" s="286" t="s">
        <v>94</v>
      </c>
      <c r="X38" s="286" t="s">
        <v>94</v>
      </c>
      <c r="Y38" s="286" t="s">
        <v>94</v>
      </c>
      <c r="Z38" s="286" t="s">
        <v>94</v>
      </c>
      <c r="AA38" s="17"/>
    </row>
    <row r="39" spans="1:28">
      <c r="A39" s="871"/>
      <c r="B39" s="92" t="s">
        <v>56</v>
      </c>
      <c r="C39" s="286" t="s">
        <v>94</v>
      </c>
      <c r="D39" s="286" t="s">
        <v>94</v>
      </c>
      <c r="E39" s="286" t="s">
        <v>94</v>
      </c>
      <c r="F39" s="286" t="s">
        <v>94</v>
      </c>
      <c r="G39" s="286" t="s">
        <v>94</v>
      </c>
      <c r="H39" s="286" t="s">
        <v>94</v>
      </c>
      <c r="I39" s="286" t="s">
        <v>94</v>
      </c>
      <c r="J39" s="286" t="s">
        <v>94</v>
      </c>
      <c r="K39" s="286" t="s">
        <v>94</v>
      </c>
      <c r="L39" s="286" t="s">
        <v>94</v>
      </c>
      <c r="M39" s="286" t="s">
        <v>94</v>
      </c>
      <c r="N39" s="286" t="s">
        <v>94</v>
      </c>
      <c r="O39" s="286" t="s">
        <v>94</v>
      </c>
      <c r="P39" s="286" t="s">
        <v>94</v>
      </c>
      <c r="Q39" s="286" t="s">
        <v>94</v>
      </c>
      <c r="R39" s="286" t="s">
        <v>94</v>
      </c>
      <c r="S39" s="286" t="s">
        <v>94</v>
      </c>
      <c r="T39" s="286" t="s">
        <v>94</v>
      </c>
      <c r="U39" s="286" t="s">
        <v>94</v>
      </c>
      <c r="V39" s="286" t="s">
        <v>94</v>
      </c>
      <c r="W39" s="286" t="s">
        <v>94</v>
      </c>
      <c r="X39" s="286" t="s">
        <v>94</v>
      </c>
      <c r="Y39" s="286" t="s">
        <v>94</v>
      </c>
      <c r="Z39" s="286" t="s">
        <v>94</v>
      </c>
      <c r="AA39" s="17"/>
    </row>
    <row r="40" spans="1:28">
      <c r="A40" s="871" t="s">
        <v>6</v>
      </c>
      <c r="B40" s="92" t="s">
        <v>84</v>
      </c>
      <c r="C40" s="286">
        <v>252</v>
      </c>
      <c r="D40" s="286">
        <v>314</v>
      </c>
      <c r="E40" s="286">
        <v>138</v>
      </c>
      <c r="F40" s="286">
        <v>191</v>
      </c>
      <c r="G40" s="286">
        <v>153</v>
      </c>
      <c r="H40" s="286">
        <v>115</v>
      </c>
      <c r="I40" s="286">
        <v>202</v>
      </c>
      <c r="J40" s="286">
        <v>167</v>
      </c>
      <c r="K40" s="286">
        <v>184</v>
      </c>
      <c r="L40" s="286" t="s">
        <v>7</v>
      </c>
      <c r="M40" s="286" t="s">
        <v>7</v>
      </c>
      <c r="N40" s="286" t="s">
        <v>7</v>
      </c>
      <c r="O40" s="286">
        <v>139.261</v>
      </c>
      <c r="P40" s="286">
        <v>132.077</v>
      </c>
      <c r="Q40" s="286">
        <v>155.16399999999999</v>
      </c>
      <c r="R40" s="286">
        <v>82.512</v>
      </c>
      <c r="S40" s="286">
        <v>126.879</v>
      </c>
      <c r="T40" s="286">
        <v>139.47</v>
      </c>
      <c r="U40" s="286">
        <v>148.13</v>
      </c>
      <c r="V40" s="286">
        <v>158.19200000000001</v>
      </c>
      <c r="W40" s="286">
        <v>142.00200000000001</v>
      </c>
      <c r="X40" s="286">
        <v>146.63300000000001</v>
      </c>
      <c r="Y40" s="286">
        <v>164.49100000000001</v>
      </c>
      <c r="Z40" s="286">
        <v>139.554</v>
      </c>
      <c r="AA40" s="29"/>
      <c r="AB40" s="41"/>
    </row>
    <row r="41" spans="1:28" ht="14.1" customHeight="1">
      <c r="A41" s="871"/>
      <c r="B41" s="92" t="s">
        <v>57</v>
      </c>
      <c r="C41" s="286">
        <v>333055</v>
      </c>
      <c r="D41" s="286">
        <v>420076</v>
      </c>
      <c r="E41" s="286">
        <v>507000</v>
      </c>
      <c r="F41" s="286">
        <v>515000</v>
      </c>
      <c r="G41" s="286">
        <v>530000</v>
      </c>
      <c r="H41" s="286">
        <v>530000</v>
      </c>
      <c r="I41" s="286">
        <v>406100</v>
      </c>
      <c r="J41" s="286">
        <v>406000</v>
      </c>
      <c r="K41" s="286">
        <v>384300</v>
      </c>
      <c r="L41" s="286" t="s">
        <v>7</v>
      </c>
      <c r="M41" s="286">
        <v>310925</v>
      </c>
      <c r="N41" s="286" t="s">
        <v>7</v>
      </c>
      <c r="O41" s="286">
        <v>307300</v>
      </c>
      <c r="P41" s="286">
        <v>314000</v>
      </c>
      <c r="Q41" s="286">
        <v>295300</v>
      </c>
      <c r="R41" s="286">
        <v>197420</v>
      </c>
      <c r="S41" s="286">
        <v>250276</v>
      </c>
      <c r="T41" s="286">
        <v>236503</v>
      </c>
      <c r="U41" s="286">
        <v>220217</v>
      </c>
      <c r="V41" s="286">
        <v>229194</v>
      </c>
      <c r="W41" s="286">
        <v>262579</v>
      </c>
      <c r="X41" s="286"/>
      <c r="Y41" s="286"/>
      <c r="Z41" s="286"/>
      <c r="AA41" s="17"/>
      <c r="AB41" s="41"/>
    </row>
    <row r="42" spans="1:28">
      <c r="A42" s="871"/>
      <c r="B42" s="92" t="s">
        <v>524</v>
      </c>
      <c r="C42" s="286">
        <v>333055</v>
      </c>
      <c r="D42" s="286">
        <v>305000</v>
      </c>
      <c r="E42" s="286">
        <v>349800</v>
      </c>
      <c r="F42" s="286">
        <v>330000</v>
      </c>
      <c r="G42" s="286">
        <v>270000</v>
      </c>
      <c r="H42" s="286">
        <v>384300</v>
      </c>
      <c r="I42" s="286">
        <v>406700</v>
      </c>
      <c r="J42" s="286">
        <v>386800</v>
      </c>
      <c r="K42" s="286">
        <v>383400</v>
      </c>
      <c r="L42" s="286">
        <v>617000</v>
      </c>
      <c r="M42" s="286">
        <v>638165</v>
      </c>
      <c r="N42" s="286">
        <v>639000</v>
      </c>
      <c r="O42" s="286">
        <v>307300</v>
      </c>
      <c r="P42" s="286">
        <v>369800</v>
      </c>
      <c r="Q42" s="286">
        <v>295300</v>
      </c>
      <c r="R42" s="286">
        <v>197420</v>
      </c>
      <c r="S42" s="286">
        <v>257000</v>
      </c>
      <c r="T42" s="286">
        <v>240000</v>
      </c>
      <c r="U42" s="286">
        <v>639346</v>
      </c>
      <c r="V42" s="286">
        <v>697392</v>
      </c>
      <c r="W42" s="533">
        <v>262579</v>
      </c>
      <c r="X42" s="286">
        <v>271543</v>
      </c>
      <c r="Y42" s="286">
        <v>293266</v>
      </c>
      <c r="Z42" s="286">
        <v>234659</v>
      </c>
      <c r="AA42" s="17"/>
    </row>
    <row r="43" spans="1:28">
      <c r="A43" s="871"/>
      <c r="B43" s="92" t="s">
        <v>56</v>
      </c>
      <c r="C43" s="533">
        <v>756.63178754259809</v>
      </c>
      <c r="D43" s="533">
        <v>747.48378864776851</v>
      </c>
      <c r="E43" s="533">
        <v>272.18934911242604</v>
      </c>
      <c r="F43" s="533">
        <v>370.873786407767</v>
      </c>
      <c r="G43" s="533">
        <v>288.67924528301887</v>
      </c>
      <c r="H43" s="533">
        <v>216.98113207547169</v>
      </c>
      <c r="I43" s="533">
        <v>497.4144299433637</v>
      </c>
      <c r="J43" s="533">
        <v>411.33004926108373</v>
      </c>
      <c r="K43" s="533">
        <v>478.7926099401509</v>
      </c>
      <c r="L43" s="533" t="s">
        <v>7</v>
      </c>
      <c r="M43" s="533" t="s">
        <v>7</v>
      </c>
      <c r="N43" s="533" t="s">
        <v>7</v>
      </c>
      <c r="O43" s="533">
        <v>453.1760494630654</v>
      </c>
      <c r="P43" s="533">
        <v>420.62738853503186</v>
      </c>
      <c r="Q43" s="533">
        <v>525.44530985438541</v>
      </c>
      <c r="R43" s="533">
        <v>417.95157532164927</v>
      </c>
      <c r="S43" s="533">
        <v>506.9563202224744</v>
      </c>
      <c r="T43" s="533">
        <v>589.71767799985628</v>
      </c>
      <c r="U43" s="533">
        <v>672.65469968258583</v>
      </c>
      <c r="V43" s="533">
        <v>690.21004040245384</v>
      </c>
      <c r="W43" s="533">
        <v>540.79724578126968</v>
      </c>
      <c r="X43" s="286">
        <v>540</v>
      </c>
      <c r="Y43" s="286">
        <v>560.9</v>
      </c>
      <c r="Z43" s="286">
        <v>594.70000000000005</v>
      </c>
      <c r="AA43" s="17"/>
    </row>
    <row r="44" spans="1:28">
      <c r="A44" s="871" t="s">
        <v>5</v>
      </c>
      <c r="B44" s="92" t="s">
        <v>84</v>
      </c>
      <c r="C44" s="286">
        <v>11.554</v>
      </c>
      <c r="D44" s="286">
        <v>16.065000000000001</v>
      </c>
      <c r="E44" s="286">
        <v>4.3209999999999997</v>
      </c>
      <c r="F44" s="286">
        <v>8.51</v>
      </c>
      <c r="G44" s="286">
        <v>7.6289999999999996</v>
      </c>
      <c r="H44" s="286">
        <v>6.1289999999999996</v>
      </c>
      <c r="I44" s="286">
        <v>10.253</v>
      </c>
      <c r="J44" s="286">
        <v>4.0469999999999997</v>
      </c>
      <c r="K44" s="286">
        <v>4.3860000000000001</v>
      </c>
      <c r="L44" s="286">
        <v>4.6689999999999996</v>
      </c>
      <c r="M44" s="286">
        <v>5</v>
      </c>
      <c r="N44" s="286">
        <v>4.1369999999999996</v>
      </c>
      <c r="O44" s="286">
        <v>3.5</v>
      </c>
      <c r="P44" s="286">
        <v>7</v>
      </c>
      <c r="Q44" s="286">
        <v>8.7330000000000005</v>
      </c>
      <c r="R44" s="286">
        <v>5.0170000000000003</v>
      </c>
      <c r="S44" s="286">
        <v>1.5069999999999999</v>
      </c>
      <c r="T44" s="286">
        <v>2.7839999999999998</v>
      </c>
      <c r="U44" s="286">
        <v>4.0359999999999996</v>
      </c>
      <c r="V44" s="286">
        <v>1</v>
      </c>
      <c r="W44" s="533">
        <v>3.28</v>
      </c>
      <c r="X44" s="286">
        <v>8.2159999999999993</v>
      </c>
      <c r="Y44" s="286">
        <v>6.1470000000000002</v>
      </c>
      <c r="Z44" s="286">
        <v>2.2370000000000001</v>
      </c>
      <c r="AA44" s="17"/>
    </row>
    <row r="45" spans="1:28">
      <c r="A45" s="871"/>
      <c r="B45" s="92" t="s">
        <v>57</v>
      </c>
      <c r="C45" s="286">
        <v>213638</v>
      </c>
      <c r="D45" s="286">
        <v>224061</v>
      </c>
      <c r="E45" s="286">
        <v>6630</v>
      </c>
      <c r="F45" s="286">
        <v>6595</v>
      </c>
      <c r="G45" s="286">
        <v>23480</v>
      </c>
      <c r="H45" s="286">
        <v>20838</v>
      </c>
      <c r="I45" s="286">
        <v>22908</v>
      </c>
      <c r="J45" s="286">
        <v>16867</v>
      </c>
      <c r="K45" s="286">
        <v>10917</v>
      </c>
      <c r="L45" s="286">
        <v>19602</v>
      </c>
      <c r="M45" s="286">
        <v>20000</v>
      </c>
      <c r="N45" s="286">
        <v>18812</v>
      </c>
      <c r="O45" s="286">
        <v>16000</v>
      </c>
      <c r="P45" s="286">
        <v>32000</v>
      </c>
      <c r="Q45" s="286"/>
      <c r="R45" s="286"/>
      <c r="S45" s="286"/>
      <c r="T45" s="286"/>
      <c r="U45" s="286"/>
      <c r="V45" s="286"/>
      <c r="W45" s="286"/>
      <c r="X45" s="286"/>
      <c r="Y45" s="286"/>
      <c r="Z45" s="286"/>
      <c r="AA45" s="17"/>
    </row>
    <row r="46" spans="1:28">
      <c r="A46" s="871"/>
      <c r="B46" s="92" t="s">
        <v>524</v>
      </c>
      <c r="C46" s="286">
        <v>22000</v>
      </c>
      <c r="D46" s="286">
        <v>21200</v>
      </c>
      <c r="E46" s="286">
        <v>21790</v>
      </c>
      <c r="F46" s="286">
        <v>20000</v>
      </c>
      <c r="G46" s="286">
        <v>23480</v>
      </c>
      <c r="H46" s="286">
        <v>20837</v>
      </c>
      <c r="I46" s="286">
        <v>22908</v>
      </c>
      <c r="J46" s="286">
        <v>16867</v>
      </c>
      <c r="K46" s="286">
        <v>10917</v>
      </c>
      <c r="L46" s="286">
        <v>19602</v>
      </c>
      <c r="M46" s="286">
        <v>20582</v>
      </c>
      <c r="N46" s="286">
        <v>21008</v>
      </c>
      <c r="O46" s="286">
        <v>26435</v>
      </c>
      <c r="P46" s="286">
        <v>22624</v>
      </c>
      <c r="Q46" s="286">
        <v>36441</v>
      </c>
      <c r="R46" s="286">
        <v>22268</v>
      </c>
      <c r="S46" s="286">
        <v>19957</v>
      </c>
      <c r="T46" s="286">
        <v>23015</v>
      </c>
      <c r="U46" s="286">
        <v>21782</v>
      </c>
      <c r="V46" s="286">
        <v>4982</v>
      </c>
      <c r="W46" s="533">
        <v>17842</v>
      </c>
      <c r="X46" s="286">
        <v>22601</v>
      </c>
      <c r="Y46" s="286">
        <v>27017</v>
      </c>
      <c r="Z46" s="286">
        <v>26769</v>
      </c>
      <c r="AA46" s="17"/>
    </row>
    <row r="47" spans="1:28">
      <c r="A47" s="871"/>
      <c r="B47" s="92" t="s">
        <v>56</v>
      </c>
      <c r="C47" s="286">
        <v>54.082138945318718</v>
      </c>
      <c r="D47" s="286">
        <v>71.699224764684629</v>
      </c>
      <c r="E47" s="286">
        <v>651.73453996983403</v>
      </c>
      <c r="F47" s="286">
        <v>1290.3714935557241</v>
      </c>
      <c r="G47" s="286">
        <v>324.91482112436114</v>
      </c>
      <c r="H47" s="286">
        <v>294.12611575007196</v>
      </c>
      <c r="I47" s="286">
        <v>447.57290029683952</v>
      </c>
      <c r="J47" s="286">
        <v>239.93596964486866</v>
      </c>
      <c r="K47" s="286">
        <v>401.75872492442977</v>
      </c>
      <c r="L47" s="286">
        <v>238.18998061422303</v>
      </c>
      <c r="M47" s="286">
        <v>250</v>
      </c>
      <c r="N47" s="286">
        <v>219.91282160323195</v>
      </c>
      <c r="O47" s="286">
        <v>218.75</v>
      </c>
      <c r="P47" s="286">
        <v>218.75</v>
      </c>
      <c r="Q47" s="286">
        <v>239.60000000000002</v>
      </c>
      <c r="R47" s="286">
        <v>225.3</v>
      </c>
      <c r="S47" s="286">
        <v>75.5</v>
      </c>
      <c r="T47" s="286">
        <v>121</v>
      </c>
      <c r="U47" s="286">
        <v>185.3</v>
      </c>
      <c r="V47" s="286">
        <v>200.70000000000002</v>
      </c>
      <c r="W47" s="533">
        <v>183.8</v>
      </c>
      <c r="X47" s="286">
        <v>363.5</v>
      </c>
      <c r="Y47" s="286">
        <v>227.5</v>
      </c>
      <c r="Z47" s="286">
        <v>83.6</v>
      </c>
      <c r="AA47" s="17"/>
    </row>
    <row r="48" spans="1:28">
      <c r="A48" s="871" t="s">
        <v>4</v>
      </c>
      <c r="B48" s="92" t="s">
        <v>84</v>
      </c>
      <c r="C48" s="286" t="s">
        <v>94</v>
      </c>
      <c r="D48" s="286" t="s">
        <v>94</v>
      </c>
      <c r="E48" s="286" t="s">
        <v>94</v>
      </c>
      <c r="F48" s="286" t="s">
        <v>94</v>
      </c>
      <c r="G48" s="286" t="s">
        <v>94</v>
      </c>
      <c r="H48" s="286" t="s">
        <v>94</v>
      </c>
      <c r="I48" s="286" t="s">
        <v>94</v>
      </c>
      <c r="J48" s="286" t="s">
        <v>94</v>
      </c>
      <c r="K48" s="286" t="s">
        <v>94</v>
      </c>
      <c r="L48" s="286" t="s">
        <v>94</v>
      </c>
      <c r="M48" s="286" t="s">
        <v>94</v>
      </c>
      <c r="N48" s="286" t="s">
        <v>94</v>
      </c>
      <c r="O48" s="286" t="s">
        <v>94</v>
      </c>
      <c r="P48" s="286" t="s">
        <v>94</v>
      </c>
      <c r="Q48" s="286" t="s">
        <v>94</v>
      </c>
      <c r="R48" s="286" t="s">
        <v>94</v>
      </c>
      <c r="S48" s="286" t="s">
        <v>94</v>
      </c>
      <c r="T48" s="286" t="s">
        <v>94</v>
      </c>
      <c r="U48" s="286" t="s">
        <v>94</v>
      </c>
      <c r="V48" s="286" t="s">
        <v>94</v>
      </c>
      <c r="W48" s="286" t="s">
        <v>94</v>
      </c>
      <c r="X48" s="286" t="s">
        <v>94</v>
      </c>
      <c r="Y48" s="286" t="s">
        <v>94</v>
      </c>
      <c r="Z48" s="286" t="s">
        <v>94</v>
      </c>
      <c r="AA48" s="17"/>
    </row>
    <row r="49" spans="1:28">
      <c r="A49" s="871"/>
      <c r="B49" s="92" t="s">
        <v>57</v>
      </c>
      <c r="C49" s="286" t="s">
        <v>94</v>
      </c>
      <c r="D49" s="286" t="s">
        <v>94</v>
      </c>
      <c r="E49" s="286" t="s">
        <v>94</v>
      </c>
      <c r="F49" s="286" t="s">
        <v>94</v>
      </c>
      <c r="G49" s="286" t="s">
        <v>94</v>
      </c>
      <c r="H49" s="286" t="s">
        <v>94</v>
      </c>
      <c r="I49" s="286" t="s">
        <v>94</v>
      </c>
      <c r="J49" s="286" t="s">
        <v>94</v>
      </c>
      <c r="K49" s="286" t="s">
        <v>94</v>
      </c>
      <c r="L49" s="286" t="s">
        <v>94</v>
      </c>
      <c r="M49" s="286" t="s">
        <v>94</v>
      </c>
      <c r="N49" s="286" t="s">
        <v>94</v>
      </c>
      <c r="O49" s="286" t="s">
        <v>94</v>
      </c>
      <c r="P49" s="286" t="s">
        <v>94</v>
      </c>
      <c r="Q49" s="286" t="s">
        <v>94</v>
      </c>
      <c r="R49" s="286" t="s">
        <v>94</v>
      </c>
      <c r="S49" s="286" t="s">
        <v>94</v>
      </c>
      <c r="T49" s="286" t="s">
        <v>94</v>
      </c>
      <c r="U49" s="286" t="s">
        <v>94</v>
      </c>
      <c r="V49" s="286" t="s">
        <v>94</v>
      </c>
      <c r="W49" s="286" t="s">
        <v>94</v>
      </c>
      <c r="X49" s="286" t="s">
        <v>94</v>
      </c>
      <c r="Y49" s="286" t="s">
        <v>94</v>
      </c>
      <c r="Z49" s="286" t="s">
        <v>94</v>
      </c>
      <c r="AA49" s="17"/>
    </row>
    <row r="50" spans="1:28">
      <c r="A50" s="871"/>
      <c r="B50" s="92" t="s">
        <v>524</v>
      </c>
      <c r="C50" s="286" t="s">
        <v>94</v>
      </c>
      <c r="D50" s="286" t="s">
        <v>94</v>
      </c>
      <c r="E50" s="286" t="s">
        <v>94</v>
      </c>
      <c r="F50" s="286" t="s">
        <v>94</v>
      </c>
      <c r="G50" s="286" t="s">
        <v>94</v>
      </c>
      <c r="H50" s="286" t="s">
        <v>94</v>
      </c>
      <c r="I50" s="286" t="s">
        <v>94</v>
      </c>
      <c r="J50" s="286" t="s">
        <v>94</v>
      </c>
      <c r="K50" s="286" t="s">
        <v>94</v>
      </c>
      <c r="L50" s="286" t="s">
        <v>94</v>
      </c>
      <c r="M50" s="286" t="s">
        <v>94</v>
      </c>
      <c r="N50" s="286" t="s">
        <v>94</v>
      </c>
      <c r="O50" s="286" t="s">
        <v>94</v>
      </c>
      <c r="P50" s="286" t="s">
        <v>94</v>
      </c>
      <c r="Q50" s="286" t="s">
        <v>94</v>
      </c>
      <c r="R50" s="286" t="s">
        <v>94</v>
      </c>
      <c r="S50" s="286" t="s">
        <v>94</v>
      </c>
      <c r="T50" s="286" t="s">
        <v>94</v>
      </c>
      <c r="U50" s="286" t="s">
        <v>94</v>
      </c>
      <c r="V50" s="286" t="s">
        <v>94</v>
      </c>
      <c r="W50" s="286" t="s">
        <v>94</v>
      </c>
      <c r="X50" s="286" t="s">
        <v>94</v>
      </c>
      <c r="Y50" s="286" t="s">
        <v>94</v>
      </c>
      <c r="Z50" s="286" t="s">
        <v>94</v>
      </c>
      <c r="AA50" s="17"/>
    </row>
    <row r="51" spans="1:28">
      <c r="A51" s="871"/>
      <c r="B51" s="92" t="s">
        <v>56</v>
      </c>
      <c r="C51" s="286" t="s">
        <v>94</v>
      </c>
      <c r="D51" s="286" t="s">
        <v>94</v>
      </c>
      <c r="E51" s="286" t="s">
        <v>94</v>
      </c>
      <c r="F51" s="286" t="s">
        <v>94</v>
      </c>
      <c r="G51" s="286" t="s">
        <v>94</v>
      </c>
      <c r="H51" s="286" t="s">
        <v>94</v>
      </c>
      <c r="I51" s="286" t="s">
        <v>94</v>
      </c>
      <c r="J51" s="286" t="s">
        <v>94</v>
      </c>
      <c r="K51" s="286" t="s">
        <v>94</v>
      </c>
      <c r="L51" s="286" t="s">
        <v>94</v>
      </c>
      <c r="M51" s="286" t="s">
        <v>94</v>
      </c>
      <c r="N51" s="286" t="s">
        <v>94</v>
      </c>
      <c r="O51" s="286" t="s">
        <v>94</v>
      </c>
      <c r="P51" s="286" t="s">
        <v>94</v>
      </c>
      <c r="Q51" s="286" t="s">
        <v>94</v>
      </c>
      <c r="R51" s="286" t="s">
        <v>94</v>
      </c>
      <c r="S51" s="286" t="s">
        <v>94</v>
      </c>
      <c r="T51" s="286" t="s">
        <v>94</v>
      </c>
      <c r="U51" s="286" t="s">
        <v>94</v>
      </c>
      <c r="V51" s="286" t="s">
        <v>94</v>
      </c>
      <c r="W51" s="286" t="s">
        <v>94</v>
      </c>
      <c r="X51" s="286" t="s">
        <v>94</v>
      </c>
      <c r="Y51" s="286" t="s">
        <v>94</v>
      </c>
      <c r="Z51" s="286" t="s">
        <v>94</v>
      </c>
      <c r="AA51" s="17"/>
    </row>
    <row r="52" spans="1:28">
      <c r="A52" s="871" t="s">
        <v>3</v>
      </c>
      <c r="B52" s="92" t="s">
        <v>84</v>
      </c>
      <c r="C52" s="286">
        <v>352.45</v>
      </c>
      <c r="D52" s="286">
        <v>175.58</v>
      </c>
      <c r="E52" s="286">
        <v>197.27500000000001</v>
      </c>
      <c r="F52" s="286">
        <v>219.51400000000001</v>
      </c>
      <c r="G52" s="286">
        <v>373</v>
      </c>
      <c r="H52" s="286">
        <v>260</v>
      </c>
      <c r="I52" s="286">
        <v>96</v>
      </c>
      <c r="J52" s="286">
        <v>176</v>
      </c>
      <c r="K52" s="286">
        <v>255</v>
      </c>
      <c r="L52" s="286">
        <v>276.5</v>
      </c>
      <c r="M52" s="286">
        <v>196.5</v>
      </c>
      <c r="N52" s="286">
        <v>155</v>
      </c>
      <c r="O52" s="286">
        <v>135.5</v>
      </c>
      <c r="P52" s="286">
        <v>147.19999999999999</v>
      </c>
      <c r="Q52" s="286">
        <v>265</v>
      </c>
      <c r="R52" s="286">
        <v>120.5</v>
      </c>
      <c r="S52" s="286">
        <v>70.5</v>
      </c>
      <c r="T52" s="286">
        <v>152</v>
      </c>
      <c r="U52" s="286">
        <v>115</v>
      </c>
      <c r="V52" s="286">
        <v>127</v>
      </c>
      <c r="W52" s="286">
        <v>158</v>
      </c>
      <c r="X52" s="286">
        <v>215</v>
      </c>
      <c r="Y52" s="286">
        <v>103.1</v>
      </c>
      <c r="Z52" s="286">
        <v>94.3</v>
      </c>
      <c r="AA52" s="17"/>
      <c r="AB52" s="41"/>
    </row>
    <row r="53" spans="1:28">
      <c r="A53" s="871"/>
      <c r="B53" s="92" t="s">
        <v>57</v>
      </c>
      <c r="C53" s="286">
        <v>142200</v>
      </c>
      <c r="D53" s="286">
        <v>88300</v>
      </c>
      <c r="E53" s="286">
        <v>75250</v>
      </c>
      <c r="F53" s="286">
        <v>95497</v>
      </c>
      <c r="G53" s="286">
        <v>130000</v>
      </c>
      <c r="H53" s="286">
        <v>86500</v>
      </c>
      <c r="I53" s="286">
        <v>37150</v>
      </c>
      <c r="J53" s="286">
        <v>69000</v>
      </c>
      <c r="K53" s="286">
        <v>86800</v>
      </c>
      <c r="L53" s="286">
        <v>85500</v>
      </c>
      <c r="M53" s="286">
        <v>86675</v>
      </c>
      <c r="N53" s="286">
        <v>69200</v>
      </c>
      <c r="O53" s="286">
        <v>48550</v>
      </c>
      <c r="P53" s="286">
        <v>62620</v>
      </c>
      <c r="Q53" s="286">
        <v>78850</v>
      </c>
      <c r="R53" s="286">
        <v>70500</v>
      </c>
      <c r="S53" s="286">
        <v>48500</v>
      </c>
      <c r="T53" s="286">
        <v>42350</v>
      </c>
      <c r="U53" s="286">
        <v>28800</v>
      </c>
      <c r="V53" s="286">
        <v>50500</v>
      </c>
      <c r="W53" s="286">
        <v>42500</v>
      </c>
      <c r="X53" s="286">
        <v>49200</v>
      </c>
      <c r="Y53" s="286">
        <v>37200</v>
      </c>
      <c r="Z53" s="286">
        <f>34*1000</f>
        <v>34000</v>
      </c>
      <c r="AA53" s="17"/>
      <c r="AB53" s="41"/>
    </row>
    <row r="54" spans="1:28">
      <c r="A54" s="871"/>
      <c r="B54" s="92" t="s">
        <v>524</v>
      </c>
      <c r="C54" s="286">
        <v>142200</v>
      </c>
      <c r="D54" s="286">
        <v>88000</v>
      </c>
      <c r="E54" s="286">
        <v>75250</v>
      </c>
      <c r="F54" s="286">
        <v>95497</v>
      </c>
      <c r="G54" s="286">
        <v>130000</v>
      </c>
      <c r="H54" s="286">
        <v>86500</v>
      </c>
      <c r="I54" s="286">
        <v>37150</v>
      </c>
      <c r="J54" s="286">
        <v>69000</v>
      </c>
      <c r="K54" s="286">
        <v>86800</v>
      </c>
      <c r="L54" s="286">
        <v>85500</v>
      </c>
      <c r="M54" s="286">
        <v>86675</v>
      </c>
      <c r="N54" s="286">
        <v>69200</v>
      </c>
      <c r="O54" s="286">
        <v>48550</v>
      </c>
      <c r="P54" s="286">
        <v>62620</v>
      </c>
      <c r="Q54" s="286">
        <v>78750</v>
      </c>
      <c r="R54" s="286">
        <v>70500</v>
      </c>
      <c r="S54" s="286">
        <v>48500</v>
      </c>
      <c r="T54" s="286">
        <v>42350</v>
      </c>
      <c r="U54" s="286">
        <v>28800</v>
      </c>
      <c r="V54" s="286">
        <v>50500</v>
      </c>
      <c r="W54" s="533">
        <v>42500</v>
      </c>
      <c r="X54" s="286">
        <v>49200</v>
      </c>
      <c r="Y54" s="286">
        <v>37200</v>
      </c>
      <c r="Z54" s="286">
        <v>34000</v>
      </c>
      <c r="AA54" s="17"/>
    </row>
    <row r="55" spans="1:28">
      <c r="A55" s="871"/>
      <c r="B55" s="92" t="s">
        <v>56</v>
      </c>
      <c r="C55" s="286">
        <v>2478.5513361462727</v>
      </c>
      <c r="D55" s="286">
        <v>1988.4484711211778</v>
      </c>
      <c r="E55" s="286">
        <v>2621.5946843853822</v>
      </c>
      <c r="F55" s="286">
        <v>2298.6481250719917</v>
      </c>
      <c r="G55" s="286">
        <v>2869.2307692307691</v>
      </c>
      <c r="H55" s="286">
        <v>3005.7803468208094</v>
      </c>
      <c r="I55" s="286">
        <v>2584.1184387617764</v>
      </c>
      <c r="J55" s="286">
        <v>2550.7246376811595</v>
      </c>
      <c r="K55" s="286">
        <v>2937.7880184331798</v>
      </c>
      <c r="L55" s="286">
        <v>3233.9181286549706</v>
      </c>
      <c r="M55" s="286">
        <v>2267.0897029131816</v>
      </c>
      <c r="N55" s="286">
        <v>2239.884393063584</v>
      </c>
      <c r="O55" s="286">
        <v>2790.9371781668383</v>
      </c>
      <c r="P55" s="286">
        <v>2350.6866815713829</v>
      </c>
      <c r="Q55" s="286">
        <v>3360.8116677235257</v>
      </c>
      <c r="R55" s="286">
        <v>1709.2198581560283</v>
      </c>
      <c r="S55" s="286">
        <v>1453.6082474226805</v>
      </c>
      <c r="T55" s="286">
        <v>3589.1381345926802</v>
      </c>
      <c r="U55" s="286">
        <v>3993.0555555555557</v>
      </c>
      <c r="V55" s="286">
        <v>2514.8514851485147</v>
      </c>
      <c r="W55" s="286">
        <v>3717.6470588235293</v>
      </c>
      <c r="X55" s="286">
        <v>4369.9186991869919</v>
      </c>
      <c r="Y55" s="533">
        <v>2771.505376344086</v>
      </c>
      <c r="Z55" s="533">
        <f>Z52/Z53*1000000</f>
        <v>2773.5294117647059</v>
      </c>
      <c r="AA55" s="17"/>
    </row>
    <row r="56" spans="1:28">
      <c r="A56" s="872" t="s">
        <v>32</v>
      </c>
      <c r="B56" s="92" t="s">
        <v>84</v>
      </c>
      <c r="C56" s="286">
        <v>598.20000000000005</v>
      </c>
      <c r="D56" s="286">
        <v>691.69</v>
      </c>
      <c r="E56" s="286">
        <v>635.74</v>
      </c>
      <c r="F56" s="286">
        <v>198.87</v>
      </c>
      <c r="G56" s="286">
        <v>648.54</v>
      </c>
      <c r="H56" s="286">
        <v>729.74</v>
      </c>
      <c r="I56" s="286">
        <v>711.64</v>
      </c>
      <c r="J56" s="286">
        <v>971.19808479999995</v>
      </c>
      <c r="K56" s="286">
        <v>550.65441899999996</v>
      </c>
      <c r="L56" s="286">
        <v>709.31</v>
      </c>
      <c r="M56" s="286">
        <v>798.54350050000005</v>
      </c>
      <c r="N56" s="286">
        <v>806.57352660000004</v>
      </c>
      <c r="O56" s="286">
        <v>838.71753390000003</v>
      </c>
      <c r="P56" s="286">
        <v>832.08429799999999</v>
      </c>
      <c r="Q56" s="286">
        <v>883.19500000000005</v>
      </c>
      <c r="R56" s="286">
        <v>676.77200000000005</v>
      </c>
      <c r="S56" s="286">
        <v>465.07799999999997</v>
      </c>
      <c r="T56" s="286">
        <v>755.04</v>
      </c>
      <c r="U56" s="286">
        <v>672.23400000000004</v>
      </c>
      <c r="V56" s="286">
        <v>732</v>
      </c>
      <c r="W56" s="533">
        <v>601.47</v>
      </c>
      <c r="X56" s="286">
        <v>382.06599999999997</v>
      </c>
      <c r="Y56" s="286">
        <v>777.84</v>
      </c>
      <c r="Z56" s="286">
        <v>1019</v>
      </c>
      <c r="AA56" s="17"/>
    </row>
    <row r="57" spans="1:28">
      <c r="A57" s="872"/>
      <c r="B57" s="92" t="s">
        <v>57</v>
      </c>
      <c r="C57" s="286">
        <v>736200</v>
      </c>
      <c r="D57" s="286">
        <v>691690</v>
      </c>
      <c r="E57" s="286">
        <v>655380</v>
      </c>
      <c r="F57" s="286">
        <v>449590</v>
      </c>
      <c r="G57" s="286">
        <v>697220</v>
      </c>
      <c r="H57" s="286">
        <v>737080</v>
      </c>
      <c r="I57" s="286">
        <v>715870</v>
      </c>
      <c r="J57" s="286">
        <v>817946</v>
      </c>
      <c r="K57" s="286">
        <v>566758.59149999998</v>
      </c>
      <c r="L57" s="286">
        <v>874220</v>
      </c>
      <c r="M57" s="286">
        <v>618368.6446</v>
      </c>
      <c r="N57" s="286">
        <v>811163.32310000004</v>
      </c>
      <c r="O57" s="286">
        <v>839423.99890000001</v>
      </c>
      <c r="P57" s="286">
        <v>711388.11399999994</v>
      </c>
      <c r="Q57" s="286">
        <v>851478</v>
      </c>
      <c r="R57" s="286">
        <v>755836</v>
      </c>
      <c r="S57" s="286">
        <v>835042</v>
      </c>
      <c r="T57" s="286">
        <v>752710</v>
      </c>
      <c r="U57" s="286">
        <v>609566</v>
      </c>
      <c r="V57" s="286" t="s">
        <v>600</v>
      </c>
      <c r="W57" s="286">
        <v>512890</v>
      </c>
      <c r="X57" s="286">
        <v>672500</v>
      </c>
      <c r="Y57" s="286">
        <v>569039</v>
      </c>
      <c r="Z57" s="286">
        <v>603987</v>
      </c>
      <c r="AA57" s="17"/>
    </row>
    <row r="58" spans="1:28">
      <c r="A58" s="872"/>
      <c r="B58" s="92" t="s">
        <v>524</v>
      </c>
      <c r="C58" s="286">
        <v>736200</v>
      </c>
      <c r="D58" s="286">
        <v>691690</v>
      </c>
      <c r="E58" s="286">
        <v>655380</v>
      </c>
      <c r="F58" s="286">
        <v>449590</v>
      </c>
      <c r="G58" s="286">
        <v>697220</v>
      </c>
      <c r="H58" s="286">
        <v>737080</v>
      </c>
      <c r="I58" s="286">
        <v>715884</v>
      </c>
      <c r="J58" s="286">
        <v>817946</v>
      </c>
      <c r="K58" s="286">
        <v>566760</v>
      </c>
      <c r="L58" s="286">
        <v>874219</v>
      </c>
      <c r="M58" s="286">
        <v>618370</v>
      </c>
      <c r="N58" s="286">
        <v>811164</v>
      </c>
      <c r="O58" s="286">
        <v>839423</v>
      </c>
      <c r="P58" s="286">
        <v>711388</v>
      </c>
      <c r="Q58" s="286">
        <v>851478</v>
      </c>
      <c r="R58" s="286">
        <v>755836</v>
      </c>
      <c r="S58" s="286">
        <v>734482</v>
      </c>
      <c r="T58" s="286">
        <v>753708</v>
      </c>
      <c r="U58" s="286">
        <v>609567</v>
      </c>
      <c r="V58" s="286">
        <v>646868</v>
      </c>
      <c r="W58" s="533">
        <v>700000</v>
      </c>
      <c r="X58" s="286">
        <v>747915</v>
      </c>
      <c r="Y58" s="286">
        <v>711770</v>
      </c>
      <c r="Z58" s="286">
        <v>683967</v>
      </c>
      <c r="AA58" s="17"/>
    </row>
    <row r="59" spans="1:28">
      <c r="A59" s="872"/>
      <c r="B59" s="92" t="s">
        <v>56</v>
      </c>
      <c r="C59" s="533">
        <v>812.55093724531378</v>
      </c>
      <c r="D59" s="533">
        <v>1000</v>
      </c>
      <c r="E59" s="533">
        <v>970.03265281210895</v>
      </c>
      <c r="F59" s="533">
        <v>442.33635089748435</v>
      </c>
      <c r="G59" s="533">
        <v>930.1798571469551</v>
      </c>
      <c r="H59" s="533">
        <v>990.04178650892709</v>
      </c>
      <c r="I59" s="533">
        <v>994.09110592705383</v>
      </c>
      <c r="J59" s="533">
        <v>1187.3621055668712</v>
      </c>
      <c r="K59" s="533">
        <v>971.58548147037664</v>
      </c>
      <c r="L59" s="533">
        <v>811.36327240282765</v>
      </c>
      <c r="M59" s="533">
        <v>1291.3712677274386</v>
      </c>
      <c r="N59" s="533">
        <v>994.34171101023242</v>
      </c>
      <c r="O59" s="533">
        <v>999.15839313514289</v>
      </c>
      <c r="P59" s="533">
        <v>1169.6629190518076</v>
      </c>
      <c r="Q59" s="533">
        <v>1037.2493476049881</v>
      </c>
      <c r="R59" s="533">
        <v>895.39529739255602</v>
      </c>
      <c r="S59" s="533">
        <v>556.95162638525971</v>
      </c>
      <c r="T59" s="533">
        <v>1003.0954816596033</v>
      </c>
      <c r="U59" s="533">
        <v>1102.8075712884249</v>
      </c>
      <c r="V59" s="286">
        <v>1131.4000000000001</v>
      </c>
      <c r="W59" s="533">
        <v>1172.7075981204546</v>
      </c>
      <c r="X59" s="533">
        <v>568.12788104089225</v>
      </c>
      <c r="Y59" s="533">
        <v>1366.9361853932683</v>
      </c>
      <c r="Z59" s="533">
        <v>1200</v>
      </c>
      <c r="AA59" s="17"/>
    </row>
    <row r="60" spans="1:28">
      <c r="A60" s="871" t="s">
        <v>1</v>
      </c>
      <c r="B60" s="92" t="s">
        <v>84</v>
      </c>
      <c r="C60" s="286">
        <v>22.962</v>
      </c>
      <c r="D60" s="286">
        <v>30.244720000000001</v>
      </c>
      <c r="E60" s="286">
        <v>16.800999999999998</v>
      </c>
      <c r="F60" s="286">
        <v>20.300999999999998</v>
      </c>
      <c r="G60" s="286">
        <v>24.466999999999999</v>
      </c>
      <c r="H60" s="286">
        <v>18.713999999999999</v>
      </c>
      <c r="I60" s="286">
        <v>21.047000000000001</v>
      </c>
      <c r="J60" s="286">
        <v>12.77338</v>
      </c>
      <c r="K60" s="286">
        <v>9.9920000000000009</v>
      </c>
      <c r="L60" s="286">
        <v>21.829000000000001</v>
      </c>
      <c r="M60" s="286">
        <v>27.73207</v>
      </c>
      <c r="N60" s="286">
        <v>18.457999999999998</v>
      </c>
      <c r="O60" s="286">
        <v>15.379</v>
      </c>
      <c r="P60" s="286">
        <v>11.55741555</v>
      </c>
      <c r="Q60" s="286">
        <v>11.55741555</v>
      </c>
      <c r="R60" s="286">
        <v>8.1232436250000006</v>
      </c>
      <c r="S60" s="286">
        <v>14.106999999999999</v>
      </c>
      <c r="T60" s="286">
        <v>17.3368</v>
      </c>
      <c r="U60" s="286">
        <v>13.13</v>
      </c>
      <c r="V60" s="286">
        <v>6.6842511980549961</v>
      </c>
      <c r="W60" s="533">
        <v>20.011044159236413</v>
      </c>
      <c r="X60" s="286">
        <v>18.37247</v>
      </c>
      <c r="Y60" s="286">
        <v>14.842739417040582</v>
      </c>
      <c r="Z60" s="286">
        <f>6835.86110315628/1000</f>
        <v>6.8358611031562795</v>
      </c>
      <c r="AA60" s="17"/>
    </row>
    <row r="61" spans="1:28">
      <c r="A61" s="871"/>
      <c r="B61" s="92" t="s">
        <v>57</v>
      </c>
      <c r="C61" s="286">
        <v>32504</v>
      </c>
      <c r="D61" s="286">
        <v>43353.37</v>
      </c>
      <c r="E61" s="286">
        <v>30035</v>
      </c>
      <c r="F61" s="286">
        <v>37054</v>
      </c>
      <c r="G61" s="286">
        <v>47389.5</v>
      </c>
      <c r="H61" s="286">
        <v>57432</v>
      </c>
      <c r="I61" s="286">
        <v>43627</v>
      </c>
      <c r="J61" s="286">
        <v>31595.72</v>
      </c>
      <c r="K61" s="286">
        <v>24349</v>
      </c>
      <c r="L61" s="286">
        <v>40485</v>
      </c>
      <c r="M61" s="286">
        <v>34251.199999999997</v>
      </c>
      <c r="N61" s="286">
        <v>26854</v>
      </c>
      <c r="O61" s="286">
        <v>18685</v>
      </c>
      <c r="P61" s="286">
        <v>17334.953870000001</v>
      </c>
      <c r="Q61" s="286">
        <v>17334.953870000001</v>
      </c>
      <c r="R61" s="286">
        <v>24330.887200000001</v>
      </c>
      <c r="S61" s="286">
        <v>33238</v>
      </c>
      <c r="T61" s="286">
        <v>33728.199999999997</v>
      </c>
      <c r="U61" s="286">
        <v>32308</v>
      </c>
      <c r="V61" s="286">
        <v>37829.955378929044</v>
      </c>
      <c r="W61" s="286">
        <v>51859.785256347161</v>
      </c>
      <c r="X61" s="286">
        <v>43892.565484255305</v>
      </c>
      <c r="Y61" s="286">
        <v>30135.985725565341</v>
      </c>
      <c r="Z61" s="650">
        <v>42557.403086971746</v>
      </c>
      <c r="AA61" s="17"/>
    </row>
    <row r="62" spans="1:28">
      <c r="A62" s="871"/>
      <c r="B62" s="92" t="s">
        <v>524</v>
      </c>
      <c r="C62" s="286">
        <v>39281</v>
      </c>
      <c r="D62" s="286">
        <v>21782</v>
      </c>
      <c r="E62" s="286">
        <v>22000</v>
      </c>
      <c r="F62" s="286">
        <v>37000</v>
      </c>
      <c r="G62" s="286">
        <v>42203</v>
      </c>
      <c r="H62" s="286">
        <v>21791</v>
      </c>
      <c r="I62" s="286">
        <v>35000</v>
      </c>
      <c r="J62" s="286">
        <v>19427</v>
      </c>
      <c r="K62" s="286">
        <v>33537</v>
      </c>
      <c r="L62" s="286">
        <v>32212</v>
      </c>
      <c r="M62" s="286">
        <v>28908</v>
      </c>
      <c r="N62" s="286">
        <v>22446</v>
      </c>
      <c r="O62" s="286">
        <v>15714</v>
      </c>
      <c r="P62" s="286">
        <v>23112</v>
      </c>
      <c r="Q62" s="286">
        <v>14035</v>
      </c>
      <c r="R62" s="286">
        <v>10099</v>
      </c>
      <c r="S62" s="286">
        <v>26673</v>
      </c>
      <c r="T62" s="286">
        <v>27469</v>
      </c>
      <c r="U62" s="286">
        <v>20159</v>
      </c>
      <c r="V62" s="286">
        <v>8309</v>
      </c>
      <c r="W62" s="533">
        <v>35222</v>
      </c>
      <c r="X62" s="286">
        <v>31877</v>
      </c>
      <c r="Y62" s="286">
        <v>20460</v>
      </c>
      <c r="Z62" s="286">
        <v>13749</v>
      </c>
      <c r="AA62" s="17"/>
    </row>
    <row r="63" spans="1:28">
      <c r="A63" s="871"/>
      <c r="B63" s="92" t="s">
        <v>56</v>
      </c>
      <c r="C63" s="533">
        <v>706.4361309377307</v>
      </c>
      <c r="D63" s="533">
        <v>697.63250238678097</v>
      </c>
      <c r="E63" s="533">
        <v>559.38072249042784</v>
      </c>
      <c r="F63" s="533">
        <v>547.87607275867651</v>
      </c>
      <c r="G63" s="533">
        <v>516.29580392280991</v>
      </c>
      <c r="H63" s="533">
        <v>325.84621813623068</v>
      </c>
      <c r="I63" s="533">
        <v>482.43060490063493</v>
      </c>
      <c r="J63" s="533">
        <v>404.27564239713479</v>
      </c>
      <c r="K63" s="533">
        <v>410.36592878557639</v>
      </c>
      <c r="L63" s="533">
        <v>539.18735334074347</v>
      </c>
      <c r="M63" s="533">
        <v>809.66710655393103</v>
      </c>
      <c r="N63" s="533">
        <v>687.3463915990169</v>
      </c>
      <c r="O63" s="533">
        <v>823.06663098742308</v>
      </c>
      <c r="P63" s="533">
        <v>666.71164150031859</v>
      </c>
      <c r="Q63" s="533">
        <v>666.71164150031859</v>
      </c>
      <c r="R63" s="533">
        <v>333.86549196611298</v>
      </c>
      <c r="S63" s="533">
        <v>424.42385221734162</v>
      </c>
      <c r="T63" s="533">
        <v>514.01497856393166</v>
      </c>
      <c r="U63" s="533">
        <v>406.40089142008173</v>
      </c>
      <c r="V63" s="533">
        <v>176.69201909178213</v>
      </c>
      <c r="W63" s="533">
        <v>385.86824184327384</v>
      </c>
      <c r="X63" s="533">
        <v>418.57817599179492</v>
      </c>
      <c r="Y63" s="533">
        <v>492.52543295602243</v>
      </c>
      <c r="Z63" s="533">
        <f>(Z60/Z61)*1000000</f>
        <v>160.6268382773799</v>
      </c>
      <c r="AA63" s="17"/>
    </row>
    <row r="64" spans="1:28">
      <c r="A64" s="871" t="s">
        <v>0</v>
      </c>
      <c r="B64" s="92" t="s">
        <v>84</v>
      </c>
      <c r="C64" s="286">
        <v>46</v>
      </c>
      <c r="D64" s="286">
        <v>56</v>
      </c>
      <c r="E64" s="286">
        <v>22</v>
      </c>
      <c r="F64" s="286">
        <v>71</v>
      </c>
      <c r="G64" s="286">
        <v>158</v>
      </c>
      <c r="H64" s="286">
        <v>49</v>
      </c>
      <c r="I64" s="286">
        <v>118</v>
      </c>
      <c r="J64" s="286">
        <v>96</v>
      </c>
      <c r="K64" s="286">
        <v>9.9920000000000009</v>
      </c>
      <c r="L64" s="286">
        <v>21.828988420000005</v>
      </c>
      <c r="M64" s="286">
        <v>74</v>
      </c>
      <c r="N64" s="286">
        <v>51</v>
      </c>
      <c r="O64" s="286">
        <v>44</v>
      </c>
      <c r="P64" s="286">
        <v>70</v>
      </c>
      <c r="Q64" s="286">
        <v>104</v>
      </c>
      <c r="R64" s="286">
        <v>35</v>
      </c>
      <c r="S64" s="286"/>
      <c r="T64" s="286">
        <v>127</v>
      </c>
      <c r="U64" s="286">
        <v>73</v>
      </c>
      <c r="V64" s="286">
        <v>37</v>
      </c>
      <c r="W64" s="286">
        <v>143</v>
      </c>
      <c r="X64" s="286">
        <v>128</v>
      </c>
      <c r="Y64" s="286">
        <v>86</v>
      </c>
      <c r="Z64" s="286">
        <v>77.91</v>
      </c>
      <c r="AA64" s="17"/>
      <c r="AB64" s="43"/>
    </row>
    <row r="65" spans="1:28">
      <c r="A65" s="871"/>
      <c r="B65" s="92" t="s">
        <v>57</v>
      </c>
      <c r="C65" s="286">
        <v>116248</v>
      </c>
      <c r="D65" s="286">
        <v>110138</v>
      </c>
      <c r="E65" s="286">
        <v>81513</v>
      </c>
      <c r="F65" s="286">
        <v>128530</v>
      </c>
      <c r="G65" s="286">
        <v>255827</v>
      </c>
      <c r="H65" s="286">
        <v>178421.43</v>
      </c>
      <c r="I65" s="286">
        <v>288973</v>
      </c>
      <c r="J65" s="286">
        <v>289859</v>
      </c>
      <c r="K65" s="286">
        <v>24349</v>
      </c>
      <c r="L65" s="286">
        <v>40485.49</v>
      </c>
      <c r="M65" s="286">
        <v>272678.95999999996</v>
      </c>
      <c r="N65" s="286">
        <v>222987.88</v>
      </c>
      <c r="O65" s="286">
        <v>216795.68427200001</v>
      </c>
      <c r="P65" s="286">
        <v>226843</v>
      </c>
      <c r="Q65" s="286">
        <v>226126.97902</v>
      </c>
      <c r="R65" s="286">
        <v>146363.16517000002</v>
      </c>
      <c r="S65" s="286"/>
      <c r="T65" s="286">
        <v>176009.14381999997</v>
      </c>
      <c r="U65" s="286">
        <v>113148.3689</v>
      </c>
      <c r="V65" s="286">
        <v>126964.783474</v>
      </c>
      <c r="W65" s="286">
        <v>224105.99099999998</v>
      </c>
      <c r="X65" s="286">
        <v>184892</v>
      </c>
      <c r="Y65" s="286">
        <v>217315</v>
      </c>
      <c r="Z65" s="286">
        <v>428304</v>
      </c>
      <c r="AA65" s="17"/>
      <c r="AB65" s="43"/>
    </row>
    <row r="66" spans="1:28">
      <c r="A66" s="871"/>
      <c r="B66" s="92" t="s">
        <v>524</v>
      </c>
      <c r="C66" s="286">
        <v>116248</v>
      </c>
      <c r="D66" s="286">
        <v>110138</v>
      </c>
      <c r="E66" s="286">
        <v>81513</v>
      </c>
      <c r="F66" s="286">
        <v>128530</v>
      </c>
      <c r="G66" s="286">
        <v>255827</v>
      </c>
      <c r="H66" s="286">
        <v>178421</v>
      </c>
      <c r="I66" s="286">
        <v>288973</v>
      </c>
      <c r="J66" s="286">
        <v>289859</v>
      </c>
      <c r="K66" s="286">
        <v>291000</v>
      </c>
      <c r="L66" s="286">
        <v>215619</v>
      </c>
      <c r="M66" s="286">
        <v>272679</v>
      </c>
      <c r="N66" s="286">
        <v>222988</v>
      </c>
      <c r="O66" s="286">
        <v>216796</v>
      </c>
      <c r="P66" s="286">
        <v>226843</v>
      </c>
      <c r="Q66" s="286">
        <v>226127</v>
      </c>
      <c r="R66" s="286">
        <v>146363</v>
      </c>
      <c r="S66" s="286">
        <v>190398</v>
      </c>
      <c r="T66" s="286">
        <v>176213</v>
      </c>
      <c r="U66" s="286">
        <v>115914</v>
      </c>
      <c r="V66" s="286">
        <v>107649</v>
      </c>
      <c r="W66" s="533">
        <v>224106</v>
      </c>
      <c r="X66" s="286">
        <v>184892</v>
      </c>
      <c r="Y66" s="286">
        <v>198958</v>
      </c>
      <c r="Z66" s="286">
        <v>405116</v>
      </c>
      <c r="AA66" s="17"/>
    </row>
    <row r="67" spans="1:28">
      <c r="A67" s="871"/>
      <c r="B67" s="92" t="s">
        <v>56</v>
      </c>
      <c r="C67" s="286">
        <v>395.70573257174317</v>
      </c>
      <c r="D67" s="286">
        <v>508.45303165120123</v>
      </c>
      <c r="E67" s="286">
        <v>269.89559947493041</v>
      </c>
      <c r="F67" s="286">
        <v>552.40021784797318</v>
      </c>
      <c r="G67" s="286">
        <v>617.60486578820849</v>
      </c>
      <c r="H67" s="286">
        <v>274.63068758052214</v>
      </c>
      <c r="I67" s="286">
        <v>408.34264792904526</v>
      </c>
      <c r="J67" s="286">
        <v>331.19551230080833</v>
      </c>
      <c r="K67" s="286">
        <v>410.36592878557639</v>
      </c>
      <c r="L67" s="286">
        <v>539.18054147300688</v>
      </c>
      <c r="M67" s="286">
        <v>271.38140764509302</v>
      </c>
      <c r="N67" s="286">
        <v>228.71198201444849</v>
      </c>
      <c r="O67" s="286">
        <v>202.95606966417259</v>
      </c>
      <c r="P67" s="286">
        <v>308.58346962436576</v>
      </c>
      <c r="Q67" s="286">
        <v>459.9185840217749</v>
      </c>
      <c r="R67" s="286">
        <v>239.13120462616186</v>
      </c>
      <c r="S67" s="286"/>
      <c r="T67" s="286">
        <v>721.55342184880828</v>
      </c>
      <c r="U67" s="286">
        <v>645.17059070040204</v>
      </c>
      <c r="V67" s="286">
        <v>291.41939195743129</v>
      </c>
      <c r="W67" s="286">
        <v>638.0909290372341</v>
      </c>
      <c r="X67" s="286">
        <v>697.203247283564</v>
      </c>
      <c r="Y67" s="286">
        <v>369.66479033141371</v>
      </c>
      <c r="Z67" s="286">
        <v>181.89391197537927</v>
      </c>
      <c r="AA67" s="17"/>
    </row>
    <row r="68" spans="1:28">
      <c r="A68" s="17"/>
      <c r="B68" s="17"/>
      <c r="C68" s="43"/>
      <c r="D68" s="43"/>
      <c r="E68" s="43"/>
      <c r="F68" s="43"/>
      <c r="G68" s="43"/>
      <c r="H68" s="43"/>
      <c r="I68" s="43"/>
      <c r="J68" s="43"/>
      <c r="K68" s="43"/>
      <c r="L68" s="43"/>
      <c r="M68" s="43"/>
      <c r="P68" s="17"/>
      <c r="AA68" s="17"/>
    </row>
    <row r="69" spans="1:28" ht="15" customHeight="1">
      <c r="A69" s="44" t="s">
        <v>18</v>
      </c>
      <c r="B69" s="13"/>
      <c r="D69" s="13"/>
      <c r="E69" s="13"/>
      <c r="F69" s="13"/>
      <c r="G69" s="13"/>
      <c r="H69" s="13"/>
      <c r="I69" s="13"/>
      <c r="J69" s="13"/>
      <c r="K69" s="13"/>
      <c r="L69" s="13"/>
      <c r="M69" s="43"/>
      <c r="P69" s="17"/>
      <c r="AA69" s="17"/>
    </row>
    <row r="70" spans="1:28">
      <c r="B70" s="17"/>
      <c r="C70"/>
      <c r="D70" s="43"/>
      <c r="E70" s="43"/>
      <c r="F70" s="43"/>
      <c r="G70" s="43"/>
      <c r="H70" s="43"/>
      <c r="I70" s="43"/>
      <c r="J70" s="43"/>
      <c r="K70" s="43"/>
      <c r="L70" s="43"/>
      <c r="M70" s="43"/>
      <c r="P70" s="17"/>
      <c r="AA70" s="17"/>
    </row>
    <row r="71" spans="1:28" ht="14.7" customHeight="1">
      <c r="A71" s="13" t="s">
        <v>379</v>
      </c>
      <c r="B71" s="17"/>
      <c r="D71" s="17"/>
      <c r="E71" s="17"/>
      <c r="F71" s="17"/>
      <c r="G71" s="17"/>
      <c r="H71" s="17"/>
      <c r="I71" s="17"/>
      <c r="J71" s="17"/>
      <c r="K71" s="17"/>
      <c r="L71" s="17"/>
      <c r="M71" s="43"/>
      <c r="P71" s="17"/>
      <c r="AA71" s="17"/>
    </row>
    <row r="72" spans="1:28">
      <c r="A72" s="43"/>
      <c r="B72" s="17"/>
      <c r="D72" s="41"/>
      <c r="E72" s="52"/>
      <c r="F72" s="43"/>
      <c r="G72" s="43"/>
      <c r="H72" s="43"/>
      <c r="I72" s="43"/>
      <c r="J72" s="43"/>
      <c r="K72" s="43"/>
      <c r="L72" s="43"/>
      <c r="M72" s="43"/>
      <c r="P72" s="17"/>
      <c r="AA72" s="17"/>
    </row>
    <row r="73" spans="1:28" ht="14.7" customHeight="1">
      <c r="A73" s="17" t="s">
        <v>109</v>
      </c>
      <c r="B73" s="17"/>
      <c r="D73" s="17"/>
      <c r="E73" s="17"/>
      <c r="F73" s="17"/>
      <c r="G73" s="17"/>
      <c r="H73" s="17"/>
      <c r="I73" s="17"/>
      <c r="J73" s="17"/>
      <c r="K73" s="17"/>
      <c r="L73" s="17"/>
      <c r="M73" s="43"/>
      <c r="P73" s="17"/>
      <c r="AA73" s="17"/>
    </row>
    <row r="74" spans="1:28">
      <c r="A74" s="23"/>
      <c r="B74" s="17"/>
      <c r="D74" s="41"/>
      <c r="E74" s="43"/>
      <c r="F74" s="43"/>
      <c r="G74" s="43"/>
      <c r="H74" s="43"/>
      <c r="I74" s="43"/>
      <c r="J74" s="43"/>
      <c r="K74" s="43"/>
      <c r="L74" s="43"/>
      <c r="M74" s="43"/>
      <c r="P74" s="17"/>
      <c r="AA74" s="17"/>
    </row>
    <row r="75" spans="1:28" ht="14.7" customHeight="1">
      <c r="A75" s="17" t="s">
        <v>110</v>
      </c>
      <c r="B75" s="57"/>
      <c r="D75" s="42"/>
      <c r="E75" s="42"/>
      <c r="F75" s="42"/>
      <c r="G75" s="42"/>
      <c r="H75" s="42"/>
      <c r="I75" s="42"/>
      <c r="J75" s="42"/>
      <c r="K75" s="42"/>
      <c r="L75" s="42"/>
      <c r="M75" s="43"/>
      <c r="P75" s="17"/>
      <c r="AA75" s="17"/>
    </row>
    <row r="76" spans="1:28">
      <c r="A76" s="23"/>
      <c r="B76" s="17"/>
      <c r="C76" s="42"/>
      <c r="D76" s="42"/>
      <c r="E76" s="42"/>
      <c r="F76" s="42"/>
      <c r="G76" s="42"/>
      <c r="H76" s="42"/>
      <c r="I76" s="42"/>
      <c r="J76" s="42"/>
      <c r="K76" s="42"/>
      <c r="L76" s="42"/>
      <c r="M76" s="43"/>
      <c r="P76" s="17"/>
      <c r="AA76" s="17"/>
    </row>
    <row r="77" spans="1:28">
      <c r="A77" s="17" t="s">
        <v>2732</v>
      </c>
      <c r="B77" s="17"/>
      <c r="C77" s="42"/>
      <c r="D77" s="42"/>
      <c r="E77" s="42"/>
      <c r="F77" s="42"/>
      <c r="G77" s="42"/>
      <c r="H77" s="42"/>
      <c r="I77" s="42"/>
      <c r="J77" s="42"/>
      <c r="K77" s="42"/>
      <c r="L77" s="42"/>
      <c r="M77" s="43"/>
      <c r="P77" s="17"/>
      <c r="AA77" s="17"/>
    </row>
    <row r="78" spans="1:28">
      <c r="A78" s="23"/>
      <c r="B78" s="17"/>
      <c r="C78" s="42"/>
      <c r="D78" s="42"/>
      <c r="E78" s="42"/>
      <c r="F78" s="42"/>
      <c r="G78" s="42"/>
      <c r="H78" s="42"/>
      <c r="I78" s="42"/>
      <c r="J78" s="42"/>
      <c r="K78" s="42"/>
      <c r="L78" s="42"/>
      <c r="M78" s="43"/>
      <c r="P78" s="17"/>
      <c r="AA78" s="17"/>
    </row>
    <row r="79" spans="1:28">
      <c r="A79" s="17" t="s">
        <v>3172</v>
      </c>
      <c r="B79" s="17"/>
      <c r="D79" s="43"/>
      <c r="E79" s="43"/>
      <c r="F79" s="43"/>
      <c r="G79" s="43"/>
      <c r="H79" s="43"/>
      <c r="I79" s="43"/>
      <c r="J79" s="43"/>
      <c r="K79" s="43"/>
      <c r="L79" s="43"/>
      <c r="M79" s="43"/>
      <c r="P79" s="17"/>
      <c r="AA79" s="17"/>
    </row>
    <row r="80" spans="1:28">
      <c r="B80" s="17"/>
      <c r="C80" s="43"/>
      <c r="D80" s="43"/>
      <c r="E80" s="43"/>
      <c r="F80" s="43"/>
      <c r="G80" s="43"/>
      <c r="H80" s="43"/>
      <c r="I80" s="43"/>
      <c r="J80" s="43"/>
      <c r="K80" s="43"/>
      <c r="L80" s="43"/>
      <c r="M80" s="43"/>
      <c r="P80" s="17"/>
      <c r="AA80" s="17"/>
    </row>
    <row r="81" spans="1:1">
      <c r="A81" s="17" t="s">
        <v>3171</v>
      </c>
    </row>
    <row r="83" spans="1:1">
      <c r="A83" s="42" t="s">
        <v>3385</v>
      </c>
    </row>
    <row r="84" spans="1:1">
      <c r="A84" s="42"/>
    </row>
    <row r="85" spans="1:1">
      <c r="A85" s="42" t="s">
        <v>3384</v>
      </c>
    </row>
    <row r="86" spans="1:1">
      <c r="A86" s="42"/>
    </row>
    <row r="87" spans="1:1">
      <c r="A87" s="42" t="s">
        <v>3386</v>
      </c>
    </row>
    <row r="89" spans="1:1">
      <c r="A89" s="42" t="s">
        <v>102</v>
      </c>
    </row>
  </sheetData>
  <protectedRanges>
    <protectedRange sqref="R25:U25" name="Plage1_10_1"/>
    <protectedRange sqref="Y57" name="Range3_26"/>
    <protectedRange sqref="Z57" name="Range3_26_1"/>
  </protectedRanges>
  <mergeCells count="16">
    <mergeCell ref="A52:A55"/>
    <mergeCell ref="A56:A59"/>
    <mergeCell ref="A60:A63"/>
    <mergeCell ref="A64:A67"/>
    <mergeCell ref="A4:A7"/>
    <mergeCell ref="A8:A11"/>
    <mergeCell ref="A16:A19"/>
    <mergeCell ref="A24:A27"/>
    <mergeCell ref="A28:A31"/>
    <mergeCell ref="A12:A15"/>
    <mergeCell ref="A20:A23"/>
    <mergeCell ref="A32:A35"/>
    <mergeCell ref="A36:A39"/>
    <mergeCell ref="A40:A43"/>
    <mergeCell ref="A44:A47"/>
    <mergeCell ref="A48:A51"/>
  </mergeCells>
  <conditionalFormatting sqref="C3:M3">
    <cfRule type="expression" dxfId="53" priority="2" stopIfTrue="1">
      <formula>ISNA(ACTIVECELL)</formula>
    </cfRule>
  </conditionalFormatting>
  <conditionalFormatting sqref="N1:O2">
    <cfRule type="expression" dxfId="52" priority="1" stopIfTrue="1">
      <formula>#N/A</formula>
    </cfRule>
  </conditionalFormatting>
  <hyperlinks>
    <hyperlink ref="AB3" location="Content!A1" display="Back to content page" xr:uid="{00000000-0004-0000-2C01-000000000000}"/>
  </hyperlinks>
  <pageMargins left="0.7" right="0.7" top="0.75" bottom="0.75" header="0.3" footer="0.3"/>
  <pageSetup orientation="portrait" r:id="rId1"/>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1-000000000000}">
  <sheetPr codeName="Sheet302"/>
  <dimension ref="A1:AD91"/>
  <sheetViews>
    <sheetView topLeftCell="A78" zoomScale="96" zoomScaleNormal="96" workbookViewId="0">
      <selection activeCell="A85" sqref="A85:A91"/>
    </sheetView>
  </sheetViews>
  <sheetFormatPr defaultRowHeight="14.4"/>
  <cols>
    <col min="1" max="1" width="14.77734375" customWidth="1"/>
    <col min="2" max="2" width="27.21875" customWidth="1"/>
    <col min="3" max="13" width="12.77734375" style="5" customWidth="1"/>
    <col min="14" max="20" width="12.77734375" customWidth="1"/>
    <col min="21" max="21" width="12.88671875" customWidth="1"/>
    <col min="22" max="22" width="12.88671875" bestFit="1" customWidth="1"/>
    <col min="23" max="23" width="13.88671875" customWidth="1"/>
    <col min="24" max="26" width="12" customWidth="1"/>
    <col min="28" max="28" width="15.5546875" customWidth="1"/>
  </cols>
  <sheetData>
    <row r="1" spans="1:30">
      <c r="A1" s="50" t="s">
        <v>3018</v>
      </c>
      <c r="B1" s="17"/>
      <c r="C1" s="14"/>
      <c r="D1" s="14"/>
      <c r="E1" s="14"/>
      <c r="F1" s="14"/>
      <c r="G1" s="14"/>
      <c r="H1" s="14"/>
      <c r="I1" s="14"/>
      <c r="J1" s="14"/>
      <c r="K1" s="14"/>
      <c r="L1" s="14"/>
      <c r="M1" s="14"/>
      <c r="N1" s="62"/>
      <c r="O1" s="62"/>
      <c r="P1" s="17"/>
      <c r="R1" s="13"/>
      <c r="S1" s="13"/>
      <c r="T1" s="13"/>
      <c r="U1" s="13"/>
      <c r="V1" s="13"/>
      <c r="W1" s="13"/>
      <c r="X1" s="13"/>
      <c r="Y1" s="13"/>
      <c r="Z1" s="13"/>
    </row>
    <row r="2" spans="1:30">
      <c r="A2" s="40"/>
      <c r="B2" s="40"/>
      <c r="C2" s="40"/>
      <c r="D2" s="40"/>
      <c r="E2" s="14" t="s">
        <v>15</v>
      </c>
      <c r="F2" s="40"/>
      <c r="G2" s="40"/>
      <c r="H2" s="40"/>
      <c r="I2" s="40"/>
      <c r="J2" s="40"/>
      <c r="K2" s="40"/>
      <c r="L2" s="14"/>
      <c r="M2" s="14"/>
      <c r="N2" s="62"/>
      <c r="O2" s="62"/>
      <c r="P2" s="17"/>
      <c r="R2" s="13"/>
      <c r="S2" s="13"/>
      <c r="T2" s="13"/>
      <c r="U2" s="13"/>
      <c r="V2" s="13"/>
      <c r="W2" s="13"/>
      <c r="X2" s="13"/>
      <c r="Y2" s="13"/>
      <c r="Z2" s="13"/>
    </row>
    <row r="3" spans="1:30">
      <c r="A3" s="215" t="s">
        <v>14</v>
      </c>
      <c r="B3" s="215"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B3" s="1" t="s">
        <v>528</v>
      </c>
    </row>
    <row r="4" spans="1:30" ht="15.6">
      <c r="A4" s="871" t="s">
        <v>13</v>
      </c>
      <c r="B4" s="92" t="s">
        <v>84</v>
      </c>
      <c r="C4" s="286">
        <v>5.7759999999999998</v>
      </c>
      <c r="D4" s="286">
        <v>5.335</v>
      </c>
      <c r="E4" s="286">
        <v>4.8899999999999997</v>
      </c>
      <c r="F4" s="286">
        <v>10.696999999999999</v>
      </c>
      <c r="G4" s="286">
        <v>10.057</v>
      </c>
      <c r="H4" s="286">
        <v>8.65</v>
      </c>
      <c r="I4" s="286">
        <v>3.831</v>
      </c>
      <c r="J4" s="286">
        <v>4.6349999999999998</v>
      </c>
      <c r="K4" s="286">
        <v>8.4160000000000004</v>
      </c>
      <c r="L4" s="286">
        <v>14.291</v>
      </c>
      <c r="M4" s="286">
        <v>17.696999999999999</v>
      </c>
      <c r="N4" s="286">
        <v>23.209</v>
      </c>
      <c r="O4" s="286">
        <v>21.492000000000001</v>
      </c>
      <c r="P4" s="286">
        <v>37.607999999999997</v>
      </c>
      <c r="Q4" s="286">
        <v>42.287999999999997</v>
      </c>
      <c r="R4" s="286">
        <v>29</v>
      </c>
      <c r="S4" s="286">
        <v>24.576000000000001</v>
      </c>
      <c r="T4" s="286">
        <v>9.4260000000000002</v>
      </c>
      <c r="U4" s="286">
        <v>9.5909999999999993</v>
      </c>
      <c r="V4" s="286">
        <v>10.102</v>
      </c>
      <c r="W4" s="286">
        <v>10.567</v>
      </c>
      <c r="X4" s="286">
        <v>10.513999999999999</v>
      </c>
      <c r="Y4" s="286">
        <v>10.563000000000001</v>
      </c>
      <c r="Z4" s="286">
        <v>39.83</v>
      </c>
      <c r="AB4" s="329"/>
      <c r="AC4" s="619"/>
      <c r="AD4" s="621"/>
    </row>
    <row r="5" spans="1:30" ht="15.6">
      <c r="A5" s="871"/>
      <c r="B5" s="92" t="s">
        <v>57</v>
      </c>
      <c r="C5" s="286">
        <v>4293</v>
      </c>
      <c r="D5" s="286">
        <v>3894</v>
      </c>
      <c r="E5" s="286">
        <v>3706</v>
      </c>
      <c r="F5" s="286">
        <v>7873</v>
      </c>
      <c r="G5" s="286">
        <v>11174</v>
      </c>
      <c r="H5" s="286">
        <v>12398</v>
      </c>
      <c r="I5" s="286">
        <v>7744</v>
      </c>
      <c r="J5" s="286">
        <v>9012</v>
      </c>
      <c r="K5" s="286">
        <v>16551</v>
      </c>
      <c r="L5" s="286">
        <v>14291</v>
      </c>
      <c r="M5" s="286">
        <v>25163</v>
      </c>
      <c r="N5" s="286">
        <v>26188</v>
      </c>
      <c r="O5" s="286">
        <v>28849</v>
      </c>
      <c r="P5" s="286">
        <v>29960</v>
      </c>
      <c r="Q5" s="286">
        <v>30606</v>
      </c>
      <c r="R5" s="286">
        <v>19620</v>
      </c>
      <c r="S5" s="286">
        <v>16068</v>
      </c>
      <c r="T5" s="286">
        <v>10912</v>
      </c>
      <c r="U5" s="286">
        <v>8417</v>
      </c>
      <c r="V5" s="286">
        <v>8467</v>
      </c>
      <c r="W5" s="286">
        <v>8539</v>
      </c>
      <c r="X5" s="286">
        <v>8572</v>
      </c>
      <c r="Y5" s="286">
        <v>8572</v>
      </c>
      <c r="Z5" s="286"/>
      <c r="AB5" s="329"/>
    </row>
    <row r="6" spans="1:30" ht="15.6">
      <c r="A6" s="871"/>
      <c r="B6" s="92" t="s">
        <v>524</v>
      </c>
      <c r="C6" s="286">
        <v>4293</v>
      </c>
      <c r="D6" s="286">
        <v>3894</v>
      </c>
      <c r="E6" s="286">
        <v>3705</v>
      </c>
      <c r="F6" s="286">
        <v>7867</v>
      </c>
      <c r="G6" s="286">
        <v>11222</v>
      </c>
      <c r="H6" s="286">
        <v>12397</v>
      </c>
      <c r="I6" s="286">
        <v>7744</v>
      </c>
      <c r="J6" s="286">
        <v>9012</v>
      </c>
      <c r="K6" s="286">
        <v>16551</v>
      </c>
      <c r="L6" s="286">
        <v>23707</v>
      </c>
      <c r="M6" s="286">
        <v>23905</v>
      </c>
      <c r="N6" s="286">
        <v>26038</v>
      </c>
      <c r="O6" s="286">
        <v>27902</v>
      </c>
      <c r="P6" s="286">
        <v>29510</v>
      </c>
      <c r="Q6" s="286">
        <v>30068</v>
      </c>
      <c r="R6" s="286">
        <v>30079</v>
      </c>
      <c r="S6" s="286">
        <v>16068</v>
      </c>
      <c r="T6" s="286">
        <v>10912</v>
      </c>
      <c r="U6" s="286">
        <v>8417</v>
      </c>
      <c r="V6" s="286">
        <v>8467</v>
      </c>
      <c r="W6" s="286">
        <v>8539</v>
      </c>
      <c r="X6" s="286">
        <v>8572</v>
      </c>
      <c r="Y6" s="286">
        <v>8572</v>
      </c>
      <c r="Z6" s="286">
        <v>33983</v>
      </c>
      <c r="AB6" s="329"/>
      <c r="AC6" s="619"/>
      <c r="AD6" s="621"/>
    </row>
    <row r="7" spans="1:30" ht="15.6">
      <c r="A7" s="871"/>
      <c r="B7" s="92" t="s">
        <v>56</v>
      </c>
      <c r="C7" s="286">
        <v>1345.4460750058233</v>
      </c>
      <c r="D7" s="286">
        <v>1370.0564971751412</v>
      </c>
      <c r="E7" s="286">
        <v>1319.4819212088505</v>
      </c>
      <c r="F7" s="286">
        <v>1358.6942715610314</v>
      </c>
      <c r="G7" s="286">
        <v>900.03579738679082</v>
      </c>
      <c r="H7" s="286">
        <v>697.69317631876106</v>
      </c>
      <c r="I7" s="286">
        <v>494.7055785123967</v>
      </c>
      <c r="J7" s="286">
        <v>514.31424766977364</v>
      </c>
      <c r="K7" s="286">
        <v>508.48891305661289</v>
      </c>
      <c r="L7" s="286">
        <v>1000</v>
      </c>
      <c r="M7" s="286">
        <v>703.29451973135156</v>
      </c>
      <c r="N7" s="286">
        <v>886.24560867572939</v>
      </c>
      <c r="O7" s="286">
        <v>744.98249506048739</v>
      </c>
      <c r="P7" s="286">
        <v>1255.2736982643526</v>
      </c>
      <c r="Q7" s="286">
        <v>1381.6898647324053</v>
      </c>
      <c r="R7" s="286">
        <v>1478.0835881753312</v>
      </c>
      <c r="S7" s="286">
        <v>1529.4996265870052</v>
      </c>
      <c r="T7" s="286">
        <v>863.81964809384169</v>
      </c>
      <c r="U7" s="286">
        <v>1139.479624569324</v>
      </c>
      <c r="V7" s="286">
        <v>1193.1026337545766</v>
      </c>
      <c r="W7" s="286">
        <v>1237.4985361283523</v>
      </c>
      <c r="X7" s="533">
        <v>1226.5515632291181</v>
      </c>
      <c r="Y7" s="533">
        <v>1232.2678488100794</v>
      </c>
      <c r="Z7" s="286">
        <v>1172.0999999999999</v>
      </c>
      <c r="AB7" s="329"/>
    </row>
    <row r="8" spans="1:30" ht="15.6">
      <c r="A8" s="871" t="s">
        <v>12</v>
      </c>
      <c r="B8" s="92" t="s">
        <v>84</v>
      </c>
      <c r="C8" s="286" t="s">
        <v>29</v>
      </c>
      <c r="D8" s="286" t="s">
        <v>29</v>
      </c>
      <c r="E8" s="286" t="s">
        <v>29</v>
      </c>
      <c r="F8" s="286" t="s">
        <v>29</v>
      </c>
      <c r="G8" s="286" t="s">
        <v>29</v>
      </c>
      <c r="H8" s="286" t="s">
        <v>29</v>
      </c>
      <c r="I8" s="286" t="s">
        <v>29</v>
      </c>
      <c r="J8" s="286" t="s">
        <v>29</v>
      </c>
      <c r="K8" s="286" t="s">
        <v>29</v>
      </c>
      <c r="L8" s="286" t="s">
        <v>29</v>
      </c>
      <c r="M8" s="286" t="s">
        <v>29</v>
      </c>
      <c r="N8" s="286" t="s">
        <v>29</v>
      </c>
      <c r="O8" s="286" t="s">
        <v>29</v>
      </c>
      <c r="P8" s="286" t="s">
        <v>29</v>
      </c>
      <c r="Q8" s="286" t="s">
        <v>29</v>
      </c>
      <c r="R8" s="286" t="s">
        <v>29</v>
      </c>
      <c r="S8" s="286" t="s">
        <v>29</v>
      </c>
      <c r="T8" s="286" t="s">
        <v>29</v>
      </c>
      <c r="U8" s="286" t="s">
        <v>29</v>
      </c>
      <c r="V8" s="286" t="s">
        <v>29</v>
      </c>
      <c r="W8" s="286" t="s">
        <v>29</v>
      </c>
      <c r="X8" s="286" t="s">
        <v>29</v>
      </c>
      <c r="Y8" s="286" t="s">
        <v>29</v>
      </c>
      <c r="Z8" s="286" t="s">
        <v>29</v>
      </c>
      <c r="AB8" s="329"/>
      <c r="AC8" s="619"/>
      <c r="AD8" s="621"/>
    </row>
    <row r="9" spans="1:30" ht="15.6">
      <c r="A9" s="871"/>
      <c r="B9" s="92" t="s">
        <v>57</v>
      </c>
      <c r="C9" s="286" t="s">
        <v>29</v>
      </c>
      <c r="D9" s="286" t="s">
        <v>29</v>
      </c>
      <c r="E9" s="286" t="s">
        <v>29</v>
      </c>
      <c r="F9" s="286" t="s">
        <v>29</v>
      </c>
      <c r="G9" s="286" t="s">
        <v>29</v>
      </c>
      <c r="H9" s="286" t="s">
        <v>29</v>
      </c>
      <c r="I9" s="286" t="s">
        <v>29</v>
      </c>
      <c r="J9" s="286" t="s">
        <v>29</v>
      </c>
      <c r="K9" s="286" t="s">
        <v>29</v>
      </c>
      <c r="L9" s="286" t="s">
        <v>29</v>
      </c>
      <c r="M9" s="286" t="s">
        <v>29</v>
      </c>
      <c r="N9" s="286" t="s">
        <v>29</v>
      </c>
      <c r="O9" s="286" t="s">
        <v>29</v>
      </c>
      <c r="P9" s="286" t="s">
        <v>29</v>
      </c>
      <c r="Q9" s="286" t="s">
        <v>29</v>
      </c>
      <c r="R9" s="286" t="s">
        <v>29</v>
      </c>
      <c r="S9" s="286" t="s">
        <v>29</v>
      </c>
      <c r="T9" s="286" t="s">
        <v>29</v>
      </c>
      <c r="U9" s="286" t="s">
        <v>29</v>
      </c>
      <c r="V9" s="286" t="s">
        <v>29</v>
      </c>
      <c r="W9" s="286" t="s">
        <v>29</v>
      </c>
      <c r="X9" s="286" t="s">
        <v>29</v>
      </c>
      <c r="Y9" s="286" t="s">
        <v>29</v>
      </c>
      <c r="Z9" s="286" t="s">
        <v>29</v>
      </c>
      <c r="AB9" s="329"/>
    </row>
    <row r="10" spans="1:30" ht="15.6">
      <c r="A10" s="871"/>
      <c r="B10" s="92" t="s">
        <v>524</v>
      </c>
      <c r="C10" s="286" t="s">
        <v>29</v>
      </c>
      <c r="D10" s="286" t="s">
        <v>29</v>
      </c>
      <c r="E10" s="286" t="s">
        <v>29</v>
      </c>
      <c r="F10" s="286" t="s">
        <v>29</v>
      </c>
      <c r="G10" s="286" t="s">
        <v>29</v>
      </c>
      <c r="H10" s="286" t="s">
        <v>29</v>
      </c>
      <c r="I10" s="286" t="s">
        <v>29</v>
      </c>
      <c r="J10" s="286" t="s">
        <v>29</v>
      </c>
      <c r="K10" s="286" t="s">
        <v>29</v>
      </c>
      <c r="L10" s="286" t="s">
        <v>29</v>
      </c>
      <c r="M10" s="286" t="s">
        <v>29</v>
      </c>
      <c r="N10" s="286" t="s">
        <v>29</v>
      </c>
      <c r="O10" s="286" t="s">
        <v>29</v>
      </c>
      <c r="P10" s="286" t="s">
        <v>29</v>
      </c>
      <c r="Q10" s="286" t="s">
        <v>29</v>
      </c>
      <c r="R10" s="286" t="s">
        <v>29</v>
      </c>
      <c r="S10" s="286" t="s">
        <v>29</v>
      </c>
      <c r="T10" s="286" t="s">
        <v>29</v>
      </c>
      <c r="U10" s="286" t="s">
        <v>29</v>
      </c>
      <c r="V10" s="286" t="s">
        <v>29</v>
      </c>
      <c r="W10" s="286" t="s">
        <v>29</v>
      </c>
      <c r="X10" s="286" t="s">
        <v>29</v>
      </c>
      <c r="Y10" s="286" t="s">
        <v>29</v>
      </c>
      <c r="Z10" s="286" t="s">
        <v>29</v>
      </c>
      <c r="AB10" s="329"/>
    </row>
    <row r="11" spans="1:30" ht="15.6">
      <c r="A11" s="871"/>
      <c r="B11" s="92" t="s">
        <v>56</v>
      </c>
      <c r="C11" s="286" t="s">
        <v>29</v>
      </c>
      <c r="D11" s="286" t="s">
        <v>29</v>
      </c>
      <c r="E11" s="286" t="s">
        <v>29</v>
      </c>
      <c r="F11" s="286" t="s">
        <v>29</v>
      </c>
      <c r="G11" s="286" t="s">
        <v>29</v>
      </c>
      <c r="H11" s="286" t="s">
        <v>29</v>
      </c>
      <c r="I11" s="286" t="s">
        <v>29</v>
      </c>
      <c r="J11" s="286" t="s">
        <v>29</v>
      </c>
      <c r="K11" s="286" t="s">
        <v>29</v>
      </c>
      <c r="L11" s="286" t="s">
        <v>29</v>
      </c>
      <c r="M11" s="286" t="s">
        <v>29</v>
      </c>
      <c r="N11" s="286" t="s">
        <v>29</v>
      </c>
      <c r="O11" s="286" t="s">
        <v>29</v>
      </c>
      <c r="P11" s="286" t="s">
        <v>29</v>
      </c>
      <c r="Q11" s="286" t="s">
        <v>29</v>
      </c>
      <c r="R11" s="286" t="s">
        <v>29</v>
      </c>
      <c r="S11" s="286" t="s">
        <v>29</v>
      </c>
      <c r="T11" s="286" t="s">
        <v>29</v>
      </c>
      <c r="U11" s="286" t="s">
        <v>29</v>
      </c>
      <c r="V11" s="286" t="s">
        <v>29</v>
      </c>
      <c r="W11" s="286" t="s">
        <v>29</v>
      </c>
      <c r="X11" s="286" t="s">
        <v>29</v>
      </c>
      <c r="Y11" s="286" t="s">
        <v>29</v>
      </c>
      <c r="Z11" s="286" t="s">
        <v>29</v>
      </c>
      <c r="AB11" s="329"/>
    </row>
    <row r="12" spans="1:30" ht="15.6">
      <c r="A12" s="871" t="s">
        <v>483</v>
      </c>
      <c r="B12" s="92" t="s">
        <v>84</v>
      </c>
      <c r="C12" s="286">
        <v>15.192</v>
      </c>
      <c r="D12" s="286">
        <v>16.984000000000002</v>
      </c>
      <c r="E12" s="286">
        <v>17.303999999999998</v>
      </c>
      <c r="F12" s="286">
        <v>17.637</v>
      </c>
      <c r="G12" s="286">
        <v>17.974</v>
      </c>
      <c r="H12" s="286">
        <v>18</v>
      </c>
      <c r="I12" s="286">
        <v>20</v>
      </c>
      <c r="J12" s="286">
        <v>17</v>
      </c>
      <c r="K12" s="286">
        <v>20</v>
      </c>
      <c r="L12" s="286">
        <v>21.263000000000002</v>
      </c>
      <c r="M12" s="286">
        <v>24</v>
      </c>
      <c r="N12" s="286">
        <v>26.5</v>
      </c>
      <c r="O12" s="286">
        <v>27</v>
      </c>
      <c r="P12" s="286">
        <v>29</v>
      </c>
      <c r="Q12" s="286">
        <v>29.905999999999999</v>
      </c>
      <c r="R12" s="286">
        <v>30.224</v>
      </c>
      <c r="S12" s="286">
        <v>31.7</v>
      </c>
      <c r="T12" s="286">
        <v>32.97</v>
      </c>
      <c r="U12" s="286">
        <v>34.24</v>
      </c>
      <c r="V12" s="286">
        <v>35.51</v>
      </c>
      <c r="W12" s="533">
        <v>20.372</v>
      </c>
      <c r="X12" s="286"/>
      <c r="Y12" s="286"/>
      <c r="Z12" s="286"/>
      <c r="AB12" s="329"/>
      <c r="AC12" s="619"/>
      <c r="AD12" s="621"/>
    </row>
    <row r="13" spans="1:30" ht="15.6">
      <c r="A13" s="871"/>
      <c r="B13" s="92" t="s">
        <v>57</v>
      </c>
      <c r="C13" s="286"/>
      <c r="D13" s="286"/>
      <c r="E13" s="286"/>
      <c r="F13" s="286"/>
      <c r="G13" s="286"/>
      <c r="H13" s="286"/>
      <c r="I13" s="286"/>
      <c r="J13" s="286"/>
      <c r="K13" s="286"/>
      <c r="L13" s="286"/>
      <c r="M13" s="286"/>
      <c r="N13" s="286"/>
      <c r="O13" s="286"/>
      <c r="P13" s="286"/>
      <c r="Q13" s="286"/>
      <c r="R13" s="286"/>
      <c r="S13" s="286"/>
      <c r="T13" s="286"/>
      <c r="U13" s="286"/>
      <c r="V13" s="286"/>
      <c r="W13" s="286"/>
      <c r="X13" s="286"/>
      <c r="Y13" s="286"/>
      <c r="Z13" s="286"/>
      <c r="AB13" s="329"/>
    </row>
    <row r="14" spans="1:30" ht="15.6">
      <c r="A14" s="871"/>
      <c r="B14" s="92" t="s">
        <v>524</v>
      </c>
      <c r="C14" s="286">
        <v>12631</v>
      </c>
      <c r="D14" s="286">
        <v>14113</v>
      </c>
      <c r="E14" s="286">
        <v>14377</v>
      </c>
      <c r="F14" s="286">
        <v>14659</v>
      </c>
      <c r="G14" s="286">
        <v>14948</v>
      </c>
      <c r="H14" s="286">
        <v>15000</v>
      </c>
      <c r="I14" s="286">
        <v>17000</v>
      </c>
      <c r="J14" s="286">
        <v>14000</v>
      </c>
      <c r="K14" s="286">
        <v>17000</v>
      </c>
      <c r="L14" s="286">
        <v>17500</v>
      </c>
      <c r="M14" s="286">
        <v>19000</v>
      </c>
      <c r="N14" s="286">
        <v>21000</v>
      </c>
      <c r="O14" s="286">
        <v>22000</v>
      </c>
      <c r="P14" s="286">
        <v>22500</v>
      </c>
      <c r="Q14" s="286">
        <v>23517</v>
      </c>
      <c r="R14" s="286">
        <v>23935</v>
      </c>
      <c r="S14" s="286">
        <v>24969</v>
      </c>
      <c r="T14" s="286">
        <v>25887</v>
      </c>
      <c r="U14" s="286">
        <v>26799</v>
      </c>
      <c r="V14" s="286">
        <v>27706</v>
      </c>
      <c r="W14" s="286"/>
      <c r="X14" s="286"/>
      <c r="Y14" s="286"/>
      <c r="Z14" s="286"/>
      <c r="AB14" s="329"/>
    </row>
    <row r="15" spans="1:30" ht="15.6">
      <c r="A15" s="871"/>
      <c r="B15" s="92" t="s">
        <v>56</v>
      </c>
      <c r="C15" s="286">
        <v>1202.8</v>
      </c>
      <c r="D15" s="286">
        <v>1203.4000000000001</v>
      </c>
      <c r="E15" s="286">
        <v>1203.6000000000001</v>
      </c>
      <c r="F15" s="286">
        <v>1203.2</v>
      </c>
      <c r="G15" s="286">
        <v>1202.4000000000001</v>
      </c>
      <c r="H15" s="286">
        <v>1200</v>
      </c>
      <c r="I15" s="286">
        <v>1176.5</v>
      </c>
      <c r="J15" s="286">
        <v>1214.3</v>
      </c>
      <c r="K15" s="286">
        <v>1176.5</v>
      </c>
      <c r="L15" s="286">
        <v>1215</v>
      </c>
      <c r="M15" s="286">
        <v>1263.2</v>
      </c>
      <c r="N15" s="286">
        <v>1261.9000000000001</v>
      </c>
      <c r="O15" s="286">
        <v>1227.3</v>
      </c>
      <c r="P15" s="286">
        <v>1288.9000000000001</v>
      </c>
      <c r="Q15" s="286">
        <v>1271.7</v>
      </c>
      <c r="R15" s="286">
        <v>1262.8000000000002</v>
      </c>
      <c r="S15" s="286">
        <v>1269.6000000000001</v>
      </c>
      <c r="T15" s="286">
        <v>1273.6000000000001</v>
      </c>
      <c r="U15" s="286">
        <v>1277.7</v>
      </c>
      <c r="V15" s="286">
        <v>1281.7</v>
      </c>
      <c r="W15" s="286"/>
      <c r="X15" s="286"/>
      <c r="Y15" s="286"/>
      <c r="Z15" s="286"/>
      <c r="AB15" s="329"/>
    </row>
    <row r="16" spans="1:30" ht="15.6">
      <c r="A16" s="872" t="s">
        <v>89</v>
      </c>
      <c r="B16" s="92" t="s">
        <v>84</v>
      </c>
      <c r="C16" s="286">
        <v>337.8</v>
      </c>
      <c r="D16" s="286">
        <v>326.02499999999998</v>
      </c>
      <c r="E16" s="286">
        <v>314.43</v>
      </c>
      <c r="F16" s="286">
        <v>314.77999999999997</v>
      </c>
      <c r="G16" s="286">
        <v>315.13</v>
      </c>
      <c r="H16" s="286">
        <v>315.48</v>
      </c>
      <c r="I16" s="286">
        <v>315.83</v>
      </c>
      <c r="J16" s="286">
        <v>316.18</v>
      </c>
      <c r="K16" s="286">
        <v>316.52999999999997</v>
      </c>
      <c r="L16" s="286">
        <v>316.88</v>
      </c>
      <c r="M16" s="286">
        <v>754.87199999999996</v>
      </c>
      <c r="N16" s="286">
        <v>709.41700000000003</v>
      </c>
      <c r="O16" s="286">
        <v>645.18399999999997</v>
      </c>
      <c r="P16" s="286">
        <v>811.21799999999996</v>
      </c>
      <c r="Q16" s="286">
        <v>1019.979</v>
      </c>
      <c r="R16" s="286">
        <v>1028.76</v>
      </c>
      <c r="S16" s="286">
        <v>1132.51</v>
      </c>
      <c r="T16" s="286">
        <v>1213.0060000000001</v>
      </c>
      <c r="U16" s="286">
        <v>1286.8720000000001</v>
      </c>
      <c r="V16" s="286">
        <v>1378.846</v>
      </c>
      <c r="W16" s="286">
        <v>1476.29</v>
      </c>
      <c r="X16" s="286">
        <v>1580.7180000000001</v>
      </c>
      <c r="Y16" s="286">
        <v>1692.5740000000001</v>
      </c>
      <c r="Z16" s="286">
        <v>1812.345</v>
      </c>
      <c r="AB16" s="329"/>
    </row>
    <row r="17" spans="1:30" ht="15.6">
      <c r="A17" s="872"/>
      <c r="B17" s="92" t="s">
        <v>57</v>
      </c>
      <c r="C17" s="286">
        <v>447417</v>
      </c>
      <c r="D17" s="286">
        <v>431821</v>
      </c>
      <c r="E17" s="286">
        <v>416464</v>
      </c>
      <c r="F17" s="286">
        <v>416927</v>
      </c>
      <c r="G17" s="286">
        <v>417391</v>
      </c>
      <c r="H17" s="286">
        <v>417854</v>
      </c>
      <c r="I17" s="286">
        <v>418318</v>
      </c>
      <c r="J17" s="286">
        <v>418781</v>
      </c>
      <c r="K17" s="286">
        <v>419245</v>
      </c>
      <c r="L17" s="286">
        <v>419709</v>
      </c>
      <c r="M17" s="286">
        <v>420174</v>
      </c>
      <c r="N17" s="286">
        <v>500000</v>
      </c>
      <c r="O17" s="286">
        <v>500000</v>
      </c>
      <c r="P17" s="286">
        <v>510000</v>
      </c>
      <c r="Q17" s="286"/>
      <c r="R17" s="286"/>
      <c r="S17" s="286"/>
      <c r="T17" s="286"/>
      <c r="U17" s="286"/>
      <c r="V17" s="286"/>
      <c r="W17" s="286"/>
      <c r="X17" s="286">
        <v>2189360</v>
      </c>
      <c r="Y17" s="286">
        <v>2344285</v>
      </c>
      <c r="Z17" s="286"/>
      <c r="AB17" s="329"/>
    </row>
    <row r="18" spans="1:30" ht="15.6">
      <c r="A18" s="872"/>
      <c r="B18" s="92" t="s">
        <v>524</v>
      </c>
      <c r="C18" s="286">
        <v>447417</v>
      </c>
      <c r="D18" s="286">
        <v>431821</v>
      </c>
      <c r="E18" s="286">
        <v>416464</v>
      </c>
      <c r="F18" s="286">
        <v>416927</v>
      </c>
      <c r="G18" s="286">
        <v>417391</v>
      </c>
      <c r="H18" s="286">
        <v>417854</v>
      </c>
      <c r="I18" s="286">
        <v>418318</v>
      </c>
      <c r="J18" s="286">
        <v>418781</v>
      </c>
      <c r="K18" s="286">
        <v>419245</v>
      </c>
      <c r="L18" s="286">
        <v>419709</v>
      </c>
      <c r="M18" s="286">
        <v>420174</v>
      </c>
      <c r="N18" s="286">
        <v>421184</v>
      </c>
      <c r="O18" s="286">
        <v>851986</v>
      </c>
      <c r="P18" s="286">
        <v>1068860</v>
      </c>
      <c r="Q18" s="286">
        <v>1344194</v>
      </c>
      <c r="R18" s="286">
        <v>1346751</v>
      </c>
      <c r="S18" s="286">
        <v>1462167</v>
      </c>
      <c r="T18" s="286">
        <v>1597234</v>
      </c>
      <c r="U18" s="286">
        <v>1693498</v>
      </c>
      <c r="V18" s="286">
        <v>1813464</v>
      </c>
      <c r="W18" s="286">
        <v>1320000</v>
      </c>
      <c r="X18" s="286">
        <v>1379672</v>
      </c>
      <c r="Y18" s="286">
        <v>1824944</v>
      </c>
      <c r="Z18" s="286">
        <v>1906250</v>
      </c>
      <c r="AC18" s="619"/>
      <c r="AD18" s="621"/>
    </row>
    <row r="19" spans="1:30">
      <c r="A19" s="872"/>
      <c r="B19" s="92" t="s">
        <v>56</v>
      </c>
      <c r="C19" s="286">
        <v>755.00036878348385</v>
      </c>
      <c r="D19" s="286">
        <v>755.00033578728221</v>
      </c>
      <c r="E19" s="286">
        <v>754.99923162626305</v>
      </c>
      <c r="F19" s="286">
        <v>755.0002758276629</v>
      </c>
      <c r="G19" s="286">
        <v>754.99950885380849</v>
      </c>
      <c r="H19" s="286">
        <v>755.00055043149041</v>
      </c>
      <c r="I19" s="286">
        <v>754.99978485267184</v>
      </c>
      <c r="J19" s="286">
        <v>755.00082381960976</v>
      </c>
      <c r="K19" s="286">
        <v>755.0000596310033</v>
      </c>
      <c r="L19" s="286">
        <v>754.99929713206052</v>
      </c>
      <c r="M19" s="286">
        <v>754.99911941243386</v>
      </c>
      <c r="N19" s="286"/>
      <c r="O19" s="286"/>
      <c r="P19" s="286">
        <v>696.07843137254906</v>
      </c>
      <c r="Q19" s="286">
        <v>758.80000000000007</v>
      </c>
      <c r="R19" s="286">
        <v>758.7</v>
      </c>
      <c r="S19" s="286">
        <v>759</v>
      </c>
      <c r="T19" s="286">
        <v>1516.0706442930909</v>
      </c>
      <c r="U19" s="286">
        <v>1739.0263213691649</v>
      </c>
      <c r="V19" s="286"/>
      <c r="W19" s="286"/>
      <c r="X19" s="533">
        <v>722.00003654035879</v>
      </c>
      <c r="Y19" s="533">
        <v>722.00009811093787</v>
      </c>
      <c r="Z19" s="286">
        <v>950.7</v>
      </c>
    </row>
    <row r="20" spans="1:30" ht="15.6">
      <c r="A20" s="871" t="s">
        <v>482</v>
      </c>
      <c r="B20" s="92" t="s">
        <v>84</v>
      </c>
      <c r="C20" s="286">
        <v>0.17</v>
      </c>
      <c r="D20" s="286">
        <v>0.17</v>
      </c>
      <c r="E20" s="286">
        <v>0.17</v>
      </c>
      <c r="F20" s="286">
        <v>0.17</v>
      </c>
      <c r="G20" s="286">
        <v>0.17</v>
      </c>
      <c r="H20" s="286">
        <v>0.17</v>
      </c>
      <c r="I20" s="286">
        <v>0.17</v>
      </c>
      <c r="J20" s="286">
        <v>0.17</v>
      </c>
      <c r="K20" s="286">
        <v>0.10299999999999999</v>
      </c>
      <c r="L20" s="286">
        <v>9.8000000000000004E-2</v>
      </c>
      <c r="M20" s="286">
        <v>0.105</v>
      </c>
      <c r="N20" s="286">
        <v>9.1999999999999998E-2</v>
      </c>
      <c r="O20" s="286">
        <v>0.1</v>
      </c>
      <c r="P20" s="286">
        <v>0.105</v>
      </c>
      <c r="Q20" s="286">
        <v>0.105</v>
      </c>
      <c r="R20" s="286">
        <v>0.90300000000000002</v>
      </c>
      <c r="S20" s="286">
        <v>0.94099999999999995</v>
      </c>
      <c r="T20" s="286">
        <v>0.97299999999999998</v>
      </c>
      <c r="U20" s="286">
        <v>1</v>
      </c>
      <c r="V20" s="286">
        <v>1</v>
      </c>
      <c r="W20" s="533">
        <v>0.66700000000000004</v>
      </c>
      <c r="X20" s="286">
        <v>1</v>
      </c>
      <c r="Y20" s="286">
        <v>1</v>
      </c>
      <c r="Z20" s="286">
        <v>1.0006299999999999</v>
      </c>
      <c r="AC20" s="619"/>
      <c r="AD20" s="621"/>
    </row>
    <row r="21" spans="1:30">
      <c r="A21" s="871"/>
      <c r="B21" s="92" t="s">
        <v>57</v>
      </c>
      <c r="C21" s="286">
        <v>50</v>
      </c>
      <c r="D21" s="286">
        <v>50</v>
      </c>
      <c r="E21" s="286">
        <v>50</v>
      </c>
      <c r="F21" s="286">
        <v>50</v>
      </c>
      <c r="G21" s="286">
        <v>50</v>
      </c>
      <c r="H21" s="286">
        <v>50</v>
      </c>
      <c r="I21" s="286">
        <v>50</v>
      </c>
      <c r="J21" s="286">
        <v>50</v>
      </c>
      <c r="K21" s="286">
        <v>35</v>
      </c>
      <c r="L21" s="286">
        <v>32</v>
      </c>
      <c r="M21" s="286">
        <v>35</v>
      </c>
      <c r="N21" s="286">
        <v>32</v>
      </c>
      <c r="O21" s="286">
        <v>35</v>
      </c>
      <c r="P21" s="286">
        <v>35</v>
      </c>
      <c r="Q21" s="286">
        <v>35</v>
      </c>
      <c r="R21" s="286"/>
      <c r="S21" s="286"/>
      <c r="T21" s="286"/>
      <c r="U21" s="286"/>
      <c r="V21" s="286"/>
      <c r="W21" s="286"/>
      <c r="X21" s="286"/>
      <c r="Y21" s="286"/>
      <c r="Z21" s="286"/>
    </row>
    <row r="22" spans="1:30" ht="15.6">
      <c r="A22" s="871"/>
      <c r="B22" s="92" t="s">
        <v>524</v>
      </c>
      <c r="C22" s="286">
        <v>50</v>
      </c>
      <c r="D22" s="286">
        <v>64</v>
      </c>
      <c r="E22" s="286">
        <v>72</v>
      </c>
      <c r="F22" s="286">
        <v>84</v>
      </c>
      <c r="G22" s="286">
        <v>100</v>
      </c>
      <c r="H22" s="286">
        <v>118</v>
      </c>
      <c r="I22" s="286">
        <v>134</v>
      </c>
      <c r="J22" s="286">
        <v>150</v>
      </c>
      <c r="K22" s="286">
        <v>177</v>
      </c>
      <c r="L22" s="286">
        <v>179</v>
      </c>
      <c r="M22" s="286">
        <v>194</v>
      </c>
      <c r="N22" s="286">
        <v>211</v>
      </c>
      <c r="O22" s="286">
        <v>227</v>
      </c>
      <c r="P22" s="286">
        <v>243</v>
      </c>
      <c r="Q22" s="286">
        <v>259</v>
      </c>
      <c r="R22" s="286">
        <v>268</v>
      </c>
      <c r="S22" s="286">
        <v>273</v>
      </c>
      <c r="T22" s="286">
        <v>284</v>
      </c>
      <c r="U22" s="286">
        <v>295</v>
      </c>
      <c r="V22" s="286">
        <v>297</v>
      </c>
      <c r="W22" s="286">
        <v>321</v>
      </c>
      <c r="X22" s="286">
        <v>315</v>
      </c>
      <c r="Y22" s="286">
        <v>318</v>
      </c>
      <c r="Z22" s="286">
        <v>321</v>
      </c>
      <c r="AC22" s="619"/>
      <c r="AD22" s="621"/>
    </row>
    <row r="23" spans="1:30" ht="15.6">
      <c r="A23" s="871"/>
      <c r="B23" s="92" t="s">
        <v>56</v>
      </c>
      <c r="C23" s="286">
        <v>3400</v>
      </c>
      <c r="D23" s="286">
        <v>3400</v>
      </c>
      <c r="E23" s="286">
        <v>3400</v>
      </c>
      <c r="F23" s="286">
        <v>3400</v>
      </c>
      <c r="G23" s="286">
        <v>3400</v>
      </c>
      <c r="H23" s="286">
        <v>3400</v>
      </c>
      <c r="I23" s="286">
        <v>3400</v>
      </c>
      <c r="J23" s="286">
        <v>3400</v>
      </c>
      <c r="K23" s="286">
        <v>2942.8571428571427</v>
      </c>
      <c r="L23" s="286">
        <v>3062.5</v>
      </c>
      <c r="M23" s="286">
        <v>3000</v>
      </c>
      <c r="N23" s="286">
        <v>2875</v>
      </c>
      <c r="O23" s="286">
        <v>2857.1428571428573</v>
      </c>
      <c r="P23" s="286">
        <v>3000</v>
      </c>
      <c r="Q23" s="286">
        <v>3000</v>
      </c>
      <c r="R23" s="286">
        <v>3369.4</v>
      </c>
      <c r="S23" s="286">
        <v>3446.9</v>
      </c>
      <c r="T23" s="286">
        <v>3426.1000000000004</v>
      </c>
      <c r="U23" s="286">
        <v>3389.8</v>
      </c>
      <c r="V23" s="286">
        <v>3367</v>
      </c>
      <c r="W23" s="286">
        <v>3111.1</v>
      </c>
      <c r="X23" s="286">
        <v>3177.1</v>
      </c>
      <c r="Y23" s="286">
        <v>3148</v>
      </c>
      <c r="Z23" s="286">
        <v>3118.9</v>
      </c>
      <c r="AC23" s="619"/>
      <c r="AD23" s="621"/>
    </row>
    <row r="24" spans="1:30">
      <c r="A24" s="871" t="s">
        <v>11</v>
      </c>
      <c r="B24" s="92" t="s">
        <v>84</v>
      </c>
      <c r="C24" s="286" t="s">
        <v>29</v>
      </c>
      <c r="D24" s="286" t="s">
        <v>29</v>
      </c>
      <c r="E24" s="286" t="s">
        <v>29</v>
      </c>
      <c r="F24" s="286" t="s">
        <v>29</v>
      </c>
      <c r="G24" s="286" t="s">
        <v>29</v>
      </c>
      <c r="H24" s="286" t="s">
        <v>29</v>
      </c>
      <c r="I24" s="286" t="s">
        <v>29</v>
      </c>
      <c r="J24" s="286" t="s">
        <v>29</v>
      </c>
      <c r="K24" s="286" t="s">
        <v>29</v>
      </c>
      <c r="L24" s="286" t="s">
        <v>29</v>
      </c>
      <c r="M24" s="286" t="s">
        <v>29</v>
      </c>
      <c r="N24" s="286" t="s">
        <v>29</v>
      </c>
      <c r="O24" s="286" t="s">
        <v>29</v>
      </c>
      <c r="P24" s="286" t="s">
        <v>29</v>
      </c>
      <c r="Q24" s="286" t="s">
        <v>29</v>
      </c>
      <c r="R24" s="286" t="s">
        <v>29</v>
      </c>
      <c r="S24" s="286" t="s">
        <v>29</v>
      </c>
      <c r="T24" s="286" t="s">
        <v>29</v>
      </c>
      <c r="U24" s="286" t="s">
        <v>29</v>
      </c>
      <c r="V24" s="286" t="s">
        <v>29</v>
      </c>
      <c r="W24" s="286" t="s">
        <v>29</v>
      </c>
      <c r="X24" s="286" t="s">
        <v>29</v>
      </c>
      <c r="Y24" s="286" t="s">
        <v>29</v>
      </c>
      <c r="Z24" s="286" t="s">
        <v>29</v>
      </c>
    </row>
    <row r="25" spans="1:30">
      <c r="A25" s="871"/>
      <c r="B25" s="92" t="s">
        <v>57</v>
      </c>
      <c r="C25" s="286" t="s">
        <v>29</v>
      </c>
      <c r="D25" s="286" t="s">
        <v>29</v>
      </c>
      <c r="E25" s="286" t="s">
        <v>29</v>
      </c>
      <c r="F25" s="286" t="s">
        <v>29</v>
      </c>
      <c r="G25" s="286" t="s">
        <v>29</v>
      </c>
      <c r="H25" s="286" t="s">
        <v>29</v>
      </c>
      <c r="I25" s="286" t="s">
        <v>29</v>
      </c>
      <c r="J25" s="286" t="s">
        <v>29</v>
      </c>
      <c r="K25" s="286" t="s">
        <v>29</v>
      </c>
      <c r="L25" s="286" t="s">
        <v>29</v>
      </c>
      <c r="M25" s="286" t="s">
        <v>29</v>
      </c>
      <c r="N25" s="286" t="s">
        <v>29</v>
      </c>
      <c r="O25" s="286" t="s">
        <v>29</v>
      </c>
      <c r="P25" s="286" t="s">
        <v>29</v>
      </c>
      <c r="Q25" s="286" t="s">
        <v>29</v>
      </c>
      <c r="R25" s="286" t="s">
        <v>29</v>
      </c>
      <c r="S25" s="286" t="s">
        <v>29</v>
      </c>
      <c r="T25" s="286" t="s">
        <v>29</v>
      </c>
      <c r="U25" s="286" t="s">
        <v>29</v>
      </c>
      <c r="V25" s="286" t="s">
        <v>29</v>
      </c>
      <c r="W25" s="286" t="s">
        <v>29</v>
      </c>
      <c r="X25" s="286" t="s">
        <v>29</v>
      </c>
      <c r="Y25" s="286" t="s">
        <v>29</v>
      </c>
      <c r="Z25" s="286" t="s">
        <v>29</v>
      </c>
    </row>
    <row r="26" spans="1:30">
      <c r="A26" s="871"/>
      <c r="B26" s="92" t="s">
        <v>524</v>
      </c>
      <c r="C26" s="286" t="s">
        <v>29</v>
      </c>
      <c r="D26" s="286" t="s">
        <v>29</v>
      </c>
      <c r="E26" s="286" t="s">
        <v>29</v>
      </c>
      <c r="F26" s="286" t="s">
        <v>29</v>
      </c>
      <c r="G26" s="286" t="s">
        <v>29</v>
      </c>
      <c r="H26" s="286" t="s">
        <v>29</v>
      </c>
      <c r="I26" s="286" t="s">
        <v>29</v>
      </c>
      <c r="J26" s="286" t="s">
        <v>29</v>
      </c>
      <c r="K26" s="286" t="s">
        <v>29</v>
      </c>
      <c r="L26" s="286" t="s">
        <v>29</v>
      </c>
      <c r="M26" s="286" t="s">
        <v>29</v>
      </c>
      <c r="N26" s="286" t="s">
        <v>29</v>
      </c>
      <c r="O26" s="286" t="s">
        <v>29</v>
      </c>
      <c r="P26" s="286" t="s">
        <v>29</v>
      </c>
      <c r="Q26" s="286" t="s">
        <v>29</v>
      </c>
      <c r="R26" s="286" t="s">
        <v>29</v>
      </c>
      <c r="S26" s="286" t="s">
        <v>29</v>
      </c>
      <c r="T26" s="286" t="s">
        <v>29</v>
      </c>
      <c r="U26" s="286" t="s">
        <v>29</v>
      </c>
      <c r="V26" s="286" t="s">
        <v>29</v>
      </c>
      <c r="W26" s="286" t="s">
        <v>29</v>
      </c>
      <c r="X26" s="286" t="s">
        <v>29</v>
      </c>
      <c r="Y26" s="286" t="s">
        <v>29</v>
      </c>
      <c r="Z26" s="286" t="s">
        <v>29</v>
      </c>
    </row>
    <row r="27" spans="1:30">
      <c r="A27" s="871"/>
      <c r="B27" s="92" t="s">
        <v>56</v>
      </c>
      <c r="C27" s="286" t="s">
        <v>29</v>
      </c>
      <c r="D27" s="286" t="s">
        <v>29</v>
      </c>
      <c r="E27" s="286" t="s">
        <v>29</v>
      </c>
      <c r="F27" s="286" t="s">
        <v>29</v>
      </c>
      <c r="G27" s="286" t="s">
        <v>29</v>
      </c>
      <c r="H27" s="286" t="s">
        <v>29</v>
      </c>
      <c r="I27" s="286" t="s">
        <v>29</v>
      </c>
      <c r="J27" s="286" t="s">
        <v>29</v>
      </c>
      <c r="K27" s="286" t="s">
        <v>29</v>
      </c>
      <c r="L27" s="286" t="s">
        <v>29</v>
      </c>
      <c r="M27" s="286" t="s">
        <v>29</v>
      </c>
      <c r="N27" s="286" t="s">
        <v>29</v>
      </c>
      <c r="O27" s="286" t="s">
        <v>29</v>
      </c>
      <c r="P27" s="286" t="s">
        <v>29</v>
      </c>
      <c r="Q27" s="286" t="s">
        <v>29</v>
      </c>
      <c r="R27" s="286" t="s">
        <v>29</v>
      </c>
      <c r="S27" s="286" t="s">
        <v>29</v>
      </c>
      <c r="T27" s="286" t="s">
        <v>29</v>
      </c>
      <c r="U27" s="286" t="s">
        <v>29</v>
      </c>
      <c r="V27" s="286" t="s">
        <v>29</v>
      </c>
      <c r="W27" s="286" t="s">
        <v>29</v>
      </c>
      <c r="X27" s="286" t="s">
        <v>29</v>
      </c>
      <c r="Y27" s="286" t="s">
        <v>29</v>
      </c>
      <c r="Z27" s="286" t="s">
        <v>29</v>
      </c>
    </row>
    <row r="28" spans="1:30">
      <c r="A28" s="871" t="s">
        <v>10</v>
      </c>
      <c r="B28" s="92" t="s">
        <v>84</v>
      </c>
      <c r="C28" s="286">
        <v>2480.4699999999998</v>
      </c>
      <c r="D28" s="286">
        <v>2662.27</v>
      </c>
      <c r="E28" s="286">
        <v>2603.9650000000001</v>
      </c>
      <c r="F28" s="286">
        <v>2799.29</v>
      </c>
      <c r="G28" s="286">
        <v>3030</v>
      </c>
      <c r="H28" s="286">
        <v>3392.4589999999998</v>
      </c>
      <c r="I28" s="286">
        <v>3487.93</v>
      </c>
      <c r="J28" s="286">
        <v>3595.7550000000001</v>
      </c>
      <c r="K28" s="286">
        <v>3914.1750000000002</v>
      </c>
      <c r="L28" s="286">
        <v>4540.4350000000004</v>
      </c>
      <c r="M28" s="286">
        <v>4737.9650000000001</v>
      </c>
      <c r="N28" s="286">
        <v>4300.1850000000004</v>
      </c>
      <c r="O28" s="286">
        <v>4550.6490000000003</v>
      </c>
      <c r="P28" s="286">
        <v>3610.6260000000002</v>
      </c>
      <c r="Q28" s="286">
        <v>3977.8629999999998</v>
      </c>
      <c r="R28" s="286">
        <v>3977.8629999999998</v>
      </c>
      <c r="S28" s="286">
        <v>3815.8490000000002</v>
      </c>
      <c r="T28" s="286">
        <v>3100.5050000000001</v>
      </c>
      <c r="U28" s="286">
        <v>4030</v>
      </c>
      <c r="V28" s="286">
        <v>4231.1452020862625</v>
      </c>
      <c r="W28" s="286">
        <v>4232.0423000000001</v>
      </c>
      <c r="X28" s="286">
        <v>4570.6729999999998</v>
      </c>
      <c r="Y28" s="286">
        <v>4873.9480000000003</v>
      </c>
      <c r="Z28" s="286">
        <v>5118</v>
      </c>
    </row>
    <row r="29" spans="1:30">
      <c r="A29" s="871"/>
      <c r="B29" s="92" t="s">
        <v>57</v>
      </c>
      <c r="C29" s="286">
        <v>1209300</v>
      </c>
      <c r="D29" s="286">
        <v>1212650</v>
      </c>
      <c r="E29" s="286">
        <v>1216020</v>
      </c>
      <c r="F29" s="286">
        <v>1219350</v>
      </c>
      <c r="G29" s="286">
        <v>1237235</v>
      </c>
      <c r="H29" s="286">
        <v>1249426</v>
      </c>
      <c r="I29" s="286">
        <v>1239535</v>
      </c>
      <c r="J29" s="286">
        <v>1257294</v>
      </c>
      <c r="K29" s="286">
        <v>1255770</v>
      </c>
      <c r="L29" s="286">
        <v>1291317</v>
      </c>
      <c r="M29" s="286">
        <v>1307043</v>
      </c>
      <c r="N29" s="286">
        <v>1266131</v>
      </c>
      <c r="O29" s="286">
        <v>1326777</v>
      </c>
      <c r="P29" s="286">
        <v>1383000</v>
      </c>
      <c r="Q29" s="286">
        <v>1513684</v>
      </c>
      <c r="R29" s="286">
        <v>1522854</v>
      </c>
      <c r="S29" s="286">
        <v>1400000</v>
      </c>
      <c r="T29" s="286">
        <v>1400000</v>
      </c>
      <c r="U29" s="286">
        <v>1480000</v>
      </c>
      <c r="V29" s="286">
        <v>1600000</v>
      </c>
      <c r="W29" s="286">
        <v>1675000</v>
      </c>
      <c r="X29" s="286">
        <v>1865579.5918367347</v>
      </c>
      <c r="Y29" s="286">
        <v>1989363.2653061224</v>
      </c>
      <c r="Z29" s="286"/>
    </row>
    <row r="30" spans="1:30" ht="15.6">
      <c r="A30" s="871"/>
      <c r="B30" s="92" t="s">
        <v>524</v>
      </c>
      <c r="C30" s="286">
        <v>1209300</v>
      </c>
      <c r="D30" s="286">
        <v>1212650</v>
      </c>
      <c r="E30" s="286">
        <v>1216020</v>
      </c>
      <c r="F30" s="286">
        <v>1219400</v>
      </c>
      <c r="G30" s="286">
        <v>1238000</v>
      </c>
      <c r="H30" s="286">
        <v>1250000</v>
      </c>
      <c r="I30" s="286">
        <v>1260660</v>
      </c>
      <c r="J30" s="286">
        <v>1272030</v>
      </c>
      <c r="K30" s="286">
        <v>1283560</v>
      </c>
      <c r="L30" s="286">
        <v>1295186</v>
      </c>
      <c r="M30" s="286">
        <v>1307043</v>
      </c>
      <c r="N30" s="286">
        <v>1154562</v>
      </c>
      <c r="O30" s="286">
        <v>1219523</v>
      </c>
      <c r="P30" s="286">
        <v>921328</v>
      </c>
      <c r="Q30" s="286">
        <v>951950</v>
      </c>
      <c r="R30" s="286">
        <v>841075</v>
      </c>
      <c r="S30" s="286">
        <v>819070</v>
      </c>
      <c r="T30" s="286">
        <v>730000</v>
      </c>
      <c r="U30" s="286">
        <v>786265</v>
      </c>
      <c r="V30" s="286">
        <v>815693</v>
      </c>
      <c r="W30" s="286">
        <v>1674540</v>
      </c>
      <c r="X30" s="286">
        <v>1600000</v>
      </c>
      <c r="Y30" s="286">
        <v>1576919</v>
      </c>
      <c r="Z30" s="286">
        <v>2070335</v>
      </c>
      <c r="AC30" s="619"/>
      <c r="AD30" s="621"/>
    </row>
    <row r="31" spans="1:30" ht="15.6">
      <c r="A31" s="871"/>
      <c r="B31" s="92" t="s">
        <v>56</v>
      </c>
      <c r="C31" s="286">
        <v>2051.1618291573636</v>
      </c>
      <c r="D31" s="286">
        <v>2195.4150002061601</v>
      </c>
      <c r="E31" s="286">
        <v>2141.3833654051741</v>
      </c>
      <c r="F31" s="286">
        <v>2295.7231311764463</v>
      </c>
      <c r="G31" s="286">
        <v>2449.009282795912</v>
      </c>
      <c r="H31" s="286">
        <v>2715.214026280868</v>
      </c>
      <c r="I31" s="286">
        <v>2813.9019874388378</v>
      </c>
      <c r="J31" s="286">
        <v>2859.9158192117357</v>
      </c>
      <c r="K31" s="286">
        <v>3116.9521488807663</v>
      </c>
      <c r="L31" s="286">
        <v>3516.1273335672031</v>
      </c>
      <c r="M31" s="533">
        <v>3624.9495999749051</v>
      </c>
      <c r="N31" s="533">
        <v>3396.3191802428028</v>
      </c>
      <c r="O31" s="533">
        <v>3429.852190684644</v>
      </c>
      <c r="P31" s="533">
        <v>2610.7201735357917</v>
      </c>
      <c r="Q31" s="533">
        <v>2627.9348926195958</v>
      </c>
      <c r="R31" s="533">
        <v>2612.1105503219615</v>
      </c>
      <c r="S31" s="533">
        <v>2725.6064285714288</v>
      </c>
      <c r="T31" s="533">
        <v>2214.6464285714287</v>
      </c>
      <c r="U31" s="533">
        <v>2722.9729729729729</v>
      </c>
      <c r="V31" s="533">
        <v>2644.4657513039142</v>
      </c>
      <c r="W31" s="533">
        <v>2526.5924179104477</v>
      </c>
      <c r="X31" s="533">
        <v>2450.0016080793407</v>
      </c>
      <c r="Y31" s="533">
        <v>2450.0040213872144</v>
      </c>
      <c r="Z31" s="286">
        <v>2471.9</v>
      </c>
      <c r="AC31" s="619"/>
      <c r="AD31" s="621"/>
    </row>
    <row r="32" spans="1:30" s="8" customFormat="1" ht="15.6">
      <c r="A32" s="871" t="s">
        <v>9</v>
      </c>
      <c r="B32" s="92" t="s">
        <v>84</v>
      </c>
      <c r="C32" s="286">
        <v>71.600999999999999</v>
      </c>
      <c r="D32" s="286">
        <v>93.15</v>
      </c>
      <c r="E32" s="286">
        <v>94.186000000000007</v>
      </c>
      <c r="F32" s="286">
        <v>88.155000000000001</v>
      </c>
      <c r="G32" s="286">
        <v>49.692999999999998</v>
      </c>
      <c r="H32" s="286">
        <v>41.27</v>
      </c>
      <c r="I32" s="286">
        <v>91.45</v>
      </c>
      <c r="J32" s="286">
        <v>113.166</v>
      </c>
      <c r="K32" s="286">
        <v>114.88500000000001</v>
      </c>
      <c r="L32" s="286">
        <v>135.988</v>
      </c>
      <c r="M32" s="286">
        <v>110.10599999999999</v>
      </c>
      <c r="N32" s="286">
        <v>117.733</v>
      </c>
      <c r="O32" s="286">
        <v>110.405</v>
      </c>
      <c r="P32" s="286">
        <v>125.15600000000001</v>
      </c>
      <c r="Q32" s="286">
        <v>132.00200000000001</v>
      </c>
      <c r="R32" s="286">
        <v>111.437</v>
      </c>
      <c r="S32" s="286">
        <v>83.757000000000005</v>
      </c>
      <c r="T32" s="286">
        <v>121.07850000000001</v>
      </c>
      <c r="U32" s="286">
        <v>112.313</v>
      </c>
      <c r="V32" s="286">
        <v>132.72800000000001</v>
      </c>
      <c r="W32" s="286">
        <v>142.59146899999999</v>
      </c>
      <c r="X32" s="286">
        <v>155</v>
      </c>
      <c r="Y32" s="286">
        <v>147</v>
      </c>
      <c r="Z32" s="286">
        <v>124.3</v>
      </c>
      <c r="AA32" s="74" t="s">
        <v>15</v>
      </c>
      <c r="AB32" s="43"/>
      <c r="AC32" s="619"/>
      <c r="AD32" s="621"/>
    </row>
    <row r="33" spans="1:30" s="8" customFormat="1">
      <c r="A33" s="871"/>
      <c r="B33" s="92" t="s">
        <v>57</v>
      </c>
      <c r="C33" s="286">
        <v>43523</v>
      </c>
      <c r="D33" s="286">
        <v>50146</v>
      </c>
      <c r="E33" s="286">
        <v>56463</v>
      </c>
      <c r="F33" s="286">
        <v>54393</v>
      </c>
      <c r="G33" s="286">
        <v>34257</v>
      </c>
      <c r="H33" s="286">
        <v>49097</v>
      </c>
      <c r="I33" s="286">
        <v>52461</v>
      </c>
      <c r="J33" s="286">
        <v>58091</v>
      </c>
      <c r="K33" s="286">
        <v>62801</v>
      </c>
      <c r="L33" s="286">
        <v>63509</v>
      </c>
      <c r="M33" s="286">
        <v>58741</v>
      </c>
      <c r="N33" s="286">
        <v>61559</v>
      </c>
      <c r="O33" s="286">
        <v>60132</v>
      </c>
      <c r="P33" s="286">
        <v>65275</v>
      </c>
      <c r="Q33" s="286">
        <v>67400</v>
      </c>
      <c r="R33" s="286">
        <v>65761</v>
      </c>
      <c r="S33" s="286">
        <v>53676</v>
      </c>
      <c r="T33" s="286">
        <v>64881</v>
      </c>
      <c r="U33" s="286">
        <v>63971</v>
      </c>
      <c r="V33" s="286">
        <v>70573</v>
      </c>
      <c r="W33" s="286">
        <v>73696</v>
      </c>
      <c r="X33" s="286"/>
      <c r="Y33" s="286"/>
      <c r="Z33" s="286"/>
      <c r="AB33" s="43"/>
    </row>
    <row r="34" spans="1:30" s="8" customFormat="1" ht="15.6">
      <c r="A34" s="871"/>
      <c r="B34" s="92" t="s">
        <v>524</v>
      </c>
      <c r="C34" s="286">
        <v>43523</v>
      </c>
      <c r="D34" s="286">
        <v>50146</v>
      </c>
      <c r="E34" s="286">
        <v>56029</v>
      </c>
      <c r="F34" s="286">
        <v>54393</v>
      </c>
      <c r="G34" s="286">
        <v>42568</v>
      </c>
      <c r="H34" s="286">
        <v>48993</v>
      </c>
      <c r="I34" s="286">
        <v>52031</v>
      </c>
      <c r="J34" s="286">
        <v>58091</v>
      </c>
      <c r="K34" s="286">
        <v>63124</v>
      </c>
      <c r="L34" s="286">
        <v>63967</v>
      </c>
      <c r="M34" s="286">
        <v>59098</v>
      </c>
      <c r="N34" s="286">
        <v>61559</v>
      </c>
      <c r="O34" s="286">
        <v>60132</v>
      </c>
      <c r="P34" s="286">
        <v>65275</v>
      </c>
      <c r="Q34" s="286">
        <v>67400</v>
      </c>
      <c r="R34" s="286">
        <v>65761</v>
      </c>
      <c r="S34" s="286">
        <v>53676</v>
      </c>
      <c r="T34" s="286">
        <v>64881</v>
      </c>
      <c r="U34" s="286">
        <v>63971</v>
      </c>
      <c r="V34" s="286">
        <v>74862</v>
      </c>
      <c r="W34" s="286">
        <v>72763</v>
      </c>
      <c r="X34" s="286">
        <v>76000</v>
      </c>
      <c r="Y34" s="286">
        <v>75787</v>
      </c>
      <c r="Z34" s="286">
        <v>79100</v>
      </c>
      <c r="AB34"/>
      <c r="AC34" s="619"/>
      <c r="AD34" s="621"/>
    </row>
    <row r="35" spans="1:30" s="8" customFormat="1" ht="15.6">
      <c r="A35" s="871"/>
      <c r="B35" s="92" t="s">
        <v>56</v>
      </c>
      <c r="C35" s="286">
        <v>1645.1301610642649</v>
      </c>
      <c r="D35" s="286">
        <v>1857.5758784349698</v>
      </c>
      <c r="E35" s="286">
        <v>1668.1012344367107</v>
      </c>
      <c r="F35" s="286">
        <v>1620.7048701119629</v>
      </c>
      <c r="G35" s="286">
        <v>1450.5940391744753</v>
      </c>
      <c r="H35" s="286">
        <v>840.58089088946372</v>
      </c>
      <c r="I35" s="286">
        <v>1743.1997102609557</v>
      </c>
      <c r="J35" s="286">
        <v>1948.0814584014736</v>
      </c>
      <c r="K35" s="286">
        <v>1829.3498511170205</v>
      </c>
      <c r="L35" s="286">
        <v>2141.2398242768741</v>
      </c>
      <c r="M35" s="286">
        <v>1874.4318278544799</v>
      </c>
      <c r="N35" s="286">
        <v>1912.5229454669504</v>
      </c>
      <c r="O35" s="286">
        <v>1836.0440364531364</v>
      </c>
      <c r="P35" s="286">
        <v>1917.3649942550746</v>
      </c>
      <c r="Q35" s="286">
        <v>1958.4866468842731</v>
      </c>
      <c r="R35" s="286">
        <v>1694.5758124116117</v>
      </c>
      <c r="S35" s="286">
        <v>1560.4180639391907</v>
      </c>
      <c r="T35" s="286">
        <v>1866.1626670365747</v>
      </c>
      <c r="U35" s="286">
        <v>1755.6861702959154</v>
      </c>
      <c r="V35" s="286">
        <v>1880.719255239256</v>
      </c>
      <c r="W35" s="286">
        <v>1934.860358771168</v>
      </c>
      <c r="X35" s="286">
        <v>2039.5</v>
      </c>
      <c r="Y35" s="286">
        <v>1939.6</v>
      </c>
      <c r="Z35" s="286">
        <v>1571.4</v>
      </c>
      <c r="AB35"/>
      <c r="AC35" s="619"/>
      <c r="AD35" s="621"/>
    </row>
    <row r="36" spans="1:30" s="8" customFormat="1" ht="15.6">
      <c r="A36" s="871" t="s">
        <v>8</v>
      </c>
      <c r="B36" s="92" t="s">
        <v>84</v>
      </c>
      <c r="C36" s="286" t="s">
        <v>29</v>
      </c>
      <c r="D36" s="286" t="s">
        <v>29</v>
      </c>
      <c r="E36" s="286" t="s">
        <v>29</v>
      </c>
      <c r="F36" s="286" t="s">
        <v>29</v>
      </c>
      <c r="G36" s="286" t="s">
        <v>29</v>
      </c>
      <c r="H36" s="286" t="s">
        <v>29</v>
      </c>
      <c r="I36" s="286" t="s">
        <v>29</v>
      </c>
      <c r="J36" s="286" t="s">
        <v>29</v>
      </c>
      <c r="K36" s="286" t="s">
        <v>29</v>
      </c>
      <c r="L36" s="286" t="s">
        <v>29</v>
      </c>
      <c r="M36" s="286" t="s">
        <v>29</v>
      </c>
      <c r="N36" s="286">
        <v>0.3</v>
      </c>
      <c r="O36" s="286">
        <v>0.8</v>
      </c>
      <c r="P36" s="286">
        <v>0.7</v>
      </c>
      <c r="Q36" s="286">
        <v>1.2</v>
      </c>
      <c r="R36" s="286">
        <v>0.7</v>
      </c>
      <c r="S36" s="286">
        <v>0.4</v>
      </c>
      <c r="T36" s="286">
        <v>0.2</v>
      </c>
      <c r="U36" s="286">
        <v>0.02</v>
      </c>
      <c r="V36" s="286">
        <v>0.02</v>
      </c>
      <c r="W36" s="286">
        <v>0</v>
      </c>
      <c r="X36" s="286">
        <v>0</v>
      </c>
      <c r="Y36" s="286">
        <v>0</v>
      </c>
      <c r="Z36" s="286">
        <v>0</v>
      </c>
      <c r="AB36" s="43"/>
      <c r="AC36" s="619"/>
      <c r="AD36" s="621"/>
    </row>
    <row r="37" spans="1:30">
      <c r="A37" s="871"/>
      <c r="B37" s="92" t="s">
        <v>57</v>
      </c>
      <c r="C37" s="286" t="s">
        <v>29</v>
      </c>
      <c r="D37" s="286" t="s">
        <v>29</v>
      </c>
      <c r="E37" s="286" t="s">
        <v>29</v>
      </c>
      <c r="F37" s="286" t="s">
        <v>29</v>
      </c>
      <c r="G37" s="286" t="s">
        <v>29</v>
      </c>
      <c r="H37" s="286" t="s">
        <v>29</v>
      </c>
      <c r="I37" s="286" t="s">
        <v>29</v>
      </c>
      <c r="J37" s="286" t="s">
        <v>29</v>
      </c>
      <c r="K37" s="286" t="s">
        <v>29</v>
      </c>
      <c r="L37" s="286" t="s">
        <v>29</v>
      </c>
      <c r="M37" s="286" t="s">
        <v>29</v>
      </c>
      <c r="N37" s="286">
        <v>120</v>
      </c>
      <c r="O37" s="286">
        <v>309</v>
      </c>
      <c r="P37" s="286">
        <v>304</v>
      </c>
      <c r="Q37" s="286">
        <v>412</v>
      </c>
      <c r="R37" s="286">
        <v>340</v>
      </c>
      <c r="S37" s="286">
        <v>161</v>
      </c>
      <c r="T37" s="286">
        <v>56</v>
      </c>
      <c r="U37" s="286">
        <v>13</v>
      </c>
      <c r="V37" s="286">
        <v>6</v>
      </c>
      <c r="W37" s="286">
        <v>0</v>
      </c>
      <c r="X37" s="286">
        <v>0</v>
      </c>
      <c r="Y37" s="286"/>
      <c r="Z37" s="286"/>
      <c r="AB37" s="43"/>
    </row>
    <row r="38" spans="1:30">
      <c r="A38" s="871"/>
      <c r="B38" s="92" t="s">
        <v>524</v>
      </c>
      <c r="C38" s="286">
        <v>0</v>
      </c>
      <c r="D38" s="286">
        <v>0</v>
      </c>
      <c r="E38" s="286">
        <v>0</v>
      </c>
      <c r="F38" s="286">
        <v>0</v>
      </c>
      <c r="G38" s="286">
        <v>0</v>
      </c>
      <c r="H38" s="286">
        <v>0</v>
      </c>
      <c r="I38" s="286">
        <v>0</v>
      </c>
      <c r="J38" s="286">
        <v>0</v>
      </c>
      <c r="K38" s="286">
        <v>0</v>
      </c>
      <c r="L38" s="286">
        <v>0</v>
      </c>
      <c r="M38" s="286">
        <v>0</v>
      </c>
      <c r="N38" s="286">
        <v>120</v>
      </c>
      <c r="O38" s="286">
        <v>309</v>
      </c>
      <c r="P38" s="286">
        <v>304</v>
      </c>
      <c r="Q38" s="286">
        <v>412</v>
      </c>
      <c r="R38" s="286">
        <v>340</v>
      </c>
      <c r="S38" s="286">
        <v>161</v>
      </c>
      <c r="T38" s="286">
        <v>56</v>
      </c>
      <c r="U38" s="286">
        <v>13</v>
      </c>
      <c r="V38" s="286">
        <v>6</v>
      </c>
      <c r="W38" s="286">
        <v>0</v>
      </c>
      <c r="X38" s="286">
        <v>0</v>
      </c>
      <c r="Y38" s="286"/>
      <c r="Z38" s="286"/>
    </row>
    <row r="39" spans="1:30">
      <c r="A39" s="871"/>
      <c r="B39" s="92" t="s">
        <v>56</v>
      </c>
      <c r="C39" s="286"/>
      <c r="D39" s="286"/>
      <c r="E39" s="286"/>
      <c r="F39" s="286"/>
      <c r="G39" s="286"/>
      <c r="H39" s="286"/>
      <c r="I39" s="286"/>
      <c r="J39" s="286"/>
      <c r="K39" s="286"/>
      <c r="L39" s="286"/>
      <c r="M39" s="286"/>
      <c r="N39" s="286">
        <v>2633.3333333333335</v>
      </c>
      <c r="O39" s="286">
        <v>2689</v>
      </c>
      <c r="P39" s="286">
        <v>2125</v>
      </c>
      <c r="Q39" s="286">
        <v>2878.6407766990292</v>
      </c>
      <c r="R39" s="286">
        <v>2058.8235294117649</v>
      </c>
      <c r="S39" s="286">
        <v>2484.4720496894411</v>
      </c>
      <c r="T39" s="286">
        <v>3571.4285714285716</v>
      </c>
      <c r="U39" s="286">
        <v>1538.4615384615386</v>
      </c>
      <c r="V39" s="286">
        <v>3333.3333333333335</v>
      </c>
      <c r="W39" s="286"/>
      <c r="X39" s="286"/>
      <c r="Y39" s="286"/>
      <c r="Z39" s="286"/>
    </row>
    <row r="40" spans="1:30" ht="15.6">
      <c r="A40" s="871" t="s">
        <v>6</v>
      </c>
      <c r="B40" s="92" t="s">
        <v>84</v>
      </c>
      <c r="C40" s="286">
        <v>151</v>
      </c>
      <c r="D40" s="286">
        <v>167</v>
      </c>
      <c r="E40" s="286">
        <v>93</v>
      </c>
      <c r="F40" s="286">
        <v>117</v>
      </c>
      <c r="G40" s="286">
        <v>91</v>
      </c>
      <c r="H40" s="286">
        <v>65</v>
      </c>
      <c r="I40" s="286">
        <v>98</v>
      </c>
      <c r="J40" s="286">
        <v>103</v>
      </c>
      <c r="K40" s="286">
        <v>100</v>
      </c>
      <c r="L40" s="286" t="s">
        <v>7</v>
      </c>
      <c r="M40" s="286" t="s">
        <v>7</v>
      </c>
      <c r="N40" s="286" t="s">
        <v>7</v>
      </c>
      <c r="O40" s="286">
        <v>102</v>
      </c>
      <c r="P40" s="286">
        <v>99</v>
      </c>
      <c r="Q40" s="286">
        <v>156</v>
      </c>
      <c r="R40" s="286">
        <v>71</v>
      </c>
      <c r="S40" s="286">
        <v>147.048</v>
      </c>
      <c r="T40" s="286">
        <v>159.488</v>
      </c>
      <c r="U40" s="286">
        <v>170.12799999999999</v>
      </c>
      <c r="V40" s="286">
        <v>179.83600000000001</v>
      </c>
      <c r="W40" s="286">
        <v>132.24299999999999</v>
      </c>
      <c r="X40" s="286">
        <v>207.821</v>
      </c>
      <c r="Y40" s="286">
        <v>245.792</v>
      </c>
      <c r="Z40" s="286">
        <v>161.91999999999999</v>
      </c>
      <c r="AA40" s="30"/>
      <c r="AB40" s="30"/>
      <c r="AC40" s="619"/>
      <c r="AD40" s="621"/>
    </row>
    <row r="41" spans="1:30">
      <c r="A41" s="871"/>
      <c r="B41" s="92" t="s">
        <v>57</v>
      </c>
      <c r="C41" s="286">
        <v>406100</v>
      </c>
      <c r="D41" s="286">
        <v>383800</v>
      </c>
      <c r="E41" s="286">
        <v>174000</v>
      </c>
      <c r="F41" s="286">
        <v>179000</v>
      </c>
      <c r="G41" s="286">
        <v>184000</v>
      </c>
      <c r="H41" s="286">
        <v>191000</v>
      </c>
      <c r="I41" s="286">
        <v>406100</v>
      </c>
      <c r="J41" s="286">
        <v>358000</v>
      </c>
      <c r="K41" s="286">
        <v>384300</v>
      </c>
      <c r="L41" s="286" t="s">
        <v>7</v>
      </c>
      <c r="M41" s="286">
        <v>281936</v>
      </c>
      <c r="N41" s="286" t="s">
        <v>7</v>
      </c>
      <c r="O41" s="286">
        <v>363400</v>
      </c>
      <c r="P41" s="286">
        <v>300000</v>
      </c>
      <c r="Q41" s="286">
        <v>376500</v>
      </c>
      <c r="R41" s="286">
        <v>234884</v>
      </c>
      <c r="S41" s="286"/>
      <c r="T41" s="286"/>
      <c r="U41" s="286"/>
      <c r="V41" s="286"/>
      <c r="W41" s="286">
        <v>284000</v>
      </c>
      <c r="X41" s="286"/>
      <c r="Y41" s="286"/>
      <c r="Z41" s="286"/>
    </row>
    <row r="42" spans="1:30">
      <c r="A42" s="871"/>
      <c r="B42" s="92" t="s">
        <v>524</v>
      </c>
      <c r="C42" s="286">
        <v>184196</v>
      </c>
      <c r="D42" s="286">
        <v>174233</v>
      </c>
      <c r="E42" s="286">
        <v>334700</v>
      </c>
      <c r="F42" s="286">
        <v>120000</v>
      </c>
      <c r="G42" s="286">
        <v>95000</v>
      </c>
      <c r="H42" s="286">
        <v>317800</v>
      </c>
      <c r="I42" s="286">
        <v>357700</v>
      </c>
      <c r="J42" s="286">
        <v>362100</v>
      </c>
      <c r="K42" s="286">
        <v>310900</v>
      </c>
      <c r="L42" s="286">
        <v>182000</v>
      </c>
      <c r="M42" s="286">
        <v>226593</v>
      </c>
      <c r="N42" s="286">
        <v>238778</v>
      </c>
      <c r="O42" s="286">
        <v>363400</v>
      </c>
      <c r="P42" s="286">
        <v>403700</v>
      </c>
      <c r="Q42" s="286">
        <v>376500</v>
      </c>
      <c r="R42" s="286">
        <v>234884</v>
      </c>
      <c r="S42" s="286">
        <v>327000</v>
      </c>
      <c r="T42" s="286">
        <v>325000</v>
      </c>
      <c r="U42" s="286">
        <v>869572</v>
      </c>
      <c r="V42" s="286">
        <v>724801</v>
      </c>
      <c r="W42" s="286"/>
      <c r="X42" s="286"/>
      <c r="Y42" s="286"/>
      <c r="Z42" s="286"/>
    </row>
    <row r="43" spans="1:30" ht="15.6">
      <c r="A43" s="871"/>
      <c r="B43" s="92" t="s">
        <v>56</v>
      </c>
      <c r="C43" s="286">
        <v>371.82959862102928</v>
      </c>
      <c r="D43" s="286">
        <v>435.12245961438248</v>
      </c>
      <c r="E43" s="286">
        <v>534.48275862068965</v>
      </c>
      <c r="F43" s="286">
        <v>653.63128491620114</v>
      </c>
      <c r="G43" s="286">
        <v>494.56521739130437</v>
      </c>
      <c r="H43" s="286">
        <v>340.31413612565444</v>
      </c>
      <c r="I43" s="286">
        <v>241.319871952721</v>
      </c>
      <c r="J43" s="286">
        <v>287.70949720670393</v>
      </c>
      <c r="K43" s="286">
        <v>260.21337496747333</v>
      </c>
      <c r="L43" s="286" t="s">
        <v>7</v>
      </c>
      <c r="M43" s="286" t="s">
        <v>7</v>
      </c>
      <c r="N43" s="286" t="s">
        <v>7</v>
      </c>
      <c r="O43" s="286">
        <v>280.68244358833243</v>
      </c>
      <c r="P43" s="286">
        <v>330</v>
      </c>
      <c r="Q43" s="286">
        <v>414.34262948207169</v>
      </c>
      <c r="R43" s="286">
        <v>302.27686858193834</v>
      </c>
      <c r="S43" s="286">
        <v>406.70000000000005</v>
      </c>
      <c r="T43" s="286">
        <v>424.6</v>
      </c>
      <c r="U43" s="286">
        <v>474.90000000000003</v>
      </c>
      <c r="V43" s="286">
        <v>470.5</v>
      </c>
      <c r="W43" s="286">
        <v>465.6443661971831</v>
      </c>
      <c r="X43" s="286">
        <v>917.5</v>
      </c>
      <c r="Y43" s="286">
        <v>962</v>
      </c>
      <c r="Z43" s="286">
        <v>442.7</v>
      </c>
      <c r="AC43" s="619"/>
      <c r="AD43" s="621"/>
    </row>
    <row r="44" spans="1:30">
      <c r="A44" s="871" t="s">
        <v>5</v>
      </c>
      <c r="B44" s="92" t="s">
        <v>84</v>
      </c>
      <c r="C44" s="286" t="s">
        <v>29</v>
      </c>
      <c r="D44" s="286" t="s">
        <v>29</v>
      </c>
      <c r="E44" s="286" t="s">
        <v>29</v>
      </c>
      <c r="F44" s="286" t="s">
        <v>29</v>
      </c>
      <c r="G44" s="286" t="s">
        <v>29</v>
      </c>
      <c r="H44" s="286" t="s">
        <v>29</v>
      </c>
      <c r="I44" s="286" t="s">
        <v>29</v>
      </c>
      <c r="J44" s="286" t="s">
        <v>29</v>
      </c>
      <c r="K44" s="286" t="s">
        <v>29</v>
      </c>
      <c r="L44" s="286" t="s">
        <v>29</v>
      </c>
      <c r="M44" s="286" t="s">
        <v>29</v>
      </c>
      <c r="N44" s="286" t="s">
        <v>29</v>
      </c>
      <c r="O44" s="286" t="s">
        <v>29</v>
      </c>
      <c r="P44" s="286" t="s">
        <v>29</v>
      </c>
      <c r="Q44" s="286" t="s">
        <v>29</v>
      </c>
      <c r="R44" s="286" t="s">
        <v>29</v>
      </c>
      <c r="S44" s="286" t="s">
        <v>29</v>
      </c>
      <c r="T44" s="286" t="s">
        <v>29</v>
      </c>
      <c r="U44" s="286" t="s">
        <v>29</v>
      </c>
      <c r="V44" s="286" t="s">
        <v>29</v>
      </c>
      <c r="W44" s="286" t="s">
        <v>29</v>
      </c>
      <c r="X44" s="286" t="s">
        <v>29</v>
      </c>
      <c r="Y44" s="286" t="s">
        <v>29</v>
      </c>
      <c r="Z44" s="286" t="s">
        <v>29</v>
      </c>
    </row>
    <row r="45" spans="1:30">
      <c r="A45" s="871"/>
      <c r="B45" s="92" t="s">
        <v>57</v>
      </c>
      <c r="C45" s="286" t="s">
        <v>29</v>
      </c>
      <c r="D45" s="286" t="s">
        <v>29</v>
      </c>
      <c r="E45" s="286" t="s">
        <v>29</v>
      </c>
      <c r="F45" s="286" t="s">
        <v>29</v>
      </c>
      <c r="G45" s="286" t="s">
        <v>29</v>
      </c>
      <c r="H45" s="286" t="s">
        <v>29</v>
      </c>
      <c r="I45" s="286" t="s">
        <v>29</v>
      </c>
      <c r="J45" s="286" t="s">
        <v>29</v>
      </c>
      <c r="K45" s="286" t="s">
        <v>29</v>
      </c>
      <c r="L45" s="286" t="s">
        <v>29</v>
      </c>
      <c r="M45" s="286" t="s">
        <v>29</v>
      </c>
      <c r="N45" s="286" t="s">
        <v>29</v>
      </c>
      <c r="O45" s="286" t="s">
        <v>29</v>
      </c>
      <c r="P45" s="286" t="s">
        <v>29</v>
      </c>
      <c r="Q45" s="286" t="s">
        <v>29</v>
      </c>
      <c r="R45" s="286" t="s">
        <v>29</v>
      </c>
      <c r="S45" s="286" t="s">
        <v>29</v>
      </c>
      <c r="T45" s="286" t="s">
        <v>29</v>
      </c>
      <c r="U45" s="286" t="s">
        <v>29</v>
      </c>
      <c r="V45" s="286" t="s">
        <v>29</v>
      </c>
      <c r="W45" s="286" t="s">
        <v>29</v>
      </c>
      <c r="X45" s="286" t="s">
        <v>29</v>
      </c>
      <c r="Y45" s="286" t="s">
        <v>29</v>
      </c>
      <c r="Z45" s="286" t="s">
        <v>29</v>
      </c>
    </row>
    <row r="46" spans="1:30">
      <c r="A46" s="871"/>
      <c r="B46" s="92" t="s">
        <v>524</v>
      </c>
      <c r="C46" s="286" t="s">
        <v>29</v>
      </c>
      <c r="D46" s="286" t="s">
        <v>29</v>
      </c>
      <c r="E46" s="286" t="s">
        <v>29</v>
      </c>
      <c r="F46" s="286" t="s">
        <v>29</v>
      </c>
      <c r="G46" s="286" t="s">
        <v>29</v>
      </c>
      <c r="H46" s="286" t="s">
        <v>29</v>
      </c>
      <c r="I46" s="286" t="s">
        <v>29</v>
      </c>
      <c r="J46" s="286" t="s">
        <v>29</v>
      </c>
      <c r="K46" s="286" t="s">
        <v>29</v>
      </c>
      <c r="L46" s="286" t="s">
        <v>29</v>
      </c>
      <c r="M46" s="286" t="s">
        <v>29</v>
      </c>
      <c r="N46" s="286" t="s">
        <v>29</v>
      </c>
      <c r="O46" s="286" t="s">
        <v>29</v>
      </c>
      <c r="P46" s="286" t="s">
        <v>29</v>
      </c>
      <c r="Q46" s="286" t="s">
        <v>29</v>
      </c>
      <c r="R46" s="286" t="s">
        <v>29</v>
      </c>
      <c r="S46" s="286" t="s">
        <v>29</v>
      </c>
      <c r="T46" s="286" t="s">
        <v>29</v>
      </c>
      <c r="U46" s="286" t="s">
        <v>29</v>
      </c>
      <c r="V46" s="286" t="s">
        <v>29</v>
      </c>
      <c r="W46" s="286" t="s">
        <v>29</v>
      </c>
      <c r="X46" s="286" t="s">
        <v>29</v>
      </c>
      <c r="Y46" s="286" t="s">
        <v>29</v>
      </c>
      <c r="Z46" s="286" t="s">
        <v>29</v>
      </c>
    </row>
    <row r="47" spans="1:30">
      <c r="A47" s="871"/>
      <c r="B47" s="92" t="s">
        <v>56</v>
      </c>
      <c r="C47" s="286" t="s">
        <v>29</v>
      </c>
      <c r="D47" s="286" t="s">
        <v>29</v>
      </c>
      <c r="E47" s="286" t="s">
        <v>29</v>
      </c>
      <c r="F47" s="286" t="s">
        <v>29</v>
      </c>
      <c r="G47" s="286" t="s">
        <v>29</v>
      </c>
      <c r="H47" s="286" t="s">
        <v>29</v>
      </c>
      <c r="I47" s="286" t="s">
        <v>29</v>
      </c>
      <c r="J47" s="286" t="s">
        <v>29</v>
      </c>
      <c r="K47" s="286" t="s">
        <v>29</v>
      </c>
      <c r="L47" s="286" t="s">
        <v>29</v>
      </c>
      <c r="M47" s="286" t="s">
        <v>29</v>
      </c>
      <c r="N47" s="286" t="s">
        <v>29</v>
      </c>
      <c r="O47" s="286" t="s">
        <v>29</v>
      </c>
      <c r="P47" s="286" t="s">
        <v>29</v>
      </c>
      <c r="Q47" s="286" t="s">
        <v>29</v>
      </c>
      <c r="R47" s="286" t="s">
        <v>29</v>
      </c>
      <c r="S47" s="286" t="s">
        <v>29</v>
      </c>
      <c r="T47" s="286" t="s">
        <v>29</v>
      </c>
      <c r="U47" s="286" t="s">
        <v>29</v>
      </c>
      <c r="V47" s="286" t="s">
        <v>29</v>
      </c>
      <c r="W47" s="286" t="s">
        <v>29</v>
      </c>
      <c r="X47" s="286" t="s">
        <v>29</v>
      </c>
      <c r="Y47" s="286" t="s">
        <v>29</v>
      </c>
      <c r="Z47" s="286" t="s">
        <v>29</v>
      </c>
    </row>
    <row r="48" spans="1:30">
      <c r="A48" s="871" t="s">
        <v>4</v>
      </c>
      <c r="B48" s="92" t="s">
        <v>84</v>
      </c>
      <c r="C48" s="286" t="s">
        <v>29</v>
      </c>
      <c r="D48" s="286" t="s">
        <v>29</v>
      </c>
      <c r="E48" s="286" t="s">
        <v>29</v>
      </c>
      <c r="F48" s="286" t="s">
        <v>29</v>
      </c>
      <c r="G48" s="286" t="s">
        <v>29</v>
      </c>
      <c r="H48" s="286" t="s">
        <v>29</v>
      </c>
      <c r="I48" s="286" t="s">
        <v>29</v>
      </c>
      <c r="J48" s="286" t="s">
        <v>29</v>
      </c>
      <c r="K48" s="286" t="s">
        <v>29</v>
      </c>
      <c r="L48" s="286" t="s">
        <v>29</v>
      </c>
      <c r="M48" s="286" t="s">
        <v>29</v>
      </c>
      <c r="N48" s="286" t="s">
        <v>29</v>
      </c>
      <c r="O48" s="286" t="s">
        <v>29</v>
      </c>
      <c r="P48" s="286" t="s">
        <v>29</v>
      </c>
      <c r="Q48" s="286" t="s">
        <v>29</v>
      </c>
      <c r="R48" s="286" t="s">
        <v>29</v>
      </c>
      <c r="S48" s="286" t="s">
        <v>29</v>
      </c>
      <c r="T48" s="286" t="s">
        <v>29</v>
      </c>
      <c r="U48" s="286" t="s">
        <v>29</v>
      </c>
      <c r="V48" s="286" t="s">
        <v>29</v>
      </c>
      <c r="W48" s="286" t="s">
        <v>29</v>
      </c>
      <c r="X48" s="286" t="s">
        <v>29</v>
      </c>
      <c r="Y48" s="286" t="s">
        <v>29</v>
      </c>
      <c r="Z48" s="286" t="s">
        <v>29</v>
      </c>
    </row>
    <row r="49" spans="1:30">
      <c r="A49" s="871"/>
      <c r="B49" s="92" t="s">
        <v>57</v>
      </c>
      <c r="C49" s="286" t="s">
        <v>29</v>
      </c>
      <c r="D49" s="286" t="s">
        <v>29</v>
      </c>
      <c r="E49" s="286" t="s">
        <v>29</v>
      </c>
      <c r="F49" s="286" t="s">
        <v>29</v>
      </c>
      <c r="G49" s="286" t="s">
        <v>29</v>
      </c>
      <c r="H49" s="286" t="s">
        <v>29</v>
      </c>
      <c r="I49" s="286" t="s">
        <v>29</v>
      </c>
      <c r="J49" s="286" t="s">
        <v>29</v>
      </c>
      <c r="K49" s="286" t="s">
        <v>29</v>
      </c>
      <c r="L49" s="286" t="s">
        <v>29</v>
      </c>
      <c r="M49" s="286" t="s">
        <v>29</v>
      </c>
      <c r="N49" s="286" t="s">
        <v>29</v>
      </c>
      <c r="O49" s="286" t="s">
        <v>29</v>
      </c>
      <c r="P49" s="286" t="s">
        <v>29</v>
      </c>
      <c r="Q49" s="286" t="s">
        <v>29</v>
      </c>
      <c r="R49" s="286" t="s">
        <v>29</v>
      </c>
      <c r="S49" s="286" t="s">
        <v>29</v>
      </c>
      <c r="T49" s="286" t="s">
        <v>29</v>
      </c>
      <c r="U49" s="286" t="s">
        <v>29</v>
      </c>
      <c r="V49" s="286" t="s">
        <v>29</v>
      </c>
      <c r="W49" s="286" t="s">
        <v>29</v>
      </c>
      <c r="X49" s="286" t="s">
        <v>29</v>
      </c>
      <c r="Y49" s="286" t="s">
        <v>29</v>
      </c>
      <c r="Z49" s="286" t="s">
        <v>29</v>
      </c>
    </row>
    <row r="50" spans="1:30">
      <c r="A50" s="871"/>
      <c r="B50" s="92" t="s">
        <v>524</v>
      </c>
      <c r="C50" s="286" t="s">
        <v>29</v>
      </c>
      <c r="D50" s="286" t="s">
        <v>29</v>
      </c>
      <c r="E50" s="286" t="s">
        <v>29</v>
      </c>
      <c r="F50" s="286" t="s">
        <v>29</v>
      </c>
      <c r="G50" s="286" t="s">
        <v>29</v>
      </c>
      <c r="H50" s="286" t="s">
        <v>29</v>
      </c>
      <c r="I50" s="286" t="s">
        <v>29</v>
      </c>
      <c r="J50" s="286" t="s">
        <v>29</v>
      </c>
      <c r="K50" s="286" t="s">
        <v>29</v>
      </c>
      <c r="L50" s="286" t="s">
        <v>29</v>
      </c>
      <c r="M50" s="286" t="s">
        <v>29</v>
      </c>
      <c r="N50" s="286" t="s">
        <v>29</v>
      </c>
      <c r="O50" s="286" t="s">
        <v>29</v>
      </c>
      <c r="P50" s="286" t="s">
        <v>29</v>
      </c>
      <c r="Q50" s="286" t="s">
        <v>29</v>
      </c>
      <c r="R50" s="286" t="s">
        <v>29</v>
      </c>
      <c r="S50" s="286" t="s">
        <v>29</v>
      </c>
      <c r="T50" s="286" t="s">
        <v>29</v>
      </c>
      <c r="U50" s="286" t="s">
        <v>29</v>
      </c>
      <c r="V50" s="286" t="s">
        <v>29</v>
      </c>
      <c r="W50" s="286" t="s">
        <v>29</v>
      </c>
      <c r="X50" s="286" t="s">
        <v>29</v>
      </c>
      <c r="Y50" s="286" t="s">
        <v>29</v>
      </c>
      <c r="Z50" s="286" t="s">
        <v>29</v>
      </c>
    </row>
    <row r="51" spans="1:30">
      <c r="A51" s="871"/>
      <c r="B51" s="92" t="s">
        <v>56</v>
      </c>
      <c r="C51" s="286" t="s">
        <v>29</v>
      </c>
      <c r="D51" s="286" t="s">
        <v>29</v>
      </c>
      <c r="E51" s="286" t="s">
        <v>29</v>
      </c>
      <c r="F51" s="286" t="s">
        <v>29</v>
      </c>
      <c r="G51" s="286" t="s">
        <v>29</v>
      </c>
      <c r="H51" s="286" t="s">
        <v>29</v>
      </c>
      <c r="I51" s="286" t="s">
        <v>29</v>
      </c>
      <c r="J51" s="286" t="s">
        <v>29</v>
      </c>
      <c r="K51" s="286" t="s">
        <v>29</v>
      </c>
      <c r="L51" s="286" t="s">
        <v>29</v>
      </c>
      <c r="M51" s="286" t="s">
        <v>29</v>
      </c>
      <c r="N51" s="286" t="s">
        <v>29</v>
      </c>
      <c r="O51" s="286" t="s">
        <v>29</v>
      </c>
      <c r="P51" s="286" t="s">
        <v>29</v>
      </c>
      <c r="Q51" s="286" t="s">
        <v>29</v>
      </c>
      <c r="R51" s="286" t="s">
        <v>29</v>
      </c>
      <c r="S51" s="286" t="s">
        <v>29</v>
      </c>
      <c r="T51" s="286" t="s">
        <v>29</v>
      </c>
      <c r="U51" s="286" t="s">
        <v>29</v>
      </c>
      <c r="V51" s="286" t="s">
        <v>29</v>
      </c>
      <c r="W51" s="286" t="s">
        <v>29</v>
      </c>
      <c r="X51" s="286" t="s">
        <v>29</v>
      </c>
      <c r="Y51" s="286" t="s">
        <v>29</v>
      </c>
      <c r="Z51" s="286" t="s">
        <v>29</v>
      </c>
    </row>
    <row r="52" spans="1:30" ht="15.6">
      <c r="A52" s="871" t="s">
        <v>3</v>
      </c>
      <c r="B52" s="92" t="s">
        <v>84</v>
      </c>
      <c r="C52" s="286">
        <v>3</v>
      </c>
      <c r="D52" s="286">
        <v>3.2</v>
      </c>
      <c r="E52" s="286">
        <v>3.2</v>
      </c>
      <c r="F52" s="286">
        <v>3.2</v>
      </c>
      <c r="G52" s="286">
        <v>3.2</v>
      </c>
      <c r="H52" s="286">
        <v>3.2</v>
      </c>
      <c r="I52" s="286">
        <v>3.2</v>
      </c>
      <c r="J52" s="286">
        <v>3.2</v>
      </c>
      <c r="K52" s="286">
        <v>3</v>
      </c>
      <c r="L52" s="286">
        <v>2.8479999999999999</v>
      </c>
      <c r="M52" s="286">
        <v>2.9</v>
      </c>
      <c r="N52" s="286">
        <v>2.5270000000000001</v>
      </c>
      <c r="O52" s="286">
        <v>3</v>
      </c>
      <c r="P52" s="286">
        <v>3</v>
      </c>
      <c r="Q52" s="286">
        <v>3.0569999999999999</v>
      </c>
      <c r="R52" s="286">
        <v>3.0739999999999998</v>
      </c>
      <c r="S52" s="286">
        <v>3.073</v>
      </c>
      <c r="T52" s="286">
        <v>3.0750000000000002</v>
      </c>
      <c r="U52" s="286">
        <v>3.0760000000000001</v>
      </c>
      <c r="V52" s="286">
        <v>3.077</v>
      </c>
      <c r="W52" s="533">
        <v>2.052</v>
      </c>
      <c r="X52" s="286">
        <v>3.0808400000000002</v>
      </c>
      <c r="Y52" s="286">
        <v>3.0814599999999999</v>
      </c>
      <c r="Z52" s="286">
        <v>3.0820700000000003</v>
      </c>
      <c r="AB52" s="43"/>
      <c r="AC52" s="619"/>
      <c r="AD52" s="621"/>
    </row>
    <row r="53" spans="1:30">
      <c r="A53" s="871"/>
      <c r="B53" s="92" t="s">
        <v>57</v>
      </c>
      <c r="C53" s="286">
        <v>1300</v>
      </c>
      <c r="D53" s="286">
        <v>1400</v>
      </c>
      <c r="E53" s="286">
        <v>1400</v>
      </c>
      <c r="F53" s="286">
        <v>1400</v>
      </c>
      <c r="G53" s="286">
        <v>1400</v>
      </c>
      <c r="H53" s="286">
        <v>1400</v>
      </c>
      <c r="I53" s="286">
        <v>1400</v>
      </c>
      <c r="J53" s="286">
        <v>1400</v>
      </c>
      <c r="K53" s="286">
        <v>1199</v>
      </c>
      <c r="L53" s="286">
        <v>1046</v>
      </c>
      <c r="M53" s="286">
        <v>1100</v>
      </c>
      <c r="N53" s="286">
        <v>1012</v>
      </c>
      <c r="O53" s="286">
        <v>1100</v>
      </c>
      <c r="P53" s="286">
        <v>1150</v>
      </c>
      <c r="Q53" s="286" t="s">
        <v>7</v>
      </c>
      <c r="R53" s="286"/>
      <c r="S53" s="286"/>
      <c r="T53" s="286"/>
      <c r="U53" s="286"/>
      <c r="V53" s="286"/>
      <c r="W53" s="286"/>
      <c r="X53" s="286"/>
      <c r="Y53" s="286"/>
      <c r="Z53" s="286"/>
      <c r="AB53" s="43"/>
    </row>
    <row r="54" spans="1:30" ht="15.6">
      <c r="A54" s="871"/>
      <c r="B54" s="92" t="s">
        <v>524</v>
      </c>
      <c r="C54" s="286">
        <v>1305</v>
      </c>
      <c r="D54" s="286">
        <v>1400</v>
      </c>
      <c r="E54" s="286">
        <v>1273</v>
      </c>
      <c r="F54" s="286">
        <v>1340</v>
      </c>
      <c r="G54" s="286">
        <v>1292</v>
      </c>
      <c r="H54" s="286">
        <v>1274</v>
      </c>
      <c r="I54" s="286">
        <v>1258</v>
      </c>
      <c r="J54" s="286">
        <v>1316</v>
      </c>
      <c r="K54" s="286">
        <v>1184</v>
      </c>
      <c r="L54" s="286">
        <v>1197</v>
      </c>
      <c r="M54" s="286">
        <v>1184</v>
      </c>
      <c r="N54" s="286">
        <v>1173</v>
      </c>
      <c r="O54" s="286">
        <v>1100</v>
      </c>
      <c r="P54" s="286">
        <v>1150</v>
      </c>
      <c r="Q54" s="286">
        <v>1146</v>
      </c>
      <c r="R54" s="286">
        <v>1130</v>
      </c>
      <c r="S54" s="286">
        <v>1127</v>
      </c>
      <c r="T54" s="286">
        <v>1113</v>
      </c>
      <c r="U54" s="286">
        <v>1109</v>
      </c>
      <c r="V54" s="286">
        <v>1097</v>
      </c>
      <c r="W54" s="286">
        <v>1087</v>
      </c>
      <c r="X54" s="286">
        <v>1081</v>
      </c>
      <c r="Y54" s="286">
        <v>1073</v>
      </c>
      <c r="Z54" s="286">
        <v>1065</v>
      </c>
      <c r="AC54" s="619"/>
      <c r="AD54" s="621"/>
    </row>
    <row r="55" spans="1:30" ht="15.6">
      <c r="A55" s="871"/>
      <c r="B55" s="92" t="s">
        <v>56</v>
      </c>
      <c r="C55" s="286">
        <v>2307.6923076923076</v>
      </c>
      <c r="D55" s="286">
        <v>2285.7142857142858</v>
      </c>
      <c r="E55" s="286">
        <v>2285.7142857142858</v>
      </c>
      <c r="F55" s="286">
        <v>2285.7142857142858</v>
      </c>
      <c r="G55" s="286">
        <v>2285.7142857142858</v>
      </c>
      <c r="H55" s="286">
        <v>2285.7142857142858</v>
      </c>
      <c r="I55" s="286">
        <v>2285.7142857142858</v>
      </c>
      <c r="J55" s="286">
        <v>2285.7142857142858</v>
      </c>
      <c r="K55" s="286">
        <v>2502.0850708924104</v>
      </c>
      <c r="L55" s="286">
        <v>2722.7533460803061</v>
      </c>
      <c r="M55" s="286">
        <v>2636.3636363636365</v>
      </c>
      <c r="N55" s="286">
        <v>2497.0355731225295</v>
      </c>
      <c r="O55" s="286">
        <v>2727.2727272727275</v>
      </c>
      <c r="P55" s="286">
        <v>2608.695652173913</v>
      </c>
      <c r="Q55" s="286">
        <v>2667.5</v>
      </c>
      <c r="R55" s="286">
        <v>2720.4</v>
      </c>
      <c r="S55" s="286">
        <v>2726.7000000000003</v>
      </c>
      <c r="T55" s="286">
        <v>2762.8</v>
      </c>
      <c r="U55" s="286">
        <v>2773.7000000000003</v>
      </c>
      <c r="V55" s="286">
        <v>2804.9</v>
      </c>
      <c r="W55" s="286">
        <v>2832.9</v>
      </c>
      <c r="X55" s="286">
        <v>2849.3</v>
      </c>
      <c r="Y55" s="286">
        <v>2872.2</v>
      </c>
      <c r="Z55" s="286">
        <v>2895.2</v>
      </c>
      <c r="AB55" s="43"/>
      <c r="AC55" s="619"/>
      <c r="AD55" s="621"/>
    </row>
    <row r="56" spans="1:30">
      <c r="A56" s="872" t="s">
        <v>32</v>
      </c>
      <c r="B56" s="92" t="s">
        <v>84</v>
      </c>
      <c r="C56" s="286">
        <v>722.1</v>
      </c>
      <c r="D56" s="286">
        <v>306.85000000000002</v>
      </c>
      <c r="E56" s="286">
        <v>1514.97</v>
      </c>
      <c r="F56" s="286">
        <v>594.62</v>
      </c>
      <c r="G56" s="286">
        <v>1169.32</v>
      </c>
      <c r="H56" s="286">
        <v>1077.05</v>
      </c>
      <c r="I56" s="286">
        <v>1238.56</v>
      </c>
      <c r="J56" s="286">
        <v>1341.835</v>
      </c>
      <c r="K56" s="286">
        <v>1399.6813199999999</v>
      </c>
      <c r="L56" s="286">
        <v>1334.8</v>
      </c>
      <c r="M56" s="286">
        <v>2650.1149999999998</v>
      </c>
      <c r="N56" s="286">
        <v>2248.3180000000002</v>
      </c>
      <c r="O56" s="286">
        <v>1800.551995</v>
      </c>
      <c r="P56" s="286">
        <v>2194.75</v>
      </c>
      <c r="Q56" s="286">
        <v>2586.3461539999998</v>
      </c>
      <c r="R56" s="286">
        <v>2979.86</v>
      </c>
      <c r="S56" s="286">
        <v>1382.7940000000001</v>
      </c>
      <c r="T56" s="286">
        <v>2451.6999999999998</v>
      </c>
      <c r="U56" s="286">
        <v>2219.6280000000002</v>
      </c>
      <c r="V56" s="286">
        <v>2063</v>
      </c>
      <c r="W56" s="533">
        <v>3380.7150000000001</v>
      </c>
      <c r="X56" s="286">
        <v>2501.7489999999998</v>
      </c>
      <c r="Y56" s="286">
        <v>1856.731</v>
      </c>
      <c r="Z56" s="286">
        <v>2332</v>
      </c>
      <c r="AB56" s="43"/>
    </row>
    <row r="57" spans="1:30">
      <c r="A57" s="872"/>
      <c r="B57" s="92" t="s">
        <v>57</v>
      </c>
      <c r="C57" s="286">
        <v>415600</v>
      </c>
      <c r="D57" s="286">
        <v>275800</v>
      </c>
      <c r="E57" s="286">
        <v>565600</v>
      </c>
      <c r="F57" s="286">
        <v>620800</v>
      </c>
      <c r="G57" s="286">
        <v>613130</v>
      </c>
      <c r="H57" s="286">
        <v>701990</v>
      </c>
      <c r="I57" s="286">
        <v>633770</v>
      </c>
      <c r="J57" s="286">
        <v>557981</v>
      </c>
      <c r="K57" s="286">
        <v>887662.38659999997</v>
      </c>
      <c r="L57" s="286">
        <v>805630</v>
      </c>
      <c r="M57" s="286">
        <v>1136287</v>
      </c>
      <c r="N57" s="286">
        <v>1119328</v>
      </c>
      <c r="O57" s="286">
        <v>799362.98080000002</v>
      </c>
      <c r="P57" s="286">
        <v>928272.91989999998</v>
      </c>
      <c r="Q57" s="286">
        <v>957218</v>
      </c>
      <c r="R57" s="286">
        <v>1154467</v>
      </c>
      <c r="S57" s="286">
        <v>1455564</v>
      </c>
      <c r="T57" s="286">
        <v>1097300</v>
      </c>
      <c r="U57" s="286">
        <v>1032902</v>
      </c>
      <c r="V57" s="286" t="s">
        <v>600</v>
      </c>
      <c r="W57" s="286">
        <v>1688241</v>
      </c>
      <c r="X57" s="286">
        <v>1986933</v>
      </c>
      <c r="Y57" s="286">
        <v>1181650</v>
      </c>
      <c r="Z57" s="286">
        <v>1196470</v>
      </c>
      <c r="AB57" s="43"/>
    </row>
    <row r="58" spans="1:30">
      <c r="A58" s="872"/>
      <c r="B58" s="92" t="s">
        <v>524</v>
      </c>
      <c r="C58" s="286">
        <v>415600</v>
      </c>
      <c r="D58" s="286">
        <v>405860</v>
      </c>
      <c r="E58" s="286">
        <v>565600</v>
      </c>
      <c r="F58" s="286">
        <v>620800</v>
      </c>
      <c r="G58" s="286">
        <v>613130</v>
      </c>
      <c r="H58" s="286">
        <v>701990</v>
      </c>
      <c r="I58" s="286">
        <v>633770</v>
      </c>
      <c r="J58" s="286">
        <v>557981</v>
      </c>
      <c r="K58" s="286">
        <v>887660</v>
      </c>
      <c r="L58" s="286">
        <v>805630</v>
      </c>
      <c r="M58" s="286">
        <v>1136290</v>
      </c>
      <c r="N58" s="286">
        <v>1119324</v>
      </c>
      <c r="O58" s="286">
        <v>799361</v>
      </c>
      <c r="P58" s="286">
        <v>928273</v>
      </c>
      <c r="Q58" s="286">
        <v>957218</v>
      </c>
      <c r="R58" s="286">
        <v>1154467</v>
      </c>
      <c r="S58" s="286">
        <v>1053504</v>
      </c>
      <c r="T58" s="286">
        <v>1097283</v>
      </c>
      <c r="U58" s="286">
        <v>1032902</v>
      </c>
      <c r="V58" s="286">
        <v>1052547</v>
      </c>
      <c r="W58" s="286"/>
      <c r="X58" s="286"/>
      <c r="Y58" s="286"/>
      <c r="Z58" s="286"/>
    </row>
    <row r="59" spans="1:30" ht="15.6">
      <c r="A59" s="872"/>
      <c r="B59" s="92" t="s">
        <v>56</v>
      </c>
      <c r="C59" s="533">
        <v>1737.487969201155</v>
      </c>
      <c r="D59" s="533">
        <v>1112.5815808556924</v>
      </c>
      <c r="E59" s="533">
        <v>2678.5183875530411</v>
      </c>
      <c r="F59" s="533">
        <v>957.82860824742272</v>
      </c>
      <c r="G59" s="533">
        <v>1907.1322558021952</v>
      </c>
      <c r="H59" s="533">
        <v>1534.2811151156</v>
      </c>
      <c r="I59" s="533">
        <v>1954.2736323902993</v>
      </c>
      <c r="J59" s="533">
        <v>2404.804106233008</v>
      </c>
      <c r="K59" s="533">
        <v>1576.8172011446588</v>
      </c>
      <c r="L59" s="533">
        <v>1656.8399885803656</v>
      </c>
      <c r="M59" s="533">
        <v>2332.258487512398</v>
      </c>
      <c r="N59" s="533">
        <v>2008.6319648932217</v>
      </c>
      <c r="O59" s="533">
        <v>2252.4835878664449</v>
      </c>
      <c r="P59" s="533">
        <v>2364.3369885619777</v>
      </c>
      <c r="Q59" s="533">
        <v>2701.9405757100262</v>
      </c>
      <c r="R59" s="533">
        <v>2581.1564990597394</v>
      </c>
      <c r="S59" s="533">
        <v>950.00563355510303</v>
      </c>
      <c r="T59" s="533">
        <v>2234.3023785655701</v>
      </c>
      <c r="U59" s="533">
        <v>2148.9240992853147</v>
      </c>
      <c r="V59" s="286">
        <v>3301.3</v>
      </c>
      <c r="W59" s="533">
        <v>2002.5073434420797</v>
      </c>
      <c r="X59" s="533">
        <v>1259.1008353074815</v>
      </c>
      <c r="Y59" s="533">
        <v>1571.3036855244784</v>
      </c>
      <c r="Z59" s="286">
        <v>2990</v>
      </c>
      <c r="AB59" s="43"/>
      <c r="AC59" s="619"/>
      <c r="AD59" s="621"/>
    </row>
    <row r="60" spans="1:30">
      <c r="A60" s="871" t="s">
        <v>1</v>
      </c>
      <c r="B60" s="92" t="s">
        <v>84</v>
      </c>
      <c r="C60" s="286">
        <v>8.1679999999999993</v>
      </c>
      <c r="D60" s="286">
        <v>13.955770000000001</v>
      </c>
      <c r="E60" s="286">
        <v>11.645</v>
      </c>
      <c r="F60" s="286">
        <v>10.744</v>
      </c>
      <c r="G60" s="286">
        <v>11.699299999999999</v>
      </c>
      <c r="H60" s="286">
        <v>13.337</v>
      </c>
      <c r="I60" s="286">
        <v>13.964</v>
      </c>
      <c r="J60" s="286">
        <v>18.316779999999998</v>
      </c>
      <c r="K60" s="286">
        <v>24.023</v>
      </c>
      <c r="L60" s="286">
        <v>41.929000000000002</v>
      </c>
      <c r="M60" s="286">
        <v>51.655879999999996</v>
      </c>
      <c r="N60" s="286">
        <v>49.41</v>
      </c>
      <c r="O60" s="286">
        <v>45.320999999999998</v>
      </c>
      <c r="P60" s="286">
        <v>49.639633179999997</v>
      </c>
      <c r="Q60" s="286">
        <v>49.639633179999997</v>
      </c>
      <c r="R60" s="286">
        <v>25.513745620000002</v>
      </c>
      <c r="S60" s="286">
        <v>26.67500819</v>
      </c>
      <c r="T60" s="286">
        <v>38.422899999999998</v>
      </c>
      <c r="U60" s="286">
        <v>43.063000000000002</v>
      </c>
      <c r="V60" s="286">
        <v>29.584319444720283</v>
      </c>
      <c r="W60" s="533">
        <v>34.629663156898928</v>
      </c>
      <c r="X60" s="286">
        <v>65.875830000000008</v>
      </c>
      <c r="Y60" s="286">
        <v>62.279914099569069</v>
      </c>
      <c r="Z60" s="286">
        <f>62679.8063204675/1000</f>
        <v>62.679806320467499</v>
      </c>
    </row>
    <row r="61" spans="1:30">
      <c r="A61" s="871"/>
      <c r="B61" s="92" t="s">
        <v>57</v>
      </c>
      <c r="C61" s="286">
        <v>9804</v>
      </c>
      <c r="D61" s="286">
        <v>14320.77</v>
      </c>
      <c r="E61" s="286">
        <v>12926</v>
      </c>
      <c r="F61" s="286">
        <v>10305</v>
      </c>
      <c r="G61" s="286">
        <v>12378.8</v>
      </c>
      <c r="H61" s="286">
        <v>18243</v>
      </c>
      <c r="I61" s="286">
        <v>14358</v>
      </c>
      <c r="J61" s="286">
        <v>20067.34</v>
      </c>
      <c r="K61" s="286">
        <v>25177</v>
      </c>
      <c r="L61" s="286">
        <v>31032</v>
      </c>
      <c r="M61" s="286">
        <v>35841.26</v>
      </c>
      <c r="N61" s="286">
        <v>33995</v>
      </c>
      <c r="O61" s="286">
        <v>31388</v>
      </c>
      <c r="P61" s="286">
        <v>40974.45463</v>
      </c>
      <c r="Q61" s="286">
        <v>40974.45463</v>
      </c>
      <c r="R61" s="286">
        <v>42983.974069999997</v>
      </c>
      <c r="S61" s="286">
        <v>25595</v>
      </c>
      <c r="T61" s="286">
        <v>33303.4</v>
      </c>
      <c r="U61" s="286">
        <v>34217</v>
      </c>
      <c r="V61" s="286">
        <v>48892.993864809752</v>
      </c>
      <c r="W61" s="286">
        <v>31978.534007323258</v>
      </c>
      <c r="X61" s="286">
        <v>49398.01</v>
      </c>
      <c r="Y61" s="286">
        <v>46970.688858413661</v>
      </c>
      <c r="Z61" s="286">
        <v>85511.454959193594</v>
      </c>
    </row>
    <row r="62" spans="1:30" ht="15.6">
      <c r="A62" s="871"/>
      <c r="B62" s="92" t="s">
        <v>524</v>
      </c>
      <c r="C62" s="286">
        <v>12297</v>
      </c>
      <c r="D62" s="286">
        <v>9270</v>
      </c>
      <c r="E62" s="286">
        <v>10500</v>
      </c>
      <c r="F62" s="286">
        <v>11000</v>
      </c>
      <c r="G62" s="286">
        <v>12500</v>
      </c>
      <c r="H62" s="286">
        <v>10368</v>
      </c>
      <c r="I62" s="286">
        <v>14358</v>
      </c>
      <c r="J62" s="286">
        <v>12110</v>
      </c>
      <c r="K62" s="286">
        <v>17367</v>
      </c>
      <c r="L62" s="286">
        <v>25582</v>
      </c>
      <c r="M62" s="286">
        <v>30788</v>
      </c>
      <c r="N62" s="286">
        <v>27490</v>
      </c>
      <c r="O62" s="286">
        <v>26265</v>
      </c>
      <c r="P62" s="286">
        <v>38520</v>
      </c>
      <c r="Q62" s="286">
        <v>33207</v>
      </c>
      <c r="R62" s="286">
        <v>17907</v>
      </c>
      <c r="S62" s="286">
        <v>22087</v>
      </c>
      <c r="T62" s="286">
        <v>29575</v>
      </c>
      <c r="U62" s="286">
        <v>30297</v>
      </c>
      <c r="V62" s="286">
        <v>24576</v>
      </c>
      <c r="W62" s="286">
        <v>24756</v>
      </c>
      <c r="X62" s="286">
        <v>44233</v>
      </c>
      <c r="Y62" s="286">
        <v>39581</v>
      </c>
      <c r="Z62" s="286">
        <v>49414</v>
      </c>
      <c r="AC62" s="619"/>
      <c r="AD62" s="621"/>
    </row>
    <row r="63" spans="1:30" ht="15.6">
      <c r="A63" s="871"/>
      <c r="B63" s="92" t="s">
        <v>56</v>
      </c>
      <c r="C63" s="533">
        <v>833.12933496532014</v>
      </c>
      <c r="D63" s="533">
        <v>974.51254366909052</v>
      </c>
      <c r="E63" s="533">
        <v>900.89741606065297</v>
      </c>
      <c r="F63" s="533">
        <v>1042.6006792819021</v>
      </c>
      <c r="G63" s="533">
        <v>945.10776488835756</v>
      </c>
      <c r="H63" s="533">
        <v>731.07493285095654</v>
      </c>
      <c r="I63" s="533">
        <v>972.55885220782841</v>
      </c>
      <c r="J63" s="533">
        <v>912.76571782807264</v>
      </c>
      <c r="K63" s="533">
        <v>954.1645152321563</v>
      </c>
      <c r="L63" s="533">
        <v>1351.1536478473834</v>
      </c>
      <c r="M63" s="533">
        <v>1441.2406260270982</v>
      </c>
      <c r="N63" s="533">
        <v>1453.4490366230327</v>
      </c>
      <c r="O63" s="533">
        <v>1443.8957563400024</v>
      </c>
      <c r="P63" s="533">
        <v>1211.477581050113</v>
      </c>
      <c r="Q63" s="533">
        <v>1211.477581050113</v>
      </c>
      <c r="R63" s="533">
        <v>593.56414040382845</v>
      </c>
      <c r="S63" s="533">
        <v>1042.1960613401056</v>
      </c>
      <c r="T63" s="533">
        <v>1153.723043292877</v>
      </c>
      <c r="U63" s="533">
        <v>1258.5264634538387</v>
      </c>
      <c r="V63" s="533">
        <v>605.08300077760839</v>
      </c>
      <c r="W63" s="533">
        <v>1082.9033985413012</v>
      </c>
      <c r="X63" s="533">
        <v>1333.5725467483408</v>
      </c>
      <c r="Y63" s="533">
        <v>1325.9314609437142</v>
      </c>
      <c r="Z63" s="286">
        <v>1268.5</v>
      </c>
      <c r="AC63" s="619"/>
      <c r="AD63" s="621"/>
    </row>
    <row r="64" spans="1:30" ht="15.6">
      <c r="A64" s="871" t="s">
        <v>0</v>
      </c>
      <c r="B64" s="92" t="s">
        <v>84</v>
      </c>
      <c r="C64" s="286">
        <v>0.5</v>
      </c>
      <c r="D64" s="286">
        <v>0.6</v>
      </c>
      <c r="E64" s="286">
        <v>0.6</v>
      </c>
      <c r="F64" s="286">
        <v>0.7</v>
      </c>
      <c r="G64" s="286">
        <v>0.7</v>
      </c>
      <c r="H64" s="286">
        <v>0.7</v>
      </c>
      <c r="I64" s="286">
        <v>0.6</v>
      </c>
      <c r="J64" s="286">
        <v>0.6</v>
      </c>
      <c r="K64" s="286">
        <v>0.40600000000000003</v>
      </c>
      <c r="L64" s="286">
        <v>0.41499999999999998</v>
      </c>
      <c r="M64" s="286">
        <v>0.39</v>
      </c>
      <c r="N64" s="286">
        <v>0.63500000000000001</v>
      </c>
      <c r="O64" s="286">
        <v>0.7</v>
      </c>
      <c r="P64" s="286">
        <v>0.7</v>
      </c>
      <c r="Q64" s="286">
        <v>0.7</v>
      </c>
      <c r="R64" s="286">
        <v>0.76215942256942604</v>
      </c>
      <c r="S64" s="286">
        <v>1.4750000000000001</v>
      </c>
      <c r="T64" s="286">
        <v>1.4330000000000001</v>
      </c>
      <c r="U64" s="286">
        <v>1.5</v>
      </c>
      <c r="V64" s="286">
        <v>1.56</v>
      </c>
      <c r="W64" s="533">
        <v>0.89100000000000001</v>
      </c>
      <c r="X64" s="286">
        <v>2.9079999999999999</v>
      </c>
      <c r="Y64" s="286">
        <v>0.53900000000000003</v>
      </c>
      <c r="Z64" s="286">
        <v>7.3499999999999996E-2</v>
      </c>
      <c r="AC64" s="619"/>
      <c r="AD64" s="621"/>
    </row>
    <row r="65" spans="1:30">
      <c r="A65" s="871"/>
      <c r="B65" s="92" t="s">
        <v>57</v>
      </c>
      <c r="C65" s="286">
        <v>250</v>
      </c>
      <c r="D65" s="286">
        <v>250</v>
      </c>
      <c r="E65" s="286">
        <v>250</v>
      </c>
      <c r="F65" s="286">
        <v>290</v>
      </c>
      <c r="G65" s="286">
        <v>290</v>
      </c>
      <c r="H65" s="286">
        <v>290</v>
      </c>
      <c r="I65" s="286">
        <v>250</v>
      </c>
      <c r="J65" s="286">
        <v>250</v>
      </c>
      <c r="K65" s="286">
        <v>244</v>
      </c>
      <c r="L65" s="286">
        <v>314</v>
      </c>
      <c r="M65" s="286">
        <v>290</v>
      </c>
      <c r="N65" s="286">
        <v>304</v>
      </c>
      <c r="O65" s="286">
        <v>310</v>
      </c>
      <c r="P65" s="286">
        <v>310</v>
      </c>
      <c r="Q65" s="286">
        <v>310</v>
      </c>
      <c r="R65" s="286">
        <v>310</v>
      </c>
      <c r="S65" s="286">
        <v>228.4</v>
      </c>
      <c r="T65" s="286">
        <v>107.9</v>
      </c>
      <c r="U65" s="286">
        <v>63.400000000000006</v>
      </c>
      <c r="V65" s="286">
        <v>59.900000000000006</v>
      </c>
      <c r="W65" s="286"/>
      <c r="X65" s="286"/>
      <c r="Y65" s="286"/>
      <c r="Z65" s="286"/>
    </row>
    <row r="66" spans="1:30" ht="15.6">
      <c r="A66" s="871"/>
      <c r="B66" s="92" t="s">
        <v>524</v>
      </c>
      <c r="C66" s="286">
        <v>282</v>
      </c>
      <c r="D66" s="286">
        <v>312</v>
      </c>
      <c r="E66" s="286">
        <v>348</v>
      </c>
      <c r="F66" s="286">
        <v>460</v>
      </c>
      <c r="G66" s="286">
        <v>545</v>
      </c>
      <c r="H66" s="286">
        <v>631</v>
      </c>
      <c r="I66" s="286">
        <v>743</v>
      </c>
      <c r="J66" s="286">
        <v>881</v>
      </c>
      <c r="K66" s="286">
        <v>1050</v>
      </c>
      <c r="L66" s="286">
        <v>1265</v>
      </c>
      <c r="M66" s="286">
        <v>1543</v>
      </c>
      <c r="N66" s="286">
        <v>1911</v>
      </c>
      <c r="O66" s="286">
        <v>2833</v>
      </c>
      <c r="P66" s="286">
        <v>2960</v>
      </c>
      <c r="Q66" s="286">
        <v>3755</v>
      </c>
      <c r="R66" s="286">
        <v>4626</v>
      </c>
      <c r="S66" s="286"/>
      <c r="T66" s="286"/>
      <c r="U66" s="286"/>
      <c r="V66" s="286">
        <v>2529</v>
      </c>
      <c r="W66" s="286">
        <v>316</v>
      </c>
      <c r="X66" s="286">
        <v>3466</v>
      </c>
      <c r="Y66" s="286">
        <v>1093</v>
      </c>
      <c r="Z66" s="286">
        <v>224</v>
      </c>
      <c r="AC66" s="619"/>
      <c r="AD66" s="621"/>
    </row>
    <row r="67" spans="1:30" ht="15.6">
      <c r="A67" s="871"/>
      <c r="B67" s="92" t="s">
        <v>56</v>
      </c>
      <c r="C67" s="286">
        <v>2000</v>
      </c>
      <c r="D67" s="286">
        <v>2400</v>
      </c>
      <c r="E67" s="286">
        <v>2400</v>
      </c>
      <c r="F67" s="286">
        <v>2413.7931034482758</v>
      </c>
      <c r="G67" s="286">
        <v>2413.7931034482758</v>
      </c>
      <c r="H67" s="286">
        <v>2413.7931034482758</v>
      </c>
      <c r="I67" s="286">
        <v>2400</v>
      </c>
      <c r="J67" s="286">
        <v>2400</v>
      </c>
      <c r="K67" s="286">
        <v>1663.9344262295083</v>
      </c>
      <c r="L67" s="286">
        <v>1321.656050955414</v>
      </c>
      <c r="M67" s="286">
        <v>1344.8275862068965</v>
      </c>
      <c r="N67" s="286">
        <v>2088.8157894736842</v>
      </c>
      <c r="O67" s="286">
        <v>2258.0645161290322</v>
      </c>
      <c r="P67" s="286">
        <v>2258.0645161290322</v>
      </c>
      <c r="Q67" s="286">
        <v>2258.0645161290322</v>
      </c>
      <c r="R67" s="286">
        <v>2458.5787824820195</v>
      </c>
      <c r="S67" s="286"/>
      <c r="T67" s="286"/>
      <c r="U67" s="286"/>
      <c r="V67" s="286">
        <v>448.4</v>
      </c>
      <c r="W67" s="286">
        <v>607.70000000000005</v>
      </c>
      <c r="X67" s="286">
        <v>839</v>
      </c>
      <c r="Y67" s="286">
        <v>493.1</v>
      </c>
      <c r="Z67" s="286">
        <v>328.7</v>
      </c>
      <c r="AC67" s="619"/>
      <c r="AD67" s="621"/>
    </row>
    <row r="68" spans="1:30">
      <c r="A68" s="17"/>
      <c r="B68" s="17"/>
      <c r="C68" s="14"/>
      <c r="D68" s="14"/>
      <c r="E68" s="14"/>
      <c r="F68" s="14"/>
      <c r="G68" s="14"/>
      <c r="H68" s="14"/>
      <c r="I68" s="14"/>
      <c r="J68" s="14"/>
      <c r="K68" s="14"/>
      <c r="L68" s="14"/>
      <c r="M68" s="14"/>
      <c r="P68" s="17"/>
    </row>
    <row r="69" spans="1:30" ht="15" customHeight="1">
      <c r="A69" s="44" t="s">
        <v>18</v>
      </c>
      <c r="B69" s="13"/>
      <c r="D69" s="212"/>
      <c r="E69" s="212"/>
      <c r="F69" s="212"/>
      <c r="G69" s="212"/>
      <c r="H69" s="212"/>
      <c r="I69" s="212"/>
      <c r="J69" s="212"/>
      <c r="K69" s="212"/>
      <c r="L69" s="212"/>
      <c r="M69" s="212"/>
      <c r="N69" s="212"/>
      <c r="P69" s="17"/>
    </row>
    <row r="70" spans="1:30">
      <c r="A70" s="17"/>
      <c r="B70" s="17"/>
      <c r="C70"/>
      <c r="D70" s="13"/>
      <c r="E70" s="43"/>
      <c r="F70" s="43"/>
      <c r="G70" s="43"/>
      <c r="H70" s="43"/>
      <c r="I70" s="43"/>
      <c r="J70" s="43"/>
      <c r="K70" s="43"/>
      <c r="L70" s="43"/>
      <c r="M70" s="43"/>
      <c r="P70" s="17"/>
    </row>
    <row r="71" spans="1:30">
      <c r="A71" s="212" t="s">
        <v>269</v>
      </c>
      <c r="B71" s="17"/>
      <c r="D71" s="43"/>
      <c r="E71" s="43"/>
      <c r="F71" s="43"/>
      <c r="G71" s="43"/>
      <c r="H71" s="43"/>
      <c r="I71" s="43"/>
      <c r="J71" s="43"/>
      <c r="K71" s="43"/>
      <c r="L71" s="43"/>
      <c r="M71" s="43"/>
      <c r="P71" s="17"/>
    </row>
    <row r="72" spans="1:30">
      <c r="A72" s="13"/>
      <c r="B72" s="17"/>
      <c r="D72" s="41"/>
      <c r="E72" s="52"/>
      <c r="F72" s="43"/>
      <c r="G72" s="43"/>
      <c r="H72" s="43"/>
      <c r="I72" s="43"/>
      <c r="J72" s="43"/>
      <c r="K72" s="43"/>
      <c r="L72" s="43"/>
      <c r="M72" s="43"/>
      <c r="P72" s="17"/>
    </row>
    <row r="73" spans="1:30">
      <c r="A73" s="41" t="s">
        <v>111</v>
      </c>
      <c r="B73" s="17"/>
      <c r="D73" s="43"/>
      <c r="E73" s="43"/>
      <c r="F73" s="43"/>
      <c r="G73" s="43"/>
      <c r="H73" s="43"/>
      <c r="I73" s="43"/>
      <c r="J73" s="43"/>
      <c r="K73" s="43"/>
      <c r="L73" s="43"/>
      <c r="M73" s="43"/>
      <c r="P73" s="17"/>
    </row>
    <row r="74" spans="1:30">
      <c r="A74" s="5"/>
      <c r="B74" s="17"/>
      <c r="D74" s="41"/>
      <c r="E74" s="43"/>
      <c r="F74" s="43"/>
      <c r="G74" s="43"/>
      <c r="H74" s="43"/>
      <c r="I74" s="43"/>
      <c r="J74" s="43"/>
      <c r="K74" s="43"/>
      <c r="L74" s="43"/>
      <c r="M74" s="43"/>
      <c r="P74" s="17"/>
    </row>
    <row r="75" spans="1:30" ht="14.7" customHeight="1">
      <c r="A75" s="41" t="s">
        <v>112</v>
      </c>
      <c r="B75" s="57"/>
      <c r="D75" s="42"/>
      <c r="E75" s="42"/>
      <c r="F75" s="42"/>
      <c r="G75" s="42"/>
      <c r="H75" s="42"/>
      <c r="I75" s="42"/>
      <c r="J75" s="42"/>
      <c r="K75" s="42"/>
      <c r="L75" s="42"/>
      <c r="M75" s="42"/>
      <c r="N75" s="42"/>
      <c r="P75" s="17"/>
    </row>
    <row r="76" spans="1:30">
      <c r="A76" s="5"/>
      <c r="B76" s="17"/>
      <c r="D76" s="42"/>
      <c r="E76" s="42"/>
      <c r="F76" s="42"/>
      <c r="G76" s="42"/>
      <c r="H76" s="42"/>
      <c r="I76" s="42"/>
      <c r="J76" s="42"/>
      <c r="K76" s="42"/>
      <c r="L76" s="42"/>
      <c r="M76" s="42"/>
      <c r="N76" s="42"/>
      <c r="P76" s="17"/>
    </row>
    <row r="77" spans="1:30">
      <c r="A77" s="17" t="s">
        <v>568</v>
      </c>
      <c r="B77" s="17"/>
      <c r="D77" s="42"/>
      <c r="E77" s="42"/>
      <c r="F77" s="42"/>
      <c r="G77" s="42"/>
      <c r="H77" s="42"/>
      <c r="I77" s="42"/>
      <c r="J77" s="42"/>
      <c r="K77" s="42"/>
      <c r="L77" s="42"/>
      <c r="M77" s="42"/>
      <c r="N77" s="42"/>
      <c r="P77" s="17"/>
    </row>
    <row r="78" spans="1:30">
      <c r="A78" s="5"/>
      <c r="B78" s="17"/>
      <c r="D78" s="42"/>
      <c r="E78" s="42"/>
      <c r="F78" s="42"/>
      <c r="G78" s="42"/>
      <c r="H78" s="42"/>
      <c r="I78" s="42"/>
      <c r="J78" s="42"/>
      <c r="K78" s="42"/>
      <c r="L78" s="42"/>
      <c r="M78" s="42"/>
      <c r="N78" s="42"/>
      <c r="P78" s="17"/>
    </row>
    <row r="79" spans="1:30">
      <c r="A79" s="17" t="s">
        <v>2733</v>
      </c>
      <c r="B79" s="17"/>
      <c r="D79" s="42"/>
      <c r="E79" s="42"/>
      <c r="F79" s="42"/>
      <c r="G79" s="42"/>
      <c r="H79" s="42"/>
      <c r="I79" s="42"/>
      <c r="J79" s="42"/>
      <c r="K79" s="42"/>
      <c r="L79" s="42"/>
      <c r="M79" s="42"/>
      <c r="N79" s="42"/>
      <c r="P79" s="17"/>
    </row>
    <row r="80" spans="1:30">
      <c r="A80" s="5"/>
      <c r="B80" s="17"/>
      <c r="D80" s="42"/>
      <c r="E80" s="42"/>
      <c r="F80" s="42"/>
      <c r="G80" s="42"/>
      <c r="H80" s="42"/>
      <c r="I80" s="42"/>
      <c r="J80" s="42"/>
      <c r="K80" s="42"/>
      <c r="L80" s="42"/>
      <c r="M80" s="42"/>
      <c r="N80" s="42"/>
      <c r="P80" s="17"/>
    </row>
    <row r="81" spans="1:23">
      <c r="A81" s="17" t="s">
        <v>3172</v>
      </c>
      <c r="C81"/>
      <c r="H81"/>
      <c r="I81"/>
    </row>
    <row r="82" spans="1:23">
      <c r="A82" s="42"/>
      <c r="C82" s="312"/>
      <c r="D82" s="312"/>
      <c r="E82" s="312"/>
      <c r="F82" s="312"/>
      <c r="G82" s="312"/>
      <c r="H82" s="312"/>
      <c r="I82" s="312"/>
      <c r="J82" s="312"/>
      <c r="K82" s="312"/>
      <c r="L82" s="312"/>
      <c r="M82" s="312"/>
      <c r="N82" s="312"/>
      <c r="O82" s="312"/>
      <c r="P82" s="312"/>
      <c r="Q82" s="312"/>
      <c r="R82" s="312"/>
      <c r="S82" s="312"/>
      <c r="T82" s="312"/>
      <c r="U82" s="312"/>
      <c r="V82" s="312"/>
      <c r="W82" s="312"/>
    </row>
    <row r="83" spans="1:23">
      <c r="A83" s="17" t="s">
        <v>3171</v>
      </c>
      <c r="C83" s="312"/>
      <c r="D83" s="312"/>
      <c r="E83" s="312"/>
      <c r="F83" s="312"/>
      <c r="G83" s="312"/>
      <c r="H83" s="312"/>
      <c r="I83" s="312"/>
      <c r="J83" s="312"/>
      <c r="K83" s="312"/>
      <c r="L83" s="312"/>
      <c r="M83" s="312"/>
      <c r="N83" s="312"/>
      <c r="O83" s="312"/>
      <c r="P83" s="312"/>
      <c r="Q83" s="312"/>
      <c r="R83" s="312"/>
      <c r="S83" s="312"/>
      <c r="T83" s="312"/>
      <c r="U83" s="312"/>
      <c r="V83" s="312"/>
      <c r="W83" s="312"/>
    </row>
    <row r="84" spans="1:23">
      <c r="A84" s="17"/>
      <c r="C84" s="312"/>
      <c r="D84" s="312"/>
      <c r="E84" s="312"/>
      <c r="F84" s="312"/>
      <c r="G84" s="312"/>
      <c r="H84" s="312"/>
      <c r="I84" s="312"/>
      <c r="J84" s="312"/>
      <c r="K84" s="312"/>
      <c r="L84" s="312"/>
      <c r="M84" s="312"/>
      <c r="N84" s="312"/>
      <c r="O84" s="312"/>
      <c r="P84" s="312"/>
      <c r="Q84" s="312"/>
      <c r="R84" s="312"/>
      <c r="S84" s="312"/>
      <c r="T84" s="312"/>
      <c r="U84" s="312"/>
      <c r="V84" s="312"/>
      <c r="W84" s="312"/>
    </row>
    <row r="85" spans="1:23">
      <c r="A85" s="42" t="s">
        <v>3387</v>
      </c>
    </row>
    <row r="86" spans="1:23">
      <c r="A86" s="42"/>
    </row>
    <row r="87" spans="1:23">
      <c r="A87" s="42" t="s">
        <v>3388</v>
      </c>
    </row>
    <row r="88" spans="1:23">
      <c r="A88" s="42"/>
    </row>
    <row r="89" spans="1:23">
      <c r="A89" s="42" t="s">
        <v>3389</v>
      </c>
    </row>
    <row r="91" spans="1:23">
      <c r="A91" s="42" t="s">
        <v>102</v>
      </c>
    </row>
  </sheetData>
  <protectedRanges>
    <protectedRange sqref="N36:V36" name="Range1_1_4"/>
    <protectedRange sqref="N37:U37" name="Range1_1_1"/>
    <protectedRange sqref="V37:V38" name="Range1_1_1_1"/>
    <protectedRange sqref="S29:Z29" name="Range1_1_6_18"/>
    <protectedRange sqref="S29:X29" name="Range1_1_19"/>
    <protectedRange sqref="O29:P29" name="Range1_1_6_19"/>
    <protectedRange sqref="O29:P29" name="Range1_1_20"/>
    <protectedRange sqref="Z57" name="Range3_23_1"/>
  </protectedRanges>
  <mergeCells count="16">
    <mergeCell ref="A32:A35"/>
    <mergeCell ref="A36:A39"/>
    <mergeCell ref="A4:A7"/>
    <mergeCell ref="A8:A11"/>
    <mergeCell ref="A16:A19"/>
    <mergeCell ref="A24:A27"/>
    <mergeCell ref="A28:A31"/>
    <mergeCell ref="A12:A15"/>
    <mergeCell ref="A20:A23"/>
    <mergeCell ref="A60:A63"/>
    <mergeCell ref="A64:A67"/>
    <mergeCell ref="A40:A43"/>
    <mergeCell ref="A44:A47"/>
    <mergeCell ref="A48:A51"/>
    <mergeCell ref="A52:A55"/>
    <mergeCell ref="A56:A59"/>
  </mergeCells>
  <conditionalFormatting sqref="C3:M3">
    <cfRule type="expression" dxfId="51" priority="2" stopIfTrue="1">
      <formula>ISNA(ACTIVECELL)</formula>
    </cfRule>
  </conditionalFormatting>
  <conditionalFormatting sqref="N1:O2">
    <cfRule type="expression" dxfId="50" priority="1" stopIfTrue="1">
      <formula>#N/A</formula>
    </cfRule>
  </conditionalFormatting>
  <hyperlinks>
    <hyperlink ref="AB3" location="Content!A1" display="Back to content page" xr:uid="{00000000-0004-0000-2D01-000000000000}"/>
  </hyperlinks>
  <pageMargins left="0.7" right="0.7" top="0.75" bottom="0.75" header="0.3" footer="0.3"/>
  <pageSetup paperSize="9" orientation="portrait" horizontalDpi="4294967293" r:id="rId1"/>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1-000000000000}">
  <sheetPr codeName="Sheet303"/>
  <dimension ref="A1:AB92"/>
  <sheetViews>
    <sheetView topLeftCell="A15" zoomScale="95" zoomScaleNormal="95" workbookViewId="0">
      <selection activeCell="A93" sqref="A93:XFD93"/>
    </sheetView>
  </sheetViews>
  <sheetFormatPr defaultRowHeight="14.4"/>
  <cols>
    <col min="1" max="1" width="14.77734375" customWidth="1"/>
    <col min="2" max="2" width="27.21875" customWidth="1"/>
    <col min="3" max="13" width="12.77734375" style="24" customWidth="1"/>
    <col min="14" max="19" width="12.77734375" customWidth="1"/>
    <col min="20" max="22" width="12.77734375" bestFit="1" customWidth="1"/>
    <col min="23" max="23" width="13" customWidth="1"/>
    <col min="24" max="26" width="11.5546875" customWidth="1"/>
    <col min="28" max="28" width="15.5546875" customWidth="1"/>
  </cols>
  <sheetData>
    <row r="1" spans="1:28">
      <c r="A1" s="18" t="s">
        <v>3019</v>
      </c>
      <c r="B1" s="17"/>
      <c r="C1" s="52"/>
      <c r="D1" s="52"/>
      <c r="E1" s="52"/>
      <c r="F1" s="52"/>
      <c r="G1" s="52"/>
      <c r="H1" s="52"/>
      <c r="I1" s="52"/>
      <c r="J1" s="52"/>
      <c r="K1" s="52"/>
      <c r="L1" s="52"/>
      <c r="M1" s="52"/>
      <c r="N1" s="62"/>
      <c r="O1" s="62"/>
      <c r="P1" s="17"/>
      <c r="R1" s="13"/>
      <c r="S1" s="13"/>
      <c r="T1" s="13"/>
      <c r="U1" s="13"/>
      <c r="V1" s="13"/>
      <c r="W1" s="13"/>
      <c r="X1" s="13"/>
      <c r="Y1" s="13"/>
      <c r="Z1" s="13"/>
    </row>
    <row r="2" spans="1:28">
      <c r="A2" s="40"/>
      <c r="B2" s="40"/>
      <c r="C2" s="58"/>
      <c r="D2" s="52" t="s">
        <v>15</v>
      </c>
      <c r="E2" s="58"/>
      <c r="F2" s="58"/>
      <c r="G2" s="58"/>
      <c r="H2" s="58"/>
      <c r="I2" s="58"/>
      <c r="J2" s="58"/>
      <c r="K2" s="52"/>
      <c r="L2" s="52"/>
      <c r="M2" s="52"/>
      <c r="N2" s="62"/>
      <c r="O2" s="62"/>
      <c r="P2" s="17"/>
      <c r="R2" s="13"/>
      <c r="S2" s="13"/>
      <c r="T2" s="13"/>
      <c r="U2" s="13"/>
      <c r="V2" s="13"/>
      <c r="W2" s="13"/>
      <c r="X2" s="13"/>
      <c r="Y2" s="13"/>
      <c r="Z2" s="13"/>
    </row>
    <row r="3" spans="1:28">
      <c r="A3" s="215" t="s">
        <v>14</v>
      </c>
      <c r="B3" s="215"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B3" s="1" t="s">
        <v>528</v>
      </c>
    </row>
    <row r="4" spans="1:28" ht="15.6">
      <c r="A4" s="871" t="s">
        <v>13</v>
      </c>
      <c r="B4" s="92" t="s">
        <v>84</v>
      </c>
      <c r="C4" s="286">
        <v>4433.0259999999998</v>
      </c>
      <c r="D4" s="286">
        <v>5394.3220000000001</v>
      </c>
      <c r="E4" s="286">
        <v>6522.7650000000003</v>
      </c>
      <c r="F4" s="286">
        <v>6892.1620000000003</v>
      </c>
      <c r="G4" s="286">
        <v>8586.8739999999998</v>
      </c>
      <c r="H4" s="286">
        <v>8806.2090000000007</v>
      </c>
      <c r="I4" s="286">
        <v>9037.0239999999994</v>
      </c>
      <c r="J4" s="286">
        <v>9730.2610000000004</v>
      </c>
      <c r="K4" s="286">
        <v>10057.376</v>
      </c>
      <c r="L4" s="286">
        <v>12827.58</v>
      </c>
      <c r="M4" s="286">
        <v>13858.681</v>
      </c>
      <c r="N4" s="286">
        <v>14333.509</v>
      </c>
      <c r="O4" s="286">
        <v>10636.4</v>
      </c>
      <c r="P4" s="286">
        <v>6765.4449999999997</v>
      </c>
      <c r="Q4" s="286">
        <v>7638.88</v>
      </c>
      <c r="R4" s="286">
        <v>7727.4129999999996</v>
      </c>
      <c r="S4" s="286">
        <v>7921.2250000000004</v>
      </c>
      <c r="T4" s="286">
        <v>8326.7450000000008</v>
      </c>
      <c r="U4" s="286">
        <v>8730.5169999999998</v>
      </c>
      <c r="V4" s="286">
        <v>9000.4320000000007</v>
      </c>
      <c r="W4" s="286">
        <v>9592.8700000000008</v>
      </c>
      <c r="X4" s="286">
        <v>9866.5529999999999</v>
      </c>
      <c r="Y4" s="286">
        <v>10547.505999999999</v>
      </c>
      <c r="Z4" s="286">
        <v>11240.42</v>
      </c>
      <c r="AB4" s="329"/>
    </row>
    <row r="5" spans="1:28" ht="15.6">
      <c r="A5" s="871"/>
      <c r="B5" s="92" t="s">
        <v>57</v>
      </c>
      <c r="C5" s="286">
        <v>534150</v>
      </c>
      <c r="D5" s="286">
        <v>573428</v>
      </c>
      <c r="E5" s="286">
        <v>592596</v>
      </c>
      <c r="F5" s="286">
        <v>720430</v>
      </c>
      <c r="G5" s="286">
        <v>683741</v>
      </c>
      <c r="H5" s="286">
        <v>748646</v>
      </c>
      <c r="I5" s="286">
        <v>771072</v>
      </c>
      <c r="J5" s="286">
        <v>843271</v>
      </c>
      <c r="K5" s="286">
        <v>679168</v>
      </c>
      <c r="L5" s="286">
        <v>994422</v>
      </c>
      <c r="M5" s="286">
        <v>1046610</v>
      </c>
      <c r="N5" s="286">
        <v>1082264</v>
      </c>
      <c r="O5" s="286">
        <v>1142179</v>
      </c>
      <c r="P5" s="286">
        <v>1173780</v>
      </c>
      <c r="Q5" s="286">
        <v>1178066</v>
      </c>
      <c r="R5" s="286">
        <v>1177375</v>
      </c>
      <c r="S5" s="286">
        <v>1229317</v>
      </c>
      <c r="T5" s="286">
        <v>1010506</v>
      </c>
      <c r="U5" s="286">
        <v>945328</v>
      </c>
      <c r="V5" s="286">
        <v>945328</v>
      </c>
      <c r="W5" s="286">
        <v>965264</v>
      </c>
      <c r="X5" s="286">
        <v>1016913</v>
      </c>
      <c r="Y5" s="286">
        <v>1038833</v>
      </c>
      <c r="Z5" s="286"/>
      <c r="AB5" s="329"/>
    </row>
    <row r="6" spans="1:28" ht="15.6">
      <c r="A6" s="871"/>
      <c r="B6" s="92" t="s">
        <v>524</v>
      </c>
      <c r="C6" s="286">
        <v>534150</v>
      </c>
      <c r="D6" s="286">
        <v>573427</v>
      </c>
      <c r="E6" s="286">
        <v>592598</v>
      </c>
      <c r="F6" s="286">
        <v>720430</v>
      </c>
      <c r="G6" s="286">
        <v>683639</v>
      </c>
      <c r="H6" s="286">
        <v>748647</v>
      </c>
      <c r="I6" s="286">
        <v>771072</v>
      </c>
      <c r="J6" s="286">
        <v>843271</v>
      </c>
      <c r="K6" s="286">
        <v>679167</v>
      </c>
      <c r="L6" s="286">
        <v>845259</v>
      </c>
      <c r="M6" s="286">
        <v>889619</v>
      </c>
      <c r="N6" s="286">
        <v>1072478</v>
      </c>
      <c r="O6" s="286">
        <v>1062865</v>
      </c>
      <c r="P6" s="286">
        <v>1167948</v>
      </c>
      <c r="Q6" s="286">
        <v>755874</v>
      </c>
      <c r="R6" s="286">
        <v>762593</v>
      </c>
      <c r="S6" s="286">
        <v>1229317</v>
      </c>
      <c r="T6" s="286">
        <v>1010506</v>
      </c>
      <c r="U6" s="286">
        <v>944152</v>
      </c>
      <c r="V6" s="286">
        <v>945328</v>
      </c>
      <c r="W6" s="533">
        <v>917294</v>
      </c>
      <c r="X6" s="286">
        <v>1016913</v>
      </c>
      <c r="Y6" s="286">
        <v>1038833</v>
      </c>
      <c r="Z6" s="286">
        <v>1119071</v>
      </c>
      <c r="AB6" s="329"/>
    </row>
    <row r="7" spans="1:28" ht="15.6">
      <c r="A7" s="871"/>
      <c r="B7" s="92" t="s">
        <v>56</v>
      </c>
      <c r="C7" s="286">
        <v>8299.2155761490212</v>
      </c>
      <c r="D7" s="286">
        <v>9407.147889534519</v>
      </c>
      <c r="E7" s="286">
        <v>11007.102646659781</v>
      </c>
      <c r="F7" s="286">
        <v>9566.7337562289194</v>
      </c>
      <c r="G7" s="286">
        <v>12558.664757561708</v>
      </c>
      <c r="H7" s="286">
        <v>11762.847861339003</v>
      </c>
      <c r="I7" s="286">
        <v>11720.078021248341</v>
      </c>
      <c r="J7" s="286">
        <v>11538.711754584232</v>
      </c>
      <c r="K7" s="286">
        <v>14808.377308707124</v>
      </c>
      <c r="L7" s="286">
        <v>12899.533598411941</v>
      </c>
      <c r="M7" s="286">
        <v>13241.494921699583</v>
      </c>
      <c r="N7" s="286">
        <v>13244.004235565444</v>
      </c>
      <c r="O7" s="286">
        <v>9312.3757309493521</v>
      </c>
      <c r="P7" s="286">
        <v>5763.8100836613339</v>
      </c>
      <c r="Q7" s="286">
        <v>6484.2547021983492</v>
      </c>
      <c r="R7" s="286">
        <v>6563.2555472980148</v>
      </c>
      <c r="S7" s="286">
        <v>6443.5983558349881</v>
      </c>
      <c r="T7" s="286">
        <v>8240.1737347427934</v>
      </c>
      <c r="U7" s="286">
        <v>9235.4368007717949</v>
      </c>
      <c r="V7" s="286">
        <v>9520.9620364571874</v>
      </c>
      <c r="W7" s="286">
        <v>9938.0791161796151</v>
      </c>
      <c r="X7" s="533">
        <v>9702.4553722884848</v>
      </c>
      <c r="Y7" s="533">
        <v>10153.225783162452</v>
      </c>
      <c r="Z7" s="286">
        <v>10044.4</v>
      </c>
      <c r="AB7" s="329"/>
    </row>
    <row r="8" spans="1:28" ht="15.6">
      <c r="A8" s="871" t="s">
        <v>12</v>
      </c>
      <c r="B8" s="92" t="s">
        <v>84</v>
      </c>
      <c r="C8" s="286" t="s">
        <v>94</v>
      </c>
      <c r="D8" s="286" t="s">
        <v>94</v>
      </c>
      <c r="E8" s="286" t="s">
        <v>94</v>
      </c>
      <c r="F8" s="286" t="s">
        <v>94</v>
      </c>
      <c r="G8" s="286" t="s">
        <v>94</v>
      </c>
      <c r="H8" s="286" t="s">
        <v>94</v>
      </c>
      <c r="I8" s="286" t="s">
        <v>94</v>
      </c>
      <c r="J8" s="286" t="s">
        <v>94</v>
      </c>
      <c r="K8" s="286" t="s">
        <v>94</v>
      </c>
      <c r="L8" s="286" t="s">
        <v>94</v>
      </c>
      <c r="M8" s="286" t="s">
        <v>94</v>
      </c>
      <c r="N8" s="286" t="s">
        <v>94</v>
      </c>
      <c r="O8" s="286" t="s">
        <v>94</v>
      </c>
      <c r="P8" s="286" t="s">
        <v>94</v>
      </c>
      <c r="Q8" s="286" t="s">
        <v>94</v>
      </c>
      <c r="R8" s="286" t="s">
        <v>94</v>
      </c>
      <c r="S8" s="286" t="s">
        <v>94</v>
      </c>
      <c r="T8" s="286" t="s">
        <v>94</v>
      </c>
      <c r="U8" s="286" t="s">
        <v>94</v>
      </c>
      <c r="V8" s="286" t="s">
        <v>94</v>
      </c>
      <c r="W8" s="286" t="s">
        <v>94</v>
      </c>
      <c r="X8" s="286" t="s">
        <v>94</v>
      </c>
      <c r="Y8" s="286" t="s">
        <v>94</v>
      </c>
      <c r="Z8" s="286" t="s">
        <v>94</v>
      </c>
      <c r="AB8" s="329"/>
    </row>
    <row r="9" spans="1:28" ht="15.6">
      <c r="A9" s="871"/>
      <c r="B9" s="92" t="s">
        <v>57</v>
      </c>
      <c r="C9" s="286" t="s">
        <v>94</v>
      </c>
      <c r="D9" s="286" t="s">
        <v>94</v>
      </c>
      <c r="E9" s="286" t="s">
        <v>94</v>
      </c>
      <c r="F9" s="286" t="s">
        <v>94</v>
      </c>
      <c r="G9" s="286" t="s">
        <v>94</v>
      </c>
      <c r="H9" s="286" t="s">
        <v>94</v>
      </c>
      <c r="I9" s="286" t="s">
        <v>94</v>
      </c>
      <c r="J9" s="286" t="s">
        <v>94</v>
      </c>
      <c r="K9" s="286" t="s">
        <v>94</v>
      </c>
      <c r="L9" s="286" t="s">
        <v>94</v>
      </c>
      <c r="M9" s="286" t="s">
        <v>94</v>
      </c>
      <c r="N9" s="286" t="s">
        <v>94</v>
      </c>
      <c r="O9" s="286" t="s">
        <v>94</v>
      </c>
      <c r="P9" s="286" t="s">
        <v>94</v>
      </c>
      <c r="Q9" s="286" t="s">
        <v>94</v>
      </c>
      <c r="R9" s="286" t="s">
        <v>94</v>
      </c>
      <c r="S9" s="286" t="s">
        <v>94</v>
      </c>
      <c r="T9" s="286" t="s">
        <v>94</v>
      </c>
      <c r="U9" s="286" t="s">
        <v>94</v>
      </c>
      <c r="V9" s="286" t="s">
        <v>94</v>
      </c>
      <c r="W9" s="286" t="s">
        <v>94</v>
      </c>
      <c r="X9" s="286" t="s">
        <v>94</v>
      </c>
      <c r="Y9" s="286" t="s">
        <v>94</v>
      </c>
      <c r="Z9" s="286" t="s">
        <v>94</v>
      </c>
      <c r="AB9" s="329"/>
    </row>
    <row r="10" spans="1:28" ht="15.6">
      <c r="A10" s="871"/>
      <c r="B10" s="92" t="s">
        <v>524</v>
      </c>
      <c r="C10" s="286" t="s">
        <v>94</v>
      </c>
      <c r="D10" s="286" t="s">
        <v>94</v>
      </c>
      <c r="E10" s="286" t="s">
        <v>94</v>
      </c>
      <c r="F10" s="286" t="s">
        <v>94</v>
      </c>
      <c r="G10" s="286" t="s">
        <v>94</v>
      </c>
      <c r="H10" s="286" t="s">
        <v>94</v>
      </c>
      <c r="I10" s="286" t="s">
        <v>94</v>
      </c>
      <c r="J10" s="286" t="s">
        <v>94</v>
      </c>
      <c r="K10" s="286" t="s">
        <v>94</v>
      </c>
      <c r="L10" s="286" t="s">
        <v>94</v>
      </c>
      <c r="M10" s="286" t="s">
        <v>94</v>
      </c>
      <c r="N10" s="286" t="s">
        <v>94</v>
      </c>
      <c r="O10" s="286" t="s">
        <v>94</v>
      </c>
      <c r="P10" s="286" t="s">
        <v>94</v>
      </c>
      <c r="Q10" s="286" t="s">
        <v>94</v>
      </c>
      <c r="R10" s="286" t="s">
        <v>94</v>
      </c>
      <c r="S10" s="286" t="s">
        <v>94</v>
      </c>
      <c r="T10" s="286" t="s">
        <v>94</v>
      </c>
      <c r="U10" s="286" t="s">
        <v>94</v>
      </c>
      <c r="V10" s="286" t="s">
        <v>94</v>
      </c>
      <c r="W10" s="286" t="s">
        <v>94</v>
      </c>
      <c r="X10" s="286" t="s">
        <v>94</v>
      </c>
      <c r="Y10" s="286" t="s">
        <v>94</v>
      </c>
      <c r="Z10" s="286" t="s">
        <v>94</v>
      </c>
      <c r="AB10" s="329"/>
    </row>
    <row r="11" spans="1:28" ht="15.6">
      <c r="A11" s="871"/>
      <c r="B11" s="92" t="s">
        <v>56</v>
      </c>
      <c r="C11" s="286" t="s">
        <v>94</v>
      </c>
      <c r="D11" s="286" t="s">
        <v>94</v>
      </c>
      <c r="E11" s="286" t="s">
        <v>94</v>
      </c>
      <c r="F11" s="286" t="s">
        <v>94</v>
      </c>
      <c r="G11" s="286" t="s">
        <v>94</v>
      </c>
      <c r="H11" s="286" t="s">
        <v>94</v>
      </c>
      <c r="I11" s="286" t="s">
        <v>94</v>
      </c>
      <c r="J11" s="286" t="s">
        <v>94</v>
      </c>
      <c r="K11" s="286" t="s">
        <v>94</v>
      </c>
      <c r="L11" s="286" t="s">
        <v>94</v>
      </c>
      <c r="M11" s="286" t="s">
        <v>94</v>
      </c>
      <c r="N11" s="286" t="s">
        <v>94</v>
      </c>
      <c r="O11" s="286" t="s">
        <v>94</v>
      </c>
      <c r="P11" s="286" t="s">
        <v>94</v>
      </c>
      <c r="Q11" s="286" t="s">
        <v>94</v>
      </c>
      <c r="R11" s="286" t="s">
        <v>94</v>
      </c>
      <c r="S11" s="286" t="s">
        <v>94</v>
      </c>
      <c r="T11" s="286" t="s">
        <v>94</v>
      </c>
      <c r="U11" s="286" t="s">
        <v>94</v>
      </c>
      <c r="V11" s="286" t="s">
        <v>94</v>
      </c>
      <c r="W11" s="286" t="s">
        <v>94</v>
      </c>
      <c r="X11" s="286" t="s">
        <v>94</v>
      </c>
      <c r="Y11" s="286" t="s">
        <v>94</v>
      </c>
      <c r="Z11" s="286" t="s">
        <v>94</v>
      </c>
      <c r="AB11" s="329"/>
    </row>
    <row r="12" spans="1:28" ht="15.6">
      <c r="A12" s="871" t="s">
        <v>483</v>
      </c>
      <c r="B12" s="92" t="s">
        <v>84</v>
      </c>
      <c r="C12" s="286">
        <v>53.381</v>
      </c>
      <c r="D12" s="286">
        <v>54.128</v>
      </c>
      <c r="E12" s="286">
        <v>54.875999999999998</v>
      </c>
      <c r="F12" s="286">
        <v>58</v>
      </c>
      <c r="G12" s="286">
        <v>58</v>
      </c>
      <c r="H12" s="286">
        <v>59</v>
      </c>
      <c r="I12" s="286">
        <v>60</v>
      </c>
      <c r="J12" s="286">
        <v>62</v>
      </c>
      <c r="K12" s="286">
        <v>64</v>
      </c>
      <c r="L12" s="286">
        <v>65</v>
      </c>
      <c r="M12" s="286">
        <v>63.783999999999999</v>
      </c>
      <c r="N12" s="286">
        <v>62.863999999999997</v>
      </c>
      <c r="O12" s="286">
        <v>61.494</v>
      </c>
      <c r="P12" s="286">
        <v>61.593000000000004</v>
      </c>
      <c r="Q12" s="286">
        <v>62.372</v>
      </c>
      <c r="R12" s="286">
        <v>64.221000000000004</v>
      </c>
      <c r="S12" s="286">
        <v>64.082999999999998</v>
      </c>
      <c r="T12" s="286">
        <v>64.412999999999997</v>
      </c>
      <c r="U12" s="286">
        <v>64.742000000000004</v>
      </c>
      <c r="V12" s="286">
        <v>65.070999999999998</v>
      </c>
      <c r="W12" s="533">
        <v>65.564999999999998</v>
      </c>
      <c r="X12" s="286">
        <v>57.356000000000002</v>
      </c>
      <c r="Y12" s="286">
        <v>58.097610000000003</v>
      </c>
      <c r="Z12" s="286">
        <v>58.241630000000001</v>
      </c>
      <c r="AB12" s="329"/>
    </row>
    <row r="13" spans="1:28" ht="15.6">
      <c r="A13" s="871"/>
      <c r="B13" s="92" t="s">
        <v>57</v>
      </c>
      <c r="C13" s="286"/>
      <c r="D13" s="286"/>
      <c r="E13" s="286"/>
      <c r="F13" s="286"/>
      <c r="G13" s="286"/>
      <c r="H13" s="286"/>
      <c r="I13" s="286"/>
      <c r="J13" s="286"/>
      <c r="K13" s="286"/>
      <c r="L13" s="286"/>
      <c r="M13" s="286"/>
      <c r="N13" s="286"/>
      <c r="O13" s="286"/>
      <c r="P13" s="286"/>
      <c r="Q13" s="286"/>
      <c r="R13" s="286"/>
      <c r="S13" s="286"/>
      <c r="T13" s="286"/>
      <c r="U13" s="286"/>
      <c r="V13" s="286"/>
      <c r="W13" s="286"/>
      <c r="X13" s="286"/>
      <c r="Y13" s="286"/>
      <c r="Z13" s="286"/>
      <c r="AB13" s="329"/>
    </row>
    <row r="14" spans="1:28" ht="15.6">
      <c r="A14" s="871"/>
      <c r="B14" s="92" t="s">
        <v>524</v>
      </c>
      <c r="C14" s="286">
        <v>9900</v>
      </c>
      <c r="D14" s="286">
        <v>10000</v>
      </c>
      <c r="E14" s="286">
        <v>10058</v>
      </c>
      <c r="F14" s="286">
        <v>10500</v>
      </c>
      <c r="G14" s="286">
        <v>10500</v>
      </c>
      <c r="H14" s="286">
        <v>10700</v>
      </c>
      <c r="I14" s="286">
        <v>10900</v>
      </c>
      <c r="J14" s="286">
        <v>11200</v>
      </c>
      <c r="K14" s="286">
        <v>11500</v>
      </c>
      <c r="L14" s="286">
        <v>11800</v>
      </c>
      <c r="M14" s="286">
        <v>11528</v>
      </c>
      <c r="N14" s="286">
        <v>11212</v>
      </c>
      <c r="O14" s="286">
        <v>11000</v>
      </c>
      <c r="P14" s="286">
        <v>11000</v>
      </c>
      <c r="Q14" s="286">
        <v>11121</v>
      </c>
      <c r="R14" s="286">
        <v>11371</v>
      </c>
      <c r="S14" s="286">
        <v>11347</v>
      </c>
      <c r="T14" s="286">
        <v>11381</v>
      </c>
      <c r="U14" s="286">
        <v>11415</v>
      </c>
      <c r="V14" s="286">
        <v>11449</v>
      </c>
      <c r="W14" s="533">
        <v>11569</v>
      </c>
      <c r="X14" s="286">
        <v>9690</v>
      </c>
      <c r="Y14" s="286">
        <v>9776</v>
      </c>
      <c r="Z14" s="286">
        <v>9760</v>
      </c>
      <c r="AB14" s="329"/>
    </row>
    <row r="15" spans="1:28" ht="15.6">
      <c r="A15" s="871"/>
      <c r="B15" s="92" t="s">
        <v>56</v>
      </c>
      <c r="C15" s="286">
        <v>5392</v>
      </c>
      <c r="D15" s="286">
        <v>5412.8</v>
      </c>
      <c r="E15" s="286">
        <v>5456</v>
      </c>
      <c r="F15" s="286">
        <v>5523.8</v>
      </c>
      <c r="G15" s="286">
        <v>5523.8</v>
      </c>
      <c r="H15" s="286">
        <v>5514</v>
      </c>
      <c r="I15" s="286">
        <v>5504.6</v>
      </c>
      <c r="J15" s="286">
        <v>5535.7000000000007</v>
      </c>
      <c r="K15" s="286">
        <v>5565.2000000000007</v>
      </c>
      <c r="L15" s="286">
        <v>5508.5</v>
      </c>
      <c r="M15" s="286">
        <v>5533</v>
      </c>
      <c r="N15" s="286">
        <v>5606.8</v>
      </c>
      <c r="O15" s="286">
        <v>5590.4000000000005</v>
      </c>
      <c r="P15" s="286">
        <v>5599.4000000000005</v>
      </c>
      <c r="Q15" s="286">
        <v>5608.5</v>
      </c>
      <c r="R15" s="286">
        <v>5647.8</v>
      </c>
      <c r="S15" s="286">
        <v>5647.6</v>
      </c>
      <c r="T15" s="286">
        <v>5659.7000000000007</v>
      </c>
      <c r="U15" s="286">
        <v>5671.7000000000007</v>
      </c>
      <c r="V15" s="286">
        <v>5683.6</v>
      </c>
      <c r="W15" s="533">
        <v>5667.3</v>
      </c>
      <c r="X15" s="286">
        <v>5918.8</v>
      </c>
      <c r="Y15" s="286">
        <v>5943.1</v>
      </c>
      <c r="Z15" s="286">
        <v>5967.4</v>
      </c>
      <c r="AB15" s="329"/>
    </row>
    <row r="16" spans="1:28" ht="15.6">
      <c r="A16" s="872" t="s">
        <v>89</v>
      </c>
      <c r="B16" s="92" t="s">
        <v>84</v>
      </c>
      <c r="C16" s="286">
        <v>15959</v>
      </c>
      <c r="D16" s="286">
        <v>15435.7</v>
      </c>
      <c r="E16" s="286">
        <v>14929.64</v>
      </c>
      <c r="F16" s="286">
        <v>14944.57</v>
      </c>
      <c r="G16" s="286">
        <v>14950.52</v>
      </c>
      <c r="H16" s="286">
        <v>14974.47</v>
      </c>
      <c r="I16" s="286">
        <v>14989.44</v>
      </c>
      <c r="J16" s="286">
        <v>15004.43</v>
      </c>
      <c r="K16" s="286">
        <v>15013.49</v>
      </c>
      <c r="L16" s="286">
        <v>15054.45</v>
      </c>
      <c r="M16" s="286">
        <v>31268.811000000002</v>
      </c>
      <c r="N16" s="286">
        <v>32138.534</v>
      </c>
      <c r="O16" s="286">
        <v>33033.366000000002</v>
      </c>
      <c r="P16" s="286">
        <v>33938.252</v>
      </c>
      <c r="Q16" s="286">
        <v>34867.925000000003</v>
      </c>
      <c r="R16" s="286">
        <v>34887.798000000003</v>
      </c>
      <c r="S16" s="286">
        <v>36717.125</v>
      </c>
      <c r="T16" s="286">
        <v>37699.983</v>
      </c>
      <c r="U16" s="286">
        <v>38873.036</v>
      </c>
      <c r="V16" s="286">
        <v>40050.112000000001</v>
      </c>
      <c r="W16" s="286">
        <v>42769.463000000003</v>
      </c>
      <c r="X16" s="286">
        <v>43217.993999999999</v>
      </c>
      <c r="Y16" s="286">
        <v>44994.732000000004</v>
      </c>
      <c r="Z16" s="286">
        <v>45173.584000000003</v>
      </c>
      <c r="AB16" s="329"/>
    </row>
    <row r="17" spans="1:28">
      <c r="A17" s="872"/>
      <c r="B17" s="92" t="s">
        <v>57</v>
      </c>
      <c r="C17" s="286">
        <v>1966847</v>
      </c>
      <c r="D17" s="286">
        <v>1902359</v>
      </c>
      <c r="E17" s="286">
        <v>1839985</v>
      </c>
      <c r="F17" s="286">
        <v>1841825</v>
      </c>
      <c r="G17" s="286">
        <v>1842559</v>
      </c>
      <c r="H17" s="286">
        <v>1845510</v>
      </c>
      <c r="I17" s="286">
        <v>1877355</v>
      </c>
      <c r="J17" s="286">
        <v>1849203</v>
      </c>
      <c r="K17" s="286">
        <v>1851051</v>
      </c>
      <c r="L17" s="286">
        <v>1852902</v>
      </c>
      <c r="M17" s="286">
        <v>1854754</v>
      </c>
      <c r="N17" s="286">
        <v>2171181</v>
      </c>
      <c r="O17" s="286">
        <v>2200000</v>
      </c>
      <c r="P17" s="286">
        <v>2200000</v>
      </c>
      <c r="Q17" s="286"/>
      <c r="R17" s="286"/>
      <c r="S17" s="286"/>
      <c r="T17" s="286"/>
      <c r="U17" s="286"/>
      <c r="V17" s="286"/>
      <c r="W17" s="286"/>
      <c r="X17" s="286">
        <v>5596011</v>
      </c>
      <c r="Y17" s="286">
        <v>5654698</v>
      </c>
      <c r="Z17" s="286"/>
    </row>
    <row r="18" spans="1:28">
      <c r="A18" s="872"/>
      <c r="B18" s="92" t="s">
        <v>524</v>
      </c>
      <c r="C18" s="286">
        <v>1966847</v>
      </c>
      <c r="D18" s="286">
        <v>1902359</v>
      </c>
      <c r="E18" s="286">
        <v>1839985</v>
      </c>
      <c r="F18" s="286">
        <v>1841825</v>
      </c>
      <c r="G18" s="286">
        <v>1842559</v>
      </c>
      <c r="H18" s="286">
        <v>1845510</v>
      </c>
      <c r="I18" s="286">
        <v>1877355</v>
      </c>
      <c r="J18" s="286">
        <v>1849203</v>
      </c>
      <c r="K18" s="286">
        <v>1851051</v>
      </c>
      <c r="L18" s="286">
        <v>1852902</v>
      </c>
      <c r="M18" s="286">
        <v>1854754</v>
      </c>
      <c r="N18" s="286">
        <v>1854145</v>
      </c>
      <c r="O18" s="286">
        <v>4062127</v>
      </c>
      <c r="P18" s="286">
        <v>4171835</v>
      </c>
      <c r="Q18" s="286">
        <v>4286939</v>
      </c>
      <c r="R18" s="286">
        <v>4292654</v>
      </c>
      <c r="S18" s="286">
        <v>4303471</v>
      </c>
      <c r="T18" s="286">
        <v>4633894</v>
      </c>
      <c r="U18" s="286">
        <v>4776476</v>
      </c>
      <c r="V18" s="286">
        <v>4919457</v>
      </c>
      <c r="W18" s="533">
        <v>5036492</v>
      </c>
      <c r="X18" s="286">
        <v>5219917</v>
      </c>
      <c r="Y18" s="286">
        <v>5378147</v>
      </c>
      <c r="Z18" s="286">
        <v>5541174</v>
      </c>
    </row>
    <row r="19" spans="1:28">
      <c r="A19" s="872"/>
      <c r="B19" s="92" t="s">
        <v>56</v>
      </c>
      <c r="C19" s="286">
        <v>8114.0017500090244</v>
      </c>
      <c r="D19" s="286">
        <v>8113.9784867104472</v>
      </c>
      <c r="E19" s="286">
        <v>8114.0009293554021</v>
      </c>
      <c r="F19" s="286">
        <v>8114.0010587325069</v>
      </c>
      <c r="G19" s="286">
        <v>8113.9979778123798</v>
      </c>
      <c r="H19" s="286">
        <v>8114.0010078514879</v>
      </c>
      <c r="I19" s="286">
        <v>7984.3396693752647</v>
      </c>
      <c r="J19" s="286">
        <v>8113.9983008896261</v>
      </c>
      <c r="K19" s="286">
        <v>8110.7921931918681</v>
      </c>
      <c r="L19" s="286">
        <v>8124.7955909163029</v>
      </c>
      <c r="M19" s="286">
        <v>8114.0048761183425</v>
      </c>
      <c r="N19" s="286">
        <v>7170.8153304584002</v>
      </c>
      <c r="O19" s="286">
        <v>7272.727272727273</v>
      </c>
      <c r="P19" s="286">
        <v>7500</v>
      </c>
      <c r="Q19" s="286">
        <v>8133.5</v>
      </c>
      <c r="R19" s="286">
        <v>8137.3</v>
      </c>
      <c r="S19" s="286">
        <v>9281.1148017440864</v>
      </c>
      <c r="T19" s="286">
        <v>8305.7458338404176</v>
      </c>
      <c r="U19" s="286"/>
      <c r="V19" s="286"/>
      <c r="W19" s="286"/>
      <c r="X19" s="533">
        <v>7723.0001870975593</v>
      </c>
      <c r="Y19" s="533">
        <v>7957.0530557069542</v>
      </c>
      <c r="Z19" s="286">
        <v>8152.3</v>
      </c>
    </row>
    <row r="20" spans="1:28">
      <c r="A20" s="871" t="s">
        <v>482</v>
      </c>
      <c r="B20" s="92" t="s">
        <v>84</v>
      </c>
      <c r="C20" s="286" t="s">
        <v>94</v>
      </c>
      <c r="D20" s="286" t="s">
        <v>94</v>
      </c>
      <c r="E20" s="286" t="s">
        <v>94</v>
      </c>
      <c r="F20" s="286" t="s">
        <v>94</v>
      </c>
      <c r="G20" s="286" t="s">
        <v>94</v>
      </c>
      <c r="H20" s="286" t="s">
        <v>94</v>
      </c>
      <c r="I20" s="286" t="s">
        <v>94</v>
      </c>
      <c r="J20" s="286" t="s">
        <v>94</v>
      </c>
      <c r="K20" s="286" t="s">
        <v>94</v>
      </c>
      <c r="L20" s="286" t="s">
        <v>94</v>
      </c>
      <c r="M20" s="286" t="s">
        <v>94</v>
      </c>
      <c r="N20" s="286" t="s">
        <v>94</v>
      </c>
      <c r="O20" s="286" t="s">
        <v>94</v>
      </c>
      <c r="P20" s="286" t="s">
        <v>94</v>
      </c>
      <c r="Q20" s="286" t="s">
        <v>94</v>
      </c>
      <c r="R20" s="286" t="s">
        <v>94</v>
      </c>
      <c r="S20" s="286" t="s">
        <v>94</v>
      </c>
      <c r="T20" s="286" t="s">
        <v>94</v>
      </c>
      <c r="U20" s="286" t="s">
        <v>94</v>
      </c>
      <c r="V20" s="286" t="s">
        <v>94</v>
      </c>
      <c r="W20" s="286" t="s">
        <v>94</v>
      </c>
      <c r="X20" s="286" t="s">
        <v>94</v>
      </c>
      <c r="Y20" s="286" t="s">
        <v>94</v>
      </c>
      <c r="Z20" s="286" t="s">
        <v>94</v>
      </c>
    </row>
    <row r="21" spans="1:28">
      <c r="A21" s="871"/>
      <c r="B21" s="92" t="s">
        <v>57</v>
      </c>
      <c r="C21" s="286" t="s">
        <v>94</v>
      </c>
      <c r="D21" s="286" t="s">
        <v>94</v>
      </c>
      <c r="E21" s="286" t="s">
        <v>94</v>
      </c>
      <c r="F21" s="286" t="s">
        <v>94</v>
      </c>
      <c r="G21" s="286" t="s">
        <v>94</v>
      </c>
      <c r="H21" s="286" t="s">
        <v>94</v>
      </c>
      <c r="I21" s="286" t="s">
        <v>94</v>
      </c>
      <c r="J21" s="286" t="s">
        <v>94</v>
      </c>
      <c r="K21" s="286" t="s">
        <v>94</v>
      </c>
      <c r="L21" s="286" t="s">
        <v>94</v>
      </c>
      <c r="M21" s="286" t="s">
        <v>94</v>
      </c>
      <c r="N21" s="286" t="s">
        <v>94</v>
      </c>
      <c r="O21" s="286" t="s">
        <v>94</v>
      </c>
      <c r="P21" s="286" t="s">
        <v>94</v>
      </c>
      <c r="Q21" s="286" t="s">
        <v>94</v>
      </c>
      <c r="R21" s="286" t="s">
        <v>94</v>
      </c>
      <c r="S21" s="286" t="s">
        <v>94</v>
      </c>
      <c r="T21" s="286" t="s">
        <v>94</v>
      </c>
      <c r="U21" s="286" t="s">
        <v>94</v>
      </c>
      <c r="V21" s="286" t="s">
        <v>94</v>
      </c>
      <c r="W21" s="286" t="s">
        <v>94</v>
      </c>
      <c r="X21" s="286" t="s">
        <v>94</v>
      </c>
      <c r="Y21" s="286" t="s">
        <v>94</v>
      </c>
      <c r="Z21" s="286" t="s">
        <v>94</v>
      </c>
    </row>
    <row r="22" spans="1:28">
      <c r="A22" s="871"/>
      <c r="B22" s="92" t="s">
        <v>524</v>
      </c>
      <c r="C22" s="286" t="s">
        <v>94</v>
      </c>
      <c r="D22" s="286" t="s">
        <v>94</v>
      </c>
      <c r="E22" s="286" t="s">
        <v>94</v>
      </c>
      <c r="F22" s="286" t="s">
        <v>94</v>
      </c>
      <c r="G22" s="286" t="s">
        <v>94</v>
      </c>
      <c r="H22" s="286" t="s">
        <v>94</v>
      </c>
      <c r="I22" s="286" t="s">
        <v>94</v>
      </c>
      <c r="J22" s="286" t="s">
        <v>94</v>
      </c>
      <c r="K22" s="286" t="s">
        <v>94</v>
      </c>
      <c r="L22" s="286" t="s">
        <v>94</v>
      </c>
      <c r="M22" s="286" t="s">
        <v>94</v>
      </c>
      <c r="N22" s="286" t="s">
        <v>94</v>
      </c>
      <c r="O22" s="286" t="s">
        <v>94</v>
      </c>
      <c r="P22" s="286" t="s">
        <v>94</v>
      </c>
      <c r="Q22" s="286" t="s">
        <v>94</v>
      </c>
      <c r="R22" s="286" t="s">
        <v>94</v>
      </c>
      <c r="S22" s="286" t="s">
        <v>94</v>
      </c>
      <c r="T22" s="286" t="s">
        <v>94</v>
      </c>
      <c r="U22" s="286" t="s">
        <v>94</v>
      </c>
      <c r="V22" s="286" t="s">
        <v>94</v>
      </c>
      <c r="W22" s="286" t="s">
        <v>94</v>
      </c>
      <c r="X22" s="286" t="s">
        <v>94</v>
      </c>
      <c r="Y22" s="286" t="s">
        <v>94</v>
      </c>
      <c r="Z22" s="286" t="s">
        <v>94</v>
      </c>
    </row>
    <row r="23" spans="1:28">
      <c r="A23" s="871"/>
      <c r="B23" s="92" t="s">
        <v>56</v>
      </c>
      <c r="C23" s="286" t="s">
        <v>94</v>
      </c>
      <c r="D23" s="286" t="s">
        <v>94</v>
      </c>
      <c r="E23" s="286" t="s">
        <v>94</v>
      </c>
      <c r="F23" s="286" t="s">
        <v>94</v>
      </c>
      <c r="G23" s="286" t="s">
        <v>94</v>
      </c>
      <c r="H23" s="286" t="s">
        <v>94</v>
      </c>
      <c r="I23" s="286" t="s">
        <v>94</v>
      </c>
      <c r="J23" s="286" t="s">
        <v>94</v>
      </c>
      <c r="K23" s="286" t="s">
        <v>94</v>
      </c>
      <c r="L23" s="286" t="s">
        <v>94</v>
      </c>
      <c r="M23" s="286" t="s">
        <v>94</v>
      </c>
      <c r="N23" s="286" t="s">
        <v>94</v>
      </c>
      <c r="O23" s="286" t="s">
        <v>94</v>
      </c>
      <c r="P23" s="286" t="s">
        <v>94</v>
      </c>
      <c r="Q23" s="286" t="s">
        <v>94</v>
      </c>
      <c r="R23" s="286" t="s">
        <v>94</v>
      </c>
      <c r="S23" s="286" t="s">
        <v>94</v>
      </c>
      <c r="T23" s="286" t="s">
        <v>94</v>
      </c>
      <c r="U23" s="286" t="s">
        <v>94</v>
      </c>
      <c r="V23" s="286" t="s">
        <v>94</v>
      </c>
      <c r="W23" s="286" t="s">
        <v>94</v>
      </c>
      <c r="X23" s="286" t="s">
        <v>94</v>
      </c>
      <c r="Y23" s="286" t="s">
        <v>94</v>
      </c>
      <c r="Z23" s="286" t="s">
        <v>94</v>
      </c>
    </row>
    <row r="24" spans="1:28">
      <c r="A24" s="871" t="s">
        <v>11</v>
      </c>
      <c r="B24" s="92" t="s">
        <v>84</v>
      </c>
      <c r="C24" s="286" t="s">
        <v>94</v>
      </c>
      <c r="D24" s="286" t="s">
        <v>94</v>
      </c>
      <c r="E24" s="286" t="s">
        <v>94</v>
      </c>
      <c r="F24" s="286" t="s">
        <v>94</v>
      </c>
      <c r="G24" s="286" t="s">
        <v>94</v>
      </c>
      <c r="H24" s="286" t="s">
        <v>94</v>
      </c>
      <c r="I24" s="286" t="s">
        <v>94</v>
      </c>
      <c r="J24" s="286" t="s">
        <v>94</v>
      </c>
      <c r="K24" s="286" t="s">
        <v>94</v>
      </c>
      <c r="L24" s="286" t="s">
        <v>94</v>
      </c>
      <c r="M24" s="286" t="s">
        <v>94</v>
      </c>
      <c r="N24" s="286" t="s">
        <v>94</v>
      </c>
      <c r="O24" s="286" t="s">
        <v>94</v>
      </c>
      <c r="P24" s="286" t="s">
        <v>94</v>
      </c>
      <c r="Q24" s="286" t="s">
        <v>94</v>
      </c>
      <c r="R24" s="286" t="s">
        <v>94</v>
      </c>
      <c r="S24" s="286" t="s">
        <v>94</v>
      </c>
      <c r="T24" s="286" t="s">
        <v>94</v>
      </c>
      <c r="U24" s="286" t="s">
        <v>94</v>
      </c>
      <c r="V24" s="286" t="s">
        <v>94</v>
      </c>
      <c r="W24" s="286" t="s">
        <v>94</v>
      </c>
      <c r="X24" s="286" t="s">
        <v>94</v>
      </c>
      <c r="Y24" s="286" t="s">
        <v>94</v>
      </c>
      <c r="Z24" s="286" t="s">
        <v>94</v>
      </c>
    </row>
    <row r="25" spans="1:28">
      <c r="A25" s="871"/>
      <c r="B25" s="92" t="s">
        <v>57</v>
      </c>
      <c r="C25" s="286" t="s">
        <v>94</v>
      </c>
      <c r="D25" s="286" t="s">
        <v>94</v>
      </c>
      <c r="E25" s="286" t="s">
        <v>94</v>
      </c>
      <c r="F25" s="286" t="s">
        <v>94</v>
      </c>
      <c r="G25" s="286" t="s">
        <v>94</v>
      </c>
      <c r="H25" s="286" t="s">
        <v>94</v>
      </c>
      <c r="I25" s="286" t="s">
        <v>94</v>
      </c>
      <c r="J25" s="286" t="s">
        <v>94</v>
      </c>
      <c r="K25" s="286" t="s">
        <v>94</v>
      </c>
      <c r="L25" s="286" t="s">
        <v>94</v>
      </c>
      <c r="M25" s="286" t="s">
        <v>94</v>
      </c>
      <c r="N25" s="286" t="s">
        <v>94</v>
      </c>
      <c r="O25" s="286" t="s">
        <v>94</v>
      </c>
      <c r="P25" s="286" t="s">
        <v>94</v>
      </c>
      <c r="Q25" s="286" t="s">
        <v>94</v>
      </c>
      <c r="R25" s="286" t="s">
        <v>94</v>
      </c>
      <c r="S25" s="286" t="s">
        <v>94</v>
      </c>
      <c r="T25" s="286" t="s">
        <v>94</v>
      </c>
      <c r="U25" s="286" t="s">
        <v>94</v>
      </c>
      <c r="V25" s="286" t="s">
        <v>94</v>
      </c>
      <c r="W25" s="286" t="s">
        <v>94</v>
      </c>
      <c r="X25" s="286" t="s">
        <v>94</v>
      </c>
      <c r="Y25" s="286" t="s">
        <v>94</v>
      </c>
      <c r="Z25" s="286" t="s">
        <v>94</v>
      </c>
    </row>
    <row r="26" spans="1:28">
      <c r="A26" s="871"/>
      <c r="B26" s="92" t="s">
        <v>524</v>
      </c>
      <c r="C26" s="286" t="s">
        <v>94</v>
      </c>
      <c r="D26" s="286" t="s">
        <v>94</v>
      </c>
      <c r="E26" s="286" t="s">
        <v>94</v>
      </c>
      <c r="F26" s="286" t="s">
        <v>94</v>
      </c>
      <c r="G26" s="286" t="s">
        <v>94</v>
      </c>
      <c r="H26" s="286" t="s">
        <v>94</v>
      </c>
      <c r="I26" s="286" t="s">
        <v>94</v>
      </c>
      <c r="J26" s="286" t="s">
        <v>94</v>
      </c>
      <c r="K26" s="286" t="s">
        <v>94</v>
      </c>
      <c r="L26" s="286" t="s">
        <v>94</v>
      </c>
      <c r="M26" s="286" t="s">
        <v>94</v>
      </c>
      <c r="N26" s="286" t="s">
        <v>94</v>
      </c>
      <c r="O26" s="286" t="s">
        <v>94</v>
      </c>
      <c r="P26" s="286" t="s">
        <v>94</v>
      </c>
      <c r="Q26" s="286" t="s">
        <v>94</v>
      </c>
      <c r="R26" s="286" t="s">
        <v>94</v>
      </c>
      <c r="S26" s="286" t="s">
        <v>94</v>
      </c>
      <c r="T26" s="286" t="s">
        <v>94</v>
      </c>
      <c r="U26" s="286" t="s">
        <v>94</v>
      </c>
      <c r="V26" s="286" t="s">
        <v>94</v>
      </c>
      <c r="W26" s="286" t="s">
        <v>94</v>
      </c>
      <c r="X26" s="286" t="s">
        <v>94</v>
      </c>
      <c r="Y26" s="286" t="s">
        <v>94</v>
      </c>
      <c r="Z26" s="286" t="s">
        <v>94</v>
      </c>
    </row>
    <row r="27" spans="1:28">
      <c r="A27" s="871"/>
      <c r="B27" s="92" t="s">
        <v>56</v>
      </c>
      <c r="C27" s="286" t="s">
        <v>94</v>
      </c>
      <c r="D27" s="286" t="s">
        <v>94</v>
      </c>
      <c r="E27" s="286" t="s">
        <v>94</v>
      </c>
      <c r="F27" s="286" t="s">
        <v>94</v>
      </c>
      <c r="G27" s="286" t="s">
        <v>94</v>
      </c>
      <c r="H27" s="286" t="s">
        <v>94</v>
      </c>
      <c r="I27" s="286" t="s">
        <v>94</v>
      </c>
      <c r="J27" s="286" t="s">
        <v>94</v>
      </c>
      <c r="K27" s="286" t="s">
        <v>94</v>
      </c>
      <c r="L27" s="286" t="s">
        <v>94</v>
      </c>
      <c r="M27" s="286" t="s">
        <v>94</v>
      </c>
      <c r="N27" s="286" t="s">
        <v>94</v>
      </c>
      <c r="O27" s="286" t="s">
        <v>94</v>
      </c>
      <c r="P27" s="286" t="s">
        <v>94</v>
      </c>
      <c r="Q27" s="286" t="s">
        <v>94</v>
      </c>
      <c r="R27" s="286" t="s">
        <v>94</v>
      </c>
      <c r="S27" s="286" t="s">
        <v>94</v>
      </c>
      <c r="T27" s="286" t="s">
        <v>94</v>
      </c>
      <c r="U27" s="286" t="s">
        <v>94</v>
      </c>
      <c r="V27" s="286" t="s">
        <v>94</v>
      </c>
      <c r="W27" s="286" t="s">
        <v>94</v>
      </c>
      <c r="X27" s="286" t="s">
        <v>94</v>
      </c>
      <c r="Y27" s="286" t="s">
        <v>94</v>
      </c>
      <c r="Z27" s="286" t="s">
        <v>94</v>
      </c>
    </row>
    <row r="28" spans="1:28">
      <c r="A28" s="871" t="s">
        <v>10</v>
      </c>
      <c r="B28" s="92" t="s">
        <v>84</v>
      </c>
      <c r="C28" s="286">
        <v>2463.36</v>
      </c>
      <c r="D28" s="286">
        <v>2510.34</v>
      </c>
      <c r="E28" s="286">
        <v>2366.8449999999998</v>
      </c>
      <c r="F28" s="286">
        <v>1992.2</v>
      </c>
      <c r="G28" s="286">
        <v>1949.4</v>
      </c>
      <c r="H28" s="286">
        <v>2963.9450000000002</v>
      </c>
      <c r="I28" s="286">
        <v>2982.4850000000001</v>
      </c>
      <c r="J28" s="286">
        <v>2993.585</v>
      </c>
      <c r="K28" s="286">
        <v>3021.08</v>
      </c>
      <c r="L28" s="286">
        <v>3048.29</v>
      </c>
      <c r="M28" s="536">
        <v>3008.895</v>
      </c>
      <c r="N28" s="536">
        <v>3495.39</v>
      </c>
      <c r="O28" s="536">
        <v>3621.3090000000002</v>
      </c>
      <c r="P28" s="536">
        <v>3114.578</v>
      </c>
      <c r="Q28" s="536">
        <v>2929.7429999999999</v>
      </c>
      <c r="R28" s="536">
        <v>2676.9520000000002</v>
      </c>
      <c r="S28" s="536">
        <v>2629.4780000000001</v>
      </c>
      <c r="T28" s="536">
        <v>2522.7220000000002</v>
      </c>
      <c r="U28" s="536">
        <v>2518</v>
      </c>
      <c r="V28" s="536">
        <v>2913.8616841875119</v>
      </c>
      <c r="W28" s="536">
        <v>2599.6788376720433</v>
      </c>
      <c r="X28" s="536">
        <v>2567.692</v>
      </c>
      <c r="Y28" s="536">
        <v>2507.8890000000001</v>
      </c>
      <c r="Z28" s="536">
        <v>2516</v>
      </c>
    </row>
    <row r="29" spans="1:28">
      <c r="A29" s="871"/>
      <c r="B29" s="92" t="s">
        <v>57</v>
      </c>
      <c r="C29" s="286">
        <v>351730</v>
      </c>
      <c r="D29" s="286">
        <v>351985</v>
      </c>
      <c r="E29" s="286">
        <v>352345</v>
      </c>
      <c r="F29" s="286">
        <v>352815</v>
      </c>
      <c r="G29" s="286">
        <v>353290</v>
      </c>
      <c r="H29" s="286">
        <v>388779</v>
      </c>
      <c r="I29" s="286">
        <v>382890</v>
      </c>
      <c r="J29" s="286">
        <v>385435</v>
      </c>
      <c r="K29" s="286">
        <v>400845</v>
      </c>
      <c r="L29" s="286">
        <v>382521</v>
      </c>
      <c r="M29" s="286">
        <v>405816</v>
      </c>
      <c r="N29" s="286">
        <v>449112</v>
      </c>
      <c r="O29" s="286">
        <v>157653.8528515455</v>
      </c>
      <c r="P29" s="286">
        <v>135593.2956029604</v>
      </c>
      <c r="Q29" s="286">
        <v>127546.49542882021</v>
      </c>
      <c r="R29" s="286">
        <v>116541.22768828907</v>
      </c>
      <c r="S29" s="286">
        <v>114474.44492816718</v>
      </c>
      <c r="T29" s="286">
        <v>109826.81758815848</v>
      </c>
      <c r="U29" s="286">
        <v>109621.24510230737</v>
      </c>
      <c r="V29" s="286">
        <v>126855.10161896003</v>
      </c>
      <c r="W29" s="286">
        <v>113177.13703404629</v>
      </c>
      <c r="X29" s="286">
        <v>111784.58859381803</v>
      </c>
      <c r="Y29" s="286"/>
      <c r="Z29" s="286"/>
    </row>
    <row r="30" spans="1:28">
      <c r="A30" s="871"/>
      <c r="B30" s="92" t="s">
        <v>524</v>
      </c>
      <c r="C30" s="286">
        <v>351730</v>
      </c>
      <c r="D30" s="286">
        <v>351985</v>
      </c>
      <c r="E30" s="286">
        <v>352345</v>
      </c>
      <c r="F30" s="286">
        <v>352815</v>
      </c>
      <c r="G30" s="286">
        <v>353290</v>
      </c>
      <c r="H30" s="286">
        <v>388779</v>
      </c>
      <c r="I30" s="286">
        <v>392250</v>
      </c>
      <c r="J30" s="286">
        <v>394875</v>
      </c>
      <c r="K30" s="286">
        <v>393815</v>
      </c>
      <c r="L30" s="286">
        <v>402349</v>
      </c>
      <c r="M30" s="286">
        <v>405816</v>
      </c>
      <c r="N30" s="286">
        <v>472170</v>
      </c>
      <c r="O30" s="286">
        <v>475658</v>
      </c>
      <c r="P30" s="286">
        <v>401316</v>
      </c>
      <c r="Q30" s="286">
        <v>376323</v>
      </c>
      <c r="R30" s="286">
        <v>346550</v>
      </c>
      <c r="S30" s="286">
        <v>336178</v>
      </c>
      <c r="T30" s="286">
        <v>319797</v>
      </c>
      <c r="U30" s="286">
        <v>314255</v>
      </c>
      <c r="V30" s="286">
        <v>363227</v>
      </c>
      <c r="W30" s="533">
        <v>332762</v>
      </c>
      <c r="X30" s="286">
        <v>331794</v>
      </c>
      <c r="Y30" s="286">
        <v>323397</v>
      </c>
      <c r="Z30" s="286">
        <v>323715</v>
      </c>
    </row>
    <row r="31" spans="1:28">
      <c r="A31" s="871"/>
      <c r="B31" s="92" t="s">
        <v>56</v>
      </c>
      <c r="C31" s="286">
        <v>7003.5538623375887</v>
      </c>
      <c r="D31" s="286">
        <v>7131.9516456667188</v>
      </c>
      <c r="E31" s="286">
        <v>6717.4076544296076</v>
      </c>
      <c r="F31" s="286">
        <v>5646.5853209188954</v>
      </c>
      <c r="G31" s="286">
        <v>5517.8465283478163</v>
      </c>
      <c r="H31" s="286">
        <v>7623.7271046018432</v>
      </c>
      <c r="I31" s="286">
        <v>7789.4042675442033</v>
      </c>
      <c r="J31" s="286">
        <v>7766.7700131020792</v>
      </c>
      <c r="K31" s="286">
        <v>7536.7785553019248</v>
      </c>
      <c r="L31" s="286">
        <v>7968.9481100384028</v>
      </c>
      <c r="M31" s="533">
        <v>7414.4316636110943</v>
      </c>
      <c r="N31" s="533">
        <v>7782.8915727034682</v>
      </c>
      <c r="O31" s="533">
        <v>22970</v>
      </c>
      <c r="P31" s="533">
        <v>22969.999999999996</v>
      </c>
      <c r="Q31" s="533">
        <v>22969.999999999996</v>
      </c>
      <c r="R31" s="533">
        <v>22970</v>
      </c>
      <c r="S31" s="533">
        <v>22969.999999999996</v>
      </c>
      <c r="T31" s="533">
        <v>22970</v>
      </c>
      <c r="U31" s="533">
        <v>22969.999999999996</v>
      </c>
      <c r="V31" s="533">
        <v>22970</v>
      </c>
      <c r="W31" s="533">
        <v>22970</v>
      </c>
      <c r="X31" s="533">
        <v>22970</v>
      </c>
      <c r="Y31" s="286">
        <v>7754.8</v>
      </c>
      <c r="Z31" s="286">
        <v>7770.8</v>
      </c>
    </row>
    <row r="32" spans="1:28" s="8" customFormat="1">
      <c r="A32" s="871" t="s">
        <v>9</v>
      </c>
      <c r="B32" s="92" t="s">
        <v>84</v>
      </c>
      <c r="C32" s="286">
        <v>2757.1860000000001</v>
      </c>
      <c r="D32" s="286">
        <v>3313.1260000000002</v>
      </c>
      <c r="E32" s="286">
        <v>1540.3066999999999</v>
      </c>
      <c r="F32" s="286">
        <v>1703.355</v>
      </c>
      <c r="G32" s="286">
        <v>2559.3188290000003</v>
      </c>
      <c r="H32" s="286">
        <v>2197.64</v>
      </c>
      <c r="I32" s="286">
        <v>2832.1410000000001</v>
      </c>
      <c r="J32" s="286">
        <v>3238.9430000000002</v>
      </c>
      <c r="K32" s="286">
        <v>3491.183</v>
      </c>
      <c r="L32" s="286">
        <v>3823.2359999999999</v>
      </c>
      <c r="M32" s="286">
        <v>4000.9859999999999</v>
      </c>
      <c r="N32" s="286">
        <v>4316.3729999999996</v>
      </c>
      <c r="O32" s="286">
        <v>4648.2979999999998</v>
      </c>
      <c r="P32" s="286">
        <v>4813.6989999999996</v>
      </c>
      <c r="Q32" s="286">
        <v>5037.5739999999996</v>
      </c>
      <c r="R32" s="286">
        <v>5012.7629999999999</v>
      </c>
      <c r="S32" s="286">
        <v>4996.8429999999998</v>
      </c>
      <c r="T32" s="286">
        <v>4960.5559999999996</v>
      </c>
      <c r="U32" s="286">
        <v>5410.5060000000003</v>
      </c>
      <c r="V32" s="286">
        <v>5708.0320000000002</v>
      </c>
      <c r="W32" s="286">
        <v>5946.3117229999998</v>
      </c>
      <c r="X32" s="286">
        <v>6101.3959999999997</v>
      </c>
      <c r="Y32" s="286">
        <v>6193.0010000000002</v>
      </c>
      <c r="Z32" s="286">
        <v>6285.00504</v>
      </c>
      <c r="AA32" s="74" t="s">
        <v>15</v>
      </c>
      <c r="AB32" s="41"/>
    </row>
    <row r="33" spans="1:28" s="8" customFormat="1">
      <c r="A33" s="871"/>
      <c r="B33" s="92" t="s">
        <v>57</v>
      </c>
      <c r="C33" s="286">
        <v>180758</v>
      </c>
      <c r="D33" s="286">
        <v>198470</v>
      </c>
      <c r="E33" s="286">
        <v>102938.19999999998</v>
      </c>
      <c r="F33" s="286">
        <v>110196</v>
      </c>
      <c r="G33" s="286">
        <v>156645</v>
      </c>
      <c r="H33" s="286">
        <v>153687</v>
      </c>
      <c r="I33" s="286">
        <v>163598</v>
      </c>
      <c r="J33" s="286">
        <v>172539</v>
      </c>
      <c r="K33" s="286">
        <v>183014</v>
      </c>
      <c r="L33" s="286">
        <v>188418</v>
      </c>
      <c r="M33" s="286">
        <v>195828</v>
      </c>
      <c r="N33" s="286">
        <v>200139</v>
      </c>
      <c r="O33" s="286">
        <v>209683</v>
      </c>
      <c r="P33" s="286">
        <v>211089</v>
      </c>
      <c r="Q33" s="286">
        <v>216405</v>
      </c>
      <c r="R33" s="286">
        <v>222750</v>
      </c>
      <c r="S33" s="286">
        <v>228283</v>
      </c>
      <c r="T33" s="286">
        <v>231657</v>
      </c>
      <c r="U33" s="286">
        <v>238094</v>
      </c>
      <c r="V33" s="286">
        <v>242454</v>
      </c>
      <c r="W33" s="286">
        <v>244475</v>
      </c>
      <c r="X33" s="286"/>
      <c r="Y33" s="286"/>
      <c r="Z33" s="286"/>
      <c r="AB33" s="41"/>
    </row>
    <row r="34" spans="1:28" s="8" customFormat="1">
      <c r="A34" s="871"/>
      <c r="B34" s="92" t="s">
        <v>524</v>
      </c>
      <c r="C34" s="286">
        <v>180758</v>
      </c>
      <c r="D34" s="286">
        <v>198470</v>
      </c>
      <c r="E34" s="286">
        <v>102929</v>
      </c>
      <c r="F34" s="286">
        <v>110196</v>
      </c>
      <c r="G34" s="286">
        <v>156645</v>
      </c>
      <c r="H34" s="286">
        <v>153687</v>
      </c>
      <c r="I34" s="286">
        <v>163598</v>
      </c>
      <c r="J34" s="286">
        <v>172539</v>
      </c>
      <c r="K34" s="286">
        <v>183014</v>
      </c>
      <c r="L34" s="286">
        <v>188418</v>
      </c>
      <c r="M34" s="286">
        <v>195828</v>
      </c>
      <c r="N34" s="286">
        <v>197732</v>
      </c>
      <c r="O34" s="286">
        <v>209583</v>
      </c>
      <c r="P34" s="286">
        <v>211089</v>
      </c>
      <c r="Q34" s="286">
        <v>225907</v>
      </c>
      <c r="R34" s="286">
        <v>222750</v>
      </c>
      <c r="S34" s="286">
        <v>228283</v>
      </c>
      <c r="T34" s="286">
        <v>231657</v>
      </c>
      <c r="U34" s="286">
        <v>238094</v>
      </c>
      <c r="V34" s="286">
        <v>238444</v>
      </c>
      <c r="W34" s="533">
        <v>241786</v>
      </c>
      <c r="X34" s="286">
        <v>244255</v>
      </c>
      <c r="Y34" s="286">
        <v>253011</v>
      </c>
      <c r="Z34" s="286">
        <v>259266</v>
      </c>
      <c r="AB34" s="7"/>
    </row>
    <row r="35" spans="1:28" s="8" customFormat="1">
      <c r="A35" s="871"/>
      <c r="B35" s="92" t="s">
        <v>56</v>
      </c>
      <c r="C35" s="286">
        <v>15253.465960012834</v>
      </c>
      <c r="D35" s="286">
        <v>16693.334005139317</v>
      </c>
      <c r="E35" s="286">
        <v>14963.412027799204</v>
      </c>
      <c r="F35" s="286">
        <v>15457.502994664053</v>
      </c>
      <c r="G35" s="286">
        <v>16338.337189185742</v>
      </c>
      <c r="H35" s="286">
        <v>14299.45278390495</v>
      </c>
      <c r="I35" s="286">
        <v>17311.586938715631</v>
      </c>
      <c r="J35" s="286">
        <v>18772.237001489517</v>
      </c>
      <c r="K35" s="286">
        <v>19076.043362802844</v>
      </c>
      <c r="L35" s="286">
        <v>20291.246059293699</v>
      </c>
      <c r="M35" s="286">
        <v>20431.12323059011</v>
      </c>
      <c r="N35" s="286">
        <v>21566.876021165292</v>
      </c>
      <c r="O35" s="286">
        <v>22168.21583056328</v>
      </c>
      <c r="P35" s="286">
        <v>22804.120536835173</v>
      </c>
      <c r="Q35" s="286">
        <v>23278.454749197106</v>
      </c>
      <c r="R35" s="286">
        <v>22503.986531986531</v>
      </c>
      <c r="S35" s="286">
        <v>21888.809065940084</v>
      </c>
      <c r="T35" s="286">
        <v>21413.365449781359</v>
      </c>
      <c r="U35" s="286">
        <v>22724.243366065504</v>
      </c>
      <c r="V35" s="286">
        <v>23542.742128403737</v>
      </c>
      <c r="W35" s="286">
        <v>24322.780337457818</v>
      </c>
      <c r="X35" s="286"/>
      <c r="Y35" s="286"/>
      <c r="Z35" s="286"/>
      <c r="AB35" s="7"/>
    </row>
    <row r="36" spans="1:28" ht="15" customHeight="1">
      <c r="A36" s="871" t="s">
        <v>8</v>
      </c>
      <c r="B36" s="92" t="s">
        <v>84</v>
      </c>
      <c r="C36" s="286">
        <v>0.2</v>
      </c>
      <c r="D36" s="286">
        <v>0.2</v>
      </c>
      <c r="E36" s="286">
        <v>0.1</v>
      </c>
      <c r="F36" s="286">
        <v>0.1</v>
      </c>
      <c r="G36" s="286">
        <v>0.2</v>
      </c>
      <c r="H36" s="286">
        <v>0.2</v>
      </c>
      <c r="I36" s="286">
        <v>0.3</v>
      </c>
      <c r="J36" s="286">
        <v>0.2</v>
      </c>
      <c r="K36" s="286">
        <v>0.4</v>
      </c>
      <c r="L36" s="286">
        <v>0.4</v>
      </c>
      <c r="M36" s="286">
        <v>0.5</v>
      </c>
      <c r="N36" s="286">
        <v>0.3</v>
      </c>
      <c r="O36" s="286">
        <v>0.5</v>
      </c>
      <c r="P36" s="286">
        <v>0.5</v>
      </c>
      <c r="Q36" s="286">
        <v>0.5</v>
      </c>
      <c r="R36" s="286">
        <v>0.9</v>
      </c>
      <c r="S36" s="286">
        <v>0.6</v>
      </c>
      <c r="T36" s="286">
        <v>0.5</v>
      </c>
      <c r="U36" s="286">
        <v>0.7</v>
      </c>
      <c r="V36" s="286">
        <v>0.7</v>
      </c>
      <c r="W36" s="286">
        <v>0.6</v>
      </c>
      <c r="X36" s="286">
        <v>1.1000000000000001</v>
      </c>
      <c r="Y36" s="629">
        <v>1.3</v>
      </c>
      <c r="Z36" s="629">
        <v>1.5</v>
      </c>
      <c r="AB36" s="41"/>
    </row>
    <row r="37" spans="1:28">
      <c r="A37" s="871"/>
      <c r="B37" s="92" t="s">
        <v>57</v>
      </c>
      <c r="C37" s="286">
        <v>10</v>
      </c>
      <c r="D37" s="286">
        <v>13</v>
      </c>
      <c r="E37" s="286">
        <v>13</v>
      </c>
      <c r="F37" s="286">
        <v>9</v>
      </c>
      <c r="G37" s="286">
        <v>12</v>
      </c>
      <c r="H37" s="286">
        <v>15.3</v>
      </c>
      <c r="I37" s="286">
        <v>16.7</v>
      </c>
      <c r="J37" s="286">
        <v>17</v>
      </c>
      <c r="K37" s="286">
        <v>37.299999999999997</v>
      </c>
      <c r="L37" s="286">
        <v>29.6</v>
      </c>
      <c r="M37" s="286">
        <v>38.1</v>
      </c>
      <c r="N37" s="286">
        <v>25</v>
      </c>
      <c r="O37" s="286">
        <v>40</v>
      </c>
      <c r="P37" s="286">
        <v>37</v>
      </c>
      <c r="Q37" s="286">
        <v>31</v>
      </c>
      <c r="R37" s="286">
        <v>53</v>
      </c>
      <c r="S37" s="286">
        <v>33</v>
      </c>
      <c r="T37" s="286">
        <v>35</v>
      </c>
      <c r="U37" s="286">
        <v>56</v>
      </c>
      <c r="V37" s="286">
        <v>56</v>
      </c>
      <c r="W37" s="286">
        <v>37</v>
      </c>
      <c r="X37" s="286">
        <v>88</v>
      </c>
      <c r="Y37" s="629">
        <v>88</v>
      </c>
      <c r="Z37" s="629">
        <v>101.5</v>
      </c>
      <c r="AB37" s="41"/>
    </row>
    <row r="38" spans="1:28">
      <c r="A38" s="871"/>
      <c r="B38" s="92" t="s">
        <v>524</v>
      </c>
      <c r="C38" s="286">
        <v>10</v>
      </c>
      <c r="D38" s="286">
        <v>13</v>
      </c>
      <c r="E38" s="286">
        <v>13</v>
      </c>
      <c r="F38" s="286">
        <v>9</v>
      </c>
      <c r="G38" s="286">
        <v>12</v>
      </c>
      <c r="H38" s="286">
        <v>14</v>
      </c>
      <c r="I38" s="286">
        <v>14</v>
      </c>
      <c r="J38" s="286">
        <v>17</v>
      </c>
      <c r="K38" s="286">
        <v>22</v>
      </c>
      <c r="L38" s="286">
        <v>30</v>
      </c>
      <c r="M38" s="286">
        <v>34</v>
      </c>
      <c r="N38" s="286">
        <v>24</v>
      </c>
      <c r="O38" s="286">
        <v>40</v>
      </c>
      <c r="P38" s="286">
        <v>37</v>
      </c>
      <c r="Q38" s="286">
        <v>31</v>
      </c>
      <c r="R38" s="286">
        <v>71</v>
      </c>
      <c r="S38" s="286">
        <v>45</v>
      </c>
      <c r="T38" s="286">
        <v>35</v>
      </c>
      <c r="U38" s="286">
        <v>56</v>
      </c>
      <c r="V38" s="286">
        <v>56</v>
      </c>
      <c r="W38" s="286">
        <v>37</v>
      </c>
      <c r="X38" s="286">
        <v>88</v>
      </c>
      <c r="Y38" s="286">
        <v>88</v>
      </c>
      <c r="Z38" s="286">
        <v>102</v>
      </c>
      <c r="AB38" s="7"/>
    </row>
    <row r="39" spans="1:28">
      <c r="A39" s="871"/>
      <c r="B39" s="92" t="s">
        <v>56</v>
      </c>
      <c r="C39" s="286">
        <v>20000</v>
      </c>
      <c r="D39" s="286">
        <v>15384.615384615385</v>
      </c>
      <c r="E39" s="286">
        <v>7692.3076923076924</v>
      </c>
      <c r="F39" s="286">
        <v>11111.111111111111</v>
      </c>
      <c r="G39" s="286">
        <v>16666.666666666668</v>
      </c>
      <c r="H39" s="286">
        <v>13071.895424836601</v>
      </c>
      <c r="I39" s="286">
        <v>17964.071856287424</v>
      </c>
      <c r="J39" s="286">
        <v>11764.705882352941</v>
      </c>
      <c r="K39" s="286">
        <v>10723.860589812333</v>
      </c>
      <c r="L39" s="286">
        <v>13513.513513513513</v>
      </c>
      <c r="M39" s="286">
        <v>13123.359580052493</v>
      </c>
      <c r="N39" s="286">
        <v>12000</v>
      </c>
      <c r="O39" s="286">
        <v>12500</v>
      </c>
      <c r="P39" s="286">
        <v>13513.513513513513</v>
      </c>
      <c r="Q39" s="286">
        <v>16129.032258064517</v>
      </c>
      <c r="R39" s="286">
        <v>16981.132075471698</v>
      </c>
      <c r="S39" s="286">
        <v>18181.81818181818</v>
      </c>
      <c r="T39" s="286">
        <v>14285.714285714286</v>
      </c>
      <c r="U39" s="286">
        <v>12500</v>
      </c>
      <c r="V39" s="286">
        <v>12500</v>
      </c>
      <c r="W39" s="286">
        <v>16216.216216216217</v>
      </c>
      <c r="X39" s="286">
        <v>12500</v>
      </c>
      <c r="Y39" s="533">
        <v>14500</v>
      </c>
      <c r="Z39" s="533">
        <v>14800</v>
      </c>
      <c r="AB39" s="7"/>
    </row>
    <row r="40" spans="1:28">
      <c r="A40" s="871" t="s">
        <v>6</v>
      </c>
      <c r="B40" s="92" t="s">
        <v>84</v>
      </c>
      <c r="C40" s="286">
        <v>5400</v>
      </c>
      <c r="D40" s="286">
        <v>5975</v>
      </c>
      <c r="E40" s="286">
        <v>3555</v>
      </c>
      <c r="F40" s="286">
        <v>6547</v>
      </c>
      <c r="G40" s="286">
        <v>5051</v>
      </c>
      <c r="H40" s="286">
        <v>5363</v>
      </c>
      <c r="I40" s="286">
        <v>6659</v>
      </c>
      <c r="J40" s="286">
        <v>4959</v>
      </c>
      <c r="K40" s="286">
        <v>5809</v>
      </c>
      <c r="L40" s="286" t="s">
        <v>7</v>
      </c>
      <c r="M40" s="286" t="s">
        <v>7</v>
      </c>
      <c r="N40" s="286" t="s">
        <v>7</v>
      </c>
      <c r="O40" s="286" t="s">
        <v>7</v>
      </c>
      <c r="P40" s="286" t="s">
        <v>7</v>
      </c>
      <c r="Q40" s="286">
        <v>4136</v>
      </c>
      <c r="R40" s="286">
        <v>4353.17</v>
      </c>
      <c r="S40" s="286">
        <v>4560.6379999999999</v>
      </c>
      <c r="T40" s="286">
        <v>6091.0810000000001</v>
      </c>
      <c r="U40" s="286">
        <v>6346.0240000000003</v>
      </c>
      <c r="V40" s="286">
        <v>6019.2</v>
      </c>
      <c r="W40" s="286">
        <v>6025.6629999999996</v>
      </c>
      <c r="X40" s="286">
        <v>6218.1409999999996</v>
      </c>
      <c r="Y40" s="286">
        <v>6466.857</v>
      </c>
      <c r="Z40" s="286">
        <v>7610.8519999999999</v>
      </c>
      <c r="AB40" s="41"/>
    </row>
    <row r="41" spans="1:28">
      <c r="A41" s="871"/>
      <c r="B41" s="92" t="s">
        <v>57</v>
      </c>
      <c r="C41" s="286">
        <v>925902</v>
      </c>
      <c r="D41" s="286">
        <v>834128</v>
      </c>
      <c r="E41" s="286">
        <v>1019667</v>
      </c>
      <c r="F41" s="286">
        <v>1045625</v>
      </c>
      <c r="G41" s="286">
        <v>1068500</v>
      </c>
      <c r="H41" s="286">
        <v>1108200</v>
      </c>
      <c r="I41" s="286">
        <v>857700</v>
      </c>
      <c r="J41" s="286">
        <v>993800</v>
      </c>
      <c r="K41" s="286">
        <v>953600</v>
      </c>
      <c r="L41" s="286" t="s">
        <v>7</v>
      </c>
      <c r="M41" s="286" t="s">
        <v>7</v>
      </c>
      <c r="N41" s="286" t="s">
        <v>7</v>
      </c>
      <c r="O41" s="286" t="s">
        <v>7</v>
      </c>
      <c r="P41" s="286" t="s">
        <v>7</v>
      </c>
      <c r="Q41" s="286">
        <v>870300</v>
      </c>
      <c r="R41" s="286">
        <v>620606</v>
      </c>
      <c r="S41" s="286">
        <v>776231</v>
      </c>
      <c r="T41" s="286">
        <v>759939</v>
      </c>
      <c r="U41" s="286">
        <v>758992</v>
      </c>
      <c r="V41" s="286">
        <v>771726</v>
      </c>
      <c r="W41" s="286">
        <v>556093</v>
      </c>
      <c r="X41" s="286"/>
      <c r="Y41" s="286"/>
      <c r="Z41" s="286"/>
      <c r="AB41" s="41"/>
    </row>
    <row r="42" spans="1:28">
      <c r="A42" s="871"/>
      <c r="B42" s="92" t="s">
        <v>524</v>
      </c>
      <c r="C42" s="286">
        <v>925902</v>
      </c>
      <c r="D42" s="286">
        <v>834128</v>
      </c>
      <c r="E42" s="286">
        <v>709700</v>
      </c>
      <c r="F42" s="286">
        <v>1045625</v>
      </c>
      <c r="G42" s="286">
        <v>1068500</v>
      </c>
      <c r="H42" s="286">
        <v>1108200</v>
      </c>
      <c r="I42" s="286">
        <v>857700</v>
      </c>
      <c r="J42" s="286">
        <v>993800</v>
      </c>
      <c r="K42" s="286">
        <v>953600</v>
      </c>
      <c r="L42" s="286">
        <v>1254000</v>
      </c>
      <c r="M42" s="286">
        <v>1254294</v>
      </c>
      <c r="N42" s="286">
        <v>1293568</v>
      </c>
      <c r="O42" s="286">
        <v>762600</v>
      </c>
      <c r="P42" s="286">
        <v>933100</v>
      </c>
      <c r="Q42" s="286">
        <v>870300</v>
      </c>
      <c r="R42" s="286">
        <v>800000</v>
      </c>
      <c r="S42" s="286">
        <v>770000</v>
      </c>
      <c r="T42" s="286">
        <v>750000</v>
      </c>
      <c r="U42" s="286">
        <v>728240</v>
      </c>
      <c r="V42" s="286">
        <v>695802</v>
      </c>
      <c r="W42" s="533">
        <v>809462</v>
      </c>
      <c r="X42" s="286">
        <v>928081</v>
      </c>
      <c r="Y42" s="286">
        <v>910826</v>
      </c>
      <c r="Z42" s="286">
        <v>873953</v>
      </c>
      <c r="AB42" s="7"/>
    </row>
    <row r="43" spans="1:28">
      <c r="A43" s="871"/>
      <c r="B43" s="92" t="s">
        <v>56</v>
      </c>
      <c r="C43" s="286">
        <v>5832.15070277416</v>
      </c>
      <c r="D43" s="286">
        <v>7163.1692018491167</v>
      </c>
      <c r="E43" s="286">
        <v>3486.4323352623946</v>
      </c>
      <c r="F43" s="286">
        <v>6261.3269575612676</v>
      </c>
      <c r="G43" s="286">
        <v>4727.1876462330374</v>
      </c>
      <c r="H43" s="286">
        <v>4839.3791734343977</v>
      </c>
      <c r="I43" s="286">
        <v>7763.7868718666205</v>
      </c>
      <c r="J43" s="286">
        <v>4989.9376132018515</v>
      </c>
      <c r="K43" s="286">
        <v>6091.6526845637582</v>
      </c>
      <c r="L43" s="286" t="s">
        <v>7</v>
      </c>
      <c r="M43" s="286" t="s">
        <v>7</v>
      </c>
      <c r="N43" s="286" t="s">
        <v>7</v>
      </c>
      <c r="O43" s="286" t="s">
        <v>7</v>
      </c>
      <c r="P43" s="286" t="s">
        <v>7</v>
      </c>
      <c r="Q43" s="286">
        <v>4752.3842353211539</v>
      </c>
      <c r="R43" s="286">
        <v>7014.3859389048766</v>
      </c>
      <c r="S43" s="286">
        <v>5875.3618446055361</v>
      </c>
      <c r="T43" s="286">
        <v>8015.2235903144856</v>
      </c>
      <c r="U43" s="286">
        <v>8361.1210658346863</v>
      </c>
      <c r="V43" s="286">
        <v>7799.6594646286376</v>
      </c>
      <c r="W43" s="286">
        <v>10835.710933243181</v>
      </c>
      <c r="X43" s="286">
        <v>6700</v>
      </c>
      <c r="Y43" s="286">
        <v>7100</v>
      </c>
      <c r="Z43" s="286">
        <v>8708.5</v>
      </c>
      <c r="AB43" s="7"/>
    </row>
    <row r="44" spans="1:28">
      <c r="A44" s="871" t="s">
        <v>5</v>
      </c>
      <c r="B44" s="92" t="s">
        <v>84</v>
      </c>
      <c r="C44" s="286" t="s">
        <v>94</v>
      </c>
      <c r="D44" s="286" t="s">
        <v>94</v>
      </c>
      <c r="E44" s="286" t="s">
        <v>94</v>
      </c>
      <c r="F44" s="286" t="s">
        <v>94</v>
      </c>
      <c r="G44" s="286" t="s">
        <v>94</v>
      </c>
      <c r="H44" s="286" t="s">
        <v>94</v>
      </c>
      <c r="I44" s="286" t="s">
        <v>94</v>
      </c>
      <c r="J44" s="286" t="s">
        <v>94</v>
      </c>
      <c r="K44" s="286" t="s">
        <v>94</v>
      </c>
      <c r="L44" s="286" t="s">
        <v>94</v>
      </c>
      <c r="M44" s="286" t="s">
        <v>94</v>
      </c>
      <c r="N44" s="286" t="s">
        <v>94</v>
      </c>
      <c r="O44" s="286" t="s">
        <v>94</v>
      </c>
      <c r="P44" s="286" t="s">
        <v>94</v>
      </c>
      <c r="Q44" s="286" t="s">
        <v>94</v>
      </c>
      <c r="R44" s="286" t="s">
        <v>94</v>
      </c>
      <c r="S44" s="286" t="s">
        <v>94</v>
      </c>
      <c r="T44" s="286" t="s">
        <v>94</v>
      </c>
      <c r="U44" s="286" t="s">
        <v>94</v>
      </c>
      <c r="V44" s="286" t="s">
        <v>94</v>
      </c>
      <c r="W44" s="286" t="s">
        <v>94</v>
      </c>
      <c r="X44" s="286" t="s">
        <v>94</v>
      </c>
      <c r="Y44" s="286" t="s">
        <v>94</v>
      </c>
      <c r="Z44" s="286" t="s">
        <v>94</v>
      </c>
    </row>
    <row r="45" spans="1:28">
      <c r="A45" s="871"/>
      <c r="B45" s="92" t="s">
        <v>57</v>
      </c>
      <c r="C45" s="286" t="s">
        <v>94</v>
      </c>
      <c r="D45" s="286" t="s">
        <v>94</v>
      </c>
      <c r="E45" s="286" t="s">
        <v>94</v>
      </c>
      <c r="F45" s="286" t="s">
        <v>94</v>
      </c>
      <c r="G45" s="286" t="s">
        <v>94</v>
      </c>
      <c r="H45" s="286" t="s">
        <v>94</v>
      </c>
      <c r="I45" s="286" t="s">
        <v>94</v>
      </c>
      <c r="J45" s="286" t="s">
        <v>94</v>
      </c>
      <c r="K45" s="286" t="s">
        <v>94</v>
      </c>
      <c r="L45" s="286" t="s">
        <v>94</v>
      </c>
      <c r="M45" s="286" t="s">
        <v>94</v>
      </c>
      <c r="N45" s="286" t="s">
        <v>94</v>
      </c>
      <c r="O45" s="286" t="s">
        <v>94</v>
      </c>
      <c r="P45" s="286" t="s">
        <v>94</v>
      </c>
      <c r="Q45" s="286" t="s">
        <v>94</v>
      </c>
      <c r="R45" s="286" t="s">
        <v>94</v>
      </c>
      <c r="S45" s="286" t="s">
        <v>94</v>
      </c>
      <c r="T45" s="286" t="s">
        <v>94</v>
      </c>
      <c r="U45" s="286" t="s">
        <v>94</v>
      </c>
      <c r="V45" s="286" t="s">
        <v>94</v>
      </c>
      <c r="W45" s="286" t="s">
        <v>94</v>
      </c>
      <c r="X45" s="286" t="s">
        <v>94</v>
      </c>
      <c r="Y45" s="286" t="s">
        <v>94</v>
      </c>
      <c r="Z45" s="286" t="s">
        <v>94</v>
      </c>
    </row>
    <row r="46" spans="1:28">
      <c r="A46" s="871"/>
      <c r="B46" s="92" t="s">
        <v>524</v>
      </c>
      <c r="C46" s="286" t="s">
        <v>94</v>
      </c>
      <c r="D46" s="286" t="s">
        <v>94</v>
      </c>
      <c r="E46" s="286" t="s">
        <v>94</v>
      </c>
      <c r="F46" s="286" t="s">
        <v>94</v>
      </c>
      <c r="G46" s="286" t="s">
        <v>94</v>
      </c>
      <c r="H46" s="286" t="s">
        <v>94</v>
      </c>
      <c r="I46" s="286" t="s">
        <v>94</v>
      </c>
      <c r="J46" s="286" t="s">
        <v>94</v>
      </c>
      <c r="K46" s="286" t="s">
        <v>94</v>
      </c>
      <c r="L46" s="286" t="s">
        <v>94</v>
      </c>
      <c r="M46" s="286" t="s">
        <v>94</v>
      </c>
      <c r="N46" s="286" t="s">
        <v>94</v>
      </c>
      <c r="O46" s="286" t="s">
        <v>94</v>
      </c>
      <c r="P46" s="286" t="s">
        <v>94</v>
      </c>
      <c r="Q46" s="286" t="s">
        <v>94</v>
      </c>
      <c r="R46" s="286" t="s">
        <v>94</v>
      </c>
      <c r="S46" s="286" t="s">
        <v>94</v>
      </c>
      <c r="T46" s="286" t="s">
        <v>94</v>
      </c>
      <c r="U46" s="286" t="s">
        <v>94</v>
      </c>
      <c r="V46" s="286" t="s">
        <v>94</v>
      </c>
      <c r="W46" s="286" t="s">
        <v>94</v>
      </c>
      <c r="X46" s="286" t="s">
        <v>94</v>
      </c>
      <c r="Y46" s="286" t="s">
        <v>94</v>
      </c>
      <c r="Z46" s="286" t="s">
        <v>94</v>
      </c>
    </row>
    <row r="47" spans="1:28">
      <c r="A47" s="871"/>
      <c r="B47" s="92" t="s">
        <v>56</v>
      </c>
      <c r="C47" s="286" t="s">
        <v>94</v>
      </c>
      <c r="D47" s="286" t="s">
        <v>94</v>
      </c>
      <c r="E47" s="286" t="s">
        <v>94</v>
      </c>
      <c r="F47" s="286" t="s">
        <v>94</v>
      </c>
      <c r="G47" s="286" t="s">
        <v>94</v>
      </c>
      <c r="H47" s="286" t="s">
        <v>94</v>
      </c>
      <c r="I47" s="286" t="s">
        <v>94</v>
      </c>
      <c r="J47" s="286" t="s">
        <v>94</v>
      </c>
      <c r="K47" s="286" t="s">
        <v>94</v>
      </c>
      <c r="L47" s="286" t="s">
        <v>94</v>
      </c>
      <c r="M47" s="286" t="s">
        <v>94</v>
      </c>
      <c r="N47" s="286" t="s">
        <v>94</v>
      </c>
      <c r="O47" s="286" t="s">
        <v>94</v>
      </c>
      <c r="P47" s="286" t="s">
        <v>94</v>
      </c>
      <c r="Q47" s="286" t="s">
        <v>94</v>
      </c>
      <c r="R47" s="286" t="s">
        <v>94</v>
      </c>
      <c r="S47" s="286" t="s">
        <v>94</v>
      </c>
      <c r="T47" s="286" t="s">
        <v>94</v>
      </c>
      <c r="U47" s="286" t="s">
        <v>94</v>
      </c>
      <c r="V47" s="286" t="s">
        <v>94</v>
      </c>
      <c r="W47" s="286" t="s">
        <v>94</v>
      </c>
      <c r="X47" s="286" t="s">
        <v>94</v>
      </c>
      <c r="Y47" s="286" t="s">
        <v>94</v>
      </c>
      <c r="Z47" s="286" t="s">
        <v>94</v>
      </c>
    </row>
    <row r="48" spans="1:28">
      <c r="A48" s="871" t="s">
        <v>4</v>
      </c>
      <c r="B48" s="92" t="s">
        <v>84</v>
      </c>
      <c r="C48" s="286">
        <v>0.40335000000000004</v>
      </c>
      <c r="D48" s="286">
        <v>0.37260950000000004</v>
      </c>
      <c r="E48" s="286">
        <v>0.31252949999999996</v>
      </c>
      <c r="F48" s="286">
        <v>0.41382724999999998</v>
      </c>
      <c r="G48" s="286">
        <v>0.227184</v>
      </c>
      <c r="H48" s="286">
        <v>0.32002749999999996</v>
      </c>
      <c r="I48" s="286">
        <v>0.39899000000000001</v>
      </c>
      <c r="J48" s="286">
        <v>0.73099999999999998</v>
      </c>
      <c r="K48" s="286">
        <v>0.19500000000000001</v>
      </c>
      <c r="L48" s="286">
        <v>0.20399999999999999</v>
      </c>
      <c r="M48" s="286">
        <v>0.19</v>
      </c>
      <c r="N48" s="286">
        <v>0.22275</v>
      </c>
      <c r="O48" s="286">
        <v>0.22275</v>
      </c>
      <c r="P48" s="286">
        <v>0.1694185</v>
      </c>
      <c r="Q48" s="286"/>
      <c r="R48" s="286">
        <v>0.15947675</v>
      </c>
      <c r="S48" s="286"/>
      <c r="T48" s="286"/>
      <c r="U48" s="286"/>
      <c r="V48" s="286">
        <v>0.01</v>
      </c>
      <c r="W48" s="286">
        <v>0.128</v>
      </c>
      <c r="X48" s="286">
        <v>0.24196000000000001</v>
      </c>
      <c r="Y48" s="286">
        <v>0.23971000000000001</v>
      </c>
      <c r="Z48" s="286">
        <v>0.24049999999999999</v>
      </c>
    </row>
    <row r="49" spans="1:28">
      <c r="A49" s="871"/>
      <c r="B49" s="92" t="s">
        <v>57</v>
      </c>
      <c r="C49" s="286">
        <v>30</v>
      </c>
      <c r="D49" s="286">
        <v>30</v>
      </c>
      <c r="E49" s="286">
        <v>30</v>
      </c>
      <c r="F49" s="286">
        <v>30</v>
      </c>
      <c r="G49" s="286">
        <v>30</v>
      </c>
      <c r="H49" s="286">
        <v>30</v>
      </c>
      <c r="I49" s="286">
        <v>30</v>
      </c>
      <c r="J49" s="286">
        <v>30</v>
      </c>
      <c r="K49" s="286">
        <v>31</v>
      </c>
      <c r="L49" s="286">
        <v>37</v>
      </c>
      <c r="M49" s="286">
        <v>30</v>
      </c>
      <c r="N49" s="286">
        <v>17.82</v>
      </c>
      <c r="O49" s="286">
        <v>17.82</v>
      </c>
      <c r="P49" s="286">
        <v>18</v>
      </c>
      <c r="Q49" s="286"/>
      <c r="R49" s="286">
        <v>12.75</v>
      </c>
      <c r="S49" s="286"/>
      <c r="T49" s="286"/>
      <c r="U49" s="286"/>
      <c r="V49" s="286"/>
      <c r="W49" s="286"/>
      <c r="X49" s="286"/>
      <c r="Y49" s="286"/>
      <c r="Z49" s="286"/>
      <c r="AA49" s="200" t="s">
        <v>15</v>
      </c>
    </row>
    <row r="50" spans="1:28">
      <c r="A50" s="871"/>
      <c r="B50" s="92" t="s">
        <v>524</v>
      </c>
      <c r="C50" s="286">
        <v>14</v>
      </c>
      <c r="D50" s="286">
        <v>15</v>
      </c>
      <c r="E50" s="286">
        <v>15</v>
      </c>
      <c r="F50" s="286">
        <v>15</v>
      </c>
      <c r="G50" s="286">
        <v>15</v>
      </c>
      <c r="H50" s="286">
        <v>16</v>
      </c>
      <c r="I50" s="286">
        <v>16</v>
      </c>
      <c r="J50" s="286">
        <v>15</v>
      </c>
      <c r="K50" s="286">
        <v>16</v>
      </c>
      <c r="L50" s="286">
        <v>16</v>
      </c>
      <c r="M50" s="286">
        <v>15</v>
      </c>
      <c r="N50" s="286">
        <v>18</v>
      </c>
      <c r="O50" s="286">
        <v>20</v>
      </c>
      <c r="P50" s="286">
        <v>18</v>
      </c>
      <c r="Q50" s="286">
        <v>18</v>
      </c>
      <c r="R50" s="286">
        <v>18</v>
      </c>
      <c r="S50" s="286">
        <v>19</v>
      </c>
      <c r="T50" s="286">
        <v>19</v>
      </c>
      <c r="U50" s="286">
        <v>19</v>
      </c>
      <c r="V50" s="286">
        <v>19</v>
      </c>
      <c r="W50" s="533">
        <v>19</v>
      </c>
      <c r="X50" s="286">
        <v>20</v>
      </c>
      <c r="Y50" s="286">
        <v>20</v>
      </c>
      <c r="Z50" s="286">
        <v>20</v>
      </c>
      <c r="AA50" s="200"/>
    </row>
    <row r="51" spans="1:28">
      <c r="A51" s="871"/>
      <c r="B51" s="92" t="s">
        <v>56</v>
      </c>
      <c r="C51" s="286">
        <v>13445.000000000002</v>
      </c>
      <c r="D51" s="286">
        <v>12420.316666666669</v>
      </c>
      <c r="E51" s="286">
        <v>10417.649999999998</v>
      </c>
      <c r="F51" s="286">
        <v>13794.241666666667</v>
      </c>
      <c r="G51" s="286">
        <v>7572.8</v>
      </c>
      <c r="H51" s="286">
        <v>10667.583333333332</v>
      </c>
      <c r="I51" s="286">
        <v>13299.666666666666</v>
      </c>
      <c r="J51" s="286">
        <v>24366.666666666668</v>
      </c>
      <c r="K51" s="286">
        <v>6290.322580645161</v>
      </c>
      <c r="L51" s="286">
        <v>5513.5135135135133</v>
      </c>
      <c r="M51" s="286">
        <v>6333.333333333333</v>
      </c>
      <c r="N51" s="286">
        <v>12500</v>
      </c>
      <c r="O51" s="286">
        <v>12500</v>
      </c>
      <c r="P51" s="286">
        <v>9412.1388888888887</v>
      </c>
      <c r="Q51" s="286"/>
      <c r="R51" s="286">
        <v>12507.980392156862</v>
      </c>
      <c r="S51" s="286">
        <v>12052.6</v>
      </c>
      <c r="T51" s="286">
        <v>12157.900000000001</v>
      </c>
      <c r="U51" s="286">
        <v>12263.2</v>
      </c>
      <c r="V51" s="286">
        <v>12421.1</v>
      </c>
      <c r="W51" s="533">
        <v>12105.300000000001</v>
      </c>
      <c r="X51" s="286">
        <v>12064.8</v>
      </c>
      <c r="Y51" s="286">
        <v>11795.8</v>
      </c>
      <c r="Z51" s="286">
        <v>12225.9</v>
      </c>
    </row>
    <row r="52" spans="1:28">
      <c r="A52" s="871" t="s">
        <v>3</v>
      </c>
      <c r="B52" s="92" t="s">
        <v>84</v>
      </c>
      <c r="C52" s="286"/>
      <c r="D52" s="286"/>
      <c r="E52" s="286"/>
      <c r="F52" s="286"/>
      <c r="G52" s="286"/>
      <c r="H52" s="286"/>
      <c r="I52" s="286"/>
      <c r="J52" s="286"/>
      <c r="K52" s="286"/>
      <c r="L52" s="286"/>
      <c r="M52" s="286"/>
      <c r="N52" s="286"/>
      <c r="O52" s="286"/>
      <c r="P52" s="286"/>
      <c r="Q52" s="286"/>
      <c r="R52" s="286"/>
      <c r="S52" s="286"/>
      <c r="T52" s="286"/>
      <c r="U52" s="286"/>
      <c r="V52" s="286"/>
      <c r="W52" s="286"/>
      <c r="X52" s="286"/>
      <c r="Y52" s="286">
        <v>2532.1999999999998</v>
      </c>
      <c r="Z52" s="286"/>
    </row>
    <row r="53" spans="1:28">
      <c r="A53" s="871"/>
      <c r="B53" s="92" t="s">
        <v>57</v>
      </c>
      <c r="C53" s="286"/>
      <c r="D53" s="286"/>
      <c r="E53" s="286"/>
      <c r="F53" s="286"/>
      <c r="G53" s="286"/>
      <c r="H53" s="286"/>
      <c r="I53" s="286"/>
      <c r="J53" s="286"/>
      <c r="K53" s="286"/>
      <c r="L53" s="286"/>
      <c r="M53" s="286"/>
      <c r="N53" s="286"/>
      <c r="O53" s="286"/>
      <c r="P53" s="286"/>
      <c r="Q53" s="286"/>
      <c r="R53" s="286"/>
      <c r="S53" s="286"/>
      <c r="T53" s="286"/>
      <c r="U53" s="286"/>
      <c r="V53" s="286"/>
      <c r="W53" s="286"/>
      <c r="X53" s="286"/>
      <c r="Y53" s="286"/>
      <c r="Z53" s="286"/>
    </row>
    <row r="54" spans="1:28">
      <c r="A54" s="871"/>
      <c r="B54" s="92" t="s">
        <v>524</v>
      </c>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row>
    <row r="55" spans="1:28">
      <c r="A55" s="871"/>
      <c r="B55" s="92" t="s">
        <v>56</v>
      </c>
      <c r="C55" s="286"/>
      <c r="D55" s="286"/>
      <c r="E55" s="286"/>
      <c r="F55" s="286"/>
      <c r="G55" s="286"/>
      <c r="H55" s="286"/>
      <c r="I55" s="286"/>
      <c r="J55" s="286"/>
      <c r="K55" s="286"/>
      <c r="L55" s="286"/>
      <c r="M55" s="286"/>
      <c r="N55" s="286"/>
      <c r="O55" s="286"/>
      <c r="P55" s="286"/>
      <c r="Q55" s="286"/>
      <c r="R55" s="286"/>
      <c r="S55" s="286"/>
      <c r="T55" s="286"/>
      <c r="U55" s="286"/>
      <c r="V55" s="286"/>
      <c r="W55" s="286"/>
      <c r="X55" s="286"/>
      <c r="Y55" s="533"/>
      <c r="Z55" s="533"/>
    </row>
    <row r="56" spans="1:28">
      <c r="A56" s="872" t="s">
        <v>32</v>
      </c>
      <c r="B56" s="92" t="s">
        <v>84</v>
      </c>
      <c r="C56" s="286">
        <v>1780.7</v>
      </c>
      <c r="D56" s="286">
        <v>1698.95</v>
      </c>
      <c r="E56" s="286">
        <v>3420.55</v>
      </c>
      <c r="F56" s="286">
        <v>2843.53</v>
      </c>
      <c r="G56" s="286">
        <v>2956.54</v>
      </c>
      <c r="H56" s="286">
        <v>3060.08</v>
      </c>
      <c r="I56" s="286">
        <v>6158.3010000000004</v>
      </c>
      <c r="J56" s="286">
        <v>5198.9340000000002</v>
      </c>
      <c r="K56" s="286">
        <v>1115.2829999999999</v>
      </c>
      <c r="L56" s="286">
        <v>5916.44</v>
      </c>
      <c r="M56" s="286">
        <v>4547.942</v>
      </c>
      <c r="N56" s="286">
        <v>4646.5158700000002</v>
      </c>
      <c r="O56" s="286">
        <v>5462.4529679999996</v>
      </c>
      <c r="P56" s="286">
        <v>4755.16</v>
      </c>
      <c r="Q56" s="286">
        <v>4992.759</v>
      </c>
      <c r="R56" s="286">
        <v>5886.44</v>
      </c>
      <c r="S56" s="286">
        <v>6614.3490000000002</v>
      </c>
      <c r="T56" s="286">
        <v>4025.26</v>
      </c>
      <c r="U56" s="286">
        <v>8790.7369999999992</v>
      </c>
      <c r="V56" s="286">
        <v>2728</v>
      </c>
      <c r="W56" s="533">
        <v>1770.6079999999999</v>
      </c>
      <c r="X56" s="286">
        <v>3376.0030000000002</v>
      </c>
      <c r="Y56" s="286">
        <v>2348.8789999999999</v>
      </c>
      <c r="Z56" s="286">
        <v>2575</v>
      </c>
    </row>
    <row r="57" spans="1:28">
      <c r="A57" s="872"/>
      <c r="B57" s="92" t="s">
        <v>57</v>
      </c>
      <c r="C57" s="286">
        <v>905500</v>
      </c>
      <c r="D57" s="286">
        <v>752740</v>
      </c>
      <c r="E57" s="286">
        <v>1191860</v>
      </c>
      <c r="F57" s="286">
        <v>1313060</v>
      </c>
      <c r="G57" s="286">
        <v>1345130</v>
      </c>
      <c r="H57" s="286">
        <v>1252050</v>
      </c>
      <c r="I57" s="286">
        <v>993171</v>
      </c>
      <c r="J57" s="286">
        <v>779067</v>
      </c>
      <c r="K57" s="286">
        <v>630472</v>
      </c>
      <c r="L57" s="286">
        <v>1081380</v>
      </c>
      <c r="M57" s="286">
        <v>872999</v>
      </c>
      <c r="N57" s="286">
        <v>739785.69</v>
      </c>
      <c r="O57" s="286">
        <v>954511.98950000003</v>
      </c>
      <c r="P57" s="286">
        <v>863677.89080000005</v>
      </c>
      <c r="Q57" s="286">
        <v>800454</v>
      </c>
      <c r="R57" s="286">
        <v>1094900</v>
      </c>
      <c r="S57" s="286">
        <v>888355</v>
      </c>
      <c r="T57" s="286">
        <v>1202220</v>
      </c>
      <c r="U57" s="286">
        <v>983502</v>
      </c>
      <c r="V57" s="286" t="s">
        <v>600</v>
      </c>
      <c r="W57" s="286">
        <v>740705</v>
      </c>
      <c r="X57" s="286">
        <v>1222532</v>
      </c>
      <c r="Y57" s="286">
        <v>1172637</v>
      </c>
      <c r="Z57" s="286">
        <v>1558955</v>
      </c>
    </row>
    <row r="58" spans="1:28">
      <c r="A58" s="872"/>
      <c r="B58" s="92" t="s">
        <v>524</v>
      </c>
      <c r="C58" s="286">
        <v>809700</v>
      </c>
      <c r="D58" s="286">
        <v>660900</v>
      </c>
      <c r="E58" s="286">
        <v>660260</v>
      </c>
      <c r="F58" s="286">
        <v>866282</v>
      </c>
      <c r="G58" s="286">
        <v>953749</v>
      </c>
      <c r="H58" s="286">
        <v>906387</v>
      </c>
      <c r="I58" s="286">
        <v>993171</v>
      </c>
      <c r="J58" s="286">
        <v>779067</v>
      </c>
      <c r="K58" s="286">
        <v>837744</v>
      </c>
      <c r="L58" s="286">
        <v>1081384</v>
      </c>
      <c r="M58" s="286">
        <v>873000</v>
      </c>
      <c r="N58" s="286">
        <v>739794</v>
      </c>
      <c r="O58" s="286">
        <v>954509</v>
      </c>
      <c r="P58" s="286">
        <v>863678</v>
      </c>
      <c r="Q58" s="286">
        <v>800454</v>
      </c>
      <c r="R58" s="286">
        <v>1094900</v>
      </c>
      <c r="S58" s="286">
        <v>1013437</v>
      </c>
      <c r="T58" s="286">
        <v>1202216</v>
      </c>
      <c r="U58" s="286">
        <v>983505</v>
      </c>
      <c r="V58" s="286">
        <v>990835</v>
      </c>
      <c r="W58" s="533">
        <v>1040327</v>
      </c>
      <c r="X58" s="286">
        <v>975327</v>
      </c>
      <c r="Y58" s="286">
        <v>978808</v>
      </c>
      <c r="Z58" s="286">
        <v>984122</v>
      </c>
    </row>
    <row r="59" spans="1:28">
      <c r="A59" s="872"/>
      <c r="B59" s="92" t="s">
        <v>56</v>
      </c>
      <c r="C59" s="533">
        <v>1966.5378244064052</v>
      </c>
      <c r="D59" s="533">
        <v>2257.0210165528601</v>
      </c>
      <c r="E59" s="533">
        <v>2869.9259980199017</v>
      </c>
      <c r="F59" s="533">
        <v>2165.575068922974</v>
      </c>
      <c r="G59" s="533">
        <v>2197.9585616260138</v>
      </c>
      <c r="H59" s="533">
        <v>2444.0557485723411</v>
      </c>
      <c r="I59" s="533">
        <v>6200.6452061125428</v>
      </c>
      <c r="J59" s="533">
        <v>6673.2822722564297</v>
      </c>
      <c r="K59" s="533">
        <v>1768.9651562638785</v>
      </c>
      <c r="L59" s="533">
        <v>5471.1942147996078</v>
      </c>
      <c r="M59" s="533">
        <v>5209.5615229799805</v>
      </c>
      <c r="N59" s="533">
        <v>6280.8944979727848</v>
      </c>
      <c r="O59" s="533">
        <v>5722.7704084276456</v>
      </c>
      <c r="P59" s="533">
        <v>5505.7099998188351</v>
      </c>
      <c r="Q59" s="533">
        <v>6237.4090203809337</v>
      </c>
      <c r="R59" s="533">
        <v>5376.2352726276376</v>
      </c>
      <c r="S59" s="533">
        <v>7445.6146472975333</v>
      </c>
      <c r="T59" s="533">
        <v>3348.1891833441468</v>
      </c>
      <c r="U59" s="533">
        <v>8938.1994139310336</v>
      </c>
      <c r="V59" s="286">
        <v>8259.8000000000011</v>
      </c>
      <c r="W59" s="533">
        <v>2390.4361385436846</v>
      </c>
      <c r="X59" s="533">
        <v>2761.4843619635312</v>
      </c>
      <c r="Y59" s="533">
        <v>2003.0742676548668</v>
      </c>
      <c r="Z59" s="286">
        <v>6458.5</v>
      </c>
    </row>
    <row r="60" spans="1:28">
      <c r="A60" s="871" t="s">
        <v>1</v>
      </c>
      <c r="B60" s="92" t="s">
        <v>84</v>
      </c>
      <c r="C60" s="286">
        <v>851.03399999999999</v>
      </c>
      <c r="D60" s="286">
        <v>815.24800000000005</v>
      </c>
      <c r="E60" s="286">
        <v>850.62599999999998</v>
      </c>
      <c r="F60" s="286">
        <v>958.11500000000001</v>
      </c>
      <c r="G60" s="286">
        <v>911.67324299999996</v>
      </c>
      <c r="H60" s="286">
        <v>1056</v>
      </c>
      <c r="I60" s="286">
        <v>1059.8869999999999</v>
      </c>
      <c r="J60" s="286">
        <v>1146.1420000000001</v>
      </c>
      <c r="K60" s="286">
        <v>1160.8530000000001</v>
      </c>
      <c r="L60" s="286">
        <v>1151.7</v>
      </c>
      <c r="M60" s="286">
        <v>1179.6571904907887</v>
      </c>
      <c r="N60" s="286">
        <v>1132.1560948405777</v>
      </c>
      <c r="O60" s="286">
        <v>1106.2920256477234</v>
      </c>
      <c r="P60" s="286">
        <v>1114.5832428119895</v>
      </c>
      <c r="Q60" s="286">
        <v>919.49670356118884</v>
      </c>
      <c r="R60" s="286">
        <v>1062.1026000000002</v>
      </c>
      <c r="S60" s="286">
        <v>3417.5717910000003</v>
      </c>
      <c r="T60" s="286"/>
      <c r="U60" s="286">
        <v>4102.3019999999997</v>
      </c>
      <c r="V60" s="286">
        <v>4036.5839999999998</v>
      </c>
      <c r="W60" s="533"/>
      <c r="X60" s="286">
        <v>3800.1527299999998</v>
      </c>
      <c r="Y60" s="286">
        <v>3497.6007397961375</v>
      </c>
      <c r="Z60" s="651">
        <f>4450019.3619525/1000</f>
        <v>4450.0193619525007</v>
      </c>
    </row>
    <row r="61" spans="1:28">
      <c r="A61" s="871"/>
      <c r="B61" s="92" t="s">
        <v>57</v>
      </c>
      <c r="C61" s="286">
        <v>290952</v>
      </c>
      <c r="D61" s="286">
        <v>309004</v>
      </c>
      <c r="E61" s="286">
        <v>348009</v>
      </c>
      <c r="F61" s="286">
        <v>327560</v>
      </c>
      <c r="G61" s="286">
        <v>311683.09999999998</v>
      </c>
      <c r="H61" s="286">
        <v>361026</v>
      </c>
      <c r="I61" s="286">
        <v>362355</v>
      </c>
      <c r="J61" s="286">
        <v>391844</v>
      </c>
      <c r="K61" s="286">
        <v>396874</v>
      </c>
      <c r="L61" s="286">
        <v>393726</v>
      </c>
      <c r="M61" s="286">
        <v>403301.60358659428</v>
      </c>
      <c r="N61" s="286">
        <v>387061.91276600945</v>
      </c>
      <c r="O61" s="286">
        <v>378219.49594793952</v>
      </c>
      <c r="P61" s="286">
        <v>381054.10010666301</v>
      </c>
      <c r="Q61" s="286">
        <v>314357.84737134678</v>
      </c>
      <c r="R61" s="286">
        <v>325760</v>
      </c>
      <c r="S61" s="286">
        <v>292609</v>
      </c>
      <c r="T61" s="286">
        <v>545</v>
      </c>
      <c r="U61" s="286">
        <v>350624</v>
      </c>
      <c r="V61" s="286">
        <v>345007.18030352052</v>
      </c>
      <c r="W61" s="286"/>
      <c r="X61" s="286">
        <v>106932.09542529372</v>
      </c>
      <c r="Y61" s="286">
        <v>298940.23417060985</v>
      </c>
      <c r="Z61" s="286">
        <v>380343.53520961397</v>
      </c>
    </row>
    <row r="62" spans="1:28">
      <c r="A62" s="871"/>
      <c r="B62" s="92" t="s">
        <v>524</v>
      </c>
      <c r="C62" s="286">
        <v>165000</v>
      </c>
      <c r="D62" s="286">
        <v>176492</v>
      </c>
      <c r="E62" s="286">
        <v>171145</v>
      </c>
      <c r="F62" s="286">
        <v>165000</v>
      </c>
      <c r="G62" s="286">
        <v>165000</v>
      </c>
      <c r="H62" s="286">
        <v>180000</v>
      </c>
      <c r="I62" s="286">
        <v>183000</v>
      </c>
      <c r="J62" s="286">
        <v>183000</v>
      </c>
      <c r="K62" s="286">
        <v>205000</v>
      </c>
      <c r="L62" s="286">
        <v>200000</v>
      </c>
      <c r="M62" s="286">
        <v>198692</v>
      </c>
      <c r="N62" s="286">
        <v>196032</v>
      </c>
      <c r="O62" s="286">
        <v>190427</v>
      </c>
      <c r="P62" s="286">
        <v>191359</v>
      </c>
      <c r="Q62" s="286">
        <v>94896</v>
      </c>
      <c r="R62" s="286">
        <v>55747</v>
      </c>
      <c r="S62" s="286">
        <v>85899</v>
      </c>
      <c r="T62" s="286">
        <v>107586</v>
      </c>
      <c r="U62" s="286">
        <v>117716</v>
      </c>
      <c r="V62" s="286">
        <v>126869</v>
      </c>
      <c r="W62" s="533">
        <v>138726</v>
      </c>
      <c r="X62" s="286">
        <v>106932</v>
      </c>
      <c r="Y62" s="286">
        <v>298940</v>
      </c>
      <c r="Z62" s="286">
        <v>380344</v>
      </c>
    </row>
    <row r="63" spans="1:28">
      <c r="A63" s="871"/>
      <c r="B63" s="92" t="s">
        <v>56</v>
      </c>
      <c r="C63" s="533">
        <v>2924.9979378041739</v>
      </c>
      <c r="D63" s="533">
        <v>2638.3088892053179</v>
      </c>
      <c r="E63" s="533">
        <v>2444.2643724731256</v>
      </c>
      <c r="F63" s="533">
        <v>2925.0061057516182</v>
      </c>
      <c r="G63" s="533">
        <v>2925.0005630719152</v>
      </c>
      <c r="H63" s="533">
        <v>2924.9970916222101</v>
      </c>
      <c r="I63" s="533">
        <v>2924.9962053787031</v>
      </c>
      <c r="J63" s="533">
        <v>2924.9956615387755</v>
      </c>
      <c r="K63" s="533">
        <v>2924.9913070647108</v>
      </c>
      <c r="L63" s="533">
        <v>2925.1306746315968</v>
      </c>
      <c r="M63" s="533">
        <v>2925.0000000000009</v>
      </c>
      <c r="N63" s="533">
        <v>2925</v>
      </c>
      <c r="O63" s="533">
        <v>2925.0000000000009</v>
      </c>
      <c r="P63" s="533">
        <v>2925.0000000000005</v>
      </c>
      <c r="Q63" s="533">
        <v>2924.9999999999982</v>
      </c>
      <c r="R63" s="533">
        <v>3260.3837180746564</v>
      </c>
      <c r="S63" s="533">
        <v>11679.653705115019</v>
      </c>
      <c r="T63" s="286"/>
      <c r="U63" s="533">
        <v>11700.003422469652</v>
      </c>
      <c r="V63" s="533">
        <v>11699.999972315967</v>
      </c>
      <c r="W63" s="533">
        <v>28343</v>
      </c>
      <c r="X63" s="533">
        <v>35537.99927782124</v>
      </c>
      <c r="Y63" s="533">
        <v>11700.000000000007</v>
      </c>
      <c r="Z63" s="286">
        <v>11700</v>
      </c>
    </row>
    <row r="64" spans="1:28">
      <c r="A64" s="871" t="s">
        <v>0</v>
      </c>
      <c r="B64" s="92" t="s">
        <v>84</v>
      </c>
      <c r="C64" s="286">
        <v>175</v>
      </c>
      <c r="D64" s="286">
        <v>175</v>
      </c>
      <c r="E64" s="286">
        <v>175</v>
      </c>
      <c r="F64" s="286">
        <v>180</v>
      </c>
      <c r="G64" s="286">
        <v>190</v>
      </c>
      <c r="H64" s="286">
        <v>190</v>
      </c>
      <c r="I64" s="286">
        <v>190</v>
      </c>
      <c r="J64" s="286">
        <v>192</v>
      </c>
      <c r="K64" s="286">
        <v>206.14699999999999</v>
      </c>
      <c r="L64" s="286">
        <v>216.149</v>
      </c>
      <c r="M64" s="286">
        <v>203</v>
      </c>
      <c r="N64" s="286">
        <v>224.55799999999999</v>
      </c>
      <c r="O64" s="286">
        <v>228</v>
      </c>
      <c r="P64" s="286">
        <v>230</v>
      </c>
      <c r="Q64" s="286">
        <v>232.01754385964912</v>
      </c>
      <c r="R64" s="286">
        <v>232.01754385964912</v>
      </c>
      <c r="S64" s="286">
        <v>243.595</v>
      </c>
      <c r="T64" s="286">
        <v>246</v>
      </c>
      <c r="U64" s="286">
        <v>250</v>
      </c>
      <c r="V64" s="286">
        <v>253.83500000000001</v>
      </c>
      <c r="W64" s="533">
        <v>263.83800000000002</v>
      </c>
      <c r="X64" s="286">
        <v>251.46732</v>
      </c>
      <c r="Y64" s="286">
        <v>251.95642999999998</v>
      </c>
      <c r="Z64" s="286">
        <v>251.17474999999999</v>
      </c>
      <c r="AB64" s="43"/>
    </row>
    <row r="65" spans="1:28">
      <c r="A65" s="871"/>
      <c r="B65" s="92" t="s">
        <v>57</v>
      </c>
      <c r="C65" s="286">
        <v>40000</v>
      </c>
      <c r="D65" s="286">
        <v>40000</v>
      </c>
      <c r="E65" s="286">
        <v>40000</v>
      </c>
      <c r="F65" s="286">
        <v>43000</v>
      </c>
      <c r="G65" s="286">
        <v>43500</v>
      </c>
      <c r="H65" s="286">
        <v>43500</v>
      </c>
      <c r="I65" s="286">
        <v>44000</v>
      </c>
      <c r="J65" s="286">
        <v>44500</v>
      </c>
      <c r="K65" s="286">
        <v>47130</v>
      </c>
      <c r="L65" s="286">
        <v>56092</v>
      </c>
      <c r="M65" s="286">
        <v>44400</v>
      </c>
      <c r="N65" s="286">
        <v>47865</v>
      </c>
      <c r="O65" s="286">
        <v>48500</v>
      </c>
      <c r="P65" s="286">
        <v>50000</v>
      </c>
      <c r="Q65" s="286">
        <v>51546.391752577314</v>
      </c>
      <c r="R65" s="286">
        <v>51546.391752577314</v>
      </c>
      <c r="S65" s="286"/>
      <c r="T65" s="286"/>
      <c r="U65" s="286"/>
      <c r="V65" s="286"/>
      <c r="W65" s="286"/>
      <c r="X65" s="286"/>
      <c r="Y65" s="286"/>
      <c r="Z65" s="286"/>
      <c r="AB65" s="43"/>
    </row>
    <row r="66" spans="1:28">
      <c r="A66" s="871"/>
      <c r="B66" s="92" t="s">
        <v>524</v>
      </c>
      <c r="C66" s="286">
        <v>40000</v>
      </c>
      <c r="D66" s="286">
        <v>41343</v>
      </c>
      <c r="E66" s="286">
        <v>41888</v>
      </c>
      <c r="F66" s="286">
        <v>43000</v>
      </c>
      <c r="G66" s="286">
        <v>43500</v>
      </c>
      <c r="H66" s="286">
        <v>44009</v>
      </c>
      <c r="I66" s="286">
        <v>44000</v>
      </c>
      <c r="J66" s="286">
        <v>44500</v>
      </c>
      <c r="K66" s="286">
        <v>44514</v>
      </c>
      <c r="L66" s="286">
        <v>46267</v>
      </c>
      <c r="M66" s="286">
        <v>47271</v>
      </c>
      <c r="N66" s="286">
        <v>48291</v>
      </c>
      <c r="O66" s="286">
        <v>48500</v>
      </c>
      <c r="P66" s="286">
        <v>50000</v>
      </c>
      <c r="Q66" s="286">
        <v>52012</v>
      </c>
      <c r="R66" s="286">
        <v>51678</v>
      </c>
      <c r="S66" s="286">
        <v>51752</v>
      </c>
      <c r="T66" s="286">
        <v>51940</v>
      </c>
      <c r="U66" s="286">
        <v>52492</v>
      </c>
      <c r="V66" s="286">
        <v>52988</v>
      </c>
      <c r="W66" s="533">
        <v>54682</v>
      </c>
      <c r="X66" s="286">
        <v>52719</v>
      </c>
      <c r="Y66" s="286">
        <v>52795</v>
      </c>
      <c r="Z66" s="286">
        <v>52679</v>
      </c>
    </row>
    <row r="67" spans="1:28">
      <c r="A67" s="871"/>
      <c r="B67" s="92" t="s">
        <v>56</v>
      </c>
      <c r="C67" s="286">
        <v>4375</v>
      </c>
      <c r="D67" s="286">
        <v>4375</v>
      </c>
      <c r="E67" s="286">
        <v>4375</v>
      </c>
      <c r="F67" s="286">
        <v>4186.0465116279074</v>
      </c>
      <c r="G67" s="286">
        <v>4367.8160919540232</v>
      </c>
      <c r="H67" s="286">
        <v>4367.8160919540232</v>
      </c>
      <c r="I67" s="286">
        <v>4318.181818181818</v>
      </c>
      <c r="J67" s="286">
        <v>4314.606741573034</v>
      </c>
      <c r="K67" s="286">
        <v>4374.0080628050073</v>
      </c>
      <c r="L67" s="286">
        <v>3853.4728660058477</v>
      </c>
      <c r="M67" s="286">
        <v>4572.0720720720719</v>
      </c>
      <c r="N67" s="286">
        <v>4691.4864723702076</v>
      </c>
      <c r="O67" s="286">
        <v>4701.0309278350514</v>
      </c>
      <c r="P67" s="286">
        <v>4600</v>
      </c>
      <c r="Q67" s="286">
        <v>4501.1403508771937</v>
      </c>
      <c r="R67" s="286">
        <v>4501.1403508771937</v>
      </c>
      <c r="S67" s="286">
        <v>4707</v>
      </c>
      <c r="T67" s="286">
        <v>4736.2</v>
      </c>
      <c r="U67" s="286">
        <v>4762.6000000000004</v>
      </c>
      <c r="V67" s="286">
        <v>4790.4000000000005</v>
      </c>
      <c r="W67" s="533">
        <v>4825</v>
      </c>
      <c r="X67" s="286">
        <v>4770</v>
      </c>
      <c r="Y67" s="286">
        <v>4772.3</v>
      </c>
      <c r="Z67" s="286">
        <v>4768</v>
      </c>
      <c r="AB67" s="43"/>
    </row>
    <row r="68" spans="1:28">
      <c r="A68" s="17"/>
      <c r="B68" s="17"/>
      <c r="C68" s="52"/>
      <c r="D68" s="52"/>
      <c r="E68" s="52"/>
      <c r="F68" s="52"/>
      <c r="G68" s="52"/>
      <c r="H68" s="52"/>
      <c r="I68" s="52"/>
      <c r="J68" s="52"/>
      <c r="K68" s="52"/>
      <c r="L68" s="52"/>
      <c r="M68" s="52"/>
      <c r="P68" s="17"/>
    </row>
    <row r="69" spans="1:28" ht="14.7" customHeight="1">
      <c r="A69" s="44" t="s">
        <v>18</v>
      </c>
      <c r="B69" s="13"/>
      <c r="C69"/>
      <c r="D69" s="13"/>
      <c r="E69" s="13"/>
      <c r="F69" s="13"/>
      <c r="G69" s="13"/>
      <c r="H69" s="13"/>
      <c r="I69" s="13"/>
      <c r="J69" s="13"/>
      <c r="K69" s="13"/>
      <c r="L69" s="13"/>
      <c r="M69" s="13"/>
      <c r="P69" s="17"/>
    </row>
    <row r="70" spans="1:28">
      <c r="A70" s="17"/>
      <c r="B70" s="52"/>
      <c r="C70"/>
      <c r="D70"/>
      <c r="E70" s="52"/>
      <c r="F70" s="52"/>
      <c r="G70" s="52"/>
      <c r="H70" s="52"/>
      <c r="I70" s="52"/>
      <c r="J70" s="52"/>
      <c r="K70" s="52"/>
      <c r="L70" s="52"/>
      <c r="M70" s="52"/>
      <c r="P70" s="17"/>
    </row>
    <row r="71" spans="1:28">
      <c r="A71" s="13" t="s">
        <v>268</v>
      </c>
      <c r="C71"/>
      <c r="D71"/>
      <c r="E71" s="52"/>
      <c r="F71" s="52"/>
      <c r="G71" s="52"/>
      <c r="H71" s="52"/>
      <c r="I71" s="52"/>
      <c r="J71" s="52"/>
      <c r="K71" s="52"/>
      <c r="L71" s="52"/>
      <c r="M71" s="52"/>
      <c r="P71" s="17"/>
    </row>
    <row r="72" spans="1:28">
      <c r="A72" s="52"/>
      <c r="E72" s="43"/>
      <c r="F72" s="43"/>
      <c r="G72" s="43"/>
      <c r="H72" s="43"/>
      <c r="I72" s="43"/>
      <c r="J72" s="43"/>
      <c r="K72" s="43"/>
      <c r="L72" s="43"/>
      <c r="M72" s="43"/>
      <c r="P72" s="17"/>
    </row>
    <row r="73" spans="1:28">
      <c r="A73" s="41" t="s">
        <v>113</v>
      </c>
      <c r="E73" s="52"/>
      <c r="F73" s="43"/>
      <c r="G73" s="43"/>
      <c r="H73" s="43"/>
      <c r="I73" s="43"/>
      <c r="J73" s="43"/>
      <c r="K73" s="43"/>
      <c r="L73" s="43"/>
      <c r="M73" s="43"/>
      <c r="P73" s="17"/>
    </row>
    <row r="74" spans="1:28">
      <c r="A74" s="24"/>
      <c r="E74" s="43"/>
      <c r="F74" s="43"/>
      <c r="G74" s="43"/>
      <c r="H74" s="43"/>
      <c r="I74" s="43"/>
      <c r="J74" s="43"/>
      <c r="K74" s="43"/>
      <c r="L74" s="43"/>
      <c r="M74" s="43"/>
      <c r="P74" s="17"/>
    </row>
    <row r="75" spans="1:28" ht="14.7" customHeight="1">
      <c r="A75" s="41" t="s">
        <v>114</v>
      </c>
      <c r="D75" s="42"/>
      <c r="E75" s="42"/>
      <c r="F75" s="42"/>
      <c r="G75" s="42"/>
      <c r="H75" s="42"/>
      <c r="I75" s="42"/>
      <c r="J75" s="42"/>
      <c r="K75" s="42"/>
      <c r="L75" s="42"/>
      <c r="M75" s="42"/>
      <c r="P75" s="17"/>
    </row>
    <row r="76" spans="1:28">
      <c r="A76" s="24"/>
      <c r="B76" s="57"/>
      <c r="C76" s="42"/>
      <c r="D76" s="42"/>
      <c r="E76" s="42"/>
      <c r="F76" s="42"/>
      <c r="G76" s="42"/>
      <c r="H76" s="42"/>
      <c r="I76" s="42"/>
      <c r="J76" s="42"/>
      <c r="K76" s="42"/>
      <c r="L76" s="42"/>
      <c r="M76" s="42"/>
      <c r="P76" s="17"/>
    </row>
    <row r="77" spans="1:28">
      <c r="A77" s="17" t="s">
        <v>568</v>
      </c>
      <c r="B77" s="57"/>
      <c r="C77" s="42"/>
      <c r="D77" s="42"/>
      <c r="E77" s="42"/>
      <c r="F77" s="42"/>
      <c r="G77" s="42"/>
      <c r="H77" s="42"/>
      <c r="I77" s="42"/>
      <c r="J77" s="42"/>
      <c r="K77" s="42"/>
      <c r="L77" s="42"/>
      <c r="M77" s="42"/>
      <c r="P77" s="17"/>
    </row>
    <row r="78" spans="1:28">
      <c r="A78" s="24"/>
      <c r="B78" s="57"/>
      <c r="C78" s="42"/>
      <c r="D78" s="42"/>
      <c r="E78" s="42"/>
      <c r="F78" s="42"/>
      <c r="G78" s="42"/>
      <c r="H78" s="42"/>
      <c r="I78" s="42"/>
      <c r="J78" s="42"/>
      <c r="K78" s="42"/>
      <c r="L78" s="42"/>
      <c r="M78" s="42"/>
      <c r="P78" s="17"/>
    </row>
    <row r="79" spans="1:28">
      <c r="A79" s="17" t="s">
        <v>2734</v>
      </c>
      <c r="B79" s="57"/>
      <c r="C79" s="42"/>
      <c r="D79" s="42"/>
      <c r="E79" s="42"/>
      <c r="F79" s="42"/>
      <c r="G79" s="42"/>
      <c r="H79" s="42"/>
      <c r="I79" s="42"/>
      <c r="J79" s="42"/>
      <c r="K79" s="42"/>
      <c r="L79" s="42"/>
      <c r="M79" s="42"/>
      <c r="P79" s="17"/>
    </row>
    <row r="80" spans="1:28">
      <c r="A80" s="24"/>
      <c r="B80" s="57"/>
      <c r="C80" s="42"/>
      <c r="D80" s="42"/>
      <c r="E80" s="42"/>
      <c r="F80" s="42"/>
      <c r="G80" s="42"/>
      <c r="H80" s="42"/>
      <c r="I80" s="42"/>
      <c r="J80" s="42"/>
      <c r="K80" s="42"/>
      <c r="L80" s="42"/>
      <c r="M80" s="42"/>
      <c r="P80" s="17"/>
    </row>
    <row r="81" spans="1:16">
      <c r="A81" s="17" t="s">
        <v>3172</v>
      </c>
      <c r="B81" s="17"/>
      <c r="C81" s="52"/>
      <c r="D81" s="52"/>
      <c r="E81" s="52"/>
      <c r="F81" s="52"/>
      <c r="G81" s="52"/>
      <c r="H81" s="52"/>
      <c r="I81" s="52"/>
      <c r="J81" s="52"/>
      <c r="K81" s="52"/>
      <c r="L81" s="52"/>
      <c r="M81" s="52"/>
      <c r="P81" s="17"/>
    </row>
    <row r="83" spans="1:16">
      <c r="A83" s="17" t="s">
        <v>3171</v>
      </c>
    </row>
    <row r="85" spans="1:16">
      <c r="A85" s="42" t="s">
        <v>3387</v>
      </c>
    </row>
    <row r="86" spans="1:16">
      <c r="A86" s="42"/>
    </row>
    <row r="87" spans="1:16">
      <c r="A87" s="42" t="s">
        <v>3388</v>
      </c>
    </row>
    <row r="88" spans="1:16">
      <c r="A88" s="42"/>
    </row>
    <row r="89" spans="1:16">
      <c r="A89" s="42" t="s">
        <v>3389</v>
      </c>
    </row>
    <row r="91" spans="1:16">
      <c r="A91" s="42" t="s">
        <v>102</v>
      </c>
    </row>
    <row r="92" spans="1:16">
      <c r="A92" s="8"/>
    </row>
  </sheetData>
  <protectedRanges>
    <protectedRange sqref="C37:V37" name="Range1_1_10"/>
    <protectedRange sqref="C36:V36" name="Range1_1_7"/>
    <protectedRange sqref="X28:Y28" name="Range1_1_6_2"/>
    <protectedRange sqref="X28" name="Range1_1_2"/>
    <protectedRange sqref="Z28" name="Range1_1_6_2_1"/>
    <protectedRange sqref="Z57" name="Range3_29_1"/>
  </protectedRanges>
  <mergeCells count="16">
    <mergeCell ref="A4:A7"/>
    <mergeCell ref="A8:A11"/>
    <mergeCell ref="A16:A19"/>
    <mergeCell ref="A24:A27"/>
    <mergeCell ref="A28:A31"/>
    <mergeCell ref="A12:A15"/>
    <mergeCell ref="A20:A23"/>
    <mergeCell ref="A32:A35"/>
    <mergeCell ref="A36:A39"/>
    <mergeCell ref="A40:A43"/>
    <mergeCell ref="A64:A67"/>
    <mergeCell ref="A44:A47"/>
    <mergeCell ref="A48:A51"/>
    <mergeCell ref="A52:A55"/>
    <mergeCell ref="A56:A59"/>
    <mergeCell ref="A60:A63"/>
  </mergeCells>
  <conditionalFormatting sqref="C3:M3">
    <cfRule type="expression" dxfId="49" priority="2" stopIfTrue="1">
      <formula>ISNA(ACTIVECELL)</formula>
    </cfRule>
  </conditionalFormatting>
  <conditionalFormatting sqref="N1:O2">
    <cfRule type="expression" dxfId="48" priority="1" stopIfTrue="1">
      <formula>#N/A</formula>
    </cfRule>
  </conditionalFormatting>
  <hyperlinks>
    <hyperlink ref="AB3" location="Content!A1" display="Back to content page" xr:uid="{00000000-0004-0000-2E01-000000000000}"/>
  </hyperlinks>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1-000000000000}">
  <sheetPr codeName="Sheet304"/>
  <dimension ref="A1:AC97"/>
  <sheetViews>
    <sheetView topLeftCell="A71" zoomScale="96" zoomScaleNormal="96" workbookViewId="0">
      <selection activeCell="A89" sqref="A89:A95"/>
    </sheetView>
  </sheetViews>
  <sheetFormatPr defaultRowHeight="14.4"/>
  <cols>
    <col min="1" max="1" width="14.77734375" customWidth="1"/>
    <col min="2" max="2" width="27.21875" customWidth="1"/>
    <col min="3" max="5" width="13.21875" customWidth="1"/>
    <col min="6" max="15" width="11.77734375" customWidth="1"/>
    <col min="16" max="17" width="13.21875" customWidth="1"/>
    <col min="18" max="26" width="11.77734375" customWidth="1"/>
    <col min="28" max="28" width="14.77734375" customWidth="1"/>
    <col min="29" max="29" width="8.77734375" customWidth="1"/>
  </cols>
  <sheetData>
    <row r="1" spans="1:29">
      <c r="A1" s="18" t="s">
        <v>3020</v>
      </c>
      <c r="B1" s="17"/>
      <c r="C1" s="17"/>
      <c r="D1" s="17"/>
      <c r="E1" s="17"/>
      <c r="F1" s="17"/>
      <c r="G1" s="17"/>
      <c r="H1" s="17"/>
      <c r="I1" s="17"/>
      <c r="J1" s="17"/>
      <c r="K1" s="17"/>
      <c r="L1" s="17"/>
      <c r="M1" s="17"/>
      <c r="N1" s="62"/>
      <c r="O1" s="62"/>
      <c r="R1" s="13"/>
      <c r="S1" s="13"/>
      <c r="T1" s="13"/>
      <c r="U1" s="13"/>
      <c r="V1" s="13"/>
      <c r="W1" s="13"/>
      <c r="X1" s="13"/>
      <c r="Y1" s="13"/>
      <c r="Z1" s="13"/>
    </row>
    <row r="2" spans="1:29">
      <c r="A2" s="40"/>
      <c r="B2" s="40"/>
      <c r="C2" s="40"/>
      <c r="D2" s="17" t="s">
        <v>15</v>
      </c>
      <c r="E2" s="40"/>
      <c r="F2" s="40"/>
      <c r="G2" s="40"/>
      <c r="H2" s="40"/>
      <c r="I2" s="40"/>
      <c r="J2" s="40"/>
      <c r="K2" s="17"/>
      <c r="L2" s="17"/>
      <c r="M2" s="17"/>
      <c r="N2" s="62"/>
      <c r="O2" s="62"/>
      <c r="R2" s="13"/>
      <c r="S2" s="13"/>
      <c r="T2" s="13"/>
      <c r="U2" s="13"/>
      <c r="V2" s="13"/>
      <c r="W2" s="13"/>
      <c r="X2" s="13"/>
      <c r="Y2" s="13"/>
      <c r="Z2" s="13"/>
    </row>
    <row r="3" spans="1:29">
      <c r="A3" s="215" t="s">
        <v>14</v>
      </c>
      <c r="B3" s="215"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B3" s="1" t="s">
        <v>528</v>
      </c>
    </row>
    <row r="4" spans="1:29" ht="15.6">
      <c r="A4" s="871" t="s">
        <v>13</v>
      </c>
      <c r="B4" s="92" t="s">
        <v>84</v>
      </c>
      <c r="C4" s="286">
        <v>4</v>
      </c>
      <c r="D4" s="286">
        <v>4</v>
      </c>
      <c r="E4" s="286">
        <v>4</v>
      </c>
      <c r="F4" s="286">
        <v>4</v>
      </c>
      <c r="G4" s="286">
        <v>4</v>
      </c>
      <c r="H4" s="286">
        <v>4</v>
      </c>
      <c r="I4" s="286">
        <v>4</v>
      </c>
      <c r="J4" s="286">
        <v>4.8</v>
      </c>
      <c r="K4" s="286">
        <v>4.4000000000000004</v>
      </c>
      <c r="L4" s="286">
        <v>5</v>
      </c>
      <c r="M4" s="286">
        <v>5</v>
      </c>
      <c r="N4" s="286">
        <v>4</v>
      </c>
      <c r="O4" s="286">
        <v>4</v>
      </c>
      <c r="P4" s="286">
        <v>4</v>
      </c>
      <c r="Q4" s="286"/>
      <c r="R4" s="286"/>
      <c r="S4" s="286"/>
      <c r="T4" s="286">
        <v>8.5050000000000008</v>
      </c>
      <c r="U4" s="286">
        <v>9.1069999999999993</v>
      </c>
      <c r="V4" s="286">
        <v>9.1720000000000006</v>
      </c>
      <c r="W4" s="286">
        <v>9.3680000000000003</v>
      </c>
      <c r="X4" s="286">
        <v>8.1</v>
      </c>
      <c r="Y4" s="286">
        <v>8.1170000000000009</v>
      </c>
      <c r="Z4" s="286">
        <v>20.920999999999999</v>
      </c>
      <c r="AC4" s="330"/>
    </row>
    <row r="5" spans="1:29" ht="15.6">
      <c r="A5" s="871"/>
      <c r="B5" s="92" t="s">
        <v>57</v>
      </c>
      <c r="C5" s="286">
        <v>2300</v>
      </c>
      <c r="D5" s="286">
        <v>2400</v>
      </c>
      <c r="E5" s="286">
        <v>2400</v>
      </c>
      <c r="F5" s="286">
        <v>2400</v>
      </c>
      <c r="G5" s="286">
        <v>2400</v>
      </c>
      <c r="H5" s="286">
        <v>2400</v>
      </c>
      <c r="I5" s="286">
        <v>2400</v>
      </c>
      <c r="J5" s="286">
        <v>2500</v>
      </c>
      <c r="K5" s="286">
        <v>2000</v>
      </c>
      <c r="L5" s="286">
        <v>2500</v>
      </c>
      <c r="M5" s="286">
        <v>2500</v>
      </c>
      <c r="N5" s="286">
        <v>3650</v>
      </c>
      <c r="O5" s="286">
        <v>3400</v>
      </c>
      <c r="P5" s="286">
        <v>3400</v>
      </c>
      <c r="Q5" s="286"/>
      <c r="R5" s="286"/>
      <c r="S5" s="286"/>
      <c r="T5" s="286">
        <v>11552</v>
      </c>
      <c r="U5" s="286">
        <v>13642</v>
      </c>
      <c r="V5" s="286">
        <v>13485</v>
      </c>
      <c r="W5" s="286">
        <v>13514</v>
      </c>
      <c r="X5" s="286">
        <v>13725</v>
      </c>
      <c r="Y5" s="286">
        <v>13700</v>
      </c>
      <c r="Z5" s="286"/>
      <c r="AC5" s="330"/>
    </row>
    <row r="6" spans="1:29" ht="15.6">
      <c r="A6" s="871"/>
      <c r="B6" s="92" t="s">
        <v>524</v>
      </c>
      <c r="C6" s="286">
        <v>2349</v>
      </c>
      <c r="D6" s="286">
        <v>2400</v>
      </c>
      <c r="E6" s="286">
        <v>2583</v>
      </c>
      <c r="F6" s="286">
        <v>2837</v>
      </c>
      <c r="G6" s="286">
        <v>3175</v>
      </c>
      <c r="H6" s="286">
        <v>3683</v>
      </c>
      <c r="I6" s="286">
        <v>4000</v>
      </c>
      <c r="J6" s="286">
        <v>4000</v>
      </c>
      <c r="K6" s="286">
        <v>4000</v>
      </c>
      <c r="L6" s="286">
        <v>4000</v>
      </c>
      <c r="M6" s="286">
        <v>3800</v>
      </c>
      <c r="N6" s="286">
        <v>3650</v>
      </c>
      <c r="O6" s="286">
        <v>3400</v>
      </c>
      <c r="P6" s="286">
        <v>3420</v>
      </c>
      <c r="Q6" s="286">
        <v>3700</v>
      </c>
      <c r="R6" s="286">
        <v>2961</v>
      </c>
      <c r="S6" s="286">
        <v>2653</v>
      </c>
      <c r="T6" s="286">
        <v>2519</v>
      </c>
      <c r="U6" s="286">
        <v>2428</v>
      </c>
      <c r="V6" s="286">
        <v>2368</v>
      </c>
      <c r="W6" s="533">
        <v>3289</v>
      </c>
      <c r="X6" s="286">
        <v>10063</v>
      </c>
      <c r="Y6" s="286">
        <v>8697</v>
      </c>
      <c r="Z6" s="286">
        <v>22472</v>
      </c>
      <c r="AC6" s="330"/>
    </row>
    <row r="7" spans="1:29" ht="15.6">
      <c r="A7" s="871"/>
      <c r="B7" s="92" t="s">
        <v>56</v>
      </c>
      <c r="C7" s="286">
        <v>1739.1304347826087</v>
      </c>
      <c r="D7" s="286">
        <v>1666.6666666666667</v>
      </c>
      <c r="E7" s="286">
        <v>1666.6666666666667</v>
      </c>
      <c r="F7" s="286">
        <v>1666.6666666666667</v>
      </c>
      <c r="G7" s="286">
        <v>1666.6666666666667</v>
      </c>
      <c r="H7" s="286">
        <v>1666.6666666666667</v>
      </c>
      <c r="I7" s="286">
        <v>1666.6666666666667</v>
      </c>
      <c r="J7" s="286">
        <v>1920</v>
      </c>
      <c r="K7" s="286">
        <v>2200</v>
      </c>
      <c r="L7" s="286">
        <v>2000</v>
      </c>
      <c r="M7" s="286">
        <v>2000</v>
      </c>
      <c r="N7" s="286">
        <v>1095.8904109589041</v>
      </c>
      <c r="O7" s="286">
        <v>1176.4705882352941</v>
      </c>
      <c r="P7" s="286">
        <v>1176.4705882352941</v>
      </c>
      <c r="Q7" s="286"/>
      <c r="R7" s="286"/>
      <c r="S7" s="286"/>
      <c r="T7" s="286">
        <v>736.23614958448752</v>
      </c>
      <c r="U7" s="286">
        <v>667.57073742852958</v>
      </c>
      <c r="V7" s="286">
        <v>680.16314423433448</v>
      </c>
      <c r="W7" s="286">
        <v>693.20704454639633</v>
      </c>
      <c r="X7" s="533">
        <v>590.1639344262295</v>
      </c>
      <c r="Y7" s="533">
        <v>592.48175182481759</v>
      </c>
      <c r="Z7" s="286">
        <v>931</v>
      </c>
      <c r="AC7" s="330"/>
    </row>
    <row r="8" spans="1:29" ht="15.6">
      <c r="A8" s="871" t="s">
        <v>12</v>
      </c>
      <c r="B8" s="92" t="s">
        <v>84</v>
      </c>
      <c r="C8" s="286">
        <v>0.5</v>
      </c>
      <c r="D8" s="286">
        <v>0.55000000000000004</v>
      </c>
      <c r="E8" s="286">
        <v>0.55000000000000004</v>
      </c>
      <c r="F8" s="286">
        <v>0.55000000000000004</v>
      </c>
      <c r="G8" s="286">
        <v>0.55000000000000004</v>
      </c>
      <c r="H8" s="286">
        <v>0.55000000000000004</v>
      </c>
      <c r="I8" s="286">
        <v>0.55000000000000004</v>
      </c>
      <c r="J8" s="286">
        <v>0.6</v>
      </c>
      <c r="K8" s="286">
        <v>0.104</v>
      </c>
      <c r="L8" s="286">
        <v>1.5</v>
      </c>
      <c r="M8" s="286">
        <v>1.65</v>
      </c>
      <c r="N8" s="286">
        <v>2.7</v>
      </c>
      <c r="O8" s="286">
        <v>2.2999999999999998</v>
      </c>
      <c r="P8" s="286">
        <v>3.9580000000000002</v>
      </c>
      <c r="Q8" s="286">
        <v>4.0999999999999996</v>
      </c>
      <c r="R8" s="286">
        <v>4.2</v>
      </c>
      <c r="S8" s="286"/>
      <c r="T8" s="286"/>
      <c r="U8" s="286">
        <v>1.212</v>
      </c>
      <c r="V8" s="286">
        <v>0.377</v>
      </c>
      <c r="W8" s="533">
        <v>1.028</v>
      </c>
      <c r="X8" s="286">
        <v>1.28</v>
      </c>
      <c r="Y8" s="286">
        <v>2.86</v>
      </c>
      <c r="Z8" s="286">
        <v>0.81</v>
      </c>
      <c r="AC8" s="330"/>
    </row>
    <row r="9" spans="1:29" ht="15.6">
      <c r="A9" s="871"/>
      <c r="B9" s="92" t="s">
        <v>57</v>
      </c>
      <c r="C9" s="286">
        <v>300</v>
      </c>
      <c r="D9" s="286">
        <v>350</v>
      </c>
      <c r="E9" s="286">
        <v>350</v>
      </c>
      <c r="F9" s="286">
        <v>350</v>
      </c>
      <c r="G9" s="286">
        <v>350</v>
      </c>
      <c r="H9" s="286">
        <v>350</v>
      </c>
      <c r="I9" s="286">
        <v>350</v>
      </c>
      <c r="J9" s="286">
        <v>400</v>
      </c>
      <c r="K9" s="286">
        <v>130</v>
      </c>
      <c r="L9" s="286">
        <v>1752</v>
      </c>
      <c r="M9" s="286">
        <v>1583</v>
      </c>
      <c r="N9" s="286">
        <v>1325</v>
      </c>
      <c r="O9" s="286">
        <v>1258</v>
      </c>
      <c r="P9" s="286">
        <v>3420</v>
      </c>
      <c r="Q9" s="286">
        <v>3562</v>
      </c>
      <c r="R9" s="286">
        <v>3796.5</v>
      </c>
      <c r="S9" s="286"/>
      <c r="T9" s="286"/>
      <c r="U9" s="286"/>
      <c r="V9" s="286"/>
      <c r="W9" s="286"/>
      <c r="X9" s="286"/>
      <c r="Y9" s="286"/>
      <c r="Z9" s="286"/>
      <c r="AC9" s="330"/>
    </row>
    <row r="10" spans="1:29" ht="15.6">
      <c r="A10" s="871"/>
      <c r="B10" s="92" t="s">
        <v>524</v>
      </c>
      <c r="C10" s="286">
        <v>274</v>
      </c>
      <c r="D10" s="286">
        <v>350</v>
      </c>
      <c r="E10" s="286">
        <v>231</v>
      </c>
      <c r="F10" s="286">
        <v>215</v>
      </c>
      <c r="G10" s="286">
        <v>205</v>
      </c>
      <c r="H10" s="286">
        <v>187</v>
      </c>
      <c r="I10" s="286">
        <v>179</v>
      </c>
      <c r="J10" s="286">
        <v>80</v>
      </c>
      <c r="K10" s="286">
        <v>130</v>
      </c>
      <c r="L10" s="286"/>
      <c r="M10" s="286"/>
      <c r="N10" s="286"/>
      <c r="O10" s="286"/>
      <c r="P10" s="286"/>
      <c r="Q10" s="286"/>
      <c r="R10" s="286"/>
      <c r="S10" s="286"/>
      <c r="T10" s="286"/>
      <c r="U10" s="286">
        <v>910</v>
      </c>
      <c r="V10" s="286">
        <v>620</v>
      </c>
      <c r="W10" s="533">
        <v>755</v>
      </c>
      <c r="X10" s="286">
        <v>852</v>
      </c>
      <c r="Y10" s="286">
        <v>1300</v>
      </c>
      <c r="Z10" s="286">
        <v>804</v>
      </c>
      <c r="AC10" s="330"/>
    </row>
    <row r="11" spans="1:29" ht="15.6">
      <c r="A11" s="871"/>
      <c r="B11" s="92" t="s">
        <v>56</v>
      </c>
      <c r="C11" s="286">
        <v>1666.6666666666667</v>
      </c>
      <c r="D11" s="286">
        <v>1571.4285714285713</v>
      </c>
      <c r="E11" s="286">
        <v>1571.4285714285713</v>
      </c>
      <c r="F11" s="286">
        <v>1571.4285714285713</v>
      </c>
      <c r="G11" s="286">
        <v>1571.4285714285713</v>
      </c>
      <c r="H11" s="286">
        <v>1571.4285714285713</v>
      </c>
      <c r="I11" s="286">
        <v>1571.4285714285713</v>
      </c>
      <c r="J11" s="286">
        <v>1500</v>
      </c>
      <c r="K11" s="286">
        <v>800</v>
      </c>
      <c r="L11" s="286">
        <v>856.16438356164383</v>
      </c>
      <c r="M11" s="286">
        <v>1042.3246999368289</v>
      </c>
      <c r="N11" s="286">
        <v>2037.7358490566037</v>
      </c>
      <c r="O11" s="286">
        <v>1828.2988871224165</v>
      </c>
      <c r="P11" s="286">
        <v>1157.3099415204679</v>
      </c>
      <c r="Q11" s="286">
        <v>1151.0387422796182</v>
      </c>
      <c r="R11" s="286">
        <v>1106.2821019359938</v>
      </c>
      <c r="S11" s="286"/>
      <c r="T11" s="286"/>
      <c r="U11" s="286">
        <v>1331.9</v>
      </c>
      <c r="V11" s="286">
        <v>608.1</v>
      </c>
      <c r="W11" s="533">
        <v>1361.6000000000001</v>
      </c>
      <c r="X11" s="286">
        <v>1502.3</v>
      </c>
      <c r="Y11" s="286">
        <v>2200</v>
      </c>
      <c r="Z11" s="286">
        <v>1007.5</v>
      </c>
      <c r="AC11" s="330"/>
    </row>
    <row r="12" spans="1:29" ht="15.6">
      <c r="A12" s="871" t="s">
        <v>483</v>
      </c>
      <c r="B12" s="92" t="s">
        <v>84</v>
      </c>
      <c r="C12" s="286" t="s">
        <v>94</v>
      </c>
      <c r="D12" s="286" t="s">
        <v>94</v>
      </c>
      <c r="E12" s="286" t="s">
        <v>94</v>
      </c>
      <c r="F12" s="286" t="s">
        <v>94</v>
      </c>
      <c r="G12" s="286" t="s">
        <v>94</v>
      </c>
      <c r="H12" s="286" t="s">
        <v>94</v>
      </c>
      <c r="I12" s="286" t="s">
        <v>94</v>
      </c>
      <c r="J12" s="286" t="s">
        <v>94</v>
      </c>
      <c r="K12" s="286" t="s">
        <v>94</v>
      </c>
      <c r="L12" s="286" t="s">
        <v>94</v>
      </c>
      <c r="M12" s="286" t="s">
        <v>94</v>
      </c>
      <c r="N12" s="286" t="s">
        <v>94</v>
      </c>
      <c r="O12" s="286" t="s">
        <v>94</v>
      </c>
      <c r="P12" s="286" t="s">
        <v>94</v>
      </c>
      <c r="Q12" s="286" t="s">
        <v>94</v>
      </c>
      <c r="R12" s="286" t="s">
        <v>94</v>
      </c>
      <c r="S12" s="286" t="s">
        <v>94</v>
      </c>
      <c r="T12" s="286" t="s">
        <v>94</v>
      </c>
      <c r="U12" s="286" t="s">
        <v>94</v>
      </c>
      <c r="V12" s="286" t="s">
        <v>94</v>
      </c>
      <c r="W12" s="286" t="s">
        <v>94</v>
      </c>
      <c r="X12" s="286" t="s">
        <v>94</v>
      </c>
      <c r="Y12" s="286" t="s">
        <v>94</v>
      </c>
      <c r="Z12" s="286" t="s">
        <v>94</v>
      </c>
      <c r="AC12" s="330"/>
    </row>
    <row r="13" spans="1:29" ht="15.6">
      <c r="A13" s="871"/>
      <c r="B13" s="92" t="s">
        <v>57</v>
      </c>
      <c r="C13" s="286" t="s">
        <v>94</v>
      </c>
      <c r="D13" s="286" t="s">
        <v>94</v>
      </c>
      <c r="E13" s="286" t="s">
        <v>94</v>
      </c>
      <c r="F13" s="286" t="s">
        <v>94</v>
      </c>
      <c r="G13" s="286" t="s">
        <v>94</v>
      </c>
      <c r="H13" s="286" t="s">
        <v>94</v>
      </c>
      <c r="I13" s="286" t="s">
        <v>94</v>
      </c>
      <c r="J13" s="286" t="s">
        <v>94</v>
      </c>
      <c r="K13" s="286" t="s">
        <v>94</v>
      </c>
      <c r="L13" s="286" t="s">
        <v>94</v>
      </c>
      <c r="M13" s="286" t="s">
        <v>94</v>
      </c>
      <c r="N13" s="286" t="s">
        <v>94</v>
      </c>
      <c r="O13" s="286" t="s">
        <v>94</v>
      </c>
      <c r="P13" s="286" t="s">
        <v>94</v>
      </c>
      <c r="Q13" s="286" t="s">
        <v>94</v>
      </c>
      <c r="R13" s="286" t="s">
        <v>94</v>
      </c>
      <c r="S13" s="286" t="s">
        <v>94</v>
      </c>
      <c r="T13" s="286" t="s">
        <v>94</v>
      </c>
      <c r="U13" s="286" t="s">
        <v>94</v>
      </c>
      <c r="V13" s="286" t="s">
        <v>94</v>
      </c>
      <c r="W13" s="286" t="s">
        <v>94</v>
      </c>
      <c r="X13" s="286" t="s">
        <v>94</v>
      </c>
      <c r="Y13" s="286" t="s">
        <v>94</v>
      </c>
      <c r="Z13" s="286" t="s">
        <v>94</v>
      </c>
      <c r="AC13" s="330"/>
    </row>
    <row r="14" spans="1:29" ht="15.6">
      <c r="A14" s="871"/>
      <c r="B14" s="92" t="s">
        <v>524</v>
      </c>
      <c r="C14" s="286" t="s">
        <v>94</v>
      </c>
      <c r="D14" s="286" t="s">
        <v>94</v>
      </c>
      <c r="E14" s="286" t="s">
        <v>94</v>
      </c>
      <c r="F14" s="286" t="s">
        <v>94</v>
      </c>
      <c r="G14" s="286" t="s">
        <v>94</v>
      </c>
      <c r="H14" s="286" t="s">
        <v>94</v>
      </c>
      <c r="I14" s="286" t="s">
        <v>94</v>
      </c>
      <c r="J14" s="286" t="s">
        <v>94</v>
      </c>
      <c r="K14" s="286" t="s">
        <v>94</v>
      </c>
      <c r="L14" s="286" t="s">
        <v>94</v>
      </c>
      <c r="M14" s="286" t="s">
        <v>94</v>
      </c>
      <c r="N14" s="286" t="s">
        <v>94</v>
      </c>
      <c r="O14" s="286" t="s">
        <v>94</v>
      </c>
      <c r="P14" s="286" t="s">
        <v>94</v>
      </c>
      <c r="Q14" s="286" t="s">
        <v>94</v>
      </c>
      <c r="R14" s="286" t="s">
        <v>94</v>
      </c>
      <c r="S14" s="286" t="s">
        <v>94</v>
      </c>
      <c r="T14" s="286" t="s">
        <v>94</v>
      </c>
      <c r="U14" s="286" t="s">
        <v>94</v>
      </c>
      <c r="V14" s="286" t="s">
        <v>94</v>
      </c>
      <c r="W14" s="286" t="s">
        <v>94</v>
      </c>
      <c r="X14" s="286" t="s">
        <v>94</v>
      </c>
      <c r="Y14" s="286" t="s">
        <v>94</v>
      </c>
      <c r="Z14" s="286" t="s">
        <v>94</v>
      </c>
      <c r="AC14" s="330"/>
    </row>
    <row r="15" spans="1:29" ht="15.6">
      <c r="A15" s="871"/>
      <c r="B15" s="92" t="s">
        <v>56</v>
      </c>
      <c r="C15" s="286" t="s">
        <v>94</v>
      </c>
      <c r="D15" s="286" t="s">
        <v>94</v>
      </c>
      <c r="E15" s="286" t="s">
        <v>94</v>
      </c>
      <c r="F15" s="286" t="s">
        <v>94</v>
      </c>
      <c r="G15" s="286" t="s">
        <v>94</v>
      </c>
      <c r="H15" s="286" t="s">
        <v>94</v>
      </c>
      <c r="I15" s="286" t="s">
        <v>94</v>
      </c>
      <c r="J15" s="286" t="s">
        <v>94</v>
      </c>
      <c r="K15" s="286" t="s">
        <v>94</v>
      </c>
      <c r="L15" s="286" t="s">
        <v>94</v>
      </c>
      <c r="M15" s="286" t="s">
        <v>94</v>
      </c>
      <c r="N15" s="286" t="s">
        <v>94</v>
      </c>
      <c r="O15" s="286" t="s">
        <v>94</v>
      </c>
      <c r="P15" s="286" t="s">
        <v>94</v>
      </c>
      <c r="Q15" s="286" t="s">
        <v>94</v>
      </c>
      <c r="R15" s="286" t="s">
        <v>94</v>
      </c>
      <c r="S15" s="286" t="s">
        <v>94</v>
      </c>
      <c r="T15" s="286" t="s">
        <v>94</v>
      </c>
      <c r="U15" s="286" t="s">
        <v>94</v>
      </c>
      <c r="V15" s="286" t="s">
        <v>94</v>
      </c>
      <c r="W15" s="286" t="s">
        <v>94</v>
      </c>
      <c r="X15" s="286" t="s">
        <v>94</v>
      </c>
      <c r="Y15" s="286" t="s">
        <v>94</v>
      </c>
      <c r="Z15" s="286" t="s">
        <v>94</v>
      </c>
      <c r="AC15" s="330"/>
    </row>
    <row r="16" spans="1:29" ht="15.6">
      <c r="A16" s="872" t="s">
        <v>89</v>
      </c>
      <c r="B16" s="92" t="s">
        <v>84</v>
      </c>
      <c r="C16" s="286">
        <v>9.3849999999999998</v>
      </c>
      <c r="D16" s="286">
        <v>8.8970000000000002</v>
      </c>
      <c r="E16" s="286">
        <v>8.44</v>
      </c>
      <c r="F16" s="286">
        <v>8.49</v>
      </c>
      <c r="G16" s="286">
        <v>8.5399999999999991</v>
      </c>
      <c r="H16" s="286">
        <v>8.59</v>
      </c>
      <c r="I16" s="286">
        <v>8.64</v>
      </c>
      <c r="J16" s="286">
        <v>8.69</v>
      </c>
      <c r="K16" s="286">
        <v>8.74</v>
      </c>
      <c r="L16" s="286">
        <v>8.7899999999999991</v>
      </c>
      <c r="M16" s="537">
        <v>8.8919999999999995</v>
      </c>
      <c r="N16" s="286">
        <v>10.361000000000001</v>
      </c>
      <c r="O16" s="286">
        <v>9</v>
      </c>
      <c r="P16" s="286">
        <v>9.6020000000000003</v>
      </c>
      <c r="Q16" s="286">
        <v>8.8409999999999993</v>
      </c>
      <c r="R16" s="286">
        <v>9.5</v>
      </c>
      <c r="S16" s="286">
        <v>11</v>
      </c>
      <c r="T16" s="286">
        <v>10</v>
      </c>
      <c r="U16" s="286">
        <v>11.5</v>
      </c>
      <c r="V16" s="286">
        <v>11.106999999999999</v>
      </c>
      <c r="W16" s="533">
        <v>9</v>
      </c>
      <c r="X16" s="286">
        <v>9</v>
      </c>
      <c r="Y16" s="286">
        <v>9</v>
      </c>
      <c r="Z16" s="286">
        <v>9</v>
      </c>
      <c r="AC16" s="330"/>
    </row>
    <row r="17" spans="1:29" ht="15.6">
      <c r="A17" s="872"/>
      <c r="B17" s="92" t="s">
        <v>57</v>
      </c>
      <c r="C17" s="286">
        <v>7304</v>
      </c>
      <c r="D17" s="286">
        <v>6924</v>
      </c>
      <c r="E17" s="286">
        <v>6557</v>
      </c>
      <c r="F17" s="286">
        <v>7000</v>
      </c>
      <c r="G17" s="286">
        <v>6650</v>
      </c>
      <c r="H17" s="286">
        <v>6685</v>
      </c>
      <c r="I17" s="286">
        <v>6724</v>
      </c>
      <c r="J17" s="286">
        <v>6763</v>
      </c>
      <c r="K17" s="286">
        <v>6802</v>
      </c>
      <c r="L17" s="286">
        <v>6840</v>
      </c>
      <c r="M17" s="286">
        <v>6878</v>
      </c>
      <c r="N17" s="286">
        <v>7766</v>
      </c>
      <c r="O17" s="286">
        <v>7500</v>
      </c>
      <c r="P17" s="286">
        <v>0</v>
      </c>
      <c r="Q17" s="286"/>
      <c r="R17" s="286"/>
      <c r="S17" s="286"/>
      <c r="T17" s="286"/>
      <c r="U17" s="286"/>
      <c r="V17" s="286"/>
      <c r="W17" s="286"/>
      <c r="X17" s="286"/>
      <c r="Y17" s="286"/>
      <c r="Z17" s="286"/>
      <c r="AC17" s="330"/>
    </row>
    <row r="18" spans="1:29" ht="15.6">
      <c r="A18" s="872"/>
      <c r="B18" s="92" t="s">
        <v>524</v>
      </c>
      <c r="C18" s="286">
        <v>7304</v>
      </c>
      <c r="D18" s="286">
        <v>6924</v>
      </c>
      <c r="E18" s="286">
        <v>6557</v>
      </c>
      <c r="F18" s="286">
        <v>7000</v>
      </c>
      <c r="G18" s="286">
        <v>6650</v>
      </c>
      <c r="H18" s="286">
        <v>6685</v>
      </c>
      <c r="I18" s="286">
        <v>6724</v>
      </c>
      <c r="J18" s="286">
        <v>6763</v>
      </c>
      <c r="K18" s="286">
        <v>6802</v>
      </c>
      <c r="L18" s="286">
        <v>6840</v>
      </c>
      <c r="M18" s="286">
        <v>6878</v>
      </c>
      <c r="N18" s="286">
        <v>6808</v>
      </c>
      <c r="O18" s="286">
        <v>7085</v>
      </c>
      <c r="P18" s="286">
        <v>7362</v>
      </c>
      <c r="Q18" s="286">
        <v>7671</v>
      </c>
      <c r="R18" s="286">
        <v>7257</v>
      </c>
      <c r="S18" s="286">
        <v>8425</v>
      </c>
      <c r="T18" s="286">
        <v>7649</v>
      </c>
      <c r="U18" s="286">
        <v>8785</v>
      </c>
      <c r="V18" s="286">
        <v>8473</v>
      </c>
      <c r="W18" s="533">
        <v>8000</v>
      </c>
      <c r="X18" s="286">
        <v>8000</v>
      </c>
      <c r="Y18" s="286">
        <v>8000</v>
      </c>
      <c r="Z18" s="286">
        <v>8000</v>
      </c>
      <c r="AC18" s="330"/>
    </row>
    <row r="19" spans="1:29">
      <c r="A19" s="872"/>
      <c r="B19" s="92" t="s">
        <v>56</v>
      </c>
      <c r="C19" s="286">
        <v>1284.9123767798467</v>
      </c>
      <c r="D19" s="286">
        <v>1284.950895436164</v>
      </c>
      <c r="E19" s="286">
        <v>1287.174012505719</v>
      </c>
      <c r="F19" s="286">
        <v>1212.8571428571429</v>
      </c>
      <c r="G19" s="286">
        <v>1284.2105263157894</v>
      </c>
      <c r="H19" s="286">
        <v>1284.9663425579656</v>
      </c>
      <c r="I19" s="286">
        <v>1284.9494348602022</v>
      </c>
      <c r="J19" s="286">
        <v>1284.9327221647197</v>
      </c>
      <c r="K19" s="286">
        <v>1284.9162011173185</v>
      </c>
      <c r="L19" s="286">
        <v>1285.0877192982457</v>
      </c>
      <c r="M19" s="286">
        <v>1285.4027333527188</v>
      </c>
      <c r="N19" s="286">
        <v>1334.1488539788822</v>
      </c>
      <c r="O19" s="286">
        <v>1200</v>
      </c>
      <c r="P19" s="286">
        <v>1304.3000000000002</v>
      </c>
      <c r="Q19" s="286">
        <v>1303.6000000000001</v>
      </c>
      <c r="R19" s="286">
        <v>1309.1000000000001</v>
      </c>
      <c r="S19" s="286">
        <v>1305.6000000000001</v>
      </c>
      <c r="T19" s="286">
        <v>1307.4000000000001</v>
      </c>
      <c r="U19" s="286">
        <v>1309</v>
      </c>
      <c r="V19" s="286">
        <v>1310.9</v>
      </c>
      <c r="W19" s="533">
        <v>1125</v>
      </c>
      <c r="X19" s="286">
        <v>1125</v>
      </c>
      <c r="Y19" s="286">
        <v>1125</v>
      </c>
      <c r="Z19" s="286">
        <v>1125</v>
      </c>
    </row>
    <row r="20" spans="1:29">
      <c r="A20" s="871" t="s">
        <v>482</v>
      </c>
      <c r="B20" s="92" t="s">
        <v>84</v>
      </c>
      <c r="C20" s="286">
        <v>0.3</v>
      </c>
      <c r="D20" s="286">
        <v>0.3</v>
      </c>
      <c r="E20" s="286">
        <v>0.3</v>
      </c>
      <c r="F20" s="286">
        <v>0.3</v>
      </c>
      <c r="G20" s="286">
        <v>0.3</v>
      </c>
      <c r="H20" s="286">
        <v>0.3</v>
      </c>
      <c r="I20" s="286">
        <v>0.3</v>
      </c>
      <c r="J20" s="286">
        <v>0.32500000000000001</v>
      </c>
      <c r="K20" s="286">
        <v>0.36299999999999999</v>
      </c>
      <c r="L20" s="286">
        <v>0.42</v>
      </c>
      <c r="M20" s="286">
        <v>0.45</v>
      </c>
      <c r="N20" s="286">
        <v>0.628</v>
      </c>
      <c r="O20" s="286">
        <v>0.7</v>
      </c>
      <c r="P20" s="286">
        <v>1760</v>
      </c>
      <c r="Q20" s="286">
        <v>1760</v>
      </c>
      <c r="R20" s="286">
        <v>0.68700000000000006</v>
      </c>
      <c r="S20" s="286">
        <v>0.73299999999999998</v>
      </c>
      <c r="T20" s="286">
        <v>0.76600000000000001</v>
      </c>
      <c r="U20" s="286">
        <v>0.79800000000000004</v>
      </c>
      <c r="V20" s="286">
        <v>0.83099999999999996</v>
      </c>
      <c r="W20" s="533">
        <v>0.71499999999999997</v>
      </c>
      <c r="X20" s="286">
        <v>0.70601000000000003</v>
      </c>
      <c r="Y20" s="286">
        <v>0.70751999999999993</v>
      </c>
      <c r="Z20" s="286">
        <v>0.70513999999999999</v>
      </c>
    </row>
    <row r="21" spans="1:29">
      <c r="A21" s="871"/>
      <c r="B21" s="92" t="s">
        <v>57</v>
      </c>
      <c r="C21" s="286">
        <v>200</v>
      </c>
      <c r="D21" s="286">
        <v>200</v>
      </c>
      <c r="E21" s="286">
        <v>200</v>
      </c>
      <c r="F21" s="286">
        <v>200</v>
      </c>
      <c r="G21" s="286">
        <v>200</v>
      </c>
      <c r="H21" s="286">
        <v>200</v>
      </c>
      <c r="I21" s="286">
        <v>200</v>
      </c>
      <c r="J21" s="286">
        <v>220</v>
      </c>
      <c r="K21" s="286">
        <v>262</v>
      </c>
      <c r="L21" s="286">
        <v>280</v>
      </c>
      <c r="M21" s="286">
        <v>300</v>
      </c>
      <c r="N21" s="286">
        <v>328</v>
      </c>
      <c r="O21" s="286">
        <v>350</v>
      </c>
      <c r="P21" s="286"/>
      <c r="Q21" s="286"/>
      <c r="R21" s="286"/>
      <c r="S21" s="286"/>
      <c r="T21" s="286"/>
      <c r="U21" s="286"/>
      <c r="V21" s="286"/>
      <c r="W21" s="286"/>
      <c r="X21" s="286"/>
      <c r="Y21" s="286"/>
      <c r="Z21" s="286"/>
    </row>
    <row r="22" spans="1:29">
      <c r="A22" s="871"/>
      <c r="B22" s="92" t="s">
        <v>524</v>
      </c>
      <c r="C22" s="286">
        <v>200</v>
      </c>
      <c r="D22" s="286">
        <v>205</v>
      </c>
      <c r="E22" s="286">
        <v>207</v>
      </c>
      <c r="F22" s="286">
        <v>215</v>
      </c>
      <c r="G22" s="286">
        <v>217</v>
      </c>
      <c r="H22" s="286">
        <v>206</v>
      </c>
      <c r="I22" s="286">
        <v>216</v>
      </c>
      <c r="J22" s="286">
        <v>220</v>
      </c>
      <c r="K22" s="286">
        <v>248</v>
      </c>
      <c r="L22" s="286">
        <v>280</v>
      </c>
      <c r="M22" s="286">
        <v>300</v>
      </c>
      <c r="N22" s="286">
        <v>330</v>
      </c>
      <c r="O22" s="286">
        <v>350</v>
      </c>
      <c r="P22" s="286">
        <v>360</v>
      </c>
      <c r="Q22" s="286">
        <v>366</v>
      </c>
      <c r="R22" s="286">
        <v>392</v>
      </c>
      <c r="S22" s="286">
        <v>416</v>
      </c>
      <c r="T22" s="286">
        <v>431</v>
      </c>
      <c r="U22" s="286">
        <v>445</v>
      </c>
      <c r="V22" s="286">
        <v>458</v>
      </c>
      <c r="W22" s="533">
        <v>378</v>
      </c>
      <c r="X22" s="286">
        <v>379</v>
      </c>
      <c r="Y22" s="286">
        <v>379</v>
      </c>
      <c r="Z22" s="286">
        <v>378</v>
      </c>
    </row>
    <row r="23" spans="1:29">
      <c r="A23" s="871"/>
      <c r="B23" s="92" t="s">
        <v>56</v>
      </c>
      <c r="C23" s="286">
        <v>1500</v>
      </c>
      <c r="D23" s="286">
        <v>1500</v>
      </c>
      <c r="E23" s="286">
        <v>1500</v>
      </c>
      <c r="F23" s="286">
        <v>1500</v>
      </c>
      <c r="G23" s="286">
        <v>1500</v>
      </c>
      <c r="H23" s="286">
        <v>1500</v>
      </c>
      <c r="I23" s="286">
        <v>1500</v>
      </c>
      <c r="J23" s="286">
        <v>1477.2727272727273</v>
      </c>
      <c r="K23" s="286">
        <v>1385.4961832061069</v>
      </c>
      <c r="L23" s="286">
        <v>1500</v>
      </c>
      <c r="M23" s="286">
        <v>1500</v>
      </c>
      <c r="N23" s="286">
        <v>1914.6341463414635</v>
      </c>
      <c r="O23" s="286">
        <v>2000</v>
      </c>
      <c r="P23" s="286"/>
      <c r="Q23" s="286"/>
      <c r="R23" s="286">
        <v>1752.6000000000001</v>
      </c>
      <c r="S23" s="286">
        <v>1762</v>
      </c>
      <c r="T23" s="286">
        <v>1777.3000000000002</v>
      </c>
      <c r="U23" s="286">
        <v>1793.3000000000002</v>
      </c>
      <c r="V23" s="286">
        <v>1814.4</v>
      </c>
      <c r="W23" s="533">
        <v>1891.5</v>
      </c>
      <c r="X23" s="286">
        <v>1863.2</v>
      </c>
      <c r="Y23" s="286">
        <v>1864.8</v>
      </c>
      <c r="Z23" s="286">
        <v>1863.1</v>
      </c>
    </row>
    <row r="24" spans="1:29">
      <c r="A24" s="871" t="s">
        <v>11</v>
      </c>
      <c r="B24" s="92" t="s">
        <v>84</v>
      </c>
      <c r="C24" s="286">
        <v>15.545999999999999</v>
      </c>
      <c r="D24" s="286">
        <v>50.755000000000003</v>
      </c>
      <c r="E24" s="286">
        <v>18.957999999999998</v>
      </c>
      <c r="F24" s="286">
        <v>13.109</v>
      </c>
      <c r="G24" s="286">
        <v>11.647</v>
      </c>
      <c r="H24" s="286">
        <v>2.0499999999999998</v>
      </c>
      <c r="I24" s="286">
        <v>2.98</v>
      </c>
      <c r="J24" s="286">
        <v>1.2649999999999999</v>
      </c>
      <c r="K24" s="286">
        <v>2.411</v>
      </c>
      <c r="L24" s="286">
        <v>4.9009999999999998</v>
      </c>
      <c r="M24" s="286">
        <v>29.5</v>
      </c>
      <c r="N24" s="286">
        <v>20.065000000000001</v>
      </c>
      <c r="O24" s="286">
        <v>10.5</v>
      </c>
      <c r="P24" s="286">
        <v>13.2</v>
      </c>
      <c r="Q24" s="286">
        <v>12.406000000000001</v>
      </c>
      <c r="R24" s="286">
        <v>6.6520000000000001</v>
      </c>
      <c r="S24" s="286">
        <v>8.8510000000000009</v>
      </c>
      <c r="T24" s="286">
        <v>7.7140000000000004</v>
      </c>
      <c r="U24" s="286">
        <v>6.9749999999999996</v>
      </c>
      <c r="V24" s="533">
        <v>1.4319999999999999</v>
      </c>
      <c r="W24" s="533">
        <v>8</v>
      </c>
      <c r="X24" s="286">
        <v>2.395</v>
      </c>
      <c r="Y24" s="286">
        <v>5.7039999999999997</v>
      </c>
      <c r="Z24" s="286">
        <v>6.3659999999999997</v>
      </c>
    </row>
    <row r="25" spans="1:29">
      <c r="A25" s="871"/>
      <c r="B25" s="92" t="s">
        <v>57</v>
      </c>
      <c r="C25" s="286">
        <v>14284</v>
      </c>
      <c r="D25" s="286">
        <v>25847</v>
      </c>
      <c r="E25" s="286">
        <v>17486</v>
      </c>
      <c r="F25" s="286">
        <v>15999</v>
      </c>
      <c r="G25" s="286">
        <v>16031</v>
      </c>
      <c r="H25" s="286">
        <v>11794</v>
      </c>
      <c r="I25" s="286">
        <v>9166</v>
      </c>
      <c r="J25" s="286">
        <v>9453</v>
      </c>
      <c r="K25" s="286">
        <v>15522</v>
      </c>
      <c r="L25" s="286">
        <v>21500</v>
      </c>
      <c r="M25" s="286">
        <v>14088</v>
      </c>
      <c r="N25" s="286">
        <v>20136</v>
      </c>
      <c r="O25" s="286">
        <v>14151</v>
      </c>
      <c r="P25" s="286">
        <v>11259</v>
      </c>
      <c r="Q25" s="286">
        <v>13719</v>
      </c>
      <c r="R25" s="286">
        <v>8992</v>
      </c>
      <c r="S25" s="286">
        <v>16161</v>
      </c>
      <c r="T25" s="286">
        <v>12054</v>
      </c>
      <c r="U25" s="286">
        <v>8246</v>
      </c>
      <c r="V25" s="286"/>
      <c r="W25" s="286"/>
      <c r="X25" s="286"/>
      <c r="Y25" s="286"/>
      <c r="Z25" s="286"/>
    </row>
    <row r="26" spans="1:29">
      <c r="A26" s="871"/>
      <c r="B26" s="92" t="s">
        <v>524</v>
      </c>
      <c r="C26" s="286">
        <v>23744</v>
      </c>
      <c r="D26" s="286">
        <v>24740</v>
      </c>
      <c r="E26" s="286">
        <v>36599</v>
      </c>
      <c r="F26" s="286">
        <v>37092</v>
      </c>
      <c r="G26" s="286">
        <v>25335</v>
      </c>
      <c r="H26" s="286">
        <v>19072</v>
      </c>
      <c r="I26" s="286">
        <v>22663</v>
      </c>
      <c r="J26" s="286">
        <v>9165</v>
      </c>
      <c r="K26" s="286">
        <v>15405</v>
      </c>
      <c r="L26" s="286">
        <v>21365</v>
      </c>
      <c r="M26" s="286">
        <v>13693</v>
      </c>
      <c r="N26" s="286">
        <v>20136</v>
      </c>
      <c r="O26" s="286">
        <v>12170</v>
      </c>
      <c r="P26" s="286">
        <v>10913</v>
      </c>
      <c r="Q26" s="286">
        <v>13832</v>
      </c>
      <c r="R26" s="286">
        <v>8317</v>
      </c>
      <c r="S26" s="286">
        <v>7900</v>
      </c>
      <c r="T26" s="286">
        <v>6843</v>
      </c>
      <c r="U26" s="286">
        <v>8126</v>
      </c>
      <c r="V26" s="533">
        <v>2292</v>
      </c>
      <c r="W26" s="533">
        <v>8000</v>
      </c>
      <c r="X26" s="286">
        <v>5191</v>
      </c>
      <c r="Y26" s="286">
        <v>7036</v>
      </c>
      <c r="Z26" s="286">
        <v>10639</v>
      </c>
    </row>
    <row r="27" spans="1:29">
      <c r="A27" s="871"/>
      <c r="B27" s="92" t="s">
        <v>56</v>
      </c>
      <c r="C27" s="286">
        <v>1088.3506020722486</v>
      </c>
      <c r="D27" s="286">
        <v>1963.670832204898</v>
      </c>
      <c r="E27" s="286">
        <v>1084.1816310191009</v>
      </c>
      <c r="F27" s="286">
        <v>819.36371023188951</v>
      </c>
      <c r="G27" s="286">
        <v>726.52984841868874</v>
      </c>
      <c r="H27" s="286">
        <v>173.81719518399186</v>
      </c>
      <c r="I27" s="286">
        <v>325.11455378572987</v>
      </c>
      <c r="J27" s="286">
        <v>133.8199513381995</v>
      </c>
      <c r="K27" s="286">
        <v>155.32792165957994</v>
      </c>
      <c r="L27" s="286">
        <v>227.95348837209303</v>
      </c>
      <c r="M27" s="286">
        <v>2093.9806927881887</v>
      </c>
      <c r="N27" s="286">
        <v>996.47397695669451</v>
      </c>
      <c r="O27" s="286">
        <v>741.99703201187197</v>
      </c>
      <c r="P27" s="286">
        <v>1172.3954169997335</v>
      </c>
      <c r="Q27" s="286">
        <v>904.29331583934686</v>
      </c>
      <c r="R27" s="286">
        <v>739.76868327402133</v>
      </c>
      <c r="S27" s="286">
        <v>547.67650516675951</v>
      </c>
      <c r="T27" s="286">
        <v>639.95354239256676</v>
      </c>
      <c r="U27" s="286">
        <v>845.86466165413538</v>
      </c>
      <c r="V27" s="533">
        <v>624.80000000000007</v>
      </c>
      <c r="W27" s="286">
        <v>697</v>
      </c>
      <c r="X27" s="286">
        <v>461.4</v>
      </c>
      <c r="Y27" s="286">
        <v>810.7</v>
      </c>
      <c r="Z27" s="286">
        <v>598.4</v>
      </c>
    </row>
    <row r="28" spans="1:29">
      <c r="A28" s="871" t="s">
        <v>10</v>
      </c>
      <c r="B28" s="92" t="s">
        <v>84</v>
      </c>
      <c r="C28" s="286">
        <v>9</v>
      </c>
      <c r="D28" s="286">
        <v>10</v>
      </c>
      <c r="E28" s="286">
        <v>10</v>
      </c>
      <c r="F28" s="286">
        <v>10.97</v>
      </c>
      <c r="G28" s="286">
        <v>11.891</v>
      </c>
      <c r="H28" s="537">
        <v>0.96497643086841955</v>
      </c>
      <c r="I28" s="286">
        <v>10</v>
      </c>
      <c r="J28" s="286">
        <v>11</v>
      </c>
      <c r="K28" s="286">
        <v>10</v>
      </c>
      <c r="L28" s="286">
        <v>11.43</v>
      </c>
      <c r="M28" s="286">
        <v>11.853999999999999</v>
      </c>
      <c r="N28" s="286">
        <v>10</v>
      </c>
      <c r="O28" s="286">
        <v>10</v>
      </c>
      <c r="P28" s="286">
        <v>13</v>
      </c>
      <c r="Q28" s="286">
        <v>5</v>
      </c>
      <c r="R28" s="286">
        <v>5</v>
      </c>
      <c r="S28" s="286">
        <v>5</v>
      </c>
      <c r="T28" s="286">
        <v>5</v>
      </c>
      <c r="U28" s="286">
        <v>5</v>
      </c>
      <c r="V28" s="286">
        <v>5</v>
      </c>
      <c r="W28" s="533">
        <v>1</v>
      </c>
      <c r="X28" s="286">
        <v>1</v>
      </c>
      <c r="Y28" s="286">
        <v>2</v>
      </c>
      <c r="Z28" s="286">
        <v>2.8455100000000004</v>
      </c>
    </row>
    <row r="29" spans="1:29">
      <c r="A29" s="871"/>
      <c r="B29" s="92" t="s">
        <v>57</v>
      </c>
      <c r="C29" s="286">
        <v>4044</v>
      </c>
      <c r="D29" s="286">
        <v>4200</v>
      </c>
      <c r="E29" s="286">
        <v>4213</v>
      </c>
      <c r="F29" s="286">
        <v>4226</v>
      </c>
      <c r="G29" s="286">
        <v>4285</v>
      </c>
      <c r="H29" s="628">
        <v>275</v>
      </c>
      <c r="I29" s="286">
        <v>4300</v>
      </c>
      <c r="J29" s="286">
        <v>4500</v>
      </c>
      <c r="K29" s="286">
        <v>4200</v>
      </c>
      <c r="L29" s="286">
        <v>4595</v>
      </c>
      <c r="M29" s="286">
        <v>5006</v>
      </c>
      <c r="N29" s="286">
        <v>4553</v>
      </c>
      <c r="O29" s="286">
        <v>4000</v>
      </c>
      <c r="P29" s="286"/>
      <c r="Q29" s="286"/>
      <c r="R29" s="286"/>
      <c r="S29" s="286"/>
      <c r="T29" s="286"/>
      <c r="U29" s="286"/>
      <c r="V29" s="286"/>
      <c r="W29" s="286"/>
      <c r="X29" s="286"/>
      <c r="Y29" s="286"/>
      <c r="Z29" s="286"/>
    </row>
    <row r="30" spans="1:29">
      <c r="A30" s="871"/>
      <c r="B30" s="92" t="s">
        <v>524</v>
      </c>
      <c r="C30" s="286">
        <v>3818</v>
      </c>
      <c r="D30" s="286">
        <v>4200</v>
      </c>
      <c r="E30" s="286">
        <v>4252</v>
      </c>
      <c r="F30" s="286">
        <v>3754</v>
      </c>
      <c r="G30" s="286">
        <v>3767</v>
      </c>
      <c r="H30" s="628">
        <v>275</v>
      </c>
      <c r="I30" s="286">
        <v>4300</v>
      </c>
      <c r="J30" s="286">
        <v>4500</v>
      </c>
      <c r="K30" s="286">
        <v>4200</v>
      </c>
      <c r="L30" s="286">
        <v>3701</v>
      </c>
      <c r="M30" s="286">
        <v>3634</v>
      </c>
      <c r="N30" s="286">
        <v>4186</v>
      </c>
      <c r="O30" s="286">
        <v>4174</v>
      </c>
      <c r="P30" s="286">
        <v>2081</v>
      </c>
      <c r="Q30" s="286">
        <v>2087</v>
      </c>
      <c r="R30" s="286">
        <v>2089</v>
      </c>
      <c r="S30" s="286">
        <v>2091</v>
      </c>
      <c r="T30" s="286">
        <v>2088</v>
      </c>
      <c r="U30" s="286">
        <v>2085</v>
      </c>
      <c r="V30" s="286">
        <v>2083</v>
      </c>
      <c r="W30" s="533">
        <v>417</v>
      </c>
      <c r="X30" s="286">
        <v>417</v>
      </c>
      <c r="Y30" s="286">
        <v>832</v>
      </c>
      <c r="Z30" s="286">
        <v>1183</v>
      </c>
    </row>
    <row r="31" spans="1:29">
      <c r="A31" s="871"/>
      <c r="B31" s="92" t="s">
        <v>56</v>
      </c>
      <c r="C31" s="286">
        <v>2225.519287833828</v>
      </c>
      <c r="D31" s="286">
        <v>2380.9523809523807</v>
      </c>
      <c r="E31" s="286">
        <v>2373.6055067647758</v>
      </c>
      <c r="F31" s="286">
        <v>2595.8353052531943</v>
      </c>
      <c r="G31" s="286">
        <v>2775.029171528588</v>
      </c>
      <c r="H31" s="537">
        <v>3509.0052031578894</v>
      </c>
      <c r="I31" s="286">
        <v>2325.5813953488373</v>
      </c>
      <c r="J31" s="286">
        <v>2444.4444444444443</v>
      </c>
      <c r="K31" s="286">
        <v>2380.9523809523807</v>
      </c>
      <c r="L31" s="286">
        <v>2487.4863982589773</v>
      </c>
      <c r="M31" s="286">
        <v>2367.958449860168</v>
      </c>
      <c r="N31" s="286">
        <v>2196.3540522732264</v>
      </c>
      <c r="O31" s="286">
        <v>2500</v>
      </c>
      <c r="P31" s="286"/>
      <c r="Q31" s="286">
        <v>2395.8000000000002</v>
      </c>
      <c r="R31" s="286">
        <v>2393.5</v>
      </c>
      <c r="S31" s="286">
        <v>2391.2000000000003</v>
      </c>
      <c r="T31" s="286">
        <v>2394.6</v>
      </c>
      <c r="U31" s="286">
        <v>2398.1</v>
      </c>
      <c r="V31" s="286">
        <v>2400.4</v>
      </c>
      <c r="W31" s="533">
        <v>2398.1</v>
      </c>
      <c r="X31" s="286">
        <v>2400.6999999999998</v>
      </c>
      <c r="Y31" s="286">
        <v>2403.1999999999998</v>
      </c>
      <c r="Z31" s="286">
        <v>2405.6999999999998</v>
      </c>
    </row>
    <row r="32" spans="1:29" s="8" customFormat="1">
      <c r="A32" s="871" t="s">
        <v>9</v>
      </c>
      <c r="B32" s="92" t="s">
        <v>84</v>
      </c>
      <c r="C32" s="286">
        <v>1.8149999999999999</v>
      </c>
      <c r="D32" s="286">
        <v>2.2410000000000001</v>
      </c>
      <c r="E32" s="286">
        <v>1.52</v>
      </c>
      <c r="F32" s="286">
        <v>1.502</v>
      </c>
      <c r="G32" s="286">
        <v>1.6679999999999999</v>
      </c>
      <c r="H32" s="286"/>
      <c r="I32" s="286">
        <v>2</v>
      </c>
      <c r="J32" s="286">
        <v>4.6050000000000004</v>
      </c>
      <c r="K32" s="286">
        <v>2.3860000000000001</v>
      </c>
      <c r="L32" s="286">
        <v>2.5619999999999998</v>
      </c>
      <c r="M32" s="286">
        <v>2.3410000000000002</v>
      </c>
      <c r="N32" s="286">
        <v>1.85</v>
      </c>
      <c r="O32" s="286">
        <v>1.901</v>
      </c>
      <c r="P32" s="286">
        <v>1.784</v>
      </c>
      <c r="Q32" s="286">
        <v>1.1599999999999999</v>
      </c>
      <c r="R32" s="286">
        <v>1.1779999999999999</v>
      </c>
      <c r="S32" s="286">
        <v>0.79700000000000004</v>
      </c>
      <c r="T32" s="286">
        <v>0.745</v>
      </c>
      <c r="U32" s="286">
        <v>0.72899999999999998</v>
      </c>
      <c r="V32" s="286">
        <v>0.71599999999999997</v>
      </c>
      <c r="W32" s="286">
        <v>0.69799999999999995</v>
      </c>
      <c r="X32" s="286">
        <v>1</v>
      </c>
      <c r="Y32" s="286">
        <v>1</v>
      </c>
      <c r="Z32" s="286">
        <v>1</v>
      </c>
      <c r="AA32" s="74" t="s">
        <v>15</v>
      </c>
      <c r="AB32" s="17"/>
      <c r="AC32" s="43"/>
    </row>
    <row r="33" spans="1:28" s="8" customFormat="1">
      <c r="A33" s="871"/>
      <c r="B33" s="92" t="s">
        <v>57</v>
      </c>
      <c r="C33" s="286">
        <v>2278</v>
      </c>
      <c r="D33" s="286">
        <v>2493</v>
      </c>
      <c r="E33" s="286">
        <v>2720</v>
      </c>
      <c r="F33" s="286">
        <v>2701</v>
      </c>
      <c r="G33" s="286">
        <v>1435.222</v>
      </c>
      <c r="H33" s="286">
        <v>1987</v>
      </c>
      <c r="I33" s="286">
        <v>1656</v>
      </c>
      <c r="J33" s="286">
        <v>2005</v>
      </c>
      <c r="K33" s="286">
        <v>1479</v>
      </c>
      <c r="L33" s="286">
        <v>1716</v>
      </c>
      <c r="M33" s="286">
        <v>1548</v>
      </c>
      <c r="N33" s="286">
        <v>1216</v>
      </c>
      <c r="O33" s="286">
        <v>1291</v>
      </c>
      <c r="P33" s="286">
        <v>1269</v>
      </c>
      <c r="Q33" s="286">
        <v>946</v>
      </c>
      <c r="R33" s="286">
        <v>921</v>
      </c>
      <c r="S33" s="286">
        <v>717</v>
      </c>
      <c r="T33" s="286">
        <v>607</v>
      </c>
      <c r="U33" s="286">
        <v>592</v>
      </c>
      <c r="V33" s="286">
        <v>566</v>
      </c>
      <c r="W33" s="286">
        <v>551</v>
      </c>
      <c r="X33" s="286"/>
      <c r="Y33" s="286"/>
      <c r="Z33" s="286"/>
      <c r="AB33" s="17"/>
    </row>
    <row r="34" spans="1:28" s="8" customFormat="1">
      <c r="A34" s="871"/>
      <c r="B34" s="92" t="s">
        <v>524</v>
      </c>
      <c r="C34" s="286">
        <v>2278</v>
      </c>
      <c r="D34" s="286">
        <v>2493</v>
      </c>
      <c r="E34" s="286">
        <v>2720</v>
      </c>
      <c r="F34" s="286">
        <v>2000</v>
      </c>
      <c r="G34" s="286">
        <v>2213</v>
      </c>
      <c r="H34" s="286">
        <v>1987</v>
      </c>
      <c r="I34" s="286">
        <v>1656</v>
      </c>
      <c r="J34" s="286">
        <v>2005</v>
      </c>
      <c r="K34" s="286">
        <v>1479</v>
      </c>
      <c r="L34" s="286">
        <v>1726</v>
      </c>
      <c r="M34" s="286">
        <v>1548</v>
      </c>
      <c r="N34" s="286">
        <v>1216</v>
      </c>
      <c r="O34" s="286">
        <v>1295</v>
      </c>
      <c r="P34" s="286">
        <v>1269</v>
      </c>
      <c r="Q34" s="286">
        <v>946</v>
      </c>
      <c r="R34" s="286">
        <v>921</v>
      </c>
      <c r="S34" s="286">
        <v>717</v>
      </c>
      <c r="T34" s="286">
        <v>607</v>
      </c>
      <c r="U34" s="286">
        <v>592</v>
      </c>
      <c r="V34" s="286">
        <v>1000</v>
      </c>
      <c r="W34" s="533">
        <v>551</v>
      </c>
      <c r="X34" s="286">
        <v>1000</v>
      </c>
      <c r="Y34" s="286">
        <v>1000</v>
      </c>
      <c r="Z34" s="286">
        <v>1000</v>
      </c>
      <c r="AB34"/>
    </row>
    <row r="35" spans="1:28" s="8" customFormat="1">
      <c r="A35" s="871"/>
      <c r="B35" s="92" t="s">
        <v>56</v>
      </c>
      <c r="C35" s="286">
        <v>796.75153643546969</v>
      </c>
      <c r="D35" s="286">
        <v>898.91696750902531</v>
      </c>
      <c r="E35" s="286">
        <v>558.82352941176475</v>
      </c>
      <c r="F35" s="286">
        <v>556.09033691225477</v>
      </c>
      <c r="G35" s="286">
        <v>1162.1895428024375</v>
      </c>
      <c r="H35" s="286"/>
      <c r="I35" s="286">
        <v>1207.7294685990339</v>
      </c>
      <c r="J35" s="286">
        <v>2296.7581047381545</v>
      </c>
      <c r="K35" s="286">
        <v>1613.2521974306965</v>
      </c>
      <c r="L35" s="286">
        <v>1493.0069930069931</v>
      </c>
      <c r="M35" s="286">
        <v>1512.2739018087855</v>
      </c>
      <c r="N35" s="286">
        <v>1521.3815789473683</v>
      </c>
      <c r="O35" s="286">
        <v>1472.5019364833463</v>
      </c>
      <c r="P35" s="286">
        <v>1405.8313632781717</v>
      </c>
      <c r="Q35" s="286">
        <v>1226.2156448202959</v>
      </c>
      <c r="R35" s="286">
        <v>1279.0445168295332</v>
      </c>
      <c r="S35" s="286">
        <v>1111.5760111576012</v>
      </c>
      <c r="T35" s="286">
        <v>1227.347611202636</v>
      </c>
      <c r="U35" s="286">
        <v>1231.418918918919</v>
      </c>
      <c r="V35" s="286">
        <v>1265.017667844523</v>
      </c>
      <c r="W35" s="286">
        <v>1266.7876588021779</v>
      </c>
      <c r="X35" s="286">
        <v>1000</v>
      </c>
      <c r="Y35" s="286">
        <v>1000</v>
      </c>
      <c r="Z35" s="286">
        <v>1000</v>
      </c>
      <c r="AB35"/>
    </row>
    <row r="36" spans="1:28" s="8" customFormat="1">
      <c r="A36" s="871" t="s">
        <v>8</v>
      </c>
      <c r="B36" s="92" t="s">
        <v>84</v>
      </c>
      <c r="C36" s="286" t="s">
        <v>94</v>
      </c>
      <c r="D36" s="286" t="s">
        <v>94</v>
      </c>
      <c r="E36" s="286" t="s">
        <v>94</v>
      </c>
      <c r="F36" s="286" t="s">
        <v>94</v>
      </c>
      <c r="G36" s="286" t="s">
        <v>94</v>
      </c>
      <c r="H36" s="286" t="s">
        <v>94</v>
      </c>
      <c r="I36" s="286" t="s">
        <v>94</v>
      </c>
      <c r="J36" s="286" t="s">
        <v>94</v>
      </c>
      <c r="K36" s="286" t="s">
        <v>94</v>
      </c>
      <c r="L36" s="286" t="s">
        <v>94</v>
      </c>
      <c r="M36" s="286" t="s">
        <v>94</v>
      </c>
      <c r="N36" s="286" t="s">
        <v>94</v>
      </c>
      <c r="O36" s="286" t="s">
        <v>94</v>
      </c>
      <c r="P36" s="286" t="s">
        <v>94</v>
      </c>
      <c r="Q36" s="286" t="s">
        <v>94</v>
      </c>
      <c r="R36" s="286" t="s">
        <v>94</v>
      </c>
      <c r="S36" s="286" t="s">
        <v>94</v>
      </c>
      <c r="T36" s="286" t="s">
        <v>94</v>
      </c>
      <c r="U36" s="286" t="s">
        <v>94</v>
      </c>
      <c r="V36" s="286" t="s">
        <v>94</v>
      </c>
      <c r="W36" s="286" t="s">
        <v>94</v>
      </c>
      <c r="X36" s="286" t="s">
        <v>94</v>
      </c>
      <c r="Y36" s="286" t="s">
        <v>94</v>
      </c>
      <c r="Z36" s="286" t="s">
        <v>94</v>
      </c>
      <c r="AB36" s="17"/>
    </row>
    <row r="37" spans="1:28">
      <c r="A37" s="871"/>
      <c r="B37" s="92" t="s">
        <v>57</v>
      </c>
      <c r="C37" s="286" t="s">
        <v>94</v>
      </c>
      <c r="D37" s="286" t="s">
        <v>94</v>
      </c>
      <c r="E37" s="286" t="s">
        <v>94</v>
      </c>
      <c r="F37" s="286" t="s">
        <v>94</v>
      </c>
      <c r="G37" s="286" t="s">
        <v>94</v>
      </c>
      <c r="H37" s="286" t="s">
        <v>94</v>
      </c>
      <c r="I37" s="286" t="s">
        <v>94</v>
      </c>
      <c r="J37" s="286" t="s">
        <v>94</v>
      </c>
      <c r="K37" s="286" t="s">
        <v>94</v>
      </c>
      <c r="L37" s="286" t="s">
        <v>94</v>
      </c>
      <c r="M37" s="286" t="s">
        <v>94</v>
      </c>
      <c r="N37" s="286" t="s">
        <v>94</v>
      </c>
      <c r="O37" s="286" t="s">
        <v>94</v>
      </c>
      <c r="P37" s="286" t="s">
        <v>94</v>
      </c>
      <c r="Q37" s="286" t="s">
        <v>94</v>
      </c>
      <c r="R37" s="286" t="s">
        <v>94</v>
      </c>
      <c r="S37" s="286" t="s">
        <v>94</v>
      </c>
      <c r="T37" s="286" t="s">
        <v>94</v>
      </c>
      <c r="U37" s="286" t="s">
        <v>94</v>
      </c>
      <c r="V37" s="286" t="s">
        <v>94</v>
      </c>
      <c r="W37" s="286" t="s">
        <v>94</v>
      </c>
      <c r="X37" s="286" t="s">
        <v>94</v>
      </c>
      <c r="Y37" s="286" t="s">
        <v>94</v>
      </c>
      <c r="Z37" s="286" t="s">
        <v>94</v>
      </c>
      <c r="AB37" s="17"/>
    </row>
    <row r="38" spans="1:28">
      <c r="A38" s="871"/>
      <c r="B38" s="92" t="s">
        <v>524</v>
      </c>
      <c r="C38" s="286" t="s">
        <v>94</v>
      </c>
      <c r="D38" s="286" t="s">
        <v>94</v>
      </c>
      <c r="E38" s="286" t="s">
        <v>94</v>
      </c>
      <c r="F38" s="286" t="s">
        <v>94</v>
      </c>
      <c r="G38" s="286" t="s">
        <v>94</v>
      </c>
      <c r="H38" s="286" t="s">
        <v>94</v>
      </c>
      <c r="I38" s="286" t="s">
        <v>94</v>
      </c>
      <c r="J38" s="286" t="s">
        <v>94</v>
      </c>
      <c r="K38" s="286" t="s">
        <v>94</v>
      </c>
      <c r="L38" s="286" t="s">
        <v>94</v>
      </c>
      <c r="M38" s="286" t="s">
        <v>94</v>
      </c>
      <c r="N38" s="286" t="s">
        <v>94</v>
      </c>
      <c r="O38" s="286" t="s">
        <v>94</v>
      </c>
      <c r="P38" s="286" t="s">
        <v>94</v>
      </c>
      <c r="Q38" s="286" t="s">
        <v>94</v>
      </c>
      <c r="R38" s="286" t="s">
        <v>94</v>
      </c>
      <c r="S38" s="286" t="s">
        <v>94</v>
      </c>
      <c r="T38" s="286" t="s">
        <v>94</v>
      </c>
      <c r="U38" s="286" t="s">
        <v>94</v>
      </c>
      <c r="V38" s="286" t="s">
        <v>94</v>
      </c>
      <c r="W38" s="286" t="s">
        <v>94</v>
      </c>
      <c r="X38" s="286" t="s">
        <v>94</v>
      </c>
      <c r="Y38" s="286" t="s">
        <v>94</v>
      </c>
      <c r="Z38" s="286" t="s">
        <v>94</v>
      </c>
    </row>
    <row r="39" spans="1:28">
      <c r="A39" s="871"/>
      <c r="B39" s="92" t="s">
        <v>56</v>
      </c>
      <c r="C39" s="286" t="s">
        <v>94</v>
      </c>
      <c r="D39" s="286" t="s">
        <v>94</v>
      </c>
      <c r="E39" s="286" t="s">
        <v>94</v>
      </c>
      <c r="F39" s="286" t="s">
        <v>94</v>
      </c>
      <c r="G39" s="286" t="s">
        <v>94</v>
      </c>
      <c r="H39" s="286" t="s">
        <v>94</v>
      </c>
      <c r="I39" s="286" t="s">
        <v>94</v>
      </c>
      <c r="J39" s="286" t="s">
        <v>94</v>
      </c>
      <c r="K39" s="286" t="s">
        <v>94</v>
      </c>
      <c r="L39" s="286" t="s">
        <v>94</v>
      </c>
      <c r="M39" s="286" t="s">
        <v>94</v>
      </c>
      <c r="N39" s="286" t="s">
        <v>94</v>
      </c>
      <c r="O39" s="286" t="s">
        <v>94</v>
      </c>
      <c r="P39" s="286" t="s">
        <v>94</v>
      </c>
      <c r="Q39" s="286" t="s">
        <v>94</v>
      </c>
      <c r="R39" s="286" t="s">
        <v>94</v>
      </c>
      <c r="S39" s="286" t="s">
        <v>94</v>
      </c>
      <c r="T39" s="286" t="s">
        <v>94</v>
      </c>
      <c r="U39" s="286" t="s">
        <v>94</v>
      </c>
      <c r="V39" s="286" t="s">
        <v>94</v>
      </c>
      <c r="W39" s="286" t="s">
        <v>94</v>
      </c>
      <c r="X39" s="286" t="s">
        <v>94</v>
      </c>
      <c r="Y39" s="286" t="s">
        <v>94</v>
      </c>
      <c r="Z39" s="286" t="s">
        <v>94</v>
      </c>
      <c r="AB39" s="17"/>
    </row>
    <row r="40" spans="1:28">
      <c r="A40" s="871" t="s">
        <v>6</v>
      </c>
      <c r="B40" s="92" t="s">
        <v>84</v>
      </c>
      <c r="C40" s="286">
        <v>1.5</v>
      </c>
      <c r="D40" s="286">
        <v>2</v>
      </c>
      <c r="E40" s="286">
        <v>2.7</v>
      </c>
      <c r="F40" s="286">
        <v>3.8</v>
      </c>
      <c r="G40" s="286">
        <v>5</v>
      </c>
      <c r="H40" s="286">
        <v>6.2</v>
      </c>
      <c r="I40" s="286">
        <v>8.4</v>
      </c>
      <c r="J40" s="286">
        <v>10</v>
      </c>
      <c r="K40" s="286">
        <v>12.5</v>
      </c>
      <c r="L40" s="286">
        <v>15</v>
      </c>
      <c r="M40" s="286">
        <v>17.87</v>
      </c>
      <c r="N40" s="286">
        <v>20.350000000000001</v>
      </c>
      <c r="O40" s="286">
        <v>20.2</v>
      </c>
      <c r="P40" s="286">
        <v>19.88</v>
      </c>
      <c r="Q40" s="286">
        <v>20.58</v>
      </c>
      <c r="R40" s="286"/>
      <c r="S40" s="286">
        <v>17.088000000000001</v>
      </c>
      <c r="T40" s="286">
        <v>17.100000000000001</v>
      </c>
      <c r="U40" s="286">
        <v>17.059999999999999</v>
      </c>
      <c r="V40" s="286">
        <v>18.18</v>
      </c>
      <c r="W40" s="533">
        <v>15</v>
      </c>
      <c r="X40" s="286">
        <v>15</v>
      </c>
      <c r="Y40" s="286">
        <v>16</v>
      </c>
      <c r="Z40" s="286">
        <v>16</v>
      </c>
      <c r="AB40" s="17"/>
    </row>
    <row r="41" spans="1:28">
      <c r="A41" s="871"/>
      <c r="B41" s="92" t="s">
        <v>57</v>
      </c>
      <c r="C41" s="286">
        <v>1500</v>
      </c>
      <c r="D41" s="286">
        <v>2000</v>
      </c>
      <c r="E41" s="286">
        <v>2600</v>
      </c>
      <c r="F41" s="286">
        <v>3200</v>
      </c>
      <c r="G41" s="286">
        <v>4600</v>
      </c>
      <c r="H41" s="286">
        <v>5600</v>
      </c>
      <c r="I41" s="286">
        <v>6800</v>
      </c>
      <c r="J41" s="286">
        <v>8500</v>
      </c>
      <c r="K41" s="286">
        <v>10000</v>
      </c>
      <c r="L41" s="286">
        <v>12000</v>
      </c>
      <c r="M41" s="286">
        <v>13369</v>
      </c>
      <c r="N41" s="286">
        <v>11941</v>
      </c>
      <c r="O41" s="286">
        <v>12000</v>
      </c>
      <c r="P41" s="286">
        <v>18081</v>
      </c>
      <c r="Q41" s="286">
        <v>18800</v>
      </c>
      <c r="R41" s="286"/>
      <c r="S41" s="286"/>
      <c r="T41" s="286"/>
      <c r="U41" s="286"/>
      <c r="V41" s="286"/>
      <c r="W41" s="286"/>
      <c r="X41" s="286"/>
      <c r="Y41" s="286"/>
      <c r="Z41" s="286"/>
      <c r="AB41" s="17"/>
    </row>
    <row r="42" spans="1:28">
      <c r="A42" s="871"/>
      <c r="B42" s="92" t="s">
        <v>524</v>
      </c>
      <c r="C42" s="286">
        <v>1500</v>
      </c>
      <c r="D42" s="286">
        <v>2000</v>
      </c>
      <c r="E42" s="286">
        <v>2600</v>
      </c>
      <c r="F42" s="286">
        <v>3200</v>
      </c>
      <c r="G42" s="286">
        <v>4600</v>
      </c>
      <c r="H42" s="286">
        <v>5600</v>
      </c>
      <c r="I42" s="286">
        <v>6800</v>
      </c>
      <c r="J42" s="286">
        <v>8500</v>
      </c>
      <c r="K42" s="286">
        <v>10000</v>
      </c>
      <c r="L42" s="286">
        <v>12000</v>
      </c>
      <c r="M42" s="286">
        <v>13369</v>
      </c>
      <c r="N42" s="286">
        <v>11941</v>
      </c>
      <c r="O42" s="286">
        <v>17727</v>
      </c>
      <c r="P42" s="286">
        <v>18081</v>
      </c>
      <c r="Q42" s="286">
        <v>19000</v>
      </c>
      <c r="R42" s="286">
        <v>18800</v>
      </c>
      <c r="S42" s="286">
        <v>15623</v>
      </c>
      <c r="T42" s="286">
        <v>15500</v>
      </c>
      <c r="U42" s="286">
        <v>14853</v>
      </c>
      <c r="V42" s="286">
        <v>15776</v>
      </c>
      <c r="W42" s="533">
        <v>13034</v>
      </c>
      <c r="X42" s="286">
        <v>13000</v>
      </c>
      <c r="Y42" s="286">
        <v>16000</v>
      </c>
      <c r="Z42" s="286">
        <v>16000</v>
      </c>
    </row>
    <row r="43" spans="1:28">
      <c r="A43" s="871"/>
      <c r="B43" s="92" t="s">
        <v>56</v>
      </c>
      <c r="C43" s="286">
        <v>1000</v>
      </c>
      <c r="D43" s="286">
        <v>1000</v>
      </c>
      <c r="E43" s="286">
        <v>1038.4615384615386</v>
      </c>
      <c r="F43" s="286">
        <v>1187.5</v>
      </c>
      <c r="G43" s="286">
        <v>1086.9565217391305</v>
      </c>
      <c r="H43" s="286">
        <v>1107.1428571428571</v>
      </c>
      <c r="I43" s="286">
        <v>1235.2941176470588</v>
      </c>
      <c r="J43" s="286">
        <v>1176.4705882352941</v>
      </c>
      <c r="K43" s="286">
        <v>1250</v>
      </c>
      <c r="L43" s="286">
        <v>1250</v>
      </c>
      <c r="M43" s="286">
        <v>1336.6743959907249</v>
      </c>
      <c r="N43" s="286">
        <v>1704.2123775228206</v>
      </c>
      <c r="O43" s="286">
        <v>1683.3333333333333</v>
      </c>
      <c r="P43" s="286">
        <v>1099.4967092528068</v>
      </c>
      <c r="Q43" s="286">
        <v>1094.6808510638298</v>
      </c>
      <c r="R43" s="286">
        <v>1078.7</v>
      </c>
      <c r="S43" s="286">
        <v>1093.8</v>
      </c>
      <c r="T43" s="286">
        <v>1103.2</v>
      </c>
      <c r="U43" s="286">
        <v>1148.6000000000001</v>
      </c>
      <c r="V43" s="286">
        <v>1152.4000000000001</v>
      </c>
      <c r="W43" s="533">
        <v>1150.8</v>
      </c>
      <c r="X43" s="286">
        <v>1153.8</v>
      </c>
      <c r="Y43" s="286">
        <v>1000</v>
      </c>
      <c r="Z43" s="286">
        <v>1000</v>
      </c>
      <c r="AA43" s="8" t="s">
        <v>15</v>
      </c>
      <c r="AB43" s="17"/>
    </row>
    <row r="44" spans="1:28">
      <c r="A44" s="871" t="s">
        <v>5</v>
      </c>
      <c r="B44" s="92" t="s">
        <v>84</v>
      </c>
      <c r="C44" s="286">
        <v>6.1189999999999998</v>
      </c>
      <c r="D44" s="286">
        <v>6.8460000000000001</v>
      </c>
      <c r="E44" s="286">
        <v>10.289</v>
      </c>
      <c r="F44" s="286">
        <v>8.2620000000000005</v>
      </c>
      <c r="G44" s="286">
        <v>11.34</v>
      </c>
      <c r="H44" s="286">
        <v>12.987</v>
      </c>
      <c r="I44" s="286">
        <v>12.311999999999999</v>
      </c>
      <c r="J44" s="286">
        <v>12.163</v>
      </c>
      <c r="K44" s="286">
        <v>14.581</v>
      </c>
      <c r="L44" s="286">
        <v>12.448</v>
      </c>
      <c r="M44" s="286">
        <v>12.5</v>
      </c>
      <c r="N44" s="286">
        <v>14</v>
      </c>
      <c r="O44" s="286">
        <v>14</v>
      </c>
      <c r="P44" s="286">
        <v>14</v>
      </c>
      <c r="Q44" s="286">
        <v>10</v>
      </c>
      <c r="R44" s="286">
        <v>10.148</v>
      </c>
      <c r="S44" s="286">
        <v>9.8219999999999992</v>
      </c>
      <c r="T44" s="286">
        <v>6.0940000000000003</v>
      </c>
      <c r="U44" s="286">
        <v>6.0940000000000003</v>
      </c>
      <c r="V44" s="286">
        <v>6.1</v>
      </c>
      <c r="W44" s="533">
        <v>12</v>
      </c>
      <c r="X44" s="286">
        <v>11.497999999999999</v>
      </c>
      <c r="Y44" s="286">
        <v>18.489000000000001</v>
      </c>
      <c r="Z44" s="286">
        <v>24.696000000000002</v>
      </c>
    </row>
    <row r="45" spans="1:28">
      <c r="A45" s="871"/>
      <c r="B45" s="92" t="s">
        <v>57</v>
      </c>
      <c r="C45" s="286">
        <v>765</v>
      </c>
      <c r="D45" s="286">
        <v>1012</v>
      </c>
      <c r="E45" s="286">
        <v>1646</v>
      </c>
      <c r="F45" s="286">
        <v>1479</v>
      </c>
      <c r="G45" s="286">
        <v>2123</v>
      </c>
      <c r="H45" s="286">
        <v>2435</v>
      </c>
      <c r="I45" s="286">
        <v>2136</v>
      </c>
      <c r="J45" s="286">
        <v>2369</v>
      </c>
      <c r="K45" s="286">
        <v>2734</v>
      </c>
      <c r="L45" s="286">
        <v>2734</v>
      </c>
      <c r="M45" s="286">
        <v>1900</v>
      </c>
      <c r="N45" s="286">
        <v>2200</v>
      </c>
      <c r="O45" s="286">
        <v>2000</v>
      </c>
      <c r="P45" s="286">
        <v>2314</v>
      </c>
      <c r="Q45" s="286"/>
      <c r="R45" s="286"/>
      <c r="S45" s="286"/>
      <c r="T45" s="286"/>
      <c r="U45" s="286"/>
      <c r="V45" s="286"/>
      <c r="W45" s="286"/>
      <c r="X45" s="286"/>
      <c r="Y45" s="286"/>
      <c r="Z45" s="286"/>
    </row>
    <row r="46" spans="1:28">
      <c r="A46" s="871"/>
      <c r="B46" s="92" t="s">
        <v>524</v>
      </c>
      <c r="C46" s="286">
        <v>673</v>
      </c>
      <c r="D46" s="286">
        <v>1012</v>
      </c>
      <c r="E46" s="286">
        <v>1646</v>
      </c>
      <c r="F46" s="286">
        <v>1646</v>
      </c>
      <c r="G46" s="286">
        <v>1985</v>
      </c>
      <c r="H46" s="286">
        <v>2434</v>
      </c>
      <c r="I46" s="286">
        <v>2168</v>
      </c>
      <c r="J46" s="286">
        <v>2369</v>
      </c>
      <c r="K46" s="286">
        <v>2374</v>
      </c>
      <c r="L46" s="286">
        <v>1852</v>
      </c>
      <c r="M46" s="286">
        <v>2198</v>
      </c>
      <c r="N46" s="286">
        <v>2663</v>
      </c>
      <c r="O46" s="286">
        <v>2350</v>
      </c>
      <c r="P46" s="286">
        <v>2413</v>
      </c>
      <c r="Q46" s="286">
        <v>1500</v>
      </c>
      <c r="R46" s="286">
        <v>1799</v>
      </c>
      <c r="S46" s="286">
        <v>2077</v>
      </c>
      <c r="T46" s="286">
        <v>1149</v>
      </c>
      <c r="U46" s="286">
        <v>1149</v>
      </c>
      <c r="V46" s="286">
        <v>2000</v>
      </c>
      <c r="W46" s="533">
        <v>2000</v>
      </c>
      <c r="X46" s="286">
        <v>2068</v>
      </c>
      <c r="Y46" s="286">
        <v>3416</v>
      </c>
      <c r="Z46" s="286">
        <v>4254</v>
      </c>
    </row>
    <row r="47" spans="1:28">
      <c r="A47" s="871"/>
      <c r="B47" s="92" t="s">
        <v>56</v>
      </c>
      <c r="C47" s="286">
        <v>7998.6928104575163</v>
      </c>
      <c r="D47" s="286">
        <v>6764.822134387352</v>
      </c>
      <c r="E47" s="286">
        <v>6250.9113001215064</v>
      </c>
      <c r="F47" s="286">
        <v>5586.2068965517237</v>
      </c>
      <c r="G47" s="286">
        <v>5341.4978803579843</v>
      </c>
      <c r="H47" s="286">
        <v>5333.4702258726902</v>
      </c>
      <c r="I47" s="286">
        <v>5764.0449438202249</v>
      </c>
      <c r="J47" s="286">
        <v>5134.2338539468128</v>
      </c>
      <c r="K47" s="286">
        <v>5333.2114118507679</v>
      </c>
      <c r="L47" s="286">
        <v>4553.0358449158739</v>
      </c>
      <c r="M47" s="286">
        <v>6578.9473684210525</v>
      </c>
      <c r="N47" s="286">
        <v>6363.636363636364</v>
      </c>
      <c r="O47" s="286">
        <v>7000</v>
      </c>
      <c r="P47" s="286">
        <v>6050.1296456352638</v>
      </c>
      <c r="Q47" s="286">
        <v>6666.7000000000007</v>
      </c>
      <c r="R47" s="286">
        <v>5640.9000000000005</v>
      </c>
      <c r="S47" s="286">
        <v>4728.9000000000005</v>
      </c>
      <c r="T47" s="286">
        <v>5303.7000000000007</v>
      </c>
      <c r="U47" s="286">
        <v>5303.7000000000007</v>
      </c>
      <c r="V47" s="286">
        <v>3050</v>
      </c>
      <c r="W47" s="533">
        <v>6000</v>
      </c>
      <c r="X47" s="286">
        <v>5560</v>
      </c>
      <c r="Y47" s="286">
        <v>5412.5</v>
      </c>
      <c r="Z47" s="286">
        <v>5805.4</v>
      </c>
    </row>
    <row r="48" spans="1:28">
      <c r="A48" s="871" t="s">
        <v>4</v>
      </c>
      <c r="B48" s="92" t="s">
        <v>84</v>
      </c>
      <c r="C48" s="286" t="s">
        <v>94</v>
      </c>
      <c r="D48" s="286" t="s">
        <v>94</v>
      </c>
      <c r="E48" s="286" t="s">
        <v>94</v>
      </c>
      <c r="F48" s="286" t="s">
        <v>94</v>
      </c>
      <c r="G48" s="286" t="s">
        <v>94</v>
      </c>
      <c r="H48" s="286" t="s">
        <v>94</v>
      </c>
      <c r="I48" s="286" t="s">
        <v>94</v>
      </c>
      <c r="J48" s="286" t="s">
        <v>94</v>
      </c>
      <c r="K48" s="286" t="s">
        <v>94</v>
      </c>
      <c r="L48" s="286" t="s">
        <v>94</v>
      </c>
      <c r="M48" s="286" t="s">
        <v>94</v>
      </c>
      <c r="N48" s="286" t="s">
        <v>94</v>
      </c>
      <c r="O48" s="286" t="s">
        <v>94</v>
      </c>
      <c r="P48" s="286" t="s">
        <v>94</v>
      </c>
      <c r="Q48" s="286" t="s">
        <v>94</v>
      </c>
      <c r="R48" s="286" t="s">
        <v>94</v>
      </c>
      <c r="S48" s="286" t="s">
        <v>94</v>
      </c>
      <c r="T48" s="286" t="s">
        <v>94</v>
      </c>
      <c r="U48" s="286" t="s">
        <v>94</v>
      </c>
      <c r="V48" s="286" t="s">
        <v>94</v>
      </c>
      <c r="W48" s="286" t="s">
        <v>94</v>
      </c>
      <c r="X48" s="286" t="s">
        <v>94</v>
      </c>
      <c r="Y48" s="286" t="s">
        <v>94</v>
      </c>
      <c r="Z48" s="286" t="s">
        <v>94</v>
      </c>
    </row>
    <row r="49" spans="1:28">
      <c r="A49" s="871"/>
      <c r="B49" s="92" t="s">
        <v>57</v>
      </c>
      <c r="C49" s="286" t="s">
        <v>94</v>
      </c>
      <c r="D49" s="286" t="s">
        <v>94</v>
      </c>
      <c r="E49" s="286" t="s">
        <v>94</v>
      </c>
      <c r="F49" s="286" t="s">
        <v>94</v>
      </c>
      <c r="G49" s="286" t="s">
        <v>94</v>
      </c>
      <c r="H49" s="286" t="s">
        <v>94</v>
      </c>
      <c r="I49" s="286" t="s">
        <v>94</v>
      </c>
      <c r="J49" s="286" t="s">
        <v>94</v>
      </c>
      <c r="K49" s="286" t="s">
        <v>94</v>
      </c>
      <c r="L49" s="286" t="s">
        <v>94</v>
      </c>
      <c r="M49" s="286" t="s">
        <v>94</v>
      </c>
      <c r="N49" s="286" t="s">
        <v>94</v>
      </c>
      <c r="O49" s="286" t="s">
        <v>94</v>
      </c>
      <c r="P49" s="286" t="s">
        <v>94</v>
      </c>
      <c r="Q49" s="286" t="s">
        <v>94</v>
      </c>
      <c r="R49" s="286" t="s">
        <v>94</v>
      </c>
      <c r="S49" s="286" t="s">
        <v>94</v>
      </c>
      <c r="T49" s="286" t="s">
        <v>94</v>
      </c>
      <c r="U49" s="286" t="s">
        <v>94</v>
      </c>
      <c r="V49" s="286" t="s">
        <v>94</v>
      </c>
      <c r="W49" s="286" t="s">
        <v>94</v>
      </c>
      <c r="X49" s="286" t="s">
        <v>94</v>
      </c>
      <c r="Y49" s="286" t="s">
        <v>94</v>
      </c>
      <c r="Z49" s="286" t="s">
        <v>94</v>
      </c>
    </row>
    <row r="50" spans="1:28">
      <c r="A50" s="871"/>
      <c r="B50" s="92" t="s">
        <v>524</v>
      </c>
      <c r="C50" s="286" t="s">
        <v>94</v>
      </c>
      <c r="D50" s="286" t="s">
        <v>94</v>
      </c>
      <c r="E50" s="286" t="s">
        <v>94</v>
      </c>
      <c r="F50" s="286" t="s">
        <v>94</v>
      </c>
      <c r="G50" s="286" t="s">
        <v>94</v>
      </c>
      <c r="H50" s="286" t="s">
        <v>94</v>
      </c>
      <c r="I50" s="286" t="s">
        <v>94</v>
      </c>
      <c r="J50" s="286" t="s">
        <v>94</v>
      </c>
      <c r="K50" s="286" t="s">
        <v>94</v>
      </c>
      <c r="L50" s="286" t="s">
        <v>94</v>
      </c>
      <c r="M50" s="286" t="s">
        <v>94</v>
      </c>
      <c r="N50" s="286" t="s">
        <v>94</v>
      </c>
      <c r="O50" s="286" t="s">
        <v>94</v>
      </c>
      <c r="P50" s="286" t="s">
        <v>94</v>
      </c>
      <c r="Q50" s="286" t="s">
        <v>94</v>
      </c>
      <c r="R50" s="286" t="s">
        <v>94</v>
      </c>
      <c r="S50" s="286" t="s">
        <v>94</v>
      </c>
      <c r="T50" s="286" t="s">
        <v>94</v>
      </c>
      <c r="U50" s="286" t="s">
        <v>94</v>
      </c>
      <c r="V50" s="286" t="s">
        <v>94</v>
      </c>
      <c r="W50" s="286" t="s">
        <v>94</v>
      </c>
      <c r="X50" s="286" t="s">
        <v>94</v>
      </c>
      <c r="Y50" s="286" t="s">
        <v>94</v>
      </c>
      <c r="Z50" s="286" t="s">
        <v>94</v>
      </c>
    </row>
    <row r="51" spans="1:28">
      <c r="A51" s="871"/>
      <c r="B51" s="92" t="s">
        <v>56</v>
      </c>
      <c r="C51" s="286" t="s">
        <v>94</v>
      </c>
      <c r="D51" s="286" t="s">
        <v>94</v>
      </c>
      <c r="E51" s="286" t="s">
        <v>94</v>
      </c>
      <c r="F51" s="286" t="s">
        <v>94</v>
      </c>
      <c r="G51" s="286" t="s">
        <v>94</v>
      </c>
      <c r="H51" s="286" t="s">
        <v>94</v>
      </c>
      <c r="I51" s="286" t="s">
        <v>94</v>
      </c>
      <c r="J51" s="286" t="s">
        <v>94</v>
      </c>
      <c r="K51" s="286" t="s">
        <v>94</v>
      </c>
      <c r="L51" s="286" t="s">
        <v>94</v>
      </c>
      <c r="M51" s="286" t="s">
        <v>94</v>
      </c>
      <c r="N51" s="286" t="s">
        <v>94</v>
      </c>
      <c r="O51" s="286" t="s">
        <v>94</v>
      </c>
      <c r="P51" s="286" t="s">
        <v>94</v>
      </c>
      <c r="Q51" s="286" t="s">
        <v>94</v>
      </c>
      <c r="R51" s="286" t="s">
        <v>94</v>
      </c>
      <c r="S51" s="286" t="s">
        <v>94</v>
      </c>
      <c r="T51" s="286" t="s">
        <v>94</v>
      </c>
      <c r="U51" s="286" t="s">
        <v>94</v>
      </c>
      <c r="V51" s="286" t="s">
        <v>94</v>
      </c>
      <c r="W51" s="286" t="s">
        <v>94</v>
      </c>
      <c r="X51" s="286" t="s">
        <v>94</v>
      </c>
      <c r="Y51" s="286" t="s">
        <v>94</v>
      </c>
      <c r="Z51" s="286" t="s">
        <v>94</v>
      </c>
    </row>
    <row r="52" spans="1:28">
      <c r="A52" s="871" t="s">
        <v>3</v>
      </c>
      <c r="B52" s="92" t="s">
        <v>84</v>
      </c>
      <c r="C52" s="286">
        <v>2348.5500000000002</v>
      </c>
      <c r="D52" s="286">
        <v>2450</v>
      </c>
      <c r="E52" s="286">
        <v>2427</v>
      </c>
      <c r="F52" s="286">
        <v>1540</v>
      </c>
      <c r="G52" s="286">
        <v>1680</v>
      </c>
      <c r="H52" s="286">
        <v>1905</v>
      </c>
      <c r="I52" s="286">
        <v>2105</v>
      </c>
      <c r="J52" s="286">
        <v>1905</v>
      </c>
      <c r="K52" s="286">
        <v>2130</v>
      </c>
      <c r="L52" s="286">
        <v>1958</v>
      </c>
      <c r="M52" s="286">
        <v>1430</v>
      </c>
      <c r="N52" s="286">
        <v>2005</v>
      </c>
      <c r="O52" s="286">
        <v>1870</v>
      </c>
      <c r="P52" s="286">
        <v>1870</v>
      </c>
      <c r="Q52" s="286">
        <v>1750</v>
      </c>
      <c r="R52" s="286">
        <v>1440</v>
      </c>
      <c r="S52" s="286">
        <v>1910</v>
      </c>
      <c r="T52" s="286">
        <v>1535</v>
      </c>
      <c r="U52" s="286">
        <v>1868</v>
      </c>
      <c r="V52" s="286">
        <v>1535</v>
      </c>
      <c r="W52" s="286">
        <v>2120</v>
      </c>
      <c r="X52" s="286">
        <v>2285</v>
      </c>
      <c r="Y52" s="286">
        <v>2110</v>
      </c>
      <c r="Z52" s="286">
        <v>2050</v>
      </c>
      <c r="AA52" s="8"/>
      <c r="AB52" s="17"/>
    </row>
    <row r="53" spans="1:28">
      <c r="A53" s="871"/>
      <c r="B53" s="92" t="s">
        <v>57</v>
      </c>
      <c r="C53" s="286">
        <v>934000</v>
      </c>
      <c r="D53" s="286">
        <v>973500</v>
      </c>
      <c r="E53" s="286">
        <v>941100</v>
      </c>
      <c r="F53" s="286">
        <v>748000</v>
      </c>
      <c r="G53" s="286">
        <v>830000</v>
      </c>
      <c r="H53" s="286">
        <v>805000</v>
      </c>
      <c r="I53" s="286">
        <v>764800</v>
      </c>
      <c r="J53" s="286">
        <v>632000</v>
      </c>
      <c r="K53" s="286">
        <v>748000</v>
      </c>
      <c r="L53" s="286">
        <v>642500</v>
      </c>
      <c r="M53" s="286">
        <v>558100</v>
      </c>
      <c r="N53" s="286">
        <v>604700</v>
      </c>
      <c r="O53" s="286">
        <v>511200</v>
      </c>
      <c r="P53" s="286">
        <v>505500</v>
      </c>
      <c r="Q53" s="286">
        <v>476570</v>
      </c>
      <c r="R53" s="286">
        <v>482150</v>
      </c>
      <c r="S53" s="286">
        <v>508365</v>
      </c>
      <c r="T53" s="286">
        <v>491600</v>
      </c>
      <c r="U53" s="286">
        <v>503350</v>
      </c>
      <c r="V53" s="286">
        <v>540000</v>
      </c>
      <c r="W53" s="286">
        <v>509800</v>
      </c>
      <c r="X53" s="286">
        <v>523500</v>
      </c>
      <c r="Y53" s="286">
        <v>566800</v>
      </c>
      <c r="Z53" s="286">
        <f>537.9*1000</f>
        <v>537900</v>
      </c>
      <c r="AB53" s="17"/>
    </row>
    <row r="54" spans="1:28">
      <c r="A54" s="871"/>
      <c r="B54" s="92" t="s">
        <v>524</v>
      </c>
      <c r="C54" s="286">
        <v>934000</v>
      </c>
      <c r="D54" s="286">
        <v>974000</v>
      </c>
      <c r="E54" s="286">
        <v>941000</v>
      </c>
      <c r="F54" s="286">
        <v>748000</v>
      </c>
      <c r="G54" s="286">
        <v>830000</v>
      </c>
      <c r="H54" s="286">
        <v>805000</v>
      </c>
      <c r="I54" s="286">
        <v>765000</v>
      </c>
      <c r="J54" s="286">
        <v>632000</v>
      </c>
      <c r="K54" s="286">
        <v>748000</v>
      </c>
      <c r="L54" s="286">
        <v>642500</v>
      </c>
      <c r="M54" s="286">
        <v>558100</v>
      </c>
      <c r="N54" s="286">
        <v>604700</v>
      </c>
      <c r="O54" s="286">
        <v>511000</v>
      </c>
      <c r="P54" s="286">
        <v>505500</v>
      </c>
      <c r="Q54" s="286">
        <v>476570</v>
      </c>
      <c r="R54" s="286">
        <v>482150</v>
      </c>
      <c r="S54" s="286">
        <v>508365</v>
      </c>
      <c r="T54" s="286">
        <v>491600</v>
      </c>
      <c r="U54" s="286">
        <v>503350</v>
      </c>
      <c r="V54" s="286">
        <v>540000</v>
      </c>
      <c r="W54" s="533">
        <v>509800</v>
      </c>
      <c r="X54" s="286">
        <v>523500</v>
      </c>
      <c r="Y54" s="286">
        <v>566800</v>
      </c>
      <c r="Z54" s="286">
        <v>537950</v>
      </c>
    </row>
    <row r="55" spans="1:28">
      <c r="A55" s="871"/>
      <c r="B55" s="92" t="s">
        <v>56</v>
      </c>
      <c r="C55" s="286">
        <v>2514.5074946466812</v>
      </c>
      <c r="D55" s="286">
        <v>2516.6923472008216</v>
      </c>
      <c r="E55" s="286">
        <v>2578.897035384125</v>
      </c>
      <c r="F55" s="286">
        <v>2058.8235294117649</v>
      </c>
      <c r="G55" s="286">
        <v>2024.0963855421687</v>
      </c>
      <c r="H55" s="286">
        <v>2366.4596273291927</v>
      </c>
      <c r="I55" s="286">
        <v>2752.3535564853555</v>
      </c>
      <c r="J55" s="286">
        <v>3014.2405063291139</v>
      </c>
      <c r="K55" s="286">
        <v>2847.5935828877004</v>
      </c>
      <c r="L55" s="286">
        <v>3047.4708171206225</v>
      </c>
      <c r="M55" s="286">
        <v>2562.264827091919</v>
      </c>
      <c r="N55" s="286">
        <v>3315.693732429304</v>
      </c>
      <c r="O55" s="286">
        <v>3658.0594679186229</v>
      </c>
      <c r="P55" s="286">
        <v>3699.307616221563</v>
      </c>
      <c r="Q55" s="286">
        <v>3672.0733575340455</v>
      </c>
      <c r="R55" s="286">
        <v>2986.6224204085865</v>
      </c>
      <c r="S55" s="286">
        <v>3757.1429976493268</v>
      </c>
      <c r="T55" s="286">
        <v>3122.4572823433687</v>
      </c>
      <c r="U55" s="286">
        <v>3711.1353928677859</v>
      </c>
      <c r="V55" s="286">
        <v>2842.5925925925926</v>
      </c>
      <c r="W55" s="286">
        <v>4158.4935268732834</v>
      </c>
      <c r="X55" s="286">
        <v>4364.8519579751674</v>
      </c>
      <c r="Y55" s="533">
        <v>3722.6534932956952</v>
      </c>
      <c r="Z55" s="533">
        <f>(Z52/Z53)*1000000</f>
        <v>3811.1173080498234</v>
      </c>
    </row>
    <row r="56" spans="1:28">
      <c r="A56" s="872" t="s">
        <v>32</v>
      </c>
      <c r="B56" s="92" t="s">
        <v>84</v>
      </c>
      <c r="C56" s="286">
        <v>32.700000000000003</v>
      </c>
      <c r="D56" s="286">
        <v>72.03</v>
      </c>
      <c r="E56" s="286">
        <v>47.95</v>
      </c>
      <c r="F56" s="286">
        <v>21.62</v>
      </c>
      <c r="G56" s="286">
        <v>28.23</v>
      </c>
      <c r="H56" s="286">
        <v>94.16</v>
      </c>
      <c r="I56" s="286">
        <v>53.22</v>
      </c>
      <c r="J56" s="286">
        <v>75.37</v>
      </c>
      <c r="K56" s="286">
        <v>77.2</v>
      </c>
      <c r="L56" s="286">
        <v>14.92</v>
      </c>
      <c r="M56" s="286">
        <v>54.57</v>
      </c>
      <c r="N56" s="286">
        <v>108.28400000000001</v>
      </c>
      <c r="O56" s="286">
        <v>109.816</v>
      </c>
      <c r="P56" s="286">
        <v>107.19</v>
      </c>
      <c r="Q56" s="286">
        <v>100.76</v>
      </c>
      <c r="R56" s="286">
        <v>85.6</v>
      </c>
      <c r="S56" s="286">
        <v>65.168000000000006</v>
      </c>
      <c r="T56" s="286">
        <v>42.63</v>
      </c>
      <c r="U56" s="286">
        <v>56.651000000000003</v>
      </c>
      <c r="V56" s="286">
        <v>63</v>
      </c>
      <c r="W56" s="533">
        <v>77.275999999999996</v>
      </c>
      <c r="X56" s="286">
        <v>70.287999999999997</v>
      </c>
      <c r="Y56" s="286">
        <v>61.968000000000004</v>
      </c>
      <c r="Z56" s="286">
        <v>87</v>
      </c>
    </row>
    <row r="57" spans="1:28">
      <c r="A57" s="872"/>
      <c r="B57" s="92" t="s">
        <v>57</v>
      </c>
      <c r="C57" s="286">
        <v>71700</v>
      </c>
      <c r="D57" s="286">
        <v>52120</v>
      </c>
      <c r="E57" s="286">
        <v>30670</v>
      </c>
      <c r="F57" s="286">
        <v>26890</v>
      </c>
      <c r="G57" s="286">
        <v>34380</v>
      </c>
      <c r="H57" s="286">
        <v>35370</v>
      </c>
      <c r="I57" s="286">
        <v>53220</v>
      </c>
      <c r="J57" s="286">
        <v>75372</v>
      </c>
      <c r="K57" s="286">
        <v>43159.952140000001</v>
      </c>
      <c r="L57" s="286">
        <v>149200</v>
      </c>
      <c r="M57" s="286">
        <v>54574</v>
      </c>
      <c r="N57" s="286">
        <v>108284</v>
      </c>
      <c r="O57" s="286">
        <v>109816</v>
      </c>
      <c r="P57" s="286">
        <v>107188.5567</v>
      </c>
      <c r="Q57" s="286">
        <v>100764</v>
      </c>
      <c r="R57" s="286">
        <v>85599</v>
      </c>
      <c r="S57" s="286">
        <v>21793</v>
      </c>
      <c r="T57" s="286">
        <v>50470</v>
      </c>
      <c r="U57" s="286">
        <v>73397.8</v>
      </c>
      <c r="V57" s="286" t="s">
        <v>600</v>
      </c>
      <c r="W57" s="286">
        <v>91659</v>
      </c>
      <c r="X57" s="286">
        <v>31900</v>
      </c>
      <c r="Y57" s="286">
        <v>37871</v>
      </c>
      <c r="Z57" s="286">
        <v>43180</v>
      </c>
    </row>
    <row r="58" spans="1:28">
      <c r="A58" s="872"/>
      <c r="B58" s="92" t="s">
        <v>524</v>
      </c>
      <c r="C58" s="286">
        <v>71700</v>
      </c>
      <c r="D58" s="286">
        <v>52120</v>
      </c>
      <c r="E58" s="286">
        <v>30670</v>
      </c>
      <c r="F58" s="286">
        <v>26890</v>
      </c>
      <c r="G58" s="286">
        <v>34380</v>
      </c>
      <c r="H58" s="286">
        <v>35370</v>
      </c>
      <c r="I58" s="286">
        <v>53224</v>
      </c>
      <c r="J58" s="286">
        <v>75369</v>
      </c>
      <c r="K58" s="286">
        <v>43160</v>
      </c>
      <c r="L58" s="286">
        <v>149200</v>
      </c>
      <c r="M58" s="286">
        <v>54570</v>
      </c>
      <c r="N58" s="286">
        <v>108287</v>
      </c>
      <c r="O58" s="286">
        <v>109816</v>
      </c>
      <c r="P58" s="286">
        <v>107189</v>
      </c>
      <c r="Q58" s="286">
        <v>100764</v>
      </c>
      <c r="R58" s="286">
        <v>85599</v>
      </c>
      <c r="S58" s="286">
        <v>69186</v>
      </c>
      <c r="T58" s="286">
        <v>42629</v>
      </c>
      <c r="U58" s="286">
        <v>51968</v>
      </c>
      <c r="V58" s="286">
        <v>42177</v>
      </c>
      <c r="W58" s="533">
        <v>60000</v>
      </c>
      <c r="X58" s="286">
        <v>70000</v>
      </c>
      <c r="Y58" s="286">
        <v>60000</v>
      </c>
      <c r="Z58" s="286">
        <v>60000</v>
      </c>
    </row>
    <row r="59" spans="1:28">
      <c r="A59" s="872"/>
      <c r="B59" s="92" t="s">
        <v>56</v>
      </c>
      <c r="C59" s="533">
        <v>456.06694560669462</v>
      </c>
      <c r="D59" s="533">
        <v>1382.0030698388334</v>
      </c>
      <c r="E59" s="533">
        <v>1563.4170198891425</v>
      </c>
      <c r="F59" s="533">
        <v>804.01636296020831</v>
      </c>
      <c r="G59" s="533">
        <v>821.11692844677134</v>
      </c>
      <c r="H59" s="533">
        <v>2662.1430590896239</v>
      </c>
      <c r="I59" s="533">
        <v>1000</v>
      </c>
      <c r="J59" s="533">
        <v>999.97346494719523</v>
      </c>
      <c r="K59" s="533">
        <v>1788.6952179553552</v>
      </c>
      <c r="L59" s="533">
        <v>100</v>
      </c>
      <c r="M59" s="533">
        <v>999.92670502437056</v>
      </c>
      <c r="N59" s="533">
        <v>1000</v>
      </c>
      <c r="O59" s="533">
        <v>1000</v>
      </c>
      <c r="P59" s="533">
        <v>1000.0134650567601</v>
      </c>
      <c r="Q59" s="533">
        <v>999.96030328291852</v>
      </c>
      <c r="R59" s="533">
        <v>1000.0116823794671</v>
      </c>
      <c r="S59" s="533">
        <v>2990.3179920157854</v>
      </c>
      <c r="T59" s="533">
        <v>844.66019417475729</v>
      </c>
      <c r="U59" s="533">
        <v>771.8351231235813</v>
      </c>
      <c r="V59" s="286">
        <v>1502.9</v>
      </c>
      <c r="W59" s="533">
        <v>843.08142135524065</v>
      </c>
      <c r="X59" s="533">
        <v>2203.3855799373041</v>
      </c>
      <c r="Y59" s="533">
        <v>1636.2916215573921</v>
      </c>
      <c r="Z59" s="286">
        <v>1442</v>
      </c>
    </row>
    <row r="60" spans="1:28">
      <c r="A60" s="871" t="s">
        <v>1</v>
      </c>
      <c r="B60" s="92" t="s">
        <v>84</v>
      </c>
      <c r="C60" s="286"/>
      <c r="D60" s="286">
        <v>74.527000000000001</v>
      </c>
      <c r="E60" s="286"/>
      <c r="F60" s="286">
        <v>135.96799999999999</v>
      </c>
      <c r="G60" s="286">
        <v>82.858000000000004</v>
      </c>
      <c r="H60" s="286">
        <v>136.833</v>
      </c>
      <c r="I60" s="286">
        <v>53.478999999999999</v>
      </c>
      <c r="J60" s="286">
        <v>115.84288000000001</v>
      </c>
      <c r="K60" s="286">
        <v>113.242</v>
      </c>
      <c r="L60" s="286">
        <v>195.45599999999999</v>
      </c>
      <c r="M60" s="286">
        <v>17.225560000000002</v>
      </c>
      <c r="N60" s="286">
        <v>237.33600000000001</v>
      </c>
      <c r="O60" s="286">
        <v>253.52199999999999</v>
      </c>
      <c r="P60" s="286">
        <v>201.50413209999999</v>
      </c>
      <c r="Q60" s="286">
        <v>201.50413209999999</v>
      </c>
      <c r="R60" s="286">
        <v>103.88908869999999</v>
      </c>
      <c r="S60" s="286">
        <v>159.5336868</v>
      </c>
      <c r="T60" s="286">
        <v>193.71299999999999</v>
      </c>
      <c r="U60" s="286">
        <v>114.46299999999999</v>
      </c>
      <c r="V60" s="286">
        <v>151.85046642323803</v>
      </c>
      <c r="W60" s="533">
        <v>191.61979861100014</v>
      </c>
      <c r="X60" s="286">
        <v>205.88195000000002</v>
      </c>
      <c r="Y60" s="286">
        <v>234.92463179999982</v>
      </c>
      <c r="Z60" s="286">
        <f>277491.852544/1000</f>
        <v>277.49185254400004</v>
      </c>
    </row>
    <row r="61" spans="1:28">
      <c r="A61" s="871"/>
      <c r="B61" s="92" t="s">
        <v>57</v>
      </c>
      <c r="C61" s="286">
        <v>12077</v>
      </c>
      <c r="D61" s="286">
        <v>12000</v>
      </c>
      <c r="E61" s="286">
        <v>12000</v>
      </c>
      <c r="F61" s="286">
        <v>21000</v>
      </c>
      <c r="G61" s="286">
        <v>13543</v>
      </c>
      <c r="H61" s="286">
        <v>22323</v>
      </c>
      <c r="I61" s="286">
        <v>9714</v>
      </c>
      <c r="J61" s="286">
        <v>19187.669999999998</v>
      </c>
      <c r="K61" s="286">
        <v>19480</v>
      </c>
      <c r="L61" s="286">
        <v>34296</v>
      </c>
      <c r="M61" s="286">
        <v>27191.63</v>
      </c>
      <c r="N61" s="286">
        <v>37637</v>
      </c>
      <c r="O61" s="286">
        <v>37230</v>
      </c>
      <c r="P61" s="286">
        <v>28160.842830000001</v>
      </c>
      <c r="Q61" s="286">
        <v>28160.842830000001</v>
      </c>
      <c r="R61" s="286">
        <v>31137</v>
      </c>
      <c r="S61" s="286">
        <v>31017.414089999998</v>
      </c>
      <c r="T61" s="286">
        <v>26773</v>
      </c>
      <c r="U61" s="286">
        <v>21709</v>
      </c>
      <c r="V61" s="286">
        <v>22754.040792175834</v>
      </c>
      <c r="W61" s="286">
        <v>26006.904304000018</v>
      </c>
      <c r="X61" s="286">
        <v>30319.036067163262</v>
      </c>
      <c r="Y61" s="286">
        <v>33567.607149999982</v>
      </c>
      <c r="Z61" s="286">
        <v>36547.312769999997</v>
      </c>
    </row>
    <row r="62" spans="1:28">
      <c r="A62" s="871"/>
      <c r="B62" s="92" t="s">
        <v>524</v>
      </c>
      <c r="C62" s="286">
        <v>12077</v>
      </c>
      <c r="D62" s="286">
        <v>12000</v>
      </c>
      <c r="E62" s="286">
        <v>12000</v>
      </c>
      <c r="F62" s="286">
        <v>21000</v>
      </c>
      <c r="G62" s="286">
        <v>13543</v>
      </c>
      <c r="H62" s="286">
        <v>22033</v>
      </c>
      <c r="I62" s="286">
        <v>17100</v>
      </c>
      <c r="J62" s="286">
        <v>18833</v>
      </c>
      <c r="K62" s="286">
        <v>11394</v>
      </c>
      <c r="L62" s="286">
        <v>34296</v>
      </c>
      <c r="M62" s="286">
        <v>27291</v>
      </c>
      <c r="N62" s="286">
        <v>37631</v>
      </c>
      <c r="O62" s="286">
        <v>37209</v>
      </c>
      <c r="P62" s="286">
        <v>41810</v>
      </c>
      <c r="Q62" s="286">
        <v>28159</v>
      </c>
      <c r="R62" s="286">
        <v>31137</v>
      </c>
      <c r="S62" s="286">
        <v>24170</v>
      </c>
      <c r="T62" s="286">
        <v>26741</v>
      </c>
      <c r="U62" s="286">
        <v>21675</v>
      </c>
      <c r="V62" s="286">
        <v>22706</v>
      </c>
      <c r="W62" s="533">
        <v>26007</v>
      </c>
      <c r="X62" s="286">
        <v>30319</v>
      </c>
      <c r="Y62" s="286">
        <v>33568</v>
      </c>
      <c r="Z62" s="286">
        <v>36551</v>
      </c>
    </row>
    <row r="63" spans="1:28">
      <c r="A63" s="871"/>
      <c r="B63" s="92" t="s">
        <v>56</v>
      </c>
      <c r="C63" s="286">
        <v>6210.1515276972759</v>
      </c>
      <c r="D63" s="286">
        <v>6666.666666666667</v>
      </c>
      <c r="E63" s="286">
        <v>6250</v>
      </c>
      <c r="F63" s="533">
        <v>6474.666666666667</v>
      </c>
      <c r="G63" s="533">
        <v>6118.142213689729</v>
      </c>
      <c r="H63" s="533">
        <v>6129.6868700443492</v>
      </c>
      <c r="I63" s="533">
        <v>5505.3530986205478</v>
      </c>
      <c r="J63" s="533">
        <v>6037.3604507477994</v>
      </c>
      <c r="K63" s="533">
        <v>5813.2443531827512</v>
      </c>
      <c r="L63" s="533">
        <v>5699.0902729181244</v>
      </c>
      <c r="M63" s="533">
        <v>633.48758423088282</v>
      </c>
      <c r="N63" s="533">
        <v>6305.9223636315328</v>
      </c>
      <c r="O63" s="533">
        <v>6809.6159011549826</v>
      </c>
      <c r="P63" s="533">
        <v>7155.4723456407282</v>
      </c>
      <c r="Q63" s="533">
        <v>7155.4723456407282</v>
      </c>
      <c r="R63" s="533">
        <v>3336.5156790956094</v>
      </c>
      <c r="S63" s="533">
        <v>5143.358706083548</v>
      </c>
      <c r="T63" s="533">
        <v>7235.386396742987</v>
      </c>
      <c r="U63" s="533">
        <v>5272.6058316827121</v>
      </c>
      <c r="V63" s="533">
        <v>6673.5604374697741</v>
      </c>
      <c r="W63" s="533">
        <v>7368.0356712631828</v>
      </c>
      <c r="X63" s="533">
        <v>6790.517665005138</v>
      </c>
      <c r="Y63" s="533">
        <v>6998.5516319413891</v>
      </c>
      <c r="Z63" s="286">
        <v>7592</v>
      </c>
    </row>
    <row r="64" spans="1:28" ht="14.1" customHeight="1">
      <c r="A64" s="871" t="s">
        <v>0</v>
      </c>
      <c r="B64" s="92" t="s">
        <v>84</v>
      </c>
      <c r="C64" s="286">
        <v>250</v>
      </c>
      <c r="D64" s="286">
        <v>325</v>
      </c>
      <c r="E64" s="286">
        <v>160</v>
      </c>
      <c r="F64" s="286">
        <v>120</v>
      </c>
      <c r="G64" s="286">
        <v>122</v>
      </c>
      <c r="H64" s="286">
        <v>134</v>
      </c>
      <c r="I64" s="286">
        <v>144</v>
      </c>
      <c r="J64" s="286">
        <v>128</v>
      </c>
      <c r="K64" s="286">
        <v>31</v>
      </c>
      <c r="L64" s="286">
        <v>40</v>
      </c>
      <c r="M64" s="286">
        <v>41.8</v>
      </c>
      <c r="N64" s="286">
        <v>44</v>
      </c>
      <c r="O64" s="286">
        <v>42</v>
      </c>
      <c r="P64" s="286">
        <v>273.584</v>
      </c>
      <c r="Q64" s="286">
        <v>554.13024110344827</v>
      </c>
      <c r="R64" s="286">
        <v>603.33654941094426</v>
      </c>
      <c r="S64" s="286">
        <v>42.008000000000003</v>
      </c>
      <c r="T64" s="286">
        <v>38.715000000000003</v>
      </c>
      <c r="U64" s="286">
        <v>45</v>
      </c>
      <c r="V64" s="286">
        <v>80</v>
      </c>
      <c r="W64" s="533">
        <v>150</v>
      </c>
      <c r="X64" s="286">
        <v>337.21199999999999</v>
      </c>
      <c r="Y64" s="286">
        <v>250</v>
      </c>
      <c r="Z64" s="286">
        <v>300</v>
      </c>
      <c r="AB64" s="17"/>
    </row>
    <row r="65" spans="1:28">
      <c r="A65" s="871"/>
      <c r="B65" s="92" t="s">
        <v>57</v>
      </c>
      <c r="C65" s="286">
        <v>46375</v>
      </c>
      <c r="D65" s="286">
        <v>45500</v>
      </c>
      <c r="E65" s="286">
        <v>37500</v>
      </c>
      <c r="F65" s="286">
        <v>26500</v>
      </c>
      <c r="G65" s="286">
        <v>26300</v>
      </c>
      <c r="H65" s="286">
        <v>28000</v>
      </c>
      <c r="I65" s="286">
        <v>35000</v>
      </c>
      <c r="J65" s="286">
        <v>28000</v>
      </c>
      <c r="K65" s="286">
        <v>10300</v>
      </c>
      <c r="L65" s="286">
        <v>13000</v>
      </c>
      <c r="M65" s="286">
        <v>15000</v>
      </c>
      <c r="N65" s="286">
        <v>13000</v>
      </c>
      <c r="O65" s="286">
        <v>12500</v>
      </c>
      <c r="P65" s="286">
        <v>41810</v>
      </c>
      <c r="Q65" s="286">
        <v>84683.992413793094</v>
      </c>
      <c r="R65" s="286">
        <v>84683.992413793094</v>
      </c>
      <c r="S65" s="286"/>
      <c r="T65" s="286"/>
      <c r="U65" s="286"/>
      <c r="V65" s="286"/>
      <c r="W65" s="286"/>
      <c r="X65" s="286"/>
      <c r="Y65" s="286"/>
      <c r="Z65" s="286"/>
      <c r="AB65" s="17"/>
    </row>
    <row r="66" spans="1:28">
      <c r="A66" s="871"/>
      <c r="B66" s="92" t="s">
        <v>524</v>
      </c>
      <c r="C66" s="286">
        <v>42551</v>
      </c>
      <c r="D66" s="286">
        <v>37269</v>
      </c>
      <c r="E66" s="286">
        <v>39000</v>
      </c>
      <c r="F66" s="286">
        <v>40809</v>
      </c>
      <c r="G66" s="286">
        <v>70585</v>
      </c>
      <c r="H66" s="286">
        <v>65454</v>
      </c>
      <c r="I66" s="286">
        <v>67201</v>
      </c>
      <c r="J66" s="286">
        <v>49707</v>
      </c>
      <c r="K66" s="286">
        <v>10300</v>
      </c>
      <c r="L66" s="286">
        <v>4000</v>
      </c>
      <c r="M66" s="286">
        <v>6478</v>
      </c>
      <c r="N66" s="286">
        <v>8645</v>
      </c>
      <c r="O66" s="286">
        <v>21377</v>
      </c>
      <c r="P66" s="286">
        <v>21753</v>
      </c>
      <c r="Q66" s="286">
        <v>18059</v>
      </c>
      <c r="R66" s="286">
        <v>22114</v>
      </c>
      <c r="S66" s="286">
        <v>22094</v>
      </c>
      <c r="T66" s="286">
        <v>22070</v>
      </c>
      <c r="U66" s="286">
        <v>27474</v>
      </c>
      <c r="V66" s="286">
        <v>50342</v>
      </c>
      <c r="W66" s="533">
        <v>82068</v>
      </c>
      <c r="X66" s="286"/>
      <c r="Y66" s="286"/>
      <c r="Z66" s="286"/>
    </row>
    <row r="67" spans="1:28">
      <c r="A67" s="871"/>
      <c r="B67" s="92" t="s">
        <v>56</v>
      </c>
      <c r="C67" s="286">
        <v>5390.8355795148245</v>
      </c>
      <c r="D67" s="286">
        <v>7142.8571428571431</v>
      </c>
      <c r="E67" s="286">
        <v>4266.666666666667</v>
      </c>
      <c r="F67" s="286">
        <v>4528.3018867924529</v>
      </c>
      <c r="G67" s="286">
        <v>4638.7832699619776</v>
      </c>
      <c r="H67" s="286">
        <v>4785.7142857142853</v>
      </c>
      <c r="I67" s="286">
        <v>4114.2857142857147</v>
      </c>
      <c r="J67" s="286">
        <v>4571.4285714285716</v>
      </c>
      <c r="K67" s="286">
        <v>3009.7087378640776</v>
      </c>
      <c r="L67" s="286">
        <v>3076.9230769230771</v>
      </c>
      <c r="M67" s="286">
        <v>2786.6666666666665</v>
      </c>
      <c r="N67" s="286">
        <v>3384.6153846153848</v>
      </c>
      <c r="O67" s="286">
        <v>3360</v>
      </c>
      <c r="P67" s="286">
        <v>6543.5063381966038</v>
      </c>
      <c r="Q67" s="286">
        <v>6543.5063381966047</v>
      </c>
      <c r="R67" s="286">
        <v>7124.5643032847192</v>
      </c>
      <c r="S67" s="286"/>
      <c r="T67" s="286"/>
      <c r="U67" s="286"/>
      <c r="V67" s="286"/>
      <c r="W67" s="533">
        <v>1827.8000000000002</v>
      </c>
      <c r="X67" s="286">
        <v>66434</v>
      </c>
      <c r="Y67" s="286">
        <v>48504</v>
      </c>
      <c r="Z67" s="286">
        <v>65878</v>
      </c>
      <c r="AB67" s="17"/>
    </row>
    <row r="68" spans="1:28">
      <c r="A68" s="17"/>
      <c r="B68" s="17"/>
      <c r="C68" s="17"/>
      <c r="D68" s="17"/>
      <c r="E68" s="17"/>
      <c r="F68" s="17"/>
      <c r="G68" s="17"/>
      <c r="H68" s="17"/>
      <c r="I68" s="17"/>
      <c r="J68" s="17"/>
      <c r="K68" s="17"/>
      <c r="L68" s="17"/>
      <c r="M68" s="17"/>
    </row>
    <row r="69" spans="1:28" ht="14.7" customHeight="1">
      <c r="A69" s="44" t="s">
        <v>18</v>
      </c>
      <c r="B69" s="13"/>
      <c r="D69" s="13"/>
      <c r="E69" s="13"/>
      <c r="F69" s="13"/>
      <c r="G69" s="13"/>
      <c r="H69" s="13"/>
      <c r="I69" s="13"/>
      <c r="J69" s="13"/>
      <c r="K69" s="13"/>
      <c r="L69" s="13"/>
      <c r="M69" s="13"/>
    </row>
    <row r="70" spans="1:28">
      <c r="A70" s="17"/>
      <c r="B70" s="17"/>
      <c r="D70" s="17"/>
      <c r="E70" s="17"/>
      <c r="F70" s="17"/>
      <c r="G70" s="17"/>
      <c r="H70" s="17"/>
      <c r="I70" s="17"/>
      <c r="J70" s="17"/>
      <c r="K70" s="17"/>
      <c r="L70" s="17"/>
      <c r="M70" s="17"/>
    </row>
    <row r="71" spans="1:28">
      <c r="A71" s="13" t="s">
        <v>380</v>
      </c>
      <c r="B71" s="17"/>
      <c r="D71" s="43"/>
      <c r="E71" s="43"/>
      <c r="F71" s="43"/>
      <c r="G71" s="43"/>
      <c r="H71" s="43"/>
      <c r="I71" s="43"/>
      <c r="J71" s="43"/>
      <c r="K71" s="43"/>
      <c r="L71" s="43"/>
      <c r="M71" s="43"/>
    </row>
    <row r="72" spans="1:28">
      <c r="A72" s="17"/>
      <c r="B72" s="17"/>
      <c r="D72" s="41"/>
      <c r="E72" s="52"/>
      <c r="F72" s="43"/>
      <c r="G72" s="43"/>
      <c r="H72" s="43"/>
      <c r="I72" s="43"/>
      <c r="J72" s="43"/>
      <c r="K72" s="43"/>
      <c r="L72" s="43"/>
      <c r="M72" s="43"/>
    </row>
    <row r="73" spans="1:28" ht="15" customHeight="1">
      <c r="A73" s="41" t="s">
        <v>115</v>
      </c>
      <c r="B73" s="17"/>
      <c r="D73" s="17"/>
      <c r="E73" s="17"/>
      <c r="F73" s="17"/>
      <c r="G73" s="17"/>
      <c r="H73" s="17"/>
      <c r="I73" s="17"/>
      <c r="J73" s="17"/>
      <c r="K73" s="17"/>
      <c r="L73" s="17"/>
      <c r="M73" s="17"/>
    </row>
    <row r="74" spans="1:28">
      <c r="B74" s="17"/>
      <c r="D74" s="41"/>
      <c r="E74" s="43"/>
      <c r="F74" s="43"/>
      <c r="G74" s="43"/>
      <c r="H74" s="43"/>
      <c r="I74" s="43"/>
      <c r="J74" s="43"/>
      <c r="K74" s="43"/>
      <c r="L74" s="43"/>
      <c r="M74" s="43"/>
    </row>
    <row r="75" spans="1:28" ht="15" customHeight="1">
      <c r="A75" s="17" t="s">
        <v>116</v>
      </c>
      <c r="B75" s="57"/>
      <c r="D75" s="42"/>
      <c r="E75" s="42"/>
      <c r="F75" s="42"/>
      <c r="G75" s="42"/>
      <c r="H75" s="42"/>
      <c r="I75" s="42"/>
      <c r="J75" s="42"/>
      <c r="K75" s="42"/>
      <c r="L75" s="42"/>
      <c r="M75" s="42"/>
    </row>
    <row r="76" spans="1:28">
      <c r="B76" s="17"/>
      <c r="D76" s="42"/>
      <c r="E76" s="42"/>
      <c r="F76" s="42"/>
      <c r="G76" s="42"/>
      <c r="H76" s="42"/>
      <c r="I76" s="42"/>
      <c r="J76" s="42"/>
      <c r="K76" s="42"/>
      <c r="L76" s="42"/>
      <c r="M76" s="42"/>
    </row>
    <row r="77" spans="1:28">
      <c r="A77" s="17" t="s">
        <v>568</v>
      </c>
      <c r="B77" s="17"/>
      <c r="D77" s="42"/>
      <c r="E77" s="42"/>
      <c r="F77" s="42"/>
      <c r="G77" s="42"/>
      <c r="H77" s="42"/>
      <c r="I77" s="42"/>
      <c r="J77" s="42"/>
      <c r="K77" s="42"/>
      <c r="L77" s="42"/>
      <c r="M77" s="42"/>
    </row>
    <row r="78" spans="1:28">
      <c r="B78" s="17"/>
      <c r="D78" s="42"/>
      <c r="E78" s="42"/>
      <c r="F78" s="42"/>
      <c r="G78" s="42"/>
      <c r="H78" s="42"/>
      <c r="I78" s="42"/>
      <c r="J78" s="42"/>
      <c r="K78" s="42"/>
      <c r="L78" s="42"/>
      <c r="M78" s="42"/>
    </row>
    <row r="79" spans="1:28">
      <c r="A79" s="17" t="s">
        <v>2736</v>
      </c>
      <c r="B79" s="17"/>
      <c r="D79" s="42"/>
      <c r="E79" s="42"/>
      <c r="F79" s="42"/>
      <c r="G79" s="42"/>
      <c r="H79" s="42"/>
      <c r="I79" s="42"/>
      <c r="J79" s="42"/>
      <c r="K79" s="42"/>
      <c r="L79" s="42"/>
      <c r="M79" s="42"/>
    </row>
    <row r="80" spans="1:28">
      <c r="B80" s="17"/>
      <c r="D80" s="42"/>
      <c r="E80" s="42"/>
      <c r="F80" s="42"/>
      <c r="G80" s="42"/>
      <c r="H80" s="42"/>
      <c r="I80" s="42"/>
      <c r="J80" s="42"/>
      <c r="K80" s="42"/>
      <c r="L80" s="42"/>
      <c r="M80" s="42"/>
    </row>
    <row r="81" spans="1:13">
      <c r="A81" s="17" t="s">
        <v>3172</v>
      </c>
      <c r="B81" s="17"/>
      <c r="C81" s="17"/>
      <c r="D81" s="17"/>
      <c r="E81" s="17"/>
      <c r="F81" s="17"/>
      <c r="G81" s="17"/>
      <c r="H81" s="17"/>
      <c r="I81" s="17"/>
      <c r="J81" s="17"/>
      <c r="K81" s="17"/>
      <c r="L81" s="17"/>
      <c r="M81" s="17"/>
    </row>
    <row r="83" spans="1:13">
      <c r="A83" s="17" t="s">
        <v>3171</v>
      </c>
    </row>
    <row r="84" spans="1:13">
      <c r="A84" s="42"/>
    </row>
    <row r="85" spans="1:13">
      <c r="A85" s="53" t="s">
        <v>2735</v>
      </c>
    </row>
    <row r="87" spans="1:13">
      <c r="A87" s="53" t="s">
        <v>102</v>
      </c>
    </row>
    <row r="89" spans="1:13">
      <c r="A89" s="42" t="s">
        <v>3392</v>
      </c>
    </row>
    <row r="90" spans="1:13">
      <c r="A90" s="42"/>
    </row>
    <row r="91" spans="1:13">
      <c r="A91" s="42" t="s">
        <v>3390</v>
      </c>
    </row>
    <row r="92" spans="1:13">
      <c r="A92" s="42"/>
    </row>
    <row r="93" spans="1:13">
      <c r="A93" s="42" t="s">
        <v>3391</v>
      </c>
    </row>
    <row r="95" spans="1:13">
      <c r="A95" s="42" t="s">
        <v>102</v>
      </c>
    </row>
    <row r="97" spans="1:1">
      <c r="A97" s="53"/>
    </row>
  </sheetData>
  <protectedRanges>
    <protectedRange sqref="Q25:U25" name="Plage1_8"/>
    <protectedRange sqref="Z57" name="Range3_22_1"/>
  </protectedRanges>
  <mergeCells count="16">
    <mergeCell ref="A32:A35"/>
    <mergeCell ref="A56:A59"/>
    <mergeCell ref="A60:A63"/>
    <mergeCell ref="A64:A67"/>
    <mergeCell ref="A36:A39"/>
    <mergeCell ref="A40:A43"/>
    <mergeCell ref="A44:A47"/>
    <mergeCell ref="A48:A51"/>
    <mergeCell ref="A52:A55"/>
    <mergeCell ref="A28:A31"/>
    <mergeCell ref="A12:A15"/>
    <mergeCell ref="A20:A23"/>
    <mergeCell ref="A4:A7"/>
    <mergeCell ref="A8:A11"/>
    <mergeCell ref="A16:A19"/>
    <mergeCell ref="A24:A27"/>
  </mergeCells>
  <conditionalFormatting sqref="C3:M3">
    <cfRule type="expression" dxfId="47" priority="2" stopIfTrue="1">
      <formula>ISNA(ACTIVECELL)</formula>
    </cfRule>
  </conditionalFormatting>
  <conditionalFormatting sqref="N1:O2">
    <cfRule type="expression" dxfId="46" priority="1" stopIfTrue="1">
      <formula>#N/A</formula>
    </cfRule>
  </conditionalFormatting>
  <hyperlinks>
    <hyperlink ref="AB3" location="Content!A1" display="Back to content page" xr:uid="{00000000-0004-0000-2F01-000000000000}"/>
  </hyperlinks>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1-000000000000}">
  <sheetPr codeName="Sheet305"/>
  <dimension ref="A1:AE93"/>
  <sheetViews>
    <sheetView topLeftCell="A72" zoomScale="99" zoomScaleNormal="99" workbookViewId="0">
      <selection activeCell="D97" sqref="D97"/>
    </sheetView>
  </sheetViews>
  <sheetFormatPr defaultRowHeight="14.4"/>
  <cols>
    <col min="1" max="1" width="14.77734375" customWidth="1"/>
    <col min="2" max="2" width="27.5546875" customWidth="1"/>
    <col min="3" max="20" width="13" customWidth="1"/>
    <col min="21" max="22" width="13" bestFit="1" customWidth="1"/>
    <col min="23" max="25" width="11.33203125" customWidth="1"/>
    <col min="26" max="26" width="12" customWidth="1"/>
    <col min="28" max="28" width="14.77734375" hidden="1" customWidth="1"/>
    <col min="29" max="29" width="0" hidden="1" customWidth="1"/>
  </cols>
  <sheetData>
    <row r="1" spans="1:31">
      <c r="A1" s="18" t="s">
        <v>3021</v>
      </c>
      <c r="B1" s="17"/>
      <c r="C1" s="17"/>
      <c r="D1" s="17"/>
      <c r="E1" s="17"/>
      <c r="F1" s="17"/>
      <c r="G1" s="17"/>
      <c r="H1" s="17"/>
      <c r="I1" s="17"/>
      <c r="J1" s="17"/>
      <c r="K1" s="17"/>
      <c r="L1" s="17"/>
      <c r="M1" s="17"/>
      <c r="N1" s="62"/>
      <c r="O1" s="62"/>
      <c r="P1" s="17"/>
      <c r="R1" s="13"/>
      <c r="S1" s="13"/>
      <c r="T1" s="13"/>
      <c r="U1" s="13"/>
      <c r="V1" s="13"/>
      <c r="W1" s="13"/>
      <c r="X1" s="13"/>
      <c r="Y1" s="13"/>
      <c r="Z1" s="13"/>
    </row>
    <row r="2" spans="1:31">
      <c r="A2" s="40"/>
      <c r="B2" s="40"/>
      <c r="C2" s="40"/>
      <c r="D2" s="17" t="s">
        <v>15</v>
      </c>
      <c r="E2" s="40"/>
      <c r="F2" s="40"/>
      <c r="G2" s="40"/>
      <c r="H2" s="40"/>
      <c r="I2" s="40"/>
      <c r="J2" s="40"/>
      <c r="K2" s="17"/>
      <c r="L2" s="17"/>
      <c r="M2" s="17"/>
      <c r="N2" s="62"/>
      <c r="O2" s="62"/>
      <c r="P2" s="17"/>
      <c r="R2" s="13"/>
      <c r="S2" s="13"/>
      <c r="T2" s="13"/>
      <c r="U2" s="13"/>
      <c r="V2" s="13"/>
      <c r="W2" s="13"/>
      <c r="X2" s="13"/>
      <c r="Y2" s="13"/>
      <c r="Z2" s="13"/>
    </row>
    <row r="3" spans="1:31">
      <c r="A3" s="216" t="s">
        <v>14</v>
      </c>
      <c r="B3" s="216"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B3" s="1" t="s">
        <v>528</v>
      </c>
      <c r="AE3" s="1" t="s">
        <v>528</v>
      </c>
    </row>
    <row r="4" spans="1:31">
      <c r="A4" s="871" t="s">
        <v>13</v>
      </c>
      <c r="B4" s="92" t="s">
        <v>84</v>
      </c>
      <c r="C4" s="286">
        <v>12.75</v>
      </c>
      <c r="D4" s="286">
        <v>27.055</v>
      </c>
      <c r="E4" s="286">
        <v>31.446999999999999</v>
      </c>
      <c r="F4" s="286">
        <v>58.85</v>
      </c>
      <c r="G4" s="286">
        <v>49.978000000000002</v>
      </c>
      <c r="H4" s="286">
        <v>66.001000000000005</v>
      </c>
      <c r="I4" s="286">
        <v>70.540000000000006</v>
      </c>
      <c r="J4" s="286">
        <v>66.66</v>
      </c>
      <c r="K4" s="286">
        <v>91.924000000000007</v>
      </c>
      <c r="L4" s="286">
        <v>110.828</v>
      </c>
      <c r="M4" s="286">
        <v>115.164</v>
      </c>
      <c r="N4" s="286">
        <v>161.11600000000001</v>
      </c>
      <c r="O4" s="286">
        <v>66.616</v>
      </c>
      <c r="P4" s="286">
        <v>191.72800000000001</v>
      </c>
      <c r="Q4" s="286">
        <v>252.48</v>
      </c>
      <c r="R4" s="286">
        <v>267.23399999999998</v>
      </c>
      <c r="S4" s="286">
        <v>270.30700000000002</v>
      </c>
      <c r="T4" s="286">
        <v>217.52199999999999</v>
      </c>
      <c r="U4" s="286">
        <v>212.089</v>
      </c>
      <c r="V4" s="286">
        <v>211.77600000000001</v>
      </c>
      <c r="W4" s="607">
        <v>223.976</v>
      </c>
      <c r="X4" s="607">
        <v>222.33199999999999</v>
      </c>
      <c r="Y4" s="607">
        <v>226.172</v>
      </c>
      <c r="Z4" s="607">
        <v>233.483</v>
      </c>
    </row>
    <row r="5" spans="1:31">
      <c r="A5" s="871"/>
      <c r="B5" s="92" t="s">
        <v>57</v>
      </c>
      <c r="C5" s="286">
        <v>38541</v>
      </c>
      <c r="D5" s="286">
        <v>81482</v>
      </c>
      <c r="E5" s="286">
        <v>75867</v>
      </c>
      <c r="F5" s="286">
        <v>150279</v>
      </c>
      <c r="G5" s="286">
        <v>173249</v>
      </c>
      <c r="H5" s="286">
        <v>162607</v>
      </c>
      <c r="I5" s="286">
        <v>197646</v>
      </c>
      <c r="J5" s="286">
        <v>231741</v>
      </c>
      <c r="K5" s="286">
        <v>259083</v>
      </c>
      <c r="L5" s="286">
        <v>289347</v>
      </c>
      <c r="M5" s="286">
        <v>297174</v>
      </c>
      <c r="N5" s="286">
        <v>317364</v>
      </c>
      <c r="O5" s="286">
        <v>342824</v>
      </c>
      <c r="P5" s="286">
        <v>334662</v>
      </c>
      <c r="Q5" s="286"/>
      <c r="R5" s="286"/>
      <c r="S5" s="286"/>
      <c r="T5" s="286"/>
      <c r="U5" s="286"/>
      <c r="V5" s="286"/>
      <c r="W5" s="286"/>
      <c r="X5" s="286"/>
      <c r="Y5" s="286"/>
      <c r="Z5" s="607"/>
    </row>
    <row r="6" spans="1:31">
      <c r="A6" s="871"/>
      <c r="B6" s="92" t="s">
        <v>524</v>
      </c>
      <c r="C6" s="286">
        <v>38541</v>
      </c>
      <c r="D6" s="286">
        <v>81482</v>
      </c>
      <c r="E6" s="286">
        <v>85766</v>
      </c>
      <c r="F6" s="286">
        <v>150281</v>
      </c>
      <c r="G6" s="286">
        <v>175202</v>
      </c>
      <c r="H6" s="286">
        <v>181778</v>
      </c>
      <c r="I6" s="286">
        <v>170000</v>
      </c>
      <c r="J6" s="286">
        <v>231741</v>
      </c>
      <c r="K6" s="286">
        <v>259081</v>
      </c>
      <c r="L6" s="286">
        <v>277772</v>
      </c>
      <c r="M6" s="286">
        <v>285287</v>
      </c>
      <c r="N6" s="286">
        <v>314232</v>
      </c>
      <c r="O6" s="286">
        <v>231620</v>
      </c>
      <c r="P6" s="286">
        <v>334662</v>
      </c>
      <c r="Q6" s="286">
        <v>335580</v>
      </c>
      <c r="R6" s="286">
        <v>335021</v>
      </c>
      <c r="S6" s="286">
        <v>344666</v>
      </c>
      <c r="T6" s="286">
        <v>325347</v>
      </c>
      <c r="U6" s="286">
        <v>337971</v>
      </c>
      <c r="V6" s="286">
        <v>336835</v>
      </c>
      <c r="W6" s="286">
        <v>345322</v>
      </c>
      <c r="X6" s="286">
        <v>350824</v>
      </c>
      <c r="Y6" s="286">
        <v>351479</v>
      </c>
      <c r="Z6" s="286">
        <v>361101</v>
      </c>
    </row>
    <row r="7" spans="1:31">
      <c r="A7" s="871"/>
      <c r="B7" s="92" t="s">
        <v>56</v>
      </c>
      <c r="C7" s="286">
        <v>330.81653304273374</v>
      </c>
      <c r="D7" s="286">
        <v>332.036523403942</v>
      </c>
      <c r="E7" s="286">
        <v>414.50169375354238</v>
      </c>
      <c r="F7" s="286">
        <v>391.60494812981187</v>
      </c>
      <c r="G7" s="286">
        <v>288.4749695524938</v>
      </c>
      <c r="H7" s="286">
        <v>405.89273524510014</v>
      </c>
      <c r="I7" s="286">
        <v>356.90072149196038</v>
      </c>
      <c r="J7" s="286">
        <v>287.64871127681334</v>
      </c>
      <c r="K7" s="286">
        <v>354.80521686100593</v>
      </c>
      <c r="L7" s="286">
        <v>383.02799061334662</v>
      </c>
      <c r="M7" s="286">
        <v>387.53053766480247</v>
      </c>
      <c r="N7" s="286">
        <v>507.6694269041227</v>
      </c>
      <c r="O7" s="286">
        <v>194.3154504935477</v>
      </c>
      <c r="P7" s="286">
        <v>572.9004189301445</v>
      </c>
      <c r="Q7" s="286">
        <v>752.40000000000009</v>
      </c>
      <c r="R7" s="286">
        <v>797.7</v>
      </c>
      <c r="S7" s="286">
        <v>784.30000000000007</v>
      </c>
      <c r="T7" s="286">
        <v>668.6</v>
      </c>
      <c r="U7" s="286">
        <v>627.5</v>
      </c>
      <c r="V7" s="286">
        <v>628.70000000000005</v>
      </c>
      <c r="W7" s="607">
        <v>648.6</v>
      </c>
      <c r="X7" s="607">
        <v>633.70000000000005</v>
      </c>
      <c r="Y7" s="607">
        <v>643.5</v>
      </c>
      <c r="Z7" s="607">
        <v>646.6</v>
      </c>
      <c r="AB7" s="33"/>
    </row>
    <row r="8" spans="1:31">
      <c r="A8" s="871" t="s">
        <v>12</v>
      </c>
      <c r="B8" s="92" t="s">
        <v>84</v>
      </c>
      <c r="C8" s="286">
        <v>1.23</v>
      </c>
      <c r="D8" s="286">
        <v>0.14699999999999999</v>
      </c>
      <c r="E8" s="286">
        <v>0.13700000000000001</v>
      </c>
      <c r="F8" s="286">
        <v>0.57799999999999996</v>
      </c>
      <c r="G8" s="286">
        <v>0.6</v>
      </c>
      <c r="H8" s="286">
        <v>0.6</v>
      </c>
      <c r="I8" s="286">
        <v>0.6</v>
      </c>
      <c r="J8" s="286">
        <v>0.6</v>
      </c>
      <c r="K8" s="286">
        <v>1.1599999999999999</v>
      </c>
      <c r="L8" s="286">
        <v>0.8</v>
      </c>
      <c r="M8" s="286">
        <v>0.6</v>
      </c>
      <c r="N8" s="286">
        <v>0.8</v>
      </c>
      <c r="O8" s="286">
        <v>1.5</v>
      </c>
      <c r="P8" s="286">
        <v>5.7</v>
      </c>
      <c r="Q8" s="286">
        <v>4.5</v>
      </c>
      <c r="R8" s="286">
        <v>3.6</v>
      </c>
      <c r="S8" s="286">
        <v>0.33900000000000002</v>
      </c>
      <c r="T8" s="286">
        <v>0.14499999999999999</v>
      </c>
      <c r="U8" s="286">
        <v>0.36099999999999999</v>
      </c>
      <c r="V8" s="286">
        <v>8.7999999999999995E-2</v>
      </c>
      <c r="W8" s="607">
        <v>1.3500799999999999</v>
      </c>
      <c r="X8" s="607">
        <v>1.0376800000000002</v>
      </c>
      <c r="Y8" s="607">
        <v>0.62502999999999997</v>
      </c>
      <c r="Z8" s="607">
        <v>0.40623999999999999</v>
      </c>
    </row>
    <row r="9" spans="1:31">
      <c r="A9" s="871"/>
      <c r="B9" s="92" t="s">
        <v>57</v>
      </c>
      <c r="C9" s="286">
        <v>1230</v>
      </c>
      <c r="D9" s="286">
        <v>150</v>
      </c>
      <c r="E9" s="286">
        <v>140</v>
      </c>
      <c r="F9" s="286">
        <v>600</v>
      </c>
      <c r="G9" s="286">
        <v>600</v>
      </c>
      <c r="H9" s="286">
        <v>600</v>
      </c>
      <c r="I9" s="286">
        <v>600</v>
      </c>
      <c r="J9" s="286">
        <v>600</v>
      </c>
      <c r="K9" s="286">
        <v>959</v>
      </c>
      <c r="L9" s="286">
        <v>518</v>
      </c>
      <c r="M9" s="286">
        <v>520</v>
      </c>
      <c r="N9" s="286">
        <v>2491</v>
      </c>
      <c r="O9" s="286">
        <v>2685</v>
      </c>
      <c r="P9" s="286">
        <v>9800</v>
      </c>
      <c r="Q9" s="286">
        <v>7600</v>
      </c>
      <c r="R9" s="286">
        <v>7235</v>
      </c>
      <c r="S9" s="286"/>
      <c r="T9" s="286"/>
      <c r="U9" s="286"/>
      <c r="V9" s="286"/>
      <c r="W9" s="286"/>
      <c r="X9" s="286"/>
      <c r="Y9" s="286"/>
      <c r="Z9" s="607"/>
    </row>
    <row r="10" spans="1:31">
      <c r="A10" s="871"/>
      <c r="B10" s="92" t="s">
        <v>524</v>
      </c>
      <c r="C10" s="286">
        <v>1230</v>
      </c>
      <c r="D10" s="286">
        <v>1000</v>
      </c>
      <c r="E10" s="286">
        <v>1000</v>
      </c>
      <c r="F10" s="286">
        <v>600</v>
      </c>
      <c r="G10" s="286">
        <v>1000</v>
      </c>
      <c r="H10" s="286">
        <v>1117</v>
      </c>
      <c r="I10" s="286">
        <v>1000</v>
      </c>
      <c r="J10" s="286">
        <v>293</v>
      </c>
      <c r="K10" s="286">
        <v>959</v>
      </c>
      <c r="L10" s="286">
        <v>2350</v>
      </c>
      <c r="M10" s="286">
        <v>3075</v>
      </c>
      <c r="N10" s="286">
        <v>1408</v>
      </c>
      <c r="O10" s="286">
        <v>560</v>
      </c>
      <c r="P10" s="286">
        <v>641</v>
      </c>
      <c r="Q10" s="286">
        <v>1239</v>
      </c>
      <c r="R10" s="286">
        <v>636</v>
      </c>
      <c r="S10" s="286">
        <v>1136</v>
      </c>
      <c r="T10" s="286">
        <v>896</v>
      </c>
      <c r="U10" s="286">
        <v>1913</v>
      </c>
      <c r="V10" s="286">
        <v>638</v>
      </c>
      <c r="W10" s="286"/>
      <c r="X10" s="286"/>
      <c r="Y10" s="286"/>
      <c r="Z10" s="607"/>
    </row>
    <row r="11" spans="1:31">
      <c r="A11" s="871"/>
      <c r="B11" s="92" t="s">
        <v>56</v>
      </c>
      <c r="C11" s="286">
        <v>1000</v>
      </c>
      <c r="D11" s="286">
        <v>980</v>
      </c>
      <c r="E11" s="286">
        <v>978.57142857142856</v>
      </c>
      <c r="F11" s="286">
        <v>963.33333333333337</v>
      </c>
      <c r="G11" s="286">
        <v>1000</v>
      </c>
      <c r="H11" s="286">
        <v>1000</v>
      </c>
      <c r="I11" s="286">
        <v>1000</v>
      </c>
      <c r="J11" s="286">
        <v>1000</v>
      </c>
      <c r="K11" s="286">
        <v>1209.5933263816476</v>
      </c>
      <c r="L11" s="286">
        <v>1544.4015444015445</v>
      </c>
      <c r="M11" s="286">
        <v>1153.8461538461538</v>
      </c>
      <c r="N11" s="286">
        <v>321.15616218386191</v>
      </c>
      <c r="O11" s="286">
        <v>558.65921787709499</v>
      </c>
      <c r="P11" s="286">
        <v>581.63265306122446</v>
      </c>
      <c r="Q11" s="286">
        <v>592.10526315789468</v>
      </c>
      <c r="R11" s="286">
        <v>497.58120248790601</v>
      </c>
      <c r="S11" s="286">
        <v>298.40000000000003</v>
      </c>
      <c r="T11" s="286">
        <v>161.80000000000001</v>
      </c>
      <c r="U11" s="286">
        <v>188.70000000000002</v>
      </c>
      <c r="V11" s="286">
        <v>137.9</v>
      </c>
      <c r="W11" s="607">
        <v>588.20000000000005</v>
      </c>
      <c r="X11" s="607">
        <v>603.9</v>
      </c>
      <c r="Y11" s="607">
        <v>243.7</v>
      </c>
      <c r="Z11" s="607">
        <v>250.5</v>
      </c>
    </row>
    <row r="12" spans="1:31">
      <c r="A12" s="871" t="s">
        <v>483</v>
      </c>
      <c r="B12" s="92" t="s">
        <v>84</v>
      </c>
      <c r="C12" s="286">
        <v>0.82899999999999996</v>
      </c>
      <c r="D12" s="286">
        <v>0.84</v>
      </c>
      <c r="E12" s="286">
        <v>0.86</v>
      </c>
      <c r="F12" s="286">
        <v>0.87</v>
      </c>
      <c r="G12" s="286">
        <v>0.84</v>
      </c>
      <c r="H12" s="286">
        <v>0.88</v>
      </c>
      <c r="I12" s="286">
        <v>0.9</v>
      </c>
      <c r="J12" s="286">
        <v>0.84</v>
      </c>
      <c r="K12" s="286">
        <v>0.9</v>
      </c>
      <c r="L12" s="286">
        <v>0.90400000000000003</v>
      </c>
      <c r="M12" s="286">
        <v>0.91700000000000004</v>
      </c>
      <c r="N12" s="286">
        <v>0.91700000000000004</v>
      </c>
      <c r="O12" s="286">
        <v>0.92700000000000005</v>
      </c>
      <c r="P12" s="286">
        <v>0.93600000000000005</v>
      </c>
      <c r="Q12" s="286">
        <v>0.94499999999999995</v>
      </c>
      <c r="R12" s="286">
        <v>0.95699999999999996</v>
      </c>
      <c r="S12" s="286">
        <v>0.96199999999999997</v>
      </c>
      <c r="T12" s="286">
        <v>0.97</v>
      </c>
      <c r="U12" s="286">
        <v>0.97799999999999998</v>
      </c>
      <c r="V12" s="286">
        <v>0.98599999999999999</v>
      </c>
      <c r="W12" s="607">
        <v>4.5750000000000002</v>
      </c>
      <c r="X12" s="607">
        <v>4.702</v>
      </c>
      <c r="Y12" s="607">
        <v>4.7931899999999992</v>
      </c>
      <c r="Z12" s="607">
        <v>4.8471700000000002</v>
      </c>
    </row>
    <row r="13" spans="1:31">
      <c r="A13" s="871"/>
      <c r="B13" s="92" t="s">
        <v>57</v>
      </c>
      <c r="C13" s="286"/>
      <c r="D13" s="286"/>
      <c r="E13" s="286"/>
      <c r="F13" s="286"/>
      <c r="G13" s="286"/>
      <c r="H13" s="286"/>
      <c r="I13" s="286"/>
      <c r="J13" s="286"/>
      <c r="K13" s="286"/>
      <c r="L13" s="286"/>
      <c r="M13" s="286"/>
      <c r="N13" s="286"/>
      <c r="O13" s="286"/>
      <c r="P13" s="286"/>
      <c r="Q13" s="286"/>
      <c r="R13" s="286"/>
      <c r="S13" s="286"/>
      <c r="T13" s="286"/>
      <c r="U13" s="286"/>
      <c r="V13" s="286"/>
      <c r="W13" s="286"/>
      <c r="X13" s="286"/>
      <c r="Y13" s="286"/>
      <c r="Z13" s="607"/>
    </row>
    <row r="14" spans="1:31">
      <c r="A14" s="871"/>
      <c r="B14" s="92" t="s">
        <v>524</v>
      </c>
      <c r="C14" s="286">
        <v>1025</v>
      </c>
      <c r="D14" s="286">
        <v>1020</v>
      </c>
      <c r="E14" s="286">
        <v>1040</v>
      </c>
      <c r="F14" s="286">
        <v>1050</v>
      </c>
      <c r="G14" s="286">
        <v>1000</v>
      </c>
      <c r="H14" s="286">
        <v>1070</v>
      </c>
      <c r="I14" s="286">
        <v>1090</v>
      </c>
      <c r="J14" s="286">
        <v>1000</v>
      </c>
      <c r="K14" s="286">
        <v>1090</v>
      </c>
      <c r="L14" s="286">
        <v>1087</v>
      </c>
      <c r="M14" s="286">
        <v>1092</v>
      </c>
      <c r="N14" s="286">
        <v>1092</v>
      </c>
      <c r="O14" s="286">
        <v>1102</v>
      </c>
      <c r="P14" s="286">
        <v>1111</v>
      </c>
      <c r="Q14" s="286">
        <v>1123</v>
      </c>
      <c r="R14" s="286">
        <v>1136</v>
      </c>
      <c r="S14" s="286">
        <v>1144</v>
      </c>
      <c r="T14" s="286">
        <v>1153</v>
      </c>
      <c r="U14" s="286">
        <v>1161</v>
      </c>
      <c r="V14" s="286">
        <v>1170</v>
      </c>
      <c r="W14" s="286"/>
      <c r="X14" s="286"/>
      <c r="Y14" s="286"/>
      <c r="Z14" s="607"/>
    </row>
    <row r="15" spans="1:31">
      <c r="A15" s="871"/>
      <c r="B15" s="92" t="s">
        <v>56</v>
      </c>
      <c r="C15" s="286">
        <v>808.80000000000007</v>
      </c>
      <c r="D15" s="286">
        <v>823.5</v>
      </c>
      <c r="E15" s="286">
        <v>826.90000000000009</v>
      </c>
      <c r="F15" s="286">
        <v>828.6</v>
      </c>
      <c r="G15" s="286">
        <v>840</v>
      </c>
      <c r="H15" s="286">
        <v>822.40000000000009</v>
      </c>
      <c r="I15" s="286">
        <v>825.7</v>
      </c>
      <c r="J15" s="286">
        <v>840</v>
      </c>
      <c r="K15" s="286">
        <v>825.7</v>
      </c>
      <c r="L15" s="286">
        <v>831.6</v>
      </c>
      <c r="M15" s="286">
        <v>839.7</v>
      </c>
      <c r="N15" s="286">
        <v>839.7</v>
      </c>
      <c r="O15" s="286">
        <v>841.2</v>
      </c>
      <c r="P15" s="286">
        <v>842.5</v>
      </c>
      <c r="Q15" s="286">
        <v>841.5</v>
      </c>
      <c r="R15" s="286">
        <v>842.40000000000009</v>
      </c>
      <c r="S15" s="286">
        <v>840.90000000000009</v>
      </c>
      <c r="T15" s="286">
        <v>841.30000000000007</v>
      </c>
      <c r="U15" s="286">
        <v>842.40000000000009</v>
      </c>
      <c r="V15" s="286">
        <v>842.7</v>
      </c>
      <c r="W15" s="607">
        <v>874.9</v>
      </c>
      <c r="X15" s="607">
        <v>875.1</v>
      </c>
      <c r="Y15" s="607">
        <v>876.8</v>
      </c>
      <c r="Z15" s="607">
        <v>878.4</v>
      </c>
    </row>
    <row r="16" spans="1:31">
      <c r="A16" s="872" t="s">
        <v>89</v>
      </c>
      <c r="B16" s="92" t="s">
        <v>84</v>
      </c>
      <c r="C16" s="286">
        <v>382</v>
      </c>
      <c r="D16" s="286">
        <v>368.495</v>
      </c>
      <c r="E16" s="286">
        <v>355.48</v>
      </c>
      <c r="F16" s="286">
        <v>359.64</v>
      </c>
      <c r="G16" s="286">
        <v>363.85</v>
      </c>
      <c r="H16" s="286">
        <v>368.11</v>
      </c>
      <c r="I16" s="286">
        <v>368.74</v>
      </c>
      <c r="J16" s="286">
        <v>369.37</v>
      </c>
      <c r="K16" s="286">
        <v>370</v>
      </c>
      <c r="L16" s="286">
        <v>370.63099999999997</v>
      </c>
      <c r="M16" s="286">
        <v>371.26299999999998</v>
      </c>
      <c r="N16" s="286"/>
      <c r="O16" s="286"/>
      <c r="P16" s="286">
        <v>370</v>
      </c>
      <c r="Q16" s="286">
        <v>421.56799999999998</v>
      </c>
      <c r="R16" s="286">
        <v>422.327</v>
      </c>
      <c r="S16" s="286">
        <v>295</v>
      </c>
      <c r="T16" s="286">
        <v>443.38799999999998</v>
      </c>
      <c r="U16" s="286">
        <v>445.476</v>
      </c>
      <c r="V16" s="286">
        <v>455.35599999999999</v>
      </c>
      <c r="W16" s="286">
        <v>465.47399999999999</v>
      </c>
      <c r="X16" s="286">
        <v>475.81700000000001</v>
      </c>
      <c r="Y16" s="286">
        <v>486.38900000000001</v>
      </c>
      <c r="Z16" s="607">
        <v>497.197</v>
      </c>
    </row>
    <row r="17" spans="1:29">
      <c r="A17" s="872"/>
      <c r="B17" s="92" t="s">
        <v>57</v>
      </c>
      <c r="C17" s="286">
        <v>491003</v>
      </c>
      <c r="D17" s="286">
        <v>473644</v>
      </c>
      <c r="E17" s="286">
        <v>456915</v>
      </c>
      <c r="F17" s="286">
        <v>462262</v>
      </c>
      <c r="G17" s="286">
        <v>467674</v>
      </c>
      <c r="H17" s="286">
        <v>473149</v>
      </c>
      <c r="I17" s="286">
        <v>473959</v>
      </c>
      <c r="J17" s="286">
        <v>474769</v>
      </c>
      <c r="K17" s="286">
        <v>475578</v>
      </c>
      <c r="L17" s="286">
        <v>476388</v>
      </c>
      <c r="M17" s="286">
        <v>477199</v>
      </c>
      <c r="N17" s="286">
        <v>473000</v>
      </c>
      <c r="O17" s="286">
        <v>477000</v>
      </c>
      <c r="P17" s="286">
        <v>477000</v>
      </c>
      <c r="Q17" s="286"/>
      <c r="R17" s="286"/>
      <c r="S17" s="286"/>
      <c r="T17" s="286"/>
      <c r="U17" s="286"/>
      <c r="V17" s="286"/>
      <c r="W17" s="286"/>
      <c r="X17" s="286"/>
      <c r="Y17" s="286"/>
      <c r="Z17" s="607"/>
    </row>
    <row r="18" spans="1:29">
      <c r="A18" s="872"/>
      <c r="B18" s="92" t="s">
        <v>524</v>
      </c>
      <c r="C18" s="286">
        <v>491003</v>
      </c>
      <c r="D18" s="286">
        <v>473644</v>
      </c>
      <c r="E18" s="286">
        <v>456915</v>
      </c>
      <c r="F18" s="286">
        <v>462262</v>
      </c>
      <c r="G18" s="286">
        <v>467674</v>
      </c>
      <c r="H18" s="286">
        <v>473149</v>
      </c>
      <c r="I18" s="286">
        <v>473959</v>
      </c>
      <c r="J18" s="286">
        <v>474769</v>
      </c>
      <c r="K18" s="286">
        <v>475578</v>
      </c>
      <c r="L18" s="286">
        <v>476388</v>
      </c>
      <c r="M18" s="286">
        <v>477199</v>
      </c>
      <c r="N18" s="286">
        <v>473000</v>
      </c>
      <c r="O18" s="286">
        <v>480000</v>
      </c>
      <c r="P18" s="286">
        <v>488000</v>
      </c>
      <c r="Q18" s="286">
        <v>490000</v>
      </c>
      <c r="R18" s="286">
        <v>492000</v>
      </c>
      <c r="S18" s="286">
        <v>495000</v>
      </c>
      <c r="T18" s="286">
        <v>495000</v>
      </c>
      <c r="U18" s="286">
        <v>495000</v>
      </c>
      <c r="V18" s="286">
        <v>495000</v>
      </c>
      <c r="W18" s="286"/>
      <c r="X18" s="286"/>
      <c r="Y18" s="286"/>
      <c r="Z18" s="607"/>
    </row>
    <row r="19" spans="1:29">
      <c r="A19" s="872"/>
      <c r="B19" s="92" t="s">
        <v>56</v>
      </c>
      <c r="C19" s="286">
        <v>777.9993197597571</v>
      </c>
      <c r="D19" s="286">
        <v>777.99993243870927</v>
      </c>
      <c r="E19" s="286">
        <v>778.00028451681385</v>
      </c>
      <c r="F19" s="286">
        <v>778.00035477716096</v>
      </c>
      <c r="G19" s="286">
        <v>777.99920457412645</v>
      </c>
      <c r="H19" s="286">
        <v>778.00016485293213</v>
      </c>
      <c r="I19" s="286">
        <v>777.9997847915115</v>
      </c>
      <c r="J19" s="286">
        <v>777.99940602693096</v>
      </c>
      <c r="K19" s="286">
        <v>778.00066445462153</v>
      </c>
      <c r="L19" s="286">
        <v>778.00238461086337</v>
      </c>
      <c r="M19" s="286">
        <v>778.00456413362144</v>
      </c>
      <c r="N19" s="286"/>
      <c r="O19" s="286"/>
      <c r="P19" s="286">
        <v>775.68134171907752</v>
      </c>
      <c r="Q19" s="286">
        <v>860.30000000000007</v>
      </c>
      <c r="R19" s="286">
        <v>858.40000000000009</v>
      </c>
      <c r="S19" s="286">
        <v>596</v>
      </c>
      <c r="T19" s="286">
        <v>895.7</v>
      </c>
      <c r="U19" s="286">
        <v>900</v>
      </c>
      <c r="V19" s="286">
        <v>919.90000000000009</v>
      </c>
      <c r="W19" s="607">
        <v>907.4</v>
      </c>
      <c r="X19" s="607">
        <v>923.9</v>
      </c>
      <c r="Y19" s="607">
        <v>953.7</v>
      </c>
      <c r="Z19" s="607">
        <v>974.9</v>
      </c>
    </row>
    <row r="20" spans="1:29">
      <c r="A20" s="871" t="s">
        <v>482</v>
      </c>
      <c r="B20" s="92" t="s">
        <v>84</v>
      </c>
      <c r="C20" s="286">
        <v>4.0549999999999997</v>
      </c>
      <c r="D20" s="286">
        <v>4.0999999999999996</v>
      </c>
      <c r="E20" s="286">
        <v>4.2</v>
      </c>
      <c r="F20" s="286">
        <v>4.2</v>
      </c>
      <c r="G20" s="286">
        <v>4.3</v>
      </c>
      <c r="H20" s="286">
        <v>4.3</v>
      </c>
      <c r="I20" s="286">
        <v>4.0999999999999996</v>
      </c>
      <c r="J20" s="286">
        <v>4.0999999999999996</v>
      </c>
      <c r="K20" s="286">
        <v>3.4710000000000001</v>
      </c>
      <c r="L20" s="286">
        <v>3.6989999999999998</v>
      </c>
      <c r="M20" s="286">
        <v>3.7</v>
      </c>
      <c r="N20" s="286">
        <v>2.7010000000000001</v>
      </c>
      <c r="O20" s="286">
        <v>3</v>
      </c>
      <c r="P20" s="286">
        <v>3</v>
      </c>
      <c r="Q20" s="286">
        <v>3</v>
      </c>
      <c r="R20" s="286">
        <v>1.7729999999999999</v>
      </c>
      <c r="S20" s="286">
        <v>1.3129999999999999</v>
      </c>
      <c r="T20" s="286">
        <v>0.98299999999999998</v>
      </c>
      <c r="U20" s="286">
        <v>0.74099999999999999</v>
      </c>
      <c r="V20" s="286">
        <v>0.56499999999999995</v>
      </c>
      <c r="W20" s="607">
        <v>2.2968200000000003</v>
      </c>
      <c r="X20" s="607">
        <v>2.2683299999999997</v>
      </c>
      <c r="Y20" s="607">
        <v>2.2417800000000003</v>
      </c>
      <c r="Z20" s="607">
        <v>2.2152399999999997</v>
      </c>
    </row>
    <row r="21" spans="1:29">
      <c r="A21" s="871"/>
      <c r="B21" s="92" t="s">
        <v>57</v>
      </c>
      <c r="C21" s="286">
        <v>5510</v>
      </c>
      <c r="D21" s="286">
        <v>5500</v>
      </c>
      <c r="E21" s="286">
        <v>5500</v>
      </c>
      <c r="F21" s="286">
        <v>5500</v>
      </c>
      <c r="G21" s="286">
        <v>5600</v>
      </c>
      <c r="H21" s="286">
        <v>5600</v>
      </c>
      <c r="I21" s="286">
        <v>5500</v>
      </c>
      <c r="J21" s="286">
        <v>5500</v>
      </c>
      <c r="K21" s="286">
        <v>7325</v>
      </c>
      <c r="L21" s="286">
        <v>7372</v>
      </c>
      <c r="M21" s="286">
        <v>7500</v>
      </c>
      <c r="N21" s="286">
        <v>7853</v>
      </c>
      <c r="O21" s="286">
        <v>8000</v>
      </c>
      <c r="P21" s="286">
        <v>8000</v>
      </c>
      <c r="Q21" s="286">
        <v>8000</v>
      </c>
      <c r="R21" s="286"/>
      <c r="S21" s="286"/>
      <c r="T21" s="286"/>
      <c r="U21" s="286"/>
      <c r="V21" s="286"/>
      <c r="W21" s="286"/>
      <c r="X21" s="286"/>
      <c r="Y21" s="286"/>
      <c r="Z21" s="607"/>
    </row>
    <row r="22" spans="1:29">
      <c r="A22" s="871"/>
      <c r="B22" s="92" t="s">
        <v>524</v>
      </c>
      <c r="C22" s="286">
        <v>5510</v>
      </c>
      <c r="D22" s="286">
        <v>5500</v>
      </c>
      <c r="E22" s="286">
        <v>5510</v>
      </c>
      <c r="F22" s="286">
        <v>5500</v>
      </c>
      <c r="G22" s="286">
        <v>5600</v>
      </c>
      <c r="H22" s="286">
        <v>5510</v>
      </c>
      <c r="I22" s="286">
        <v>5500</v>
      </c>
      <c r="J22" s="286">
        <v>5510</v>
      </c>
      <c r="K22" s="286">
        <v>5460</v>
      </c>
      <c r="L22" s="286">
        <v>5624</v>
      </c>
      <c r="M22" s="286">
        <v>5349</v>
      </c>
      <c r="N22" s="286">
        <v>5409</v>
      </c>
      <c r="O22" s="286">
        <v>5582</v>
      </c>
      <c r="P22" s="286">
        <v>5838</v>
      </c>
      <c r="Q22" s="286">
        <v>5936</v>
      </c>
      <c r="R22" s="286">
        <v>4137</v>
      </c>
      <c r="S22" s="286">
        <v>3116</v>
      </c>
      <c r="T22" s="286">
        <v>2436</v>
      </c>
      <c r="U22" s="286">
        <v>1925</v>
      </c>
      <c r="V22" s="286">
        <v>1540</v>
      </c>
      <c r="W22" s="286"/>
      <c r="X22" s="286"/>
      <c r="Y22" s="286"/>
      <c r="Z22" s="607"/>
    </row>
    <row r="23" spans="1:29">
      <c r="A23" s="871"/>
      <c r="B23" s="92" t="s">
        <v>56</v>
      </c>
      <c r="C23" s="286">
        <v>735.9346642468239</v>
      </c>
      <c r="D23" s="286">
        <v>745.4545454545455</v>
      </c>
      <c r="E23" s="286">
        <v>763.63636363636363</v>
      </c>
      <c r="F23" s="286">
        <v>763.63636363636363</v>
      </c>
      <c r="G23" s="286">
        <v>767.85714285714289</v>
      </c>
      <c r="H23" s="286">
        <v>767.85714285714289</v>
      </c>
      <c r="I23" s="286">
        <v>745.4545454545455</v>
      </c>
      <c r="J23" s="286">
        <v>745.4545454545455</v>
      </c>
      <c r="K23" s="286">
        <v>473.85665529010237</v>
      </c>
      <c r="L23" s="286">
        <v>501.76342919153552</v>
      </c>
      <c r="M23" s="286">
        <v>493.33333333333331</v>
      </c>
      <c r="N23" s="286">
        <v>343.94498917611105</v>
      </c>
      <c r="O23" s="286">
        <v>375</v>
      </c>
      <c r="P23" s="286">
        <v>375</v>
      </c>
      <c r="Q23" s="286">
        <v>375</v>
      </c>
      <c r="R23" s="286">
        <v>428.6</v>
      </c>
      <c r="S23" s="286">
        <v>421.40000000000003</v>
      </c>
      <c r="T23" s="286">
        <v>403.5</v>
      </c>
      <c r="U23" s="286">
        <v>384.90000000000003</v>
      </c>
      <c r="V23" s="286">
        <v>366.90000000000003</v>
      </c>
      <c r="W23" s="607">
        <v>462</v>
      </c>
      <c r="X23" s="607">
        <v>461.1</v>
      </c>
      <c r="Y23" s="607">
        <v>453.7</v>
      </c>
      <c r="Z23" s="607">
        <v>448.1</v>
      </c>
    </row>
    <row r="24" spans="1:29">
      <c r="A24" s="871" t="s">
        <v>11</v>
      </c>
      <c r="B24" s="92" t="s">
        <v>84</v>
      </c>
      <c r="C24" s="286" t="s">
        <v>94</v>
      </c>
      <c r="D24" s="286" t="s">
        <v>94</v>
      </c>
      <c r="E24" s="286" t="s">
        <v>94</v>
      </c>
      <c r="F24" s="286" t="s">
        <v>94</v>
      </c>
      <c r="G24" s="286" t="s">
        <v>94</v>
      </c>
      <c r="H24" s="286" t="s">
        <v>94</v>
      </c>
      <c r="I24" s="286" t="s">
        <v>94</v>
      </c>
      <c r="J24" s="286" t="s">
        <v>94</v>
      </c>
      <c r="K24" s="286" t="s">
        <v>94</v>
      </c>
      <c r="L24" s="286" t="s">
        <v>94</v>
      </c>
      <c r="M24" s="286" t="s">
        <v>94</v>
      </c>
      <c r="N24" s="286" t="s">
        <v>94</v>
      </c>
      <c r="O24" s="286" t="s">
        <v>94</v>
      </c>
      <c r="P24" s="286" t="s">
        <v>94</v>
      </c>
      <c r="Q24" s="286" t="s">
        <v>94</v>
      </c>
      <c r="R24" s="286" t="s">
        <v>94</v>
      </c>
      <c r="S24" s="286" t="s">
        <v>94</v>
      </c>
      <c r="T24" s="286" t="s">
        <v>94</v>
      </c>
      <c r="U24" s="286" t="s">
        <v>94</v>
      </c>
      <c r="V24" s="286" t="s">
        <v>94</v>
      </c>
      <c r="W24" s="286" t="s">
        <v>94</v>
      </c>
      <c r="X24" s="286" t="s">
        <v>94</v>
      </c>
      <c r="Y24" s="286" t="s">
        <v>94</v>
      </c>
      <c r="Z24" s="286" t="s">
        <v>94</v>
      </c>
    </row>
    <row r="25" spans="1:29">
      <c r="A25" s="871"/>
      <c r="B25" s="92" t="s">
        <v>57</v>
      </c>
      <c r="C25" s="286" t="s">
        <v>94</v>
      </c>
      <c r="D25" s="286" t="s">
        <v>94</v>
      </c>
      <c r="E25" s="286" t="s">
        <v>94</v>
      </c>
      <c r="F25" s="286" t="s">
        <v>94</v>
      </c>
      <c r="G25" s="286" t="s">
        <v>94</v>
      </c>
      <c r="H25" s="286" t="s">
        <v>94</v>
      </c>
      <c r="I25" s="286" t="s">
        <v>94</v>
      </c>
      <c r="J25" s="286" t="s">
        <v>94</v>
      </c>
      <c r="K25" s="286" t="s">
        <v>94</v>
      </c>
      <c r="L25" s="286" t="s">
        <v>94</v>
      </c>
      <c r="M25" s="286" t="s">
        <v>94</v>
      </c>
      <c r="N25" s="286" t="s">
        <v>94</v>
      </c>
      <c r="O25" s="286" t="s">
        <v>94</v>
      </c>
      <c r="P25" s="286" t="s">
        <v>94</v>
      </c>
      <c r="Q25" s="286" t="s">
        <v>94</v>
      </c>
      <c r="R25" s="286" t="s">
        <v>94</v>
      </c>
      <c r="S25" s="286" t="s">
        <v>94</v>
      </c>
      <c r="T25" s="286" t="s">
        <v>94</v>
      </c>
      <c r="U25" s="286" t="s">
        <v>94</v>
      </c>
      <c r="V25" s="286" t="s">
        <v>94</v>
      </c>
      <c r="W25" s="286" t="s">
        <v>94</v>
      </c>
      <c r="X25" s="286" t="s">
        <v>94</v>
      </c>
      <c r="Y25" s="286" t="s">
        <v>94</v>
      </c>
      <c r="Z25" s="286" t="s">
        <v>94</v>
      </c>
    </row>
    <row r="26" spans="1:29">
      <c r="A26" s="871"/>
      <c r="B26" s="92" t="s">
        <v>524</v>
      </c>
      <c r="C26" s="286" t="s">
        <v>94</v>
      </c>
      <c r="D26" s="286" t="s">
        <v>94</v>
      </c>
      <c r="E26" s="286" t="s">
        <v>94</v>
      </c>
      <c r="F26" s="286" t="s">
        <v>94</v>
      </c>
      <c r="G26" s="286" t="s">
        <v>94</v>
      </c>
      <c r="H26" s="286" t="s">
        <v>94</v>
      </c>
      <c r="I26" s="286" t="s">
        <v>94</v>
      </c>
      <c r="J26" s="286" t="s">
        <v>94</v>
      </c>
      <c r="K26" s="286" t="s">
        <v>94</v>
      </c>
      <c r="L26" s="286" t="s">
        <v>94</v>
      </c>
      <c r="M26" s="286" t="s">
        <v>94</v>
      </c>
      <c r="N26" s="286" t="s">
        <v>94</v>
      </c>
      <c r="O26" s="286" t="s">
        <v>94</v>
      </c>
      <c r="P26" s="286" t="s">
        <v>94</v>
      </c>
      <c r="Q26" s="286" t="s">
        <v>94</v>
      </c>
      <c r="R26" s="286" t="s">
        <v>94</v>
      </c>
      <c r="S26" s="286" t="s">
        <v>94</v>
      </c>
      <c r="T26" s="286" t="s">
        <v>94</v>
      </c>
      <c r="U26" s="286" t="s">
        <v>94</v>
      </c>
      <c r="V26" s="286" t="s">
        <v>94</v>
      </c>
      <c r="W26" s="286" t="s">
        <v>94</v>
      </c>
      <c r="X26" s="286" t="s">
        <v>94</v>
      </c>
      <c r="Y26" s="286" t="s">
        <v>94</v>
      </c>
      <c r="Z26" s="286" t="s">
        <v>94</v>
      </c>
    </row>
    <row r="27" spans="1:29">
      <c r="A27" s="871"/>
      <c r="B27" s="92" t="s">
        <v>56</v>
      </c>
      <c r="C27" s="286" t="s">
        <v>94</v>
      </c>
      <c r="D27" s="286" t="s">
        <v>94</v>
      </c>
      <c r="E27" s="286" t="s">
        <v>94</v>
      </c>
      <c r="F27" s="286" t="s">
        <v>94</v>
      </c>
      <c r="G27" s="286" t="s">
        <v>94</v>
      </c>
      <c r="H27" s="286" t="s">
        <v>94</v>
      </c>
      <c r="I27" s="286" t="s">
        <v>94</v>
      </c>
      <c r="J27" s="286" t="s">
        <v>94</v>
      </c>
      <c r="K27" s="286" t="s">
        <v>94</v>
      </c>
      <c r="L27" s="286" t="s">
        <v>94</v>
      </c>
      <c r="M27" s="286" t="s">
        <v>94</v>
      </c>
      <c r="N27" s="286" t="s">
        <v>94</v>
      </c>
      <c r="O27" s="286" t="s">
        <v>94</v>
      </c>
      <c r="P27" s="286" t="s">
        <v>94</v>
      </c>
      <c r="Q27" s="286" t="s">
        <v>94</v>
      </c>
      <c r="R27" s="286" t="s">
        <v>94</v>
      </c>
      <c r="S27" s="286" t="s">
        <v>94</v>
      </c>
      <c r="T27" s="286" t="s">
        <v>94</v>
      </c>
      <c r="U27" s="286" t="s">
        <v>94</v>
      </c>
      <c r="V27" s="286" t="s">
        <v>94</v>
      </c>
      <c r="W27" s="286" t="s">
        <v>94</v>
      </c>
      <c r="X27" s="286" t="s">
        <v>94</v>
      </c>
      <c r="Y27" s="286" t="s">
        <v>94</v>
      </c>
      <c r="Z27" s="286" t="s">
        <v>94</v>
      </c>
    </row>
    <row r="28" spans="1:29">
      <c r="A28" s="871" t="s">
        <v>10</v>
      </c>
      <c r="B28" s="92" t="s">
        <v>84</v>
      </c>
      <c r="C28" s="286">
        <v>35.03</v>
      </c>
      <c r="D28" s="286">
        <v>35.24</v>
      </c>
      <c r="E28" s="286">
        <v>35.454999999999998</v>
      </c>
      <c r="F28" s="286">
        <v>35.61</v>
      </c>
      <c r="G28" s="286">
        <v>34.6</v>
      </c>
      <c r="H28" s="286">
        <v>38.052999999999997</v>
      </c>
      <c r="I28" s="286">
        <v>41.857999999999997</v>
      </c>
      <c r="J28" s="286">
        <v>32</v>
      </c>
      <c r="K28" s="286">
        <v>34</v>
      </c>
      <c r="L28" s="286">
        <v>26</v>
      </c>
      <c r="M28" s="286">
        <v>59.494999999999997</v>
      </c>
      <c r="N28" s="286">
        <v>59.281999999999996</v>
      </c>
      <c r="O28" s="286">
        <v>59.076000000000001</v>
      </c>
      <c r="P28" s="286">
        <v>58.53</v>
      </c>
      <c r="Q28" s="286">
        <v>58.67</v>
      </c>
      <c r="R28" s="286">
        <v>58.482999999999997</v>
      </c>
      <c r="S28" s="286">
        <v>57.95</v>
      </c>
      <c r="T28" s="286">
        <v>58.11</v>
      </c>
      <c r="U28" s="286">
        <v>58.29</v>
      </c>
      <c r="V28" s="286">
        <v>58.5</v>
      </c>
      <c r="W28" s="607">
        <v>56.758360000000003</v>
      </c>
      <c r="X28" s="607">
        <v>55.768999999999998</v>
      </c>
      <c r="Y28" s="607">
        <v>55.825000000000003</v>
      </c>
      <c r="Z28" s="607">
        <v>56.205559999999998</v>
      </c>
    </row>
    <row r="29" spans="1:29">
      <c r="A29" s="871"/>
      <c r="B29" s="92" t="s">
        <v>57</v>
      </c>
      <c r="C29" s="286">
        <v>47205</v>
      </c>
      <c r="D29" s="286">
        <v>47450</v>
      </c>
      <c r="E29" s="286">
        <v>47735</v>
      </c>
      <c r="F29" s="286">
        <v>47950</v>
      </c>
      <c r="G29" s="286">
        <v>48480</v>
      </c>
      <c r="H29" s="286">
        <v>54506</v>
      </c>
      <c r="I29" s="286">
        <v>54800</v>
      </c>
      <c r="J29" s="286">
        <v>52000</v>
      </c>
      <c r="K29" s="286">
        <v>54000</v>
      </c>
      <c r="L29" s="286">
        <v>50000</v>
      </c>
      <c r="M29" s="286">
        <v>52000</v>
      </c>
      <c r="N29" s="286">
        <v>53000</v>
      </c>
      <c r="O29" s="286">
        <v>55000</v>
      </c>
      <c r="P29" s="286">
        <v>55000</v>
      </c>
      <c r="Q29" s="286"/>
      <c r="R29" s="286"/>
      <c r="S29" s="286"/>
      <c r="T29" s="286"/>
      <c r="U29" s="286"/>
      <c r="V29" s="286"/>
      <c r="W29" s="286"/>
      <c r="X29" s="286"/>
      <c r="Y29" s="286"/>
      <c r="Z29" s="607"/>
      <c r="AC29" s="312"/>
    </row>
    <row r="30" spans="1:29">
      <c r="A30" s="871"/>
      <c r="B30" s="92" t="s">
        <v>524</v>
      </c>
      <c r="C30" s="286">
        <v>47205</v>
      </c>
      <c r="D30" s="286">
        <v>47450</v>
      </c>
      <c r="E30" s="286">
        <v>47735</v>
      </c>
      <c r="F30" s="286">
        <v>47950</v>
      </c>
      <c r="G30" s="286">
        <v>48480</v>
      </c>
      <c r="H30" s="286">
        <v>54506</v>
      </c>
      <c r="I30" s="286">
        <v>54800</v>
      </c>
      <c r="J30" s="286">
        <v>52000</v>
      </c>
      <c r="K30" s="286">
        <v>54000</v>
      </c>
      <c r="L30" s="286">
        <v>50000</v>
      </c>
      <c r="M30" s="286">
        <v>52000</v>
      </c>
      <c r="N30" s="286">
        <v>53000</v>
      </c>
      <c r="O30" s="286">
        <v>55000</v>
      </c>
      <c r="P30" s="286">
        <v>55000</v>
      </c>
      <c r="Q30" s="286">
        <v>53000</v>
      </c>
      <c r="R30" s="286">
        <v>62357</v>
      </c>
      <c r="S30" s="286">
        <v>81830</v>
      </c>
      <c r="T30" s="286">
        <v>81488</v>
      </c>
      <c r="U30" s="286">
        <v>81708</v>
      </c>
      <c r="V30" s="286">
        <v>81953</v>
      </c>
      <c r="W30" s="286"/>
      <c r="X30" s="286"/>
      <c r="Y30" s="286"/>
      <c r="Z30" s="607"/>
    </row>
    <row r="31" spans="1:29">
      <c r="A31" s="871"/>
      <c r="B31" s="92" t="s">
        <v>56</v>
      </c>
      <c r="C31" s="286">
        <v>742.08240652473251</v>
      </c>
      <c r="D31" s="286">
        <v>742.67650158061122</v>
      </c>
      <c r="E31" s="286">
        <v>742.7464124855976</v>
      </c>
      <c r="F31" s="286">
        <v>742.64859228362877</v>
      </c>
      <c r="G31" s="286">
        <v>713.69636963696371</v>
      </c>
      <c r="H31" s="286">
        <v>698.1433236707885</v>
      </c>
      <c r="I31" s="286">
        <v>763.83211678832117</v>
      </c>
      <c r="J31" s="286">
        <v>615.38461538461536</v>
      </c>
      <c r="K31" s="286">
        <v>629.62962962962968</v>
      </c>
      <c r="L31" s="286">
        <v>520</v>
      </c>
      <c r="M31" s="286">
        <v>576.92307692307691</v>
      </c>
      <c r="N31" s="286">
        <v>584.90566037735846</v>
      </c>
      <c r="O31" s="286">
        <v>600</v>
      </c>
      <c r="P31" s="286">
        <v>600</v>
      </c>
      <c r="Q31" s="286">
        <v>1107</v>
      </c>
      <c r="R31" s="286">
        <v>937.90000000000009</v>
      </c>
      <c r="S31" s="286">
        <v>712.5</v>
      </c>
      <c r="T31" s="286">
        <v>713.2</v>
      </c>
      <c r="U31" s="286">
        <v>713.5</v>
      </c>
      <c r="V31" s="286">
        <v>713.80000000000007</v>
      </c>
      <c r="W31" s="607">
        <v>816.1</v>
      </c>
      <c r="X31" s="607">
        <v>945.4</v>
      </c>
      <c r="Y31" s="607">
        <v>941.9</v>
      </c>
      <c r="Z31" s="607">
        <v>887.5</v>
      </c>
    </row>
    <row r="32" spans="1:29">
      <c r="A32" s="871" t="s">
        <v>9</v>
      </c>
      <c r="B32" s="92" t="s">
        <v>84</v>
      </c>
      <c r="C32" s="286">
        <v>116.551</v>
      </c>
      <c r="D32" s="286">
        <v>147.72900000000001</v>
      </c>
      <c r="E32" s="286">
        <v>150.60400000000001</v>
      </c>
      <c r="F32" s="286">
        <v>179.32599999999999</v>
      </c>
      <c r="G32" s="286">
        <v>153.41399999999999</v>
      </c>
      <c r="H32" s="286">
        <v>141.078</v>
      </c>
      <c r="I32" s="286">
        <v>203.071</v>
      </c>
      <c r="J32" s="286">
        <v>261.81</v>
      </c>
      <c r="K32" s="286">
        <v>243.215</v>
      </c>
      <c r="L32" s="286">
        <v>275.17599999999999</v>
      </c>
      <c r="M32" s="286">
        <v>277.52999999999997</v>
      </c>
      <c r="N32" s="286">
        <v>325.21499999999997</v>
      </c>
      <c r="O32" s="286">
        <v>368.08100000000002</v>
      </c>
      <c r="P32" s="286">
        <v>361.33199999999999</v>
      </c>
      <c r="Q32" s="286">
        <v>381.04899999999998</v>
      </c>
      <c r="R32" s="286">
        <v>368.08100000000002</v>
      </c>
      <c r="S32" s="286">
        <v>275.07</v>
      </c>
      <c r="T32" s="286">
        <v>386.3186</v>
      </c>
      <c r="U32" s="286">
        <v>344.58300000000003</v>
      </c>
      <c r="V32" s="286">
        <v>417.98950000000002</v>
      </c>
      <c r="W32" s="286">
        <v>425.88468299999994</v>
      </c>
      <c r="X32" s="607">
        <v>350</v>
      </c>
      <c r="Y32" s="607">
        <v>350</v>
      </c>
      <c r="Z32" s="607">
        <v>350</v>
      </c>
      <c r="AB32" s="41"/>
    </row>
    <row r="33" spans="1:28">
      <c r="A33" s="871"/>
      <c r="B33" s="92" t="s">
        <v>57</v>
      </c>
      <c r="C33" s="286">
        <v>169078</v>
      </c>
      <c r="D33" s="286">
        <v>181337</v>
      </c>
      <c r="E33" s="286">
        <v>198306</v>
      </c>
      <c r="F33" s="286">
        <v>218760</v>
      </c>
      <c r="G33" s="286">
        <v>40372</v>
      </c>
      <c r="H33" s="286">
        <v>235171</v>
      </c>
      <c r="I33" s="286">
        <v>248276</v>
      </c>
      <c r="J33" s="286">
        <v>258111</v>
      </c>
      <c r="K33" s="286">
        <v>266115</v>
      </c>
      <c r="L33" s="286">
        <v>266946</v>
      </c>
      <c r="M33" s="286">
        <v>279140</v>
      </c>
      <c r="N33" s="286">
        <v>308094</v>
      </c>
      <c r="O33" s="286">
        <v>353190</v>
      </c>
      <c r="P33" s="286">
        <v>345567</v>
      </c>
      <c r="Q33" s="286">
        <v>375991</v>
      </c>
      <c r="R33" s="286">
        <v>353190</v>
      </c>
      <c r="S33" s="286">
        <v>369987</v>
      </c>
      <c r="T33" s="286">
        <v>389546</v>
      </c>
      <c r="U33" s="286">
        <v>405084</v>
      </c>
      <c r="V33" s="286">
        <v>413250</v>
      </c>
      <c r="W33" s="286">
        <v>409564</v>
      </c>
      <c r="X33" s="286"/>
      <c r="Y33" s="286"/>
      <c r="Z33" s="607"/>
      <c r="AB33" s="41"/>
    </row>
    <row r="34" spans="1:28">
      <c r="A34" s="871"/>
      <c r="B34" s="92" t="s">
        <v>524</v>
      </c>
      <c r="C34" s="286">
        <v>169078</v>
      </c>
      <c r="D34" s="286">
        <v>181337</v>
      </c>
      <c r="E34" s="286">
        <v>205726</v>
      </c>
      <c r="F34" s="286">
        <v>229996</v>
      </c>
      <c r="G34" s="286">
        <v>218028</v>
      </c>
      <c r="H34" s="286">
        <v>248276</v>
      </c>
      <c r="I34" s="286">
        <v>244567</v>
      </c>
      <c r="J34" s="286">
        <v>258111</v>
      </c>
      <c r="K34" s="286">
        <v>266115</v>
      </c>
      <c r="L34" s="286">
        <v>266946</v>
      </c>
      <c r="M34" s="286">
        <v>295236</v>
      </c>
      <c r="N34" s="286">
        <v>308094</v>
      </c>
      <c r="O34" s="286">
        <v>353190</v>
      </c>
      <c r="P34" s="286">
        <v>362824</v>
      </c>
      <c r="Q34" s="286">
        <v>375991</v>
      </c>
      <c r="R34" s="286">
        <v>369987</v>
      </c>
      <c r="S34" s="286">
        <v>369987</v>
      </c>
      <c r="T34" s="286">
        <v>389546</v>
      </c>
      <c r="U34" s="286">
        <v>405084</v>
      </c>
      <c r="V34" s="286">
        <v>400000</v>
      </c>
      <c r="W34" s="286"/>
      <c r="X34" s="286"/>
      <c r="Y34" s="286"/>
      <c r="Z34" s="607"/>
      <c r="AB34" s="7"/>
    </row>
    <row r="35" spans="1:28">
      <c r="A35" s="871"/>
      <c r="B35" s="92" t="s">
        <v>56</v>
      </c>
      <c r="C35" s="286">
        <v>689.33273400442397</v>
      </c>
      <c r="D35" s="286">
        <v>814.66551227824436</v>
      </c>
      <c r="E35" s="286">
        <v>759.45256321039199</v>
      </c>
      <c r="F35" s="286">
        <v>819.73852623880055</v>
      </c>
      <c r="G35" s="286">
        <v>3800.0099078569306</v>
      </c>
      <c r="H35" s="286">
        <v>599.89539526557269</v>
      </c>
      <c r="I35" s="286">
        <v>817.9244067086629</v>
      </c>
      <c r="J35" s="286">
        <v>1014.3310436207678</v>
      </c>
      <c r="K35" s="286">
        <v>913.94697781034517</v>
      </c>
      <c r="L35" s="286">
        <v>1030.8302053598854</v>
      </c>
      <c r="M35" s="286">
        <v>994.23228487497317</v>
      </c>
      <c r="N35" s="286">
        <v>1055.5707024479541</v>
      </c>
      <c r="O35" s="286">
        <v>1042.1614428494579</v>
      </c>
      <c r="P35" s="286">
        <v>1045.6206755853423</v>
      </c>
      <c r="Q35" s="286">
        <v>1013.4524496596993</v>
      </c>
      <c r="R35" s="286">
        <v>1042.1614428494579</v>
      </c>
      <c r="S35" s="286">
        <v>743.45855394919283</v>
      </c>
      <c r="T35" s="286">
        <v>991.71497076083438</v>
      </c>
      <c r="U35" s="286">
        <v>850.64579198388481</v>
      </c>
      <c r="V35" s="286">
        <v>1011.4688445251059</v>
      </c>
      <c r="W35" s="286">
        <v>1039.8489198269378</v>
      </c>
      <c r="X35" s="607">
        <v>875</v>
      </c>
      <c r="Y35" s="607">
        <v>875</v>
      </c>
      <c r="Z35" s="607">
        <v>875</v>
      </c>
      <c r="AB35" s="7"/>
    </row>
    <row r="36" spans="1:28" ht="15" customHeight="1">
      <c r="A36" s="871" t="s">
        <v>8</v>
      </c>
      <c r="B36" s="92" t="s">
        <v>84</v>
      </c>
      <c r="C36" s="286">
        <v>0.4</v>
      </c>
      <c r="D36" s="286">
        <v>0.3</v>
      </c>
      <c r="E36" s="286">
        <v>0.3</v>
      </c>
      <c r="F36" s="286">
        <v>0.9</v>
      </c>
      <c r="G36" s="286">
        <v>0.6</v>
      </c>
      <c r="H36" s="286">
        <v>0.3</v>
      </c>
      <c r="I36" s="286">
        <v>0.5</v>
      </c>
      <c r="J36" s="286">
        <v>0.4</v>
      </c>
      <c r="K36" s="286">
        <v>0.4</v>
      </c>
      <c r="L36" s="286">
        <v>0.6</v>
      </c>
      <c r="M36" s="286">
        <v>0.6</v>
      </c>
      <c r="N36" s="286">
        <v>0.6</v>
      </c>
      <c r="O36" s="286">
        <v>0.7</v>
      </c>
      <c r="P36" s="286">
        <v>0.4</v>
      </c>
      <c r="Q36" s="286">
        <v>0.6</v>
      </c>
      <c r="R36" s="286">
        <v>0.2</v>
      </c>
      <c r="S36" s="286">
        <v>0.2</v>
      </c>
      <c r="T36" s="286">
        <v>0.3</v>
      </c>
      <c r="U36" s="286">
        <v>0.2</v>
      </c>
      <c r="V36" s="286">
        <v>0.4</v>
      </c>
      <c r="W36" s="286">
        <v>0.4</v>
      </c>
      <c r="X36" s="286">
        <v>0.3</v>
      </c>
      <c r="Y36" s="607">
        <v>0.3</v>
      </c>
      <c r="Z36" s="607">
        <v>0.3</v>
      </c>
      <c r="AB36" s="41"/>
    </row>
    <row r="37" spans="1:28">
      <c r="A37" s="871"/>
      <c r="B37" s="92" t="s">
        <v>57</v>
      </c>
      <c r="C37" s="286">
        <v>123</v>
      </c>
      <c r="D37" s="286">
        <v>123</v>
      </c>
      <c r="E37" s="286">
        <v>116</v>
      </c>
      <c r="F37" s="286">
        <v>255</v>
      </c>
      <c r="G37" s="286">
        <v>212</v>
      </c>
      <c r="H37" s="286">
        <v>151</v>
      </c>
      <c r="I37" s="286">
        <v>202.3</v>
      </c>
      <c r="J37" s="286">
        <v>156</v>
      </c>
      <c r="K37" s="286">
        <v>156.69999999999999</v>
      </c>
      <c r="L37" s="286">
        <v>241</v>
      </c>
      <c r="M37" s="286">
        <v>270.39999999999998</v>
      </c>
      <c r="N37" s="286">
        <v>174</v>
      </c>
      <c r="O37" s="286">
        <v>266</v>
      </c>
      <c r="P37" s="286">
        <v>182</v>
      </c>
      <c r="Q37" s="286">
        <v>240</v>
      </c>
      <c r="R37" s="286">
        <v>99</v>
      </c>
      <c r="S37" s="286">
        <v>56</v>
      </c>
      <c r="T37" s="286">
        <v>91</v>
      </c>
      <c r="U37" s="286">
        <v>87</v>
      </c>
      <c r="V37" s="286">
        <v>186</v>
      </c>
      <c r="W37" s="286">
        <v>166</v>
      </c>
      <c r="X37" s="286">
        <v>146</v>
      </c>
      <c r="Y37" s="607">
        <v>136</v>
      </c>
      <c r="Z37" s="607">
        <v>151.1</v>
      </c>
      <c r="AB37" s="41"/>
    </row>
    <row r="38" spans="1:28">
      <c r="A38" s="871"/>
      <c r="B38" s="92" t="s">
        <v>524</v>
      </c>
      <c r="C38" s="286">
        <v>123</v>
      </c>
      <c r="D38" s="286">
        <v>123</v>
      </c>
      <c r="E38" s="286">
        <v>116</v>
      </c>
      <c r="F38" s="286">
        <v>255</v>
      </c>
      <c r="G38" s="286">
        <v>212</v>
      </c>
      <c r="H38" s="286">
        <v>137</v>
      </c>
      <c r="I38" s="286">
        <v>178</v>
      </c>
      <c r="J38" s="286">
        <v>140</v>
      </c>
      <c r="K38" s="286">
        <v>143</v>
      </c>
      <c r="L38" s="286">
        <v>241</v>
      </c>
      <c r="M38" s="286">
        <v>208</v>
      </c>
      <c r="N38" s="286">
        <v>163</v>
      </c>
      <c r="O38" s="286">
        <v>266</v>
      </c>
      <c r="P38" s="286">
        <v>182</v>
      </c>
      <c r="Q38" s="286">
        <v>240</v>
      </c>
      <c r="R38" s="286">
        <v>99</v>
      </c>
      <c r="S38" s="286">
        <v>56</v>
      </c>
      <c r="T38" s="286">
        <v>91</v>
      </c>
      <c r="U38" s="286">
        <v>87</v>
      </c>
      <c r="V38" s="286">
        <v>186</v>
      </c>
      <c r="W38" s="286"/>
      <c r="X38" s="286"/>
      <c r="Y38" s="286"/>
      <c r="Z38" s="607"/>
      <c r="AB38" s="7"/>
    </row>
    <row r="39" spans="1:28">
      <c r="A39" s="871"/>
      <c r="B39" s="92" t="s">
        <v>56</v>
      </c>
      <c r="C39" s="286">
        <v>3252.0325203252032</v>
      </c>
      <c r="D39" s="286">
        <v>2439.0243902439024</v>
      </c>
      <c r="E39" s="286">
        <v>2586.2068965517242</v>
      </c>
      <c r="F39" s="286">
        <v>3529.4117647058824</v>
      </c>
      <c r="G39" s="286">
        <v>2830.1886792452829</v>
      </c>
      <c r="H39" s="286">
        <v>1986.7549668874171</v>
      </c>
      <c r="I39" s="286">
        <v>2471.5768660405338</v>
      </c>
      <c r="J39" s="286">
        <v>2564.102564102564</v>
      </c>
      <c r="K39" s="286">
        <v>2552.6483726866627</v>
      </c>
      <c r="L39" s="286">
        <v>2489.6265560165975</v>
      </c>
      <c r="M39" s="286">
        <v>2218.9349112426039</v>
      </c>
      <c r="N39" s="286">
        <v>3448.2758620689656</v>
      </c>
      <c r="O39" s="286">
        <v>2631.5789473684213</v>
      </c>
      <c r="P39" s="286">
        <v>2197.802197802198</v>
      </c>
      <c r="Q39" s="286">
        <v>2500</v>
      </c>
      <c r="R39" s="286">
        <v>2020.2020202020201</v>
      </c>
      <c r="S39" s="286">
        <v>3571.4285714285716</v>
      </c>
      <c r="T39" s="286">
        <v>3296.7032967032969</v>
      </c>
      <c r="U39" s="286">
        <v>2298.8505747126437</v>
      </c>
      <c r="V39" s="286">
        <v>2150.5376344086021</v>
      </c>
      <c r="W39" s="286">
        <v>2409.6385542168673</v>
      </c>
      <c r="X39" s="286">
        <v>2054.794520547945</v>
      </c>
      <c r="Y39" s="533">
        <v>2300</v>
      </c>
      <c r="Z39" s="540">
        <v>2300</v>
      </c>
      <c r="AB39" s="41"/>
    </row>
    <row r="40" spans="1:28">
      <c r="A40" s="871" t="s">
        <v>6</v>
      </c>
      <c r="B40" s="92" t="s">
        <v>84</v>
      </c>
      <c r="C40" s="286">
        <v>124.29</v>
      </c>
      <c r="D40" s="286">
        <v>109.175</v>
      </c>
      <c r="E40" s="286">
        <v>101.074</v>
      </c>
      <c r="F40" s="286">
        <v>87.462999999999994</v>
      </c>
      <c r="G40" s="286" t="s">
        <v>7</v>
      </c>
      <c r="H40" s="286">
        <v>93</v>
      </c>
      <c r="I40" s="286">
        <v>85.977000000000004</v>
      </c>
      <c r="J40" s="286">
        <v>102.932</v>
      </c>
      <c r="K40" s="286">
        <v>94.453999999999994</v>
      </c>
      <c r="L40" s="286" t="s">
        <v>7</v>
      </c>
      <c r="M40" s="286" t="s">
        <v>7</v>
      </c>
      <c r="N40" s="286" t="s">
        <v>7</v>
      </c>
      <c r="O40" s="286">
        <v>112.913</v>
      </c>
      <c r="P40" s="286">
        <v>121.4</v>
      </c>
      <c r="Q40" s="286">
        <v>139.9</v>
      </c>
      <c r="R40" s="286">
        <v>92.796999999999997</v>
      </c>
      <c r="S40" s="286">
        <v>116.754</v>
      </c>
      <c r="T40" s="286">
        <v>111.90199999999999</v>
      </c>
      <c r="U40" s="286">
        <v>123.43799999999999</v>
      </c>
      <c r="V40" s="286">
        <v>151.22</v>
      </c>
      <c r="W40" s="286">
        <v>102.958</v>
      </c>
      <c r="X40" s="607">
        <v>111.92400000000001</v>
      </c>
      <c r="Y40" s="607">
        <v>114.16200000000001</v>
      </c>
      <c r="Z40" s="607">
        <v>226.49785</v>
      </c>
      <c r="AB40" s="41"/>
    </row>
    <row r="41" spans="1:28">
      <c r="A41" s="871"/>
      <c r="B41" s="92" t="s">
        <v>57</v>
      </c>
      <c r="C41" s="286">
        <v>269442</v>
      </c>
      <c r="D41" s="286">
        <v>237272</v>
      </c>
      <c r="E41" s="286">
        <v>279787</v>
      </c>
      <c r="F41" s="286">
        <v>292537</v>
      </c>
      <c r="G41" s="286" t="s">
        <v>7</v>
      </c>
      <c r="H41" s="286">
        <v>293000</v>
      </c>
      <c r="I41" s="286">
        <v>295000</v>
      </c>
      <c r="J41" s="286">
        <v>295000</v>
      </c>
      <c r="K41" s="286">
        <v>295000</v>
      </c>
      <c r="L41" s="286" t="s">
        <v>7</v>
      </c>
      <c r="M41" s="286" t="s">
        <v>7</v>
      </c>
      <c r="N41" s="286" t="s">
        <v>7</v>
      </c>
      <c r="O41" s="286">
        <v>389266</v>
      </c>
      <c r="P41" s="286">
        <v>404700</v>
      </c>
      <c r="Q41" s="286">
        <v>416500</v>
      </c>
      <c r="R41" s="286">
        <v>620606</v>
      </c>
      <c r="S41" s="286">
        <v>776231</v>
      </c>
      <c r="T41" s="286">
        <v>759939</v>
      </c>
      <c r="U41" s="286">
        <v>758992</v>
      </c>
      <c r="V41" s="286">
        <v>771726</v>
      </c>
      <c r="W41" s="286">
        <v>556093</v>
      </c>
      <c r="X41" s="286"/>
      <c r="Y41" s="286"/>
      <c r="Z41" s="607"/>
      <c r="AB41" s="41"/>
    </row>
    <row r="42" spans="1:28">
      <c r="A42" s="871"/>
      <c r="B42" s="92" t="s">
        <v>524</v>
      </c>
      <c r="C42" s="286">
        <v>269442</v>
      </c>
      <c r="D42" s="286">
        <v>237272</v>
      </c>
      <c r="E42" s="286">
        <v>326700</v>
      </c>
      <c r="F42" s="286">
        <v>292537</v>
      </c>
      <c r="G42" s="286">
        <v>293921</v>
      </c>
      <c r="H42" s="286">
        <v>424400</v>
      </c>
      <c r="I42" s="286">
        <v>322900</v>
      </c>
      <c r="J42" s="286">
        <v>396900</v>
      </c>
      <c r="K42" s="286">
        <v>457700</v>
      </c>
      <c r="L42" s="286">
        <v>357000</v>
      </c>
      <c r="M42" s="286">
        <v>365856</v>
      </c>
      <c r="N42" s="286">
        <v>288000</v>
      </c>
      <c r="O42" s="286">
        <v>389300</v>
      </c>
      <c r="P42" s="286">
        <v>404700</v>
      </c>
      <c r="Q42" s="286">
        <v>416500</v>
      </c>
      <c r="R42" s="286">
        <v>382303</v>
      </c>
      <c r="S42" s="286">
        <v>421000</v>
      </c>
      <c r="T42" s="286">
        <v>427000</v>
      </c>
      <c r="U42" s="286">
        <v>400000</v>
      </c>
      <c r="V42" s="286">
        <v>400000</v>
      </c>
      <c r="W42" s="286"/>
      <c r="X42" s="286"/>
      <c r="Y42" s="286"/>
      <c r="Z42" s="607"/>
      <c r="AB42" s="7"/>
    </row>
    <row r="43" spans="1:28">
      <c r="A43" s="871"/>
      <c r="B43" s="92" t="s">
        <v>56</v>
      </c>
      <c r="C43" s="286">
        <v>461.28665909546396</v>
      </c>
      <c r="D43" s="286">
        <v>460.12593142047945</v>
      </c>
      <c r="E43" s="286">
        <v>361.25338203704962</v>
      </c>
      <c r="F43" s="286">
        <v>298.98098360207428</v>
      </c>
      <c r="G43" s="286" t="s">
        <v>7</v>
      </c>
      <c r="H43" s="286">
        <v>317.4061433447099</v>
      </c>
      <c r="I43" s="286">
        <v>291.44745762711864</v>
      </c>
      <c r="J43" s="286">
        <v>348.92203389830507</v>
      </c>
      <c r="K43" s="286">
        <v>320.18305084745765</v>
      </c>
      <c r="L43" s="286" t="s">
        <v>7</v>
      </c>
      <c r="M43" s="286" t="s">
        <v>7</v>
      </c>
      <c r="N43" s="286" t="s">
        <v>7</v>
      </c>
      <c r="O43" s="286">
        <v>290.06643272209749</v>
      </c>
      <c r="P43" s="286">
        <v>299.97529033852237</v>
      </c>
      <c r="Q43" s="286">
        <v>335.89435774309726</v>
      </c>
      <c r="R43" s="286">
        <v>149.52643061781549</v>
      </c>
      <c r="S43" s="286">
        <v>150.41141103614774</v>
      </c>
      <c r="T43" s="286">
        <v>147.25129253795367</v>
      </c>
      <c r="U43" s="286">
        <v>162.63412526087228</v>
      </c>
      <c r="V43" s="286">
        <v>195.95037616978047</v>
      </c>
      <c r="W43" s="286">
        <v>185.14529044602253</v>
      </c>
      <c r="X43" s="607">
        <v>315.10000000000002</v>
      </c>
      <c r="Y43" s="607">
        <v>500</v>
      </c>
      <c r="Z43" s="607">
        <v>393.4</v>
      </c>
      <c r="AB43" s="41"/>
    </row>
    <row r="44" spans="1:28">
      <c r="A44" s="871" t="s">
        <v>5</v>
      </c>
      <c r="B44" s="92" t="s">
        <v>84</v>
      </c>
      <c r="C44" s="286">
        <v>0.25</v>
      </c>
      <c r="D44" s="286">
        <v>0.25</v>
      </c>
      <c r="E44" s="286">
        <v>0.25</v>
      </c>
      <c r="F44" s="286">
        <v>0.25</v>
      </c>
      <c r="G44" s="286">
        <v>0.25600000000000001</v>
      </c>
      <c r="H44" s="286">
        <v>0.25600000000000001</v>
      </c>
      <c r="I44" s="286">
        <v>0.21</v>
      </c>
      <c r="J44" s="286">
        <v>0.21</v>
      </c>
      <c r="K44" s="286">
        <v>0.37</v>
      </c>
      <c r="L44" s="286">
        <v>0.4</v>
      </c>
      <c r="M44" s="286">
        <v>0.42</v>
      </c>
      <c r="N44" s="286">
        <v>0.26</v>
      </c>
      <c r="O44" s="286">
        <v>0.3</v>
      </c>
      <c r="P44" s="286">
        <v>0.3</v>
      </c>
      <c r="Q44" s="286">
        <v>0.35</v>
      </c>
      <c r="R44" s="286">
        <v>0.35</v>
      </c>
      <c r="S44" s="286">
        <v>0.35</v>
      </c>
      <c r="T44" s="286">
        <v>0.4</v>
      </c>
      <c r="U44" s="286">
        <v>0.4</v>
      </c>
      <c r="V44" s="286">
        <v>0.375</v>
      </c>
      <c r="W44" s="607">
        <v>0.40582000000000001</v>
      </c>
      <c r="X44" s="607">
        <v>0.5</v>
      </c>
      <c r="Y44" s="607">
        <v>0.43386000000000002</v>
      </c>
      <c r="Z44" s="607">
        <v>0.37479000000000001</v>
      </c>
    </row>
    <row r="45" spans="1:28">
      <c r="A45" s="871"/>
      <c r="B45" s="92" t="s">
        <v>57</v>
      </c>
      <c r="C45" s="286">
        <v>536</v>
      </c>
      <c r="D45" s="286">
        <v>536</v>
      </c>
      <c r="E45" s="286">
        <v>536</v>
      </c>
      <c r="F45" s="286">
        <v>536</v>
      </c>
      <c r="G45" s="286">
        <v>550</v>
      </c>
      <c r="H45" s="286">
        <v>550</v>
      </c>
      <c r="I45" s="286">
        <v>500</v>
      </c>
      <c r="J45" s="286">
        <v>500</v>
      </c>
      <c r="K45" s="286">
        <v>713</v>
      </c>
      <c r="L45" s="286">
        <v>718</v>
      </c>
      <c r="M45" s="286">
        <v>720</v>
      </c>
      <c r="N45" s="286">
        <v>754</v>
      </c>
      <c r="O45" s="286">
        <v>800</v>
      </c>
      <c r="P45" s="286">
        <v>800</v>
      </c>
      <c r="Q45" s="286"/>
      <c r="R45" s="286"/>
      <c r="S45" s="286"/>
      <c r="T45" s="286"/>
      <c r="U45" s="286"/>
      <c r="V45" s="286"/>
      <c r="W45" s="286"/>
      <c r="X45" s="286"/>
      <c r="Y45" s="286"/>
      <c r="Z45" s="607"/>
    </row>
    <row r="46" spans="1:28">
      <c r="A46" s="871"/>
      <c r="B46" s="92" t="s">
        <v>524</v>
      </c>
      <c r="C46" s="286">
        <v>536</v>
      </c>
      <c r="D46" s="286">
        <v>868</v>
      </c>
      <c r="E46" s="286">
        <v>267</v>
      </c>
      <c r="F46" s="286">
        <v>98</v>
      </c>
      <c r="G46" s="286">
        <v>550</v>
      </c>
      <c r="H46" s="286">
        <v>536</v>
      </c>
      <c r="I46" s="286">
        <v>650</v>
      </c>
      <c r="J46" s="286">
        <v>750</v>
      </c>
      <c r="K46" s="286">
        <v>1000</v>
      </c>
      <c r="L46" s="286">
        <v>772</v>
      </c>
      <c r="M46" s="286">
        <v>850</v>
      </c>
      <c r="N46" s="286">
        <v>929</v>
      </c>
      <c r="O46" s="286">
        <v>843</v>
      </c>
      <c r="P46" s="286">
        <v>829</v>
      </c>
      <c r="Q46" s="286">
        <v>947</v>
      </c>
      <c r="R46" s="286">
        <v>942</v>
      </c>
      <c r="S46" s="286">
        <v>904</v>
      </c>
      <c r="T46" s="286">
        <v>1038</v>
      </c>
      <c r="U46" s="286">
        <v>1043</v>
      </c>
      <c r="V46" s="286">
        <v>983</v>
      </c>
      <c r="W46" s="286"/>
      <c r="X46" s="286"/>
      <c r="Y46" s="286"/>
      <c r="Z46" s="607"/>
    </row>
    <row r="47" spans="1:28">
      <c r="A47" s="871"/>
      <c r="B47" s="92" t="s">
        <v>56</v>
      </c>
      <c r="C47" s="286">
        <v>466.41791044776119</v>
      </c>
      <c r="D47" s="286">
        <v>466.41791044776119</v>
      </c>
      <c r="E47" s="286">
        <v>466.41791044776119</v>
      </c>
      <c r="F47" s="286">
        <v>466.41791044776119</v>
      </c>
      <c r="G47" s="286">
        <v>465.45454545454544</v>
      </c>
      <c r="H47" s="286">
        <v>465.45454545454544</v>
      </c>
      <c r="I47" s="286">
        <v>420</v>
      </c>
      <c r="J47" s="286">
        <v>420</v>
      </c>
      <c r="K47" s="286">
        <v>518.93408134642357</v>
      </c>
      <c r="L47" s="286">
        <v>557.10306406685231</v>
      </c>
      <c r="M47" s="286">
        <v>583.33333333333337</v>
      </c>
      <c r="N47" s="286">
        <v>344.82758620689657</v>
      </c>
      <c r="O47" s="286">
        <v>375</v>
      </c>
      <c r="P47" s="286">
        <v>375</v>
      </c>
      <c r="Q47" s="286">
        <v>369.6</v>
      </c>
      <c r="R47" s="286">
        <v>371.5</v>
      </c>
      <c r="S47" s="286">
        <v>387.20000000000005</v>
      </c>
      <c r="T47" s="286">
        <v>385.40000000000003</v>
      </c>
      <c r="U47" s="286">
        <v>383.5</v>
      </c>
      <c r="V47" s="286">
        <v>381.5</v>
      </c>
      <c r="W47" s="607">
        <v>344.2</v>
      </c>
      <c r="X47" s="607">
        <v>354.1</v>
      </c>
      <c r="Y47" s="607">
        <v>351.5</v>
      </c>
      <c r="Z47" s="607">
        <v>349</v>
      </c>
    </row>
    <row r="48" spans="1:28">
      <c r="A48" s="871" t="s">
        <v>4</v>
      </c>
      <c r="B48" s="92" t="s">
        <v>84</v>
      </c>
      <c r="C48" s="286" t="s">
        <v>94</v>
      </c>
      <c r="D48" s="286" t="s">
        <v>94</v>
      </c>
      <c r="E48" s="286" t="s">
        <v>94</v>
      </c>
      <c r="F48" s="286" t="s">
        <v>94</v>
      </c>
      <c r="G48" s="286" t="s">
        <v>94</v>
      </c>
      <c r="H48" s="286" t="s">
        <v>94</v>
      </c>
      <c r="I48" s="286" t="s">
        <v>94</v>
      </c>
      <c r="J48" s="286" t="s">
        <v>94</v>
      </c>
      <c r="K48" s="286" t="s">
        <v>94</v>
      </c>
      <c r="L48" s="286" t="s">
        <v>94</v>
      </c>
      <c r="M48" s="286" t="s">
        <v>94</v>
      </c>
      <c r="N48" s="286" t="s">
        <v>94</v>
      </c>
      <c r="O48" s="286" t="s">
        <v>94</v>
      </c>
      <c r="P48" s="286" t="s">
        <v>94</v>
      </c>
      <c r="Q48" s="286" t="s">
        <v>94</v>
      </c>
      <c r="R48" s="286" t="s">
        <v>94</v>
      </c>
      <c r="S48" s="286" t="s">
        <v>94</v>
      </c>
      <c r="T48" s="286" t="s">
        <v>94</v>
      </c>
      <c r="U48" s="286" t="s">
        <v>94</v>
      </c>
      <c r="V48" s="286" t="s">
        <v>94</v>
      </c>
      <c r="W48" s="286" t="s">
        <v>94</v>
      </c>
      <c r="X48" s="286" t="s">
        <v>94</v>
      </c>
      <c r="Y48" s="286" t="s">
        <v>94</v>
      </c>
      <c r="Z48" s="286" t="s">
        <v>94</v>
      </c>
    </row>
    <row r="49" spans="1:29">
      <c r="A49" s="871"/>
      <c r="B49" s="92" t="s">
        <v>57</v>
      </c>
      <c r="C49" s="286" t="s">
        <v>94</v>
      </c>
      <c r="D49" s="286" t="s">
        <v>94</v>
      </c>
      <c r="E49" s="286" t="s">
        <v>94</v>
      </c>
      <c r="F49" s="286" t="s">
        <v>94</v>
      </c>
      <c r="G49" s="286" t="s">
        <v>94</v>
      </c>
      <c r="H49" s="286" t="s">
        <v>94</v>
      </c>
      <c r="I49" s="286" t="s">
        <v>94</v>
      </c>
      <c r="J49" s="286" t="s">
        <v>94</v>
      </c>
      <c r="K49" s="286" t="s">
        <v>94</v>
      </c>
      <c r="L49" s="286" t="s">
        <v>94</v>
      </c>
      <c r="M49" s="286" t="s">
        <v>94</v>
      </c>
      <c r="N49" s="286" t="s">
        <v>94</v>
      </c>
      <c r="O49" s="286" t="s">
        <v>94</v>
      </c>
      <c r="P49" s="286" t="s">
        <v>94</v>
      </c>
      <c r="Q49" s="286" t="s">
        <v>94</v>
      </c>
      <c r="R49" s="286" t="s">
        <v>94</v>
      </c>
      <c r="S49" s="286" t="s">
        <v>94</v>
      </c>
      <c r="T49" s="286" t="s">
        <v>94</v>
      </c>
      <c r="U49" s="286" t="s">
        <v>94</v>
      </c>
      <c r="V49" s="286" t="s">
        <v>94</v>
      </c>
      <c r="W49" s="286" t="s">
        <v>94</v>
      </c>
      <c r="X49" s="286" t="s">
        <v>94</v>
      </c>
      <c r="Y49" s="286" t="s">
        <v>94</v>
      </c>
      <c r="Z49" s="286" t="s">
        <v>94</v>
      </c>
    </row>
    <row r="50" spans="1:29">
      <c r="A50" s="871"/>
      <c r="B50" s="92" t="s">
        <v>524</v>
      </c>
      <c r="C50" s="286" t="s">
        <v>94</v>
      </c>
      <c r="D50" s="286" t="s">
        <v>94</v>
      </c>
      <c r="E50" s="286" t="s">
        <v>94</v>
      </c>
      <c r="F50" s="286" t="s">
        <v>94</v>
      </c>
      <c r="G50" s="286" t="s">
        <v>94</v>
      </c>
      <c r="H50" s="286" t="s">
        <v>94</v>
      </c>
      <c r="I50" s="286" t="s">
        <v>94</v>
      </c>
      <c r="J50" s="286" t="s">
        <v>94</v>
      </c>
      <c r="K50" s="286" t="s">
        <v>94</v>
      </c>
      <c r="L50" s="286" t="s">
        <v>94</v>
      </c>
      <c r="M50" s="286" t="s">
        <v>94</v>
      </c>
      <c r="N50" s="286" t="s">
        <v>94</v>
      </c>
      <c r="O50" s="286" t="s">
        <v>94</v>
      </c>
      <c r="P50" s="286" t="s">
        <v>94</v>
      </c>
      <c r="Q50" s="286" t="s">
        <v>94</v>
      </c>
      <c r="R50" s="286" t="s">
        <v>94</v>
      </c>
      <c r="S50" s="286" t="s">
        <v>94</v>
      </c>
      <c r="T50" s="286" t="s">
        <v>94</v>
      </c>
      <c r="U50" s="286" t="s">
        <v>94</v>
      </c>
      <c r="V50" s="286" t="s">
        <v>94</v>
      </c>
      <c r="W50" s="286" t="s">
        <v>94</v>
      </c>
      <c r="X50" s="286" t="s">
        <v>94</v>
      </c>
      <c r="Y50" s="286" t="s">
        <v>94</v>
      </c>
      <c r="Z50" s="286" t="s">
        <v>94</v>
      </c>
    </row>
    <row r="51" spans="1:29">
      <c r="A51" s="871"/>
      <c r="B51" s="92" t="s">
        <v>56</v>
      </c>
      <c r="C51" s="286" t="s">
        <v>94</v>
      </c>
      <c r="D51" s="286" t="s">
        <v>94</v>
      </c>
      <c r="E51" s="286" t="s">
        <v>94</v>
      </c>
      <c r="F51" s="286" t="s">
        <v>94</v>
      </c>
      <c r="G51" s="286" t="s">
        <v>94</v>
      </c>
      <c r="H51" s="286" t="s">
        <v>94</v>
      </c>
      <c r="I51" s="286" t="s">
        <v>94</v>
      </c>
      <c r="J51" s="286" t="s">
        <v>94</v>
      </c>
      <c r="K51" s="286" t="s">
        <v>94</v>
      </c>
      <c r="L51" s="286" t="s">
        <v>94</v>
      </c>
      <c r="M51" s="286" t="s">
        <v>94</v>
      </c>
      <c r="N51" s="286" t="s">
        <v>94</v>
      </c>
      <c r="O51" s="286" t="s">
        <v>94</v>
      </c>
      <c r="P51" s="286" t="s">
        <v>94</v>
      </c>
      <c r="Q51" s="286" t="s">
        <v>94</v>
      </c>
      <c r="R51" s="286" t="s">
        <v>94</v>
      </c>
      <c r="S51" s="286" t="s">
        <v>94</v>
      </c>
      <c r="T51" s="286" t="s">
        <v>94</v>
      </c>
      <c r="U51" s="286" t="s">
        <v>94</v>
      </c>
      <c r="V51" s="286" t="s">
        <v>94</v>
      </c>
      <c r="W51" s="286" t="s">
        <v>94</v>
      </c>
      <c r="X51" s="286" t="s">
        <v>94</v>
      </c>
      <c r="Y51" s="286" t="s">
        <v>94</v>
      </c>
      <c r="Z51" s="286" t="s">
        <v>94</v>
      </c>
    </row>
    <row r="52" spans="1:29">
      <c r="A52" s="871" t="s">
        <v>3</v>
      </c>
      <c r="B52" s="92" t="s">
        <v>84</v>
      </c>
      <c r="C52" s="286">
        <v>113.55</v>
      </c>
      <c r="D52" s="286">
        <v>183.84</v>
      </c>
      <c r="E52" s="286">
        <v>120.185</v>
      </c>
      <c r="F52" s="286">
        <v>60.005000000000003</v>
      </c>
      <c r="G52" s="286">
        <v>115</v>
      </c>
      <c r="H52" s="286">
        <v>64</v>
      </c>
      <c r="I52" s="286">
        <v>74</v>
      </c>
      <c r="J52" s="286">
        <v>58</v>
      </c>
      <c r="K52" s="286">
        <v>88.8</v>
      </c>
      <c r="L52" s="286">
        <v>99.5</v>
      </c>
      <c r="M52" s="286">
        <v>88</v>
      </c>
      <c r="N52" s="286">
        <v>64.25</v>
      </c>
      <c r="O52" s="286">
        <v>59</v>
      </c>
      <c r="P52" s="286">
        <v>41.5</v>
      </c>
      <c r="Q52" s="286">
        <v>74.5</v>
      </c>
      <c r="R52" s="286">
        <v>62.3</v>
      </c>
      <c r="S52" s="286">
        <v>17.68</v>
      </c>
      <c r="T52" s="286">
        <v>92.05</v>
      </c>
      <c r="U52" s="286">
        <v>57</v>
      </c>
      <c r="V52" s="286">
        <v>19.399999999999999</v>
      </c>
      <c r="W52" s="286">
        <v>50.08</v>
      </c>
      <c r="X52" s="286">
        <v>64.3</v>
      </c>
      <c r="Y52" s="286">
        <v>48.5</v>
      </c>
      <c r="Z52" s="607">
        <v>53</v>
      </c>
    </row>
    <row r="53" spans="1:29">
      <c r="A53" s="871"/>
      <c r="B53" s="92" t="s">
        <v>57</v>
      </c>
      <c r="C53" s="286">
        <v>83000</v>
      </c>
      <c r="D53" s="286">
        <v>165000</v>
      </c>
      <c r="E53" s="286">
        <v>94000</v>
      </c>
      <c r="F53" s="286">
        <v>50000</v>
      </c>
      <c r="G53" s="286">
        <v>72000</v>
      </c>
      <c r="H53" s="286">
        <v>40000</v>
      </c>
      <c r="I53" s="286">
        <v>48550</v>
      </c>
      <c r="J53" s="286">
        <v>40770</v>
      </c>
      <c r="K53" s="286">
        <v>54200</v>
      </c>
      <c r="L53" s="286">
        <v>54550</v>
      </c>
      <c r="M53" s="286">
        <v>57450</v>
      </c>
      <c r="N53" s="286">
        <v>55150</v>
      </c>
      <c r="O53" s="286">
        <v>45450</v>
      </c>
      <c r="P53" s="286">
        <v>46900</v>
      </c>
      <c r="Q53" s="286">
        <v>52125</v>
      </c>
      <c r="R53" s="286">
        <v>58000</v>
      </c>
      <c r="S53" s="535">
        <f>22.6*1000</f>
        <v>22600</v>
      </c>
      <c r="T53" s="535">
        <f>56*1000</f>
        <v>56000</v>
      </c>
      <c r="U53" s="535">
        <f>56.3*1000</f>
        <v>56300</v>
      </c>
      <c r="V53" s="535">
        <f>20.1*1000</f>
        <v>20100</v>
      </c>
      <c r="W53" s="535">
        <f>37.5*1000</f>
        <v>37500</v>
      </c>
      <c r="X53" s="535">
        <f>38.6*1000</f>
        <v>38600</v>
      </c>
      <c r="Y53" s="652">
        <f>43.4*1000</f>
        <v>43400</v>
      </c>
      <c r="Z53" s="535">
        <f>31.3*1000</f>
        <v>31300</v>
      </c>
      <c r="AC53" s="492"/>
    </row>
    <row r="54" spans="1:29">
      <c r="A54" s="871"/>
      <c r="B54" s="92" t="s">
        <v>524</v>
      </c>
      <c r="C54" s="286">
        <v>82600</v>
      </c>
      <c r="D54" s="286">
        <v>165000</v>
      </c>
      <c r="E54" s="286">
        <v>94160</v>
      </c>
      <c r="F54" s="286">
        <v>49850</v>
      </c>
      <c r="G54" s="286">
        <v>71500</v>
      </c>
      <c r="H54" s="286">
        <v>40000</v>
      </c>
      <c r="I54" s="286">
        <v>48550</v>
      </c>
      <c r="J54" s="286">
        <v>40770</v>
      </c>
      <c r="K54" s="286">
        <v>54200</v>
      </c>
      <c r="L54" s="286">
        <v>54550</v>
      </c>
      <c r="M54" s="286">
        <v>57450</v>
      </c>
      <c r="N54" s="286">
        <v>55150</v>
      </c>
      <c r="O54" s="286">
        <v>45450</v>
      </c>
      <c r="P54" s="286">
        <v>46900</v>
      </c>
      <c r="Q54" s="286">
        <v>52125</v>
      </c>
      <c r="R54" s="286">
        <v>58000</v>
      </c>
      <c r="S54" s="286">
        <v>22600</v>
      </c>
      <c r="T54" s="286">
        <v>56000</v>
      </c>
      <c r="U54" s="286">
        <v>56300</v>
      </c>
      <c r="V54" s="286">
        <v>20050</v>
      </c>
      <c r="W54" s="286"/>
      <c r="X54" s="286"/>
      <c r="Y54" s="286"/>
      <c r="Z54" s="607"/>
    </row>
    <row r="55" spans="1:29">
      <c r="A55" s="871"/>
      <c r="B55" s="92" t="s">
        <v>56</v>
      </c>
      <c r="C55" s="286">
        <v>1368.0722891566265</v>
      </c>
      <c r="D55" s="286">
        <v>1114.1818181818182</v>
      </c>
      <c r="E55" s="286">
        <v>1278.563829787234</v>
      </c>
      <c r="F55" s="286">
        <v>1200.0999999999999</v>
      </c>
      <c r="G55" s="286">
        <v>1597.2222222222222</v>
      </c>
      <c r="H55" s="286">
        <v>1600</v>
      </c>
      <c r="I55" s="286">
        <v>1524.2018537590113</v>
      </c>
      <c r="J55" s="286">
        <v>1422.6146676477802</v>
      </c>
      <c r="K55" s="286">
        <v>1638.3763837638376</v>
      </c>
      <c r="L55" s="286">
        <v>1824.0146654445464</v>
      </c>
      <c r="M55" s="286">
        <v>1531.7667536988686</v>
      </c>
      <c r="N55" s="286">
        <v>1165.0045330915684</v>
      </c>
      <c r="O55" s="286">
        <v>1298.1298129812981</v>
      </c>
      <c r="P55" s="286">
        <v>884.86140724946699</v>
      </c>
      <c r="Q55" s="286">
        <v>1429.2565947242206</v>
      </c>
      <c r="R55" s="286">
        <v>1074.1379310344828</v>
      </c>
      <c r="S55" s="286"/>
      <c r="T55" s="286"/>
      <c r="U55" s="286"/>
      <c r="V55" s="286"/>
      <c r="W55" s="286"/>
      <c r="X55" s="286"/>
      <c r="Y55" s="286"/>
      <c r="Z55" s="607"/>
    </row>
    <row r="56" spans="1:29">
      <c r="A56" s="872" t="s">
        <v>32</v>
      </c>
      <c r="B56" s="92" t="s">
        <v>84</v>
      </c>
      <c r="C56" s="286">
        <v>52</v>
      </c>
      <c r="D56" s="286">
        <v>206.8</v>
      </c>
      <c r="E56" s="286">
        <v>346.79</v>
      </c>
      <c r="F56" s="286">
        <v>159.72999999999999</v>
      </c>
      <c r="G56" s="286">
        <v>331.66</v>
      </c>
      <c r="H56" s="286">
        <v>293.87</v>
      </c>
      <c r="I56" s="286">
        <v>782.12</v>
      </c>
      <c r="J56" s="286">
        <v>408.02378590000001</v>
      </c>
      <c r="K56" s="286">
        <v>340.77329529999997</v>
      </c>
      <c r="L56" s="286">
        <v>347.97</v>
      </c>
      <c r="M56" s="286">
        <v>465.29</v>
      </c>
      <c r="N56" s="286">
        <v>651.39700000000005</v>
      </c>
      <c r="O56" s="286">
        <v>810</v>
      </c>
      <c r="P56" s="286">
        <v>1425</v>
      </c>
      <c r="Q56" s="286">
        <v>1635.7349999999999</v>
      </c>
      <c r="R56" s="286">
        <v>1835.933</v>
      </c>
      <c r="S56" s="286">
        <v>216.43299999999999</v>
      </c>
      <c r="T56" s="286">
        <v>2215.2600000000002</v>
      </c>
      <c r="U56" s="286">
        <v>643.48500000000001</v>
      </c>
      <c r="V56" s="286">
        <v>376.52</v>
      </c>
      <c r="W56" s="286">
        <v>621.66499999999996</v>
      </c>
      <c r="X56" s="286">
        <v>503.66</v>
      </c>
      <c r="Y56" s="286">
        <v>936.79899999999998</v>
      </c>
      <c r="Z56" s="286">
        <v>586.20000000000005</v>
      </c>
    </row>
    <row r="57" spans="1:29">
      <c r="A57" s="872"/>
      <c r="B57" s="92" t="s">
        <v>57</v>
      </c>
      <c r="C57" s="286">
        <v>117000</v>
      </c>
      <c r="D57" s="286">
        <v>247300</v>
      </c>
      <c r="E57" s="286">
        <v>366940</v>
      </c>
      <c r="F57" s="286">
        <v>347980</v>
      </c>
      <c r="G57" s="286">
        <v>374550</v>
      </c>
      <c r="H57" s="286">
        <v>409320</v>
      </c>
      <c r="I57" s="286">
        <v>309430</v>
      </c>
      <c r="J57" s="286">
        <v>378011.4754</v>
      </c>
      <c r="K57" s="286">
        <v>470668.41499999998</v>
      </c>
      <c r="L57" s="286">
        <v>428550</v>
      </c>
      <c r="M57" s="286">
        <v>482310.8</v>
      </c>
      <c r="N57" s="286">
        <v>675225.79079999996</v>
      </c>
      <c r="O57" s="286">
        <v>839630.91630000004</v>
      </c>
      <c r="P57" s="286">
        <v>943675.51919999998</v>
      </c>
      <c r="Q57" s="286">
        <v>1619500</v>
      </c>
      <c r="R57" s="286">
        <v>1624683.9569999999</v>
      </c>
      <c r="S57" s="286">
        <v>494113</v>
      </c>
      <c r="T57" s="286">
        <v>1846050</v>
      </c>
      <c r="U57" s="286">
        <v>643485</v>
      </c>
      <c r="V57" s="286" t="s">
        <v>600</v>
      </c>
      <c r="W57" s="286">
        <v>528372</v>
      </c>
      <c r="X57" s="286">
        <v>528846</v>
      </c>
      <c r="Y57" s="286">
        <v>551126</v>
      </c>
      <c r="Z57" s="286">
        <v>586216</v>
      </c>
    </row>
    <row r="58" spans="1:29">
      <c r="A58" s="872"/>
      <c r="B58" s="92" t="s">
        <v>524</v>
      </c>
      <c r="C58" s="286">
        <v>117000</v>
      </c>
      <c r="D58" s="286">
        <v>247300</v>
      </c>
      <c r="E58" s="286">
        <v>366940</v>
      </c>
      <c r="F58" s="286">
        <v>370745</v>
      </c>
      <c r="G58" s="286">
        <v>374550</v>
      </c>
      <c r="H58" s="286">
        <v>409320</v>
      </c>
      <c r="I58" s="286">
        <v>480000</v>
      </c>
      <c r="J58" s="286">
        <v>560000</v>
      </c>
      <c r="K58" s="286">
        <v>470670</v>
      </c>
      <c r="L58" s="286">
        <v>428550</v>
      </c>
      <c r="M58" s="286">
        <v>482310</v>
      </c>
      <c r="N58" s="286">
        <v>675226</v>
      </c>
      <c r="O58" s="286">
        <v>839631</v>
      </c>
      <c r="P58" s="286">
        <v>943676</v>
      </c>
      <c r="Q58" s="286">
        <v>1619500</v>
      </c>
      <c r="R58" s="286">
        <v>1624683</v>
      </c>
      <c r="S58" s="286">
        <v>950000</v>
      </c>
      <c r="T58" s="286">
        <v>960000</v>
      </c>
      <c r="U58" s="286">
        <v>980000</v>
      </c>
      <c r="V58" s="286">
        <v>990000</v>
      </c>
      <c r="W58" s="286"/>
      <c r="X58" s="286"/>
      <c r="Y58" s="286"/>
      <c r="Z58" s="607"/>
    </row>
    <row r="59" spans="1:29">
      <c r="A59" s="872"/>
      <c r="B59" s="92" t="s">
        <v>56</v>
      </c>
      <c r="C59" s="286">
        <v>444.44444444444446</v>
      </c>
      <c r="D59" s="533">
        <v>836.23129801860091</v>
      </c>
      <c r="E59" s="533">
        <v>945.08639014552784</v>
      </c>
      <c r="F59" s="533">
        <v>459.0206333697339</v>
      </c>
      <c r="G59" s="533">
        <v>885.48925377119212</v>
      </c>
      <c r="H59" s="533">
        <v>717.94683865923969</v>
      </c>
      <c r="I59" s="533">
        <v>2527.6152926348445</v>
      </c>
      <c r="J59" s="533">
        <v>1079.3952365288433</v>
      </c>
      <c r="K59" s="533">
        <v>724.01989264565361</v>
      </c>
      <c r="L59" s="533">
        <v>811.97059852992652</v>
      </c>
      <c r="M59" s="533">
        <v>964.70989245938517</v>
      </c>
      <c r="N59" s="533">
        <v>964.70989241721963</v>
      </c>
      <c r="O59" s="533">
        <v>964.70959355501759</v>
      </c>
      <c r="P59" s="533">
        <v>1510.0529482931192</v>
      </c>
      <c r="Q59" s="533">
        <v>1010.024698981167</v>
      </c>
      <c r="R59" s="533">
        <v>1130.0246993206447</v>
      </c>
      <c r="S59" s="533">
        <v>438.02328617138187</v>
      </c>
      <c r="T59" s="533">
        <v>1200</v>
      </c>
      <c r="U59" s="533">
        <v>1000</v>
      </c>
      <c r="V59" s="286">
        <v>686.90000000000009</v>
      </c>
      <c r="W59" s="533">
        <v>1176.5668884800859</v>
      </c>
      <c r="X59" s="533">
        <v>952.37554978197807</v>
      </c>
      <c r="Y59" s="533">
        <v>1699.7909733890253</v>
      </c>
      <c r="Z59" s="607">
        <v>875.9</v>
      </c>
      <c r="AA59" t="s">
        <v>15</v>
      </c>
    </row>
    <row r="60" spans="1:29">
      <c r="A60" s="871" t="s">
        <v>1</v>
      </c>
      <c r="B60" s="92" t="s">
        <v>84</v>
      </c>
      <c r="C60" s="286">
        <v>23.446999999999999</v>
      </c>
      <c r="D60" s="286">
        <v>53.250879999999995</v>
      </c>
      <c r="E60" s="286">
        <v>41.420999999999999</v>
      </c>
      <c r="F60" s="286">
        <v>82.55</v>
      </c>
      <c r="G60" s="286">
        <v>69.695899999999995</v>
      </c>
      <c r="H60" s="286">
        <v>74.218000000000004</v>
      </c>
      <c r="I60" s="286">
        <v>84.01</v>
      </c>
      <c r="J60" s="286">
        <v>55.215209999999999</v>
      </c>
      <c r="K60" s="286">
        <v>70.527000000000001</v>
      </c>
      <c r="L60" s="286">
        <v>120.56399999999999</v>
      </c>
      <c r="M60" s="286">
        <v>164.60220999999999</v>
      </c>
      <c r="N60" s="286">
        <v>139.38800000000001</v>
      </c>
      <c r="O60" s="286">
        <v>113.026</v>
      </c>
      <c r="P60" s="286">
        <v>143.591365</v>
      </c>
      <c r="Q60" s="286">
        <v>143.591365</v>
      </c>
      <c r="R60" s="286">
        <v>111.42853509999999</v>
      </c>
      <c r="S60" s="286">
        <v>131.56200000000001</v>
      </c>
      <c r="T60" s="286">
        <v>168.6994</v>
      </c>
      <c r="U60" s="286">
        <v>181.77199999999999</v>
      </c>
      <c r="V60" s="286">
        <v>130.8246856862809</v>
      </c>
      <c r="W60" s="286">
        <v>127.17206231141374</v>
      </c>
      <c r="X60" s="286">
        <v>175.32935999999998</v>
      </c>
      <c r="Y60" s="286">
        <v>190.14953252905551</v>
      </c>
      <c r="Z60" s="650">
        <f>235445.579530965/1000</f>
        <v>235.44557953096501</v>
      </c>
    </row>
    <row r="61" spans="1:29">
      <c r="A61" s="871"/>
      <c r="B61" s="92" t="s">
        <v>57</v>
      </c>
      <c r="C61" s="286">
        <v>70018</v>
      </c>
      <c r="D61" s="286">
        <v>139909.09</v>
      </c>
      <c r="E61" s="286">
        <v>129473</v>
      </c>
      <c r="F61" s="286">
        <v>150460</v>
      </c>
      <c r="G61" s="286">
        <v>116493.9</v>
      </c>
      <c r="H61" s="286">
        <v>161962</v>
      </c>
      <c r="I61" s="286">
        <v>144250</v>
      </c>
      <c r="J61" s="286">
        <v>147319.82999999999</v>
      </c>
      <c r="K61" s="286">
        <v>144201</v>
      </c>
      <c r="L61" s="286">
        <v>216126</v>
      </c>
      <c r="M61" s="286">
        <v>268803.28000000003</v>
      </c>
      <c r="N61" s="286">
        <v>224121</v>
      </c>
      <c r="O61" s="286">
        <v>184397</v>
      </c>
      <c r="P61" s="286">
        <v>249432.1354</v>
      </c>
      <c r="Q61" s="286">
        <v>249432.1354</v>
      </c>
      <c r="R61" s="286">
        <v>243396.73240000001</v>
      </c>
      <c r="S61" s="286">
        <v>222952</v>
      </c>
      <c r="T61" s="286">
        <v>269611.09999999998</v>
      </c>
      <c r="U61" s="286">
        <v>284708</v>
      </c>
      <c r="V61" s="286">
        <v>276383.14411711681</v>
      </c>
      <c r="W61" s="286">
        <v>215400.83590588567</v>
      </c>
      <c r="X61" s="286">
        <v>276389.5792656985</v>
      </c>
      <c r="Y61" s="286">
        <v>295202.67819269549</v>
      </c>
      <c r="Z61" s="286">
        <v>367107.50041762623</v>
      </c>
    </row>
    <row r="62" spans="1:29">
      <c r="A62" s="871"/>
      <c r="B62" s="92" t="s">
        <v>524</v>
      </c>
      <c r="C62" s="286">
        <v>132284</v>
      </c>
      <c r="D62" s="286">
        <v>108478</v>
      </c>
      <c r="E62" s="286">
        <v>88000</v>
      </c>
      <c r="F62" s="286">
        <v>88000</v>
      </c>
      <c r="G62" s="286">
        <v>88000</v>
      </c>
      <c r="H62" s="286">
        <v>108245</v>
      </c>
      <c r="I62" s="286">
        <v>96400</v>
      </c>
      <c r="J62" s="286">
        <v>124578</v>
      </c>
      <c r="K62" s="286">
        <v>121375</v>
      </c>
      <c r="L62" s="286">
        <v>204073</v>
      </c>
      <c r="M62" s="286">
        <v>254566</v>
      </c>
      <c r="N62" s="286">
        <v>209237</v>
      </c>
      <c r="O62" s="286">
        <v>176162</v>
      </c>
      <c r="P62" s="286">
        <v>207249</v>
      </c>
      <c r="Q62" s="286">
        <v>237423</v>
      </c>
      <c r="R62" s="286">
        <v>223667</v>
      </c>
      <c r="S62" s="286">
        <v>231482</v>
      </c>
      <c r="T62" s="286">
        <v>262612</v>
      </c>
      <c r="U62" s="286">
        <v>259479</v>
      </c>
      <c r="V62" s="286">
        <v>208483</v>
      </c>
      <c r="W62" s="286"/>
      <c r="X62" s="286"/>
      <c r="Y62" s="286"/>
      <c r="Z62" s="607"/>
    </row>
    <row r="63" spans="1:29">
      <c r="A63" s="871"/>
      <c r="B63" s="92" t="s">
        <v>56</v>
      </c>
      <c r="C63" s="533">
        <v>334.87103316290097</v>
      </c>
      <c r="D63" s="533">
        <v>380.61058077069896</v>
      </c>
      <c r="E63" s="533">
        <v>319.919983316985</v>
      </c>
      <c r="F63" s="533">
        <v>548.65080420045194</v>
      </c>
      <c r="G63" s="533">
        <v>598.27939488677089</v>
      </c>
      <c r="H63" s="533">
        <v>458.24329163630978</v>
      </c>
      <c r="I63" s="533">
        <v>582.39168110918547</v>
      </c>
      <c r="J63" s="533">
        <v>374.79821962868141</v>
      </c>
      <c r="K63" s="533">
        <v>489.08814779370459</v>
      </c>
      <c r="L63" s="533">
        <v>557.84125926542845</v>
      </c>
      <c r="M63" s="533">
        <v>612.35194005073151</v>
      </c>
      <c r="N63" s="533">
        <v>621.93190285604646</v>
      </c>
      <c r="O63" s="533">
        <v>612.94923453201511</v>
      </c>
      <c r="P63" s="533">
        <v>575.67307744742175</v>
      </c>
      <c r="Q63" s="533">
        <v>575.67307744742175</v>
      </c>
      <c r="R63" s="533">
        <v>457.80620800150064</v>
      </c>
      <c r="S63" s="533">
        <v>590.09114069396105</v>
      </c>
      <c r="T63" s="533">
        <v>625.71385228575537</v>
      </c>
      <c r="U63" s="533">
        <v>638.45062309453897</v>
      </c>
      <c r="V63" s="533">
        <v>473.34538473462118</v>
      </c>
      <c r="W63" s="533">
        <v>590.39725531510271</v>
      </c>
      <c r="X63" s="533">
        <v>634.35589889390349</v>
      </c>
      <c r="Y63" s="533">
        <v>644.13213895347576</v>
      </c>
      <c r="Z63" s="607">
        <v>723.2</v>
      </c>
    </row>
    <row r="64" spans="1:29">
      <c r="A64" s="871" t="s">
        <v>0</v>
      </c>
      <c r="B64" s="92" t="s">
        <v>84</v>
      </c>
      <c r="C64" s="286">
        <v>124</v>
      </c>
      <c r="D64" s="286">
        <v>169</v>
      </c>
      <c r="E64" s="286">
        <v>56</v>
      </c>
      <c r="F64" s="286">
        <v>86</v>
      </c>
      <c r="G64" s="286">
        <v>64</v>
      </c>
      <c r="H64" s="286">
        <v>58</v>
      </c>
      <c r="I64" s="286">
        <v>83</v>
      </c>
      <c r="J64" s="286">
        <v>127</v>
      </c>
      <c r="K64" s="286">
        <v>78.599999999999994</v>
      </c>
      <c r="L64" s="286">
        <v>92.85</v>
      </c>
      <c r="M64" s="286">
        <v>137</v>
      </c>
      <c r="N64" s="286">
        <v>98</v>
      </c>
      <c r="O64" s="286">
        <v>72</v>
      </c>
      <c r="P64" s="286">
        <v>68</v>
      </c>
      <c r="Q64" s="286">
        <v>58</v>
      </c>
      <c r="R64" s="286">
        <v>53</v>
      </c>
      <c r="S64" s="286" t="s">
        <v>15</v>
      </c>
      <c r="T64" s="286">
        <v>94</v>
      </c>
      <c r="U64" s="286">
        <v>103</v>
      </c>
      <c r="V64" s="286">
        <v>43</v>
      </c>
      <c r="W64" s="286">
        <v>77</v>
      </c>
      <c r="X64" s="286">
        <v>85</v>
      </c>
      <c r="Y64" s="286">
        <v>56</v>
      </c>
      <c r="Z64" s="286">
        <v>104.2</v>
      </c>
      <c r="AB64" s="43"/>
    </row>
    <row r="65" spans="1:28">
      <c r="A65" s="871"/>
      <c r="B65" s="92" t="s">
        <v>57</v>
      </c>
      <c r="C65" s="286">
        <v>175773</v>
      </c>
      <c r="D65" s="286">
        <v>275036</v>
      </c>
      <c r="E65" s="286">
        <v>258610</v>
      </c>
      <c r="F65" s="286">
        <v>105052</v>
      </c>
      <c r="G65" s="286">
        <v>133339</v>
      </c>
      <c r="H65" s="286">
        <v>200592</v>
      </c>
      <c r="I65" s="286">
        <v>176196</v>
      </c>
      <c r="J65" s="286">
        <v>260518</v>
      </c>
      <c r="K65" s="286">
        <v>180000</v>
      </c>
      <c r="L65" s="286">
        <v>170000</v>
      </c>
      <c r="M65" s="286">
        <v>319607.67</v>
      </c>
      <c r="N65" s="286">
        <v>329802.71299999999</v>
      </c>
      <c r="O65" s="286">
        <v>214265.63135000001</v>
      </c>
      <c r="P65" s="286">
        <v>164319.21119</v>
      </c>
      <c r="Q65" s="286">
        <v>137350</v>
      </c>
      <c r="R65" s="286">
        <v>152289.90033</v>
      </c>
      <c r="S65" s="286" t="s">
        <v>15</v>
      </c>
      <c r="T65" s="286">
        <v>200545.76519000001</v>
      </c>
      <c r="U65" s="286">
        <v>205296.33429999999</v>
      </c>
      <c r="V65" s="286">
        <v>122634.553885</v>
      </c>
      <c r="W65" s="286">
        <v>153345.82029999999</v>
      </c>
      <c r="X65" s="286">
        <v>179284</v>
      </c>
      <c r="Y65" s="286">
        <v>189158</v>
      </c>
      <c r="Z65" s="286">
        <v>221300</v>
      </c>
      <c r="AB65" s="43"/>
    </row>
    <row r="66" spans="1:28">
      <c r="A66" s="871"/>
      <c r="B66" s="92" t="s">
        <v>524</v>
      </c>
      <c r="C66" s="286">
        <v>175773</v>
      </c>
      <c r="D66" s="286">
        <v>275036</v>
      </c>
      <c r="E66" s="286">
        <v>258610</v>
      </c>
      <c r="F66" s="286">
        <v>105052</v>
      </c>
      <c r="G66" s="286">
        <v>133339</v>
      </c>
      <c r="H66" s="286">
        <v>200592</v>
      </c>
      <c r="I66" s="286">
        <v>176196</v>
      </c>
      <c r="J66" s="286">
        <v>260518</v>
      </c>
      <c r="K66" s="286">
        <v>180000</v>
      </c>
      <c r="L66" s="286">
        <v>170000</v>
      </c>
      <c r="M66" s="286">
        <v>319608</v>
      </c>
      <c r="N66" s="286">
        <v>329803</v>
      </c>
      <c r="O66" s="286">
        <v>214266</v>
      </c>
      <c r="P66" s="286">
        <v>164319</v>
      </c>
      <c r="Q66" s="286">
        <v>137350</v>
      </c>
      <c r="R66" s="286">
        <v>152290</v>
      </c>
      <c r="S66" s="286">
        <v>185850</v>
      </c>
      <c r="T66" s="286">
        <v>199078</v>
      </c>
      <c r="U66" s="286">
        <v>205296</v>
      </c>
      <c r="V66" s="286">
        <v>192000</v>
      </c>
      <c r="W66" s="286"/>
      <c r="X66" s="286"/>
      <c r="Y66" s="286"/>
      <c r="Z66" s="607"/>
    </row>
    <row r="67" spans="1:28">
      <c r="A67" s="871"/>
      <c r="B67" s="92" t="s">
        <v>56</v>
      </c>
      <c r="C67" s="286">
        <v>705.45533159245167</v>
      </c>
      <c r="D67" s="286">
        <v>614.46501548888148</v>
      </c>
      <c r="E67" s="286">
        <v>216.54228374772825</v>
      </c>
      <c r="F67" s="286">
        <v>818.64219624566886</v>
      </c>
      <c r="G67" s="286">
        <v>479.97960086696315</v>
      </c>
      <c r="H67" s="286">
        <v>289.14413336523887</v>
      </c>
      <c r="I67" s="286">
        <v>471.06631251560759</v>
      </c>
      <c r="J67" s="286">
        <v>487.49030777143997</v>
      </c>
      <c r="K67" s="286">
        <v>436.66666666666669</v>
      </c>
      <c r="L67" s="286">
        <v>546.17647058823525</v>
      </c>
      <c r="M67" s="286">
        <v>428.65053895608952</v>
      </c>
      <c r="N67" s="286">
        <v>297.14734335736046</v>
      </c>
      <c r="O67" s="286">
        <v>336.031492994735</v>
      </c>
      <c r="P67" s="286">
        <v>413.82866621342623</v>
      </c>
      <c r="Q67" s="286">
        <v>422.2788496541682</v>
      </c>
      <c r="R67" s="286">
        <v>348.02045234223181</v>
      </c>
      <c r="S67" s="286" t="s">
        <v>15</v>
      </c>
      <c r="T67" s="286">
        <v>468.72094212980772</v>
      </c>
      <c r="U67" s="286">
        <v>501.71378047834929</v>
      </c>
      <c r="V67" s="286">
        <v>350.63527071108405</v>
      </c>
      <c r="W67" s="286">
        <v>502.13302096764096</v>
      </c>
      <c r="X67" s="607">
        <v>488.1</v>
      </c>
      <c r="Y67" s="607">
        <v>470.9</v>
      </c>
      <c r="Z67" s="607">
        <v>434.2</v>
      </c>
      <c r="AB67" s="43"/>
    </row>
    <row r="68" spans="1:28">
      <c r="A68" s="17"/>
      <c r="B68" s="17"/>
      <c r="C68" s="17"/>
      <c r="D68" s="17"/>
      <c r="E68" s="17"/>
      <c r="F68" s="17"/>
      <c r="G68" s="17"/>
      <c r="H68" s="17"/>
      <c r="I68" s="17"/>
      <c r="J68" s="17"/>
      <c r="K68" s="17"/>
      <c r="L68" s="17"/>
      <c r="M68" s="17"/>
      <c r="P68" s="17"/>
    </row>
    <row r="69" spans="1:28" ht="15" customHeight="1">
      <c r="A69" s="44" t="s">
        <v>18</v>
      </c>
      <c r="B69" s="13"/>
      <c r="D69" s="212"/>
      <c r="E69" s="212"/>
      <c r="F69" s="212"/>
      <c r="G69" s="212"/>
      <c r="H69" s="212"/>
      <c r="I69" s="212"/>
      <c r="J69" s="212"/>
      <c r="K69" s="212"/>
      <c r="L69" s="212"/>
      <c r="M69" s="212"/>
      <c r="P69" s="17"/>
    </row>
    <row r="70" spans="1:28">
      <c r="A70" s="17"/>
      <c r="B70" s="17"/>
      <c r="D70" s="13"/>
      <c r="E70" s="43"/>
      <c r="F70" s="43"/>
      <c r="G70" s="43"/>
      <c r="H70" s="43"/>
      <c r="I70" s="43"/>
      <c r="J70" s="43"/>
      <c r="K70" s="43"/>
      <c r="L70" s="43"/>
      <c r="M70" s="43"/>
      <c r="P70" s="17"/>
    </row>
    <row r="71" spans="1:28">
      <c r="A71" s="212" t="s">
        <v>267</v>
      </c>
      <c r="B71" s="17"/>
      <c r="D71" s="43"/>
      <c r="E71" s="52"/>
      <c r="F71" s="43"/>
      <c r="G71" s="43"/>
      <c r="H71" s="43"/>
      <c r="I71" s="43"/>
      <c r="J71" s="43"/>
      <c r="K71" s="43"/>
      <c r="L71" s="43"/>
      <c r="M71" s="43"/>
      <c r="P71" s="17"/>
    </row>
    <row r="72" spans="1:28">
      <c r="A72" s="17"/>
      <c r="B72" s="17"/>
      <c r="D72" s="41"/>
      <c r="E72" s="43"/>
      <c r="F72" s="43"/>
      <c r="G72" s="43"/>
      <c r="H72" s="43"/>
      <c r="I72" s="43"/>
      <c r="J72" s="43"/>
      <c r="K72" s="43"/>
      <c r="L72" s="43"/>
      <c r="M72" s="43"/>
      <c r="P72" s="17"/>
    </row>
    <row r="73" spans="1:28">
      <c r="A73" s="41" t="s">
        <v>117</v>
      </c>
      <c r="B73" s="17"/>
      <c r="D73" s="43"/>
      <c r="E73" s="43"/>
      <c r="F73" s="43"/>
      <c r="G73" s="43"/>
      <c r="H73" s="43"/>
      <c r="I73" s="43"/>
      <c r="J73" s="43"/>
      <c r="K73" s="43"/>
      <c r="L73" s="43"/>
      <c r="M73" s="43"/>
      <c r="P73" s="17"/>
    </row>
    <row r="74" spans="1:28">
      <c r="B74" s="57"/>
      <c r="D74" s="41"/>
      <c r="E74" s="43"/>
      <c r="F74" s="43"/>
      <c r="G74" s="43"/>
      <c r="H74" s="43"/>
      <c r="I74" s="43"/>
      <c r="J74" s="43"/>
      <c r="K74" s="43"/>
      <c r="L74" s="43"/>
      <c r="M74" s="43"/>
      <c r="P74" s="17"/>
    </row>
    <row r="75" spans="1:28" ht="14.7" customHeight="1">
      <c r="A75" s="41" t="s">
        <v>118</v>
      </c>
      <c r="B75" s="17"/>
      <c r="D75" s="42"/>
      <c r="E75" s="42"/>
      <c r="F75" s="42"/>
      <c r="G75" s="42"/>
      <c r="H75" s="42"/>
      <c r="I75" s="42"/>
      <c r="J75" s="42"/>
      <c r="K75" s="42"/>
      <c r="L75" s="42"/>
      <c r="M75" s="42"/>
      <c r="P75" s="17"/>
    </row>
    <row r="76" spans="1:28" ht="14.7" customHeight="1">
      <c r="A76" s="41"/>
      <c r="B76" s="17"/>
      <c r="D76" s="42"/>
      <c r="E76" s="42"/>
      <c r="F76" s="42"/>
      <c r="G76" s="42"/>
      <c r="H76" s="42"/>
      <c r="I76" s="42"/>
      <c r="J76" s="42"/>
      <c r="K76" s="42"/>
      <c r="L76" s="42"/>
      <c r="M76" s="42"/>
      <c r="P76" s="17"/>
    </row>
    <row r="77" spans="1:28" ht="14.7" customHeight="1">
      <c r="A77" s="17" t="s">
        <v>568</v>
      </c>
      <c r="B77" s="17"/>
      <c r="D77" s="42"/>
      <c r="E77" s="42"/>
      <c r="F77" s="42"/>
      <c r="G77" s="42"/>
      <c r="H77" s="42"/>
      <c r="I77" s="42"/>
      <c r="J77" s="42"/>
      <c r="K77" s="42"/>
      <c r="L77" s="42"/>
      <c r="M77" s="42"/>
      <c r="P77" s="17"/>
    </row>
    <row r="78" spans="1:28">
      <c r="B78" s="17"/>
      <c r="C78" s="42"/>
      <c r="D78" s="42"/>
      <c r="E78" s="42"/>
      <c r="F78" s="42"/>
      <c r="G78" s="42"/>
      <c r="H78" s="42"/>
      <c r="I78" s="42"/>
      <c r="J78" s="42"/>
      <c r="K78" s="42"/>
      <c r="L78" s="42"/>
      <c r="M78" s="42"/>
      <c r="P78" s="17"/>
    </row>
    <row r="79" spans="1:28">
      <c r="A79" s="17" t="s">
        <v>2737</v>
      </c>
      <c r="B79" s="17"/>
      <c r="C79" s="42"/>
      <c r="D79" s="42"/>
      <c r="E79" s="42"/>
      <c r="F79" s="42"/>
      <c r="G79" s="42"/>
      <c r="H79" s="42"/>
      <c r="I79" s="42"/>
      <c r="J79" s="42"/>
      <c r="K79" s="42"/>
      <c r="L79" s="42"/>
      <c r="M79" s="42"/>
      <c r="P79" s="17"/>
    </row>
    <row r="80" spans="1:28">
      <c r="B80" s="17"/>
      <c r="C80" s="42"/>
      <c r="D80" s="42"/>
      <c r="E80" s="42"/>
      <c r="F80" s="42"/>
      <c r="G80" s="42"/>
      <c r="H80" s="42"/>
      <c r="I80" s="42"/>
      <c r="J80" s="42"/>
      <c r="K80" s="42"/>
      <c r="L80" s="42"/>
      <c r="M80" s="42"/>
      <c r="P80" s="17"/>
    </row>
    <row r="81" spans="1:1">
      <c r="A81" s="17" t="s">
        <v>3172</v>
      </c>
    </row>
    <row r="83" spans="1:1">
      <c r="A83" s="17" t="s">
        <v>3171</v>
      </c>
    </row>
    <row r="85" spans="1:1">
      <c r="A85" s="53" t="s">
        <v>2738</v>
      </c>
    </row>
    <row r="87" spans="1:1">
      <c r="A87" s="53" t="s">
        <v>3393</v>
      </c>
    </row>
    <row r="88" spans="1:1">
      <c r="A88" s="8"/>
    </row>
    <row r="89" spans="1:1">
      <c r="A89" s="53" t="s">
        <v>3394</v>
      </c>
    </row>
    <row r="90" spans="1:1">
      <c r="A90" s="53"/>
    </row>
    <row r="91" spans="1:1">
      <c r="A91" s="53" t="s">
        <v>3395</v>
      </c>
    </row>
    <row r="92" spans="1:1">
      <c r="A92" s="53"/>
    </row>
    <row r="93" spans="1:1">
      <c r="A93" s="53" t="s">
        <v>102</v>
      </c>
    </row>
  </sheetData>
  <protectedRanges>
    <protectedRange sqref="C36:V36" name="Range1_1_13"/>
    <protectedRange sqref="C37:V37" name="Range1_1_25"/>
    <protectedRange sqref="Z57" name="Range1_1_29_1"/>
    <protectedRange sqref="Z57" name="Range3_31_1"/>
  </protectedRanges>
  <mergeCells count="16">
    <mergeCell ref="A32:A35"/>
    <mergeCell ref="A36:A39"/>
    <mergeCell ref="A4:A7"/>
    <mergeCell ref="A8:A11"/>
    <mergeCell ref="A16:A19"/>
    <mergeCell ref="A24:A27"/>
    <mergeCell ref="A28:A31"/>
    <mergeCell ref="A12:A15"/>
    <mergeCell ref="A20:A23"/>
    <mergeCell ref="A60:A63"/>
    <mergeCell ref="A64:A67"/>
    <mergeCell ref="A40:A43"/>
    <mergeCell ref="A44:A47"/>
    <mergeCell ref="A48:A51"/>
    <mergeCell ref="A52:A55"/>
    <mergeCell ref="A56:A59"/>
  </mergeCells>
  <conditionalFormatting sqref="C3:M3">
    <cfRule type="expression" dxfId="45" priority="3" stopIfTrue="1">
      <formula>ISNA(ACTIVECELL)</formula>
    </cfRule>
  </conditionalFormatting>
  <conditionalFormatting sqref="N1:O2">
    <cfRule type="expression" dxfId="44" priority="1" stopIfTrue="1">
      <formula>#N/A</formula>
    </cfRule>
  </conditionalFormatting>
  <hyperlinks>
    <hyperlink ref="AB3" location="Content!A1" display="Back to content page" xr:uid="{00000000-0004-0000-3001-000000000000}"/>
    <hyperlink ref="AE3" location="Content!A1" display="Back to content page" xr:uid="{025BDF61-070D-4D5A-8794-A3852D95700F}"/>
  </hyperlinks>
  <pageMargins left="0.7" right="0.7" top="0.75" bottom="0.75" header="0.3" footer="0.3"/>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1-000000000000}">
  <sheetPr codeName="Sheet306"/>
  <dimension ref="A1:AE91"/>
  <sheetViews>
    <sheetView topLeftCell="A72" zoomScale="99" zoomScaleNormal="99" workbookViewId="0">
      <selection activeCell="C92" sqref="C92"/>
    </sheetView>
  </sheetViews>
  <sheetFormatPr defaultRowHeight="14.4"/>
  <cols>
    <col min="1" max="1" width="15" style="7" customWidth="1"/>
    <col min="2" max="2" width="27.5546875" style="7" customWidth="1"/>
    <col min="3" max="15" width="11.21875" customWidth="1"/>
    <col min="16" max="16" width="12.44140625" customWidth="1"/>
    <col min="17" max="17" width="11.21875" customWidth="1"/>
    <col min="18" max="18" width="13.109375" customWidth="1"/>
    <col min="19" max="19" width="11.21875" customWidth="1"/>
    <col min="20" max="21" width="13.109375" customWidth="1"/>
    <col min="22" max="22" width="13.109375" bestFit="1" customWidth="1"/>
    <col min="23" max="25" width="11.33203125" customWidth="1"/>
    <col min="26" max="26" width="12" customWidth="1"/>
  </cols>
  <sheetData>
    <row r="1" spans="1:31">
      <c r="A1" s="50" t="s">
        <v>3022</v>
      </c>
      <c r="B1" s="41"/>
      <c r="C1" s="17"/>
      <c r="D1" s="17"/>
      <c r="E1" s="17"/>
      <c r="F1" s="17"/>
      <c r="G1" s="17"/>
      <c r="H1" s="17"/>
      <c r="I1" s="17"/>
      <c r="J1" s="17"/>
      <c r="K1" s="17"/>
      <c r="L1" s="17"/>
      <c r="M1" s="17"/>
      <c r="N1" s="62"/>
      <c r="O1" s="62"/>
      <c r="P1" s="17"/>
      <c r="R1" s="13"/>
      <c r="S1" s="13"/>
      <c r="T1" s="13"/>
      <c r="U1" s="13"/>
      <c r="V1" s="13"/>
      <c r="W1" s="13"/>
      <c r="X1" s="13"/>
      <c r="Y1" s="13"/>
      <c r="Z1" s="13"/>
    </row>
    <row r="2" spans="1:31">
      <c r="A2" s="36"/>
      <c r="B2" s="41"/>
      <c r="C2" s="17"/>
      <c r="D2" s="17"/>
      <c r="E2" s="17"/>
      <c r="F2" s="17"/>
      <c r="G2" s="17"/>
      <c r="H2" s="17"/>
      <c r="I2" s="17"/>
      <c r="J2" s="17"/>
      <c r="K2" s="17"/>
      <c r="L2" s="17"/>
      <c r="M2" s="17"/>
      <c r="N2" s="62"/>
      <c r="O2" s="62"/>
      <c r="P2" s="17"/>
      <c r="R2" s="13"/>
      <c r="S2" s="13"/>
      <c r="T2" s="13"/>
      <c r="U2" s="13"/>
      <c r="V2" s="13"/>
      <c r="W2" s="13"/>
      <c r="X2" s="13"/>
      <c r="Y2" s="13"/>
      <c r="Z2" s="13"/>
    </row>
    <row r="3" spans="1:31">
      <c r="A3" s="277" t="s">
        <v>14</v>
      </c>
      <c r="B3" s="277"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B3" s="1" t="s">
        <v>528</v>
      </c>
      <c r="AD3" s="44"/>
      <c r="AE3" s="44"/>
    </row>
    <row r="4" spans="1:31" s="6" customFormat="1" ht="16.5" customHeight="1">
      <c r="A4" s="871" t="s">
        <v>13</v>
      </c>
      <c r="B4" s="28" t="s">
        <v>84</v>
      </c>
      <c r="C4" s="286">
        <v>0.7</v>
      </c>
      <c r="D4" s="286">
        <v>0.8</v>
      </c>
      <c r="E4" s="286">
        <v>1</v>
      </c>
      <c r="F4" s="286">
        <v>1.3</v>
      </c>
      <c r="G4" s="286">
        <v>1.8</v>
      </c>
      <c r="H4" s="286">
        <v>2.2000000000000002</v>
      </c>
      <c r="I4" s="286">
        <v>3</v>
      </c>
      <c r="J4" s="286">
        <v>7.0640000000000001</v>
      </c>
      <c r="K4" s="286">
        <v>14.711</v>
      </c>
      <c r="L4" s="286">
        <v>5.9359999999999999</v>
      </c>
      <c r="M4" s="286">
        <v>6.0869999999999997</v>
      </c>
      <c r="N4" s="286">
        <v>7.7430000000000003</v>
      </c>
      <c r="O4" s="286">
        <v>5.8979999999999997</v>
      </c>
      <c r="P4" s="286">
        <v>10.326000000000001</v>
      </c>
      <c r="Q4" s="286">
        <v>13.763</v>
      </c>
      <c r="R4" s="286">
        <v>14.835000000000001</v>
      </c>
      <c r="S4" s="286">
        <v>15.74</v>
      </c>
      <c r="T4" s="286">
        <v>36.000999999999998</v>
      </c>
      <c r="U4" s="286">
        <v>35.265999999999998</v>
      </c>
      <c r="V4" s="286">
        <v>37.35</v>
      </c>
      <c r="W4" s="206">
        <v>37.960999999999999</v>
      </c>
      <c r="X4" s="206">
        <v>37.317</v>
      </c>
      <c r="Y4" s="206">
        <v>37.374000000000002</v>
      </c>
      <c r="Z4" s="206">
        <v>44.64</v>
      </c>
      <c r="AD4" s="619"/>
      <c r="AE4" s="621"/>
    </row>
    <row r="5" spans="1:31" s="6" customFormat="1" ht="16.5" customHeight="1">
      <c r="A5" s="871"/>
      <c r="B5" s="28" t="s">
        <v>57</v>
      </c>
      <c r="C5" s="286">
        <v>3000</v>
      </c>
      <c r="D5" s="286">
        <v>3200</v>
      </c>
      <c r="E5" s="286">
        <v>3500</v>
      </c>
      <c r="F5" s="286">
        <v>4000</v>
      </c>
      <c r="G5" s="286">
        <v>5000</v>
      </c>
      <c r="H5" s="286">
        <v>5800</v>
      </c>
      <c r="I5" s="286">
        <v>7000</v>
      </c>
      <c r="J5" s="286">
        <v>10263</v>
      </c>
      <c r="K5" s="286">
        <v>17156</v>
      </c>
      <c r="L5" s="286">
        <v>13341</v>
      </c>
      <c r="M5" s="286">
        <v>13690</v>
      </c>
      <c r="N5" s="286">
        <v>14625</v>
      </c>
      <c r="O5" s="286">
        <v>35946</v>
      </c>
      <c r="P5" s="286">
        <v>23443</v>
      </c>
      <c r="Q5" s="286"/>
      <c r="R5" s="286"/>
      <c r="S5" s="286"/>
      <c r="T5" s="286"/>
      <c r="U5" s="286"/>
      <c r="V5" s="286"/>
      <c r="W5" s="286"/>
      <c r="X5" s="286"/>
      <c r="Y5" s="286"/>
      <c r="Z5" s="286"/>
      <c r="AA5"/>
    </row>
    <row r="6" spans="1:31" s="6" customFormat="1" ht="16.5" customHeight="1">
      <c r="A6" s="871"/>
      <c r="B6" s="92" t="s">
        <v>524</v>
      </c>
      <c r="C6" s="286">
        <v>3000</v>
      </c>
      <c r="D6" s="286">
        <v>3200</v>
      </c>
      <c r="E6" s="286">
        <v>3500</v>
      </c>
      <c r="F6" s="286">
        <v>4000</v>
      </c>
      <c r="G6" s="286">
        <v>5000</v>
      </c>
      <c r="H6" s="286">
        <v>5800</v>
      </c>
      <c r="I6" s="286">
        <v>7000</v>
      </c>
      <c r="J6" s="286">
        <v>10263</v>
      </c>
      <c r="K6" s="286">
        <v>17156</v>
      </c>
      <c r="L6" s="286">
        <v>13341</v>
      </c>
      <c r="M6" s="286">
        <v>13690</v>
      </c>
      <c r="N6" s="286">
        <v>14625</v>
      </c>
      <c r="O6" s="286">
        <v>35946</v>
      </c>
      <c r="P6" s="286">
        <v>23443</v>
      </c>
      <c r="Q6" s="286">
        <v>23567</v>
      </c>
      <c r="R6" s="286">
        <v>22776</v>
      </c>
      <c r="S6" s="286">
        <v>24894</v>
      </c>
      <c r="T6" s="286">
        <v>39593</v>
      </c>
      <c r="U6" s="286">
        <v>35879</v>
      </c>
      <c r="V6" s="286">
        <v>36252</v>
      </c>
      <c r="W6" s="206">
        <v>36509</v>
      </c>
      <c r="X6" s="206">
        <v>36437</v>
      </c>
      <c r="Y6" s="206">
        <v>36263</v>
      </c>
      <c r="Z6" s="206">
        <v>42920</v>
      </c>
      <c r="AA6"/>
      <c r="AD6" s="619"/>
      <c r="AE6" s="621"/>
    </row>
    <row r="7" spans="1:31" s="6" customFormat="1" ht="15">
      <c r="A7" s="871"/>
      <c r="B7" s="28" t="s">
        <v>56</v>
      </c>
      <c r="C7" s="286">
        <v>233.33333333333334</v>
      </c>
      <c r="D7" s="286">
        <v>250</v>
      </c>
      <c r="E7" s="286">
        <v>285.71428571428572</v>
      </c>
      <c r="F7" s="286">
        <v>325</v>
      </c>
      <c r="G7" s="286">
        <v>360</v>
      </c>
      <c r="H7" s="286">
        <v>379.31034482758622</v>
      </c>
      <c r="I7" s="286">
        <v>428.57142857142856</v>
      </c>
      <c r="J7" s="286">
        <v>688.2977686836208</v>
      </c>
      <c r="K7" s="286">
        <v>857.48426206574959</v>
      </c>
      <c r="L7" s="286">
        <v>444.94415710966194</v>
      </c>
      <c r="M7" s="286">
        <v>444.6311176040906</v>
      </c>
      <c r="N7" s="286">
        <v>529.43589743589746</v>
      </c>
      <c r="O7" s="286">
        <v>164.07945251210148</v>
      </c>
      <c r="P7" s="286">
        <v>440.47263575480952</v>
      </c>
      <c r="Q7" s="286">
        <v>584</v>
      </c>
      <c r="R7" s="286">
        <v>651.30000000000007</v>
      </c>
      <c r="S7" s="286">
        <v>632.30000000000007</v>
      </c>
      <c r="T7" s="286">
        <v>909.30000000000007</v>
      </c>
      <c r="U7" s="286">
        <v>982.90000000000009</v>
      </c>
      <c r="V7" s="286">
        <v>1030.3</v>
      </c>
      <c r="W7" s="206">
        <v>1039.8</v>
      </c>
      <c r="X7" s="206">
        <v>1024.2</v>
      </c>
      <c r="Y7" s="206">
        <v>1030.5999999999999</v>
      </c>
      <c r="Z7" s="206">
        <v>1040.0999999999999</v>
      </c>
      <c r="AA7" s="6" t="s">
        <v>15</v>
      </c>
      <c r="AB7" s="33"/>
      <c r="AD7" s="619"/>
      <c r="AE7" s="621"/>
    </row>
    <row r="8" spans="1:31" s="6" customFormat="1" ht="13.8">
      <c r="A8" s="871" t="s">
        <v>12</v>
      </c>
      <c r="B8" s="28" t="s">
        <v>84</v>
      </c>
      <c r="C8" s="286" t="s">
        <v>94</v>
      </c>
      <c r="D8" s="286" t="s">
        <v>94</v>
      </c>
      <c r="E8" s="286" t="s">
        <v>94</v>
      </c>
      <c r="F8" s="286" t="s">
        <v>94</v>
      </c>
      <c r="G8" s="286" t="s">
        <v>94</v>
      </c>
      <c r="H8" s="286" t="s">
        <v>94</v>
      </c>
      <c r="I8" s="286" t="s">
        <v>94</v>
      </c>
      <c r="J8" s="286" t="s">
        <v>94</v>
      </c>
      <c r="K8" s="286" t="s">
        <v>94</v>
      </c>
      <c r="L8" s="286" t="s">
        <v>94</v>
      </c>
      <c r="M8" s="286" t="s">
        <v>94</v>
      </c>
      <c r="N8" s="286" t="s">
        <v>94</v>
      </c>
      <c r="O8" s="286" t="s">
        <v>94</v>
      </c>
      <c r="P8" s="286" t="s">
        <v>94</v>
      </c>
      <c r="Q8" s="286" t="s">
        <v>94</v>
      </c>
      <c r="R8" s="286" t="s">
        <v>94</v>
      </c>
      <c r="S8" s="286" t="s">
        <v>94</v>
      </c>
      <c r="T8" s="286" t="s">
        <v>94</v>
      </c>
      <c r="U8" s="286" t="s">
        <v>94</v>
      </c>
      <c r="V8" s="286" t="s">
        <v>94</v>
      </c>
      <c r="W8" s="286" t="s">
        <v>94</v>
      </c>
      <c r="X8" s="286" t="s">
        <v>94</v>
      </c>
      <c r="Y8" s="286" t="s">
        <v>94</v>
      </c>
      <c r="Z8" s="286" t="s">
        <v>94</v>
      </c>
    </row>
    <row r="9" spans="1:31" s="6" customFormat="1" ht="16.5" customHeight="1">
      <c r="A9" s="871"/>
      <c r="B9" s="28" t="s">
        <v>57</v>
      </c>
      <c r="C9" s="286" t="s">
        <v>94</v>
      </c>
      <c r="D9" s="286" t="s">
        <v>94</v>
      </c>
      <c r="E9" s="286" t="s">
        <v>94</v>
      </c>
      <c r="F9" s="286" t="s">
        <v>94</v>
      </c>
      <c r="G9" s="286" t="s">
        <v>94</v>
      </c>
      <c r="H9" s="286" t="s">
        <v>94</v>
      </c>
      <c r="I9" s="286" t="s">
        <v>94</v>
      </c>
      <c r="J9" s="286" t="s">
        <v>94</v>
      </c>
      <c r="K9" s="286" t="s">
        <v>94</v>
      </c>
      <c r="L9" s="286" t="s">
        <v>94</v>
      </c>
      <c r="M9" s="286" t="s">
        <v>94</v>
      </c>
      <c r="N9" s="286" t="s">
        <v>94</v>
      </c>
      <c r="O9" s="286" t="s">
        <v>94</v>
      </c>
      <c r="P9" s="286" t="s">
        <v>94</v>
      </c>
      <c r="Q9" s="286" t="s">
        <v>94</v>
      </c>
      <c r="R9" s="286" t="s">
        <v>94</v>
      </c>
      <c r="S9" s="286" t="s">
        <v>94</v>
      </c>
      <c r="T9" s="286" t="s">
        <v>94</v>
      </c>
      <c r="U9" s="286" t="s">
        <v>94</v>
      </c>
      <c r="V9" s="286" t="s">
        <v>94</v>
      </c>
      <c r="W9" s="286" t="s">
        <v>94</v>
      </c>
      <c r="X9" s="286" t="s">
        <v>94</v>
      </c>
      <c r="Y9" s="286" t="s">
        <v>94</v>
      </c>
      <c r="Z9" s="286" t="s">
        <v>94</v>
      </c>
    </row>
    <row r="10" spans="1:31" s="6" customFormat="1" ht="16.5" customHeight="1">
      <c r="A10" s="871"/>
      <c r="B10" s="92" t="s">
        <v>524</v>
      </c>
      <c r="C10" s="286" t="s">
        <v>94</v>
      </c>
      <c r="D10" s="286" t="s">
        <v>94</v>
      </c>
      <c r="E10" s="286" t="s">
        <v>94</v>
      </c>
      <c r="F10" s="286" t="s">
        <v>94</v>
      </c>
      <c r="G10" s="286" t="s">
        <v>94</v>
      </c>
      <c r="H10" s="286" t="s">
        <v>94</v>
      </c>
      <c r="I10" s="286" t="s">
        <v>94</v>
      </c>
      <c r="J10" s="286" t="s">
        <v>94</v>
      </c>
      <c r="K10" s="286" t="s">
        <v>94</v>
      </c>
      <c r="L10" s="286" t="s">
        <v>94</v>
      </c>
      <c r="M10" s="286" t="s">
        <v>94</v>
      </c>
      <c r="N10" s="286" t="s">
        <v>94</v>
      </c>
      <c r="O10" s="286" t="s">
        <v>94</v>
      </c>
      <c r="P10" s="286" t="s">
        <v>94</v>
      </c>
      <c r="Q10" s="286" t="s">
        <v>94</v>
      </c>
      <c r="R10" s="286" t="s">
        <v>94</v>
      </c>
      <c r="S10" s="286" t="s">
        <v>94</v>
      </c>
      <c r="T10" s="286" t="s">
        <v>94</v>
      </c>
      <c r="U10" s="286" t="s">
        <v>94</v>
      </c>
      <c r="V10" s="286" t="s">
        <v>94</v>
      </c>
      <c r="W10" s="286" t="s">
        <v>94</v>
      </c>
      <c r="X10" s="286" t="s">
        <v>94</v>
      </c>
      <c r="Y10" s="286" t="s">
        <v>94</v>
      </c>
      <c r="Z10" s="286" t="s">
        <v>94</v>
      </c>
    </row>
    <row r="11" spans="1:31" s="6" customFormat="1" ht="13.8">
      <c r="A11" s="871"/>
      <c r="B11" s="28" t="s">
        <v>56</v>
      </c>
      <c r="C11" s="286" t="s">
        <v>94</v>
      </c>
      <c r="D11" s="286" t="s">
        <v>94</v>
      </c>
      <c r="E11" s="286" t="s">
        <v>94</v>
      </c>
      <c r="F11" s="286" t="s">
        <v>94</v>
      </c>
      <c r="G11" s="286" t="s">
        <v>94</v>
      </c>
      <c r="H11" s="286" t="s">
        <v>94</v>
      </c>
      <c r="I11" s="286" t="s">
        <v>94</v>
      </c>
      <c r="J11" s="286" t="s">
        <v>94</v>
      </c>
      <c r="K11" s="286" t="s">
        <v>94</v>
      </c>
      <c r="L11" s="286" t="s">
        <v>94</v>
      </c>
      <c r="M11" s="286" t="s">
        <v>94</v>
      </c>
      <c r="N11" s="286" t="s">
        <v>94</v>
      </c>
      <c r="O11" s="286" t="s">
        <v>94</v>
      </c>
      <c r="P11" s="286" t="s">
        <v>94</v>
      </c>
      <c r="Q11" s="286" t="s">
        <v>94</v>
      </c>
      <c r="R11" s="286" t="s">
        <v>94</v>
      </c>
      <c r="S11" s="286" t="s">
        <v>94</v>
      </c>
      <c r="T11" s="286" t="s">
        <v>94</v>
      </c>
      <c r="U11" s="286" t="s">
        <v>94</v>
      </c>
      <c r="V11" s="286" t="s">
        <v>94</v>
      </c>
      <c r="W11" s="286" t="s">
        <v>94</v>
      </c>
      <c r="X11" s="286" t="s">
        <v>94</v>
      </c>
      <c r="Y11" s="286" t="s">
        <v>94</v>
      </c>
      <c r="Z11" s="286" t="s">
        <v>94</v>
      </c>
    </row>
    <row r="12" spans="1:31" s="6" customFormat="1" ht="13.8">
      <c r="A12" s="871" t="s">
        <v>483</v>
      </c>
      <c r="B12" s="28" t="s">
        <v>84</v>
      </c>
      <c r="C12" s="286" t="s">
        <v>94</v>
      </c>
      <c r="D12" s="286" t="s">
        <v>94</v>
      </c>
      <c r="E12" s="286" t="s">
        <v>94</v>
      </c>
      <c r="F12" s="286" t="s">
        <v>94</v>
      </c>
      <c r="G12" s="286" t="s">
        <v>94</v>
      </c>
      <c r="H12" s="286" t="s">
        <v>94</v>
      </c>
      <c r="I12" s="286" t="s">
        <v>94</v>
      </c>
      <c r="J12" s="286" t="s">
        <v>94</v>
      </c>
      <c r="K12" s="286" t="s">
        <v>94</v>
      </c>
      <c r="L12" s="286" t="s">
        <v>94</v>
      </c>
      <c r="M12" s="286" t="s">
        <v>94</v>
      </c>
      <c r="N12" s="286" t="s">
        <v>94</v>
      </c>
      <c r="O12" s="286" t="s">
        <v>94</v>
      </c>
      <c r="P12" s="286" t="s">
        <v>94</v>
      </c>
      <c r="Q12" s="286" t="s">
        <v>94</v>
      </c>
      <c r="R12" s="286" t="s">
        <v>94</v>
      </c>
      <c r="S12" s="286" t="s">
        <v>94</v>
      </c>
      <c r="T12" s="286" t="s">
        <v>94</v>
      </c>
      <c r="U12" s="286" t="s">
        <v>94</v>
      </c>
      <c r="V12" s="286" t="s">
        <v>94</v>
      </c>
      <c r="W12" s="286" t="s">
        <v>94</v>
      </c>
      <c r="X12" s="286" t="s">
        <v>94</v>
      </c>
      <c r="Y12" s="286" t="s">
        <v>94</v>
      </c>
      <c r="Z12" s="286" t="s">
        <v>94</v>
      </c>
    </row>
    <row r="13" spans="1:31" s="6" customFormat="1" ht="13.8">
      <c r="A13" s="871"/>
      <c r="B13" s="28" t="s">
        <v>57</v>
      </c>
      <c r="C13" s="286" t="s">
        <v>94</v>
      </c>
      <c r="D13" s="286" t="s">
        <v>94</v>
      </c>
      <c r="E13" s="286" t="s">
        <v>94</v>
      </c>
      <c r="F13" s="286" t="s">
        <v>94</v>
      </c>
      <c r="G13" s="286" t="s">
        <v>94</v>
      </c>
      <c r="H13" s="286" t="s">
        <v>94</v>
      </c>
      <c r="I13" s="286" t="s">
        <v>94</v>
      </c>
      <c r="J13" s="286" t="s">
        <v>94</v>
      </c>
      <c r="K13" s="286" t="s">
        <v>94</v>
      </c>
      <c r="L13" s="286" t="s">
        <v>94</v>
      </c>
      <c r="M13" s="286" t="s">
        <v>94</v>
      </c>
      <c r="N13" s="286" t="s">
        <v>94</v>
      </c>
      <c r="O13" s="286" t="s">
        <v>94</v>
      </c>
      <c r="P13" s="286" t="s">
        <v>94</v>
      </c>
      <c r="Q13" s="286" t="s">
        <v>94</v>
      </c>
      <c r="R13" s="286" t="s">
        <v>94</v>
      </c>
      <c r="S13" s="286" t="s">
        <v>94</v>
      </c>
      <c r="T13" s="286" t="s">
        <v>94</v>
      </c>
      <c r="U13" s="286" t="s">
        <v>94</v>
      </c>
      <c r="V13" s="286" t="s">
        <v>94</v>
      </c>
      <c r="W13" s="286" t="s">
        <v>94</v>
      </c>
      <c r="X13" s="286" t="s">
        <v>94</v>
      </c>
      <c r="Y13" s="286" t="s">
        <v>94</v>
      </c>
      <c r="Z13" s="286" t="s">
        <v>94</v>
      </c>
    </row>
    <row r="14" spans="1:31" s="6" customFormat="1" ht="13.8">
      <c r="A14" s="871"/>
      <c r="B14" s="92" t="s">
        <v>524</v>
      </c>
      <c r="C14" s="286" t="s">
        <v>94</v>
      </c>
      <c r="D14" s="286" t="s">
        <v>94</v>
      </c>
      <c r="E14" s="286" t="s">
        <v>94</v>
      </c>
      <c r="F14" s="286" t="s">
        <v>94</v>
      </c>
      <c r="G14" s="286" t="s">
        <v>94</v>
      </c>
      <c r="H14" s="286" t="s">
        <v>94</v>
      </c>
      <c r="I14" s="286" t="s">
        <v>94</v>
      </c>
      <c r="J14" s="286" t="s">
        <v>94</v>
      </c>
      <c r="K14" s="286" t="s">
        <v>94</v>
      </c>
      <c r="L14" s="286" t="s">
        <v>94</v>
      </c>
      <c r="M14" s="286" t="s">
        <v>94</v>
      </c>
      <c r="N14" s="286" t="s">
        <v>94</v>
      </c>
      <c r="O14" s="286" t="s">
        <v>94</v>
      </c>
      <c r="P14" s="286" t="s">
        <v>94</v>
      </c>
      <c r="Q14" s="286" t="s">
        <v>94</v>
      </c>
      <c r="R14" s="286" t="s">
        <v>94</v>
      </c>
      <c r="S14" s="286" t="s">
        <v>94</v>
      </c>
      <c r="T14" s="286" t="s">
        <v>94</v>
      </c>
      <c r="U14" s="286" t="s">
        <v>94</v>
      </c>
      <c r="V14" s="286" t="s">
        <v>94</v>
      </c>
      <c r="W14" s="286" t="s">
        <v>94</v>
      </c>
      <c r="X14" s="286" t="s">
        <v>94</v>
      </c>
      <c r="Y14" s="286" t="s">
        <v>94</v>
      </c>
      <c r="Z14" s="286" t="s">
        <v>94</v>
      </c>
    </row>
    <row r="15" spans="1:31" s="6" customFormat="1" ht="13.8">
      <c r="A15" s="871"/>
      <c r="B15" s="28" t="s">
        <v>56</v>
      </c>
      <c r="C15" s="286" t="s">
        <v>94</v>
      </c>
      <c r="D15" s="286" t="s">
        <v>94</v>
      </c>
      <c r="E15" s="286" t="s">
        <v>94</v>
      </c>
      <c r="F15" s="286" t="s">
        <v>94</v>
      </c>
      <c r="G15" s="286" t="s">
        <v>94</v>
      </c>
      <c r="H15" s="286" t="s">
        <v>94</v>
      </c>
      <c r="I15" s="286" t="s">
        <v>94</v>
      </c>
      <c r="J15" s="286" t="s">
        <v>94</v>
      </c>
      <c r="K15" s="286" t="s">
        <v>94</v>
      </c>
      <c r="L15" s="286" t="s">
        <v>94</v>
      </c>
      <c r="M15" s="286" t="s">
        <v>94</v>
      </c>
      <c r="N15" s="286" t="s">
        <v>94</v>
      </c>
      <c r="O15" s="286" t="s">
        <v>94</v>
      </c>
      <c r="P15" s="286" t="s">
        <v>94</v>
      </c>
      <c r="Q15" s="286" t="s">
        <v>94</v>
      </c>
      <c r="R15" s="286" t="s">
        <v>94</v>
      </c>
      <c r="S15" s="286" t="s">
        <v>94</v>
      </c>
      <c r="T15" s="286" t="s">
        <v>94</v>
      </c>
      <c r="U15" s="286" t="s">
        <v>94</v>
      </c>
      <c r="V15" s="286" t="s">
        <v>94</v>
      </c>
      <c r="W15" s="286" t="s">
        <v>94</v>
      </c>
      <c r="X15" s="286" t="s">
        <v>94</v>
      </c>
      <c r="Y15" s="286" t="s">
        <v>94</v>
      </c>
      <c r="Z15" s="286" t="s">
        <v>94</v>
      </c>
    </row>
    <row r="16" spans="1:31" s="6" customFormat="1">
      <c r="A16" s="872" t="s">
        <v>89</v>
      </c>
      <c r="B16" s="28" t="s">
        <v>84</v>
      </c>
      <c r="C16" s="286">
        <v>11.368</v>
      </c>
      <c r="D16" s="286">
        <v>12.664</v>
      </c>
      <c r="E16" s="286">
        <v>14.108000000000001</v>
      </c>
      <c r="F16" s="286">
        <v>14.25</v>
      </c>
      <c r="G16" s="286">
        <v>14.63</v>
      </c>
      <c r="H16" s="286">
        <v>14.92</v>
      </c>
      <c r="I16" s="286">
        <v>15.53</v>
      </c>
      <c r="J16" s="286">
        <v>16.170000000000002</v>
      </c>
      <c r="K16" s="286">
        <v>16.829999999999998</v>
      </c>
      <c r="L16" s="286">
        <v>17.516999999999999</v>
      </c>
      <c r="M16" s="629">
        <v>18.565999999999999</v>
      </c>
      <c r="N16" s="629">
        <v>19.678999999999998</v>
      </c>
      <c r="O16" s="629">
        <v>20.053000000000001</v>
      </c>
      <c r="P16" s="629">
        <v>20.434000000000001</v>
      </c>
      <c r="Q16" s="534">
        <v>20.943000000000001</v>
      </c>
      <c r="R16" s="534">
        <v>20.981000000000002</v>
      </c>
      <c r="S16" s="534">
        <v>21.608000000000001</v>
      </c>
      <c r="T16" s="534">
        <v>22.15</v>
      </c>
      <c r="U16" s="534">
        <v>24.427</v>
      </c>
      <c r="V16" s="534">
        <v>25.044</v>
      </c>
      <c r="W16" s="534">
        <v>25.681999999999999</v>
      </c>
      <c r="X16" s="206">
        <f>26336/1000</f>
        <v>26.335999999999999</v>
      </c>
      <c r="Y16" s="206">
        <f>27007/1000</f>
        <v>27.007000000000001</v>
      </c>
      <c r="Z16" s="206">
        <f>27695/1000</f>
        <v>27.695</v>
      </c>
      <c r="AD16"/>
    </row>
    <row r="17" spans="1:31" s="6" customFormat="1" ht="16.5" customHeight="1">
      <c r="A17" s="872"/>
      <c r="B17" s="28" t="s">
        <v>57</v>
      </c>
      <c r="C17" s="286">
        <v>23536</v>
      </c>
      <c r="D17" s="286">
        <v>26219</v>
      </c>
      <c r="E17" s="286">
        <v>29208</v>
      </c>
      <c r="F17" s="286">
        <v>30000</v>
      </c>
      <c r="G17" s="286">
        <v>30290</v>
      </c>
      <c r="H17" s="286">
        <v>30890</v>
      </c>
      <c r="I17" s="286">
        <v>32153</v>
      </c>
      <c r="J17" s="286">
        <v>33478</v>
      </c>
      <c r="K17" s="286">
        <v>34845</v>
      </c>
      <c r="L17" s="286">
        <v>36273</v>
      </c>
      <c r="M17" s="286">
        <v>37760</v>
      </c>
      <c r="N17" s="286">
        <v>41000</v>
      </c>
      <c r="O17" s="286">
        <v>41000</v>
      </c>
      <c r="P17" s="286">
        <v>42000</v>
      </c>
      <c r="Q17" s="286"/>
      <c r="R17" s="286"/>
      <c r="S17" s="286"/>
      <c r="T17" s="286"/>
      <c r="U17" s="286"/>
      <c r="V17" s="286"/>
      <c r="W17" s="286"/>
      <c r="X17" s="286"/>
      <c r="Y17" s="286"/>
      <c r="Z17" s="286"/>
    </row>
    <row r="18" spans="1:31" s="6" customFormat="1" ht="16.5" customHeight="1">
      <c r="A18" s="872"/>
      <c r="B18" s="92" t="s">
        <v>524</v>
      </c>
      <c r="C18" s="286">
        <v>23536</v>
      </c>
      <c r="D18" s="286">
        <v>26219</v>
      </c>
      <c r="E18" s="286">
        <v>29208</v>
      </c>
      <c r="F18" s="286">
        <v>30000</v>
      </c>
      <c r="G18" s="286">
        <v>30290</v>
      </c>
      <c r="H18" s="286">
        <v>30890</v>
      </c>
      <c r="I18" s="286">
        <v>32153</v>
      </c>
      <c r="J18" s="286">
        <v>33478</v>
      </c>
      <c r="K18" s="286">
        <v>34845</v>
      </c>
      <c r="L18" s="286">
        <v>36273</v>
      </c>
      <c r="M18" s="286">
        <v>37760</v>
      </c>
      <c r="N18" s="286">
        <v>39146</v>
      </c>
      <c r="O18" s="286">
        <v>41000</v>
      </c>
      <c r="P18" s="286">
        <v>42000</v>
      </c>
      <c r="Q18" s="286">
        <v>44000</v>
      </c>
      <c r="R18" s="286">
        <v>46000</v>
      </c>
      <c r="S18" s="286">
        <v>48000</v>
      </c>
      <c r="T18" s="286">
        <v>45000</v>
      </c>
      <c r="U18" s="286">
        <v>45000</v>
      </c>
      <c r="V18" s="286">
        <v>46000</v>
      </c>
      <c r="W18" s="206">
        <v>50000</v>
      </c>
      <c r="X18" s="206">
        <v>49000</v>
      </c>
      <c r="Y18" s="206">
        <v>50000</v>
      </c>
      <c r="Z18" s="206">
        <v>50000</v>
      </c>
      <c r="AD18" s="619"/>
      <c r="AE18" s="621"/>
    </row>
    <row r="19" spans="1:31" s="6" customFormat="1" ht="15">
      <c r="A19" s="872"/>
      <c r="B19" s="28" t="s">
        <v>56</v>
      </c>
      <c r="C19" s="286">
        <v>483.00475866757307</v>
      </c>
      <c r="D19" s="286">
        <v>483.00850528242876</v>
      </c>
      <c r="E19" s="286">
        <v>483.01835113667488</v>
      </c>
      <c r="F19" s="286">
        <v>475</v>
      </c>
      <c r="G19" s="286">
        <v>482.99768900627271</v>
      </c>
      <c r="H19" s="286">
        <v>483.00420848170927</v>
      </c>
      <c r="I19" s="286">
        <v>483.00314123098934</v>
      </c>
      <c r="J19" s="286">
        <v>483.00376366569094</v>
      </c>
      <c r="K19" s="286">
        <v>482.99612569952649</v>
      </c>
      <c r="L19" s="286">
        <v>482.92118104375157</v>
      </c>
      <c r="M19" s="286">
        <v>829.98734709999997</v>
      </c>
      <c r="N19" s="286">
        <v>462.85365853658539</v>
      </c>
      <c r="O19" s="286">
        <v>536.58536585365857</v>
      </c>
      <c r="P19" s="286">
        <v>830.00827809999998</v>
      </c>
      <c r="Q19" s="286">
        <v>476</v>
      </c>
      <c r="R19" s="286">
        <v>456.1</v>
      </c>
      <c r="S19" s="286">
        <v>500</v>
      </c>
      <c r="T19" s="286">
        <v>865.29596939999999</v>
      </c>
      <c r="U19" s="286">
        <v>542.80000000000007</v>
      </c>
      <c r="V19" s="286">
        <v>544.4</v>
      </c>
      <c r="W19" s="206">
        <v>513.6</v>
      </c>
      <c r="X19" s="206">
        <v>537.5</v>
      </c>
      <c r="Y19" s="206">
        <v>540.1</v>
      </c>
      <c r="Z19" s="206">
        <v>553.9</v>
      </c>
      <c r="AD19" s="619"/>
      <c r="AE19" s="621"/>
    </row>
    <row r="20" spans="1:31" s="6" customFormat="1">
      <c r="A20" s="871" t="s">
        <v>482</v>
      </c>
      <c r="B20" s="28" t="s">
        <v>84</v>
      </c>
      <c r="C20" s="286" t="s">
        <v>94</v>
      </c>
      <c r="D20" s="286" t="s">
        <v>94</v>
      </c>
      <c r="E20" s="286" t="s">
        <v>94</v>
      </c>
      <c r="F20" s="286" t="s">
        <v>94</v>
      </c>
      <c r="G20" s="286" t="s">
        <v>94</v>
      </c>
      <c r="H20" s="286" t="s">
        <v>94</v>
      </c>
      <c r="I20" s="286" t="s">
        <v>94</v>
      </c>
      <c r="J20" s="286" t="s">
        <v>94</v>
      </c>
      <c r="K20" s="286" t="s">
        <v>94</v>
      </c>
      <c r="L20" s="286" t="s">
        <v>94</v>
      </c>
      <c r="M20" s="286" t="s">
        <v>94</v>
      </c>
      <c r="N20" s="286" t="s">
        <v>94</v>
      </c>
      <c r="O20" s="286" t="s">
        <v>94</v>
      </c>
      <c r="P20" s="286" t="s">
        <v>94</v>
      </c>
      <c r="Q20" s="286" t="s">
        <v>94</v>
      </c>
      <c r="R20" s="286" t="s">
        <v>94</v>
      </c>
      <c r="S20" s="286" t="s">
        <v>94</v>
      </c>
      <c r="T20" s="286" t="s">
        <v>94</v>
      </c>
      <c r="U20" s="286" t="s">
        <v>94</v>
      </c>
      <c r="V20" s="286" t="s">
        <v>94</v>
      </c>
      <c r="W20" s="286" t="s">
        <v>94</v>
      </c>
      <c r="X20" s="286" t="s">
        <v>94</v>
      </c>
      <c r="Y20" s="286" t="s">
        <v>94</v>
      </c>
      <c r="Z20" s="286" t="s">
        <v>94</v>
      </c>
      <c r="AA20"/>
    </row>
    <row r="21" spans="1:31" s="6" customFormat="1" ht="16.5" customHeight="1">
      <c r="A21" s="871"/>
      <c r="B21" s="28" t="s">
        <v>57</v>
      </c>
      <c r="C21" s="286" t="s">
        <v>94</v>
      </c>
      <c r="D21" s="286" t="s">
        <v>94</v>
      </c>
      <c r="E21" s="286" t="s">
        <v>94</v>
      </c>
      <c r="F21" s="286" t="s">
        <v>94</v>
      </c>
      <c r="G21" s="286" t="s">
        <v>94</v>
      </c>
      <c r="H21" s="286" t="s">
        <v>94</v>
      </c>
      <c r="I21" s="286" t="s">
        <v>94</v>
      </c>
      <c r="J21" s="286" t="s">
        <v>94</v>
      </c>
      <c r="K21" s="286" t="s">
        <v>94</v>
      </c>
      <c r="L21" s="286" t="s">
        <v>94</v>
      </c>
      <c r="M21" s="286" t="s">
        <v>94</v>
      </c>
      <c r="N21" s="286" t="s">
        <v>94</v>
      </c>
      <c r="O21" s="286" t="s">
        <v>94</v>
      </c>
      <c r="P21" s="286" t="s">
        <v>94</v>
      </c>
      <c r="Q21" s="286" t="s">
        <v>94</v>
      </c>
      <c r="R21" s="286" t="s">
        <v>94</v>
      </c>
      <c r="S21" s="286" t="s">
        <v>94</v>
      </c>
      <c r="T21" s="286" t="s">
        <v>94</v>
      </c>
      <c r="U21" s="286" t="s">
        <v>94</v>
      </c>
      <c r="V21" s="286" t="s">
        <v>94</v>
      </c>
      <c r="W21" s="286" t="s">
        <v>94</v>
      </c>
      <c r="X21" s="286" t="s">
        <v>94</v>
      </c>
      <c r="Y21" s="286" t="s">
        <v>94</v>
      </c>
      <c r="Z21" s="286" t="s">
        <v>94</v>
      </c>
      <c r="AA21"/>
    </row>
    <row r="22" spans="1:31" s="6" customFormat="1" ht="16.5" customHeight="1">
      <c r="A22" s="871"/>
      <c r="B22" s="92" t="s">
        <v>524</v>
      </c>
      <c r="C22" s="286" t="s">
        <v>94</v>
      </c>
      <c r="D22" s="286" t="s">
        <v>94</v>
      </c>
      <c r="E22" s="286" t="s">
        <v>94</v>
      </c>
      <c r="F22" s="286" t="s">
        <v>94</v>
      </c>
      <c r="G22" s="286" t="s">
        <v>94</v>
      </c>
      <c r="H22" s="286" t="s">
        <v>94</v>
      </c>
      <c r="I22" s="286" t="s">
        <v>94</v>
      </c>
      <c r="J22" s="286" t="s">
        <v>94</v>
      </c>
      <c r="K22" s="286" t="s">
        <v>94</v>
      </c>
      <c r="L22" s="286" t="s">
        <v>94</v>
      </c>
      <c r="M22" s="286" t="s">
        <v>94</v>
      </c>
      <c r="N22" s="286" t="s">
        <v>94</v>
      </c>
      <c r="O22" s="286" t="s">
        <v>94</v>
      </c>
      <c r="P22" s="286" t="s">
        <v>94</v>
      </c>
      <c r="Q22" s="286" t="s">
        <v>94</v>
      </c>
      <c r="R22" s="286" t="s">
        <v>94</v>
      </c>
      <c r="S22" s="286" t="s">
        <v>94</v>
      </c>
      <c r="T22" s="286" t="s">
        <v>94</v>
      </c>
      <c r="U22" s="286" t="s">
        <v>94</v>
      </c>
      <c r="V22" s="286" t="s">
        <v>94</v>
      </c>
      <c r="W22" s="286" t="s">
        <v>94</v>
      </c>
      <c r="X22" s="286" t="s">
        <v>94</v>
      </c>
      <c r="Y22" s="286" t="s">
        <v>94</v>
      </c>
      <c r="Z22" s="286" t="s">
        <v>94</v>
      </c>
      <c r="AA22"/>
    </row>
    <row r="23" spans="1:31" s="6" customFormat="1">
      <c r="A23" s="871"/>
      <c r="B23" s="28" t="s">
        <v>56</v>
      </c>
      <c r="C23" s="286" t="s">
        <v>94</v>
      </c>
      <c r="D23" s="286" t="s">
        <v>94</v>
      </c>
      <c r="E23" s="286" t="s">
        <v>94</v>
      </c>
      <c r="F23" s="286" t="s">
        <v>94</v>
      </c>
      <c r="G23" s="286" t="s">
        <v>94</v>
      </c>
      <c r="H23" s="286" t="s">
        <v>94</v>
      </c>
      <c r="I23" s="286" t="s">
        <v>94</v>
      </c>
      <c r="J23" s="286" t="s">
        <v>94</v>
      </c>
      <c r="K23" s="286" t="s">
        <v>94</v>
      </c>
      <c r="L23" s="286" t="s">
        <v>94</v>
      </c>
      <c r="M23" s="286" t="s">
        <v>94</v>
      </c>
      <c r="N23" s="286" t="s">
        <v>94</v>
      </c>
      <c r="O23" s="286" t="s">
        <v>94</v>
      </c>
      <c r="P23" s="286" t="s">
        <v>94</v>
      </c>
      <c r="Q23" s="286" t="s">
        <v>94</v>
      </c>
      <c r="R23" s="286" t="s">
        <v>94</v>
      </c>
      <c r="S23" s="286" t="s">
        <v>94</v>
      </c>
      <c r="T23" s="286" t="s">
        <v>94</v>
      </c>
      <c r="U23" s="286" t="s">
        <v>94</v>
      </c>
      <c r="V23" s="286" t="s">
        <v>94</v>
      </c>
      <c r="W23" s="286" t="s">
        <v>94</v>
      </c>
      <c r="X23" s="286" t="s">
        <v>94</v>
      </c>
      <c r="Y23" s="286" t="s">
        <v>94</v>
      </c>
      <c r="Z23" s="286" t="s">
        <v>94</v>
      </c>
      <c r="AA23"/>
    </row>
    <row r="24" spans="1:31" s="6" customFormat="1" ht="13.8">
      <c r="A24" s="871" t="s">
        <v>11</v>
      </c>
      <c r="B24" s="28" t="s">
        <v>84</v>
      </c>
      <c r="C24" s="286" t="s">
        <v>94</v>
      </c>
      <c r="D24" s="286" t="s">
        <v>94</v>
      </c>
      <c r="E24" s="286" t="s">
        <v>94</v>
      </c>
      <c r="F24" s="286" t="s">
        <v>94</v>
      </c>
      <c r="G24" s="286" t="s">
        <v>94</v>
      </c>
      <c r="H24" s="286" t="s">
        <v>94</v>
      </c>
      <c r="I24" s="286" t="s">
        <v>94</v>
      </c>
      <c r="J24" s="286" t="s">
        <v>94</v>
      </c>
      <c r="K24" s="286" t="s">
        <v>94</v>
      </c>
      <c r="L24" s="286" t="s">
        <v>94</v>
      </c>
      <c r="M24" s="286" t="s">
        <v>94</v>
      </c>
      <c r="N24" s="286">
        <v>3.3570000000000002</v>
      </c>
      <c r="O24" s="286">
        <v>12.307</v>
      </c>
      <c r="P24" s="286">
        <v>2.4</v>
      </c>
      <c r="Q24" s="286">
        <v>4.3819999999999997</v>
      </c>
      <c r="R24" s="286">
        <v>1.3939999999999999</v>
      </c>
      <c r="S24" s="286">
        <v>6.6429999999999998</v>
      </c>
      <c r="T24" s="286">
        <v>6.7809999999999997</v>
      </c>
      <c r="U24" s="286" t="s">
        <v>94</v>
      </c>
      <c r="V24" s="286" t="s">
        <v>94</v>
      </c>
      <c r="W24" s="286" t="s">
        <v>94</v>
      </c>
      <c r="X24" s="286" t="s">
        <v>94</v>
      </c>
      <c r="Y24" s="286" t="s">
        <v>94</v>
      </c>
      <c r="Z24" s="286" t="s">
        <v>94</v>
      </c>
    </row>
    <row r="25" spans="1:31" s="6" customFormat="1" ht="16.5" customHeight="1">
      <c r="A25" s="871"/>
      <c r="B25" s="28" t="s">
        <v>57</v>
      </c>
      <c r="C25" s="286" t="s">
        <v>94</v>
      </c>
      <c r="D25" s="286" t="s">
        <v>94</v>
      </c>
      <c r="E25" s="286" t="s">
        <v>94</v>
      </c>
      <c r="F25" s="286" t="s">
        <v>94</v>
      </c>
      <c r="G25" s="286" t="s">
        <v>94</v>
      </c>
      <c r="H25" s="286" t="s">
        <v>94</v>
      </c>
      <c r="I25" s="286" t="s">
        <v>94</v>
      </c>
      <c r="J25" s="286" t="s">
        <v>94</v>
      </c>
      <c r="K25" s="286" t="s">
        <v>94</v>
      </c>
      <c r="L25" s="286" t="s">
        <v>94</v>
      </c>
      <c r="M25" s="286" t="s">
        <v>94</v>
      </c>
      <c r="N25" s="286"/>
      <c r="O25" s="286"/>
      <c r="P25" s="286"/>
      <c r="Q25" s="286"/>
      <c r="R25" s="286"/>
      <c r="S25" s="286"/>
      <c r="T25" s="286"/>
      <c r="U25" s="286" t="s">
        <v>94</v>
      </c>
      <c r="V25" s="286" t="s">
        <v>94</v>
      </c>
      <c r="W25" s="286" t="s">
        <v>94</v>
      </c>
      <c r="X25" s="286" t="s">
        <v>94</v>
      </c>
      <c r="Y25" s="286" t="s">
        <v>94</v>
      </c>
      <c r="Z25" s="286" t="s">
        <v>94</v>
      </c>
    </row>
    <row r="26" spans="1:31" s="6" customFormat="1" ht="16.5" customHeight="1">
      <c r="A26" s="871"/>
      <c r="B26" s="92" t="s">
        <v>524</v>
      </c>
      <c r="C26" s="286" t="s">
        <v>94</v>
      </c>
      <c r="D26" s="286" t="s">
        <v>94</v>
      </c>
      <c r="E26" s="286" t="s">
        <v>94</v>
      </c>
      <c r="F26" s="286" t="s">
        <v>94</v>
      </c>
      <c r="G26" s="286" t="s">
        <v>94</v>
      </c>
      <c r="H26" s="286" t="s">
        <v>94</v>
      </c>
      <c r="I26" s="286" t="s">
        <v>94</v>
      </c>
      <c r="J26" s="286" t="s">
        <v>94</v>
      </c>
      <c r="K26" s="286" t="s">
        <v>94</v>
      </c>
      <c r="L26" s="286" t="s">
        <v>94</v>
      </c>
      <c r="M26" s="286" t="s">
        <v>94</v>
      </c>
      <c r="N26" s="286"/>
      <c r="O26" s="286"/>
      <c r="P26" s="286"/>
      <c r="Q26" s="286"/>
      <c r="R26" s="286"/>
      <c r="S26" s="286"/>
      <c r="T26" s="286"/>
      <c r="U26" s="286" t="s">
        <v>94</v>
      </c>
      <c r="V26" s="286" t="s">
        <v>94</v>
      </c>
      <c r="W26" s="286" t="s">
        <v>94</v>
      </c>
      <c r="X26" s="286" t="s">
        <v>94</v>
      </c>
      <c r="Y26" s="286" t="s">
        <v>94</v>
      </c>
      <c r="Z26" s="286" t="s">
        <v>94</v>
      </c>
    </row>
    <row r="27" spans="1:31" s="6" customFormat="1" ht="13.8">
      <c r="A27" s="871"/>
      <c r="B27" s="28" t="s">
        <v>56</v>
      </c>
      <c r="C27" s="286" t="s">
        <v>94</v>
      </c>
      <c r="D27" s="286" t="s">
        <v>94</v>
      </c>
      <c r="E27" s="286" t="s">
        <v>94</v>
      </c>
      <c r="F27" s="286" t="s">
        <v>94</v>
      </c>
      <c r="G27" s="286" t="s">
        <v>94</v>
      </c>
      <c r="H27" s="286" t="s">
        <v>94</v>
      </c>
      <c r="I27" s="286" t="s">
        <v>94</v>
      </c>
      <c r="J27" s="286" t="s">
        <v>94</v>
      </c>
      <c r="K27" s="286" t="s">
        <v>94</v>
      </c>
      <c r="L27" s="286" t="s">
        <v>94</v>
      </c>
      <c r="M27" s="286" t="s">
        <v>94</v>
      </c>
      <c r="N27" s="286"/>
      <c r="O27" s="286"/>
      <c r="P27" s="286"/>
      <c r="Q27" s="286"/>
      <c r="R27" s="286"/>
      <c r="S27" s="286"/>
      <c r="T27" s="286"/>
      <c r="U27" s="286" t="s">
        <v>94</v>
      </c>
      <c r="V27" s="286" t="s">
        <v>94</v>
      </c>
      <c r="W27" s="286" t="s">
        <v>94</v>
      </c>
      <c r="X27" s="286" t="s">
        <v>94</v>
      </c>
      <c r="Y27" s="286" t="s">
        <v>94</v>
      </c>
      <c r="Z27" s="286" t="s">
        <v>94</v>
      </c>
    </row>
    <row r="28" spans="1:31" s="6" customFormat="1" ht="15">
      <c r="A28" s="871" t="s">
        <v>10</v>
      </c>
      <c r="B28" s="28" t="s">
        <v>84</v>
      </c>
      <c r="C28" s="286">
        <v>0.05</v>
      </c>
      <c r="D28" s="286">
        <v>4.9000000000000002E-2</v>
      </c>
      <c r="E28" s="286">
        <v>3.5000000000000003E-2</v>
      </c>
      <c r="F28" s="286">
        <v>3.7999999999999999E-2</v>
      </c>
      <c r="G28" s="286">
        <v>3.9E-2</v>
      </c>
      <c r="H28" s="286">
        <v>4.5999999999999999E-2</v>
      </c>
      <c r="I28" s="286">
        <v>4.8000000000000001E-2</v>
      </c>
      <c r="J28" s="286">
        <v>4.2999999999999997E-2</v>
      </c>
      <c r="K28" s="286">
        <v>4.3999999999999997E-2</v>
      </c>
      <c r="L28" s="286">
        <v>3.7999999999999999E-2</v>
      </c>
      <c r="M28" s="286">
        <v>4.1000000000000002E-2</v>
      </c>
      <c r="N28" s="286">
        <v>4.2000000000000003E-2</v>
      </c>
      <c r="O28" s="286">
        <v>4.4999999999999998E-2</v>
      </c>
      <c r="P28" s="286">
        <v>4.3999999999999997E-2</v>
      </c>
      <c r="Q28" s="286">
        <v>4.7E-2</v>
      </c>
      <c r="R28" s="286">
        <v>4.9000000000000002E-2</v>
      </c>
      <c r="S28" s="286">
        <v>4.5999999999999999E-2</v>
      </c>
      <c r="T28" s="286">
        <v>4.4999999999999998E-2</v>
      </c>
      <c r="U28" s="286">
        <v>4.4999999999999998E-2</v>
      </c>
      <c r="V28" s="286">
        <v>4.4999999999999998E-2</v>
      </c>
      <c r="W28" s="206">
        <v>4.7079999999999997E-2</v>
      </c>
      <c r="X28" s="206">
        <v>4.6899999999999997E-2</v>
      </c>
      <c r="Y28" s="206">
        <v>4.6869999999999995E-2</v>
      </c>
      <c r="Z28" s="206">
        <v>4.6840000000000007E-2</v>
      </c>
      <c r="AD28" s="619"/>
      <c r="AE28" s="621"/>
    </row>
    <row r="29" spans="1:31" s="6" customFormat="1" ht="16.5" customHeight="1">
      <c r="A29" s="871"/>
      <c r="B29" s="28" t="s">
        <v>57</v>
      </c>
      <c r="C29" s="286">
        <v>71</v>
      </c>
      <c r="D29" s="286">
        <v>78</v>
      </c>
      <c r="E29" s="286">
        <v>82</v>
      </c>
      <c r="F29" s="286">
        <v>90</v>
      </c>
      <c r="G29" s="286">
        <v>87</v>
      </c>
      <c r="H29" s="286">
        <v>85</v>
      </c>
      <c r="I29" s="286">
        <v>88</v>
      </c>
      <c r="J29" s="286">
        <v>99</v>
      </c>
      <c r="K29" s="286">
        <v>100</v>
      </c>
      <c r="L29" s="286">
        <v>82</v>
      </c>
      <c r="M29" s="286">
        <v>76</v>
      </c>
      <c r="N29" s="286">
        <v>74</v>
      </c>
      <c r="O29" s="286">
        <v>75</v>
      </c>
      <c r="P29" s="286">
        <v>75</v>
      </c>
      <c r="Q29" s="286"/>
      <c r="R29" s="286"/>
      <c r="S29" s="286"/>
      <c r="T29" s="286"/>
      <c r="U29" s="286"/>
      <c r="V29" s="286"/>
      <c r="W29" s="286"/>
      <c r="X29" s="286"/>
      <c r="Y29" s="286"/>
      <c r="Z29" s="286"/>
    </row>
    <row r="30" spans="1:31" s="6" customFormat="1" ht="16.5" customHeight="1">
      <c r="A30" s="871"/>
      <c r="B30" s="92" t="s">
        <v>524</v>
      </c>
      <c r="C30" s="286">
        <v>83</v>
      </c>
      <c r="D30" s="286">
        <v>83</v>
      </c>
      <c r="E30" s="286">
        <v>83</v>
      </c>
      <c r="F30" s="286">
        <v>83</v>
      </c>
      <c r="G30" s="286">
        <v>83</v>
      </c>
      <c r="H30" s="286">
        <v>83</v>
      </c>
      <c r="I30" s="286">
        <v>83</v>
      </c>
      <c r="J30" s="286">
        <v>83</v>
      </c>
      <c r="K30" s="286">
        <v>82</v>
      </c>
      <c r="L30" s="286">
        <v>82</v>
      </c>
      <c r="M30" s="286">
        <v>80</v>
      </c>
      <c r="N30" s="286">
        <v>78</v>
      </c>
      <c r="O30" s="286">
        <v>75</v>
      </c>
      <c r="P30" s="286">
        <v>75</v>
      </c>
      <c r="Q30" s="286">
        <v>80</v>
      </c>
      <c r="R30" s="286">
        <v>82</v>
      </c>
      <c r="S30" s="286">
        <v>77</v>
      </c>
      <c r="T30" s="286">
        <v>76</v>
      </c>
      <c r="U30" s="286">
        <v>75</v>
      </c>
      <c r="V30" s="286">
        <v>75</v>
      </c>
      <c r="W30" s="206">
        <v>79</v>
      </c>
      <c r="X30" s="206">
        <v>78</v>
      </c>
      <c r="Y30" s="206">
        <v>78</v>
      </c>
      <c r="Z30" s="206">
        <v>78</v>
      </c>
      <c r="AD30" s="619"/>
      <c r="AE30" s="621"/>
    </row>
    <row r="31" spans="1:31" s="6" customFormat="1" ht="15">
      <c r="A31" s="871"/>
      <c r="B31" s="28" t="s">
        <v>56</v>
      </c>
      <c r="C31" s="286">
        <v>704.22535211267609</v>
      </c>
      <c r="D31" s="286">
        <v>628.20512820512818</v>
      </c>
      <c r="E31" s="286">
        <v>426.82926829268291</v>
      </c>
      <c r="F31" s="286">
        <v>422.22222222222223</v>
      </c>
      <c r="G31" s="286">
        <v>448.27586206896552</v>
      </c>
      <c r="H31" s="286">
        <v>541.17647058823525</v>
      </c>
      <c r="I31" s="286">
        <v>545.4545454545455</v>
      </c>
      <c r="J31" s="286">
        <v>434.34343434343435</v>
      </c>
      <c r="K31" s="286">
        <v>440</v>
      </c>
      <c r="L31" s="286">
        <v>463.41463414634148</v>
      </c>
      <c r="M31" s="286">
        <v>539.47368421052636</v>
      </c>
      <c r="N31" s="286">
        <v>567.56756756756761</v>
      </c>
      <c r="O31" s="286">
        <v>600</v>
      </c>
      <c r="P31" s="286">
        <v>586.66666666666663</v>
      </c>
      <c r="Q31" s="286">
        <v>587.5</v>
      </c>
      <c r="R31" s="286">
        <v>597.6</v>
      </c>
      <c r="S31" s="286">
        <v>597.4</v>
      </c>
      <c r="T31" s="286">
        <v>592.1</v>
      </c>
      <c r="U31" s="286">
        <v>600</v>
      </c>
      <c r="V31" s="286">
        <v>600</v>
      </c>
      <c r="W31" s="206">
        <v>598.4</v>
      </c>
      <c r="X31" s="206">
        <v>602</v>
      </c>
      <c r="Y31" s="206">
        <v>602.70000000000005</v>
      </c>
      <c r="Z31" s="206">
        <v>603.29999999999995</v>
      </c>
      <c r="AD31" s="619"/>
      <c r="AE31" s="621"/>
    </row>
    <row r="32" spans="1:31" s="6" customFormat="1" ht="15">
      <c r="A32" s="871" t="s">
        <v>9</v>
      </c>
      <c r="B32" s="28" t="s">
        <v>84</v>
      </c>
      <c r="C32" s="286">
        <v>48.698999999999998</v>
      </c>
      <c r="D32" s="286">
        <v>35.9</v>
      </c>
      <c r="E32" s="286">
        <v>29.568000000000001</v>
      </c>
      <c r="F32" s="286">
        <v>38.744999999999997</v>
      </c>
      <c r="G32" s="286">
        <v>33.758000000000003</v>
      </c>
      <c r="H32" s="286">
        <v>40.396000000000001</v>
      </c>
      <c r="I32" s="286">
        <v>55.247999999999998</v>
      </c>
      <c r="J32" s="286">
        <v>67.331999999999994</v>
      </c>
      <c r="K32" s="286">
        <v>60.213999999999999</v>
      </c>
      <c r="L32" s="286">
        <v>79.614999999999995</v>
      </c>
      <c r="M32" s="286">
        <v>67.873000000000005</v>
      </c>
      <c r="N32" s="286">
        <v>75.665000000000006</v>
      </c>
      <c r="O32" s="286">
        <v>103.617</v>
      </c>
      <c r="P32" s="286">
        <v>116.977</v>
      </c>
      <c r="Q32" s="286">
        <v>124.593</v>
      </c>
      <c r="R32" s="286">
        <v>120.952</v>
      </c>
      <c r="S32" s="286">
        <v>136.91</v>
      </c>
      <c r="T32" s="286">
        <v>208.55600000000001</v>
      </c>
      <c r="U32" s="286">
        <v>175.47499999999999</v>
      </c>
      <c r="V32" s="286">
        <v>222.86500000000001</v>
      </c>
      <c r="W32" s="286">
        <v>264.37235299999998</v>
      </c>
      <c r="X32" s="206">
        <v>264.49700000000001</v>
      </c>
      <c r="Y32" s="206">
        <v>303.084</v>
      </c>
      <c r="Z32" s="206">
        <v>350</v>
      </c>
      <c r="AB32" s="41"/>
      <c r="AD32" s="619"/>
      <c r="AE32" s="621"/>
    </row>
    <row r="33" spans="1:31" s="6" customFormat="1" ht="16.5" customHeight="1">
      <c r="A33" s="871"/>
      <c r="B33" s="28" t="s">
        <v>57</v>
      </c>
      <c r="C33" s="286">
        <v>76166</v>
      </c>
      <c r="D33" s="286">
        <v>52635</v>
      </c>
      <c r="E33" s="286">
        <v>45428</v>
      </c>
      <c r="F33" s="286">
        <v>50981</v>
      </c>
      <c r="G33" s="286">
        <v>169078</v>
      </c>
      <c r="H33" s="286">
        <v>68365</v>
      </c>
      <c r="I33" s="286">
        <v>71652</v>
      </c>
      <c r="J33" s="286">
        <v>75475</v>
      </c>
      <c r="K33" s="286">
        <v>70070</v>
      </c>
      <c r="L33" s="286">
        <v>82217</v>
      </c>
      <c r="M33" s="286">
        <v>70654</v>
      </c>
      <c r="N33" s="286">
        <v>75839</v>
      </c>
      <c r="O33" s="286">
        <v>102647</v>
      </c>
      <c r="P33" s="286">
        <v>114369</v>
      </c>
      <c r="Q33" s="286">
        <v>121913</v>
      </c>
      <c r="R33" s="286">
        <v>139005</v>
      </c>
      <c r="S33" s="286">
        <v>153834</v>
      </c>
      <c r="T33" s="286">
        <v>188714</v>
      </c>
      <c r="U33" s="286">
        <v>178823</v>
      </c>
      <c r="V33" s="286">
        <v>202366</v>
      </c>
      <c r="W33" s="286">
        <v>219957</v>
      </c>
      <c r="X33" s="286"/>
      <c r="Y33" s="286"/>
      <c r="Z33" s="286"/>
      <c r="AB33" s="41"/>
    </row>
    <row r="34" spans="1:31" s="6" customFormat="1" ht="16.5" customHeight="1">
      <c r="A34" s="871"/>
      <c r="B34" s="92" t="s">
        <v>524</v>
      </c>
      <c r="C34" s="286"/>
      <c r="D34" s="286"/>
      <c r="E34" s="286"/>
      <c r="F34" s="286">
        <v>54000</v>
      </c>
      <c r="G34" s="286">
        <v>76000</v>
      </c>
      <c r="H34" s="286">
        <v>69000</v>
      </c>
      <c r="I34" s="286">
        <v>72000</v>
      </c>
      <c r="J34" s="286">
        <v>79465</v>
      </c>
      <c r="K34" s="286">
        <v>73942</v>
      </c>
      <c r="L34" s="286">
        <v>86796</v>
      </c>
      <c r="M34" s="286">
        <v>75186</v>
      </c>
      <c r="N34" s="286">
        <v>75839</v>
      </c>
      <c r="O34" s="286">
        <v>102167</v>
      </c>
      <c r="P34" s="286">
        <v>114369</v>
      </c>
      <c r="Q34" s="286">
        <v>121913</v>
      </c>
      <c r="R34" s="286">
        <v>139005</v>
      </c>
      <c r="S34" s="286">
        <v>149689</v>
      </c>
      <c r="T34" s="286">
        <v>188714</v>
      </c>
      <c r="U34" s="286">
        <v>178823</v>
      </c>
      <c r="V34" s="286">
        <v>180000</v>
      </c>
      <c r="W34" s="206">
        <v>210000</v>
      </c>
      <c r="X34" s="206">
        <v>216652</v>
      </c>
      <c r="Y34" s="206">
        <v>245634</v>
      </c>
      <c r="Z34" s="206">
        <v>255000</v>
      </c>
      <c r="AB34" s="7"/>
      <c r="AD34" s="619"/>
      <c r="AE34" s="621"/>
    </row>
    <row r="35" spans="1:31" s="6" customFormat="1" ht="15.6">
      <c r="A35" s="871"/>
      <c r="B35" s="28" t="s">
        <v>56</v>
      </c>
      <c r="C35" s="286">
        <v>639.37977575296065</v>
      </c>
      <c r="D35" s="286">
        <v>682.05566638168523</v>
      </c>
      <c r="E35" s="286">
        <v>650.87611164920315</v>
      </c>
      <c r="F35" s="286">
        <v>759.98901551558424</v>
      </c>
      <c r="G35" s="286">
        <v>199.6593288304806</v>
      </c>
      <c r="H35" s="286">
        <v>590.88714985738318</v>
      </c>
      <c r="I35" s="286">
        <v>771.06012393233959</v>
      </c>
      <c r="J35" s="286">
        <v>892.10997018880425</v>
      </c>
      <c r="K35" s="286">
        <v>859.34065934065939</v>
      </c>
      <c r="L35" s="286">
        <v>968.35204398117173</v>
      </c>
      <c r="M35" s="286">
        <v>960.63917117219125</v>
      </c>
      <c r="N35" s="286">
        <v>997.70566595023672</v>
      </c>
      <c r="O35" s="286">
        <v>1009.4498621489181</v>
      </c>
      <c r="P35" s="286">
        <v>1022.8033820353418</v>
      </c>
      <c r="Q35" s="286">
        <v>1021.9828894375497</v>
      </c>
      <c r="R35" s="286">
        <v>870.12697384986154</v>
      </c>
      <c r="S35" s="286">
        <v>889.98530883939827</v>
      </c>
      <c r="T35" s="286">
        <v>1105.143232616552</v>
      </c>
      <c r="U35" s="286">
        <v>981.27757615071891</v>
      </c>
      <c r="V35" s="286">
        <v>1101.2966605062115</v>
      </c>
      <c r="W35" s="286">
        <v>1201.9274358170005</v>
      </c>
      <c r="X35" s="206">
        <v>1220.8</v>
      </c>
      <c r="Y35" s="206">
        <v>1233.9000000000001</v>
      </c>
      <c r="Z35" s="206">
        <v>1372.5</v>
      </c>
      <c r="AA35" s="77"/>
      <c r="AB35" s="7"/>
      <c r="AD35" s="619"/>
      <c r="AE35" s="621"/>
    </row>
    <row r="36" spans="1:31" s="6" customFormat="1" ht="13.8">
      <c r="A36" s="871" t="s">
        <v>8</v>
      </c>
      <c r="B36" s="28" t="s">
        <v>84</v>
      </c>
      <c r="C36" s="286" t="s">
        <v>94</v>
      </c>
      <c r="D36" s="286" t="s">
        <v>94</v>
      </c>
      <c r="E36" s="286" t="s">
        <v>94</v>
      </c>
      <c r="F36" s="286" t="s">
        <v>94</v>
      </c>
      <c r="G36" s="286" t="s">
        <v>94</v>
      </c>
      <c r="H36" s="286" t="s">
        <v>94</v>
      </c>
      <c r="I36" s="286" t="s">
        <v>94</v>
      </c>
      <c r="J36" s="286" t="s">
        <v>94</v>
      </c>
      <c r="K36" s="286" t="s">
        <v>94</v>
      </c>
      <c r="L36" s="286" t="s">
        <v>94</v>
      </c>
      <c r="M36" s="286" t="s">
        <v>94</v>
      </c>
      <c r="N36" s="286" t="s">
        <v>94</v>
      </c>
      <c r="O36" s="286" t="s">
        <v>94</v>
      </c>
      <c r="P36" s="286" t="s">
        <v>94</v>
      </c>
      <c r="Q36" s="286" t="s">
        <v>94</v>
      </c>
      <c r="R36" s="286" t="s">
        <v>94</v>
      </c>
      <c r="S36" s="286" t="s">
        <v>94</v>
      </c>
      <c r="T36" s="286" t="s">
        <v>94</v>
      </c>
      <c r="U36" s="286" t="s">
        <v>94</v>
      </c>
      <c r="V36" s="286" t="s">
        <v>94</v>
      </c>
      <c r="W36" s="286" t="s">
        <v>94</v>
      </c>
      <c r="X36" s="286" t="s">
        <v>94</v>
      </c>
      <c r="Y36" s="286" t="s">
        <v>94</v>
      </c>
      <c r="Z36" s="286" t="s">
        <v>94</v>
      </c>
      <c r="AB36" s="41"/>
    </row>
    <row r="37" spans="1:31" s="6" customFormat="1" ht="16.5" customHeight="1">
      <c r="A37" s="871"/>
      <c r="B37" s="28" t="s">
        <v>57</v>
      </c>
      <c r="C37" s="286" t="s">
        <v>94</v>
      </c>
      <c r="D37" s="286" t="s">
        <v>94</v>
      </c>
      <c r="E37" s="286" t="s">
        <v>94</v>
      </c>
      <c r="F37" s="286" t="s">
        <v>94</v>
      </c>
      <c r="G37" s="286" t="s">
        <v>94</v>
      </c>
      <c r="H37" s="286" t="s">
        <v>94</v>
      </c>
      <c r="I37" s="286" t="s">
        <v>94</v>
      </c>
      <c r="J37" s="286" t="s">
        <v>94</v>
      </c>
      <c r="K37" s="286" t="s">
        <v>94</v>
      </c>
      <c r="L37" s="286" t="s">
        <v>94</v>
      </c>
      <c r="M37" s="286" t="s">
        <v>94</v>
      </c>
      <c r="N37" s="286" t="s">
        <v>94</v>
      </c>
      <c r="O37" s="286" t="s">
        <v>94</v>
      </c>
      <c r="P37" s="286" t="s">
        <v>94</v>
      </c>
      <c r="Q37" s="286" t="s">
        <v>94</v>
      </c>
      <c r="R37" s="286" t="s">
        <v>94</v>
      </c>
      <c r="S37" s="286" t="s">
        <v>94</v>
      </c>
      <c r="T37" s="286" t="s">
        <v>94</v>
      </c>
      <c r="U37" s="286" t="s">
        <v>94</v>
      </c>
      <c r="V37" s="286" t="s">
        <v>94</v>
      </c>
      <c r="W37" s="286" t="s">
        <v>94</v>
      </c>
      <c r="X37" s="286" t="s">
        <v>94</v>
      </c>
      <c r="Y37" s="286" t="s">
        <v>94</v>
      </c>
      <c r="Z37" s="286" t="s">
        <v>94</v>
      </c>
      <c r="AB37" s="41"/>
    </row>
    <row r="38" spans="1:31" s="6" customFormat="1" ht="16.5" customHeight="1">
      <c r="A38" s="871"/>
      <c r="B38" s="92" t="s">
        <v>524</v>
      </c>
      <c r="C38" s="286" t="s">
        <v>94</v>
      </c>
      <c r="D38" s="286" t="s">
        <v>94</v>
      </c>
      <c r="E38" s="286" t="s">
        <v>94</v>
      </c>
      <c r="F38" s="286" t="s">
        <v>94</v>
      </c>
      <c r="G38" s="286" t="s">
        <v>94</v>
      </c>
      <c r="H38" s="286" t="s">
        <v>94</v>
      </c>
      <c r="I38" s="286" t="s">
        <v>94</v>
      </c>
      <c r="J38" s="286" t="s">
        <v>94</v>
      </c>
      <c r="K38" s="286" t="s">
        <v>94</v>
      </c>
      <c r="L38" s="286" t="s">
        <v>94</v>
      </c>
      <c r="M38" s="286" t="s">
        <v>94</v>
      </c>
      <c r="N38" s="286" t="s">
        <v>94</v>
      </c>
      <c r="O38" s="286" t="s">
        <v>94</v>
      </c>
      <c r="P38" s="286" t="s">
        <v>94</v>
      </c>
      <c r="Q38" s="286" t="s">
        <v>94</v>
      </c>
      <c r="R38" s="286" t="s">
        <v>94</v>
      </c>
      <c r="S38" s="286" t="s">
        <v>94</v>
      </c>
      <c r="T38" s="286" t="s">
        <v>94</v>
      </c>
      <c r="U38" s="286" t="s">
        <v>94</v>
      </c>
      <c r="V38" s="286" t="s">
        <v>94</v>
      </c>
      <c r="W38" s="286" t="s">
        <v>94</v>
      </c>
      <c r="X38" s="286" t="s">
        <v>94</v>
      </c>
      <c r="Y38" s="286" t="s">
        <v>94</v>
      </c>
      <c r="Z38" s="286" t="s">
        <v>94</v>
      </c>
      <c r="AB38" s="41"/>
    </row>
    <row r="39" spans="1:31" s="6" customFormat="1" ht="13.8">
      <c r="A39" s="871"/>
      <c r="B39" s="28" t="s">
        <v>56</v>
      </c>
      <c r="C39" s="286" t="s">
        <v>94</v>
      </c>
      <c r="D39" s="286" t="s">
        <v>94</v>
      </c>
      <c r="E39" s="286" t="s">
        <v>94</v>
      </c>
      <c r="F39" s="286" t="s">
        <v>94</v>
      </c>
      <c r="G39" s="286" t="s">
        <v>94</v>
      </c>
      <c r="H39" s="286" t="s">
        <v>94</v>
      </c>
      <c r="I39" s="286" t="s">
        <v>94</v>
      </c>
      <c r="J39" s="286" t="s">
        <v>94</v>
      </c>
      <c r="K39" s="286" t="s">
        <v>94</v>
      </c>
      <c r="L39" s="286" t="s">
        <v>94</v>
      </c>
      <c r="M39" s="286" t="s">
        <v>94</v>
      </c>
      <c r="N39" s="286" t="s">
        <v>94</v>
      </c>
      <c r="O39" s="286" t="s">
        <v>94</v>
      </c>
      <c r="P39" s="286" t="s">
        <v>94</v>
      </c>
      <c r="Q39" s="286" t="s">
        <v>94</v>
      </c>
      <c r="R39" s="286" t="s">
        <v>94</v>
      </c>
      <c r="S39" s="286" t="s">
        <v>94</v>
      </c>
      <c r="T39" s="286" t="s">
        <v>94</v>
      </c>
      <c r="U39" s="286" t="s">
        <v>94</v>
      </c>
      <c r="V39" s="286" t="s">
        <v>94</v>
      </c>
      <c r="W39" s="286" t="s">
        <v>94</v>
      </c>
      <c r="X39" s="286" t="s">
        <v>94</v>
      </c>
      <c r="Y39" s="286" t="s">
        <v>94</v>
      </c>
      <c r="Z39" s="286" t="s">
        <v>94</v>
      </c>
      <c r="AB39" s="41"/>
    </row>
    <row r="40" spans="1:31" s="6" customFormat="1" ht="15">
      <c r="A40" s="871" t="s">
        <v>6</v>
      </c>
      <c r="B40" s="28" t="s">
        <v>84</v>
      </c>
      <c r="C40" s="533"/>
      <c r="D40" s="533"/>
      <c r="E40" s="533"/>
      <c r="F40" s="533"/>
      <c r="G40" s="533"/>
      <c r="H40" s="533"/>
      <c r="I40" s="533"/>
      <c r="J40" s="533"/>
      <c r="K40" s="533"/>
      <c r="L40" s="533"/>
      <c r="M40" s="533">
        <v>7.4</v>
      </c>
      <c r="N40" s="533">
        <v>11.855</v>
      </c>
      <c r="O40" s="533">
        <v>24.521999999999998</v>
      </c>
      <c r="P40" s="286">
        <v>35.020000000000003</v>
      </c>
      <c r="Q40" s="286">
        <v>48.93</v>
      </c>
      <c r="R40" s="286"/>
      <c r="S40" s="286"/>
      <c r="T40" s="286"/>
      <c r="U40" s="286"/>
      <c r="V40" s="206">
        <v>55</v>
      </c>
      <c r="W40" s="206">
        <v>75</v>
      </c>
      <c r="X40" s="206">
        <v>115</v>
      </c>
      <c r="Y40" s="206">
        <v>50</v>
      </c>
      <c r="Z40" s="206">
        <v>130</v>
      </c>
      <c r="AB40" s="41"/>
      <c r="AD40" s="619"/>
      <c r="AE40" s="621"/>
    </row>
    <row r="41" spans="1:31" s="6" customFormat="1" ht="16.5" customHeight="1">
      <c r="A41" s="871"/>
      <c r="B41" s="28" t="s">
        <v>57</v>
      </c>
      <c r="C41" s="533"/>
      <c r="D41" s="533"/>
      <c r="E41" s="533"/>
      <c r="F41" s="533"/>
      <c r="G41" s="533"/>
      <c r="H41" s="533"/>
      <c r="I41" s="533"/>
      <c r="J41" s="533"/>
      <c r="K41" s="533"/>
      <c r="L41" s="533"/>
      <c r="M41" s="533">
        <v>8726</v>
      </c>
      <c r="N41" s="533">
        <v>12321</v>
      </c>
      <c r="O41" s="533">
        <v>23734</v>
      </c>
      <c r="P41" s="286">
        <v>30987</v>
      </c>
      <c r="Q41" s="286">
        <v>38933</v>
      </c>
      <c r="R41" s="286"/>
      <c r="S41" s="286"/>
      <c r="T41" s="286"/>
      <c r="U41" s="286"/>
      <c r="V41" s="286"/>
      <c r="W41" s="286"/>
      <c r="X41" s="286"/>
      <c r="Y41" s="286"/>
      <c r="Z41" s="286"/>
      <c r="AB41" s="41"/>
    </row>
    <row r="42" spans="1:31" s="6" customFormat="1" ht="16.5" customHeight="1">
      <c r="A42" s="871"/>
      <c r="B42" s="92" t="s">
        <v>524</v>
      </c>
      <c r="C42" s="533"/>
      <c r="D42" s="533"/>
      <c r="E42" s="533"/>
      <c r="F42" s="533"/>
      <c r="G42" s="533"/>
      <c r="H42" s="533"/>
      <c r="I42" s="533"/>
      <c r="J42" s="533"/>
      <c r="K42" s="533"/>
      <c r="L42" s="533"/>
      <c r="M42" s="533"/>
      <c r="N42" s="533"/>
      <c r="O42" s="533"/>
      <c r="P42" s="533"/>
      <c r="Q42" s="533"/>
      <c r="R42" s="533"/>
      <c r="S42" s="533"/>
      <c r="T42" s="533"/>
      <c r="U42" s="533"/>
      <c r="V42" s="533"/>
      <c r="W42" s="206">
        <v>45000</v>
      </c>
      <c r="X42" s="206">
        <v>70000</v>
      </c>
      <c r="Y42" s="206">
        <v>40000</v>
      </c>
      <c r="Z42" s="206">
        <v>80000</v>
      </c>
      <c r="AD42" s="619"/>
      <c r="AE42" s="621"/>
    </row>
    <row r="43" spans="1:31" s="6" customFormat="1" ht="15">
      <c r="A43" s="871"/>
      <c r="B43" s="28" t="s">
        <v>56</v>
      </c>
      <c r="C43" s="533"/>
      <c r="D43" s="533"/>
      <c r="E43" s="533"/>
      <c r="F43" s="533"/>
      <c r="G43" s="533"/>
      <c r="H43" s="533"/>
      <c r="I43" s="533"/>
      <c r="J43" s="533"/>
      <c r="K43" s="533"/>
      <c r="L43" s="533"/>
      <c r="M43" s="286">
        <v>848.04033921613564</v>
      </c>
      <c r="N43" s="286">
        <v>962.17839461082701</v>
      </c>
      <c r="O43" s="286">
        <v>1033.2013145698154</v>
      </c>
      <c r="P43" s="286">
        <v>1130.1513537935264</v>
      </c>
      <c r="Q43" s="286">
        <v>1256.774458685434</v>
      </c>
      <c r="R43" s="286"/>
      <c r="S43" s="286"/>
      <c r="T43" s="286"/>
      <c r="U43" s="286"/>
      <c r="V43" s="206">
        <v>1410.3</v>
      </c>
      <c r="W43" s="206">
        <v>1666.7</v>
      </c>
      <c r="X43" s="206">
        <v>1642.9</v>
      </c>
      <c r="Y43" s="206">
        <v>1250</v>
      </c>
      <c r="Z43" s="206">
        <v>1625</v>
      </c>
      <c r="AB43" s="41"/>
      <c r="AD43" s="619"/>
      <c r="AE43" s="621"/>
    </row>
    <row r="44" spans="1:31" s="6" customFormat="1" ht="13.8">
      <c r="A44" s="871" t="s">
        <v>5</v>
      </c>
      <c r="B44" s="28" t="s">
        <v>84</v>
      </c>
      <c r="C44" s="286" t="s">
        <v>94</v>
      </c>
      <c r="D44" s="286" t="s">
        <v>94</v>
      </c>
      <c r="E44" s="286" t="s">
        <v>94</v>
      </c>
      <c r="F44" s="286" t="s">
        <v>94</v>
      </c>
      <c r="G44" s="286" t="s">
        <v>94</v>
      </c>
      <c r="H44" s="286" t="s">
        <v>94</v>
      </c>
      <c r="I44" s="286" t="s">
        <v>94</v>
      </c>
      <c r="J44" s="286" t="s">
        <v>94</v>
      </c>
      <c r="K44" s="286" t="s">
        <v>94</v>
      </c>
      <c r="L44" s="286" t="s">
        <v>94</v>
      </c>
      <c r="M44" s="286" t="s">
        <v>94</v>
      </c>
      <c r="N44" s="286" t="s">
        <v>94</v>
      </c>
      <c r="O44" s="286" t="s">
        <v>94</v>
      </c>
      <c r="P44" s="286" t="s">
        <v>94</v>
      </c>
      <c r="Q44" s="286" t="s">
        <v>94</v>
      </c>
      <c r="R44" s="286" t="s">
        <v>94</v>
      </c>
      <c r="S44" s="286" t="s">
        <v>94</v>
      </c>
      <c r="T44" s="286" t="s">
        <v>94</v>
      </c>
      <c r="U44" s="286" t="s">
        <v>94</v>
      </c>
      <c r="V44" s="286" t="s">
        <v>94</v>
      </c>
      <c r="W44" s="286" t="s">
        <v>94</v>
      </c>
      <c r="X44" s="286" t="s">
        <v>94</v>
      </c>
      <c r="Y44" s="286" t="s">
        <v>94</v>
      </c>
      <c r="Z44" s="286" t="s">
        <v>94</v>
      </c>
    </row>
    <row r="45" spans="1:31" s="6" customFormat="1" ht="16.5" customHeight="1">
      <c r="A45" s="871"/>
      <c r="B45" s="28" t="s">
        <v>57</v>
      </c>
      <c r="C45" s="286" t="s">
        <v>94</v>
      </c>
      <c r="D45" s="286" t="s">
        <v>94</v>
      </c>
      <c r="E45" s="286" t="s">
        <v>94</v>
      </c>
      <c r="F45" s="286" t="s">
        <v>94</v>
      </c>
      <c r="G45" s="286" t="s">
        <v>94</v>
      </c>
      <c r="H45" s="286" t="s">
        <v>94</v>
      </c>
      <c r="I45" s="286" t="s">
        <v>94</v>
      </c>
      <c r="J45" s="286" t="s">
        <v>94</v>
      </c>
      <c r="K45" s="286" t="s">
        <v>94</v>
      </c>
      <c r="L45" s="286" t="s">
        <v>94</v>
      </c>
      <c r="M45" s="286" t="s">
        <v>94</v>
      </c>
      <c r="N45" s="286" t="s">
        <v>94</v>
      </c>
      <c r="O45" s="286" t="s">
        <v>94</v>
      </c>
      <c r="P45" s="286" t="s">
        <v>94</v>
      </c>
      <c r="Q45" s="286" t="s">
        <v>94</v>
      </c>
      <c r="R45" s="286" t="s">
        <v>94</v>
      </c>
      <c r="S45" s="286" t="s">
        <v>94</v>
      </c>
      <c r="T45" s="286" t="s">
        <v>94</v>
      </c>
      <c r="U45" s="286" t="s">
        <v>94</v>
      </c>
      <c r="V45" s="286" t="s">
        <v>94</v>
      </c>
      <c r="W45" s="286" t="s">
        <v>94</v>
      </c>
      <c r="X45" s="286" t="s">
        <v>94</v>
      </c>
      <c r="Y45" s="286" t="s">
        <v>94</v>
      </c>
      <c r="Z45" s="286" t="s">
        <v>94</v>
      </c>
    </row>
    <row r="46" spans="1:31" s="6" customFormat="1" ht="16.5" customHeight="1">
      <c r="A46" s="871"/>
      <c r="B46" s="92" t="s">
        <v>524</v>
      </c>
      <c r="C46" s="286" t="s">
        <v>94</v>
      </c>
      <c r="D46" s="286" t="s">
        <v>94</v>
      </c>
      <c r="E46" s="286" t="s">
        <v>94</v>
      </c>
      <c r="F46" s="286" t="s">
        <v>94</v>
      </c>
      <c r="G46" s="286" t="s">
        <v>94</v>
      </c>
      <c r="H46" s="286" t="s">
        <v>94</v>
      </c>
      <c r="I46" s="286" t="s">
        <v>94</v>
      </c>
      <c r="J46" s="286" t="s">
        <v>94</v>
      </c>
      <c r="K46" s="286" t="s">
        <v>94</v>
      </c>
      <c r="L46" s="286" t="s">
        <v>94</v>
      </c>
      <c r="M46" s="286" t="s">
        <v>94</v>
      </c>
      <c r="N46" s="286" t="s">
        <v>94</v>
      </c>
      <c r="O46" s="286" t="s">
        <v>94</v>
      </c>
      <c r="P46" s="286" t="s">
        <v>94</v>
      </c>
      <c r="Q46" s="286" t="s">
        <v>94</v>
      </c>
      <c r="R46" s="286" t="s">
        <v>94</v>
      </c>
      <c r="S46" s="286" t="s">
        <v>94</v>
      </c>
      <c r="T46" s="286" t="s">
        <v>94</v>
      </c>
      <c r="U46" s="286" t="s">
        <v>94</v>
      </c>
      <c r="V46" s="286" t="s">
        <v>94</v>
      </c>
      <c r="W46" s="286" t="s">
        <v>94</v>
      </c>
      <c r="X46" s="286" t="s">
        <v>94</v>
      </c>
      <c r="Y46" s="286" t="s">
        <v>94</v>
      </c>
      <c r="Z46" s="286" t="s">
        <v>94</v>
      </c>
    </row>
    <row r="47" spans="1:31" s="6" customFormat="1" ht="13.8">
      <c r="A47" s="871"/>
      <c r="B47" s="28" t="s">
        <v>56</v>
      </c>
      <c r="C47" s="286" t="s">
        <v>94</v>
      </c>
      <c r="D47" s="286" t="s">
        <v>94</v>
      </c>
      <c r="E47" s="286" t="s">
        <v>94</v>
      </c>
      <c r="F47" s="286" t="s">
        <v>94</v>
      </c>
      <c r="G47" s="286" t="s">
        <v>94</v>
      </c>
      <c r="H47" s="286" t="s">
        <v>94</v>
      </c>
      <c r="I47" s="286" t="s">
        <v>94</v>
      </c>
      <c r="J47" s="286" t="s">
        <v>94</v>
      </c>
      <c r="K47" s="286" t="s">
        <v>94</v>
      </c>
      <c r="L47" s="286" t="s">
        <v>94</v>
      </c>
      <c r="M47" s="286" t="s">
        <v>94</v>
      </c>
      <c r="N47" s="286" t="s">
        <v>94</v>
      </c>
      <c r="O47" s="286" t="s">
        <v>94</v>
      </c>
      <c r="P47" s="286" t="s">
        <v>94</v>
      </c>
      <c r="Q47" s="286" t="s">
        <v>94</v>
      </c>
      <c r="R47" s="286" t="s">
        <v>94</v>
      </c>
      <c r="S47" s="286" t="s">
        <v>94</v>
      </c>
      <c r="T47" s="286" t="s">
        <v>94</v>
      </c>
      <c r="U47" s="286" t="s">
        <v>94</v>
      </c>
      <c r="V47" s="286" t="s">
        <v>94</v>
      </c>
      <c r="W47" s="286" t="s">
        <v>94</v>
      </c>
      <c r="X47" s="286" t="s">
        <v>94</v>
      </c>
      <c r="Y47" s="286" t="s">
        <v>94</v>
      </c>
      <c r="Z47" s="286" t="s">
        <v>94</v>
      </c>
    </row>
    <row r="48" spans="1:31" s="6" customFormat="1" ht="13.8">
      <c r="A48" s="871" t="s">
        <v>4</v>
      </c>
      <c r="B48" s="28" t="s">
        <v>84</v>
      </c>
      <c r="C48" s="286" t="s">
        <v>94</v>
      </c>
      <c r="D48" s="286" t="s">
        <v>94</v>
      </c>
      <c r="E48" s="286" t="s">
        <v>94</v>
      </c>
      <c r="F48" s="286" t="s">
        <v>94</v>
      </c>
      <c r="G48" s="286" t="s">
        <v>94</v>
      </c>
      <c r="H48" s="286" t="s">
        <v>94</v>
      </c>
      <c r="I48" s="286" t="s">
        <v>94</v>
      </c>
      <c r="J48" s="286" t="s">
        <v>94</v>
      </c>
      <c r="K48" s="286" t="s">
        <v>94</v>
      </c>
      <c r="L48" s="286" t="s">
        <v>94</v>
      </c>
      <c r="M48" s="286" t="s">
        <v>94</v>
      </c>
      <c r="N48" s="286" t="s">
        <v>94</v>
      </c>
      <c r="O48" s="286" t="s">
        <v>94</v>
      </c>
      <c r="P48" s="286" t="s">
        <v>94</v>
      </c>
      <c r="Q48" s="286" t="s">
        <v>94</v>
      </c>
      <c r="R48" s="286" t="s">
        <v>94</v>
      </c>
      <c r="S48" s="286" t="s">
        <v>94</v>
      </c>
      <c r="T48" s="286" t="s">
        <v>94</v>
      </c>
      <c r="U48" s="286" t="s">
        <v>94</v>
      </c>
      <c r="V48" s="286" t="s">
        <v>94</v>
      </c>
      <c r="W48" s="286" t="s">
        <v>94</v>
      </c>
      <c r="X48" s="286" t="s">
        <v>94</v>
      </c>
      <c r="Y48" s="286" t="s">
        <v>94</v>
      </c>
      <c r="Z48" s="286" t="s">
        <v>94</v>
      </c>
    </row>
    <row r="49" spans="1:31" s="6" customFormat="1" ht="16.5" customHeight="1">
      <c r="A49" s="871"/>
      <c r="B49" s="28" t="s">
        <v>57</v>
      </c>
      <c r="C49" s="286" t="s">
        <v>94</v>
      </c>
      <c r="D49" s="286" t="s">
        <v>94</v>
      </c>
      <c r="E49" s="286" t="s">
        <v>94</v>
      </c>
      <c r="F49" s="286" t="s">
        <v>94</v>
      </c>
      <c r="G49" s="286" t="s">
        <v>94</v>
      </c>
      <c r="H49" s="286" t="s">
        <v>94</v>
      </c>
      <c r="I49" s="286" t="s">
        <v>94</v>
      </c>
      <c r="J49" s="286" t="s">
        <v>94</v>
      </c>
      <c r="K49" s="286" t="s">
        <v>94</v>
      </c>
      <c r="L49" s="286" t="s">
        <v>94</v>
      </c>
      <c r="M49" s="286" t="s">
        <v>94</v>
      </c>
      <c r="N49" s="286" t="s">
        <v>94</v>
      </c>
      <c r="O49" s="286" t="s">
        <v>94</v>
      </c>
      <c r="P49" s="286" t="s">
        <v>94</v>
      </c>
      <c r="Q49" s="286" t="s">
        <v>94</v>
      </c>
      <c r="R49" s="286" t="s">
        <v>94</v>
      </c>
      <c r="S49" s="286" t="s">
        <v>94</v>
      </c>
      <c r="T49" s="286" t="s">
        <v>94</v>
      </c>
      <c r="U49" s="286" t="s">
        <v>94</v>
      </c>
      <c r="V49" s="286" t="s">
        <v>94</v>
      </c>
      <c r="W49" s="286" t="s">
        <v>94</v>
      </c>
      <c r="X49" s="286" t="s">
        <v>94</v>
      </c>
      <c r="Y49" s="286" t="s">
        <v>94</v>
      </c>
      <c r="Z49" s="286" t="s">
        <v>94</v>
      </c>
    </row>
    <row r="50" spans="1:31" s="6" customFormat="1" ht="16.5" customHeight="1">
      <c r="A50" s="871"/>
      <c r="B50" s="92" t="s">
        <v>524</v>
      </c>
      <c r="C50" s="286" t="s">
        <v>94</v>
      </c>
      <c r="D50" s="286" t="s">
        <v>94</v>
      </c>
      <c r="E50" s="286" t="s">
        <v>94</v>
      </c>
      <c r="F50" s="286" t="s">
        <v>94</v>
      </c>
      <c r="G50" s="286" t="s">
        <v>94</v>
      </c>
      <c r="H50" s="286" t="s">
        <v>94</v>
      </c>
      <c r="I50" s="286" t="s">
        <v>94</v>
      </c>
      <c r="J50" s="286" t="s">
        <v>94</v>
      </c>
      <c r="K50" s="286" t="s">
        <v>94</v>
      </c>
      <c r="L50" s="286" t="s">
        <v>94</v>
      </c>
      <c r="M50" s="286" t="s">
        <v>94</v>
      </c>
      <c r="N50" s="286" t="s">
        <v>94</v>
      </c>
      <c r="O50" s="286" t="s">
        <v>94</v>
      </c>
      <c r="P50" s="286" t="s">
        <v>94</v>
      </c>
      <c r="Q50" s="286" t="s">
        <v>94</v>
      </c>
      <c r="R50" s="286" t="s">
        <v>94</v>
      </c>
      <c r="S50" s="286" t="s">
        <v>94</v>
      </c>
      <c r="T50" s="286" t="s">
        <v>94</v>
      </c>
      <c r="U50" s="286" t="s">
        <v>94</v>
      </c>
      <c r="V50" s="286" t="s">
        <v>94</v>
      </c>
      <c r="W50" s="286" t="s">
        <v>94</v>
      </c>
      <c r="X50" s="286" t="s">
        <v>94</v>
      </c>
      <c r="Y50" s="286" t="s">
        <v>94</v>
      </c>
      <c r="Z50" s="286" t="s">
        <v>94</v>
      </c>
    </row>
    <row r="51" spans="1:31" s="6" customFormat="1" ht="13.8">
      <c r="A51" s="871"/>
      <c r="B51" s="28" t="s">
        <v>56</v>
      </c>
      <c r="C51" s="286" t="s">
        <v>94</v>
      </c>
      <c r="D51" s="286" t="s">
        <v>94</v>
      </c>
      <c r="E51" s="286" t="s">
        <v>94</v>
      </c>
      <c r="F51" s="286" t="s">
        <v>94</v>
      </c>
      <c r="G51" s="286" t="s">
        <v>94</v>
      </c>
      <c r="H51" s="286" t="s">
        <v>94</v>
      </c>
      <c r="I51" s="286" t="s">
        <v>94</v>
      </c>
      <c r="J51" s="286" t="s">
        <v>94</v>
      </c>
      <c r="K51" s="286" t="s">
        <v>94</v>
      </c>
      <c r="L51" s="286" t="s">
        <v>94</v>
      </c>
      <c r="M51" s="286" t="s">
        <v>94</v>
      </c>
      <c r="N51" s="286" t="s">
        <v>94</v>
      </c>
      <c r="O51" s="286" t="s">
        <v>94</v>
      </c>
      <c r="P51" s="286" t="s">
        <v>94</v>
      </c>
      <c r="Q51" s="286" t="s">
        <v>94</v>
      </c>
      <c r="R51" s="286" t="s">
        <v>94</v>
      </c>
      <c r="S51" s="286" t="s">
        <v>94</v>
      </c>
      <c r="T51" s="286" t="s">
        <v>94</v>
      </c>
      <c r="U51" s="286" t="s">
        <v>94</v>
      </c>
      <c r="V51" s="286" t="s">
        <v>94</v>
      </c>
      <c r="W51" s="286" t="s">
        <v>94</v>
      </c>
      <c r="X51" s="286" t="s">
        <v>94</v>
      </c>
      <c r="Y51" s="286" t="s">
        <v>94</v>
      </c>
      <c r="Z51" s="286" t="s">
        <v>94</v>
      </c>
    </row>
    <row r="52" spans="1:31" s="6" customFormat="1">
      <c r="A52" s="871" t="s">
        <v>3</v>
      </c>
      <c r="B52" s="28" t="s">
        <v>84</v>
      </c>
      <c r="C52" s="286">
        <v>153.92500000000001</v>
      </c>
      <c r="D52" s="286">
        <v>226.21</v>
      </c>
      <c r="E52" s="286">
        <v>223</v>
      </c>
      <c r="F52" s="286">
        <v>136.52000000000001</v>
      </c>
      <c r="G52" s="286">
        <v>220</v>
      </c>
      <c r="H52" s="286">
        <v>272.5</v>
      </c>
      <c r="I52" s="286">
        <v>424</v>
      </c>
      <c r="J52" s="286">
        <v>205</v>
      </c>
      <c r="K52" s="286">
        <v>282</v>
      </c>
      <c r="L52" s="286">
        <v>516</v>
      </c>
      <c r="M52" s="286">
        <v>566</v>
      </c>
      <c r="N52" s="286">
        <v>710</v>
      </c>
      <c r="O52" s="286">
        <v>650</v>
      </c>
      <c r="P52" s="286">
        <v>784.5</v>
      </c>
      <c r="Q52" s="286">
        <v>948</v>
      </c>
      <c r="R52" s="286">
        <v>1070</v>
      </c>
      <c r="S52" s="286">
        <v>742</v>
      </c>
      <c r="T52" s="286">
        <v>1316</v>
      </c>
      <c r="U52" s="286">
        <v>1540</v>
      </c>
      <c r="V52" s="286">
        <v>1170.345</v>
      </c>
      <c r="W52" s="286">
        <v>1245.5</v>
      </c>
      <c r="X52" s="286">
        <v>1897</v>
      </c>
      <c r="Y52" s="286">
        <v>2230</v>
      </c>
      <c r="Z52" s="286">
        <v>2770</v>
      </c>
      <c r="AB52" s="41"/>
      <c r="AD52"/>
    </row>
    <row r="53" spans="1:31" s="6" customFormat="1" ht="16.5" customHeight="1">
      <c r="A53" s="871"/>
      <c r="B53" s="28" t="s">
        <v>57</v>
      </c>
      <c r="C53" s="286">
        <v>93790</v>
      </c>
      <c r="D53" s="286">
        <v>134150</v>
      </c>
      <c r="E53" s="286">
        <v>124150</v>
      </c>
      <c r="F53" s="286">
        <v>100130</v>
      </c>
      <c r="G53" s="286">
        <v>135000</v>
      </c>
      <c r="H53" s="286">
        <v>150000</v>
      </c>
      <c r="I53" s="286">
        <v>240570</v>
      </c>
      <c r="J53" s="286">
        <v>183000</v>
      </c>
      <c r="K53" s="286">
        <v>165400</v>
      </c>
      <c r="L53" s="286">
        <v>237750</v>
      </c>
      <c r="M53" s="286">
        <v>311450</v>
      </c>
      <c r="N53" s="286">
        <v>418000</v>
      </c>
      <c r="O53" s="286">
        <v>472000</v>
      </c>
      <c r="P53" s="286">
        <v>516500</v>
      </c>
      <c r="Q53" s="286">
        <v>502900</v>
      </c>
      <c r="R53" s="286">
        <v>687300</v>
      </c>
      <c r="S53" s="286">
        <v>502800</v>
      </c>
      <c r="T53" s="286">
        <v>573950</v>
      </c>
      <c r="U53" s="286">
        <v>787200</v>
      </c>
      <c r="V53" s="286">
        <v>730500</v>
      </c>
      <c r="W53" s="286">
        <v>705000</v>
      </c>
      <c r="X53" s="286">
        <v>827100</v>
      </c>
      <c r="Y53" s="286">
        <v>925300</v>
      </c>
      <c r="Z53" s="286">
        <f>1148.3*1000</f>
        <v>1148300</v>
      </c>
      <c r="AB53" s="41"/>
      <c r="AD53"/>
    </row>
    <row r="54" spans="1:31" s="6" customFormat="1" ht="16.5" customHeight="1">
      <c r="A54" s="871"/>
      <c r="B54" s="92" t="s">
        <v>524</v>
      </c>
      <c r="C54" s="286">
        <v>93790</v>
      </c>
      <c r="D54" s="286">
        <v>134150</v>
      </c>
      <c r="E54" s="286">
        <v>124150</v>
      </c>
      <c r="F54" s="286">
        <v>100130</v>
      </c>
      <c r="G54" s="286">
        <v>135000</v>
      </c>
      <c r="H54" s="286">
        <v>150000</v>
      </c>
      <c r="I54" s="286">
        <v>240570</v>
      </c>
      <c r="J54" s="286">
        <v>183000</v>
      </c>
      <c r="K54" s="286">
        <v>165400</v>
      </c>
      <c r="L54" s="286">
        <v>237750</v>
      </c>
      <c r="M54" s="286">
        <v>311450</v>
      </c>
      <c r="N54" s="286">
        <v>418000</v>
      </c>
      <c r="O54" s="286">
        <v>472000</v>
      </c>
      <c r="P54" s="286">
        <v>516500</v>
      </c>
      <c r="Q54" s="286">
        <v>502900</v>
      </c>
      <c r="R54" s="286">
        <v>687300</v>
      </c>
      <c r="S54" s="286">
        <v>502800</v>
      </c>
      <c r="T54" s="286">
        <v>573950</v>
      </c>
      <c r="U54" s="286">
        <v>787200</v>
      </c>
      <c r="V54" s="286">
        <v>730500</v>
      </c>
      <c r="W54" s="206">
        <v>705000</v>
      </c>
      <c r="X54" s="206">
        <v>827100</v>
      </c>
      <c r="Y54" s="206">
        <v>925300</v>
      </c>
      <c r="Z54" s="206">
        <v>1148300</v>
      </c>
      <c r="AB54" s="7"/>
      <c r="AD54" s="619"/>
      <c r="AE54" s="621"/>
    </row>
    <row r="55" spans="1:31" s="6" customFormat="1">
      <c r="A55" s="871"/>
      <c r="B55" s="28" t="s">
        <v>56</v>
      </c>
      <c r="C55" s="286">
        <v>1641.166435654121</v>
      </c>
      <c r="D55" s="286">
        <v>1686.2467387253075</v>
      </c>
      <c r="E55" s="286">
        <v>1796.2142569472412</v>
      </c>
      <c r="F55" s="286">
        <v>1363.4275441925497</v>
      </c>
      <c r="G55" s="286">
        <v>1629.6296296296296</v>
      </c>
      <c r="H55" s="286">
        <v>1816.6666666666667</v>
      </c>
      <c r="I55" s="286">
        <v>1762.4807748264539</v>
      </c>
      <c r="J55" s="286">
        <v>1120.2185792349726</v>
      </c>
      <c r="K55" s="286">
        <v>1704.9576783555019</v>
      </c>
      <c r="L55" s="286">
        <v>2170.3470031545739</v>
      </c>
      <c r="M55" s="286">
        <v>1817.3061486594959</v>
      </c>
      <c r="N55" s="286">
        <v>1698.5645933014355</v>
      </c>
      <c r="O55" s="286">
        <v>1377.1186440677966</v>
      </c>
      <c r="P55" s="286">
        <v>1518.8770571151983</v>
      </c>
      <c r="Q55" s="286">
        <v>1885.0666136408829</v>
      </c>
      <c r="R55" s="286">
        <v>1556.8165284446384</v>
      </c>
      <c r="S55" s="286">
        <v>1475.735879077168</v>
      </c>
      <c r="T55" s="286">
        <v>2292.8826552835612</v>
      </c>
      <c r="U55" s="286">
        <v>1956.30081300813</v>
      </c>
      <c r="V55" s="286">
        <v>1602.1149897330595</v>
      </c>
      <c r="W55" s="286">
        <v>1766.6666666666667</v>
      </c>
      <c r="X55" s="286">
        <v>2293.5557973642849</v>
      </c>
      <c r="Y55" s="533">
        <v>2410.0291797254945</v>
      </c>
      <c r="Z55" s="533">
        <f>Z52/Z53*1000000</f>
        <v>2412.2616041104243</v>
      </c>
      <c r="AA55"/>
      <c r="AB55" s="7"/>
      <c r="AD55"/>
    </row>
    <row r="56" spans="1:31" s="6" customFormat="1">
      <c r="A56" s="872" t="s">
        <v>32</v>
      </c>
      <c r="B56" s="28" t="s">
        <v>84</v>
      </c>
      <c r="C56" s="286">
        <v>2.1</v>
      </c>
      <c r="D56" s="286">
        <v>2.1</v>
      </c>
      <c r="E56" s="286">
        <v>0.39</v>
      </c>
      <c r="F56" s="286">
        <v>0.51</v>
      </c>
      <c r="G56" s="286">
        <v>0.93</v>
      </c>
      <c r="H56" s="286">
        <v>2.63</v>
      </c>
      <c r="I56" s="286">
        <v>5</v>
      </c>
      <c r="J56" s="286">
        <v>3</v>
      </c>
      <c r="K56" s="286">
        <v>5.389572673</v>
      </c>
      <c r="L56" s="286">
        <v>17.63</v>
      </c>
      <c r="M56" s="286">
        <v>3.0985</v>
      </c>
      <c r="N56" s="286">
        <v>2.5</v>
      </c>
      <c r="O56" s="286">
        <v>5.623783778</v>
      </c>
      <c r="P56" s="286">
        <v>5.83</v>
      </c>
      <c r="Q56" s="286">
        <v>6.0250000000000004</v>
      </c>
      <c r="R56" s="286">
        <v>6.03</v>
      </c>
      <c r="S56" s="286">
        <v>6.0350000000000001</v>
      </c>
      <c r="T56" s="286">
        <v>6.14</v>
      </c>
      <c r="U56" s="286">
        <v>21.321000000000002</v>
      </c>
      <c r="V56" s="286">
        <v>22.952999999999999</v>
      </c>
      <c r="W56" s="286">
        <v>31.46</v>
      </c>
      <c r="X56" s="286">
        <v>4.6269999999999998</v>
      </c>
      <c r="Y56" s="286">
        <v>47.603999999999999</v>
      </c>
      <c r="Z56" s="286">
        <v>13.6</v>
      </c>
      <c r="AA56"/>
      <c r="AD56"/>
    </row>
    <row r="57" spans="1:31" s="6" customFormat="1" ht="16.5" customHeight="1">
      <c r="A57" s="872"/>
      <c r="B57" s="28" t="s">
        <v>57</v>
      </c>
      <c r="C57" s="286">
        <v>5600</v>
      </c>
      <c r="D57" s="286">
        <v>5600</v>
      </c>
      <c r="E57" s="286">
        <v>5600</v>
      </c>
      <c r="F57" s="286">
        <v>2300</v>
      </c>
      <c r="G57" s="286">
        <v>5600</v>
      </c>
      <c r="H57" s="286">
        <v>5600</v>
      </c>
      <c r="I57" s="286">
        <v>5000</v>
      </c>
      <c r="J57" s="286">
        <v>5000</v>
      </c>
      <c r="K57" s="286">
        <v>9200</v>
      </c>
      <c r="L57" s="286">
        <v>10500</v>
      </c>
      <c r="M57" s="286">
        <v>11000</v>
      </c>
      <c r="N57" s="286">
        <v>2879</v>
      </c>
      <c r="O57" s="286">
        <v>7522</v>
      </c>
      <c r="P57" s="286">
        <v>4100</v>
      </c>
      <c r="Q57" s="286"/>
      <c r="R57" s="286"/>
      <c r="S57" s="286"/>
      <c r="T57" s="286"/>
      <c r="U57" s="286"/>
      <c r="V57" s="286"/>
      <c r="W57" s="286"/>
      <c r="X57" s="286"/>
      <c r="Y57" s="286"/>
      <c r="Z57" s="533">
        <v>13584</v>
      </c>
      <c r="AD57"/>
    </row>
    <row r="58" spans="1:31" s="6" customFormat="1" ht="16.5" customHeight="1">
      <c r="A58" s="872"/>
      <c r="B58" s="92" t="s">
        <v>524</v>
      </c>
      <c r="C58" s="286">
        <v>2161</v>
      </c>
      <c r="D58" s="286">
        <v>1334</v>
      </c>
      <c r="E58" s="286">
        <v>300</v>
      </c>
      <c r="F58" s="286">
        <v>795</v>
      </c>
      <c r="G58" s="286">
        <v>1290</v>
      </c>
      <c r="H58" s="286">
        <v>3130</v>
      </c>
      <c r="I58" s="286">
        <v>5500</v>
      </c>
      <c r="J58" s="286">
        <v>4000</v>
      </c>
      <c r="K58" s="286">
        <v>7520</v>
      </c>
      <c r="L58" s="286">
        <v>5890</v>
      </c>
      <c r="M58" s="286">
        <v>3570</v>
      </c>
      <c r="N58" s="286">
        <v>2879</v>
      </c>
      <c r="O58" s="286">
        <v>5856</v>
      </c>
      <c r="P58" s="286">
        <v>5274</v>
      </c>
      <c r="Q58" s="286">
        <v>5907</v>
      </c>
      <c r="R58" s="286">
        <v>5867</v>
      </c>
      <c r="S58" s="286">
        <v>6584</v>
      </c>
      <c r="T58" s="286">
        <v>6015</v>
      </c>
      <c r="U58" s="286">
        <v>18883</v>
      </c>
      <c r="V58" s="286">
        <v>19133</v>
      </c>
      <c r="W58" s="286"/>
      <c r="X58" s="286"/>
      <c r="Y58" s="286"/>
      <c r="Z58" s="286"/>
    </row>
    <row r="59" spans="1:31" s="6" customFormat="1" ht="15">
      <c r="A59" s="872"/>
      <c r="B59" s="28" t="s">
        <v>56</v>
      </c>
      <c r="C59" s="286">
        <v>375</v>
      </c>
      <c r="D59" s="286">
        <v>375</v>
      </c>
      <c r="E59" s="533">
        <v>69.642857142857139</v>
      </c>
      <c r="F59" s="533">
        <v>221.7391304347826</v>
      </c>
      <c r="G59" s="533">
        <v>166.07142857142858</v>
      </c>
      <c r="H59" s="533">
        <v>469.64285714285717</v>
      </c>
      <c r="I59" s="533">
        <v>1000</v>
      </c>
      <c r="J59" s="533">
        <v>600</v>
      </c>
      <c r="K59" s="533">
        <v>585.82311663043481</v>
      </c>
      <c r="L59" s="533">
        <v>1679.047619047619</v>
      </c>
      <c r="M59" s="533">
        <v>281.68181818181819</v>
      </c>
      <c r="N59" s="533">
        <v>868.35706842653701</v>
      </c>
      <c r="O59" s="533">
        <v>747.64474581228399</v>
      </c>
      <c r="P59" s="533">
        <v>1421.9512195121952</v>
      </c>
      <c r="Q59" s="286">
        <v>1020</v>
      </c>
      <c r="R59" s="286">
        <v>1027.8</v>
      </c>
      <c r="S59" s="286">
        <v>1030.2</v>
      </c>
      <c r="T59" s="286">
        <v>1020</v>
      </c>
      <c r="U59" s="286">
        <v>1129.1000000000001</v>
      </c>
      <c r="V59" s="286">
        <v>1199.7</v>
      </c>
      <c r="W59" s="206">
        <v>1184.8</v>
      </c>
      <c r="X59" s="206">
        <v>1151.4000000000001</v>
      </c>
      <c r="Y59" s="206">
        <v>1166.4000000000001</v>
      </c>
      <c r="Z59" s="206">
        <v>1182.8</v>
      </c>
      <c r="AD59" s="619"/>
      <c r="AE59" s="621"/>
    </row>
    <row r="60" spans="1:31" s="6" customFormat="1">
      <c r="A60" s="871" t="s">
        <v>1</v>
      </c>
      <c r="B60" s="28" t="s">
        <v>84</v>
      </c>
      <c r="C60" s="286">
        <v>1.839</v>
      </c>
      <c r="D60" s="286">
        <v>4.2474999999999996</v>
      </c>
      <c r="E60" s="286">
        <v>2.35</v>
      </c>
      <c r="F60" s="286">
        <v>0</v>
      </c>
      <c r="G60" s="286">
        <v>54.686999999999998</v>
      </c>
      <c r="H60" s="286">
        <v>89.66</v>
      </c>
      <c r="I60" s="286">
        <v>57.814999999999998</v>
      </c>
      <c r="J60" s="286">
        <v>55.194480000000006</v>
      </c>
      <c r="K60" s="286">
        <v>56.838999999999999</v>
      </c>
      <c r="L60" s="286">
        <v>118.794</v>
      </c>
      <c r="M60" s="286">
        <v>111.88813999999999</v>
      </c>
      <c r="N60" s="286">
        <v>116.539</v>
      </c>
      <c r="O60" s="286">
        <v>203.03800000000001</v>
      </c>
      <c r="P60" s="286">
        <v>214.17872940000001</v>
      </c>
      <c r="Q60" s="286">
        <v>214.17872940000001</v>
      </c>
      <c r="R60" s="286">
        <v>226.3233137</v>
      </c>
      <c r="S60" s="286">
        <v>267.49022919999999</v>
      </c>
      <c r="T60" s="286">
        <v>351.41550000000001</v>
      </c>
      <c r="U60" s="286">
        <v>302.72000000000003</v>
      </c>
      <c r="V60" s="286">
        <v>281.38908550820571</v>
      </c>
      <c r="W60" s="286">
        <v>296.86585635466946</v>
      </c>
      <c r="X60" s="286">
        <v>411.11500000000001</v>
      </c>
      <c r="Y60" s="286">
        <v>475.35286056381744</v>
      </c>
      <c r="Z60" s="286">
        <f>760067.092715955/1000</f>
        <v>760.06709271595503</v>
      </c>
      <c r="AD60"/>
    </row>
    <row r="61" spans="1:31" s="6" customFormat="1" ht="16.5" customHeight="1">
      <c r="A61" s="871"/>
      <c r="B61" s="28" t="s">
        <v>57</v>
      </c>
      <c r="C61" s="286">
        <v>2554</v>
      </c>
      <c r="D61" s="286">
        <v>16754</v>
      </c>
      <c r="E61" s="286">
        <v>3998</v>
      </c>
      <c r="F61" s="286">
        <v>17402</v>
      </c>
      <c r="G61" s="286">
        <v>33186</v>
      </c>
      <c r="H61" s="286">
        <v>65170</v>
      </c>
      <c r="I61" s="286">
        <v>44034</v>
      </c>
      <c r="J61" s="286">
        <v>38947</v>
      </c>
      <c r="K61" s="286">
        <v>32404</v>
      </c>
      <c r="L61" s="286">
        <v>64680</v>
      </c>
      <c r="M61" s="286">
        <v>62330.6</v>
      </c>
      <c r="N61" s="286">
        <v>61422</v>
      </c>
      <c r="O61" s="286">
        <v>86223</v>
      </c>
      <c r="P61" s="286">
        <v>116515.3174</v>
      </c>
      <c r="Q61" s="286">
        <v>116515.3174</v>
      </c>
      <c r="R61" s="286">
        <v>129507.1924</v>
      </c>
      <c r="S61" s="286">
        <v>145763</v>
      </c>
      <c r="T61" s="286">
        <v>231630.3</v>
      </c>
      <c r="U61" s="286">
        <v>205508</v>
      </c>
      <c r="V61" s="286">
        <v>237600.61565709126</v>
      </c>
      <c r="W61" s="286">
        <v>229370.7735296131</v>
      </c>
      <c r="X61" s="286">
        <v>327492.44313083665</v>
      </c>
      <c r="Y61" s="286">
        <v>424440.24895615905</v>
      </c>
      <c r="Z61" s="286">
        <v>701227.24966429383</v>
      </c>
      <c r="AD61"/>
    </row>
    <row r="62" spans="1:31" s="6" customFormat="1" ht="16.5" customHeight="1">
      <c r="A62" s="871"/>
      <c r="B62" s="92" t="s">
        <v>524</v>
      </c>
      <c r="C62" s="286">
        <v>16588</v>
      </c>
      <c r="D62" s="286">
        <v>3889</v>
      </c>
      <c r="E62" s="286">
        <v>8000</v>
      </c>
      <c r="F62" s="286">
        <v>10000</v>
      </c>
      <c r="G62" s="286">
        <v>18500</v>
      </c>
      <c r="H62" s="286">
        <v>54767</v>
      </c>
      <c r="I62" s="286">
        <v>42175</v>
      </c>
      <c r="J62" s="286">
        <v>34468</v>
      </c>
      <c r="K62" s="286">
        <v>30490</v>
      </c>
      <c r="L62" s="286">
        <v>62877</v>
      </c>
      <c r="M62" s="286">
        <v>60777</v>
      </c>
      <c r="N62" s="286">
        <v>59988</v>
      </c>
      <c r="O62" s="286">
        <v>84809</v>
      </c>
      <c r="P62" s="286">
        <v>124858</v>
      </c>
      <c r="Q62" s="286">
        <v>113759</v>
      </c>
      <c r="R62" s="286">
        <v>112062</v>
      </c>
      <c r="S62" s="286">
        <v>137814</v>
      </c>
      <c r="T62" s="286">
        <v>225359</v>
      </c>
      <c r="U62" s="286">
        <v>191930</v>
      </c>
      <c r="V62" s="286">
        <v>196287</v>
      </c>
      <c r="W62" s="206">
        <v>211253</v>
      </c>
      <c r="X62" s="206">
        <v>311254</v>
      </c>
      <c r="Y62" s="206">
        <v>374713</v>
      </c>
      <c r="Z62" s="206">
        <v>603903</v>
      </c>
      <c r="AD62" s="619"/>
      <c r="AE62" s="621"/>
    </row>
    <row r="63" spans="1:31" s="6" customFormat="1" ht="15">
      <c r="A63" s="871"/>
      <c r="B63" s="28" t="s">
        <v>56</v>
      </c>
      <c r="C63" s="286">
        <v>720.04698512137827</v>
      </c>
      <c r="D63" s="286">
        <v>1689.8054196012893</v>
      </c>
      <c r="E63" s="286">
        <v>587.79389694847418</v>
      </c>
      <c r="F63" s="286">
        <v>2420.353982300885</v>
      </c>
      <c r="G63" s="286">
        <v>1647.8936901102875</v>
      </c>
      <c r="H63" s="286">
        <v>1375.7864047874789</v>
      </c>
      <c r="I63" s="286">
        <v>1312.962710632693</v>
      </c>
      <c r="J63" s="286">
        <v>1417.1566487791101</v>
      </c>
      <c r="K63" s="286">
        <v>1754.0735711640539</v>
      </c>
      <c r="L63" s="286">
        <v>1836.6419294990724</v>
      </c>
      <c r="M63" s="533">
        <v>1795.0756129413162</v>
      </c>
      <c r="N63" s="533">
        <v>1897.3494838982774</v>
      </c>
      <c r="O63" s="533">
        <v>2354.8009231875485</v>
      </c>
      <c r="P63" s="533">
        <v>1838.2023426561082</v>
      </c>
      <c r="Q63" s="533">
        <v>1838.2023426561082</v>
      </c>
      <c r="R63" s="533">
        <v>1747.573316244635</v>
      </c>
      <c r="S63" s="533">
        <v>1835.1037588414069</v>
      </c>
      <c r="T63" s="533">
        <v>1517.1395970216333</v>
      </c>
      <c r="U63" s="533">
        <v>1473.0326799929931</v>
      </c>
      <c r="V63" s="533">
        <v>1184.2944292463899</v>
      </c>
      <c r="W63" s="533">
        <v>1294.2619139588955</v>
      </c>
      <c r="X63" s="533">
        <v>1255.3419433735003</v>
      </c>
      <c r="Y63" s="533">
        <v>1119.9523648684817</v>
      </c>
      <c r="Z63" s="206">
        <v>1258.5999999999999</v>
      </c>
      <c r="AD63" s="619"/>
      <c r="AE63" s="621"/>
    </row>
    <row r="64" spans="1:31" s="6" customFormat="1">
      <c r="A64" s="871" t="s">
        <v>0</v>
      </c>
      <c r="B64" s="28" t="s">
        <v>84</v>
      </c>
      <c r="C64" s="286">
        <v>135</v>
      </c>
      <c r="D64" s="286">
        <v>141</v>
      </c>
      <c r="E64" s="286">
        <v>84</v>
      </c>
      <c r="F64" s="286">
        <v>41</v>
      </c>
      <c r="G64" s="286">
        <v>86</v>
      </c>
      <c r="H64" s="286">
        <v>57</v>
      </c>
      <c r="I64" s="286">
        <v>70</v>
      </c>
      <c r="J64" s="286">
        <v>180</v>
      </c>
      <c r="K64" s="286">
        <v>100</v>
      </c>
      <c r="L64" s="286">
        <v>90</v>
      </c>
      <c r="M64" s="286">
        <v>57</v>
      </c>
      <c r="N64" s="286">
        <v>54</v>
      </c>
      <c r="O64" s="286">
        <v>77</v>
      </c>
      <c r="P64" s="286">
        <v>67</v>
      </c>
      <c r="Q64" s="286">
        <v>71</v>
      </c>
      <c r="R64" s="286">
        <v>42</v>
      </c>
      <c r="S64" s="286" t="s">
        <v>15</v>
      </c>
      <c r="T64" s="286">
        <v>36</v>
      </c>
      <c r="U64" s="286">
        <v>69</v>
      </c>
      <c r="V64" s="286">
        <v>20</v>
      </c>
      <c r="W64" s="286">
        <v>60</v>
      </c>
      <c r="X64" s="286">
        <v>54</v>
      </c>
      <c r="Y64" s="286">
        <v>51</v>
      </c>
      <c r="Z64" s="286">
        <v>71</v>
      </c>
      <c r="AD64"/>
    </row>
    <row r="65" spans="1:31" s="6" customFormat="1" ht="16.5" customHeight="1">
      <c r="A65" s="871"/>
      <c r="B65" s="28" t="s">
        <v>57</v>
      </c>
      <c r="C65" s="286">
        <v>60650</v>
      </c>
      <c r="D65" s="286">
        <v>64009</v>
      </c>
      <c r="E65" s="286">
        <v>51282</v>
      </c>
      <c r="F65" s="286">
        <v>25390</v>
      </c>
      <c r="G65" s="286">
        <v>49572</v>
      </c>
      <c r="H65" s="286">
        <v>41871</v>
      </c>
      <c r="I65" s="286">
        <v>47137</v>
      </c>
      <c r="J65" s="286">
        <v>102699</v>
      </c>
      <c r="K65" s="286">
        <v>62000</v>
      </c>
      <c r="L65" s="286">
        <v>60000</v>
      </c>
      <c r="M65" s="286">
        <v>42287.93</v>
      </c>
      <c r="N65" s="286">
        <v>44671.753700000001</v>
      </c>
      <c r="O65" s="286">
        <v>50408.179674999999</v>
      </c>
      <c r="P65" s="286">
        <v>50785.175260000004</v>
      </c>
      <c r="Q65" s="286">
        <v>60616.460503999988</v>
      </c>
      <c r="R65" s="286">
        <v>44155.213066000004</v>
      </c>
      <c r="S65" s="286"/>
      <c r="T65" s="286">
        <v>23515.487323000001</v>
      </c>
      <c r="U65" s="286">
        <v>37307.144500000002</v>
      </c>
      <c r="V65" s="286">
        <v>38293.382616000003</v>
      </c>
      <c r="W65" s="286">
        <v>32874.081999999995</v>
      </c>
      <c r="X65" s="286">
        <v>34648</v>
      </c>
      <c r="Y65" s="286">
        <v>34661</v>
      </c>
      <c r="Z65" s="286">
        <v>59756</v>
      </c>
      <c r="AD65"/>
    </row>
    <row r="66" spans="1:31" s="6" customFormat="1" ht="16.5" customHeight="1">
      <c r="A66" s="871"/>
      <c r="B66" s="92" t="s">
        <v>524</v>
      </c>
      <c r="C66" s="286">
        <v>60650</v>
      </c>
      <c r="D66" s="286">
        <v>64009</v>
      </c>
      <c r="E66" s="286">
        <v>51282</v>
      </c>
      <c r="F66" s="286">
        <v>25390</v>
      </c>
      <c r="G66" s="286">
        <v>49572</v>
      </c>
      <c r="H66" s="286">
        <v>41871</v>
      </c>
      <c r="I66" s="286">
        <v>47137</v>
      </c>
      <c r="J66" s="286">
        <v>102699</v>
      </c>
      <c r="K66" s="286">
        <v>62000</v>
      </c>
      <c r="L66" s="286">
        <v>60000</v>
      </c>
      <c r="M66" s="286">
        <v>42288</v>
      </c>
      <c r="N66" s="286">
        <v>44672</v>
      </c>
      <c r="O66" s="286">
        <v>50408</v>
      </c>
      <c r="P66" s="286">
        <v>50785</v>
      </c>
      <c r="Q66" s="286">
        <v>60616</v>
      </c>
      <c r="R66" s="286">
        <v>44155</v>
      </c>
      <c r="S66" s="286">
        <v>39935</v>
      </c>
      <c r="T66" s="286">
        <v>23515</v>
      </c>
      <c r="U66" s="286">
        <v>37307</v>
      </c>
      <c r="V66" s="286">
        <v>30000</v>
      </c>
      <c r="W66" s="206">
        <v>32874</v>
      </c>
      <c r="X66" s="206">
        <v>34648</v>
      </c>
      <c r="Y66" s="206">
        <v>59756</v>
      </c>
      <c r="Z66" s="206">
        <v>37658</v>
      </c>
      <c r="AD66" s="619"/>
      <c r="AE66" s="621"/>
    </row>
    <row r="67" spans="1:31" s="6" customFormat="1" ht="15">
      <c r="A67" s="871"/>
      <c r="B67" s="28" t="s">
        <v>56</v>
      </c>
      <c r="C67" s="286">
        <v>2225.8862324814509</v>
      </c>
      <c r="D67" s="286">
        <v>2202.8152291084066</v>
      </c>
      <c r="E67" s="286">
        <v>1638.001638001638</v>
      </c>
      <c r="F67" s="286">
        <v>1614.8089799133518</v>
      </c>
      <c r="G67" s="286">
        <v>1734.8503187283143</v>
      </c>
      <c r="H67" s="286">
        <v>1361.3240667765278</v>
      </c>
      <c r="I67" s="286">
        <v>1485.0329889471116</v>
      </c>
      <c r="J67" s="286">
        <v>1752.6947682061168</v>
      </c>
      <c r="K67" s="286">
        <v>1612.9032258064517</v>
      </c>
      <c r="L67" s="286">
        <v>1500</v>
      </c>
      <c r="M67" s="286">
        <v>1347.9023447115997</v>
      </c>
      <c r="N67" s="286">
        <v>1208.8175530928395</v>
      </c>
      <c r="O67" s="286">
        <v>1527.529867105839</v>
      </c>
      <c r="P67" s="286">
        <v>1319.282638230281</v>
      </c>
      <c r="Q67" s="286">
        <v>1171.2990070628557</v>
      </c>
      <c r="R67" s="286">
        <v>951.19006530942227</v>
      </c>
      <c r="S67" s="286"/>
      <c r="T67" s="286">
        <v>1530.9059729665548</v>
      </c>
      <c r="U67" s="286">
        <v>1849.5116933969578</v>
      </c>
      <c r="V67" s="286">
        <v>522.28345039551198</v>
      </c>
      <c r="W67" s="286">
        <v>1825.1460223284716</v>
      </c>
      <c r="X67" s="206">
        <v>1570.2</v>
      </c>
      <c r="Y67" s="206">
        <v>1188.2</v>
      </c>
      <c r="Z67" s="206">
        <v>1840</v>
      </c>
      <c r="AD67" s="619"/>
      <c r="AE67" s="621"/>
    </row>
    <row r="68" spans="1:31">
      <c r="A68" s="41"/>
      <c r="B68" s="41"/>
      <c r="C68" s="17"/>
      <c r="D68" s="17"/>
      <c r="E68" s="17"/>
      <c r="F68" s="17"/>
      <c r="G68" s="17"/>
      <c r="H68" s="17"/>
      <c r="I68" s="17"/>
      <c r="J68" s="17"/>
      <c r="K68" s="17"/>
      <c r="L68" s="17"/>
      <c r="M68" s="17"/>
      <c r="P68" s="17"/>
    </row>
    <row r="69" spans="1:31" ht="15" customHeight="1">
      <c r="A69" s="44" t="s">
        <v>18</v>
      </c>
      <c r="B69" s="13"/>
      <c r="D69" s="212"/>
      <c r="E69" s="212"/>
      <c r="F69" s="212"/>
      <c r="G69" s="212"/>
      <c r="H69" s="212"/>
      <c r="I69" s="212"/>
      <c r="J69" s="212"/>
      <c r="K69" s="212"/>
      <c r="L69" s="212"/>
      <c r="M69" s="212"/>
      <c r="N69" s="142"/>
      <c r="O69" s="142"/>
      <c r="P69" s="142"/>
    </row>
    <row r="70" spans="1:31">
      <c r="A70" s="41"/>
      <c r="B70" s="41"/>
      <c r="D70" s="142"/>
      <c r="E70" s="142"/>
      <c r="F70" s="142"/>
      <c r="G70" s="142"/>
      <c r="H70" s="142"/>
      <c r="I70" s="142"/>
      <c r="J70" s="142"/>
      <c r="K70" s="142"/>
      <c r="L70" s="142"/>
      <c r="M70" s="142"/>
      <c r="N70" s="142"/>
      <c r="O70" s="142"/>
      <c r="P70" s="142"/>
      <c r="Q70" s="142"/>
      <c r="R70" s="142"/>
      <c r="S70" s="142"/>
      <c r="T70" s="142"/>
      <c r="U70" s="142"/>
      <c r="V70" s="142"/>
      <c r="W70" s="142"/>
      <c r="X70" s="142"/>
      <c r="Y70" s="142"/>
      <c r="Z70" s="142"/>
    </row>
    <row r="71" spans="1:31" ht="14.7" customHeight="1">
      <c r="A71" s="212" t="s">
        <v>266</v>
      </c>
      <c r="B71" s="17"/>
      <c r="D71" s="17"/>
      <c r="E71" s="17"/>
      <c r="F71" s="17"/>
      <c r="G71" s="17"/>
      <c r="H71" s="17"/>
      <c r="I71" s="17"/>
      <c r="J71" s="17"/>
      <c r="K71" s="17"/>
      <c r="L71" s="17"/>
      <c r="M71" s="17"/>
      <c r="P71" s="17"/>
    </row>
    <row r="72" spans="1:31">
      <c r="A72" s="142"/>
      <c r="B72" s="17"/>
      <c r="D72" s="41"/>
      <c r="E72" s="51"/>
      <c r="F72" s="43"/>
      <c r="G72" s="43"/>
      <c r="H72" s="43"/>
      <c r="I72" s="43"/>
      <c r="J72" s="43"/>
      <c r="K72" s="43"/>
      <c r="L72" s="43"/>
      <c r="M72" s="43"/>
      <c r="P72" s="17"/>
    </row>
    <row r="73" spans="1:31" ht="14.7" customHeight="1">
      <c r="A73" s="17" t="s">
        <v>119</v>
      </c>
      <c r="B73" s="78"/>
      <c r="D73" s="42"/>
      <c r="E73" s="42"/>
      <c r="F73" s="42"/>
      <c r="G73" s="42"/>
      <c r="H73" s="42"/>
      <c r="I73" s="42"/>
      <c r="J73" s="42"/>
      <c r="K73" s="42"/>
      <c r="L73" s="42"/>
      <c r="M73" s="42"/>
      <c r="P73" s="17"/>
    </row>
    <row r="74" spans="1:31">
      <c r="A74"/>
      <c r="B74" s="41"/>
      <c r="C74" s="42"/>
      <c r="D74" s="42"/>
      <c r="E74" s="42"/>
      <c r="F74" s="42"/>
      <c r="G74" s="42"/>
      <c r="H74" s="42"/>
      <c r="I74" s="42"/>
      <c r="J74" s="42"/>
      <c r="K74" s="42"/>
      <c r="L74" s="42"/>
      <c r="M74" s="42"/>
      <c r="P74" s="17"/>
    </row>
    <row r="75" spans="1:31">
      <c r="A75" s="17" t="s">
        <v>568</v>
      </c>
      <c r="B75" s="41"/>
      <c r="C75" s="42"/>
      <c r="D75" s="42"/>
      <c r="E75" s="42"/>
      <c r="F75" s="42"/>
      <c r="G75" s="42"/>
      <c r="H75" s="42"/>
      <c r="I75" s="42"/>
      <c r="J75" s="42"/>
      <c r="K75" s="42"/>
      <c r="L75" s="42"/>
      <c r="M75" s="42"/>
      <c r="P75" s="17"/>
    </row>
    <row r="76" spans="1:31">
      <c r="A76"/>
      <c r="B76" s="41"/>
      <c r="C76" s="42"/>
      <c r="D76" s="42"/>
      <c r="E76" s="42"/>
      <c r="F76" s="42"/>
      <c r="G76" s="42"/>
      <c r="H76" s="42"/>
      <c r="I76" s="42"/>
      <c r="J76" s="42"/>
      <c r="K76" s="42"/>
      <c r="L76" s="42"/>
      <c r="M76" s="42"/>
      <c r="P76" s="17"/>
    </row>
    <row r="77" spans="1:31">
      <c r="A77" s="17" t="s">
        <v>2740</v>
      </c>
    </row>
    <row r="78" spans="1:31">
      <c r="A78"/>
    </row>
    <row r="79" spans="1:31">
      <c r="A79" s="17" t="s">
        <v>3172</v>
      </c>
    </row>
    <row r="80" spans="1:31">
      <c r="A80"/>
    </row>
    <row r="81" spans="1:1">
      <c r="A81" s="17" t="s">
        <v>3171</v>
      </c>
    </row>
    <row r="82" spans="1:1">
      <c r="A82"/>
    </row>
    <row r="83" spans="1:1">
      <c r="A83" s="53" t="s">
        <v>2739</v>
      </c>
    </row>
    <row r="85" spans="1:1">
      <c r="A85" s="42" t="s">
        <v>3396</v>
      </c>
    </row>
    <row r="86" spans="1:1">
      <c r="A86" s="42"/>
    </row>
    <row r="87" spans="1:1">
      <c r="A87" s="42" t="s">
        <v>3397</v>
      </c>
    </row>
    <row r="88" spans="1:1">
      <c r="A88" s="42"/>
    </row>
    <row r="89" spans="1:1">
      <c r="A89" s="42" t="s">
        <v>3398</v>
      </c>
    </row>
    <row r="90" spans="1:1">
      <c r="A90"/>
    </row>
    <row r="91" spans="1:1">
      <c r="A91" s="42" t="s">
        <v>102</v>
      </c>
    </row>
  </sheetData>
  <mergeCells count="16">
    <mergeCell ref="A32:A35"/>
    <mergeCell ref="A4:A7"/>
    <mergeCell ref="A8:A11"/>
    <mergeCell ref="A16:A19"/>
    <mergeCell ref="A24:A27"/>
    <mergeCell ref="A28:A31"/>
    <mergeCell ref="A12:A15"/>
    <mergeCell ref="A20:A23"/>
    <mergeCell ref="A56:A59"/>
    <mergeCell ref="A60:A63"/>
    <mergeCell ref="A64:A67"/>
    <mergeCell ref="A36:A39"/>
    <mergeCell ref="A40:A43"/>
    <mergeCell ref="A44:A47"/>
    <mergeCell ref="A48:A51"/>
    <mergeCell ref="A52:A55"/>
  </mergeCells>
  <conditionalFormatting sqref="C3:M3">
    <cfRule type="expression" dxfId="43" priority="2" stopIfTrue="1">
      <formula>ISNA(ACTIVECELL)</formula>
    </cfRule>
  </conditionalFormatting>
  <conditionalFormatting sqref="N1:O2">
    <cfRule type="expression" dxfId="42" priority="1" stopIfTrue="1">
      <formula>#N/A</formula>
    </cfRule>
  </conditionalFormatting>
  <hyperlinks>
    <hyperlink ref="AB3" location="Content!A1" display="Back to content page" xr:uid="{00000000-0004-0000-3101-000000000000}"/>
  </hyperlinks>
  <pageMargins left="0.7" right="0.7" top="0.75" bottom="0.75" header="0.3" footer="0.3"/>
  <pageSetup paperSize="9" orientation="portrait" horizontalDpi="4294967293" r:id="rId1"/>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1-000000000000}">
  <sheetPr codeName="Sheet307"/>
  <dimension ref="A1:AE106"/>
  <sheetViews>
    <sheetView topLeftCell="A46" zoomScale="95" zoomScaleNormal="95" workbookViewId="0">
      <selection activeCell="A85" sqref="A85:A87"/>
    </sheetView>
  </sheetViews>
  <sheetFormatPr defaultRowHeight="14.4"/>
  <cols>
    <col min="1" max="1" width="14.77734375" customWidth="1"/>
    <col min="2" max="2" width="27.21875" customWidth="1"/>
    <col min="3" max="12" width="11.21875" style="24" customWidth="1"/>
    <col min="13" max="20" width="11.21875" customWidth="1"/>
    <col min="21" max="22" width="11.33203125" bestFit="1" customWidth="1"/>
    <col min="23" max="23" width="10" bestFit="1" customWidth="1"/>
    <col min="24" max="26" width="10.21875" customWidth="1"/>
    <col min="31" max="31" width="23.5546875" customWidth="1"/>
  </cols>
  <sheetData>
    <row r="1" spans="1:31">
      <c r="A1" s="18" t="s">
        <v>3023</v>
      </c>
      <c r="B1" s="17"/>
      <c r="C1" s="52"/>
      <c r="D1" s="52"/>
      <c r="E1" s="52"/>
      <c r="F1" s="52"/>
      <c r="G1" s="52"/>
      <c r="H1" s="52"/>
      <c r="I1" s="52"/>
      <c r="J1" s="52"/>
      <c r="K1" s="52"/>
      <c r="L1" s="52"/>
      <c r="M1" s="17"/>
      <c r="N1" s="62"/>
      <c r="O1" s="62"/>
      <c r="P1" s="17"/>
      <c r="R1" s="13"/>
      <c r="S1" s="13"/>
      <c r="T1" s="13"/>
      <c r="U1" s="13"/>
      <c r="V1" s="13"/>
      <c r="W1" s="13"/>
      <c r="X1" s="13"/>
      <c r="Y1" s="13"/>
      <c r="Z1" s="13"/>
    </row>
    <row r="2" spans="1:31">
      <c r="A2" s="40"/>
      <c r="B2" s="40"/>
      <c r="C2" s="52" t="s">
        <v>15</v>
      </c>
      <c r="D2" s="58"/>
      <c r="E2" s="58"/>
      <c r="F2" s="58"/>
      <c r="G2" s="58"/>
      <c r="H2" s="58"/>
      <c r="I2" s="58"/>
      <c r="J2" s="52"/>
      <c r="K2" s="52"/>
      <c r="L2" s="52"/>
      <c r="M2" s="17"/>
      <c r="N2" s="62"/>
      <c r="O2" s="62"/>
      <c r="P2" s="17"/>
      <c r="R2" s="13"/>
      <c r="S2" s="13"/>
      <c r="T2" s="13"/>
      <c r="U2" s="13"/>
      <c r="V2" s="13"/>
      <c r="W2" s="13"/>
      <c r="X2" s="13"/>
      <c r="Y2" s="13"/>
      <c r="Z2" s="13"/>
    </row>
    <row r="3" spans="1:31">
      <c r="A3" s="277" t="s">
        <v>14</v>
      </c>
      <c r="B3" s="277"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B3" s="1" t="s">
        <v>528</v>
      </c>
      <c r="AD3" s="44"/>
      <c r="AE3" s="44"/>
    </row>
    <row r="4" spans="1:31" ht="15.6">
      <c r="A4" s="871" t="s">
        <v>13</v>
      </c>
      <c r="B4" s="28" t="s">
        <v>84</v>
      </c>
      <c r="C4" s="286">
        <v>4.26</v>
      </c>
      <c r="D4" s="286">
        <v>3.3</v>
      </c>
      <c r="E4" s="286">
        <v>1.26</v>
      </c>
      <c r="F4" s="286">
        <v>2.04</v>
      </c>
      <c r="G4" s="286">
        <v>1.98</v>
      </c>
      <c r="H4" s="286">
        <v>1.86</v>
      </c>
      <c r="I4" s="286">
        <v>2.1</v>
      </c>
      <c r="J4" s="286">
        <v>11.523</v>
      </c>
      <c r="K4" s="286">
        <v>4</v>
      </c>
      <c r="L4" s="286">
        <v>11.891999999999999</v>
      </c>
      <c r="M4" s="286">
        <v>9.9510000000000005</v>
      </c>
      <c r="N4" s="286">
        <v>10.757999999999999</v>
      </c>
      <c r="O4" s="286"/>
      <c r="P4" s="286">
        <v>13</v>
      </c>
      <c r="Q4" s="286">
        <v>15.009</v>
      </c>
      <c r="R4" s="286">
        <v>15</v>
      </c>
      <c r="S4" s="286">
        <v>14.786</v>
      </c>
      <c r="T4" s="286">
        <v>15.33</v>
      </c>
      <c r="U4" s="286">
        <v>16.308</v>
      </c>
      <c r="V4" s="286">
        <v>16.960999999999999</v>
      </c>
      <c r="W4" s="286">
        <v>13.105139999999999</v>
      </c>
      <c r="X4" s="286">
        <v>10.304</v>
      </c>
      <c r="Y4" s="286">
        <v>16.766999999999999</v>
      </c>
      <c r="Z4" s="286">
        <v>20.071000000000002</v>
      </c>
      <c r="AD4" s="619"/>
      <c r="AE4" s="621"/>
    </row>
    <row r="5" spans="1:31">
      <c r="A5" s="871"/>
      <c r="B5" s="28" t="s">
        <v>57</v>
      </c>
      <c r="C5" s="286">
        <v>100000</v>
      </c>
      <c r="D5" s="286">
        <v>87735</v>
      </c>
      <c r="E5" s="286">
        <v>53000</v>
      </c>
      <c r="F5" s="286">
        <v>65000</v>
      </c>
      <c r="G5" s="286">
        <v>64940</v>
      </c>
      <c r="H5" s="286">
        <v>64879</v>
      </c>
      <c r="I5" s="286">
        <v>64818</v>
      </c>
      <c r="J5" s="286">
        <v>23046</v>
      </c>
      <c r="K5" s="286">
        <v>69000</v>
      </c>
      <c r="L5" s="286">
        <v>47567</v>
      </c>
      <c r="M5" s="286">
        <v>47791</v>
      </c>
      <c r="N5" s="286">
        <v>40258</v>
      </c>
      <c r="O5" s="286">
        <v>31000</v>
      </c>
      <c r="P5" s="286"/>
      <c r="Q5" s="286"/>
      <c r="R5" s="286"/>
      <c r="S5" s="286"/>
      <c r="T5" s="286"/>
      <c r="U5" s="286"/>
      <c r="V5" s="286"/>
      <c r="W5" s="286"/>
      <c r="X5" s="286"/>
      <c r="Y5" s="286"/>
      <c r="Z5" s="286"/>
    </row>
    <row r="6" spans="1:31" ht="15.6">
      <c r="A6" s="871"/>
      <c r="B6" s="92" t="s">
        <v>524</v>
      </c>
      <c r="C6" s="286">
        <v>30000</v>
      </c>
      <c r="D6" s="286">
        <v>32000</v>
      </c>
      <c r="E6" s="286">
        <v>11000</v>
      </c>
      <c r="F6" s="286">
        <v>20000</v>
      </c>
      <c r="G6" s="286">
        <v>17000</v>
      </c>
      <c r="H6" s="286">
        <v>16000</v>
      </c>
      <c r="I6" s="286">
        <v>15000</v>
      </c>
      <c r="J6" s="286">
        <v>21894</v>
      </c>
      <c r="K6" s="286">
        <v>20000</v>
      </c>
      <c r="L6" s="286">
        <v>45189</v>
      </c>
      <c r="M6" s="286">
        <v>29052</v>
      </c>
      <c r="N6" s="286">
        <v>33190</v>
      </c>
      <c r="O6" s="286">
        <v>38245</v>
      </c>
      <c r="P6" s="286">
        <v>40707</v>
      </c>
      <c r="Q6" s="286">
        <v>52200</v>
      </c>
      <c r="R6" s="286">
        <v>52200</v>
      </c>
      <c r="S6" s="286">
        <v>48403</v>
      </c>
      <c r="T6" s="286">
        <v>48442</v>
      </c>
      <c r="U6" s="286">
        <v>53362</v>
      </c>
      <c r="V6" s="286">
        <v>55188</v>
      </c>
      <c r="W6" s="286">
        <v>38729</v>
      </c>
      <c r="X6" s="286">
        <v>31213</v>
      </c>
      <c r="Y6" s="286">
        <v>50327</v>
      </c>
      <c r="Z6" s="286">
        <v>59699</v>
      </c>
      <c r="AD6" s="619"/>
      <c r="AE6" s="621"/>
    </row>
    <row r="7" spans="1:31" ht="15.6">
      <c r="A7" s="871"/>
      <c r="B7" s="28" t="s">
        <v>56</v>
      </c>
      <c r="C7" s="286">
        <v>42.6</v>
      </c>
      <c r="D7" s="286">
        <v>37.613267225166695</v>
      </c>
      <c r="E7" s="286">
        <v>23.773584905660378</v>
      </c>
      <c r="F7" s="286">
        <v>31.384615384615383</v>
      </c>
      <c r="G7" s="286">
        <v>30.489682784108407</v>
      </c>
      <c r="H7" s="286">
        <v>28.668752600995699</v>
      </c>
      <c r="I7" s="286">
        <v>32.398407849671386</v>
      </c>
      <c r="J7" s="286">
        <v>500</v>
      </c>
      <c r="K7" s="286">
        <v>57.971014492753625</v>
      </c>
      <c r="L7" s="286">
        <v>250.00525574452877</v>
      </c>
      <c r="M7" s="286">
        <v>208.21912075495385</v>
      </c>
      <c r="N7" s="286">
        <v>267.22638978588105</v>
      </c>
      <c r="O7" s="286"/>
      <c r="P7" s="286"/>
      <c r="Q7" s="286">
        <v>287.5</v>
      </c>
      <c r="R7" s="286">
        <v>287.40000000000003</v>
      </c>
      <c r="S7" s="286">
        <v>305.5</v>
      </c>
      <c r="T7" s="286">
        <v>316.5</v>
      </c>
      <c r="U7" s="286">
        <v>305.60000000000002</v>
      </c>
      <c r="V7" s="286">
        <v>307.3</v>
      </c>
      <c r="W7" s="286">
        <v>338.4</v>
      </c>
      <c r="X7" s="286">
        <v>330.1</v>
      </c>
      <c r="Y7" s="286">
        <v>333.2</v>
      </c>
      <c r="Z7" s="286">
        <v>336.2</v>
      </c>
      <c r="AB7" s="33"/>
      <c r="AD7" s="619"/>
      <c r="AE7" s="621"/>
    </row>
    <row r="8" spans="1:31">
      <c r="A8" s="871" t="s">
        <v>12</v>
      </c>
      <c r="B8" s="28" t="s">
        <v>84</v>
      </c>
      <c r="C8" s="286" t="s">
        <v>94</v>
      </c>
      <c r="D8" s="286" t="s">
        <v>94</v>
      </c>
      <c r="E8" s="286" t="s">
        <v>94</v>
      </c>
      <c r="F8" s="286" t="s">
        <v>94</v>
      </c>
      <c r="G8" s="286" t="s">
        <v>94</v>
      </c>
      <c r="H8" s="286" t="s">
        <v>94</v>
      </c>
      <c r="I8" s="286" t="s">
        <v>94</v>
      </c>
      <c r="J8" s="286" t="s">
        <v>94</v>
      </c>
      <c r="K8" s="286" t="s">
        <v>94</v>
      </c>
      <c r="L8" s="286" t="s">
        <v>94</v>
      </c>
      <c r="M8" s="286" t="s">
        <v>94</v>
      </c>
      <c r="N8" s="286" t="s">
        <v>94</v>
      </c>
      <c r="O8" s="286" t="s">
        <v>94</v>
      </c>
      <c r="P8" s="286" t="s">
        <v>94</v>
      </c>
      <c r="Q8" s="286" t="s">
        <v>94</v>
      </c>
      <c r="R8" s="286" t="s">
        <v>94</v>
      </c>
      <c r="S8" s="286" t="s">
        <v>94</v>
      </c>
      <c r="T8" s="286" t="s">
        <v>94</v>
      </c>
      <c r="U8" s="286" t="s">
        <v>94</v>
      </c>
      <c r="V8" s="286" t="s">
        <v>94</v>
      </c>
      <c r="W8" s="286" t="s">
        <v>94</v>
      </c>
      <c r="X8" s="286" t="s">
        <v>94</v>
      </c>
      <c r="Y8" s="286" t="s">
        <v>94</v>
      </c>
      <c r="Z8" s="286" t="s">
        <v>94</v>
      </c>
    </row>
    <row r="9" spans="1:31">
      <c r="A9" s="871"/>
      <c r="B9" s="28" t="s">
        <v>57</v>
      </c>
      <c r="C9" s="286" t="s">
        <v>94</v>
      </c>
      <c r="D9" s="286" t="s">
        <v>94</v>
      </c>
      <c r="E9" s="286" t="s">
        <v>94</v>
      </c>
      <c r="F9" s="286" t="s">
        <v>94</v>
      </c>
      <c r="G9" s="286" t="s">
        <v>94</v>
      </c>
      <c r="H9" s="286" t="s">
        <v>94</v>
      </c>
      <c r="I9" s="286" t="s">
        <v>94</v>
      </c>
      <c r="J9" s="286" t="s">
        <v>94</v>
      </c>
      <c r="K9" s="286" t="s">
        <v>94</v>
      </c>
      <c r="L9" s="286" t="s">
        <v>94</v>
      </c>
      <c r="M9" s="286" t="s">
        <v>94</v>
      </c>
      <c r="N9" s="286" t="s">
        <v>94</v>
      </c>
      <c r="O9" s="286" t="s">
        <v>94</v>
      </c>
      <c r="P9" s="286" t="s">
        <v>94</v>
      </c>
      <c r="Q9" s="286" t="s">
        <v>94</v>
      </c>
      <c r="R9" s="286" t="s">
        <v>94</v>
      </c>
      <c r="S9" s="286" t="s">
        <v>94</v>
      </c>
      <c r="T9" s="286" t="s">
        <v>94</v>
      </c>
      <c r="U9" s="286" t="s">
        <v>94</v>
      </c>
      <c r="V9" s="286" t="s">
        <v>94</v>
      </c>
      <c r="W9" s="286" t="s">
        <v>94</v>
      </c>
      <c r="X9" s="286" t="s">
        <v>94</v>
      </c>
      <c r="Y9" s="286" t="s">
        <v>94</v>
      </c>
      <c r="Z9" s="286" t="s">
        <v>94</v>
      </c>
    </row>
    <row r="10" spans="1:31">
      <c r="A10" s="871"/>
      <c r="B10" s="92" t="s">
        <v>524</v>
      </c>
      <c r="C10" s="286" t="s">
        <v>94</v>
      </c>
      <c r="D10" s="286" t="s">
        <v>94</v>
      </c>
      <c r="E10" s="286" t="s">
        <v>94</v>
      </c>
      <c r="F10" s="286" t="s">
        <v>94</v>
      </c>
      <c r="G10" s="286" t="s">
        <v>94</v>
      </c>
      <c r="H10" s="286" t="s">
        <v>94</v>
      </c>
      <c r="I10" s="286" t="s">
        <v>94</v>
      </c>
      <c r="J10" s="286" t="s">
        <v>94</v>
      </c>
      <c r="K10" s="286" t="s">
        <v>94</v>
      </c>
      <c r="L10" s="286" t="s">
        <v>94</v>
      </c>
      <c r="M10" s="286" t="s">
        <v>94</v>
      </c>
      <c r="N10" s="286" t="s">
        <v>94</v>
      </c>
      <c r="O10" s="286" t="s">
        <v>94</v>
      </c>
      <c r="P10" s="286" t="s">
        <v>94</v>
      </c>
      <c r="Q10" s="286" t="s">
        <v>94</v>
      </c>
      <c r="R10" s="286" t="s">
        <v>94</v>
      </c>
      <c r="S10" s="286" t="s">
        <v>94</v>
      </c>
      <c r="T10" s="286" t="s">
        <v>94</v>
      </c>
      <c r="U10" s="286" t="s">
        <v>94</v>
      </c>
      <c r="V10" s="286" t="s">
        <v>94</v>
      </c>
      <c r="W10" s="286" t="s">
        <v>94</v>
      </c>
      <c r="X10" s="286" t="s">
        <v>94</v>
      </c>
      <c r="Y10" s="286" t="s">
        <v>94</v>
      </c>
      <c r="Z10" s="286" t="s">
        <v>94</v>
      </c>
    </row>
    <row r="11" spans="1:31">
      <c r="A11" s="871"/>
      <c r="B11" s="28" t="s">
        <v>56</v>
      </c>
      <c r="C11" s="286" t="s">
        <v>94</v>
      </c>
      <c r="D11" s="286" t="s">
        <v>94</v>
      </c>
      <c r="E11" s="286" t="s">
        <v>94</v>
      </c>
      <c r="F11" s="286" t="s">
        <v>94</v>
      </c>
      <c r="G11" s="286" t="s">
        <v>94</v>
      </c>
      <c r="H11" s="286" t="s">
        <v>94</v>
      </c>
      <c r="I11" s="286" t="s">
        <v>94</v>
      </c>
      <c r="J11" s="286" t="s">
        <v>94</v>
      </c>
      <c r="K11" s="286" t="s">
        <v>94</v>
      </c>
      <c r="L11" s="286" t="s">
        <v>94</v>
      </c>
      <c r="M11" s="286" t="s">
        <v>94</v>
      </c>
      <c r="N11" s="286" t="s">
        <v>94</v>
      </c>
      <c r="O11" s="286" t="s">
        <v>94</v>
      </c>
      <c r="P11" s="286" t="s">
        <v>94</v>
      </c>
      <c r="Q11" s="286" t="s">
        <v>94</v>
      </c>
      <c r="R11" s="286" t="s">
        <v>94</v>
      </c>
      <c r="S11" s="286" t="s">
        <v>94</v>
      </c>
      <c r="T11" s="286" t="s">
        <v>94</v>
      </c>
      <c r="U11" s="286" t="s">
        <v>94</v>
      </c>
      <c r="V11" s="286" t="s">
        <v>94</v>
      </c>
      <c r="W11" s="286" t="s">
        <v>94</v>
      </c>
      <c r="X11" s="286" t="s">
        <v>94</v>
      </c>
      <c r="Y11" s="286" t="s">
        <v>94</v>
      </c>
      <c r="Z11" s="286" t="s">
        <v>94</v>
      </c>
    </row>
    <row r="12" spans="1:31" ht="15.6">
      <c r="A12" s="871" t="s">
        <v>483</v>
      </c>
      <c r="B12" s="28" t="s">
        <v>84</v>
      </c>
      <c r="C12" s="286">
        <v>9.8000000000000004E-2</v>
      </c>
      <c r="D12" s="286">
        <v>0.10100000000000001</v>
      </c>
      <c r="E12" s="286">
        <v>0.10299999999999999</v>
      </c>
      <c r="F12" s="286">
        <v>0.1</v>
      </c>
      <c r="G12" s="286">
        <v>0.11</v>
      </c>
      <c r="H12" s="286">
        <v>0.12</v>
      </c>
      <c r="I12" s="286">
        <v>0.11899999999999999</v>
      </c>
      <c r="J12" s="286">
        <v>0.121</v>
      </c>
      <c r="K12" s="286">
        <v>0.123</v>
      </c>
      <c r="L12" s="286">
        <v>0.124</v>
      </c>
      <c r="M12" s="286">
        <v>0.126</v>
      </c>
      <c r="N12" s="286">
        <v>0.127</v>
      </c>
      <c r="O12" s="286">
        <v>0.13</v>
      </c>
      <c r="P12" s="286">
        <v>0.13200000000000001</v>
      </c>
      <c r="Q12" s="286">
        <v>0.13300000000000001</v>
      </c>
      <c r="R12" s="286">
        <v>0.13500000000000001</v>
      </c>
      <c r="S12" s="286">
        <v>0.13700000000000001</v>
      </c>
      <c r="T12" s="286">
        <v>0.13800000000000001</v>
      </c>
      <c r="U12" s="286">
        <v>0.14000000000000001</v>
      </c>
      <c r="V12" s="286">
        <v>0.14099999999999999</v>
      </c>
      <c r="W12" s="286">
        <v>0.14146</v>
      </c>
      <c r="X12" s="286">
        <v>0.14186000000000001</v>
      </c>
      <c r="Y12" s="286">
        <v>0.14279</v>
      </c>
      <c r="Z12" s="286">
        <v>0.14376</v>
      </c>
      <c r="AD12" s="619"/>
      <c r="AE12" s="621"/>
    </row>
    <row r="13" spans="1:31">
      <c r="A13" s="871"/>
      <c r="B13" s="28" t="s">
        <v>57</v>
      </c>
      <c r="C13" s="286"/>
      <c r="D13" s="286"/>
      <c r="E13" s="286"/>
      <c r="F13" s="286"/>
      <c r="G13" s="286"/>
      <c r="H13" s="286"/>
      <c r="I13" s="286"/>
      <c r="J13" s="286"/>
      <c r="K13" s="286"/>
      <c r="L13" s="286"/>
      <c r="M13" s="286"/>
      <c r="N13" s="286"/>
      <c r="O13" s="286"/>
      <c r="P13" s="286"/>
      <c r="Q13" s="286"/>
      <c r="R13" s="286"/>
      <c r="S13" s="286"/>
      <c r="T13" s="286"/>
      <c r="U13" s="286"/>
      <c r="V13" s="286"/>
      <c r="W13" s="286"/>
      <c r="X13" s="286"/>
      <c r="Y13" s="286"/>
      <c r="Z13" s="286"/>
    </row>
    <row r="14" spans="1:31" ht="15.6">
      <c r="A14" s="871"/>
      <c r="B14" s="92" t="s">
        <v>524</v>
      </c>
      <c r="C14" s="286">
        <v>650</v>
      </c>
      <c r="D14" s="286">
        <v>676</v>
      </c>
      <c r="E14" s="286">
        <v>687</v>
      </c>
      <c r="F14" s="286">
        <v>665</v>
      </c>
      <c r="G14" s="286">
        <v>736</v>
      </c>
      <c r="H14" s="286">
        <v>800</v>
      </c>
      <c r="I14" s="286">
        <v>803</v>
      </c>
      <c r="J14" s="286">
        <v>820</v>
      </c>
      <c r="K14" s="286">
        <v>836</v>
      </c>
      <c r="L14" s="286">
        <v>848</v>
      </c>
      <c r="M14" s="286">
        <v>858</v>
      </c>
      <c r="N14" s="286">
        <v>865</v>
      </c>
      <c r="O14" s="286">
        <v>885</v>
      </c>
      <c r="P14" s="286">
        <v>890</v>
      </c>
      <c r="Q14" s="286">
        <v>924</v>
      </c>
      <c r="R14" s="286">
        <v>973</v>
      </c>
      <c r="S14" s="286">
        <v>1017</v>
      </c>
      <c r="T14" s="286">
        <v>1049</v>
      </c>
      <c r="U14" s="286">
        <v>1077</v>
      </c>
      <c r="V14" s="286">
        <v>1102</v>
      </c>
      <c r="W14" s="286">
        <v>984</v>
      </c>
      <c r="X14" s="286">
        <v>988</v>
      </c>
      <c r="Y14" s="286">
        <v>996</v>
      </c>
      <c r="Z14" s="286">
        <v>989</v>
      </c>
      <c r="AD14" s="619"/>
      <c r="AE14" s="621"/>
    </row>
    <row r="15" spans="1:31" ht="15.6">
      <c r="A15" s="871"/>
      <c r="B15" s="28" t="s">
        <v>56</v>
      </c>
      <c r="C15" s="286">
        <v>150.80000000000001</v>
      </c>
      <c r="D15" s="286">
        <v>149.4</v>
      </c>
      <c r="E15" s="286">
        <v>149.9</v>
      </c>
      <c r="F15" s="286">
        <v>150.4</v>
      </c>
      <c r="G15" s="286">
        <v>149.5</v>
      </c>
      <c r="H15" s="286">
        <v>150</v>
      </c>
      <c r="I15" s="286">
        <v>148.20000000000002</v>
      </c>
      <c r="J15" s="286">
        <v>147.6</v>
      </c>
      <c r="K15" s="286">
        <v>147.1</v>
      </c>
      <c r="L15" s="286">
        <v>146.20000000000002</v>
      </c>
      <c r="M15" s="286">
        <v>146.9</v>
      </c>
      <c r="N15" s="286">
        <v>146.80000000000001</v>
      </c>
      <c r="O15" s="286">
        <v>146.9</v>
      </c>
      <c r="P15" s="286">
        <v>148.30000000000001</v>
      </c>
      <c r="Q15" s="286">
        <v>143.9</v>
      </c>
      <c r="R15" s="286">
        <v>138.70000000000002</v>
      </c>
      <c r="S15" s="286">
        <v>134.70000000000002</v>
      </c>
      <c r="T15" s="286">
        <v>131.6</v>
      </c>
      <c r="U15" s="286">
        <v>130</v>
      </c>
      <c r="V15" s="286">
        <v>127.9</v>
      </c>
      <c r="W15" s="286">
        <v>143.80000000000001</v>
      </c>
      <c r="X15" s="286">
        <v>143.5</v>
      </c>
      <c r="Y15" s="286">
        <v>143.30000000000001</v>
      </c>
      <c r="Z15" s="286">
        <v>145.30000000000001</v>
      </c>
      <c r="AD15" s="619"/>
      <c r="AE15" s="621"/>
    </row>
    <row r="16" spans="1:31" ht="15.6">
      <c r="A16" s="872" t="s">
        <v>89</v>
      </c>
      <c r="B16" s="28" t="s">
        <v>84</v>
      </c>
      <c r="C16" s="286">
        <v>46.767000000000003</v>
      </c>
      <c r="D16" s="286">
        <v>34.722999999999999</v>
      </c>
      <c r="E16" s="286">
        <v>32.08</v>
      </c>
      <c r="F16" s="286">
        <v>32.049999999999997</v>
      </c>
      <c r="G16" s="286">
        <v>32.020000000000003</v>
      </c>
      <c r="H16" s="286">
        <v>31.99</v>
      </c>
      <c r="I16" s="286">
        <v>31.96</v>
      </c>
      <c r="J16" s="286">
        <v>31.93</v>
      </c>
      <c r="K16" s="286">
        <v>31.9</v>
      </c>
      <c r="L16" s="286">
        <v>31.87</v>
      </c>
      <c r="M16" s="286">
        <v>31.81</v>
      </c>
      <c r="N16" s="286">
        <v>47.8</v>
      </c>
      <c r="O16" s="286">
        <v>32.5</v>
      </c>
      <c r="P16" s="286">
        <v>31</v>
      </c>
      <c r="Q16" s="286">
        <v>31.84</v>
      </c>
      <c r="R16" s="286">
        <v>30.998999999999999</v>
      </c>
      <c r="S16" s="286">
        <v>31.297999999999998</v>
      </c>
      <c r="T16" s="286">
        <v>31.21</v>
      </c>
      <c r="U16" s="286">
        <v>31.145</v>
      </c>
      <c r="V16" s="286">
        <v>31.120999999999999</v>
      </c>
      <c r="W16" s="286">
        <v>53.302999999999997</v>
      </c>
      <c r="X16" s="286">
        <v>54.096599999999995</v>
      </c>
      <c r="Y16" s="286">
        <v>58.606180000000002</v>
      </c>
      <c r="Z16" s="286">
        <v>62.216860000000004</v>
      </c>
      <c r="AD16" s="619"/>
      <c r="AE16" s="621"/>
    </row>
    <row r="17" spans="1:31">
      <c r="A17" s="872"/>
      <c r="B17" s="28" t="s">
        <v>57</v>
      </c>
      <c r="C17" s="286">
        <v>114538</v>
      </c>
      <c r="D17" s="286">
        <v>99649</v>
      </c>
      <c r="E17" s="286">
        <v>82256</v>
      </c>
      <c r="F17" s="286">
        <v>82179</v>
      </c>
      <c r="G17" s="286">
        <v>82103</v>
      </c>
      <c r="H17" s="286">
        <v>82026</v>
      </c>
      <c r="I17" s="286">
        <v>81949</v>
      </c>
      <c r="J17" s="286">
        <v>81872</v>
      </c>
      <c r="K17" s="286">
        <v>81795</v>
      </c>
      <c r="L17" s="286">
        <v>81718</v>
      </c>
      <c r="M17" s="286">
        <v>81641</v>
      </c>
      <c r="N17" s="286">
        <v>85000</v>
      </c>
      <c r="O17" s="286">
        <v>86000</v>
      </c>
      <c r="P17" s="286">
        <v>82030.76923076922</v>
      </c>
      <c r="Q17" s="286"/>
      <c r="R17" s="286"/>
      <c r="S17" s="286"/>
      <c r="T17" s="286"/>
      <c r="U17" s="286"/>
      <c r="V17" s="286"/>
      <c r="W17" s="286"/>
      <c r="X17" s="286"/>
      <c r="Y17" s="286"/>
      <c r="Z17" s="286"/>
    </row>
    <row r="18" spans="1:31" ht="15.6">
      <c r="A18" s="872"/>
      <c r="B18" s="92" t="s">
        <v>524</v>
      </c>
      <c r="C18" s="286">
        <v>114538</v>
      </c>
      <c r="D18" s="286">
        <v>99649</v>
      </c>
      <c r="E18" s="286">
        <v>82256</v>
      </c>
      <c r="F18" s="286">
        <v>82179</v>
      </c>
      <c r="G18" s="286">
        <v>82103</v>
      </c>
      <c r="H18" s="286">
        <v>82026</v>
      </c>
      <c r="I18" s="286">
        <v>81949</v>
      </c>
      <c r="J18" s="286">
        <v>81872</v>
      </c>
      <c r="K18" s="286">
        <v>81795</v>
      </c>
      <c r="L18" s="286">
        <v>81718</v>
      </c>
      <c r="M18" s="286">
        <v>81641</v>
      </c>
      <c r="N18" s="286">
        <v>81513</v>
      </c>
      <c r="O18" s="286">
        <v>80625</v>
      </c>
      <c r="P18" s="286">
        <v>76185</v>
      </c>
      <c r="Q18" s="286">
        <v>72077</v>
      </c>
      <c r="R18" s="286">
        <v>78969</v>
      </c>
      <c r="S18" s="286">
        <v>80078</v>
      </c>
      <c r="T18" s="286">
        <v>79782</v>
      </c>
      <c r="U18" s="286">
        <v>79532</v>
      </c>
      <c r="V18" s="286">
        <v>79400</v>
      </c>
      <c r="W18" s="286">
        <v>135007</v>
      </c>
      <c r="X18" s="286">
        <v>137532</v>
      </c>
      <c r="Y18" s="286">
        <v>148888</v>
      </c>
      <c r="Z18" s="286">
        <v>157943</v>
      </c>
      <c r="AD18" s="619"/>
      <c r="AE18" s="621"/>
    </row>
    <row r="19" spans="1:31" ht="15.6">
      <c r="A19" s="872"/>
      <c r="B19" s="28" t="s">
        <v>56</v>
      </c>
      <c r="C19" s="286">
        <v>408.30990588276381</v>
      </c>
      <c r="D19" s="286">
        <v>348.4530702766711</v>
      </c>
      <c r="E19" s="286">
        <v>390.00194514685859</v>
      </c>
      <c r="F19" s="286">
        <v>390.0023120261867</v>
      </c>
      <c r="G19" s="286">
        <v>389.99792943010613</v>
      </c>
      <c r="H19" s="286">
        <v>389.99829322409965</v>
      </c>
      <c r="I19" s="286">
        <v>389.99865770174131</v>
      </c>
      <c r="J19" s="286">
        <v>389.99902286495995</v>
      </c>
      <c r="K19" s="286">
        <v>389.99938871569168</v>
      </c>
      <c r="L19" s="286">
        <v>389.99975525587996</v>
      </c>
      <c r="M19" s="286">
        <v>390.00012248747566</v>
      </c>
      <c r="N19" s="286">
        <v>562.35294117647061</v>
      </c>
      <c r="O19" s="286">
        <v>377.90697674418607</v>
      </c>
      <c r="P19" s="286">
        <v>377.90697674418612</v>
      </c>
      <c r="Q19" s="286">
        <v>391.70000000000005</v>
      </c>
      <c r="R19" s="286">
        <v>392.5</v>
      </c>
      <c r="S19" s="286">
        <v>390.8</v>
      </c>
      <c r="T19" s="286">
        <v>391.20000000000005</v>
      </c>
      <c r="U19" s="286">
        <v>391.6</v>
      </c>
      <c r="V19" s="286">
        <v>392</v>
      </c>
      <c r="W19" s="286">
        <v>394.8</v>
      </c>
      <c r="X19" s="286">
        <v>393.3</v>
      </c>
      <c r="Y19" s="286">
        <v>393.6</v>
      </c>
      <c r="Z19" s="286">
        <v>393.9</v>
      </c>
      <c r="AD19" s="619"/>
      <c r="AE19" s="621"/>
    </row>
    <row r="20" spans="1:31">
      <c r="A20" s="871" t="s">
        <v>482</v>
      </c>
      <c r="B20" s="28" t="s">
        <v>84</v>
      </c>
      <c r="C20" s="286" t="s">
        <v>94</v>
      </c>
      <c r="D20" s="286" t="s">
        <v>94</v>
      </c>
      <c r="E20" s="286" t="s">
        <v>94</v>
      </c>
      <c r="F20" s="286" t="s">
        <v>94</v>
      </c>
      <c r="G20" s="286" t="s">
        <v>94</v>
      </c>
      <c r="H20" s="286" t="s">
        <v>94</v>
      </c>
      <c r="I20" s="286" t="s">
        <v>94</v>
      </c>
      <c r="J20" s="286" t="s">
        <v>94</v>
      </c>
      <c r="K20" s="286" t="s">
        <v>94</v>
      </c>
      <c r="L20" s="286" t="s">
        <v>94</v>
      </c>
      <c r="M20" s="286" t="s">
        <v>94</v>
      </c>
      <c r="N20" s="286" t="s">
        <v>94</v>
      </c>
      <c r="O20" s="286" t="s">
        <v>94</v>
      </c>
      <c r="P20" s="286" t="s">
        <v>94</v>
      </c>
      <c r="Q20" s="286" t="s">
        <v>94</v>
      </c>
      <c r="R20" s="286" t="s">
        <v>94</v>
      </c>
      <c r="S20" s="286" t="s">
        <v>94</v>
      </c>
      <c r="T20" s="286" t="s">
        <v>94</v>
      </c>
      <c r="U20" s="286" t="s">
        <v>94</v>
      </c>
      <c r="V20" s="286" t="s">
        <v>94</v>
      </c>
      <c r="W20" s="286" t="s">
        <v>94</v>
      </c>
      <c r="X20" s="286" t="s">
        <v>94</v>
      </c>
      <c r="Y20" s="286" t="s">
        <v>94</v>
      </c>
      <c r="Z20" s="286" t="s">
        <v>94</v>
      </c>
    </row>
    <row r="21" spans="1:31">
      <c r="A21" s="871"/>
      <c r="B21" s="28" t="s">
        <v>57</v>
      </c>
      <c r="C21" s="286" t="s">
        <v>94</v>
      </c>
      <c r="D21" s="286" t="s">
        <v>94</v>
      </c>
      <c r="E21" s="286" t="s">
        <v>94</v>
      </c>
      <c r="F21" s="286" t="s">
        <v>94</v>
      </c>
      <c r="G21" s="286" t="s">
        <v>94</v>
      </c>
      <c r="H21" s="286" t="s">
        <v>94</v>
      </c>
      <c r="I21" s="286" t="s">
        <v>94</v>
      </c>
      <c r="J21" s="286" t="s">
        <v>94</v>
      </c>
      <c r="K21" s="286" t="s">
        <v>94</v>
      </c>
      <c r="L21" s="286" t="s">
        <v>94</v>
      </c>
      <c r="M21" s="286" t="s">
        <v>94</v>
      </c>
      <c r="N21" s="286" t="s">
        <v>94</v>
      </c>
      <c r="O21" s="286" t="s">
        <v>94</v>
      </c>
      <c r="P21" s="286" t="s">
        <v>94</v>
      </c>
      <c r="Q21" s="286" t="s">
        <v>94</v>
      </c>
      <c r="R21" s="286" t="s">
        <v>94</v>
      </c>
      <c r="S21" s="286" t="s">
        <v>94</v>
      </c>
      <c r="T21" s="286" t="s">
        <v>94</v>
      </c>
      <c r="U21" s="286" t="s">
        <v>94</v>
      </c>
      <c r="V21" s="286" t="s">
        <v>94</v>
      </c>
      <c r="W21" s="286" t="s">
        <v>94</v>
      </c>
      <c r="X21" s="286" t="s">
        <v>94</v>
      </c>
      <c r="Y21" s="286" t="s">
        <v>94</v>
      </c>
      <c r="Z21" s="286" t="s">
        <v>94</v>
      </c>
    </row>
    <row r="22" spans="1:31">
      <c r="A22" s="871"/>
      <c r="B22" s="92" t="s">
        <v>524</v>
      </c>
      <c r="C22" s="286" t="s">
        <v>94</v>
      </c>
      <c r="D22" s="286" t="s">
        <v>94</v>
      </c>
      <c r="E22" s="286" t="s">
        <v>94</v>
      </c>
      <c r="F22" s="286" t="s">
        <v>94</v>
      </c>
      <c r="G22" s="286" t="s">
        <v>94</v>
      </c>
      <c r="H22" s="286" t="s">
        <v>94</v>
      </c>
      <c r="I22" s="286" t="s">
        <v>94</v>
      </c>
      <c r="J22" s="286" t="s">
        <v>94</v>
      </c>
      <c r="K22" s="286" t="s">
        <v>94</v>
      </c>
      <c r="L22" s="286" t="s">
        <v>94</v>
      </c>
      <c r="M22" s="286" t="s">
        <v>94</v>
      </c>
      <c r="N22" s="286" t="s">
        <v>94</v>
      </c>
      <c r="O22" s="286" t="s">
        <v>94</v>
      </c>
      <c r="P22" s="286" t="s">
        <v>94</v>
      </c>
      <c r="Q22" s="286" t="s">
        <v>94</v>
      </c>
      <c r="R22" s="286" t="s">
        <v>94</v>
      </c>
      <c r="S22" s="286" t="s">
        <v>94</v>
      </c>
      <c r="T22" s="286" t="s">
        <v>94</v>
      </c>
      <c r="U22" s="286" t="s">
        <v>94</v>
      </c>
      <c r="V22" s="286" t="s">
        <v>94</v>
      </c>
      <c r="W22" s="286" t="s">
        <v>94</v>
      </c>
      <c r="X22" s="286" t="s">
        <v>94</v>
      </c>
      <c r="Y22" s="286" t="s">
        <v>94</v>
      </c>
      <c r="Z22" s="286" t="s">
        <v>94</v>
      </c>
    </row>
    <row r="23" spans="1:31">
      <c r="A23" s="871"/>
      <c r="B23" s="28" t="s">
        <v>56</v>
      </c>
      <c r="C23" s="286" t="s">
        <v>94</v>
      </c>
      <c r="D23" s="286" t="s">
        <v>94</v>
      </c>
      <c r="E23" s="286" t="s">
        <v>94</v>
      </c>
      <c r="F23" s="286" t="s">
        <v>94</v>
      </c>
      <c r="G23" s="286" t="s">
        <v>94</v>
      </c>
      <c r="H23" s="286" t="s">
        <v>94</v>
      </c>
      <c r="I23" s="286" t="s">
        <v>94</v>
      </c>
      <c r="J23" s="286" t="s">
        <v>94</v>
      </c>
      <c r="K23" s="286" t="s">
        <v>94</v>
      </c>
      <c r="L23" s="286" t="s">
        <v>94</v>
      </c>
      <c r="M23" s="286" t="s">
        <v>94</v>
      </c>
      <c r="N23" s="286" t="s">
        <v>94</v>
      </c>
      <c r="O23" s="286" t="s">
        <v>94</v>
      </c>
      <c r="P23" s="286" t="s">
        <v>94</v>
      </c>
      <c r="Q23" s="286" t="s">
        <v>94</v>
      </c>
      <c r="R23" s="286" t="s">
        <v>94</v>
      </c>
      <c r="S23" s="286" t="s">
        <v>94</v>
      </c>
      <c r="T23" s="286" t="s">
        <v>94</v>
      </c>
      <c r="U23" s="286" t="s">
        <v>94</v>
      </c>
      <c r="V23" s="286" t="s">
        <v>94</v>
      </c>
      <c r="W23" s="286" t="s">
        <v>94</v>
      </c>
      <c r="X23" s="286" t="s">
        <v>94</v>
      </c>
      <c r="Y23" s="286" t="s">
        <v>94</v>
      </c>
      <c r="Z23" s="286" t="s">
        <v>94</v>
      </c>
    </row>
    <row r="24" spans="1:31">
      <c r="A24" s="871" t="s">
        <v>11</v>
      </c>
      <c r="B24" s="28" t="s">
        <v>84</v>
      </c>
      <c r="C24" s="286" t="s">
        <v>94</v>
      </c>
      <c r="D24" s="286" t="s">
        <v>94</v>
      </c>
      <c r="E24" s="286" t="s">
        <v>94</v>
      </c>
      <c r="F24" s="286" t="s">
        <v>94</v>
      </c>
      <c r="G24" s="286" t="s">
        <v>94</v>
      </c>
      <c r="H24" s="286" t="s">
        <v>94</v>
      </c>
      <c r="I24" s="286" t="s">
        <v>94</v>
      </c>
      <c r="J24" s="286" t="s">
        <v>94</v>
      </c>
      <c r="K24" s="286" t="s">
        <v>94</v>
      </c>
      <c r="L24" s="286" t="s">
        <v>94</v>
      </c>
      <c r="M24" s="286" t="s">
        <v>94</v>
      </c>
      <c r="N24" s="286" t="s">
        <v>94</v>
      </c>
      <c r="O24" s="286" t="s">
        <v>94</v>
      </c>
      <c r="P24" s="286" t="s">
        <v>94</v>
      </c>
      <c r="Q24" s="286" t="s">
        <v>94</v>
      </c>
      <c r="R24" s="286" t="s">
        <v>94</v>
      </c>
      <c r="S24" s="286" t="s">
        <v>94</v>
      </c>
      <c r="T24" s="286" t="s">
        <v>94</v>
      </c>
      <c r="U24" s="286" t="s">
        <v>94</v>
      </c>
      <c r="V24" s="286" t="s">
        <v>94</v>
      </c>
      <c r="W24" s="286" t="s">
        <v>94</v>
      </c>
      <c r="X24" s="286" t="s">
        <v>94</v>
      </c>
      <c r="Y24" s="286" t="s">
        <v>94</v>
      </c>
      <c r="Z24" s="286" t="s">
        <v>94</v>
      </c>
    </row>
    <row r="25" spans="1:31">
      <c r="A25" s="871"/>
      <c r="B25" s="28" t="s">
        <v>57</v>
      </c>
      <c r="C25" s="286" t="s">
        <v>94</v>
      </c>
      <c r="D25" s="286" t="s">
        <v>94</v>
      </c>
      <c r="E25" s="286" t="s">
        <v>94</v>
      </c>
      <c r="F25" s="286" t="s">
        <v>94</v>
      </c>
      <c r="G25" s="286" t="s">
        <v>94</v>
      </c>
      <c r="H25" s="286" t="s">
        <v>94</v>
      </c>
      <c r="I25" s="286" t="s">
        <v>94</v>
      </c>
      <c r="J25" s="286" t="s">
        <v>94</v>
      </c>
      <c r="K25" s="286" t="s">
        <v>94</v>
      </c>
      <c r="L25" s="286" t="s">
        <v>94</v>
      </c>
      <c r="M25" s="286" t="s">
        <v>94</v>
      </c>
      <c r="N25" s="286" t="s">
        <v>94</v>
      </c>
      <c r="O25" s="286" t="s">
        <v>94</v>
      </c>
      <c r="P25" s="286" t="s">
        <v>94</v>
      </c>
      <c r="Q25" s="286" t="s">
        <v>94</v>
      </c>
      <c r="R25" s="286" t="s">
        <v>94</v>
      </c>
      <c r="S25" s="286" t="s">
        <v>94</v>
      </c>
      <c r="T25" s="286" t="s">
        <v>94</v>
      </c>
      <c r="U25" s="286" t="s">
        <v>94</v>
      </c>
      <c r="V25" s="286" t="s">
        <v>94</v>
      </c>
      <c r="W25" s="286" t="s">
        <v>94</v>
      </c>
      <c r="X25" s="286" t="s">
        <v>94</v>
      </c>
      <c r="Y25" s="286" t="s">
        <v>94</v>
      </c>
      <c r="Z25" s="286" t="s">
        <v>94</v>
      </c>
    </row>
    <row r="26" spans="1:31">
      <c r="A26" s="871"/>
      <c r="B26" s="92" t="s">
        <v>524</v>
      </c>
      <c r="C26" s="286" t="s">
        <v>94</v>
      </c>
      <c r="D26" s="286" t="s">
        <v>94</v>
      </c>
      <c r="E26" s="286" t="s">
        <v>94</v>
      </c>
      <c r="F26" s="286" t="s">
        <v>94</v>
      </c>
      <c r="G26" s="286" t="s">
        <v>94</v>
      </c>
      <c r="H26" s="286" t="s">
        <v>94</v>
      </c>
      <c r="I26" s="286" t="s">
        <v>94</v>
      </c>
      <c r="J26" s="286" t="s">
        <v>94</v>
      </c>
      <c r="K26" s="286" t="s">
        <v>94</v>
      </c>
      <c r="L26" s="286" t="s">
        <v>94</v>
      </c>
      <c r="M26" s="286" t="s">
        <v>94</v>
      </c>
      <c r="N26" s="286" t="s">
        <v>94</v>
      </c>
      <c r="O26" s="286" t="s">
        <v>94</v>
      </c>
      <c r="P26" s="286" t="s">
        <v>94</v>
      </c>
      <c r="Q26" s="286" t="s">
        <v>94</v>
      </c>
      <c r="R26" s="286" t="s">
        <v>94</v>
      </c>
      <c r="S26" s="286" t="s">
        <v>94</v>
      </c>
      <c r="T26" s="286" t="s">
        <v>94</v>
      </c>
      <c r="U26" s="286" t="s">
        <v>94</v>
      </c>
      <c r="V26" s="286" t="s">
        <v>94</v>
      </c>
      <c r="W26" s="286" t="s">
        <v>94</v>
      </c>
      <c r="X26" s="286" t="s">
        <v>94</v>
      </c>
      <c r="Y26" s="286" t="s">
        <v>94</v>
      </c>
      <c r="Z26" s="286" t="s">
        <v>94</v>
      </c>
    </row>
    <row r="27" spans="1:31">
      <c r="A27" s="871"/>
      <c r="B27" s="28" t="s">
        <v>56</v>
      </c>
      <c r="C27" s="286" t="s">
        <v>94</v>
      </c>
      <c r="D27" s="286" t="s">
        <v>94</v>
      </c>
      <c r="E27" s="286" t="s">
        <v>94</v>
      </c>
      <c r="F27" s="286" t="s">
        <v>94</v>
      </c>
      <c r="G27" s="286" t="s">
        <v>94</v>
      </c>
      <c r="H27" s="286" t="s">
        <v>94</v>
      </c>
      <c r="I27" s="286" t="s">
        <v>94</v>
      </c>
      <c r="J27" s="286" t="s">
        <v>94</v>
      </c>
      <c r="K27" s="286" t="s">
        <v>94</v>
      </c>
      <c r="L27" s="286" t="s">
        <v>94</v>
      </c>
      <c r="M27" s="286" t="s">
        <v>94</v>
      </c>
      <c r="N27" s="286" t="s">
        <v>94</v>
      </c>
      <c r="O27" s="286" t="s">
        <v>94</v>
      </c>
      <c r="P27" s="286" t="s">
        <v>94</v>
      </c>
      <c r="Q27" s="286" t="s">
        <v>94</v>
      </c>
      <c r="R27" s="286" t="s">
        <v>94</v>
      </c>
      <c r="S27" s="286" t="s">
        <v>94</v>
      </c>
      <c r="T27" s="286" t="s">
        <v>94</v>
      </c>
      <c r="U27" s="286" t="s">
        <v>94</v>
      </c>
      <c r="V27" s="286" t="s">
        <v>94</v>
      </c>
      <c r="W27" s="286" t="s">
        <v>94</v>
      </c>
      <c r="X27" s="286" t="s">
        <v>94</v>
      </c>
      <c r="Y27" s="286" t="s">
        <v>94</v>
      </c>
      <c r="Z27" s="286" t="s">
        <v>94</v>
      </c>
    </row>
    <row r="28" spans="1:31" ht="15.6">
      <c r="A28" s="871" t="s">
        <v>10</v>
      </c>
      <c r="B28" s="28" t="s">
        <v>84</v>
      </c>
      <c r="C28" s="286">
        <v>58.08</v>
      </c>
      <c r="D28" s="286">
        <v>64.53</v>
      </c>
      <c r="E28" s="286">
        <v>61.52</v>
      </c>
      <c r="F28" s="286">
        <v>70.314999999999998</v>
      </c>
      <c r="G28" s="286">
        <v>67.78</v>
      </c>
      <c r="H28" s="286">
        <v>55.381999999999998</v>
      </c>
      <c r="I28" s="286">
        <v>55.655000000000001</v>
      </c>
      <c r="J28" s="286">
        <v>57.75</v>
      </c>
      <c r="K28" s="286">
        <v>60.1</v>
      </c>
      <c r="L28" s="286">
        <v>56.865000000000002</v>
      </c>
      <c r="M28" s="286">
        <v>39.76</v>
      </c>
      <c r="N28" s="286">
        <v>38.68</v>
      </c>
      <c r="O28" s="286">
        <v>39.92</v>
      </c>
      <c r="P28" s="286">
        <v>44.182000000000002</v>
      </c>
      <c r="Q28" s="286">
        <v>49.222999999999999</v>
      </c>
      <c r="R28" s="286">
        <v>40.960999999999999</v>
      </c>
      <c r="S28" s="286">
        <v>53.092618778279991</v>
      </c>
      <c r="T28" s="286">
        <v>59.601897078260301</v>
      </c>
      <c r="U28" s="286">
        <v>62.564880140082607</v>
      </c>
      <c r="V28" s="286">
        <v>65.760415813270455</v>
      </c>
      <c r="W28" s="286">
        <v>42.22</v>
      </c>
      <c r="X28" s="286">
        <v>61.497399999999999</v>
      </c>
      <c r="Y28" s="286">
        <v>63.527099999999997</v>
      </c>
      <c r="Z28" s="286">
        <v>49.343510000000002</v>
      </c>
      <c r="AD28" s="619"/>
      <c r="AE28" s="621"/>
    </row>
    <row r="29" spans="1:31">
      <c r="A29" s="871"/>
      <c r="B29" s="28" t="s">
        <v>57</v>
      </c>
      <c r="C29" s="286">
        <v>193200</v>
      </c>
      <c r="D29" s="286">
        <v>193355</v>
      </c>
      <c r="E29" s="286">
        <v>193510</v>
      </c>
      <c r="F29" s="286">
        <v>193640</v>
      </c>
      <c r="G29" s="286">
        <v>193770</v>
      </c>
      <c r="H29" s="286">
        <v>114978</v>
      </c>
      <c r="I29" s="286">
        <v>116035</v>
      </c>
      <c r="J29" s="286">
        <v>111685</v>
      </c>
      <c r="K29" s="286">
        <v>117955</v>
      </c>
      <c r="L29" s="286">
        <v>117950</v>
      </c>
      <c r="M29" s="286">
        <v>117950</v>
      </c>
      <c r="N29" s="286">
        <v>117950</v>
      </c>
      <c r="O29" s="286">
        <v>117950</v>
      </c>
      <c r="P29" s="286">
        <v>117950</v>
      </c>
      <c r="Q29" s="286">
        <v>117950</v>
      </c>
      <c r="R29" s="286">
        <v>117950</v>
      </c>
      <c r="S29" s="286"/>
      <c r="T29" s="286"/>
      <c r="U29" s="286"/>
      <c r="V29" s="286"/>
      <c r="W29" s="286"/>
      <c r="X29" s="286"/>
      <c r="Y29" s="286"/>
      <c r="Z29" s="286"/>
    </row>
    <row r="30" spans="1:31" ht="15.6">
      <c r="A30" s="871"/>
      <c r="B30" s="92" t="s">
        <v>524</v>
      </c>
      <c r="C30" s="286">
        <v>193200</v>
      </c>
      <c r="D30" s="286">
        <v>193355</v>
      </c>
      <c r="E30" s="286">
        <v>193510</v>
      </c>
      <c r="F30" s="286">
        <v>193670</v>
      </c>
      <c r="G30" s="286">
        <v>193770</v>
      </c>
      <c r="H30" s="286">
        <v>115020</v>
      </c>
      <c r="I30" s="286">
        <v>115100</v>
      </c>
      <c r="J30" s="286">
        <v>111685</v>
      </c>
      <c r="K30" s="286">
        <v>117955</v>
      </c>
      <c r="L30" s="286">
        <v>119000</v>
      </c>
      <c r="M30" s="286">
        <v>118482</v>
      </c>
      <c r="N30" s="286">
        <v>110064</v>
      </c>
      <c r="O30" s="286">
        <v>102181</v>
      </c>
      <c r="P30" s="286">
        <v>96780</v>
      </c>
      <c r="Q30" s="286">
        <v>91792</v>
      </c>
      <c r="R30" s="286">
        <v>86998</v>
      </c>
      <c r="S30" s="286">
        <v>95201</v>
      </c>
      <c r="T30" s="286">
        <v>105182</v>
      </c>
      <c r="U30" s="286">
        <v>104434</v>
      </c>
      <c r="V30" s="286">
        <v>112491</v>
      </c>
      <c r="W30" s="286">
        <v>76191</v>
      </c>
      <c r="X30" s="286">
        <v>75594</v>
      </c>
      <c r="Y30" s="286">
        <v>91271</v>
      </c>
      <c r="Z30" s="286">
        <v>87908</v>
      </c>
      <c r="AD30" s="619"/>
      <c r="AE30" s="621"/>
    </row>
    <row r="31" spans="1:31" ht="15.6">
      <c r="A31" s="871"/>
      <c r="B31" s="28" t="s">
        <v>56</v>
      </c>
      <c r="C31" s="286">
        <v>300.62111801242236</v>
      </c>
      <c r="D31" s="286">
        <v>333.73846034496137</v>
      </c>
      <c r="E31" s="286">
        <v>317.91638675003878</v>
      </c>
      <c r="F31" s="286">
        <v>363.12228878330922</v>
      </c>
      <c r="G31" s="286">
        <v>349.79615007483096</v>
      </c>
      <c r="H31" s="286">
        <v>481.67475517055436</v>
      </c>
      <c r="I31" s="286">
        <v>479.63976386435127</v>
      </c>
      <c r="J31" s="286">
        <v>517.07928549044186</v>
      </c>
      <c r="K31" s="286">
        <v>509.51634097749144</v>
      </c>
      <c r="L31" s="286">
        <v>482.11106401017378</v>
      </c>
      <c r="M31" s="286">
        <v>337.09198813056378</v>
      </c>
      <c r="N31" s="286">
        <v>327.93556591776178</v>
      </c>
      <c r="O31" s="286">
        <v>338.448495125053</v>
      </c>
      <c r="P31" s="286">
        <v>374.58245019075878</v>
      </c>
      <c r="Q31" s="286">
        <v>417.32089868588383</v>
      </c>
      <c r="R31" s="286">
        <v>347.27426875794828</v>
      </c>
      <c r="S31" s="286">
        <v>557.70000000000005</v>
      </c>
      <c r="T31" s="286">
        <v>566.70000000000005</v>
      </c>
      <c r="U31" s="286">
        <v>575.6</v>
      </c>
      <c r="V31" s="286">
        <v>584.6</v>
      </c>
      <c r="W31" s="286">
        <v>554.1</v>
      </c>
      <c r="X31" s="286">
        <v>554.5</v>
      </c>
      <c r="Y31" s="286">
        <v>557.9</v>
      </c>
      <c r="Z31" s="286">
        <v>561.29999999999995</v>
      </c>
      <c r="AD31" s="619"/>
      <c r="AE31" s="621"/>
    </row>
    <row r="32" spans="1:31" ht="15.6">
      <c r="A32" s="871" t="s">
        <v>9</v>
      </c>
      <c r="B32" s="28" t="s">
        <v>84</v>
      </c>
      <c r="C32" s="286">
        <v>0.98799999999999999</v>
      </c>
      <c r="D32" s="286">
        <v>2.7639999999999998</v>
      </c>
      <c r="E32" s="286">
        <v>0.51</v>
      </c>
      <c r="F32" s="286">
        <v>2.5840000000000001</v>
      </c>
      <c r="G32" s="286">
        <v>0.45500000000000002</v>
      </c>
      <c r="H32" s="286">
        <v>1.181</v>
      </c>
      <c r="I32" s="286">
        <v>1.373</v>
      </c>
      <c r="J32" s="286">
        <v>1.403</v>
      </c>
      <c r="K32" s="286">
        <v>1.1229</v>
      </c>
      <c r="L32" s="286">
        <v>4.1740000000000004</v>
      </c>
      <c r="M32" s="286">
        <v>1.0069999999999999</v>
      </c>
      <c r="N32" s="286">
        <v>4.0149999999999997</v>
      </c>
      <c r="O32" s="286">
        <v>5.6989999999999998</v>
      </c>
      <c r="P32" s="286">
        <v>5.649</v>
      </c>
      <c r="Q32" s="286">
        <v>6.7569999999999997</v>
      </c>
      <c r="R32" s="286">
        <v>5.6989999999999998</v>
      </c>
      <c r="S32" s="286">
        <v>7.2169999999999996</v>
      </c>
      <c r="T32" s="286">
        <v>8.42</v>
      </c>
      <c r="U32" s="286">
        <v>11.082000000000001</v>
      </c>
      <c r="V32" s="286">
        <v>10.696999999999999</v>
      </c>
      <c r="W32" s="286">
        <v>16.295999999999999</v>
      </c>
      <c r="X32" s="286">
        <v>10</v>
      </c>
      <c r="Y32" s="286">
        <v>11</v>
      </c>
      <c r="Z32" s="286">
        <v>11</v>
      </c>
      <c r="AB32" s="43"/>
      <c r="AD32" s="619"/>
      <c r="AE32" s="621"/>
    </row>
    <row r="33" spans="1:31">
      <c r="A33" s="871"/>
      <c r="B33" s="28" t="s">
        <v>57</v>
      </c>
      <c r="C33" s="286">
        <v>2527</v>
      </c>
      <c r="D33" s="286">
        <v>4500</v>
      </c>
      <c r="E33" s="286">
        <v>3234</v>
      </c>
      <c r="F33" s="286">
        <v>2489</v>
      </c>
      <c r="G33" s="286">
        <v>2280</v>
      </c>
      <c r="H33" s="286">
        <v>1500</v>
      </c>
      <c r="I33" s="286">
        <v>2100</v>
      </c>
      <c r="J33" s="286">
        <v>1500</v>
      </c>
      <c r="K33" s="286">
        <v>1300</v>
      </c>
      <c r="L33" s="286">
        <v>3000</v>
      </c>
      <c r="M33" s="286">
        <v>2000</v>
      </c>
      <c r="N33" s="286">
        <v>2025.021</v>
      </c>
      <c r="O33" s="286">
        <v>3564.2</v>
      </c>
      <c r="P33" s="286">
        <v>3595.598</v>
      </c>
      <c r="Q33" s="286">
        <v>4451</v>
      </c>
      <c r="R33" s="286">
        <v>3564.2</v>
      </c>
      <c r="S33" s="286">
        <v>4289.5770000000002</v>
      </c>
      <c r="T33" s="286">
        <v>4396.683</v>
      </c>
      <c r="U33" s="286">
        <v>4764.9260000000004</v>
      </c>
      <c r="V33" s="286">
        <v>5265.8639999999996</v>
      </c>
      <c r="W33" s="286">
        <v>6334.259</v>
      </c>
      <c r="X33" s="286"/>
      <c r="Y33" s="286"/>
      <c r="Z33" s="286"/>
      <c r="AB33" s="43"/>
    </row>
    <row r="34" spans="1:31" ht="15.6">
      <c r="A34" s="871"/>
      <c r="B34" s="92" t="s">
        <v>524</v>
      </c>
      <c r="C34" s="286">
        <v>3479</v>
      </c>
      <c r="D34" s="286">
        <v>4500</v>
      </c>
      <c r="E34" s="286">
        <v>3234</v>
      </c>
      <c r="F34" s="286">
        <v>2489</v>
      </c>
      <c r="G34" s="286">
        <v>2280</v>
      </c>
      <c r="H34" s="286">
        <v>1500</v>
      </c>
      <c r="I34" s="286">
        <v>2100</v>
      </c>
      <c r="J34" s="286">
        <v>1500</v>
      </c>
      <c r="K34" s="286">
        <v>1300</v>
      </c>
      <c r="L34" s="286">
        <v>3000</v>
      </c>
      <c r="M34" s="286">
        <v>2834</v>
      </c>
      <c r="N34" s="286">
        <v>2812</v>
      </c>
      <c r="O34" s="286">
        <v>3900</v>
      </c>
      <c r="P34" s="286">
        <v>3895</v>
      </c>
      <c r="Q34" s="286">
        <v>4451</v>
      </c>
      <c r="R34" s="286">
        <v>4289</v>
      </c>
      <c r="S34" s="286">
        <v>4289</v>
      </c>
      <c r="T34" s="286">
        <v>4461</v>
      </c>
      <c r="U34" s="286">
        <v>4747</v>
      </c>
      <c r="V34" s="286">
        <v>5136</v>
      </c>
      <c r="W34" s="286">
        <v>4836</v>
      </c>
      <c r="X34" s="286">
        <v>4642</v>
      </c>
      <c r="Y34" s="286">
        <v>4957</v>
      </c>
      <c r="Z34" s="286">
        <v>4816</v>
      </c>
      <c r="AD34" s="619"/>
      <c r="AE34" s="621"/>
    </row>
    <row r="35" spans="1:31" ht="15.6">
      <c r="A35" s="871"/>
      <c r="B35" s="28" t="s">
        <v>56</v>
      </c>
      <c r="C35" s="286">
        <v>390.97744360902254</v>
      </c>
      <c r="D35" s="286">
        <v>614.22222222222217</v>
      </c>
      <c r="E35" s="286">
        <v>157.69944341372914</v>
      </c>
      <c r="F35" s="286">
        <v>1038.1679389312976</v>
      </c>
      <c r="G35" s="286">
        <v>199.56140350877192</v>
      </c>
      <c r="H35" s="286">
        <v>787.33333333333337</v>
      </c>
      <c r="I35" s="286">
        <v>653.80952380952385</v>
      </c>
      <c r="J35" s="286">
        <v>935.33333333333337</v>
      </c>
      <c r="K35" s="286">
        <v>863.76923076923072</v>
      </c>
      <c r="L35" s="286">
        <v>1391.3333333333333</v>
      </c>
      <c r="M35" s="286">
        <v>503.49999999999994</v>
      </c>
      <c r="N35" s="286">
        <v>1982.6954880961725</v>
      </c>
      <c r="O35" s="286">
        <v>1598.9562875259526</v>
      </c>
      <c r="P35" s="286">
        <v>1571.0877578639213</v>
      </c>
      <c r="Q35" s="286"/>
      <c r="R35" s="286"/>
      <c r="S35" s="286">
        <v>1682.4502742344989</v>
      </c>
      <c r="T35" s="286">
        <v>1915.0800728640204</v>
      </c>
      <c r="U35" s="286">
        <v>2325.7444082027714</v>
      </c>
      <c r="V35" s="286">
        <v>2031.3855428093093</v>
      </c>
      <c r="W35" s="286">
        <v>2572.6766145811216</v>
      </c>
      <c r="X35" s="286">
        <v>2154.1</v>
      </c>
      <c r="Y35" s="286">
        <v>2219.1</v>
      </c>
      <c r="Z35" s="286">
        <v>2284</v>
      </c>
      <c r="AD35" s="619"/>
      <c r="AE35" s="621"/>
    </row>
    <row r="36" spans="1:31">
      <c r="A36" s="871" t="s">
        <v>8</v>
      </c>
      <c r="B36" s="28" t="s">
        <v>84</v>
      </c>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B36" s="43"/>
    </row>
    <row r="37" spans="1:31">
      <c r="A37" s="871"/>
      <c r="B37" s="28" t="s">
        <v>57</v>
      </c>
      <c r="C37" s="286"/>
      <c r="D37" s="286"/>
      <c r="E37" s="286"/>
      <c r="F37" s="286"/>
      <c r="G37" s="286"/>
      <c r="H37" s="286"/>
      <c r="I37" s="286"/>
      <c r="J37" s="286"/>
      <c r="K37" s="286"/>
      <c r="L37" s="286"/>
      <c r="M37" s="286"/>
      <c r="N37" s="286"/>
      <c r="O37" s="286"/>
      <c r="P37" s="286"/>
      <c r="Q37" s="286"/>
      <c r="R37" s="286"/>
      <c r="S37" s="286"/>
      <c r="T37" s="286"/>
      <c r="U37" s="286"/>
      <c r="V37" s="286"/>
      <c r="W37" s="286"/>
      <c r="X37" s="286"/>
      <c r="Y37" s="286"/>
      <c r="Z37" s="286"/>
      <c r="AB37" s="43"/>
    </row>
    <row r="38" spans="1:31">
      <c r="A38" s="871"/>
      <c r="B38" s="92" t="s">
        <v>524</v>
      </c>
      <c r="C38" s="286"/>
      <c r="D38" s="286"/>
      <c r="E38" s="286"/>
      <c r="F38" s="286"/>
      <c r="G38" s="286"/>
      <c r="H38" s="286"/>
      <c r="I38" s="286"/>
      <c r="J38" s="286"/>
      <c r="K38" s="286"/>
      <c r="L38" s="286"/>
      <c r="M38" s="286"/>
      <c r="N38" s="286"/>
      <c r="O38" s="286"/>
      <c r="P38" s="286"/>
      <c r="Q38" s="286"/>
      <c r="R38" s="286"/>
      <c r="S38" s="286"/>
      <c r="T38" s="286"/>
      <c r="U38" s="286"/>
      <c r="V38" s="286"/>
      <c r="W38" s="286"/>
      <c r="X38" s="286"/>
      <c r="Y38" s="286"/>
      <c r="Z38" s="286"/>
      <c r="AB38" s="43"/>
    </row>
    <row r="39" spans="1:31">
      <c r="A39" s="871"/>
      <c r="B39" s="28" t="s">
        <v>56</v>
      </c>
      <c r="C39" s="286"/>
      <c r="D39" s="286"/>
      <c r="E39" s="286"/>
      <c r="F39" s="286"/>
      <c r="G39" s="286"/>
      <c r="H39" s="286"/>
      <c r="I39" s="286"/>
      <c r="J39" s="286"/>
      <c r="K39" s="286"/>
      <c r="L39" s="286"/>
      <c r="M39" s="286"/>
      <c r="N39" s="286"/>
      <c r="O39" s="286"/>
      <c r="P39" s="286"/>
      <c r="Q39" s="286"/>
      <c r="R39" s="286"/>
      <c r="S39" s="286"/>
      <c r="T39" s="286"/>
      <c r="U39" s="286"/>
      <c r="V39" s="286"/>
      <c r="W39" s="286"/>
      <c r="X39" s="286"/>
      <c r="Y39" s="286"/>
      <c r="Z39" s="286"/>
      <c r="AB39" s="43"/>
    </row>
    <row r="40" spans="1:31" ht="15.6">
      <c r="A40" s="871" t="s">
        <v>6</v>
      </c>
      <c r="B40" s="28" t="s">
        <v>84</v>
      </c>
      <c r="C40" s="286">
        <v>0.6</v>
      </c>
      <c r="D40" s="286">
        <v>0.51800000000000002</v>
      </c>
      <c r="E40" s="286">
        <v>0.72199999999999998</v>
      </c>
      <c r="F40" s="286">
        <v>0.72799999999999998</v>
      </c>
      <c r="G40" s="286">
        <v>0.86799999999999999</v>
      </c>
      <c r="H40" s="286">
        <v>0.91800000000000004</v>
      </c>
      <c r="I40" s="286">
        <v>0.93300000000000005</v>
      </c>
      <c r="J40" s="286">
        <v>1.19</v>
      </c>
      <c r="K40" s="286">
        <v>1.0880000000000001</v>
      </c>
      <c r="L40" s="286">
        <v>1.169</v>
      </c>
      <c r="M40" s="286">
        <v>1</v>
      </c>
      <c r="N40" s="286">
        <v>0.8</v>
      </c>
      <c r="O40" s="286">
        <v>0.9</v>
      </c>
      <c r="P40" s="286">
        <v>0.9</v>
      </c>
      <c r="Q40" s="286">
        <v>0.81699999999999995</v>
      </c>
      <c r="R40" s="286">
        <v>0.80400000000000005</v>
      </c>
      <c r="S40" s="286">
        <v>0.81899999999999995</v>
      </c>
      <c r="T40" s="286">
        <v>0.82199999999999995</v>
      </c>
      <c r="U40" s="286">
        <v>0.82499999999999996</v>
      </c>
      <c r="V40" s="286">
        <v>0.82699999999999996</v>
      </c>
      <c r="W40" s="286">
        <v>0.79312000000000005</v>
      </c>
      <c r="X40" s="286">
        <v>0.79637999999999998</v>
      </c>
      <c r="Y40" s="286">
        <v>0.79561999999999999</v>
      </c>
      <c r="Z40" s="286">
        <v>0.79486000000000001</v>
      </c>
      <c r="AD40" s="619"/>
      <c r="AE40" s="621"/>
    </row>
    <row r="41" spans="1:31">
      <c r="A41" s="871"/>
      <c r="B41" s="28" t="s">
        <v>57</v>
      </c>
      <c r="C41" s="286">
        <v>1000</v>
      </c>
      <c r="D41" s="286">
        <v>945</v>
      </c>
      <c r="E41" s="286">
        <v>875</v>
      </c>
      <c r="F41" s="286">
        <v>874</v>
      </c>
      <c r="G41" s="286">
        <v>881</v>
      </c>
      <c r="H41" s="286">
        <v>771</v>
      </c>
      <c r="I41" s="286">
        <v>818</v>
      </c>
      <c r="J41" s="286">
        <v>794</v>
      </c>
      <c r="K41" s="286">
        <v>806</v>
      </c>
      <c r="L41" s="286">
        <v>796</v>
      </c>
      <c r="M41" s="286">
        <v>990</v>
      </c>
      <c r="N41" s="286">
        <v>950</v>
      </c>
      <c r="O41" s="286">
        <v>980</v>
      </c>
      <c r="P41" s="286">
        <v>980</v>
      </c>
      <c r="Q41" s="286"/>
      <c r="R41" s="286"/>
      <c r="S41" s="286"/>
      <c r="T41" s="286"/>
      <c r="U41" s="286"/>
      <c r="V41" s="286"/>
      <c r="W41" s="286"/>
      <c r="X41" s="286"/>
      <c r="Y41" s="286"/>
      <c r="Z41" s="286"/>
    </row>
    <row r="42" spans="1:31" ht="15.6">
      <c r="A42" s="871"/>
      <c r="B42" s="92" t="s">
        <v>524</v>
      </c>
      <c r="C42" s="286">
        <v>1000</v>
      </c>
      <c r="D42" s="286">
        <v>1101</v>
      </c>
      <c r="E42" s="286">
        <v>1058</v>
      </c>
      <c r="F42" s="286">
        <v>1020</v>
      </c>
      <c r="G42" s="286">
        <v>880</v>
      </c>
      <c r="H42" s="286">
        <v>800</v>
      </c>
      <c r="I42" s="286">
        <v>820</v>
      </c>
      <c r="J42" s="286">
        <v>830</v>
      </c>
      <c r="K42" s="286">
        <v>840</v>
      </c>
      <c r="L42" s="286">
        <v>850</v>
      </c>
      <c r="M42" s="286">
        <v>900</v>
      </c>
      <c r="N42" s="286">
        <v>950</v>
      </c>
      <c r="O42" s="286">
        <v>980</v>
      </c>
      <c r="P42" s="286">
        <v>950</v>
      </c>
      <c r="Q42" s="286">
        <v>877</v>
      </c>
      <c r="R42" s="286">
        <v>862</v>
      </c>
      <c r="S42" s="286">
        <v>874</v>
      </c>
      <c r="T42" s="286">
        <v>870</v>
      </c>
      <c r="U42" s="286">
        <v>867</v>
      </c>
      <c r="V42" s="286">
        <v>863</v>
      </c>
      <c r="W42" s="286">
        <v>839</v>
      </c>
      <c r="X42" s="286">
        <v>833</v>
      </c>
      <c r="Y42" s="286">
        <v>831</v>
      </c>
      <c r="Z42" s="286">
        <v>834</v>
      </c>
      <c r="AD42" s="619"/>
      <c r="AE42" s="621"/>
    </row>
    <row r="43" spans="1:31" ht="15.6">
      <c r="A43" s="871"/>
      <c r="B43" s="28" t="s">
        <v>56</v>
      </c>
      <c r="C43" s="286">
        <v>600</v>
      </c>
      <c r="D43" s="286">
        <v>548.14814814814815</v>
      </c>
      <c r="E43" s="286">
        <v>825.14285714285711</v>
      </c>
      <c r="F43" s="286">
        <v>832.95194508009149</v>
      </c>
      <c r="G43" s="286">
        <v>985.24404086265611</v>
      </c>
      <c r="H43" s="286">
        <v>1190.6614785992217</v>
      </c>
      <c r="I43" s="286">
        <v>1140.5867970660147</v>
      </c>
      <c r="J43" s="286">
        <v>1498.7405541561714</v>
      </c>
      <c r="K43" s="286">
        <v>1349.8759305210917</v>
      </c>
      <c r="L43" s="286">
        <v>1468.5929648241206</v>
      </c>
      <c r="M43" s="286">
        <v>1010.10101010101</v>
      </c>
      <c r="N43" s="286">
        <v>842.10526315789468</v>
      </c>
      <c r="O43" s="286">
        <v>918.36734693877554</v>
      </c>
      <c r="P43" s="286">
        <v>918.36734693877554</v>
      </c>
      <c r="Q43" s="286">
        <v>931.6</v>
      </c>
      <c r="R43" s="286">
        <v>932.7</v>
      </c>
      <c r="S43" s="286">
        <v>937.1</v>
      </c>
      <c r="T43" s="286">
        <v>944.80000000000007</v>
      </c>
      <c r="U43" s="286">
        <v>951.6</v>
      </c>
      <c r="V43" s="286">
        <v>958.30000000000007</v>
      </c>
      <c r="W43" s="286">
        <v>945.9</v>
      </c>
      <c r="X43" s="286">
        <v>956</v>
      </c>
      <c r="Y43" s="286">
        <v>957.1</v>
      </c>
      <c r="Z43" s="286">
        <v>952.7</v>
      </c>
      <c r="AD43" s="619"/>
      <c r="AE43" s="621"/>
    </row>
    <row r="44" spans="1:31">
      <c r="A44" s="871" t="s">
        <v>5</v>
      </c>
      <c r="B44" s="28" t="s">
        <v>84</v>
      </c>
      <c r="C44" s="286" t="s">
        <v>94</v>
      </c>
      <c r="D44" s="286" t="s">
        <v>94</v>
      </c>
      <c r="E44" s="286" t="s">
        <v>94</v>
      </c>
      <c r="F44" s="286" t="s">
        <v>94</v>
      </c>
      <c r="G44" s="286" t="s">
        <v>94</v>
      </c>
      <c r="H44" s="286" t="s">
        <v>94</v>
      </c>
      <c r="I44" s="286" t="s">
        <v>94</v>
      </c>
      <c r="J44" s="286" t="s">
        <v>94</v>
      </c>
      <c r="K44" s="286" t="s">
        <v>94</v>
      </c>
      <c r="L44" s="286" t="s">
        <v>94</v>
      </c>
      <c r="M44" s="286" t="s">
        <v>94</v>
      </c>
      <c r="N44" s="286" t="s">
        <v>94</v>
      </c>
      <c r="O44" s="286" t="s">
        <v>94</v>
      </c>
      <c r="P44" s="286" t="s">
        <v>94</v>
      </c>
      <c r="Q44" s="286" t="s">
        <v>94</v>
      </c>
      <c r="R44" s="286" t="s">
        <v>94</v>
      </c>
      <c r="S44" s="286" t="s">
        <v>94</v>
      </c>
      <c r="T44" s="286" t="s">
        <v>94</v>
      </c>
      <c r="U44" s="286" t="s">
        <v>94</v>
      </c>
      <c r="V44" s="286" t="s">
        <v>94</v>
      </c>
      <c r="W44" s="286" t="s">
        <v>94</v>
      </c>
      <c r="X44" s="286" t="s">
        <v>94</v>
      </c>
      <c r="Y44" s="286" t="s">
        <v>94</v>
      </c>
      <c r="Z44" s="286" t="s">
        <v>94</v>
      </c>
    </row>
    <row r="45" spans="1:31">
      <c r="A45" s="871"/>
      <c r="B45" s="28" t="s">
        <v>57</v>
      </c>
      <c r="C45" s="286" t="s">
        <v>94</v>
      </c>
      <c r="D45" s="286" t="s">
        <v>94</v>
      </c>
      <c r="E45" s="286" t="s">
        <v>94</v>
      </c>
      <c r="F45" s="286" t="s">
        <v>94</v>
      </c>
      <c r="G45" s="286" t="s">
        <v>94</v>
      </c>
      <c r="H45" s="286" t="s">
        <v>94</v>
      </c>
      <c r="I45" s="286" t="s">
        <v>94</v>
      </c>
      <c r="J45" s="286" t="s">
        <v>94</v>
      </c>
      <c r="K45" s="286" t="s">
        <v>94</v>
      </c>
      <c r="L45" s="286" t="s">
        <v>94</v>
      </c>
      <c r="M45" s="286" t="s">
        <v>94</v>
      </c>
      <c r="N45" s="286" t="s">
        <v>94</v>
      </c>
      <c r="O45" s="286" t="s">
        <v>94</v>
      </c>
      <c r="P45" s="286" t="s">
        <v>94</v>
      </c>
      <c r="Q45" s="286" t="s">
        <v>94</v>
      </c>
      <c r="R45" s="286" t="s">
        <v>94</v>
      </c>
      <c r="S45" s="286" t="s">
        <v>94</v>
      </c>
      <c r="T45" s="286" t="s">
        <v>94</v>
      </c>
      <c r="U45" s="286" t="s">
        <v>94</v>
      </c>
      <c r="V45" s="286" t="s">
        <v>94</v>
      </c>
      <c r="W45" s="286" t="s">
        <v>94</v>
      </c>
      <c r="X45" s="286" t="s">
        <v>94</v>
      </c>
      <c r="Y45" s="286" t="s">
        <v>94</v>
      </c>
      <c r="Z45" s="286" t="s">
        <v>94</v>
      </c>
    </row>
    <row r="46" spans="1:31">
      <c r="A46" s="871"/>
      <c r="B46" s="92" t="s">
        <v>524</v>
      </c>
      <c r="C46" s="286" t="s">
        <v>94</v>
      </c>
      <c r="D46" s="286" t="s">
        <v>94</v>
      </c>
      <c r="E46" s="286" t="s">
        <v>94</v>
      </c>
      <c r="F46" s="286" t="s">
        <v>94</v>
      </c>
      <c r="G46" s="286" t="s">
        <v>94</v>
      </c>
      <c r="H46" s="286" t="s">
        <v>94</v>
      </c>
      <c r="I46" s="286" t="s">
        <v>94</v>
      </c>
      <c r="J46" s="286" t="s">
        <v>94</v>
      </c>
      <c r="K46" s="286" t="s">
        <v>94</v>
      </c>
      <c r="L46" s="286" t="s">
        <v>94</v>
      </c>
      <c r="M46" s="286" t="s">
        <v>94</v>
      </c>
      <c r="N46" s="286" t="s">
        <v>94</v>
      </c>
      <c r="O46" s="286" t="s">
        <v>94</v>
      </c>
      <c r="P46" s="286" t="s">
        <v>94</v>
      </c>
      <c r="Q46" s="286" t="s">
        <v>94</v>
      </c>
      <c r="R46" s="286" t="s">
        <v>94</v>
      </c>
      <c r="S46" s="286" t="s">
        <v>94</v>
      </c>
      <c r="T46" s="286" t="s">
        <v>94</v>
      </c>
      <c r="U46" s="286" t="s">
        <v>94</v>
      </c>
      <c r="V46" s="286" t="s">
        <v>94</v>
      </c>
      <c r="W46" s="286" t="s">
        <v>94</v>
      </c>
      <c r="X46" s="286" t="s">
        <v>94</v>
      </c>
      <c r="Y46" s="286" t="s">
        <v>94</v>
      </c>
      <c r="Z46" s="286" t="s">
        <v>94</v>
      </c>
    </row>
    <row r="47" spans="1:31">
      <c r="A47" s="871"/>
      <c r="B47" s="28" t="s">
        <v>56</v>
      </c>
      <c r="C47" s="286" t="s">
        <v>94</v>
      </c>
      <c r="D47" s="286" t="s">
        <v>94</v>
      </c>
      <c r="E47" s="286" t="s">
        <v>94</v>
      </c>
      <c r="F47" s="286" t="s">
        <v>94</v>
      </c>
      <c r="G47" s="286" t="s">
        <v>94</v>
      </c>
      <c r="H47" s="286" t="s">
        <v>94</v>
      </c>
      <c r="I47" s="286" t="s">
        <v>94</v>
      </c>
      <c r="J47" s="286" t="s">
        <v>94</v>
      </c>
      <c r="K47" s="286" t="s">
        <v>94</v>
      </c>
      <c r="L47" s="286" t="s">
        <v>94</v>
      </c>
      <c r="M47" s="286" t="s">
        <v>94</v>
      </c>
      <c r="N47" s="286" t="s">
        <v>94</v>
      </c>
      <c r="O47" s="286" t="s">
        <v>94</v>
      </c>
      <c r="P47" s="286" t="s">
        <v>94</v>
      </c>
      <c r="Q47" s="286" t="s">
        <v>94</v>
      </c>
      <c r="R47" s="286" t="s">
        <v>94</v>
      </c>
      <c r="S47" s="286" t="s">
        <v>94</v>
      </c>
      <c r="T47" s="286" t="s">
        <v>94</v>
      </c>
      <c r="U47" s="286" t="s">
        <v>94</v>
      </c>
      <c r="V47" s="286" t="s">
        <v>94</v>
      </c>
      <c r="W47" s="286" t="s">
        <v>94</v>
      </c>
      <c r="X47" s="286" t="s">
        <v>94</v>
      </c>
      <c r="Y47" s="286" t="s">
        <v>94</v>
      </c>
      <c r="Z47" s="286" t="s">
        <v>94</v>
      </c>
    </row>
    <row r="48" spans="1:31">
      <c r="A48" s="871" t="s">
        <v>4</v>
      </c>
      <c r="B48" s="28" t="s">
        <v>84</v>
      </c>
      <c r="C48" s="286" t="s">
        <v>94</v>
      </c>
      <c r="D48" s="286" t="s">
        <v>94</v>
      </c>
      <c r="E48" s="286" t="s">
        <v>94</v>
      </c>
      <c r="F48" s="286" t="s">
        <v>94</v>
      </c>
      <c r="G48" s="286" t="s">
        <v>94</v>
      </c>
      <c r="H48" s="286" t="s">
        <v>94</v>
      </c>
      <c r="I48" s="286" t="s">
        <v>94</v>
      </c>
      <c r="J48" s="286" t="s">
        <v>94</v>
      </c>
      <c r="K48" s="286" t="s">
        <v>94</v>
      </c>
      <c r="L48" s="286" t="s">
        <v>94</v>
      </c>
      <c r="M48" s="286" t="s">
        <v>94</v>
      </c>
      <c r="N48" s="286" t="s">
        <v>94</v>
      </c>
      <c r="O48" s="286" t="s">
        <v>94</v>
      </c>
      <c r="P48" s="286" t="s">
        <v>94</v>
      </c>
      <c r="Q48" s="286" t="s">
        <v>94</v>
      </c>
      <c r="R48" s="286" t="s">
        <v>94</v>
      </c>
      <c r="S48" s="286" t="s">
        <v>94</v>
      </c>
      <c r="T48" s="286" t="s">
        <v>94</v>
      </c>
      <c r="U48" s="286" t="s">
        <v>94</v>
      </c>
      <c r="V48" s="286" t="s">
        <v>94</v>
      </c>
      <c r="W48" s="286" t="s">
        <v>94</v>
      </c>
      <c r="X48" s="286" t="s">
        <v>94</v>
      </c>
      <c r="Y48" s="286" t="s">
        <v>94</v>
      </c>
      <c r="Z48" s="286" t="s">
        <v>94</v>
      </c>
    </row>
    <row r="49" spans="1:31">
      <c r="A49" s="871"/>
      <c r="B49" s="28" t="s">
        <v>57</v>
      </c>
      <c r="C49" s="286" t="s">
        <v>94</v>
      </c>
      <c r="D49" s="286" t="s">
        <v>94</v>
      </c>
      <c r="E49" s="286" t="s">
        <v>94</v>
      </c>
      <c r="F49" s="286" t="s">
        <v>94</v>
      </c>
      <c r="G49" s="286" t="s">
        <v>94</v>
      </c>
      <c r="H49" s="286" t="s">
        <v>94</v>
      </c>
      <c r="I49" s="286" t="s">
        <v>94</v>
      </c>
      <c r="J49" s="286" t="s">
        <v>94</v>
      </c>
      <c r="K49" s="286" t="s">
        <v>94</v>
      </c>
      <c r="L49" s="286" t="s">
        <v>94</v>
      </c>
      <c r="M49" s="286" t="s">
        <v>94</v>
      </c>
      <c r="N49" s="286" t="s">
        <v>94</v>
      </c>
      <c r="O49" s="286" t="s">
        <v>94</v>
      </c>
      <c r="P49" s="286" t="s">
        <v>94</v>
      </c>
      <c r="Q49" s="286" t="s">
        <v>94</v>
      </c>
      <c r="R49" s="286" t="s">
        <v>94</v>
      </c>
      <c r="S49" s="286" t="s">
        <v>94</v>
      </c>
      <c r="T49" s="286" t="s">
        <v>94</v>
      </c>
      <c r="U49" s="286" t="s">
        <v>94</v>
      </c>
      <c r="V49" s="286" t="s">
        <v>94</v>
      </c>
      <c r="W49" s="286" t="s">
        <v>94</v>
      </c>
      <c r="X49" s="286" t="s">
        <v>94</v>
      </c>
      <c r="Y49" s="286" t="s">
        <v>94</v>
      </c>
      <c r="Z49" s="286" t="s">
        <v>94</v>
      </c>
    </row>
    <row r="50" spans="1:31">
      <c r="A50" s="871"/>
      <c r="B50" s="92" t="s">
        <v>524</v>
      </c>
      <c r="C50" s="286" t="s">
        <v>94</v>
      </c>
      <c r="D50" s="286" t="s">
        <v>94</v>
      </c>
      <c r="E50" s="286" t="s">
        <v>94</v>
      </c>
      <c r="F50" s="286" t="s">
        <v>94</v>
      </c>
      <c r="G50" s="286" t="s">
        <v>94</v>
      </c>
      <c r="H50" s="286" t="s">
        <v>94</v>
      </c>
      <c r="I50" s="286" t="s">
        <v>94</v>
      </c>
      <c r="J50" s="286" t="s">
        <v>94</v>
      </c>
      <c r="K50" s="286" t="s">
        <v>94</v>
      </c>
      <c r="L50" s="286" t="s">
        <v>94</v>
      </c>
      <c r="M50" s="286" t="s">
        <v>94</v>
      </c>
      <c r="N50" s="286" t="s">
        <v>94</v>
      </c>
      <c r="O50" s="286" t="s">
        <v>94</v>
      </c>
      <c r="P50" s="286" t="s">
        <v>94</v>
      </c>
      <c r="Q50" s="286" t="s">
        <v>94</v>
      </c>
      <c r="R50" s="286" t="s">
        <v>94</v>
      </c>
      <c r="S50" s="286" t="s">
        <v>94</v>
      </c>
      <c r="T50" s="286" t="s">
        <v>94</v>
      </c>
      <c r="U50" s="286" t="s">
        <v>94</v>
      </c>
      <c r="V50" s="286" t="s">
        <v>94</v>
      </c>
      <c r="W50" s="286" t="s">
        <v>94</v>
      </c>
      <c r="X50" s="286" t="s">
        <v>94</v>
      </c>
      <c r="Y50" s="286" t="s">
        <v>94</v>
      </c>
      <c r="Z50" s="286" t="s">
        <v>94</v>
      </c>
    </row>
    <row r="51" spans="1:31">
      <c r="A51" s="871"/>
      <c r="B51" s="28" t="s">
        <v>56</v>
      </c>
      <c r="C51" s="286" t="s">
        <v>94</v>
      </c>
      <c r="D51" s="286" t="s">
        <v>94</v>
      </c>
      <c r="E51" s="286" t="s">
        <v>94</v>
      </c>
      <c r="F51" s="286" t="s">
        <v>94</v>
      </c>
      <c r="G51" s="286" t="s">
        <v>94</v>
      </c>
      <c r="H51" s="286" t="s">
        <v>94</v>
      </c>
      <c r="I51" s="286" t="s">
        <v>94</v>
      </c>
      <c r="J51" s="286" t="s">
        <v>94</v>
      </c>
      <c r="K51" s="286" t="s">
        <v>94</v>
      </c>
      <c r="L51" s="286" t="s">
        <v>94</v>
      </c>
      <c r="M51" s="286" t="s">
        <v>94</v>
      </c>
      <c r="N51" s="286" t="s">
        <v>94</v>
      </c>
      <c r="O51" s="286" t="s">
        <v>94</v>
      </c>
      <c r="P51" s="286" t="s">
        <v>94</v>
      </c>
      <c r="Q51" s="286" t="s">
        <v>94</v>
      </c>
      <c r="R51" s="286" t="s">
        <v>94</v>
      </c>
      <c r="S51" s="286" t="s">
        <v>94</v>
      </c>
      <c r="T51" s="286" t="s">
        <v>94</v>
      </c>
      <c r="U51" s="286" t="s">
        <v>94</v>
      </c>
      <c r="V51" s="286" t="s">
        <v>94</v>
      </c>
      <c r="W51" s="286" t="s">
        <v>94</v>
      </c>
      <c r="X51" s="286" t="s">
        <v>94</v>
      </c>
      <c r="Y51" s="286" t="s">
        <v>94</v>
      </c>
      <c r="Z51" s="286" t="s">
        <v>94</v>
      </c>
    </row>
    <row r="52" spans="1:31">
      <c r="A52" s="871" t="s">
        <v>3</v>
      </c>
      <c r="B52" s="28" t="s">
        <v>84</v>
      </c>
      <c r="C52" s="286"/>
      <c r="D52" s="286"/>
      <c r="E52" s="286"/>
      <c r="F52" s="286"/>
      <c r="G52" s="286"/>
      <c r="H52" s="286"/>
      <c r="I52" s="286"/>
      <c r="J52" s="286"/>
      <c r="K52" s="286"/>
      <c r="L52" s="286"/>
      <c r="M52" s="286"/>
      <c r="N52" s="286"/>
      <c r="O52" s="286"/>
      <c r="P52" s="286"/>
      <c r="Q52" s="286"/>
      <c r="R52" s="286"/>
      <c r="S52" s="286"/>
      <c r="T52" s="286"/>
      <c r="U52" s="286"/>
      <c r="V52" s="286"/>
      <c r="W52" s="286"/>
      <c r="X52" s="286"/>
      <c r="Y52" s="286"/>
      <c r="Z52" s="286"/>
    </row>
    <row r="53" spans="1:31">
      <c r="A53" s="871"/>
      <c r="B53" s="28" t="s">
        <v>57</v>
      </c>
      <c r="C53" s="286"/>
      <c r="D53" s="286"/>
      <c r="E53" s="286"/>
      <c r="F53" s="286"/>
      <c r="G53" s="286"/>
      <c r="H53" s="286"/>
      <c r="I53" s="286"/>
      <c r="J53" s="286"/>
      <c r="K53" s="286"/>
      <c r="L53" s="286"/>
      <c r="M53" s="286"/>
      <c r="N53" s="286"/>
      <c r="O53" s="286"/>
      <c r="P53" s="286"/>
      <c r="Q53" s="286"/>
      <c r="R53" s="286"/>
      <c r="S53" s="286"/>
      <c r="T53" s="286"/>
      <c r="U53" s="286"/>
      <c r="V53" s="286"/>
      <c r="W53" s="286"/>
      <c r="X53" s="286"/>
      <c r="Y53" s="286"/>
      <c r="Z53" s="286"/>
    </row>
    <row r="54" spans="1:31">
      <c r="A54" s="871"/>
      <c r="B54" s="92" t="s">
        <v>524</v>
      </c>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row>
    <row r="55" spans="1:31">
      <c r="A55" s="871"/>
      <c r="B55" s="28" t="s">
        <v>56</v>
      </c>
      <c r="C55" s="286"/>
      <c r="D55" s="286"/>
      <c r="E55" s="286"/>
      <c r="F55" s="286"/>
      <c r="G55" s="286"/>
      <c r="H55" s="286"/>
      <c r="I55" s="286"/>
      <c r="J55" s="286"/>
      <c r="K55" s="286"/>
      <c r="L55" s="286"/>
      <c r="M55" s="286"/>
      <c r="N55" s="286"/>
      <c r="O55" s="286"/>
      <c r="P55" s="286"/>
      <c r="Q55" s="286"/>
      <c r="R55" s="286"/>
      <c r="S55" s="286"/>
      <c r="T55" s="286"/>
      <c r="U55" s="286"/>
      <c r="V55" s="286"/>
      <c r="W55" s="286"/>
      <c r="X55" s="286"/>
      <c r="Y55" s="286"/>
      <c r="Z55" s="286"/>
    </row>
    <row r="56" spans="1:31">
      <c r="A56" s="872" t="s">
        <v>32</v>
      </c>
      <c r="B56" s="28" t="s">
        <v>84</v>
      </c>
      <c r="C56" s="286"/>
      <c r="D56" s="286"/>
      <c r="E56" s="286">
        <v>44</v>
      </c>
      <c r="F56" s="286">
        <v>46.204999999999998</v>
      </c>
      <c r="G56" s="286">
        <v>79.239999999999995</v>
      </c>
      <c r="H56" s="286">
        <v>95.39</v>
      </c>
      <c r="I56" s="286">
        <v>34.334000000000003</v>
      </c>
      <c r="J56" s="286">
        <v>48.87</v>
      </c>
      <c r="K56" s="286">
        <v>186.25040730000001</v>
      </c>
      <c r="L56" s="286">
        <v>62.35</v>
      </c>
      <c r="M56" s="286">
        <v>40</v>
      </c>
      <c r="N56" s="286">
        <v>60.575000000000003</v>
      </c>
      <c r="O56" s="286">
        <v>33.219000000000001</v>
      </c>
      <c r="P56" s="286">
        <v>71.2</v>
      </c>
      <c r="Q56" s="286">
        <v>48.981999999999999</v>
      </c>
      <c r="R56" s="286">
        <v>41.674320000000002</v>
      </c>
      <c r="S56" s="286">
        <v>42.97</v>
      </c>
      <c r="T56" s="286">
        <v>48.33</v>
      </c>
      <c r="U56" s="286">
        <v>45.244999999999997</v>
      </c>
      <c r="V56" s="286">
        <v>68.147000000000006</v>
      </c>
      <c r="W56" s="286">
        <v>60.651000000000003</v>
      </c>
      <c r="X56" s="286">
        <v>73.027000000000001</v>
      </c>
      <c r="Y56" s="286">
        <v>66.837000000000003</v>
      </c>
      <c r="Z56" s="286">
        <v>62.9</v>
      </c>
    </row>
    <row r="57" spans="1:31">
      <c r="A57" s="872"/>
      <c r="B57" s="28" t="s">
        <v>57</v>
      </c>
      <c r="C57" s="286"/>
      <c r="D57" s="286"/>
      <c r="E57" s="286">
        <v>66360.655737704918</v>
      </c>
      <c r="F57" s="286">
        <v>103691.59459016394</v>
      </c>
      <c r="G57" s="286">
        <v>260110</v>
      </c>
      <c r="H57" s="286">
        <v>235700</v>
      </c>
      <c r="I57" s="286">
        <v>226460.93710000001</v>
      </c>
      <c r="J57" s="286">
        <v>212110</v>
      </c>
      <c r="K57" s="286">
        <v>197049.77480000001</v>
      </c>
      <c r="L57" s="286">
        <v>245890</v>
      </c>
      <c r="M57" s="286">
        <v>223507</v>
      </c>
      <c r="N57" s="286">
        <v>116508.4835</v>
      </c>
      <c r="O57" s="286">
        <v>66438</v>
      </c>
      <c r="P57" s="286">
        <v>232923</v>
      </c>
      <c r="Q57" s="286">
        <v>160072</v>
      </c>
      <c r="R57" s="286">
        <v>221764</v>
      </c>
      <c r="S57" s="286">
        <v>60370</v>
      </c>
      <c r="T57" s="286">
        <v>231440</v>
      </c>
      <c r="U57" s="286">
        <v>47882</v>
      </c>
      <c r="V57" s="286" t="s">
        <v>600</v>
      </c>
      <c r="W57" s="286">
        <v>117535</v>
      </c>
      <c r="X57" s="286">
        <v>195218</v>
      </c>
      <c r="Y57" s="286">
        <v>191500</v>
      </c>
      <c r="Z57" s="286">
        <v>218966</v>
      </c>
      <c r="AA57" t="s">
        <v>15</v>
      </c>
    </row>
    <row r="58" spans="1:31" ht="15.6">
      <c r="A58" s="872"/>
      <c r="B58" s="92" t="s">
        <v>524</v>
      </c>
      <c r="C58" s="286">
        <v>115000</v>
      </c>
      <c r="D58" s="286">
        <v>140000</v>
      </c>
      <c r="E58" s="286">
        <v>150000</v>
      </c>
      <c r="F58" s="286">
        <v>136894</v>
      </c>
      <c r="G58" s="286">
        <v>200000</v>
      </c>
      <c r="H58" s="286">
        <v>235700</v>
      </c>
      <c r="I58" s="286">
        <v>226461</v>
      </c>
      <c r="J58" s="286">
        <v>212105</v>
      </c>
      <c r="K58" s="286">
        <v>210000</v>
      </c>
      <c r="L58" s="286">
        <v>245890</v>
      </c>
      <c r="M58" s="286">
        <v>223510</v>
      </c>
      <c r="N58" s="286">
        <v>116508</v>
      </c>
      <c r="O58" s="286">
        <v>127335</v>
      </c>
      <c r="P58" s="286">
        <v>232923</v>
      </c>
      <c r="Q58" s="286">
        <v>160072</v>
      </c>
      <c r="R58" s="286">
        <v>221764</v>
      </c>
      <c r="S58" s="286">
        <v>272821</v>
      </c>
      <c r="T58" s="286">
        <v>158524</v>
      </c>
      <c r="U58" s="286">
        <v>142029</v>
      </c>
      <c r="V58" s="286">
        <v>170524</v>
      </c>
      <c r="W58" s="286">
        <v>227384</v>
      </c>
      <c r="X58" s="286">
        <v>276890</v>
      </c>
      <c r="Y58" s="286">
        <v>256707</v>
      </c>
      <c r="Z58" s="286">
        <v>244438</v>
      </c>
      <c r="AD58" s="619"/>
      <c r="AE58" s="621"/>
    </row>
    <row r="59" spans="1:31">
      <c r="A59" s="872"/>
      <c r="B59" s="28" t="s">
        <v>56</v>
      </c>
      <c r="C59" s="286"/>
      <c r="D59" s="286"/>
      <c r="E59" s="286">
        <v>663.04347826086962</v>
      </c>
      <c r="F59" s="286">
        <v>445.60024544538112</v>
      </c>
      <c r="G59" s="533">
        <v>304.64034446964746</v>
      </c>
      <c r="H59" s="533">
        <v>404.70937632583792</v>
      </c>
      <c r="I59" s="533">
        <v>151.61113629428675</v>
      </c>
      <c r="J59" s="533">
        <v>230.39932110697279</v>
      </c>
      <c r="K59" s="533">
        <v>945.19472295281207</v>
      </c>
      <c r="L59" s="533">
        <v>253.56866891699539</v>
      </c>
      <c r="M59" s="533">
        <v>178.96531204839221</v>
      </c>
      <c r="N59" s="533">
        <v>519.9192211612642</v>
      </c>
      <c r="O59" s="533">
        <v>500</v>
      </c>
      <c r="P59" s="533">
        <v>305.68041799221203</v>
      </c>
      <c r="Q59" s="533">
        <v>305.99980008995954</v>
      </c>
      <c r="R59" s="533">
        <v>187.92193503003193</v>
      </c>
      <c r="S59" s="533">
        <v>711.77737286731815</v>
      </c>
      <c r="T59" s="533">
        <v>208.82302108537851</v>
      </c>
      <c r="U59" s="533">
        <v>944.92711248485864</v>
      </c>
      <c r="V59" s="286">
        <v>302.2</v>
      </c>
      <c r="W59" s="533">
        <v>516.02501382566891</v>
      </c>
      <c r="X59" s="533">
        <v>374.07923449681891</v>
      </c>
      <c r="Y59" s="533">
        <v>349.01827676240208</v>
      </c>
      <c r="Z59" s="286"/>
    </row>
    <row r="60" spans="1:31" ht="15.6">
      <c r="A60" s="871" t="s">
        <v>1</v>
      </c>
      <c r="B60" s="28" t="s">
        <v>84</v>
      </c>
      <c r="C60" s="286">
        <v>5.4</v>
      </c>
      <c r="D60" s="286">
        <v>5.76</v>
      </c>
      <c r="E60" s="286">
        <v>6.48</v>
      </c>
      <c r="F60" s="286">
        <v>6.06</v>
      </c>
      <c r="G60" s="286">
        <v>5</v>
      </c>
      <c r="H60" s="286">
        <v>4.5</v>
      </c>
      <c r="I60" s="286">
        <v>5.0330000000000004</v>
      </c>
      <c r="J60" s="286">
        <v>5.0999999999999996</v>
      </c>
      <c r="K60" s="286">
        <v>5.8689999999999998</v>
      </c>
      <c r="L60" s="286">
        <v>6.3079999999999998</v>
      </c>
      <c r="M60" s="286">
        <v>6.5</v>
      </c>
      <c r="N60" s="286">
        <v>6</v>
      </c>
      <c r="O60" s="286">
        <v>6.5</v>
      </c>
      <c r="P60" s="286">
        <v>6.5</v>
      </c>
      <c r="Q60" s="286">
        <v>6.4009999999999998</v>
      </c>
      <c r="R60" s="286">
        <v>6.5170000000000003</v>
      </c>
      <c r="S60" s="286">
        <v>6.8129999999999997</v>
      </c>
      <c r="T60" s="286">
        <v>6.8159999999999998</v>
      </c>
      <c r="U60" s="286">
        <v>6.8970000000000002</v>
      </c>
      <c r="V60" s="286">
        <v>6.976</v>
      </c>
      <c r="W60" s="286">
        <v>8.75976</v>
      </c>
      <c r="X60" s="286">
        <v>8.75943</v>
      </c>
      <c r="Y60" s="286">
        <v>8.8410299999999999</v>
      </c>
      <c r="Z60" s="286">
        <v>8.78674</v>
      </c>
      <c r="AD60" s="619"/>
      <c r="AE60" s="621"/>
    </row>
    <row r="61" spans="1:31">
      <c r="A61" s="871"/>
      <c r="B61" s="28" t="s">
        <v>57</v>
      </c>
      <c r="C61" s="286">
        <v>5500</v>
      </c>
      <c r="D61" s="286">
        <v>5900</v>
      </c>
      <c r="E61" s="286">
        <v>7000</v>
      </c>
      <c r="F61" s="286">
        <v>6989</v>
      </c>
      <c r="G61" s="286">
        <v>5500</v>
      </c>
      <c r="H61" s="286">
        <v>5000</v>
      </c>
      <c r="I61" s="286">
        <v>5306</v>
      </c>
      <c r="J61" s="286">
        <v>5600</v>
      </c>
      <c r="K61" s="286">
        <v>6400</v>
      </c>
      <c r="L61" s="286">
        <v>6900</v>
      </c>
      <c r="M61" s="286">
        <v>7100</v>
      </c>
      <c r="N61" s="286">
        <v>6800</v>
      </c>
      <c r="O61" s="286">
        <v>7000</v>
      </c>
      <c r="P61" s="286">
        <v>7000.0032307707215</v>
      </c>
      <c r="Q61" s="286"/>
      <c r="R61" s="286"/>
      <c r="S61" s="286"/>
      <c r="T61" s="286"/>
      <c r="U61" s="286"/>
      <c r="V61" s="286"/>
      <c r="W61" s="286"/>
      <c r="X61" s="286"/>
      <c r="Y61" s="286"/>
      <c r="Z61" s="286"/>
    </row>
    <row r="62" spans="1:31" ht="15.6">
      <c r="A62" s="871"/>
      <c r="B62" s="92" t="s">
        <v>524</v>
      </c>
      <c r="C62" s="286">
        <v>5500</v>
      </c>
      <c r="D62" s="286">
        <v>5900</v>
      </c>
      <c r="E62" s="286">
        <v>7000</v>
      </c>
      <c r="F62" s="286">
        <v>6581</v>
      </c>
      <c r="G62" s="286">
        <v>5500</v>
      </c>
      <c r="H62" s="286">
        <v>5000</v>
      </c>
      <c r="I62" s="286">
        <v>5190</v>
      </c>
      <c r="J62" s="286">
        <v>5600</v>
      </c>
      <c r="K62" s="286">
        <v>6400</v>
      </c>
      <c r="L62" s="286">
        <v>6900</v>
      </c>
      <c r="M62" s="286">
        <v>7100</v>
      </c>
      <c r="N62" s="286">
        <v>6800</v>
      </c>
      <c r="O62" s="286">
        <v>7000</v>
      </c>
      <c r="P62" s="286">
        <v>7000</v>
      </c>
      <c r="Q62" s="286">
        <v>7100</v>
      </c>
      <c r="R62" s="286">
        <v>7190</v>
      </c>
      <c r="S62" s="286">
        <v>7536</v>
      </c>
      <c r="T62" s="286">
        <v>7546</v>
      </c>
      <c r="U62" s="286">
        <v>7643</v>
      </c>
      <c r="V62" s="286">
        <v>7736</v>
      </c>
      <c r="W62" s="286">
        <v>8094</v>
      </c>
      <c r="X62" s="286">
        <v>8097</v>
      </c>
      <c r="Y62" s="286">
        <v>8163</v>
      </c>
      <c r="Z62" s="286">
        <v>8118</v>
      </c>
      <c r="AD62" s="619"/>
      <c r="AE62" s="621"/>
    </row>
    <row r="63" spans="1:31" ht="15.6">
      <c r="A63" s="871"/>
      <c r="B63" s="28" t="s">
        <v>56</v>
      </c>
      <c r="C63" s="286">
        <v>981.81818181818187</v>
      </c>
      <c r="D63" s="286">
        <v>976.27118644067798</v>
      </c>
      <c r="E63" s="286">
        <v>925.71428571428567</v>
      </c>
      <c r="F63" s="286">
        <v>867.07683502647012</v>
      </c>
      <c r="G63" s="286">
        <v>909.09090909090912</v>
      </c>
      <c r="H63" s="286">
        <v>900</v>
      </c>
      <c r="I63" s="286">
        <v>948.5488126649077</v>
      </c>
      <c r="J63" s="286">
        <v>910.71428571428567</v>
      </c>
      <c r="K63" s="286">
        <v>917.03125</v>
      </c>
      <c r="L63" s="286">
        <v>914.20289855072463</v>
      </c>
      <c r="M63" s="286">
        <v>915.49295774647885</v>
      </c>
      <c r="N63" s="286">
        <v>882.35294117647061</v>
      </c>
      <c r="O63" s="286">
        <v>928.57142857142856</v>
      </c>
      <c r="P63" s="286">
        <v>928.57100000000003</v>
      </c>
      <c r="Q63" s="286">
        <v>901.5</v>
      </c>
      <c r="R63" s="286">
        <v>906.40000000000009</v>
      </c>
      <c r="S63" s="286">
        <v>904.1</v>
      </c>
      <c r="T63" s="286">
        <v>903.30000000000007</v>
      </c>
      <c r="U63" s="286">
        <v>902.40000000000009</v>
      </c>
      <c r="V63" s="286">
        <v>901.80000000000007</v>
      </c>
      <c r="W63" s="286">
        <v>1082.3</v>
      </c>
      <c r="X63" s="286">
        <v>1081.8</v>
      </c>
      <c r="Y63" s="286">
        <v>1083.0999999999999</v>
      </c>
      <c r="Z63" s="286">
        <v>1082.4000000000001</v>
      </c>
      <c r="AD63" s="619"/>
      <c r="AE63" s="621"/>
    </row>
    <row r="64" spans="1:31" ht="15.6">
      <c r="A64" s="871" t="s">
        <v>0</v>
      </c>
      <c r="B64" s="28" t="s">
        <v>84</v>
      </c>
      <c r="C64" s="286">
        <v>9.1</v>
      </c>
      <c r="D64" s="286">
        <v>7.5179999999999998</v>
      </c>
      <c r="E64" s="286">
        <v>8.0500000000000007</v>
      </c>
      <c r="F64" s="286">
        <v>10</v>
      </c>
      <c r="G64" s="286">
        <v>5.8</v>
      </c>
      <c r="H64" s="286">
        <v>3.96</v>
      </c>
      <c r="I64" s="286">
        <v>2.7</v>
      </c>
      <c r="J64" s="286">
        <v>1.86</v>
      </c>
      <c r="K64" s="286">
        <v>1.44</v>
      </c>
      <c r="L64" s="286">
        <v>1.38</v>
      </c>
      <c r="M64" s="286">
        <v>2.1</v>
      </c>
      <c r="N64" s="286">
        <v>2.7970000000000002</v>
      </c>
      <c r="O64" s="286">
        <v>2.7970000000000002</v>
      </c>
      <c r="P64" s="286">
        <v>0.5</v>
      </c>
      <c r="Q64" s="286">
        <v>1.9610000000000001</v>
      </c>
      <c r="R64" s="286">
        <v>1.9610000000000003</v>
      </c>
      <c r="S64" s="286">
        <v>0.7</v>
      </c>
      <c r="T64" s="286">
        <v>0.64900000000000002</v>
      </c>
      <c r="U64" s="286">
        <v>0.52600000000000002</v>
      </c>
      <c r="V64" s="286">
        <v>0.52100000000000002</v>
      </c>
      <c r="W64" s="286">
        <v>0.57899999999999996</v>
      </c>
      <c r="X64" s="286">
        <v>0.60799999999999998</v>
      </c>
      <c r="Y64" s="286">
        <v>0.68100000000000005</v>
      </c>
      <c r="Z64" s="286">
        <v>0.69887999999999995</v>
      </c>
      <c r="AD64" s="619"/>
      <c r="AE64" s="621"/>
    </row>
    <row r="65" spans="1:31">
      <c r="A65" s="871"/>
      <c r="B65" s="28" t="s">
        <v>57</v>
      </c>
      <c r="C65" s="286">
        <v>6500</v>
      </c>
      <c r="D65" s="286">
        <v>5500</v>
      </c>
      <c r="E65" s="286">
        <v>5800</v>
      </c>
      <c r="F65" s="286">
        <v>7000</v>
      </c>
      <c r="G65" s="286">
        <v>4500</v>
      </c>
      <c r="H65" s="286">
        <v>3600</v>
      </c>
      <c r="I65" s="286">
        <v>3750</v>
      </c>
      <c r="J65" s="286">
        <v>3800</v>
      </c>
      <c r="K65" s="286">
        <v>3859</v>
      </c>
      <c r="L65" s="286">
        <v>3810</v>
      </c>
      <c r="M65" s="286">
        <v>4600</v>
      </c>
      <c r="N65" s="286">
        <v>5397</v>
      </c>
      <c r="O65" s="286">
        <v>5397</v>
      </c>
      <c r="P65" s="286"/>
      <c r="Q65" s="286">
        <v>8432.8125</v>
      </c>
      <c r="R65" s="286">
        <v>8432.8125</v>
      </c>
      <c r="S65" s="286"/>
      <c r="T65" s="286"/>
      <c r="U65" s="286"/>
      <c r="V65" s="286"/>
      <c r="W65" s="286"/>
      <c r="X65" s="286"/>
      <c r="Y65" s="286"/>
      <c r="Z65" s="286"/>
    </row>
    <row r="66" spans="1:31">
      <c r="A66" s="871"/>
      <c r="B66" s="92" t="s">
        <v>524</v>
      </c>
      <c r="C66" s="286">
        <v>6500</v>
      </c>
      <c r="D66" s="286">
        <v>5500</v>
      </c>
      <c r="E66" s="286">
        <v>5800</v>
      </c>
      <c r="F66" s="286">
        <v>7000</v>
      </c>
      <c r="G66" s="286">
        <v>4500</v>
      </c>
      <c r="H66" s="286">
        <v>3600</v>
      </c>
      <c r="I66" s="286">
        <v>3750</v>
      </c>
      <c r="J66" s="286">
        <v>3800</v>
      </c>
      <c r="K66" s="286">
        <v>2894</v>
      </c>
      <c r="L66" s="286">
        <v>3300</v>
      </c>
      <c r="M66" s="286">
        <v>1527</v>
      </c>
      <c r="N66" s="286">
        <v>1467</v>
      </c>
      <c r="O66" s="286">
        <v>1611</v>
      </c>
      <c r="P66" s="286">
        <v>2673</v>
      </c>
      <c r="Q66" s="286">
        <v>3400</v>
      </c>
      <c r="R66" s="286">
        <v>2000</v>
      </c>
      <c r="S66" s="286">
        <v>2800</v>
      </c>
      <c r="T66" s="286">
        <v>4445</v>
      </c>
      <c r="U66" s="286">
        <v>8399</v>
      </c>
      <c r="V66" s="286">
        <v>10920</v>
      </c>
      <c r="W66" s="286"/>
      <c r="X66" s="286"/>
      <c r="Y66" s="286"/>
      <c r="Z66" s="286"/>
    </row>
    <row r="67" spans="1:31" ht="15.6">
      <c r="A67" s="871"/>
      <c r="B67" s="28" t="s">
        <v>56</v>
      </c>
      <c r="C67" s="286">
        <v>1400</v>
      </c>
      <c r="D67" s="286">
        <v>1366.909090909091</v>
      </c>
      <c r="E67" s="286">
        <v>1387.9310344827588</v>
      </c>
      <c r="F67" s="286">
        <v>1428.5714285714287</v>
      </c>
      <c r="G67" s="286">
        <v>1288.8888888888889</v>
      </c>
      <c r="H67" s="286">
        <v>1100</v>
      </c>
      <c r="I67" s="286">
        <v>720</v>
      </c>
      <c r="J67" s="286">
        <v>489.4736842105263</v>
      </c>
      <c r="K67" s="286">
        <v>373.15366675304483</v>
      </c>
      <c r="L67" s="286">
        <v>362.20472440944883</v>
      </c>
      <c r="M67" s="286">
        <v>456.52173913043481</v>
      </c>
      <c r="N67" s="286">
        <v>518.2508801185844</v>
      </c>
      <c r="O67" s="286">
        <v>518.2508801185844</v>
      </c>
      <c r="P67" s="286"/>
      <c r="Q67" s="286">
        <v>232.54400592921994</v>
      </c>
      <c r="R67" s="286">
        <v>232.54400592921996</v>
      </c>
      <c r="S67" s="286">
        <v>250</v>
      </c>
      <c r="T67" s="286">
        <v>146</v>
      </c>
      <c r="U67" s="286">
        <v>1086</v>
      </c>
      <c r="V67" s="286">
        <v>979.7</v>
      </c>
      <c r="W67" s="286">
        <v>1010.5</v>
      </c>
      <c r="X67" s="286">
        <v>899.4</v>
      </c>
      <c r="Y67" s="286">
        <v>1000</v>
      </c>
      <c r="Z67" s="286">
        <v>1020.3</v>
      </c>
      <c r="AD67" s="619"/>
      <c r="AE67" s="621"/>
    </row>
    <row r="68" spans="1:31">
      <c r="A68" s="17"/>
      <c r="B68" s="17"/>
      <c r="C68" s="52"/>
      <c r="D68" s="52"/>
      <c r="E68" s="52"/>
      <c r="F68" s="52"/>
      <c r="G68" s="52"/>
      <c r="H68" s="52"/>
      <c r="I68" s="52"/>
      <c r="J68" s="52"/>
      <c r="K68" s="52"/>
      <c r="L68" s="52"/>
      <c r="M68" s="17"/>
      <c r="P68" s="17"/>
    </row>
    <row r="69" spans="1:31" ht="15" customHeight="1">
      <c r="A69" s="44" t="s">
        <v>18</v>
      </c>
      <c r="B69" s="13"/>
      <c r="C69"/>
      <c r="D69" s="13"/>
      <c r="E69" s="13"/>
      <c r="F69" s="13"/>
      <c r="G69" s="13"/>
      <c r="H69" s="13"/>
      <c r="I69" s="13"/>
      <c r="J69" s="13"/>
      <c r="K69" s="13"/>
      <c r="L69" s="13"/>
      <c r="M69" s="43"/>
      <c r="P69" s="17"/>
    </row>
    <row r="70" spans="1:31">
      <c r="A70" s="17"/>
      <c r="B70" s="17"/>
      <c r="D70" s="43"/>
      <c r="E70" s="43"/>
      <c r="F70" s="43"/>
      <c r="G70" s="43"/>
      <c r="H70" s="43"/>
      <c r="I70" s="43"/>
      <c r="J70" s="43"/>
      <c r="K70" s="43"/>
      <c r="L70" s="43"/>
      <c r="M70" s="43"/>
      <c r="P70" s="17"/>
    </row>
    <row r="71" spans="1:31" ht="14.7" customHeight="1">
      <c r="A71" s="13" t="s">
        <v>381</v>
      </c>
      <c r="B71" s="17"/>
      <c r="D71" s="17"/>
      <c r="E71" s="17"/>
      <c r="F71" s="17"/>
      <c r="G71" s="17"/>
      <c r="H71" s="17"/>
      <c r="I71" s="17"/>
      <c r="J71" s="17"/>
      <c r="K71" s="17"/>
      <c r="L71" s="17"/>
      <c r="M71" s="43"/>
      <c r="P71" s="17"/>
    </row>
    <row r="72" spans="1:31">
      <c r="A72" s="43"/>
      <c r="B72" s="17"/>
      <c r="C72"/>
      <c r="D72" s="132"/>
      <c r="E72" s="132"/>
      <c r="F72" s="132"/>
      <c r="G72" s="132"/>
      <c r="H72" s="132"/>
      <c r="I72" s="132"/>
      <c r="J72" s="132"/>
      <c r="K72" s="132"/>
      <c r="L72" s="132"/>
      <c r="M72" s="43"/>
      <c r="P72" s="17"/>
    </row>
    <row r="73" spans="1:31" ht="14.7" customHeight="1">
      <c r="A73" s="17" t="s">
        <v>265</v>
      </c>
      <c r="B73" s="57"/>
      <c r="D73" s="42"/>
      <c r="E73" s="42"/>
      <c r="F73" s="42"/>
      <c r="G73" s="42"/>
      <c r="H73" s="42"/>
      <c r="I73" s="42"/>
      <c r="J73" s="42"/>
      <c r="K73" s="42"/>
      <c r="L73" s="42"/>
      <c r="M73" s="43"/>
      <c r="P73" s="17"/>
    </row>
    <row r="74" spans="1:31">
      <c r="A74" s="132"/>
      <c r="B74" s="17"/>
      <c r="C74" s="42"/>
      <c r="D74" s="42"/>
      <c r="E74" s="42"/>
      <c r="F74" s="42"/>
      <c r="G74" s="42"/>
      <c r="H74" s="42"/>
      <c r="I74" s="42"/>
      <c r="J74" s="42"/>
      <c r="K74" s="42"/>
      <c r="L74" s="42"/>
      <c r="M74" s="17"/>
      <c r="P74" s="17"/>
    </row>
    <row r="75" spans="1:31">
      <c r="A75" s="17" t="s">
        <v>568</v>
      </c>
      <c r="B75" s="17"/>
      <c r="C75" s="42"/>
      <c r="D75" s="42"/>
      <c r="E75" s="42"/>
      <c r="F75" s="42"/>
      <c r="G75" s="42"/>
      <c r="H75" s="42"/>
      <c r="I75" s="42"/>
      <c r="J75" s="42"/>
      <c r="K75" s="42"/>
      <c r="L75" s="42"/>
      <c r="M75" s="17"/>
      <c r="P75" s="17"/>
    </row>
    <row r="76" spans="1:31">
      <c r="A76" s="132"/>
      <c r="B76" s="17"/>
      <c r="C76" s="42"/>
      <c r="D76" s="42"/>
      <c r="E76" s="42"/>
      <c r="F76" s="42"/>
      <c r="G76" s="42"/>
      <c r="H76" s="42"/>
      <c r="I76" s="42"/>
      <c r="J76" s="42"/>
      <c r="K76" s="42"/>
      <c r="L76" s="42"/>
      <c r="M76" s="17"/>
      <c r="P76" s="17"/>
    </row>
    <row r="77" spans="1:31">
      <c r="A77" s="17" t="s">
        <v>2740</v>
      </c>
      <c r="B77" s="17"/>
      <c r="C77" s="52"/>
      <c r="D77" s="52"/>
      <c r="E77" s="52"/>
      <c r="F77" s="52"/>
      <c r="G77" s="52"/>
      <c r="H77" s="52"/>
      <c r="I77" s="52"/>
      <c r="J77" s="52"/>
      <c r="K77" s="52"/>
      <c r="L77" s="52"/>
      <c r="M77" s="17"/>
      <c r="P77" s="17"/>
    </row>
    <row r="78" spans="1:31">
      <c r="B78" s="17"/>
      <c r="C78" s="52"/>
      <c r="D78" s="52"/>
      <c r="E78" s="52"/>
      <c r="F78" s="52"/>
      <c r="G78" s="52"/>
      <c r="H78" s="52"/>
      <c r="I78" s="52"/>
      <c r="J78" s="52"/>
      <c r="K78" s="52"/>
      <c r="L78" s="52"/>
      <c r="M78" s="17"/>
      <c r="P78" s="17"/>
    </row>
    <row r="79" spans="1:31">
      <c r="A79" s="17" t="s">
        <v>3172</v>
      </c>
      <c r="B79" s="17"/>
      <c r="C79" s="52"/>
      <c r="D79" s="52"/>
      <c r="E79" s="52"/>
      <c r="F79" s="52"/>
      <c r="G79" s="52"/>
      <c r="H79" s="52"/>
      <c r="I79" s="52"/>
      <c r="J79" s="52"/>
      <c r="K79" s="52"/>
      <c r="L79" s="52"/>
      <c r="M79" s="17"/>
      <c r="P79" s="17"/>
    </row>
    <row r="80" spans="1:31">
      <c r="B80" s="17"/>
      <c r="C80" s="52"/>
      <c r="D80" s="52"/>
      <c r="E80" s="52"/>
      <c r="F80" s="52"/>
      <c r="G80" s="52"/>
      <c r="H80" s="52"/>
      <c r="I80" s="52"/>
      <c r="J80" s="52"/>
      <c r="K80" s="52"/>
      <c r="L80" s="52"/>
      <c r="M80" s="17"/>
      <c r="P80" s="17"/>
    </row>
    <row r="81" spans="1:16">
      <c r="A81" s="17" t="s">
        <v>3171</v>
      </c>
      <c r="B81" s="17"/>
      <c r="C81" s="52"/>
      <c r="D81" s="52"/>
      <c r="E81" s="52"/>
      <c r="F81" s="52"/>
      <c r="G81" s="52"/>
      <c r="H81" s="52"/>
      <c r="I81" s="52"/>
      <c r="J81" s="52"/>
      <c r="K81" s="52"/>
      <c r="L81" s="52"/>
      <c r="M81" s="17"/>
      <c r="P81" s="17"/>
    </row>
    <row r="82" spans="1:16">
      <c r="B82" s="17"/>
      <c r="C82" s="52"/>
      <c r="D82" s="52"/>
      <c r="E82" s="52"/>
      <c r="F82" s="52"/>
      <c r="G82" s="52"/>
      <c r="H82" s="52"/>
      <c r="I82" s="52"/>
      <c r="J82" s="52"/>
      <c r="K82" s="52"/>
      <c r="L82" s="52"/>
      <c r="M82" s="17"/>
      <c r="P82" s="17"/>
    </row>
    <row r="83" spans="1:16">
      <c r="A83" s="53" t="s">
        <v>2741</v>
      </c>
      <c r="B83" s="17"/>
      <c r="C83" s="52"/>
      <c r="D83" s="52"/>
      <c r="E83" s="52"/>
      <c r="F83" s="52"/>
      <c r="G83" s="52"/>
      <c r="H83" s="52"/>
      <c r="I83" s="52"/>
      <c r="J83" s="52"/>
      <c r="K83" s="52"/>
      <c r="L83" s="52"/>
      <c r="M83" s="17"/>
      <c r="P83" s="17"/>
    </row>
    <row r="84" spans="1:16">
      <c r="A84" s="17"/>
      <c r="B84" s="17"/>
      <c r="C84" s="52"/>
      <c r="D84" s="52"/>
      <c r="E84" s="52"/>
      <c r="F84" s="52"/>
      <c r="G84" s="52"/>
      <c r="H84" s="52"/>
      <c r="I84" s="52"/>
      <c r="J84" s="52"/>
      <c r="K84" s="52"/>
      <c r="L84" s="52"/>
      <c r="M84" s="17"/>
      <c r="P84" s="17"/>
    </row>
    <row r="85" spans="1:16">
      <c r="A85" s="42" t="s">
        <v>3399</v>
      </c>
      <c r="B85" s="17"/>
      <c r="C85" s="52"/>
      <c r="D85" s="52"/>
      <c r="E85" s="52"/>
      <c r="F85" s="52"/>
      <c r="G85" s="52"/>
      <c r="H85" s="52"/>
      <c r="I85" s="52"/>
      <c r="J85" s="52"/>
      <c r="K85" s="52"/>
      <c r="L85" s="52"/>
      <c r="M85" s="17"/>
      <c r="P85" s="17"/>
    </row>
    <row r="86" spans="1:16">
      <c r="A86" s="42"/>
      <c r="B86" s="17"/>
      <c r="C86" s="52"/>
      <c r="D86" s="52"/>
      <c r="E86" s="52"/>
      <c r="F86" s="52"/>
      <c r="G86" s="52"/>
      <c r="H86" s="52"/>
      <c r="I86" s="52"/>
      <c r="J86" s="52"/>
      <c r="K86" s="52"/>
      <c r="L86" s="52"/>
      <c r="M86" s="17"/>
      <c r="P86" s="17"/>
    </row>
    <row r="87" spans="1:16">
      <c r="A87" s="42" t="s">
        <v>102</v>
      </c>
      <c r="B87" s="17"/>
      <c r="C87" s="52"/>
      <c r="D87" s="52"/>
      <c r="E87" s="52"/>
      <c r="F87" s="52"/>
      <c r="G87" s="52"/>
      <c r="H87" s="52"/>
      <c r="I87" s="52"/>
      <c r="J87" s="52"/>
      <c r="K87" s="52"/>
      <c r="L87" s="52"/>
      <c r="M87" s="17"/>
      <c r="P87" s="17"/>
    </row>
    <row r="88" spans="1:16">
      <c r="A88" s="17"/>
      <c r="B88" s="17"/>
      <c r="C88" s="52"/>
      <c r="D88" s="52"/>
      <c r="E88" s="52"/>
      <c r="F88" s="52"/>
      <c r="G88" s="52"/>
      <c r="H88" s="52"/>
      <c r="I88" s="52"/>
      <c r="J88" s="52"/>
      <c r="K88" s="52"/>
      <c r="L88" s="52"/>
      <c r="M88" s="17"/>
      <c r="P88" s="17"/>
    </row>
    <row r="89" spans="1:16">
      <c r="A89" s="17"/>
      <c r="B89" s="17"/>
      <c r="C89" s="52"/>
      <c r="D89" s="52"/>
      <c r="E89" s="52"/>
      <c r="F89" s="52"/>
      <c r="G89" s="52"/>
      <c r="H89" s="52"/>
      <c r="I89" s="52"/>
      <c r="J89" s="52"/>
      <c r="K89" s="52"/>
      <c r="L89" s="52"/>
      <c r="M89" s="17"/>
      <c r="P89" s="17"/>
    </row>
    <row r="90" spans="1:16">
      <c r="A90" s="17"/>
      <c r="B90" s="17"/>
      <c r="C90" s="52"/>
      <c r="D90" s="52"/>
      <c r="E90" s="52"/>
      <c r="F90" s="52"/>
      <c r="G90" s="52"/>
      <c r="H90" s="52"/>
      <c r="I90" s="52"/>
      <c r="J90" s="52"/>
      <c r="K90" s="52"/>
      <c r="L90" s="52"/>
      <c r="M90" s="17"/>
      <c r="P90" s="17"/>
    </row>
    <row r="91" spans="1:16">
      <c r="A91" s="17"/>
      <c r="B91" s="17"/>
      <c r="C91" s="52"/>
      <c r="D91" s="52"/>
      <c r="E91" s="52"/>
      <c r="F91" s="52"/>
      <c r="G91" s="52"/>
      <c r="H91" s="52"/>
      <c r="I91" s="52"/>
      <c r="J91" s="52"/>
      <c r="K91" s="52"/>
      <c r="L91" s="52"/>
      <c r="M91" s="17"/>
      <c r="P91" s="17"/>
    </row>
    <row r="92" spans="1:16">
      <c r="A92" s="17"/>
      <c r="B92" s="17"/>
      <c r="C92" s="52"/>
      <c r="D92" s="52"/>
      <c r="E92" s="52"/>
      <c r="F92" s="52"/>
      <c r="G92" s="52"/>
      <c r="H92" s="52"/>
      <c r="I92" s="52"/>
      <c r="J92" s="52"/>
      <c r="K92" s="52"/>
      <c r="L92" s="52"/>
      <c r="M92" s="17"/>
      <c r="P92" s="17"/>
    </row>
    <row r="93" spans="1:16">
      <c r="A93" s="17"/>
      <c r="B93" s="17"/>
      <c r="C93" s="52"/>
      <c r="D93" s="52"/>
      <c r="E93" s="52"/>
      <c r="F93" s="52"/>
      <c r="G93" s="52"/>
      <c r="H93" s="52"/>
      <c r="I93" s="52"/>
      <c r="J93" s="52"/>
      <c r="K93" s="52"/>
      <c r="L93" s="52"/>
      <c r="M93" s="17"/>
      <c r="P93" s="17"/>
    </row>
    <row r="94" spans="1:16">
      <c r="A94" s="17"/>
      <c r="B94" s="17"/>
      <c r="C94" s="52"/>
      <c r="D94" s="52"/>
      <c r="E94" s="52"/>
      <c r="F94" s="52"/>
      <c r="G94" s="52"/>
      <c r="H94" s="52"/>
      <c r="I94" s="52"/>
      <c r="J94" s="52"/>
      <c r="K94" s="52"/>
      <c r="L94" s="52"/>
      <c r="M94" s="17"/>
      <c r="P94" s="17"/>
    </row>
    <row r="95" spans="1:16">
      <c r="A95" s="17"/>
      <c r="B95" s="17"/>
      <c r="C95" s="52"/>
      <c r="D95" s="52"/>
      <c r="E95" s="52"/>
      <c r="F95" s="52"/>
      <c r="G95" s="52"/>
      <c r="H95" s="52"/>
      <c r="I95" s="52"/>
      <c r="J95" s="52"/>
      <c r="K95" s="52"/>
      <c r="L95" s="52"/>
      <c r="M95" s="17"/>
      <c r="P95" s="17"/>
    </row>
    <row r="96" spans="1:16">
      <c r="A96" s="17"/>
      <c r="B96" s="17"/>
      <c r="C96" s="52"/>
      <c r="D96" s="52"/>
      <c r="E96" s="52"/>
      <c r="F96" s="52"/>
      <c r="G96" s="52"/>
      <c r="H96" s="52"/>
      <c r="I96" s="52"/>
      <c r="J96" s="52"/>
      <c r="K96" s="52"/>
      <c r="L96" s="52"/>
      <c r="M96" s="17"/>
      <c r="P96" s="17"/>
    </row>
    <row r="97" spans="1:16">
      <c r="A97" s="17"/>
      <c r="B97" s="17"/>
      <c r="C97" s="52"/>
      <c r="D97" s="52"/>
      <c r="E97" s="52"/>
      <c r="F97" s="52"/>
      <c r="G97" s="52"/>
      <c r="H97" s="52"/>
      <c r="I97" s="52"/>
      <c r="J97" s="52"/>
      <c r="K97" s="52"/>
      <c r="L97" s="52"/>
      <c r="M97" s="17"/>
      <c r="P97" s="17"/>
    </row>
    <row r="98" spans="1:16">
      <c r="A98" s="17"/>
      <c r="B98" s="17"/>
      <c r="C98" s="52"/>
      <c r="D98" s="52"/>
      <c r="E98" s="52"/>
      <c r="F98" s="52"/>
      <c r="G98" s="52"/>
      <c r="H98" s="52"/>
      <c r="I98" s="52"/>
      <c r="J98" s="52"/>
      <c r="K98" s="52"/>
      <c r="L98" s="52"/>
      <c r="M98" s="17"/>
      <c r="P98" s="17"/>
    </row>
    <row r="99" spans="1:16">
      <c r="A99" s="17"/>
      <c r="B99" s="17"/>
      <c r="C99" s="52"/>
      <c r="D99" s="52"/>
      <c r="E99" s="52"/>
      <c r="F99" s="52"/>
      <c r="G99" s="52"/>
      <c r="H99" s="52"/>
      <c r="I99" s="52"/>
      <c r="J99" s="52"/>
      <c r="K99" s="52"/>
      <c r="L99" s="52"/>
      <c r="M99" s="17"/>
      <c r="P99" s="17"/>
    </row>
    <row r="100" spans="1:16">
      <c r="A100" s="17"/>
      <c r="B100" s="17"/>
      <c r="C100" s="52"/>
      <c r="D100" s="52"/>
      <c r="E100" s="52"/>
      <c r="F100" s="52"/>
      <c r="G100" s="52"/>
      <c r="H100" s="52"/>
      <c r="I100" s="52"/>
      <c r="J100" s="52"/>
      <c r="K100" s="52"/>
      <c r="L100" s="52"/>
      <c r="M100" s="17"/>
      <c r="P100" s="17"/>
    </row>
    <row r="101" spans="1:16">
      <c r="A101" s="17"/>
      <c r="B101" s="17"/>
      <c r="C101" s="52"/>
      <c r="D101" s="52"/>
      <c r="E101" s="52"/>
      <c r="F101" s="52"/>
      <c r="G101" s="52"/>
      <c r="H101" s="52"/>
      <c r="I101" s="52"/>
      <c r="J101" s="52"/>
      <c r="K101" s="52"/>
      <c r="L101" s="52"/>
      <c r="M101" s="17"/>
      <c r="P101" s="17"/>
    </row>
    <row r="102" spans="1:16">
      <c r="A102" s="17"/>
      <c r="B102" s="17"/>
      <c r="C102" s="52"/>
      <c r="D102" s="52"/>
      <c r="E102" s="52"/>
      <c r="F102" s="52"/>
      <c r="G102" s="52"/>
      <c r="H102" s="52"/>
      <c r="I102" s="52"/>
      <c r="J102" s="52"/>
      <c r="K102" s="52"/>
      <c r="L102" s="52"/>
      <c r="M102" s="17"/>
      <c r="P102" s="17"/>
    </row>
    <row r="103" spans="1:16">
      <c r="A103" s="17"/>
      <c r="B103" s="17"/>
      <c r="C103" s="52"/>
      <c r="D103" s="52"/>
      <c r="E103" s="52"/>
      <c r="F103" s="52"/>
      <c r="G103" s="52"/>
      <c r="H103" s="52"/>
      <c r="I103" s="52"/>
      <c r="J103" s="52"/>
      <c r="K103" s="52"/>
      <c r="L103" s="52"/>
      <c r="M103" s="17"/>
      <c r="P103" s="17"/>
    </row>
    <row r="104" spans="1:16">
      <c r="A104" s="17"/>
      <c r="B104" s="17"/>
      <c r="C104" s="52"/>
      <c r="D104" s="52"/>
      <c r="E104" s="52"/>
      <c r="F104" s="52"/>
      <c r="G104" s="52"/>
      <c r="H104" s="52"/>
      <c r="I104" s="52"/>
      <c r="J104" s="52"/>
      <c r="K104" s="52"/>
      <c r="L104" s="52"/>
      <c r="M104" s="17"/>
      <c r="P104" s="17"/>
    </row>
    <row r="105" spans="1:16">
      <c r="A105" s="17"/>
      <c r="B105" s="17"/>
      <c r="C105" s="52"/>
      <c r="D105" s="52"/>
      <c r="E105" s="52"/>
      <c r="F105" s="52"/>
      <c r="G105" s="52"/>
      <c r="H105" s="52"/>
      <c r="I105" s="52"/>
      <c r="J105" s="52"/>
      <c r="K105" s="52"/>
      <c r="L105" s="52"/>
      <c r="M105" s="17"/>
      <c r="P105" s="17"/>
    </row>
    <row r="106" spans="1:16">
      <c r="A106" s="17"/>
      <c r="B106" s="17"/>
      <c r="C106" s="52"/>
      <c r="D106" s="52"/>
      <c r="E106" s="52"/>
      <c r="F106" s="52"/>
      <c r="G106" s="52"/>
      <c r="H106" s="52"/>
      <c r="I106" s="52"/>
      <c r="J106" s="52"/>
      <c r="K106" s="52"/>
      <c r="L106" s="52"/>
      <c r="M106" s="17"/>
      <c r="P106" s="17"/>
    </row>
  </sheetData>
  <protectedRanges>
    <protectedRange sqref="Z57" name="Range3_35_1"/>
  </protectedRanges>
  <mergeCells count="16">
    <mergeCell ref="A32:A35"/>
    <mergeCell ref="A36:A39"/>
    <mergeCell ref="A4:A7"/>
    <mergeCell ref="A8:A11"/>
    <mergeCell ref="A16:A19"/>
    <mergeCell ref="A24:A27"/>
    <mergeCell ref="A28:A31"/>
    <mergeCell ref="A12:A15"/>
    <mergeCell ref="A20:A23"/>
    <mergeCell ref="A60:A63"/>
    <mergeCell ref="A64:A67"/>
    <mergeCell ref="A40:A43"/>
    <mergeCell ref="A44:A47"/>
    <mergeCell ref="A48:A51"/>
    <mergeCell ref="A52:A55"/>
    <mergeCell ref="A56:A59"/>
  </mergeCells>
  <conditionalFormatting sqref="C3:M3">
    <cfRule type="expression" dxfId="41" priority="2" stopIfTrue="1">
      <formula>ISNA(ACTIVECELL)</formula>
    </cfRule>
  </conditionalFormatting>
  <conditionalFormatting sqref="N1:O2">
    <cfRule type="expression" dxfId="40" priority="1" stopIfTrue="1">
      <formula>#N/A</formula>
    </cfRule>
  </conditionalFormatting>
  <hyperlinks>
    <hyperlink ref="AB3" location="Content!A1" display="Back to content page" xr:uid="{00000000-0004-0000-3201-000000000000}"/>
  </hyperlinks>
  <pageMargins left="0.7" right="0.7" top="0.75" bottom="0.75" header="0.3" footer="0.3"/>
  <pageSetup paperSize="9" orientation="portrait" horizontalDpi="4294967293" r:id="rId1"/>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1-000000000000}">
  <sheetPr codeName="Sheet308"/>
  <dimension ref="A1:AD91"/>
  <sheetViews>
    <sheetView topLeftCell="A81" zoomScale="102" zoomScaleNormal="102" workbookViewId="0">
      <selection activeCell="A88" sqref="A88:XFD88"/>
    </sheetView>
  </sheetViews>
  <sheetFormatPr defaultRowHeight="14.4"/>
  <cols>
    <col min="1" max="1" width="14.77734375" customWidth="1"/>
    <col min="2" max="2" width="27.21875" customWidth="1"/>
    <col min="3" max="12" width="9.77734375" style="23" customWidth="1"/>
    <col min="13" max="18" width="9.77734375" customWidth="1"/>
    <col min="19" max="21" width="11.21875" customWidth="1"/>
    <col min="22" max="22" width="11.21875" bestFit="1" customWidth="1"/>
    <col min="23" max="23" width="8.77734375" customWidth="1"/>
    <col min="24" max="24" width="8.6640625" customWidth="1"/>
    <col min="25" max="25" width="9.21875" customWidth="1"/>
    <col min="26" max="26" width="9.77734375" customWidth="1"/>
  </cols>
  <sheetData>
    <row r="1" spans="1:30">
      <c r="A1" s="18" t="s">
        <v>3024</v>
      </c>
      <c r="B1" s="17"/>
      <c r="C1" s="43"/>
      <c r="D1" s="43"/>
      <c r="E1" s="43"/>
      <c r="F1" s="43"/>
      <c r="G1" s="43"/>
      <c r="H1" s="43"/>
      <c r="I1" s="43"/>
      <c r="J1" s="43"/>
      <c r="K1" s="43"/>
      <c r="L1" s="43"/>
      <c r="M1" s="17"/>
      <c r="N1" s="62"/>
      <c r="O1" s="62"/>
      <c r="P1" s="17"/>
      <c r="R1" s="13"/>
      <c r="S1" s="13"/>
      <c r="T1" s="13"/>
      <c r="U1" s="13"/>
      <c r="V1" s="13"/>
      <c r="W1" s="13"/>
      <c r="X1" s="13"/>
      <c r="Y1" s="13"/>
      <c r="Z1" s="13"/>
    </row>
    <row r="2" spans="1:30">
      <c r="A2" s="17"/>
      <c r="B2" s="17"/>
      <c r="C2" s="43"/>
      <c r="D2" s="43"/>
      <c r="E2" s="43"/>
      <c r="F2" s="43"/>
      <c r="G2" s="43"/>
      <c r="H2" s="43"/>
      <c r="I2" s="43"/>
      <c r="J2" s="43"/>
      <c r="K2" s="43"/>
      <c r="L2" s="43"/>
      <c r="M2" s="17"/>
      <c r="N2" s="62"/>
      <c r="O2" s="62"/>
      <c r="P2" s="17"/>
      <c r="R2" s="13"/>
      <c r="S2" s="13"/>
      <c r="T2" s="13"/>
      <c r="U2" s="13"/>
      <c r="V2" s="13"/>
      <c r="W2" s="13"/>
      <c r="X2" s="13"/>
      <c r="Y2" s="13"/>
      <c r="Z2" s="13"/>
    </row>
    <row r="3" spans="1:30">
      <c r="A3" s="215" t="s">
        <v>14</v>
      </c>
      <c r="B3" s="215"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B3" s="1" t="s">
        <v>528</v>
      </c>
    </row>
    <row r="4" spans="1:30" ht="15.6">
      <c r="A4" s="871" t="s">
        <v>13</v>
      </c>
      <c r="B4" s="92" t="s">
        <v>84</v>
      </c>
      <c r="C4" s="286"/>
      <c r="D4" s="286"/>
      <c r="E4" s="286"/>
      <c r="F4" s="286"/>
      <c r="G4" s="286"/>
      <c r="H4" s="286"/>
      <c r="I4" s="286"/>
      <c r="J4" s="286"/>
      <c r="K4" s="286"/>
      <c r="L4" s="286"/>
      <c r="M4" s="286"/>
      <c r="N4" s="286"/>
      <c r="O4" s="286"/>
      <c r="P4" s="286"/>
      <c r="Q4" s="286"/>
      <c r="R4" s="286"/>
      <c r="S4" s="286"/>
      <c r="T4" s="286"/>
      <c r="U4" s="286"/>
      <c r="V4" s="286"/>
      <c r="W4" s="286"/>
      <c r="X4" s="286"/>
      <c r="Y4" s="286"/>
      <c r="Z4" s="286"/>
      <c r="AA4" s="1"/>
      <c r="AC4" s="330"/>
    </row>
    <row r="5" spans="1:30" ht="15.6">
      <c r="A5" s="871"/>
      <c r="B5" s="92" t="s">
        <v>57</v>
      </c>
      <c r="C5" s="286"/>
      <c r="D5" s="286"/>
      <c r="E5" s="286"/>
      <c r="F5" s="286"/>
      <c r="G5" s="286"/>
      <c r="H5" s="286"/>
      <c r="I5" s="286"/>
      <c r="J5" s="286"/>
      <c r="K5" s="286"/>
      <c r="L5" s="286"/>
      <c r="M5" s="286"/>
      <c r="N5" s="286"/>
      <c r="O5" s="286"/>
      <c r="P5" s="286"/>
      <c r="Q5" s="286"/>
      <c r="R5" s="286"/>
      <c r="S5" s="286"/>
      <c r="T5" s="286"/>
      <c r="U5" s="286"/>
      <c r="V5" s="286"/>
      <c r="W5" s="286"/>
      <c r="X5" s="286"/>
      <c r="Y5" s="286"/>
      <c r="Z5" s="286"/>
      <c r="AC5" s="330"/>
    </row>
    <row r="6" spans="1:30" ht="15.6">
      <c r="A6" s="871"/>
      <c r="B6" s="92" t="s">
        <v>524</v>
      </c>
      <c r="C6" s="286"/>
      <c r="D6" s="286"/>
      <c r="E6" s="286"/>
      <c r="F6" s="286"/>
      <c r="G6" s="286"/>
      <c r="H6" s="286"/>
      <c r="I6" s="286"/>
      <c r="J6" s="286"/>
      <c r="K6" s="286"/>
      <c r="L6" s="286"/>
      <c r="M6" s="286"/>
      <c r="N6" s="286"/>
      <c r="O6" s="286"/>
      <c r="P6" s="286"/>
      <c r="Q6" s="286"/>
      <c r="R6" s="286"/>
      <c r="S6" s="286"/>
      <c r="T6" s="286"/>
      <c r="U6" s="286"/>
      <c r="V6" s="286"/>
      <c r="W6" s="286"/>
      <c r="X6" s="286"/>
      <c r="Y6" s="286"/>
      <c r="Z6" s="286"/>
      <c r="AC6" s="330"/>
    </row>
    <row r="7" spans="1:30" ht="15.6">
      <c r="A7" s="871"/>
      <c r="B7" s="92" t="s">
        <v>56</v>
      </c>
      <c r="C7" s="286"/>
      <c r="D7" s="286"/>
      <c r="E7" s="286"/>
      <c r="F7" s="286"/>
      <c r="G7" s="286"/>
      <c r="H7" s="286"/>
      <c r="I7" s="286"/>
      <c r="J7" s="286"/>
      <c r="K7" s="286"/>
      <c r="L7" s="286"/>
      <c r="M7" s="286"/>
      <c r="N7" s="286"/>
      <c r="O7" s="286"/>
      <c r="P7" s="286"/>
      <c r="Q7" s="286"/>
      <c r="R7" s="286"/>
      <c r="S7" s="286"/>
      <c r="T7" s="286"/>
      <c r="U7" s="286"/>
      <c r="V7" s="286"/>
      <c r="W7" s="286"/>
      <c r="X7" s="286"/>
      <c r="Y7" s="533"/>
      <c r="Z7" s="533"/>
      <c r="AC7" s="330"/>
    </row>
    <row r="8" spans="1:30" ht="15.6">
      <c r="A8" s="871" t="s">
        <v>12</v>
      </c>
      <c r="B8" s="92" t="s">
        <v>84</v>
      </c>
      <c r="C8" s="286" t="s">
        <v>94</v>
      </c>
      <c r="D8" s="286" t="s">
        <v>94</v>
      </c>
      <c r="E8" s="286" t="s">
        <v>94</v>
      </c>
      <c r="F8" s="286" t="s">
        <v>94</v>
      </c>
      <c r="G8" s="286" t="s">
        <v>94</v>
      </c>
      <c r="H8" s="286" t="s">
        <v>94</v>
      </c>
      <c r="I8" s="286" t="s">
        <v>94</v>
      </c>
      <c r="J8" s="286" t="s">
        <v>94</v>
      </c>
      <c r="K8" s="286" t="s">
        <v>94</v>
      </c>
      <c r="L8" s="286" t="s">
        <v>94</v>
      </c>
      <c r="M8" s="286" t="s">
        <v>94</v>
      </c>
      <c r="N8" s="286" t="s">
        <v>94</v>
      </c>
      <c r="O8" s="286" t="s">
        <v>94</v>
      </c>
      <c r="P8" s="286" t="s">
        <v>94</v>
      </c>
      <c r="Q8" s="286" t="s">
        <v>94</v>
      </c>
      <c r="R8" s="286" t="s">
        <v>94</v>
      </c>
      <c r="S8" s="286" t="s">
        <v>94</v>
      </c>
      <c r="T8" s="286" t="s">
        <v>94</v>
      </c>
      <c r="U8" s="286" t="s">
        <v>94</v>
      </c>
      <c r="V8" s="286" t="s">
        <v>94</v>
      </c>
      <c r="W8" s="286" t="s">
        <v>94</v>
      </c>
      <c r="X8" s="286" t="s">
        <v>94</v>
      </c>
      <c r="Y8" s="286" t="s">
        <v>94</v>
      </c>
      <c r="Z8" s="286" t="s">
        <v>94</v>
      </c>
      <c r="AC8" s="330"/>
    </row>
    <row r="9" spans="1:30" ht="15.6">
      <c r="A9" s="871"/>
      <c r="B9" s="92" t="s">
        <v>57</v>
      </c>
      <c r="C9" s="286" t="s">
        <v>94</v>
      </c>
      <c r="D9" s="286" t="s">
        <v>94</v>
      </c>
      <c r="E9" s="286" t="s">
        <v>94</v>
      </c>
      <c r="F9" s="286" t="s">
        <v>94</v>
      </c>
      <c r="G9" s="286" t="s">
        <v>94</v>
      </c>
      <c r="H9" s="286" t="s">
        <v>94</v>
      </c>
      <c r="I9" s="286" t="s">
        <v>94</v>
      </c>
      <c r="J9" s="286" t="s">
        <v>94</v>
      </c>
      <c r="K9" s="286" t="s">
        <v>94</v>
      </c>
      <c r="L9" s="286" t="s">
        <v>94</v>
      </c>
      <c r="M9" s="286" t="s">
        <v>94</v>
      </c>
      <c r="N9" s="286" t="s">
        <v>94</v>
      </c>
      <c r="O9" s="286" t="s">
        <v>94</v>
      </c>
      <c r="P9" s="286" t="s">
        <v>94</v>
      </c>
      <c r="Q9" s="286" t="s">
        <v>94</v>
      </c>
      <c r="R9" s="286" t="s">
        <v>94</v>
      </c>
      <c r="S9" s="286" t="s">
        <v>94</v>
      </c>
      <c r="T9" s="286" t="s">
        <v>94</v>
      </c>
      <c r="U9" s="286" t="s">
        <v>94</v>
      </c>
      <c r="V9" s="286" t="s">
        <v>94</v>
      </c>
      <c r="W9" s="286" t="s">
        <v>94</v>
      </c>
      <c r="X9" s="286" t="s">
        <v>94</v>
      </c>
      <c r="Y9" s="286" t="s">
        <v>94</v>
      </c>
      <c r="Z9" s="286" t="s">
        <v>94</v>
      </c>
      <c r="AC9" s="330"/>
    </row>
    <row r="10" spans="1:30" ht="15.6">
      <c r="A10" s="871"/>
      <c r="B10" s="92" t="s">
        <v>524</v>
      </c>
      <c r="C10" s="286" t="s">
        <v>94</v>
      </c>
      <c r="D10" s="286" t="s">
        <v>94</v>
      </c>
      <c r="E10" s="286" t="s">
        <v>94</v>
      </c>
      <c r="F10" s="286" t="s">
        <v>94</v>
      </c>
      <c r="G10" s="286" t="s">
        <v>94</v>
      </c>
      <c r="H10" s="286" t="s">
        <v>94</v>
      </c>
      <c r="I10" s="286" t="s">
        <v>94</v>
      </c>
      <c r="J10" s="286" t="s">
        <v>94</v>
      </c>
      <c r="K10" s="286" t="s">
        <v>94</v>
      </c>
      <c r="L10" s="286" t="s">
        <v>94</v>
      </c>
      <c r="M10" s="286" t="s">
        <v>94</v>
      </c>
      <c r="N10" s="286" t="s">
        <v>94</v>
      </c>
      <c r="O10" s="286" t="s">
        <v>94</v>
      </c>
      <c r="P10" s="286" t="s">
        <v>94</v>
      </c>
      <c r="Q10" s="286" t="s">
        <v>94</v>
      </c>
      <c r="R10" s="286" t="s">
        <v>94</v>
      </c>
      <c r="S10" s="286" t="s">
        <v>94</v>
      </c>
      <c r="T10" s="286" t="s">
        <v>94</v>
      </c>
      <c r="U10" s="286" t="s">
        <v>94</v>
      </c>
      <c r="V10" s="286" t="s">
        <v>94</v>
      </c>
      <c r="W10" s="286" t="s">
        <v>94</v>
      </c>
      <c r="X10" s="286" t="s">
        <v>94</v>
      </c>
      <c r="Y10" s="286" t="s">
        <v>94</v>
      </c>
      <c r="Z10" s="286" t="s">
        <v>94</v>
      </c>
      <c r="AC10" s="330"/>
    </row>
    <row r="11" spans="1:30" ht="15.6">
      <c r="A11" s="871"/>
      <c r="B11" s="92" t="s">
        <v>56</v>
      </c>
      <c r="C11" s="286" t="s">
        <v>94</v>
      </c>
      <c r="D11" s="286" t="s">
        <v>94</v>
      </c>
      <c r="E11" s="286" t="s">
        <v>94</v>
      </c>
      <c r="F11" s="286" t="s">
        <v>94</v>
      </c>
      <c r="G11" s="286" t="s">
        <v>94</v>
      </c>
      <c r="H11" s="286" t="s">
        <v>94</v>
      </c>
      <c r="I11" s="286" t="s">
        <v>94</v>
      </c>
      <c r="J11" s="286" t="s">
        <v>94</v>
      </c>
      <c r="K11" s="286" t="s">
        <v>94</v>
      </c>
      <c r="L11" s="286" t="s">
        <v>94</v>
      </c>
      <c r="M11" s="286" t="s">
        <v>94</v>
      </c>
      <c r="N11" s="286" t="s">
        <v>94</v>
      </c>
      <c r="O11" s="286" t="s">
        <v>94</v>
      </c>
      <c r="P11" s="286" t="s">
        <v>94</v>
      </c>
      <c r="Q11" s="286" t="s">
        <v>94</v>
      </c>
      <c r="R11" s="286" t="s">
        <v>94</v>
      </c>
      <c r="S11" s="286" t="s">
        <v>94</v>
      </c>
      <c r="T11" s="286" t="s">
        <v>94</v>
      </c>
      <c r="U11" s="286" t="s">
        <v>94</v>
      </c>
      <c r="V11" s="286" t="s">
        <v>94</v>
      </c>
      <c r="W11" s="286" t="s">
        <v>94</v>
      </c>
      <c r="X11" s="286" t="s">
        <v>94</v>
      </c>
      <c r="Y11" s="286" t="s">
        <v>94</v>
      </c>
      <c r="Z11" s="286" t="s">
        <v>94</v>
      </c>
      <c r="AB11" s="33"/>
      <c r="AC11" s="330"/>
    </row>
    <row r="12" spans="1:30" ht="15.6">
      <c r="A12" s="871" t="s">
        <v>483</v>
      </c>
      <c r="B12" s="92" t="s">
        <v>84</v>
      </c>
      <c r="C12" s="286" t="s">
        <v>94</v>
      </c>
      <c r="D12" s="286" t="s">
        <v>94</v>
      </c>
      <c r="E12" s="286" t="s">
        <v>94</v>
      </c>
      <c r="F12" s="286" t="s">
        <v>94</v>
      </c>
      <c r="G12" s="286" t="s">
        <v>94</v>
      </c>
      <c r="H12" s="286" t="s">
        <v>94</v>
      </c>
      <c r="I12" s="286" t="s">
        <v>94</v>
      </c>
      <c r="J12" s="286" t="s">
        <v>94</v>
      </c>
      <c r="K12" s="286" t="s">
        <v>94</v>
      </c>
      <c r="L12" s="286" t="s">
        <v>94</v>
      </c>
      <c r="M12" s="286" t="s">
        <v>94</v>
      </c>
      <c r="N12" s="286" t="s">
        <v>94</v>
      </c>
      <c r="O12" s="286" t="s">
        <v>94</v>
      </c>
      <c r="P12" s="286" t="s">
        <v>94</v>
      </c>
      <c r="Q12" s="286" t="s">
        <v>94</v>
      </c>
      <c r="R12" s="286" t="s">
        <v>94</v>
      </c>
      <c r="S12" s="286" t="s">
        <v>94</v>
      </c>
      <c r="T12" s="286" t="s">
        <v>94</v>
      </c>
      <c r="U12" s="286" t="s">
        <v>94</v>
      </c>
      <c r="V12" s="286" t="s">
        <v>94</v>
      </c>
      <c r="W12" s="286" t="s">
        <v>94</v>
      </c>
      <c r="X12" s="286" t="s">
        <v>94</v>
      </c>
      <c r="Y12" s="286" t="s">
        <v>94</v>
      </c>
      <c r="Z12" s="286" t="s">
        <v>94</v>
      </c>
      <c r="AB12" s="33"/>
      <c r="AC12" s="330"/>
    </row>
    <row r="13" spans="1:30" ht="15.6">
      <c r="A13" s="871"/>
      <c r="B13" s="92" t="s">
        <v>57</v>
      </c>
      <c r="C13" s="286" t="s">
        <v>94</v>
      </c>
      <c r="D13" s="286" t="s">
        <v>94</v>
      </c>
      <c r="E13" s="286" t="s">
        <v>94</v>
      </c>
      <c r="F13" s="286" t="s">
        <v>94</v>
      </c>
      <c r="G13" s="286" t="s">
        <v>94</v>
      </c>
      <c r="H13" s="286" t="s">
        <v>94</v>
      </c>
      <c r="I13" s="286" t="s">
        <v>94</v>
      </c>
      <c r="J13" s="286" t="s">
        <v>94</v>
      </c>
      <c r="K13" s="286" t="s">
        <v>94</v>
      </c>
      <c r="L13" s="286" t="s">
        <v>94</v>
      </c>
      <c r="M13" s="286" t="s">
        <v>94</v>
      </c>
      <c r="N13" s="286" t="s">
        <v>94</v>
      </c>
      <c r="O13" s="286" t="s">
        <v>94</v>
      </c>
      <c r="P13" s="286" t="s">
        <v>94</v>
      </c>
      <c r="Q13" s="286" t="s">
        <v>94</v>
      </c>
      <c r="R13" s="286" t="s">
        <v>94</v>
      </c>
      <c r="S13" s="286" t="s">
        <v>94</v>
      </c>
      <c r="T13" s="286" t="s">
        <v>94</v>
      </c>
      <c r="U13" s="286" t="s">
        <v>94</v>
      </c>
      <c r="V13" s="286" t="s">
        <v>94</v>
      </c>
      <c r="W13" s="286" t="s">
        <v>94</v>
      </c>
      <c r="X13" s="286" t="s">
        <v>94</v>
      </c>
      <c r="Y13" s="286" t="s">
        <v>94</v>
      </c>
      <c r="Z13" s="286" t="s">
        <v>94</v>
      </c>
      <c r="AB13" s="33"/>
      <c r="AC13" s="330"/>
    </row>
    <row r="14" spans="1:30" ht="15.6">
      <c r="A14" s="871"/>
      <c r="B14" s="92" t="s">
        <v>524</v>
      </c>
      <c r="C14" s="286" t="s">
        <v>94</v>
      </c>
      <c r="D14" s="286" t="s">
        <v>94</v>
      </c>
      <c r="E14" s="286" t="s">
        <v>94</v>
      </c>
      <c r="F14" s="286" t="s">
        <v>94</v>
      </c>
      <c r="G14" s="286" t="s">
        <v>94</v>
      </c>
      <c r="H14" s="286" t="s">
        <v>94</v>
      </c>
      <c r="I14" s="286" t="s">
        <v>94</v>
      </c>
      <c r="J14" s="286" t="s">
        <v>94</v>
      </c>
      <c r="K14" s="286" t="s">
        <v>94</v>
      </c>
      <c r="L14" s="286" t="s">
        <v>94</v>
      </c>
      <c r="M14" s="286" t="s">
        <v>94</v>
      </c>
      <c r="N14" s="286" t="s">
        <v>94</v>
      </c>
      <c r="O14" s="286" t="s">
        <v>94</v>
      </c>
      <c r="P14" s="286" t="s">
        <v>94</v>
      </c>
      <c r="Q14" s="286" t="s">
        <v>94</v>
      </c>
      <c r="R14" s="286" t="s">
        <v>94</v>
      </c>
      <c r="S14" s="286" t="s">
        <v>94</v>
      </c>
      <c r="T14" s="286" t="s">
        <v>94</v>
      </c>
      <c r="U14" s="286" t="s">
        <v>94</v>
      </c>
      <c r="V14" s="286" t="s">
        <v>94</v>
      </c>
      <c r="W14" s="286" t="s">
        <v>94</v>
      </c>
      <c r="X14" s="286" t="s">
        <v>94</v>
      </c>
      <c r="Y14" s="286" t="s">
        <v>94</v>
      </c>
      <c r="Z14" s="286" t="s">
        <v>94</v>
      </c>
      <c r="AB14" s="33"/>
      <c r="AC14" s="330"/>
    </row>
    <row r="15" spans="1:30" ht="15.6">
      <c r="A15" s="871"/>
      <c r="B15" s="92" t="s">
        <v>56</v>
      </c>
      <c r="C15" s="286" t="s">
        <v>94</v>
      </c>
      <c r="D15" s="286" t="s">
        <v>94</v>
      </c>
      <c r="E15" s="286" t="s">
        <v>94</v>
      </c>
      <c r="F15" s="286" t="s">
        <v>94</v>
      </c>
      <c r="G15" s="286" t="s">
        <v>94</v>
      </c>
      <c r="H15" s="286" t="s">
        <v>94</v>
      </c>
      <c r="I15" s="286" t="s">
        <v>94</v>
      </c>
      <c r="J15" s="286" t="s">
        <v>94</v>
      </c>
      <c r="K15" s="286" t="s">
        <v>94</v>
      </c>
      <c r="L15" s="286" t="s">
        <v>94</v>
      </c>
      <c r="M15" s="286" t="s">
        <v>94</v>
      </c>
      <c r="N15" s="286" t="s">
        <v>94</v>
      </c>
      <c r="O15" s="286" t="s">
        <v>94</v>
      </c>
      <c r="P15" s="286" t="s">
        <v>94</v>
      </c>
      <c r="Q15" s="286" t="s">
        <v>94</v>
      </c>
      <c r="R15" s="286" t="s">
        <v>94</v>
      </c>
      <c r="S15" s="286" t="s">
        <v>94</v>
      </c>
      <c r="T15" s="286" t="s">
        <v>94</v>
      </c>
      <c r="U15" s="286" t="s">
        <v>94</v>
      </c>
      <c r="V15" s="286" t="s">
        <v>94</v>
      </c>
      <c r="W15" s="286" t="s">
        <v>94</v>
      </c>
      <c r="X15" s="286" t="s">
        <v>94</v>
      </c>
      <c r="Y15" s="286" t="s">
        <v>94</v>
      </c>
      <c r="Z15" s="286" t="s">
        <v>94</v>
      </c>
      <c r="AB15" s="33"/>
      <c r="AC15" s="330"/>
    </row>
    <row r="16" spans="1:30" ht="15.6">
      <c r="A16" s="872" t="s">
        <v>89</v>
      </c>
      <c r="B16" s="92" t="s">
        <v>84</v>
      </c>
      <c r="C16" s="286">
        <v>1.879</v>
      </c>
      <c r="D16" s="286">
        <v>1.615</v>
      </c>
      <c r="E16" s="286">
        <v>1.389</v>
      </c>
      <c r="F16" s="286">
        <v>1.56</v>
      </c>
      <c r="G16" s="286">
        <v>1.56</v>
      </c>
      <c r="H16" s="286">
        <v>1.57</v>
      </c>
      <c r="I16" s="286">
        <v>1.76</v>
      </c>
      <c r="J16" s="286">
        <v>1.76</v>
      </c>
      <c r="K16" s="286">
        <v>2.2200000000000002</v>
      </c>
      <c r="L16" s="286">
        <v>2.4889999999999999</v>
      </c>
      <c r="M16" s="286">
        <v>3.129</v>
      </c>
      <c r="N16" s="286">
        <v>2.6150000000000002</v>
      </c>
      <c r="O16" s="286">
        <v>3.2</v>
      </c>
      <c r="P16" s="286">
        <v>2.9</v>
      </c>
      <c r="Q16" s="286">
        <v>2.4710000000000001</v>
      </c>
      <c r="R16" s="286">
        <v>3.206</v>
      </c>
      <c r="S16" s="286">
        <v>3.2869999999999999</v>
      </c>
      <c r="T16" s="286">
        <v>3.371</v>
      </c>
      <c r="U16" s="286">
        <v>3.387</v>
      </c>
      <c r="V16" s="286">
        <v>2.8610000000000002</v>
      </c>
      <c r="W16" s="533">
        <v>2.7490000000000001</v>
      </c>
      <c r="X16" s="286">
        <v>3.9325900000000003</v>
      </c>
      <c r="Y16" s="286">
        <v>3.0709599999999999</v>
      </c>
      <c r="Z16" s="286">
        <v>2.9072</v>
      </c>
      <c r="AC16" s="619"/>
      <c r="AD16" s="621"/>
    </row>
    <row r="17" spans="1:30">
      <c r="A17" s="872"/>
      <c r="B17" s="92" t="s">
        <v>57</v>
      </c>
      <c r="C17" s="286">
        <v>2723</v>
      </c>
      <c r="D17" s="286">
        <v>2341</v>
      </c>
      <c r="E17" s="286">
        <v>2013</v>
      </c>
      <c r="F17" s="286">
        <v>3000</v>
      </c>
      <c r="G17" s="286">
        <v>4216</v>
      </c>
      <c r="H17" s="286">
        <v>4243</v>
      </c>
      <c r="I17" s="286">
        <v>4757</v>
      </c>
      <c r="J17" s="286">
        <v>5351</v>
      </c>
      <c r="K17" s="286">
        <v>6000</v>
      </c>
      <c r="L17" s="286">
        <v>6730</v>
      </c>
      <c r="M17" s="286">
        <v>7549</v>
      </c>
      <c r="N17" s="286">
        <v>8255</v>
      </c>
      <c r="O17" s="286">
        <v>8400</v>
      </c>
      <c r="P17" s="286">
        <v>7612.5</v>
      </c>
      <c r="Q17" s="286"/>
      <c r="R17" s="286"/>
      <c r="S17" s="286"/>
      <c r="T17" s="286"/>
      <c r="U17" s="286"/>
      <c r="V17" s="286"/>
      <c r="W17" s="286"/>
      <c r="X17" s="286"/>
      <c r="Y17" s="286"/>
      <c r="Z17" s="286"/>
    </row>
    <row r="18" spans="1:30">
      <c r="A18" s="872"/>
      <c r="B18" s="92" t="s">
        <v>524</v>
      </c>
      <c r="C18" s="286">
        <v>2723</v>
      </c>
      <c r="D18" s="286">
        <v>2341</v>
      </c>
      <c r="E18" s="286">
        <v>2013</v>
      </c>
      <c r="F18" s="286">
        <v>3000</v>
      </c>
      <c r="G18" s="286">
        <v>4216</v>
      </c>
      <c r="H18" s="286">
        <v>4243</v>
      </c>
      <c r="I18" s="286">
        <v>4757</v>
      </c>
      <c r="J18" s="286">
        <v>5351</v>
      </c>
      <c r="K18" s="286">
        <v>6000</v>
      </c>
      <c r="L18" s="286">
        <v>6730</v>
      </c>
      <c r="M18" s="286">
        <v>7549</v>
      </c>
      <c r="N18" s="286">
        <v>11093</v>
      </c>
      <c r="O18" s="286">
        <v>12000</v>
      </c>
      <c r="P18" s="286">
        <v>10000</v>
      </c>
      <c r="Q18" s="286">
        <v>10500</v>
      </c>
      <c r="R18" s="286">
        <v>11000</v>
      </c>
      <c r="S18" s="286">
        <v>11500</v>
      </c>
      <c r="T18" s="286">
        <v>12000</v>
      </c>
      <c r="U18" s="286">
        <v>12275</v>
      </c>
      <c r="V18" s="286">
        <v>10554</v>
      </c>
      <c r="W18" s="533">
        <v>9821</v>
      </c>
      <c r="X18" s="286"/>
      <c r="Y18" s="286"/>
      <c r="Z18" s="286"/>
    </row>
    <row r="19" spans="1:30" ht="15.6">
      <c r="A19" s="872"/>
      <c r="B19" s="92" t="s">
        <v>56</v>
      </c>
      <c r="C19" s="286">
        <v>690.04774146162322</v>
      </c>
      <c r="D19" s="286">
        <v>689.8761213156771</v>
      </c>
      <c r="E19" s="286">
        <v>690.01490312965723</v>
      </c>
      <c r="F19" s="286">
        <v>520</v>
      </c>
      <c r="G19" s="286">
        <v>370.01897533206829</v>
      </c>
      <c r="H19" s="286">
        <v>370.02121140702332</v>
      </c>
      <c r="I19" s="286">
        <v>369.98108051292832</v>
      </c>
      <c r="J19" s="286">
        <v>328.9104840216782</v>
      </c>
      <c r="K19" s="286">
        <v>370</v>
      </c>
      <c r="L19" s="286">
        <v>369.83655274888559</v>
      </c>
      <c r="M19" s="286">
        <v>328.38786594250894</v>
      </c>
      <c r="N19" s="286">
        <v>314.96062992125985</v>
      </c>
      <c r="O19" s="286">
        <v>380.95238095238096</v>
      </c>
      <c r="P19" s="286">
        <v>380.95238095238096</v>
      </c>
      <c r="Q19" s="286">
        <v>296.8</v>
      </c>
      <c r="R19" s="286">
        <v>291.5</v>
      </c>
      <c r="S19" s="286">
        <v>285.8</v>
      </c>
      <c r="T19" s="286">
        <v>280.90000000000003</v>
      </c>
      <c r="U19" s="286">
        <v>275.90000000000003</v>
      </c>
      <c r="V19" s="286">
        <v>271.10000000000002</v>
      </c>
      <c r="W19" s="533">
        <v>279.90000000000003</v>
      </c>
      <c r="X19" s="286">
        <v>106.4</v>
      </c>
      <c r="Y19" s="286">
        <v>106.4</v>
      </c>
      <c r="Z19" s="286">
        <v>106.4</v>
      </c>
      <c r="AC19" s="619"/>
      <c r="AD19" s="621"/>
    </row>
    <row r="20" spans="1:30" ht="16.5" customHeight="1">
      <c r="A20" s="871" t="s">
        <v>482</v>
      </c>
      <c r="B20" s="92" t="s">
        <v>84</v>
      </c>
      <c r="C20" s="286" t="s">
        <v>94</v>
      </c>
      <c r="D20" s="286" t="s">
        <v>94</v>
      </c>
      <c r="E20" s="286" t="s">
        <v>94</v>
      </c>
      <c r="F20" s="286" t="s">
        <v>94</v>
      </c>
      <c r="G20" s="286" t="s">
        <v>94</v>
      </c>
      <c r="H20" s="286" t="s">
        <v>94</v>
      </c>
      <c r="I20" s="286" t="s">
        <v>94</v>
      </c>
      <c r="J20" s="286" t="s">
        <v>94</v>
      </c>
      <c r="K20" s="286" t="s">
        <v>94</v>
      </c>
      <c r="L20" s="286" t="s">
        <v>94</v>
      </c>
      <c r="M20" s="286" t="s">
        <v>94</v>
      </c>
      <c r="N20" s="286" t="s">
        <v>94</v>
      </c>
      <c r="O20" s="286" t="s">
        <v>94</v>
      </c>
      <c r="P20" s="286" t="s">
        <v>94</v>
      </c>
      <c r="Q20" s="286" t="s">
        <v>94</v>
      </c>
      <c r="R20" s="286" t="s">
        <v>94</v>
      </c>
      <c r="S20" s="286" t="s">
        <v>94</v>
      </c>
      <c r="T20" s="286" t="s">
        <v>94</v>
      </c>
      <c r="U20" s="286" t="s">
        <v>94</v>
      </c>
      <c r="V20" s="286" t="s">
        <v>94</v>
      </c>
      <c r="W20" s="286" t="s">
        <v>94</v>
      </c>
      <c r="X20" s="286" t="s">
        <v>94</v>
      </c>
      <c r="Y20" s="286" t="s">
        <v>94</v>
      </c>
      <c r="Z20" s="286" t="s">
        <v>94</v>
      </c>
      <c r="AA20" t="s">
        <v>15</v>
      </c>
    </row>
    <row r="21" spans="1:30">
      <c r="A21" s="871"/>
      <c r="B21" s="92" t="s">
        <v>57</v>
      </c>
      <c r="C21" s="286" t="s">
        <v>94</v>
      </c>
      <c r="D21" s="286" t="s">
        <v>94</v>
      </c>
      <c r="E21" s="286" t="s">
        <v>94</v>
      </c>
      <c r="F21" s="286" t="s">
        <v>94</v>
      </c>
      <c r="G21" s="286" t="s">
        <v>94</v>
      </c>
      <c r="H21" s="286" t="s">
        <v>94</v>
      </c>
      <c r="I21" s="286" t="s">
        <v>94</v>
      </c>
      <c r="J21" s="286" t="s">
        <v>94</v>
      </c>
      <c r="K21" s="286" t="s">
        <v>94</v>
      </c>
      <c r="L21" s="286" t="s">
        <v>94</v>
      </c>
      <c r="M21" s="286" t="s">
        <v>94</v>
      </c>
      <c r="N21" s="286" t="s">
        <v>94</v>
      </c>
      <c r="O21" s="286" t="s">
        <v>94</v>
      </c>
      <c r="P21" s="286" t="s">
        <v>94</v>
      </c>
      <c r="Q21" s="286" t="s">
        <v>94</v>
      </c>
      <c r="R21" s="286" t="s">
        <v>94</v>
      </c>
      <c r="S21" s="286" t="s">
        <v>94</v>
      </c>
      <c r="T21" s="286" t="s">
        <v>94</v>
      </c>
      <c r="U21" s="286" t="s">
        <v>94</v>
      </c>
      <c r="V21" s="286" t="s">
        <v>94</v>
      </c>
      <c r="W21" s="286" t="s">
        <v>94</v>
      </c>
      <c r="X21" s="286" t="s">
        <v>94</v>
      </c>
      <c r="Y21" s="286" t="s">
        <v>94</v>
      </c>
      <c r="Z21" s="286" t="s">
        <v>94</v>
      </c>
    </row>
    <row r="22" spans="1:30">
      <c r="A22" s="871"/>
      <c r="B22" s="92" t="s">
        <v>524</v>
      </c>
      <c r="C22" s="286" t="s">
        <v>94</v>
      </c>
      <c r="D22" s="286" t="s">
        <v>94</v>
      </c>
      <c r="E22" s="286" t="s">
        <v>94</v>
      </c>
      <c r="F22" s="286" t="s">
        <v>94</v>
      </c>
      <c r="G22" s="286" t="s">
        <v>94</v>
      </c>
      <c r="H22" s="286" t="s">
        <v>94</v>
      </c>
      <c r="I22" s="286" t="s">
        <v>94</v>
      </c>
      <c r="J22" s="286" t="s">
        <v>94</v>
      </c>
      <c r="K22" s="286" t="s">
        <v>94</v>
      </c>
      <c r="L22" s="286" t="s">
        <v>94</v>
      </c>
      <c r="M22" s="286" t="s">
        <v>94</v>
      </c>
      <c r="N22" s="286" t="s">
        <v>94</v>
      </c>
      <c r="O22" s="286" t="s">
        <v>94</v>
      </c>
      <c r="P22" s="286" t="s">
        <v>94</v>
      </c>
      <c r="Q22" s="286" t="s">
        <v>94</v>
      </c>
      <c r="R22" s="286" t="s">
        <v>94</v>
      </c>
      <c r="S22" s="286" t="s">
        <v>94</v>
      </c>
      <c r="T22" s="286" t="s">
        <v>94</v>
      </c>
      <c r="U22" s="286" t="s">
        <v>94</v>
      </c>
      <c r="V22" s="286" t="s">
        <v>94</v>
      </c>
      <c r="W22" s="286" t="s">
        <v>94</v>
      </c>
      <c r="X22" s="286" t="s">
        <v>94</v>
      </c>
      <c r="Y22" s="286" t="s">
        <v>94</v>
      </c>
      <c r="Z22" s="286" t="s">
        <v>94</v>
      </c>
    </row>
    <row r="23" spans="1:30">
      <c r="A23" s="871"/>
      <c r="B23" s="92" t="s">
        <v>56</v>
      </c>
      <c r="C23" s="286" t="s">
        <v>94</v>
      </c>
      <c r="D23" s="286" t="s">
        <v>94</v>
      </c>
      <c r="E23" s="286" t="s">
        <v>94</v>
      </c>
      <c r="F23" s="286" t="s">
        <v>94</v>
      </c>
      <c r="G23" s="286" t="s">
        <v>94</v>
      </c>
      <c r="H23" s="286" t="s">
        <v>94</v>
      </c>
      <c r="I23" s="286" t="s">
        <v>94</v>
      </c>
      <c r="J23" s="286" t="s">
        <v>94</v>
      </c>
      <c r="K23" s="286" t="s">
        <v>94</v>
      </c>
      <c r="L23" s="286" t="s">
        <v>94</v>
      </c>
      <c r="M23" s="286" t="s">
        <v>94</v>
      </c>
      <c r="N23" s="286" t="s">
        <v>94</v>
      </c>
      <c r="O23" s="286" t="s">
        <v>94</v>
      </c>
      <c r="P23" s="286" t="s">
        <v>94</v>
      </c>
      <c r="Q23" s="286" t="s">
        <v>94</v>
      </c>
      <c r="R23" s="286" t="s">
        <v>94</v>
      </c>
      <c r="S23" s="286" t="s">
        <v>94</v>
      </c>
      <c r="T23" s="286" t="s">
        <v>94</v>
      </c>
      <c r="U23" s="286" t="s">
        <v>94</v>
      </c>
      <c r="V23" s="286" t="s">
        <v>94</v>
      </c>
      <c r="W23" s="286" t="s">
        <v>94</v>
      </c>
      <c r="X23" s="286" t="s">
        <v>94</v>
      </c>
      <c r="Y23" s="286" t="s">
        <v>94</v>
      </c>
      <c r="Z23" s="286" t="s">
        <v>94</v>
      </c>
    </row>
    <row r="24" spans="1:30">
      <c r="A24" s="871" t="s">
        <v>11</v>
      </c>
      <c r="B24" s="92" t="s">
        <v>84</v>
      </c>
      <c r="C24" s="286" t="s">
        <v>94</v>
      </c>
      <c r="D24" s="286" t="s">
        <v>94</v>
      </c>
      <c r="E24" s="286" t="s">
        <v>94</v>
      </c>
      <c r="F24" s="286" t="s">
        <v>94</v>
      </c>
      <c r="G24" s="286" t="s">
        <v>94</v>
      </c>
      <c r="H24" s="286" t="s">
        <v>94</v>
      </c>
      <c r="I24" s="286" t="s">
        <v>94</v>
      </c>
      <c r="J24" s="286" t="s">
        <v>94</v>
      </c>
      <c r="K24" s="286" t="s">
        <v>94</v>
      </c>
      <c r="L24" s="286" t="s">
        <v>94</v>
      </c>
      <c r="M24" s="286" t="s">
        <v>94</v>
      </c>
      <c r="N24" s="286" t="s">
        <v>94</v>
      </c>
      <c r="O24" s="286" t="s">
        <v>94</v>
      </c>
      <c r="P24" s="286" t="s">
        <v>94</v>
      </c>
      <c r="Q24" s="286" t="s">
        <v>94</v>
      </c>
      <c r="R24" s="286" t="s">
        <v>94</v>
      </c>
      <c r="S24" s="286" t="s">
        <v>94</v>
      </c>
      <c r="T24" s="286" t="s">
        <v>94</v>
      </c>
      <c r="U24" s="286" t="s">
        <v>94</v>
      </c>
      <c r="V24" s="286" t="s">
        <v>94</v>
      </c>
      <c r="W24" s="286" t="s">
        <v>94</v>
      </c>
      <c r="X24" s="286" t="s">
        <v>94</v>
      </c>
      <c r="Y24" s="286" t="s">
        <v>94</v>
      </c>
      <c r="Z24" s="286" t="s">
        <v>94</v>
      </c>
    </row>
    <row r="25" spans="1:30">
      <c r="A25" s="871"/>
      <c r="B25" s="92" t="s">
        <v>57</v>
      </c>
      <c r="C25" s="286" t="s">
        <v>94</v>
      </c>
      <c r="D25" s="286" t="s">
        <v>94</v>
      </c>
      <c r="E25" s="286" t="s">
        <v>94</v>
      </c>
      <c r="F25" s="286" t="s">
        <v>94</v>
      </c>
      <c r="G25" s="286" t="s">
        <v>94</v>
      </c>
      <c r="H25" s="286" t="s">
        <v>94</v>
      </c>
      <c r="I25" s="286" t="s">
        <v>94</v>
      </c>
      <c r="J25" s="286" t="s">
        <v>94</v>
      </c>
      <c r="K25" s="286" t="s">
        <v>94</v>
      </c>
      <c r="L25" s="286" t="s">
        <v>94</v>
      </c>
      <c r="M25" s="286" t="s">
        <v>94</v>
      </c>
      <c r="N25" s="286" t="s">
        <v>94</v>
      </c>
      <c r="O25" s="286" t="s">
        <v>94</v>
      </c>
      <c r="P25" s="286" t="s">
        <v>94</v>
      </c>
      <c r="Q25" s="286" t="s">
        <v>94</v>
      </c>
      <c r="R25" s="286" t="s">
        <v>94</v>
      </c>
      <c r="S25" s="286" t="s">
        <v>94</v>
      </c>
      <c r="T25" s="286" t="s">
        <v>94</v>
      </c>
      <c r="U25" s="286" t="s">
        <v>94</v>
      </c>
      <c r="V25" s="286" t="s">
        <v>94</v>
      </c>
      <c r="W25" s="286" t="s">
        <v>94</v>
      </c>
      <c r="X25" s="286" t="s">
        <v>94</v>
      </c>
      <c r="Y25" s="286" t="s">
        <v>94</v>
      </c>
      <c r="Z25" s="286" t="s">
        <v>94</v>
      </c>
    </row>
    <row r="26" spans="1:30">
      <c r="A26" s="871"/>
      <c r="B26" s="92" t="s">
        <v>524</v>
      </c>
      <c r="C26" s="286" t="s">
        <v>94</v>
      </c>
      <c r="D26" s="286" t="s">
        <v>94</v>
      </c>
      <c r="E26" s="286" t="s">
        <v>94</v>
      </c>
      <c r="F26" s="286" t="s">
        <v>94</v>
      </c>
      <c r="G26" s="286" t="s">
        <v>94</v>
      </c>
      <c r="H26" s="286" t="s">
        <v>94</v>
      </c>
      <c r="I26" s="286" t="s">
        <v>94</v>
      </c>
      <c r="J26" s="286" t="s">
        <v>94</v>
      </c>
      <c r="K26" s="286" t="s">
        <v>94</v>
      </c>
      <c r="L26" s="286" t="s">
        <v>94</v>
      </c>
      <c r="M26" s="286" t="s">
        <v>94</v>
      </c>
      <c r="N26" s="286" t="s">
        <v>94</v>
      </c>
      <c r="O26" s="286" t="s">
        <v>94</v>
      </c>
      <c r="P26" s="286" t="s">
        <v>94</v>
      </c>
      <c r="Q26" s="286" t="s">
        <v>94</v>
      </c>
      <c r="R26" s="286" t="s">
        <v>94</v>
      </c>
      <c r="S26" s="286" t="s">
        <v>94</v>
      </c>
      <c r="T26" s="286" t="s">
        <v>94</v>
      </c>
      <c r="U26" s="286" t="s">
        <v>94</v>
      </c>
      <c r="V26" s="286" t="s">
        <v>94</v>
      </c>
      <c r="W26" s="286" t="s">
        <v>94</v>
      </c>
      <c r="X26" s="286" t="s">
        <v>94</v>
      </c>
      <c r="Y26" s="286" t="s">
        <v>94</v>
      </c>
      <c r="Z26" s="286" t="s">
        <v>94</v>
      </c>
    </row>
    <row r="27" spans="1:30">
      <c r="A27" s="871"/>
      <c r="B27" s="92" t="s">
        <v>56</v>
      </c>
      <c r="C27" s="286" t="s">
        <v>94</v>
      </c>
      <c r="D27" s="286" t="s">
        <v>94</v>
      </c>
      <c r="E27" s="286" t="s">
        <v>94</v>
      </c>
      <c r="F27" s="286" t="s">
        <v>94</v>
      </c>
      <c r="G27" s="286" t="s">
        <v>94</v>
      </c>
      <c r="H27" s="286" t="s">
        <v>94</v>
      </c>
      <c r="I27" s="286" t="s">
        <v>94</v>
      </c>
      <c r="J27" s="286" t="s">
        <v>94</v>
      </c>
      <c r="K27" s="286" t="s">
        <v>94</v>
      </c>
      <c r="L27" s="286" t="s">
        <v>94</v>
      </c>
      <c r="M27" s="286" t="s">
        <v>94</v>
      </c>
      <c r="N27" s="286" t="s">
        <v>94</v>
      </c>
      <c r="O27" s="286" t="s">
        <v>94</v>
      </c>
      <c r="P27" s="286" t="s">
        <v>94</v>
      </c>
      <c r="Q27" s="286" t="s">
        <v>94</v>
      </c>
      <c r="R27" s="286" t="s">
        <v>94</v>
      </c>
      <c r="S27" s="286" t="s">
        <v>94</v>
      </c>
      <c r="T27" s="286" t="s">
        <v>94</v>
      </c>
      <c r="U27" s="286" t="s">
        <v>94</v>
      </c>
      <c r="V27" s="286" t="s">
        <v>94</v>
      </c>
      <c r="W27" s="286" t="s">
        <v>94</v>
      </c>
      <c r="X27" s="286" t="s">
        <v>94</v>
      </c>
      <c r="Y27" s="286" t="s">
        <v>94</v>
      </c>
      <c r="Z27" s="286" t="s">
        <v>94</v>
      </c>
    </row>
    <row r="28" spans="1:30" ht="15.6">
      <c r="A28" s="871" t="s">
        <v>10</v>
      </c>
      <c r="B28" s="92" t="s">
        <v>84</v>
      </c>
      <c r="C28" s="286">
        <v>0.49</v>
      </c>
      <c r="D28" s="286">
        <v>0.441</v>
      </c>
      <c r="E28" s="286">
        <v>0.51600000000000001</v>
      </c>
      <c r="F28" s="286">
        <v>0.56999999999999995</v>
      </c>
      <c r="G28" s="286">
        <v>0.36499999999999999</v>
      </c>
      <c r="H28" s="286">
        <v>0.35134599999999999</v>
      </c>
      <c r="I28" s="286">
        <v>0.35344199999999998</v>
      </c>
      <c r="J28" s="286">
        <v>0.37386799999999998</v>
      </c>
      <c r="K28" s="286">
        <v>0.24587000000000001</v>
      </c>
      <c r="L28" s="286">
        <v>0.32258799999999999</v>
      </c>
      <c r="M28" s="286">
        <v>0.31107400000000002</v>
      </c>
      <c r="N28" s="286">
        <v>0.54700000000000004</v>
      </c>
      <c r="O28" s="286">
        <v>0.6</v>
      </c>
      <c r="P28" s="286">
        <v>0.6</v>
      </c>
      <c r="Q28" s="286">
        <v>0.38600000000000001</v>
      </c>
      <c r="R28" s="286">
        <v>0.38700000000000001</v>
      </c>
      <c r="S28" s="286">
        <v>0.38900000000000001</v>
      </c>
      <c r="T28" s="286">
        <v>0.39100000000000001</v>
      </c>
      <c r="U28" s="286">
        <v>0.39300000000000002</v>
      </c>
      <c r="V28" s="286">
        <v>0.39600000000000002</v>
      </c>
      <c r="W28" s="533">
        <v>0.38200000000000001</v>
      </c>
      <c r="X28" s="286">
        <v>0.39679000000000003</v>
      </c>
      <c r="Y28" s="286">
        <v>0.39868999999999999</v>
      </c>
      <c r="Z28" s="286">
        <v>0.40059</v>
      </c>
      <c r="AC28" s="619"/>
      <c r="AD28" s="621"/>
    </row>
    <row r="29" spans="1:30">
      <c r="A29" s="871"/>
      <c r="B29" s="92" t="s">
        <v>57</v>
      </c>
      <c r="C29" s="630">
        <v>335</v>
      </c>
      <c r="D29" s="630">
        <v>241</v>
      </c>
      <c r="E29" s="630">
        <v>335</v>
      </c>
      <c r="F29" s="630">
        <v>335</v>
      </c>
      <c r="G29" s="630">
        <v>335</v>
      </c>
      <c r="H29" s="630">
        <v>335</v>
      </c>
      <c r="I29" s="630">
        <v>335</v>
      </c>
      <c r="J29" s="630">
        <v>335</v>
      </c>
      <c r="K29" s="630">
        <v>335</v>
      </c>
      <c r="L29" s="630">
        <v>335</v>
      </c>
      <c r="M29" s="630">
        <v>335</v>
      </c>
      <c r="N29" s="286">
        <v>593</v>
      </c>
      <c r="O29" s="286">
        <v>600</v>
      </c>
      <c r="P29" s="286">
        <v>600</v>
      </c>
      <c r="Q29" s="286"/>
      <c r="R29" s="286"/>
      <c r="S29" s="286"/>
      <c r="T29" s="286"/>
      <c r="U29" s="286"/>
      <c r="V29" s="286"/>
      <c r="W29" s="286"/>
      <c r="X29" s="286"/>
      <c r="Y29" s="286"/>
      <c r="Z29" s="286"/>
    </row>
    <row r="30" spans="1:30" ht="15.6">
      <c r="A30" s="871"/>
      <c r="B30" s="92" t="s">
        <v>524</v>
      </c>
      <c r="C30" s="286">
        <v>241</v>
      </c>
      <c r="D30" s="286">
        <v>241</v>
      </c>
      <c r="E30" s="286">
        <v>335</v>
      </c>
      <c r="F30" s="286">
        <v>335</v>
      </c>
      <c r="G30" s="286">
        <v>335</v>
      </c>
      <c r="H30" s="286">
        <v>340</v>
      </c>
      <c r="I30" s="286">
        <v>340</v>
      </c>
      <c r="J30" s="286">
        <v>345</v>
      </c>
      <c r="K30" s="286">
        <v>345</v>
      </c>
      <c r="L30" s="286">
        <v>482</v>
      </c>
      <c r="M30" s="286">
        <v>596</v>
      </c>
      <c r="N30" s="286">
        <v>720</v>
      </c>
      <c r="O30" s="286">
        <v>886</v>
      </c>
      <c r="P30" s="286">
        <v>1081</v>
      </c>
      <c r="Q30" s="286">
        <v>1460</v>
      </c>
      <c r="R30" s="533">
        <v>2116</v>
      </c>
      <c r="S30" s="533">
        <v>1552</v>
      </c>
      <c r="T30" s="533">
        <v>1709</v>
      </c>
      <c r="U30" s="533">
        <v>1792</v>
      </c>
      <c r="V30" s="533">
        <v>1685</v>
      </c>
      <c r="W30" s="533">
        <v>1729</v>
      </c>
      <c r="X30" s="286">
        <v>1052</v>
      </c>
      <c r="Y30" s="286">
        <v>1052</v>
      </c>
      <c r="Z30" s="286">
        <v>1052</v>
      </c>
      <c r="AC30" s="619"/>
      <c r="AD30" s="621"/>
    </row>
    <row r="31" spans="1:30" ht="15.6">
      <c r="A31" s="871"/>
      <c r="B31" s="92" t="s">
        <v>56</v>
      </c>
      <c r="C31" s="286">
        <v>1462.686567164179</v>
      </c>
      <c r="D31" s="286">
        <v>1829.8755186721992</v>
      </c>
      <c r="E31" s="286">
        <v>1540.2985074626865</v>
      </c>
      <c r="F31" s="286">
        <v>1701.4925373134329</v>
      </c>
      <c r="G31" s="286">
        <v>1089.5522388059701</v>
      </c>
      <c r="H31" s="286">
        <v>1048.7940298507463</v>
      </c>
      <c r="I31" s="286">
        <v>1055.0507462686567</v>
      </c>
      <c r="J31" s="286">
        <v>1116.023880597015</v>
      </c>
      <c r="K31" s="286">
        <v>733.94029850746267</v>
      </c>
      <c r="L31" s="286">
        <v>962.94925373134333</v>
      </c>
      <c r="M31" s="286">
        <v>928.57910447761196</v>
      </c>
      <c r="N31" s="286">
        <v>922.42833052276558</v>
      </c>
      <c r="O31" s="286">
        <v>1000</v>
      </c>
      <c r="P31" s="286">
        <v>1000</v>
      </c>
      <c r="Q31" s="286">
        <v>264.40000000000003</v>
      </c>
      <c r="R31" s="286">
        <v>182.9</v>
      </c>
      <c r="S31" s="286">
        <v>109.9</v>
      </c>
      <c r="T31" s="286">
        <v>100.2</v>
      </c>
      <c r="U31" s="286">
        <v>92.600000000000009</v>
      </c>
      <c r="V31" s="286">
        <v>89.4</v>
      </c>
      <c r="W31" s="533">
        <v>220.9</v>
      </c>
      <c r="X31" s="286">
        <v>377.1</v>
      </c>
      <c r="Y31" s="286">
        <v>378.9</v>
      </c>
      <c r="Z31" s="286">
        <v>380.8</v>
      </c>
      <c r="AC31" s="619"/>
      <c r="AD31" s="621"/>
    </row>
    <row r="32" spans="1:30" ht="15.6">
      <c r="A32" s="871" t="s">
        <v>9</v>
      </c>
      <c r="B32" s="92" t="s">
        <v>84</v>
      </c>
      <c r="C32" s="286">
        <v>38.469000000000001</v>
      </c>
      <c r="D32" s="286">
        <v>42.113999999999997</v>
      </c>
      <c r="E32" s="286">
        <v>36.770000000000003</v>
      </c>
      <c r="F32" s="286">
        <v>39.183999999999997</v>
      </c>
      <c r="G32" s="286">
        <v>41.692999999999998</v>
      </c>
      <c r="H32" s="286">
        <v>47.503999999999998</v>
      </c>
      <c r="I32" s="286">
        <v>41.04</v>
      </c>
      <c r="J32" s="286">
        <v>45.01</v>
      </c>
      <c r="K32" s="286">
        <v>48.140999999999998</v>
      </c>
      <c r="L32" s="286">
        <v>41.639000000000003</v>
      </c>
      <c r="M32" s="286">
        <v>52.558999999999997</v>
      </c>
      <c r="N32" s="286">
        <v>52.558999999999997</v>
      </c>
      <c r="O32" s="286">
        <v>53.5</v>
      </c>
      <c r="P32" s="286">
        <v>54</v>
      </c>
      <c r="Q32" s="286">
        <v>45.8</v>
      </c>
      <c r="R32" s="286">
        <v>47.877000000000002</v>
      </c>
      <c r="S32" s="286">
        <v>48.722999999999999</v>
      </c>
      <c r="T32" s="286">
        <v>48.716999999999999</v>
      </c>
      <c r="U32" s="286">
        <v>49.128</v>
      </c>
      <c r="V32" s="286">
        <v>49.585999999999999</v>
      </c>
      <c r="W32" s="533">
        <v>47.865000000000002</v>
      </c>
      <c r="X32" s="286">
        <v>242.5</v>
      </c>
      <c r="Y32" s="286">
        <v>266.5</v>
      </c>
      <c r="Z32" s="286">
        <v>246.22086999999999</v>
      </c>
      <c r="AB32" s="41"/>
      <c r="AC32" s="619"/>
      <c r="AD32" s="621"/>
    </row>
    <row r="33" spans="1:30">
      <c r="A33" s="871"/>
      <c r="B33" s="92" t="s">
        <v>57</v>
      </c>
      <c r="C33" s="286">
        <v>52852.817092903097</v>
      </c>
      <c r="D33" s="286">
        <v>43450.527583991097</v>
      </c>
      <c r="E33" s="286">
        <v>41890.087230423902</v>
      </c>
      <c r="F33" s="286">
        <v>43423.145603139899</v>
      </c>
      <c r="G33" s="286">
        <v>26132.7378410278</v>
      </c>
      <c r="H33" s="286">
        <v>24633.9837899429</v>
      </c>
      <c r="I33" s="286">
        <v>32767.5086746128</v>
      </c>
      <c r="J33" s="286">
        <v>27417.075165329701</v>
      </c>
      <c r="K33" s="286">
        <v>21653.5643718295</v>
      </c>
      <c r="L33" s="286">
        <v>23871.5621401067</v>
      </c>
      <c r="M33" s="286">
        <v>20570.802561085999</v>
      </c>
      <c r="N33" s="286">
        <v>17739.006356206999</v>
      </c>
      <c r="O33" s="286">
        <v>18080.098246571601</v>
      </c>
      <c r="P33" s="286">
        <v>18421.275831445731</v>
      </c>
      <c r="Q33" s="286">
        <v>18458</v>
      </c>
      <c r="R33" s="286"/>
      <c r="S33" s="286"/>
      <c r="T33" s="286"/>
      <c r="U33" s="286"/>
      <c r="V33" s="286"/>
      <c r="W33" s="286"/>
      <c r="X33" s="286"/>
      <c r="Y33" s="286"/>
      <c r="Z33" s="286"/>
      <c r="AB33" s="41"/>
    </row>
    <row r="34" spans="1:30" ht="15.6">
      <c r="A34" s="871"/>
      <c r="B34" s="92" t="s">
        <v>524</v>
      </c>
      <c r="C34" s="286">
        <v>18162</v>
      </c>
      <c r="D34" s="286">
        <v>18800</v>
      </c>
      <c r="E34" s="286">
        <v>18800</v>
      </c>
      <c r="F34" s="286">
        <v>18694</v>
      </c>
      <c r="G34" s="286">
        <v>18694</v>
      </c>
      <c r="H34" s="286">
        <v>18000</v>
      </c>
      <c r="I34" s="286">
        <v>19000</v>
      </c>
      <c r="J34" s="286">
        <v>19500</v>
      </c>
      <c r="K34" s="286">
        <v>17277</v>
      </c>
      <c r="L34" s="286">
        <v>21604</v>
      </c>
      <c r="M34" s="286">
        <v>20900</v>
      </c>
      <c r="N34" s="286">
        <v>18788</v>
      </c>
      <c r="O34" s="286">
        <v>16743</v>
      </c>
      <c r="P34" s="286">
        <v>18062</v>
      </c>
      <c r="Q34" s="286">
        <v>17489</v>
      </c>
      <c r="R34" s="286">
        <v>18097</v>
      </c>
      <c r="S34" s="286">
        <v>18369</v>
      </c>
      <c r="T34" s="286">
        <v>18173</v>
      </c>
      <c r="U34" s="286">
        <v>18128</v>
      </c>
      <c r="V34" s="286">
        <v>18106</v>
      </c>
      <c r="W34" s="533">
        <v>18108</v>
      </c>
      <c r="X34" s="286">
        <v>19996</v>
      </c>
      <c r="Y34" s="286">
        <v>21784</v>
      </c>
      <c r="Z34" s="286">
        <v>19941</v>
      </c>
      <c r="AB34" s="7"/>
      <c r="AC34" s="619"/>
      <c r="AD34" s="621"/>
    </row>
    <row r="35" spans="1:30">
      <c r="A35" s="871"/>
      <c r="B35" s="92" t="s">
        <v>56</v>
      </c>
      <c r="C35" s="286">
        <v>727.85145836938727</v>
      </c>
      <c r="D35" s="286">
        <v>969.24024497959078</v>
      </c>
      <c r="E35" s="286">
        <v>877.77329748061993</v>
      </c>
      <c r="F35" s="286">
        <v>902.37589782456087</v>
      </c>
      <c r="G35" s="286">
        <v>1595.4317627808191</v>
      </c>
      <c r="H35" s="286">
        <v>1928.3929227636352</v>
      </c>
      <c r="I35" s="286">
        <v>1252.4601857142852</v>
      </c>
      <c r="J35" s="286">
        <v>1641.6776672413787</v>
      </c>
      <c r="K35" s="286">
        <v>2223.2367463081364</v>
      </c>
      <c r="L35" s="286">
        <v>1744.2930527802434</v>
      </c>
      <c r="M35" s="286">
        <v>2555.0291411296907</v>
      </c>
      <c r="N35" s="286">
        <v>2962.9055283363855</v>
      </c>
      <c r="O35" s="286">
        <v>2959.0547169811325</v>
      </c>
      <c r="P35" s="286">
        <v>2931.3930530164585</v>
      </c>
      <c r="Q35" s="286">
        <v>2481.3089175425289</v>
      </c>
      <c r="R35" s="286">
        <v>2645.6000000000004</v>
      </c>
      <c r="S35" s="286">
        <v>2652.5</v>
      </c>
      <c r="T35" s="286">
        <v>2680.7000000000003</v>
      </c>
      <c r="U35" s="286">
        <v>2710.1000000000004</v>
      </c>
      <c r="V35" s="286">
        <v>2738.7000000000003</v>
      </c>
      <c r="W35" s="533">
        <v>2643.3</v>
      </c>
      <c r="X35" s="286"/>
      <c r="Y35" s="286"/>
      <c r="Z35" s="286"/>
      <c r="AB35" s="7"/>
    </row>
    <row r="36" spans="1:30" ht="15.6">
      <c r="A36" s="871" t="s">
        <v>8</v>
      </c>
      <c r="B36" s="92" t="s">
        <v>84</v>
      </c>
      <c r="C36" s="286">
        <v>6.4</v>
      </c>
      <c r="D36" s="286">
        <v>7.4</v>
      </c>
      <c r="E36" s="286">
        <v>6.9</v>
      </c>
      <c r="F36" s="286">
        <v>7</v>
      </c>
      <c r="G36" s="286">
        <v>7.2</v>
      </c>
      <c r="H36" s="286">
        <v>6.8</v>
      </c>
      <c r="I36" s="286">
        <v>7.6</v>
      </c>
      <c r="J36" s="286">
        <v>8</v>
      </c>
      <c r="K36" s="286">
        <v>8.6999999999999993</v>
      </c>
      <c r="L36" s="286">
        <v>7.7</v>
      </c>
      <c r="M36" s="286">
        <v>7.4</v>
      </c>
      <c r="N36" s="286">
        <v>9</v>
      </c>
      <c r="O36" s="286">
        <v>7.9</v>
      </c>
      <c r="P36" s="286">
        <v>8</v>
      </c>
      <c r="Q36" s="286">
        <v>7.6</v>
      </c>
      <c r="R36" s="286">
        <v>6.7</v>
      </c>
      <c r="S36" s="286">
        <v>7.3</v>
      </c>
      <c r="T36" s="286">
        <v>7.3</v>
      </c>
      <c r="U36" s="286">
        <v>8.1</v>
      </c>
      <c r="V36" s="286">
        <v>8.3000000000000007</v>
      </c>
      <c r="W36" s="286">
        <v>5.0999999999999996</v>
      </c>
      <c r="X36" s="286">
        <v>5</v>
      </c>
      <c r="Y36" s="286">
        <v>6.4</v>
      </c>
      <c r="Z36" s="286">
        <v>6.8</v>
      </c>
      <c r="AB36" s="41"/>
      <c r="AD36" s="621"/>
    </row>
    <row r="37" spans="1:30">
      <c r="A37" s="871"/>
      <c r="B37" s="92" t="s">
        <v>57</v>
      </c>
      <c r="C37" s="286">
        <v>670</v>
      </c>
      <c r="D37" s="286">
        <v>660</v>
      </c>
      <c r="E37" s="286">
        <v>680</v>
      </c>
      <c r="F37" s="286">
        <v>681</v>
      </c>
      <c r="G37" s="286">
        <v>674</v>
      </c>
      <c r="H37" s="286">
        <v>670</v>
      </c>
      <c r="I37" s="286">
        <v>688</v>
      </c>
      <c r="J37" s="286">
        <v>709</v>
      </c>
      <c r="K37" s="286">
        <v>701</v>
      </c>
      <c r="L37" s="286">
        <v>713</v>
      </c>
      <c r="M37" s="286">
        <v>698</v>
      </c>
      <c r="N37" s="286">
        <v>684</v>
      </c>
      <c r="O37" s="286">
        <v>669</v>
      </c>
      <c r="P37" s="286">
        <v>672</v>
      </c>
      <c r="Q37" s="286">
        <v>672</v>
      </c>
      <c r="R37" s="286">
        <v>672</v>
      </c>
      <c r="S37" s="286">
        <v>622</v>
      </c>
      <c r="T37" s="286">
        <v>622</v>
      </c>
      <c r="U37" s="286">
        <v>656</v>
      </c>
      <c r="V37" s="286">
        <v>656</v>
      </c>
      <c r="W37" s="286">
        <v>667</v>
      </c>
      <c r="X37" s="286">
        <v>669</v>
      </c>
      <c r="Y37" s="286">
        <v>659</v>
      </c>
      <c r="Z37" s="286">
        <v>627</v>
      </c>
      <c r="AB37" s="41"/>
    </row>
    <row r="38" spans="1:30">
      <c r="A38" s="871"/>
      <c r="B38" s="92" t="s">
        <v>524</v>
      </c>
      <c r="C38" s="286">
        <v>670</v>
      </c>
      <c r="D38" s="286">
        <v>660</v>
      </c>
      <c r="E38" s="286">
        <v>680</v>
      </c>
      <c r="F38" s="286">
        <v>681</v>
      </c>
      <c r="G38" s="286">
        <v>674</v>
      </c>
      <c r="H38" s="286">
        <v>670</v>
      </c>
      <c r="I38" s="286">
        <v>688</v>
      </c>
      <c r="J38" s="286">
        <v>709</v>
      </c>
      <c r="K38" s="286">
        <v>702</v>
      </c>
      <c r="L38" s="286">
        <v>713</v>
      </c>
      <c r="M38" s="286">
        <v>698</v>
      </c>
      <c r="N38" s="286">
        <v>651</v>
      </c>
      <c r="O38" s="286">
        <v>669</v>
      </c>
      <c r="P38" s="286">
        <v>672</v>
      </c>
      <c r="Q38" s="286">
        <v>672</v>
      </c>
      <c r="R38" s="286">
        <v>574</v>
      </c>
      <c r="S38" s="286">
        <v>622</v>
      </c>
      <c r="T38" s="286">
        <v>622</v>
      </c>
      <c r="U38" s="286">
        <v>656</v>
      </c>
      <c r="V38" s="286">
        <v>656</v>
      </c>
      <c r="W38" s="286"/>
      <c r="X38" s="286"/>
      <c r="Y38" s="286"/>
      <c r="Z38" s="286"/>
      <c r="AB38" s="7"/>
    </row>
    <row r="39" spans="1:30">
      <c r="A39" s="871"/>
      <c r="B39" s="92" t="s">
        <v>56</v>
      </c>
      <c r="C39" s="286">
        <v>9552.2388059701498</v>
      </c>
      <c r="D39" s="286">
        <v>11212.121212121212</v>
      </c>
      <c r="E39" s="286">
        <v>10147.058823529413</v>
      </c>
      <c r="F39" s="286">
        <v>10279.001468428782</v>
      </c>
      <c r="G39" s="286">
        <v>10682.492581602373</v>
      </c>
      <c r="H39" s="286">
        <v>10149.253731343284</v>
      </c>
      <c r="I39" s="286">
        <v>11046.511627906977</v>
      </c>
      <c r="J39" s="286">
        <v>11283.497884344146</v>
      </c>
      <c r="K39" s="286">
        <v>12410.841654778887</v>
      </c>
      <c r="L39" s="286">
        <v>10799.438990182329</v>
      </c>
      <c r="M39" s="286">
        <v>10601.719197707736</v>
      </c>
      <c r="N39" s="286">
        <v>13157.894736842105</v>
      </c>
      <c r="O39" s="286">
        <v>11808.669656203288</v>
      </c>
      <c r="P39" s="286">
        <v>11904.761904761905</v>
      </c>
      <c r="Q39" s="286">
        <v>11309.523809523809</v>
      </c>
      <c r="R39" s="286">
        <v>9970.2380952380954</v>
      </c>
      <c r="S39" s="286">
        <v>11736.334405144695</v>
      </c>
      <c r="T39" s="286">
        <v>11736.334405144695</v>
      </c>
      <c r="U39" s="286">
        <v>12347.560975609756</v>
      </c>
      <c r="V39" s="286">
        <v>12652.439024390245</v>
      </c>
      <c r="W39" s="286">
        <v>7646.1769115442276</v>
      </c>
      <c r="X39" s="286">
        <v>7473.8415545590433</v>
      </c>
      <c r="Y39" s="286">
        <v>9600</v>
      </c>
      <c r="Z39" s="286">
        <v>10800</v>
      </c>
      <c r="AB39" s="7"/>
    </row>
    <row r="40" spans="1:30" ht="15.6">
      <c r="A40" s="871" t="s">
        <v>6</v>
      </c>
      <c r="B40" s="92" t="s">
        <v>84</v>
      </c>
      <c r="C40" s="286">
        <v>10.465999999999999</v>
      </c>
      <c r="D40" s="286">
        <v>9.0289999999999999</v>
      </c>
      <c r="E40" s="286">
        <v>12.579000000000001</v>
      </c>
      <c r="F40" s="286">
        <v>12.69</v>
      </c>
      <c r="G40" s="286">
        <v>15.127000000000001</v>
      </c>
      <c r="H40" s="286">
        <v>16</v>
      </c>
      <c r="I40" s="286">
        <v>16.256</v>
      </c>
      <c r="J40" s="286">
        <v>16.256</v>
      </c>
      <c r="K40" s="286">
        <v>16.866</v>
      </c>
      <c r="L40" s="286">
        <v>12.5</v>
      </c>
      <c r="M40" s="286">
        <v>15.8</v>
      </c>
      <c r="N40" s="286">
        <v>27</v>
      </c>
      <c r="O40" s="286">
        <v>22</v>
      </c>
      <c r="P40" s="286">
        <v>23</v>
      </c>
      <c r="Q40" s="286"/>
      <c r="R40" s="286">
        <v>32</v>
      </c>
      <c r="S40" s="286">
        <v>32</v>
      </c>
      <c r="T40" s="286">
        <v>32</v>
      </c>
      <c r="U40" s="286">
        <v>32.619</v>
      </c>
      <c r="V40" s="286">
        <v>34.204999999999998</v>
      </c>
      <c r="W40" s="286">
        <v>5</v>
      </c>
      <c r="X40" s="286">
        <v>4.8499999999999996</v>
      </c>
      <c r="Y40" s="286">
        <v>5.1189999999999998</v>
      </c>
      <c r="Z40" s="286">
        <v>6.8010000000000002</v>
      </c>
      <c r="AB40" s="41"/>
      <c r="AC40" s="619"/>
      <c r="AD40" s="621"/>
    </row>
    <row r="41" spans="1:30">
      <c r="A41" s="871"/>
      <c r="B41" s="92" t="s">
        <v>57</v>
      </c>
      <c r="C41" s="286">
        <v>5631</v>
      </c>
      <c r="D41" s="286">
        <v>5300</v>
      </c>
      <c r="E41" s="286">
        <v>7200</v>
      </c>
      <c r="F41" s="286">
        <v>7195</v>
      </c>
      <c r="G41" s="286">
        <v>8300</v>
      </c>
      <c r="H41" s="286">
        <v>8400</v>
      </c>
      <c r="I41" s="286">
        <v>8743</v>
      </c>
      <c r="J41" s="286">
        <v>8856</v>
      </c>
      <c r="K41" s="286">
        <v>8500</v>
      </c>
      <c r="L41" s="286">
        <v>6500</v>
      </c>
      <c r="M41" s="286">
        <v>7100</v>
      </c>
      <c r="N41" s="286">
        <v>15800</v>
      </c>
      <c r="O41" s="286">
        <v>13000</v>
      </c>
      <c r="P41" s="286">
        <v>13590.90909090909</v>
      </c>
      <c r="Q41" s="286"/>
      <c r="R41" s="286">
        <v>18909.090909090908</v>
      </c>
      <c r="S41" s="286"/>
      <c r="T41" s="286"/>
      <c r="U41" s="286"/>
      <c r="V41" s="286"/>
      <c r="W41" s="286"/>
      <c r="X41" s="286"/>
      <c r="Y41" s="286"/>
      <c r="Z41" s="286"/>
      <c r="AB41" s="41"/>
    </row>
    <row r="42" spans="1:30">
      <c r="A42" s="871"/>
      <c r="B42" s="92" t="s">
        <v>524</v>
      </c>
      <c r="C42" s="286">
        <v>5631</v>
      </c>
      <c r="D42" s="286">
        <v>5300</v>
      </c>
      <c r="E42" s="286">
        <v>7200</v>
      </c>
      <c r="F42" s="286">
        <v>7219</v>
      </c>
      <c r="G42" s="286">
        <v>8300</v>
      </c>
      <c r="H42" s="286">
        <v>8400</v>
      </c>
      <c r="I42" s="286">
        <v>8744</v>
      </c>
      <c r="J42" s="286">
        <v>8723</v>
      </c>
      <c r="K42" s="286">
        <v>8500</v>
      </c>
      <c r="L42" s="286">
        <v>17600</v>
      </c>
      <c r="M42" s="286">
        <v>17369</v>
      </c>
      <c r="N42" s="286">
        <v>16157</v>
      </c>
      <c r="O42" s="286">
        <v>12530</v>
      </c>
      <c r="P42" s="286">
        <v>27000</v>
      </c>
      <c r="Q42" s="286">
        <v>31579</v>
      </c>
      <c r="R42" s="286">
        <v>33500</v>
      </c>
      <c r="S42" s="286">
        <v>33500</v>
      </c>
      <c r="T42" s="286">
        <v>33640</v>
      </c>
      <c r="U42" s="286">
        <v>38739</v>
      </c>
      <c r="V42" s="286">
        <v>45129</v>
      </c>
      <c r="W42" s="533">
        <v>44746</v>
      </c>
      <c r="X42" s="286"/>
      <c r="Y42" s="286"/>
      <c r="Z42" s="286"/>
    </row>
    <row r="43" spans="1:30" ht="15.6">
      <c r="A43" s="871"/>
      <c r="B43" s="92" t="s">
        <v>56</v>
      </c>
      <c r="C43" s="286">
        <v>1858.6396732374355</v>
      </c>
      <c r="D43" s="286">
        <v>1703.5849056603774</v>
      </c>
      <c r="E43" s="286">
        <v>1747.0833333333333</v>
      </c>
      <c r="F43" s="286">
        <v>1763.724808895066</v>
      </c>
      <c r="G43" s="286">
        <v>1822.5301204819277</v>
      </c>
      <c r="H43" s="286">
        <v>1904.7619047619048</v>
      </c>
      <c r="I43" s="286">
        <v>1859.3160242479698</v>
      </c>
      <c r="J43" s="286">
        <v>1835.5916892502257</v>
      </c>
      <c r="K43" s="286">
        <v>1984.2352941176471</v>
      </c>
      <c r="L43" s="286">
        <v>1923.0769230769231</v>
      </c>
      <c r="M43" s="286">
        <v>2225.3521126760565</v>
      </c>
      <c r="N43" s="286">
        <v>1708.8607594936709</v>
      </c>
      <c r="O43" s="286">
        <v>1692.3076923076924</v>
      </c>
      <c r="P43" s="286">
        <v>1692.3076923076924</v>
      </c>
      <c r="Q43" s="286"/>
      <c r="R43" s="286">
        <v>1692.3076923076924</v>
      </c>
      <c r="S43" s="286">
        <v>955.2</v>
      </c>
      <c r="T43" s="286">
        <v>951.2</v>
      </c>
      <c r="U43" s="286">
        <v>842</v>
      </c>
      <c r="V43" s="286">
        <v>757.90000000000009</v>
      </c>
      <c r="W43" s="533">
        <v>750.7</v>
      </c>
      <c r="X43" s="286">
        <v>1199.9000000000001</v>
      </c>
      <c r="Y43" s="286">
        <v>1264.5999999999999</v>
      </c>
      <c r="Z43" s="286">
        <v>1159</v>
      </c>
      <c r="AB43" s="41"/>
      <c r="AC43" s="619"/>
      <c r="AD43" s="621"/>
    </row>
    <row r="44" spans="1:30">
      <c r="A44" s="871" t="s">
        <v>5</v>
      </c>
      <c r="B44" s="92" t="s">
        <v>84</v>
      </c>
      <c r="C44" s="286" t="s">
        <v>94</v>
      </c>
      <c r="D44" s="286" t="s">
        <v>94</v>
      </c>
      <c r="E44" s="286" t="s">
        <v>94</v>
      </c>
      <c r="F44" s="286" t="s">
        <v>94</v>
      </c>
      <c r="G44" s="286" t="s">
        <v>94</v>
      </c>
      <c r="H44" s="286" t="s">
        <v>94</v>
      </c>
      <c r="I44" s="286" t="s">
        <v>94</v>
      </c>
      <c r="J44" s="286" t="s">
        <v>94</v>
      </c>
      <c r="K44" s="286" t="s">
        <v>94</v>
      </c>
      <c r="L44" s="286" t="s">
        <v>94</v>
      </c>
      <c r="M44" s="286" t="s">
        <v>94</v>
      </c>
      <c r="N44" s="286" t="s">
        <v>94</v>
      </c>
      <c r="O44" s="286" t="s">
        <v>94</v>
      </c>
      <c r="P44" s="286" t="s">
        <v>94</v>
      </c>
      <c r="Q44" s="286" t="s">
        <v>94</v>
      </c>
      <c r="R44" s="286" t="s">
        <v>94</v>
      </c>
      <c r="S44" s="286" t="s">
        <v>94</v>
      </c>
      <c r="T44" s="286" t="s">
        <v>94</v>
      </c>
      <c r="U44" s="286" t="s">
        <v>94</v>
      </c>
      <c r="V44" s="286" t="s">
        <v>94</v>
      </c>
      <c r="W44" s="286" t="s">
        <v>94</v>
      </c>
      <c r="X44" s="286" t="s">
        <v>94</v>
      </c>
      <c r="Y44" s="286" t="s">
        <v>94</v>
      </c>
      <c r="Z44" s="286" t="s">
        <v>94</v>
      </c>
      <c r="AB44" s="41"/>
    </row>
    <row r="45" spans="1:30">
      <c r="A45" s="871"/>
      <c r="B45" s="92" t="s">
        <v>57</v>
      </c>
      <c r="C45" s="286" t="s">
        <v>94</v>
      </c>
      <c r="D45" s="286" t="s">
        <v>94</v>
      </c>
      <c r="E45" s="286" t="s">
        <v>94</v>
      </c>
      <c r="F45" s="286" t="s">
        <v>94</v>
      </c>
      <c r="G45" s="286" t="s">
        <v>94</v>
      </c>
      <c r="H45" s="286" t="s">
        <v>94</v>
      </c>
      <c r="I45" s="286" t="s">
        <v>94</v>
      </c>
      <c r="J45" s="286" t="s">
        <v>94</v>
      </c>
      <c r="K45" s="286" t="s">
        <v>94</v>
      </c>
      <c r="L45" s="286" t="s">
        <v>94</v>
      </c>
      <c r="M45" s="286" t="s">
        <v>94</v>
      </c>
      <c r="N45" s="286" t="s">
        <v>94</v>
      </c>
      <c r="O45" s="286" t="s">
        <v>94</v>
      </c>
      <c r="P45" s="286" t="s">
        <v>94</v>
      </c>
      <c r="Q45" s="286" t="s">
        <v>94</v>
      </c>
      <c r="R45" s="286" t="s">
        <v>94</v>
      </c>
      <c r="S45" s="286" t="s">
        <v>94</v>
      </c>
      <c r="T45" s="286" t="s">
        <v>94</v>
      </c>
      <c r="U45" s="286" t="s">
        <v>94</v>
      </c>
      <c r="V45" s="286" t="s">
        <v>94</v>
      </c>
      <c r="W45" s="286" t="s">
        <v>94</v>
      </c>
      <c r="X45" s="286" t="s">
        <v>94</v>
      </c>
      <c r="Y45" s="286" t="s">
        <v>94</v>
      </c>
      <c r="Z45" s="286" t="s">
        <v>94</v>
      </c>
    </row>
    <row r="46" spans="1:30">
      <c r="A46" s="871"/>
      <c r="B46" s="92" t="s">
        <v>524</v>
      </c>
      <c r="C46" s="286" t="s">
        <v>94</v>
      </c>
      <c r="D46" s="286" t="s">
        <v>94</v>
      </c>
      <c r="E46" s="286" t="s">
        <v>94</v>
      </c>
      <c r="F46" s="286" t="s">
        <v>94</v>
      </c>
      <c r="G46" s="286" t="s">
        <v>94</v>
      </c>
      <c r="H46" s="286" t="s">
        <v>94</v>
      </c>
      <c r="I46" s="286" t="s">
        <v>94</v>
      </c>
      <c r="J46" s="286" t="s">
        <v>94</v>
      </c>
      <c r="K46" s="286" t="s">
        <v>94</v>
      </c>
      <c r="L46" s="286" t="s">
        <v>94</v>
      </c>
      <c r="M46" s="286" t="s">
        <v>94</v>
      </c>
      <c r="N46" s="286" t="s">
        <v>94</v>
      </c>
      <c r="O46" s="286" t="s">
        <v>94</v>
      </c>
      <c r="P46" s="286" t="s">
        <v>94</v>
      </c>
      <c r="Q46" s="286" t="s">
        <v>94</v>
      </c>
      <c r="R46" s="286" t="s">
        <v>94</v>
      </c>
      <c r="S46" s="286" t="s">
        <v>94</v>
      </c>
      <c r="T46" s="286" t="s">
        <v>94</v>
      </c>
      <c r="U46" s="286" t="s">
        <v>94</v>
      </c>
      <c r="V46" s="286" t="s">
        <v>94</v>
      </c>
      <c r="W46" s="286" t="s">
        <v>94</v>
      </c>
      <c r="X46" s="286" t="s">
        <v>94</v>
      </c>
      <c r="Y46" s="286" t="s">
        <v>94</v>
      </c>
      <c r="Z46" s="286" t="s">
        <v>94</v>
      </c>
    </row>
    <row r="47" spans="1:30">
      <c r="A47" s="871"/>
      <c r="B47" s="92" t="s">
        <v>56</v>
      </c>
      <c r="C47" s="286" t="s">
        <v>94</v>
      </c>
      <c r="D47" s="286" t="s">
        <v>94</v>
      </c>
      <c r="E47" s="286" t="s">
        <v>94</v>
      </c>
      <c r="F47" s="286" t="s">
        <v>94</v>
      </c>
      <c r="G47" s="286" t="s">
        <v>94</v>
      </c>
      <c r="H47" s="286" t="s">
        <v>94</v>
      </c>
      <c r="I47" s="286" t="s">
        <v>94</v>
      </c>
      <c r="J47" s="286" t="s">
        <v>94</v>
      </c>
      <c r="K47" s="286" t="s">
        <v>94</v>
      </c>
      <c r="L47" s="286" t="s">
        <v>94</v>
      </c>
      <c r="M47" s="286" t="s">
        <v>94</v>
      </c>
      <c r="N47" s="286" t="s">
        <v>94</v>
      </c>
      <c r="O47" s="286" t="s">
        <v>94</v>
      </c>
      <c r="P47" s="286" t="s">
        <v>94</v>
      </c>
      <c r="Q47" s="286" t="s">
        <v>94</v>
      </c>
      <c r="R47" s="286" t="s">
        <v>94</v>
      </c>
      <c r="S47" s="286" t="s">
        <v>94</v>
      </c>
      <c r="T47" s="286" t="s">
        <v>94</v>
      </c>
      <c r="U47" s="286" t="s">
        <v>94</v>
      </c>
      <c r="V47" s="286" t="s">
        <v>94</v>
      </c>
      <c r="W47" s="286" t="s">
        <v>94</v>
      </c>
      <c r="X47" s="286" t="s">
        <v>94</v>
      </c>
      <c r="Y47" s="286" t="s">
        <v>94</v>
      </c>
      <c r="Z47" s="286" t="s">
        <v>94</v>
      </c>
    </row>
    <row r="48" spans="1:30" ht="15.6">
      <c r="A48" s="871" t="s">
        <v>4</v>
      </c>
      <c r="B48" s="92" t="s">
        <v>84</v>
      </c>
      <c r="C48" s="286">
        <v>0.246</v>
      </c>
      <c r="D48" s="286">
        <v>0.23100000000000001</v>
      </c>
      <c r="E48" s="286">
        <v>0.22600000000000001</v>
      </c>
      <c r="F48" s="286">
        <v>0.26100000000000001</v>
      </c>
      <c r="G48" s="286">
        <v>0.214</v>
      </c>
      <c r="H48" s="286">
        <v>0.219</v>
      </c>
      <c r="I48" s="286">
        <v>0.189</v>
      </c>
      <c r="J48" s="286">
        <v>0.222</v>
      </c>
      <c r="K48" s="286">
        <v>0.13700000000000001</v>
      </c>
      <c r="L48" s="286">
        <v>6.3E-2</v>
      </c>
      <c r="M48" s="286">
        <v>4.9000000000000002E-2</v>
      </c>
      <c r="N48" s="286">
        <v>3.7999999999999999E-2</v>
      </c>
      <c r="O48" s="286">
        <v>2.8000000000000001E-2</v>
      </c>
      <c r="P48" s="286">
        <v>2.1000000000000001E-2</v>
      </c>
      <c r="Q48" s="286">
        <v>0.27</v>
      </c>
      <c r="R48" s="286">
        <v>0.16</v>
      </c>
      <c r="S48" s="286">
        <v>1.7000000000000001E-2</v>
      </c>
      <c r="T48" s="286">
        <v>1.2999999999999999E-2</v>
      </c>
      <c r="U48" s="286">
        <v>0.01</v>
      </c>
      <c r="V48" s="286">
        <v>0.01</v>
      </c>
      <c r="W48" s="533">
        <v>8.9999999999999993E-3</v>
      </c>
      <c r="X48" s="286">
        <v>4.0000000000000001E-3</v>
      </c>
      <c r="Y48" s="286">
        <v>7.0000000000000001E-3</v>
      </c>
      <c r="Z48" s="286">
        <v>0</v>
      </c>
      <c r="AA48" s="200" t="s">
        <v>15</v>
      </c>
      <c r="AC48" s="619"/>
      <c r="AD48" s="621"/>
    </row>
    <row r="49" spans="1:30">
      <c r="A49" s="871"/>
      <c r="B49" s="92" t="s">
        <v>57</v>
      </c>
      <c r="C49" s="286">
        <v>450</v>
      </c>
      <c r="D49" s="286">
        <v>464</v>
      </c>
      <c r="E49" s="286">
        <v>503</v>
      </c>
      <c r="F49" s="286">
        <v>500</v>
      </c>
      <c r="G49" s="286">
        <v>450</v>
      </c>
      <c r="H49" s="286">
        <v>465</v>
      </c>
      <c r="I49" s="286">
        <v>390</v>
      </c>
      <c r="J49" s="286">
        <v>460</v>
      </c>
      <c r="K49" s="286">
        <v>290</v>
      </c>
      <c r="L49" s="286">
        <v>135</v>
      </c>
      <c r="M49" s="286">
        <v>110</v>
      </c>
      <c r="N49" s="286">
        <v>90</v>
      </c>
      <c r="O49" s="286">
        <v>95</v>
      </c>
      <c r="P49" s="286"/>
      <c r="Q49" s="286"/>
      <c r="R49" s="286"/>
      <c r="S49" s="286"/>
      <c r="T49" s="286"/>
      <c r="U49" s="286"/>
      <c r="V49" s="286"/>
      <c r="W49" s="286"/>
      <c r="X49" s="286"/>
      <c r="Y49" s="286"/>
      <c r="Z49" s="286"/>
    </row>
    <row r="50" spans="1:30" ht="15.6">
      <c r="A50" s="871"/>
      <c r="B50" s="92" t="s">
        <v>524</v>
      </c>
      <c r="C50" s="286">
        <v>450</v>
      </c>
      <c r="D50" s="286">
        <v>435</v>
      </c>
      <c r="E50" s="286">
        <v>422</v>
      </c>
      <c r="F50" s="286">
        <v>500</v>
      </c>
      <c r="G50" s="286">
        <v>450</v>
      </c>
      <c r="H50" s="286">
        <v>444</v>
      </c>
      <c r="I50" s="286">
        <v>390</v>
      </c>
      <c r="J50" s="286">
        <v>460</v>
      </c>
      <c r="K50" s="286">
        <v>290</v>
      </c>
      <c r="L50" s="286">
        <v>135</v>
      </c>
      <c r="M50" s="286">
        <v>104</v>
      </c>
      <c r="N50" s="286">
        <v>80</v>
      </c>
      <c r="O50" s="286">
        <v>59</v>
      </c>
      <c r="P50" s="286">
        <v>45</v>
      </c>
      <c r="Q50" s="286">
        <v>58</v>
      </c>
      <c r="R50" s="286">
        <v>34</v>
      </c>
      <c r="S50" s="286">
        <v>36</v>
      </c>
      <c r="T50" s="286">
        <v>28</v>
      </c>
      <c r="U50" s="286">
        <v>22</v>
      </c>
      <c r="V50" s="286">
        <v>23</v>
      </c>
      <c r="W50" s="533">
        <v>20</v>
      </c>
      <c r="X50" s="286">
        <v>9</v>
      </c>
      <c r="Y50" s="286">
        <v>15</v>
      </c>
      <c r="Z50" s="286">
        <v>0</v>
      </c>
      <c r="AC50" s="619"/>
      <c r="AD50" s="621"/>
    </row>
    <row r="51" spans="1:30" ht="15.6">
      <c r="A51" s="871"/>
      <c r="B51" s="92" t="s">
        <v>56</v>
      </c>
      <c r="C51" s="286">
        <v>546.66666666666663</v>
      </c>
      <c r="D51" s="286">
        <v>497.84482758620692</v>
      </c>
      <c r="E51" s="286">
        <v>449.3041749502982</v>
      </c>
      <c r="F51" s="286">
        <v>522</v>
      </c>
      <c r="G51" s="286">
        <v>475.55555555555554</v>
      </c>
      <c r="H51" s="286">
        <v>470.96774193548384</v>
      </c>
      <c r="I51" s="286">
        <v>484.61538461538464</v>
      </c>
      <c r="J51" s="286">
        <v>482.60869565217394</v>
      </c>
      <c r="K51" s="286">
        <v>472.41379310344826</v>
      </c>
      <c r="L51" s="286">
        <v>466.66666666666669</v>
      </c>
      <c r="M51" s="286">
        <v>445.45454545454544</v>
      </c>
      <c r="N51" s="286">
        <v>422.22222222222223</v>
      </c>
      <c r="O51" s="286">
        <v>294.73684210526318</v>
      </c>
      <c r="P51" s="286"/>
      <c r="Q51" s="286"/>
      <c r="R51" s="286"/>
      <c r="S51" s="286">
        <v>472.20000000000005</v>
      </c>
      <c r="T51" s="286">
        <v>464.3</v>
      </c>
      <c r="U51" s="286">
        <v>454.5</v>
      </c>
      <c r="V51" s="533">
        <v>478.3</v>
      </c>
      <c r="W51" s="533">
        <v>450</v>
      </c>
      <c r="X51" s="286">
        <v>457.1</v>
      </c>
      <c r="Y51" s="286">
        <v>455.5</v>
      </c>
      <c r="Z51" s="286"/>
      <c r="AC51" s="619"/>
      <c r="AD51" s="621"/>
    </row>
    <row r="52" spans="1:30" ht="15.6">
      <c r="A52" s="871" t="s">
        <v>3</v>
      </c>
      <c r="B52" s="92" t="s">
        <v>84</v>
      </c>
      <c r="C52" s="286">
        <v>12.513999999999999</v>
      </c>
      <c r="D52" s="286">
        <v>12.670999999999999</v>
      </c>
      <c r="E52" s="286">
        <v>12.5</v>
      </c>
      <c r="F52" s="286">
        <v>12.143000000000001</v>
      </c>
      <c r="G52" s="286">
        <v>4.2789999999999999</v>
      </c>
      <c r="H52" s="286">
        <v>2.2000000000000002</v>
      </c>
      <c r="I52" s="286">
        <v>3</v>
      </c>
      <c r="J52" s="286">
        <v>3.4</v>
      </c>
      <c r="K52" s="286">
        <v>3.5</v>
      </c>
      <c r="L52" s="286">
        <v>3.3</v>
      </c>
      <c r="M52" s="286">
        <v>2.4</v>
      </c>
      <c r="N52" s="286">
        <v>1.3</v>
      </c>
      <c r="O52" s="286">
        <v>1.1000000000000001</v>
      </c>
      <c r="P52" s="286">
        <v>1.5</v>
      </c>
      <c r="Q52" s="286">
        <v>1.8</v>
      </c>
      <c r="R52" s="286">
        <v>1.972</v>
      </c>
      <c r="S52" s="286">
        <v>1.8440000000000001</v>
      </c>
      <c r="T52" s="286">
        <v>1.679</v>
      </c>
      <c r="U52" s="286">
        <v>1.51</v>
      </c>
      <c r="V52" s="286">
        <v>1.3520000000000001</v>
      </c>
      <c r="W52" s="533">
        <v>2.153</v>
      </c>
      <c r="X52" s="286">
        <v>1.8071600000000001</v>
      </c>
      <c r="Y52" s="286">
        <v>1.8064200000000001</v>
      </c>
      <c r="Z52" s="286">
        <v>1.8108499999999998</v>
      </c>
      <c r="AC52" s="619"/>
      <c r="AD52" s="621"/>
    </row>
    <row r="53" spans="1:30">
      <c r="A53" s="871"/>
      <c r="B53" s="92" t="s">
        <v>57</v>
      </c>
      <c r="C53" s="286">
        <v>6821</v>
      </c>
      <c r="D53" s="286">
        <v>7011</v>
      </c>
      <c r="E53" s="286">
        <v>6200</v>
      </c>
      <c r="F53" s="286">
        <v>5300</v>
      </c>
      <c r="G53" s="286">
        <v>2200</v>
      </c>
      <c r="H53" s="286">
        <v>5800</v>
      </c>
      <c r="I53" s="286">
        <v>1900</v>
      </c>
      <c r="J53" s="286">
        <v>2000</v>
      </c>
      <c r="K53" s="286">
        <v>2112</v>
      </c>
      <c r="L53" s="286">
        <v>1500</v>
      </c>
      <c r="M53" s="286">
        <v>1000</v>
      </c>
      <c r="N53" s="286">
        <v>1100</v>
      </c>
      <c r="O53" s="286">
        <v>1000</v>
      </c>
      <c r="P53" s="286">
        <v>1000</v>
      </c>
      <c r="Q53" s="286">
        <v>1000</v>
      </c>
      <c r="R53" s="286"/>
      <c r="S53" s="286"/>
      <c r="T53" s="286"/>
      <c r="U53" s="286"/>
      <c r="V53" s="286"/>
      <c r="W53" s="286"/>
      <c r="X53" s="286"/>
      <c r="Y53" s="286"/>
      <c r="Z53" s="286"/>
    </row>
    <row r="54" spans="1:30" ht="15.6">
      <c r="A54" s="871"/>
      <c r="B54" s="92" t="s">
        <v>524</v>
      </c>
      <c r="C54" s="286">
        <v>6703</v>
      </c>
      <c r="D54" s="286">
        <v>6730</v>
      </c>
      <c r="E54" s="286">
        <v>6200</v>
      </c>
      <c r="F54" s="286">
        <v>5300</v>
      </c>
      <c r="G54" s="286">
        <v>2200</v>
      </c>
      <c r="H54" s="286">
        <v>5800</v>
      </c>
      <c r="I54" s="286">
        <v>1526</v>
      </c>
      <c r="J54" s="286">
        <v>2823</v>
      </c>
      <c r="K54" s="286">
        <v>1548</v>
      </c>
      <c r="L54" s="286">
        <v>1500</v>
      </c>
      <c r="M54" s="286">
        <v>790</v>
      </c>
      <c r="N54" s="286">
        <v>869</v>
      </c>
      <c r="O54" s="286">
        <v>423</v>
      </c>
      <c r="P54" s="286">
        <v>1062</v>
      </c>
      <c r="Q54" s="286">
        <v>1179</v>
      </c>
      <c r="R54" s="286">
        <v>984</v>
      </c>
      <c r="S54" s="286">
        <v>950</v>
      </c>
      <c r="T54" s="286">
        <v>874</v>
      </c>
      <c r="U54" s="286">
        <v>793</v>
      </c>
      <c r="V54" s="286">
        <v>717</v>
      </c>
      <c r="W54" s="286">
        <v>882</v>
      </c>
      <c r="X54" s="286">
        <v>877</v>
      </c>
      <c r="Y54" s="286">
        <v>876</v>
      </c>
      <c r="Z54" s="286">
        <v>878</v>
      </c>
      <c r="AC54" s="619"/>
      <c r="AD54" s="621"/>
    </row>
    <row r="55" spans="1:30">
      <c r="A55" s="871"/>
      <c r="B55" s="92" t="s">
        <v>56</v>
      </c>
      <c r="C55" s="286">
        <v>1834.6283536138396</v>
      </c>
      <c r="D55" s="286">
        <v>1807.3028098702039</v>
      </c>
      <c r="E55" s="286">
        <v>2016.1290322580646</v>
      </c>
      <c r="F55" s="286">
        <v>2291.132075471698</v>
      </c>
      <c r="G55" s="286">
        <v>1945</v>
      </c>
      <c r="H55" s="286">
        <v>379.31034482758622</v>
      </c>
      <c r="I55" s="286">
        <v>1578.9473684210527</v>
      </c>
      <c r="J55" s="286">
        <v>1700</v>
      </c>
      <c r="K55" s="286">
        <v>1657.1969696969697</v>
      </c>
      <c r="L55" s="286">
        <v>2200</v>
      </c>
      <c r="M55" s="286">
        <v>2400</v>
      </c>
      <c r="N55" s="286">
        <v>1181.8181818181818</v>
      </c>
      <c r="O55" s="286">
        <v>1100</v>
      </c>
      <c r="P55" s="286">
        <v>1500</v>
      </c>
      <c r="Q55" s="286">
        <v>1800</v>
      </c>
      <c r="R55" s="286">
        <v>2004.1000000000001</v>
      </c>
      <c r="S55" s="286">
        <v>1941.1000000000001</v>
      </c>
      <c r="T55" s="286">
        <v>1921.1000000000001</v>
      </c>
      <c r="U55" s="286">
        <v>1904.2</v>
      </c>
      <c r="V55" s="286">
        <v>1885.6000000000001</v>
      </c>
      <c r="W55" s="286"/>
      <c r="X55" s="286"/>
      <c r="Y55" s="286"/>
      <c r="Z55" s="286"/>
    </row>
    <row r="56" spans="1:30">
      <c r="A56" s="872" t="s">
        <v>32</v>
      </c>
      <c r="B56" s="92" t="s">
        <v>84</v>
      </c>
      <c r="C56" s="533">
        <v>23.6</v>
      </c>
      <c r="D56" s="533">
        <v>25.5</v>
      </c>
      <c r="E56" s="533">
        <v>24.7</v>
      </c>
      <c r="F56" s="533">
        <v>27.6</v>
      </c>
      <c r="G56" s="533">
        <v>46.01</v>
      </c>
      <c r="H56" s="533">
        <v>24.15</v>
      </c>
      <c r="I56" s="533">
        <v>30</v>
      </c>
      <c r="J56" s="533">
        <v>34.450000000000003</v>
      </c>
      <c r="K56" s="533">
        <v>43.588034919999998</v>
      </c>
      <c r="L56" s="533">
        <v>34.17</v>
      </c>
      <c r="M56" s="533">
        <v>33.159999999999997</v>
      </c>
      <c r="N56" s="533">
        <v>32</v>
      </c>
      <c r="O56" s="533">
        <v>32.811999999999998</v>
      </c>
      <c r="P56" s="533">
        <v>33.700000000000003</v>
      </c>
      <c r="Q56" s="533">
        <v>33.500010000000003</v>
      </c>
      <c r="R56" s="533">
        <v>35.749780000000001</v>
      </c>
      <c r="S56" s="533">
        <v>27.966999999999999</v>
      </c>
      <c r="T56" s="533">
        <v>26.975000000000001</v>
      </c>
      <c r="U56" s="533">
        <v>34.01</v>
      </c>
      <c r="V56" s="533">
        <v>37.192999999999998</v>
      </c>
      <c r="W56" s="533">
        <v>19.478000000000002</v>
      </c>
      <c r="X56" s="286">
        <v>27.51</v>
      </c>
      <c r="Y56" s="286">
        <v>24.824999999999999</v>
      </c>
      <c r="Z56" s="286">
        <v>23.8</v>
      </c>
    </row>
    <row r="57" spans="1:30">
      <c r="A57" s="872"/>
      <c r="B57" s="92" t="s">
        <v>57</v>
      </c>
      <c r="C57" s="286"/>
      <c r="D57" s="286"/>
      <c r="E57" s="286"/>
      <c r="F57" s="286"/>
      <c r="G57" s="286"/>
      <c r="H57" s="286"/>
      <c r="I57" s="286"/>
      <c r="J57" s="286"/>
      <c r="K57" s="286"/>
      <c r="L57" s="286"/>
      <c r="M57" s="286"/>
      <c r="N57" s="286"/>
      <c r="O57" s="286"/>
      <c r="P57" s="286"/>
      <c r="Q57" s="286"/>
      <c r="R57" s="286"/>
      <c r="S57" s="286"/>
      <c r="T57" s="286"/>
      <c r="U57" s="286"/>
      <c r="V57" s="286"/>
      <c r="W57" s="286"/>
      <c r="X57" s="286"/>
      <c r="Y57" s="286"/>
      <c r="Z57" s="286"/>
    </row>
    <row r="58" spans="1:30" ht="14.1" customHeight="1">
      <c r="A58" s="872"/>
      <c r="B58" s="92" t="s">
        <v>524</v>
      </c>
      <c r="C58" s="533">
        <v>16370</v>
      </c>
      <c r="D58" s="533">
        <v>17473</v>
      </c>
      <c r="E58" s="533">
        <v>16823</v>
      </c>
      <c r="F58" s="533">
        <v>20000</v>
      </c>
      <c r="G58" s="533">
        <v>19573</v>
      </c>
      <c r="H58" s="533">
        <v>18569</v>
      </c>
      <c r="I58" s="533">
        <v>17040</v>
      </c>
      <c r="J58" s="533">
        <v>16195</v>
      </c>
      <c r="K58" s="533">
        <v>16800</v>
      </c>
      <c r="L58" s="533">
        <v>14466</v>
      </c>
      <c r="M58" s="533">
        <v>11410</v>
      </c>
      <c r="N58" s="533">
        <v>8551</v>
      </c>
      <c r="O58" s="533">
        <v>8768</v>
      </c>
      <c r="P58" s="533">
        <v>21407</v>
      </c>
      <c r="Q58" s="533">
        <v>21338</v>
      </c>
      <c r="R58" s="533">
        <v>22509</v>
      </c>
      <c r="S58" s="533">
        <v>19093</v>
      </c>
      <c r="T58" s="533">
        <v>19729</v>
      </c>
      <c r="U58" s="533">
        <v>26944</v>
      </c>
      <c r="V58" s="533">
        <v>29608</v>
      </c>
      <c r="W58" s="533">
        <v>21813</v>
      </c>
      <c r="X58" s="286"/>
      <c r="Y58" s="286"/>
      <c r="Z58" s="533">
        <v>24006</v>
      </c>
    </row>
    <row r="59" spans="1:30">
      <c r="A59" s="872"/>
      <c r="B59" s="92" t="s">
        <v>56</v>
      </c>
      <c r="C59" s="533">
        <v>1441.7</v>
      </c>
      <c r="D59" s="533">
        <v>1459.4</v>
      </c>
      <c r="E59" s="533">
        <v>1468.2</v>
      </c>
      <c r="F59" s="533">
        <v>1380</v>
      </c>
      <c r="G59" s="533">
        <v>1537.8000000000002</v>
      </c>
      <c r="H59" s="533">
        <v>1653.3000000000002</v>
      </c>
      <c r="I59" s="533">
        <v>1778.2</v>
      </c>
      <c r="J59" s="533">
        <v>1932.7</v>
      </c>
      <c r="K59" s="533">
        <v>2071.4</v>
      </c>
      <c r="L59" s="533">
        <v>2362.1</v>
      </c>
      <c r="M59" s="533">
        <v>2906.2000000000003</v>
      </c>
      <c r="N59" s="533">
        <v>3742.3</v>
      </c>
      <c r="O59" s="533">
        <v>3742.2000000000003</v>
      </c>
      <c r="P59" s="533">
        <v>1574.3000000000002</v>
      </c>
      <c r="Q59" s="533">
        <v>1570</v>
      </c>
      <c r="R59" s="533">
        <v>1588.2</v>
      </c>
      <c r="S59" s="533">
        <v>1709</v>
      </c>
      <c r="T59" s="533">
        <v>2103.2000000000003</v>
      </c>
      <c r="U59" s="533">
        <v>2057.1</v>
      </c>
      <c r="V59" s="533">
        <v>2084.3000000000002</v>
      </c>
      <c r="W59" s="533">
        <v>2111.5</v>
      </c>
      <c r="X59" s="286"/>
      <c r="Y59" s="286"/>
      <c r="Z59" s="286"/>
      <c r="AA59" t="s">
        <v>15</v>
      </c>
    </row>
    <row r="60" spans="1:30" ht="15.6">
      <c r="A60" s="871" t="s">
        <v>1</v>
      </c>
      <c r="B60" s="92" t="s">
        <v>84</v>
      </c>
      <c r="C60" s="286">
        <v>0.85</v>
      </c>
      <c r="D60" s="286">
        <v>0.55000000000000004</v>
      </c>
      <c r="E60" s="286">
        <v>0.75</v>
      </c>
      <c r="F60" s="286">
        <v>0.70099999999999996</v>
      </c>
      <c r="G60" s="286">
        <v>0.8</v>
      </c>
      <c r="H60" s="286">
        <v>0.79500000000000004</v>
      </c>
      <c r="I60" s="286">
        <v>0.75</v>
      </c>
      <c r="J60" s="286">
        <v>0.877</v>
      </c>
      <c r="K60" s="286">
        <v>0.83699999999999997</v>
      </c>
      <c r="L60" s="286">
        <v>0.78100000000000003</v>
      </c>
      <c r="M60" s="286">
        <v>0.98</v>
      </c>
      <c r="N60" s="286">
        <v>0.878</v>
      </c>
      <c r="O60" s="286">
        <v>0.9</v>
      </c>
      <c r="P60" s="286">
        <v>0.9</v>
      </c>
      <c r="Q60" s="286">
        <v>0.90900000000000003</v>
      </c>
      <c r="R60" s="286">
        <v>0.93700000000000006</v>
      </c>
      <c r="S60" s="286">
        <v>0.93500000000000005</v>
      </c>
      <c r="T60" s="286">
        <v>0.94799999999999995</v>
      </c>
      <c r="U60" s="286">
        <v>0.96099999999999997</v>
      </c>
      <c r="V60" s="286">
        <v>0.97299999999999998</v>
      </c>
      <c r="W60" s="533">
        <v>0.93799999999999994</v>
      </c>
      <c r="X60" s="286">
        <v>0.97135000000000005</v>
      </c>
      <c r="Y60" s="286">
        <v>0.97348999999999997</v>
      </c>
      <c r="Z60" s="286">
        <v>0.96953999999999996</v>
      </c>
      <c r="AC60" s="619"/>
      <c r="AD60" s="621"/>
    </row>
    <row r="61" spans="1:30">
      <c r="A61" s="871"/>
      <c r="B61" s="92" t="s">
        <v>57</v>
      </c>
      <c r="C61" s="286">
        <v>650</v>
      </c>
      <c r="D61" s="286">
        <v>500</v>
      </c>
      <c r="E61" s="286">
        <v>600</v>
      </c>
      <c r="F61" s="286">
        <v>500</v>
      </c>
      <c r="G61" s="286">
        <v>550</v>
      </c>
      <c r="H61" s="286">
        <v>568</v>
      </c>
      <c r="I61" s="286">
        <v>500</v>
      </c>
      <c r="J61" s="286">
        <v>506</v>
      </c>
      <c r="K61" s="286">
        <v>533</v>
      </c>
      <c r="L61" s="286">
        <v>537</v>
      </c>
      <c r="M61" s="286">
        <v>580</v>
      </c>
      <c r="N61" s="286">
        <v>638</v>
      </c>
      <c r="O61" s="286">
        <v>650</v>
      </c>
      <c r="P61" s="286">
        <v>650</v>
      </c>
      <c r="Q61" s="286"/>
      <c r="R61" s="286"/>
      <c r="S61" s="286"/>
      <c r="T61" s="286"/>
      <c r="U61" s="286"/>
      <c r="V61" s="286"/>
      <c r="W61" s="286"/>
      <c r="X61" s="286"/>
      <c r="Y61" s="286"/>
      <c r="Z61" s="286"/>
    </row>
    <row r="62" spans="1:30">
      <c r="A62" s="871"/>
      <c r="B62" s="92" t="s">
        <v>524</v>
      </c>
      <c r="C62" s="286">
        <v>650</v>
      </c>
      <c r="D62" s="286">
        <v>500</v>
      </c>
      <c r="E62" s="286">
        <v>600</v>
      </c>
      <c r="F62" s="286">
        <v>500</v>
      </c>
      <c r="G62" s="286">
        <v>550</v>
      </c>
      <c r="H62" s="286">
        <v>550</v>
      </c>
      <c r="I62" s="286">
        <v>500</v>
      </c>
      <c r="J62" s="286">
        <v>543</v>
      </c>
      <c r="K62" s="286">
        <v>563</v>
      </c>
      <c r="L62" s="286">
        <v>580</v>
      </c>
      <c r="M62" s="286">
        <v>598</v>
      </c>
      <c r="N62" s="286">
        <v>616</v>
      </c>
      <c r="O62" s="286">
        <v>650</v>
      </c>
      <c r="P62" s="286">
        <v>650</v>
      </c>
      <c r="Q62" s="286">
        <v>646</v>
      </c>
      <c r="R62" s="286">
        <v>658</v>
      </c>
      <c r="S62" s="286">
        <v>663</v>
      </c>
      <c r="T62" s="286">
        <v>671</v>
      </c>
      <c r="U62" s="286">
        <v>679</v>
      </c>
      <c r="V62" s="286">
        <v>686</v>
      </c>
      <c r="W62" s="533">
        <v>676</v>
      </c>
      <c r="X62" s="286">
        <v>677</v>
      </c>
      <c r="Y62" s="286">
        <v>678</v>
      </c>
      <c r="Z62" s="286">
        <v>676</v>
      </c>
    </row>
    <row r="63" spans="1:30" ht="15.6">
      <c r="A63" s="871"/>
      <c r="B63" s="92" t="s">
        <v>56</v>
      </c>
      <c r="C63" s="286">
        <v>1307.6923076923076</v>
      </c>
      <c r="D63" s="286">
        <v>1100</v>
      </c>
      <c r="E63" s="286">
        <v>1250</v>
      </c>
      <c r="F63" s="286">
        <v>1402</v>
      </c>
      <c r="G63" s="286">
        <v>1454.5454545454545</v>
      </c>
      <c r="H63" s="286">
        <v>1399.6478873239437</v>
      </c>
      <c r="I63" s="286">
        <v>1500</v>
      </c>
      <c r="J63" s="286">
        <v>1733.201581027668</v>
      </c>
      <c r="K63" s="286">
        <v>1570.3564727954972</v>
      </c>
      <c r="L63" s="286">
        <v>1454.3761638733706</v>
      </c>
      <c r="M63" s="286">
        <v>1689.655172413793</v>
      </c>
      <c r="N63" s="286">
        <v>1376.1755485893416</v>
      </c>
      <c r="O63" s="286">
        <v>1384.6153846153845</v>
      </c>
      <c r="P63" s="286">
        <v>1384.6153846153845</v>
      </c>
      <c r="Q63" s="286">
        <v>1407.1000000000001</v>
      </c>
      <c r="R63" s="286">
        <v>1424</v>
      </c>
      <c r="S63" s="286">
        <v>1410.3000000000002</v>
      </c>
      <c r="T63" s="286">
        <v>1412.8000000000002</v>
      </c>
      <c r="U63" s="286">
        <v>1415.3000000000002</v>
      </c>
      <c r="V63" s="286">
        <v>1418.4</v>
      </c>
      <c r="W63" s="533">
        <v>1387.6000000000001</v>
      </c>
      <c r="X63" s="286">
        <v>1435.2</v>
      </c>
      <c r="Y63" s="286">
        <v>1435.7</v>
      </c>
      <c r="Z63" s="286">
        <v>1434.3</v>
      </c>
      <c r="AC63" s="619"/>
      <c r="AD63" s="621"/>
    </row>
    <row r="64" spans="1:30">
      <c r="A64" s="871" t="s">
        <v>0</v>
      </c>
      <c r="B64" s="92" t="s">
        <v>84</v>
      </c>
      <c r="C64" s="286">
        <v>22</v>
      </c>
      <c r="D64" s="286">
        <v>22.4</v>
      </c>
      <c r="E64" s="286">
        <v>22</v>
      </c>
      <c r="F64" s="286">
        <v>22.2</v>
      </c>
      <c r="G64" s="286">
        <v>18.724</v>
      </c>
      <c r="H64" s="286">
        <v>22.2</v>
      </c>
      <c r="I64" s="286">
        <v>22</v>
      </c>
      <c r="J64" s="286">
        <v>22.3</v>
      </c>
      <c r="K64" s="286">
        <v>19.422999999999998</v>
      </c>
      <c r="L64" s="286">
        <v>20.861999999999998</v>
      </c>
      <c r="M64" s="286">
        <v>21</v>
      </c>
      <c r="N64" s="286">
        <v>18.222999999999999</v>
      </c>
      <c r="O64" s="286">
        <v>19</v>
      </c>
      <c r="P64" s="286">
        <v>19</v>
      </c>
      <c r="Q64" s="286">
        <v>24.486000000000001</v>
      </c>
      <c r="R64" s="286">
        <v>26.337123540258148</v>
      </c>
      <c r="S64" s="533">
        <v>4.391</v>
      </c>
      <c r="T64" s="533">
        <v>3.7869999999999999</v>
      </c>
      <c r="U64" s="533">
        <v>3.4780000000000002</v>
      </c>
      <c r="V64" s="533">
        <v>3.8849999999999998</v>
      </c>
      <c r="W64" s="533">
        <v>3.7170000000000001</v>
      </c>
      <c r="X64" s="286"/>
      <c r="Y64" s="286"/>
      <c r="Z64" s="286"/>
    </row>
    <row r="65" spans="1:26">
      <c r="A65" s="871"/>
      <c r="B65" s="92" t="s">
        <v>57</v>
      </c>
      <c r="C65" s="286">
        <v>6500</v>
      </c>
      <c r="D65" s="286">
        <v>6698</v>
      </c>
      <c r="E65" s="286">
        <v>7265</v>
      </c>
      <c r="F65" s="286">
        <v>6700</v>
      </c>
      <c r="G65" s="286">
        <v>6882</v>
      </c>
      <c r="H65" s="286">
        <v>7112</v>
      </c>
      <c r="I65" s="286">
        <v>7402</v>
      </c>
      <c r="J65" s="286">
        <v>7497</v>
      </c>
      <c r="K65" s="286">
        <v>7902</v>
      </c>
      <c r="L65" s="286">
        <v>7963</v>
      </c>
      <c r="M65" s="286">
        <v>8600</v>
      </c>
      <c r="N65" s="286">
        <v>9446</v>
      </c>
      <c r="O65" s="286">
        <v>9600</v>
      </c>
      <c r="P65" s="286">
        <v>9600</v>
      </c>
      <c r="Q65" s="286">
        <v>9600</v>
      </c>
      <c r="R65" s="286">
        <v>9600</v>
      </c>
      <c r="S65" s="286"/>
      <c r="T65" s="286"/>
      <c r="U65" s="286"/>
      <c r="V65" s="286"/>
      <c r="W65" s="286"/>
      <c r="X65" s="286"/>
      <c r="Y65" s="286"/>
      <c r="Z65" s="286"/>
    </row>
    <row r="66" spans="1:26">
      <c r="A66" s="871"/>
      <c r="B66" s="92" t="s">
        <v>524</v>
      </c>
      <c r="C66" s="286">
        <v>6500</v>
      </c>
      <c r="D66" s="286">
        <v>7659</v>
      </c>
      <c r="E66" s="286">
        <v>7919</v>
      </c>
      <c r="F66" s="286">
        <v>8210</v>
      </c>
      <c r="G66" s="286">
        <v>8527</v>
      </c>
      <c r="H66" s="286">
        <v>8933</v>
      </c>
      <c r="I66" s="286">
        <v>7111</v>
      </c>
      <c r="J66" s="286">
        <v>7003</v>
      </c>
      <c r="K66" s="286">
        <v>7025</v>
      </c>
      <c r="L66" s="286">
        <v>7023</v>
      </c>
      <c r="M66" s="286">
        <v>6732</v>
      </c>
      <c r="N66" s="286">
        <v>6217</v>
      </c>
      <c r="O66" s="286">
        <v>16169</v>
      </c>
      <c r="P66" s="286">
        <v>4231</v>
      </c>
      <c r="Q66" s="286">
        <v>3395</v>
      </c>
      <c r="R66" s="286">
        <v>1261</v>
      </c>
      <c r="S66" s="286">
        <v>1341</v>
      </c>
      <c r="T66" s="286">
        <v>969</v>
      </c>
      <c r="U66" s="286">
        <v>753</v>
      </c>
      <c r="V66" s="286">
        <v>830</v>
      </c>
      <c r="W66" s="533">
        <v>2460</v>
      </c>
      <c r="X66" s="286"/>
      <c r="Y66" s="286"/>
      <c r="Z66" s="286"/>
    </row>
    <row r="67" spans="1:26">
      <c r="A67" s="871"/>
      <c r="B67" s="92" t="s">
        <v>56</v>
      </c>
      <c r="C67" s="286">
        <v>3384.6153846153848</v>
      </c>
      <c r="D67" s="286">
        <v>3344.281875186623</v>
      </c>
      <c r="E67" s="286">
        <v>3028.2174810736406</v>
      </c>
      <c r="F67" s="286">
        <v>3313.4328358208954</v>
      </c>
      <c r="G67" s="286">
        <v>2720.7207207207207</v>
      </c>
      <c r="H67" s="286">
        <v>3121.4848143982003</v>
      </c>
      <c r="I67" s="286">
        <v>2972.1696838692246</v>
      </c>
      <c r="J67" s="286">
        <v>2974.5231425903694</v>
      </c>
      <c r="K67" s="286">
        <v>2457.9853201721085</v>
      </c>
      <c r="L67" s="286">
        <v>2619.8668843400728</v>
      </c>
      <c r="M67" s="286">
        <v>2441.8604651162791</v>
      </c>
      <c r="N67" s="286">
        <v>1929.176370950667</v>
      </c>
      <c r="O67" s="286">
        <v>1979.1666666666667</v>
      </c>
      <c r="P67" s="286">
        <v>1979.1666666666667</v>
      </c>
      <c r="Q67" s="286">
        <v>2550.625</v>
      </c>
      <c r="R67" s="286">
        <v>2743.4503687768902</v>
      </c>
      <c r="S67" s="533">
        <v>1482.4</v>
      </c>
      <c r="T67" s="533">
        <v>1491.5</v>
      </c>
      <c r="U67" s="533">
        <v>1543</v>
      </c>
      <c r="V67" s="533">
        <v>1502.9</v>
      </c>
      <c r="W67" s="533">
        <v>1511</v>
      </c>
      <c r="X67" s="286"/>
      <c r="Y67" s="286"/>
      <c r="Z67" s="286"/>
    </row>
    <row r="68" spans="1:26">
      <c r="A68" s="17"/>
      <c r="B68" s="17"/>
      <c r="C68" s="43"/>
      <c r="D68" s="43"/>
      <c r="E68" s="43"/>
      <c r="F68" s="43"/>
      <c r="G68" s="43"/>
      <c r="H68" s="43"/>
      <c r="I68" s="43"/>
      <c r="J68" s="43"/>
      <c r="K68" s="43"/>
      <c r="L68" s="43"/>
      <c r="M68" s="17"/>
      <c r="P68" s="17"/>
    </row>
    <row r="69" spans="1:26" ht="15" customHeight="1">
      <c r="A69" s="44" t="s">
        <v>18</v>
      </c>
      <c r="B69" s="13"/>
      <c r="D69" s="212"/>
      <c r="E69" s="212"/>
      <c r="F69" s="212"/>
      <c r="G69" s="212"/>
      <c r="H69" s="212"/>
      <c r="I69" s="212"/>
      <c r="J69" s="212"/>
      <c r="K69" s="212"/>
      <c r="L69" s="212"/>
      <c r="M69" s="212"/>
      <c r="N69" s="212"/>
      <c r="P69" s="17"/>
    </row>
    <row r="70" spans="1:26">
      <c r="A70" s="17"/>
      <c r="B70" s="17"/>
      <c r="C70"/>
      <c r="D70" s="43"/>
      <c r="E70" s="43"/>
      <c r="F70" s="43"/>
      <c r="G70" s="43"/>
      <c r="H70" s="43"/>
      <c r="I70" s="43"/>
      <c r="J70" s="43"/>
      <c r="K70" s="43"/>
      <c r="L70" s="43"/>
      <c r="M70" s="43"/>
      <c r="P70" s="17"/>
    </row>
    <row r="71" spans="1:26" ht="15" customHeight="1">
      <c r="A71" s="212" t="s">
        <v>382</v>
      </c>
      <c r="B71" s="17"/>
      <c r="D71" s="17"/>
      <c r="E71" s="17"/>
      <c r="F71" s="17"/>
      <c r="G71" s="17"/>
      <c r="H71" s="17"/>
      <c r="I71" s="17"/>
      <c r="J71" s="17"/>
      <c r="K71" s="17"/>
      <c r="L71" s="17"/>
      <c r="M71" s="17"/>
      <c r="N71" s="17"/>
      <c r="P71" s="17"/>
    </row>
    <row r="72" spans="1:26">
      <c r="A72" s="43"/>
      <c r="B72" s="17"/>
      <c r="D72" s="41"/>
      <c r="E72" s="43"/>
      <c r="F72" s="43"/>
      <c r="G72" s="43"/>
      <c r="H72" s="43"/>
      <c r="I72" s="43"/>
      <c r="J72" s="43"/>
      <c r="K72" s="43"/>
      <c r="L72" s="43"/>
      <c r="M72" s="43"/>
      <c r="P72" s="17"/>
    </row>
    <row r="73" spans="1:26" ht="14.7" customHeight="1">
      <c r="A73" s="17" t="s">
        <v>264</v>
      </c>
      <c r="B73" s="57"/>
      <c r="D73" s="42"/>
      <c r="E73" s="42"/>
      <c r="F73" s="42"/>
      <c r="G73" s="42"/>
      <c r="H73" s="42"/>
      <c r="I73" s="42"/>
      <c r="J73" s="42"/>
      <c r="K73" s="42"/>
      <c r="L73" s="42"/>
      <c r="M73" s="42"/>
      <c r="N73" s="42"/>
      <c r="P73" s="17"/>
    </row>
    <row r="74" spans="1:26">
      <c r="A74" s="23"/>
      <c r="B74" s="17"/>
      <c r="C74" s="42"/>
      <c r="D74" s="42"/>
      <c r="E74" s="42"/>
      <c r="F74" s="42"/>
      <c r="G74" s="42"/>
      <c r="H74" s="42"/>
      <c r="I74" s="42"/>
      <c r="J74" s="42"/>
      <c r="K74" s="42"/>
      <c r="L74" s="42"/>
      <c r="M74" s="42"/>
      <c r="N74" s="42"/>
      <c r="P74" s="17"/>
    </row>
    <row r="75" spans="1:26">
      <c r="A75" s="17" t="s">
        <v>568</v>
      </c>
      <c r="B75" s="17"/>
      <c r="C75" s="42"/>
      <c r="D75" s="42"/>
      <c r="E75" s="42"/>
      <c r="F75" s="42"/>
      <c r="G75" s="42"/>
      <c r="H75" s="42"/>
      <c r="I75" s="42"/>
      <c r="J75" s="42"/>
      <c r="K75" s="42"/>
      <c r="L75" s="42"/>
      <c r="M75" s="42"/>
      <c r="N75" s="42"/>
      <c r="P75" s="17"/>
    </row>
    <row r="76" spans="1:26">
      <c r="A76" s="23"/>
      <c r="B76" s="17"/>
      <c r="C76" s="42"/>
      <c r="D76" s="42"/>
      <c r="E76" s="42"/>
      <c r="F76" s="42"/>
      <c r="G76" s="42"/>
      <c r="H76" s="42"/>
      <c r="I76" s="42"/>
      <c r="J76" s="42"/>
      <c r="K76" s="42"/>
      <c r="L76" s="42"/>
      <c r="M76" s="42"/>
      <c r="N76" s="42"/>
      <c r="P76" s="17"/>
    </row>
    <row r="77" spans="1:26">
      <c r="A77" s="17" t="s">
        <v>2744</v>
      </c>
      <c r="B77" s="17"/>
      <c r="C77" s="42"/>
      <c r="D77" s="42"/>
      <c r="E77" s="42"/>
      <c r="F77" s="42"/>
      <c r="G77" s="42"/>
      <c r="H77" s="42"/>
      <c r="I77" s="42"/>
      <c r="J77" s="42"/>
      <c r="K77" s="42"/>
      <c r="L77" s="42"/>
      <c r="M77" s="42"/>
      <c r="N77" s="42"/>
      <c r="P77" s="17"/>
    </row>
    <row r="78" spans="1:26">
      <c r="A78" s="23"/>
      <c r="B78" s="17"/>
      <c r="C78" s="42"/>
      <c r="D78" s="42"/>
      <c r="E78" s="42"/>
      <c r="F78" s="42"/>
      <c r="G78" s="42"/>
      <c r="H78" s="42"/>
      <c r="I78" s="42"/>
      <c r="J78" s="42"/>
      <c r="K78" s="42"/>
      <c r="L78" s="42"/>
      <c r="M78" s="42"/>
      <c r="N78" s="42"/>
      <c r="P78" s="17"/>
    </row>
    <row r="79" spans="1:26">
      <c r="A79" s="17" t="s">
        <v>3172</v>
      </c>
      <c r="B79" s="17"/>
      <c r="C79" s="43"/>
      <c r="D79" s="43"/>
      <c r="E79" s="43"/>
      <c r="F79" s="43"/>
      <c r="G79" s="43"/>
      <c r="H79" s="43"/>
      <c r="I79" s="43"/>
      <c r="J79" s="43"/>
      <c r="K79" s="43"/>
      <c r="L79" s="43"/>
      <c r="M79" s="17"/>
      <c r="P79" s="17"/>
    </row>
    <row r="80" spans="1:26">
      <c r="B80" s="17"/>
      <c r="C80" s="43"/>
      <c r="D80" s="43"/>
      <c r="E80" s="43"/>
      <c r="F80" s="43"/>
      <c r="G80" s="43"/>
      <c r="H80" s="43"/>
      <c r="I80" s="43"/>
      <c r="J80" s="43"/>
      <c r="K80" s="43"/>
      <c r="L80" s="43"/>
      <c r="M80" s="17"/>
      <c r="P80" s="17"/>
    </row>
    <row r="81" spans="1:16">
      <c r="A81" s="17" t="s">
        <v>3171</v>
      </c>
      <c r="B81" s="17"/>
      <c r="C81" s="43"/>
      <c r="D81" s="43"/>
      <c r="E81" s="43"/>
      <c r="F81" s="43"/>
      <c r="G81" s="43"/>
      <c r="H81" s="43"/>
      <c r="I81" s="43"/>
      <c r="J81" s="43"/>
      <c r="K81" s="43"/>
      <c r="L81" s="43"/>
      <c r="M81" s="17"/>
      <c r="P81" s="17"/>
    </row>
    <row r="82" spans="1:16">
      <c r="A82" s="17"/>
      <c r="B82" s="17"/>
      <c r="C82" s="43"/>
      <c r="D82" s="43"/>
      <c r="E82" s="43"/>
      <c r="F82" s="43"/>
      <c r="G82" s="43"/>
      <c r="H82" s="43"/>
      <c r="I82" s="43"/>
      <c r="J82" s="43"/>
      <c r="K82" s="43"/>
      <c r="L82" s="43"/>
      <c r="M82" s="17"/>
      <c r="P82" s="17"/>
    </row>
    <row r="83" spans="1:16">
      <c r="A83" s="53" t="s">
        <v>2745</v>
      </c>
      <c r="B83" s="17"/>
      <c r="C83" s="43"/>
      <c r="D83" s="43"/>
      <c r="E83" s="43"/>
      <c r="F83" s="43"/>
      <c r="G83" s="43"/>
      <c r="H83" s="43"/>
      <c r="I83" s="43"/>
      <c r="J83" s="43"/>
      <c r="K83" s="43"/>
      <c r="L83" s="43"/>
      <c r="M83" s="17"/>
      <c r="P83" s="17"/>
    </row>
    <row r="84" spans="1:16">
      <c r="A84" s="17"/>
      <c r="B84" s="17"/>
      <c r="C84" s="43"/>
      <c r="D84" s="43"/>
      <c r="E84" s="43"/>
      <c r="F84" s="43"/>
      <c r="G84" s="43"/>
      <c r="H84" s="43"/>
      <c r="I84" s="43"/>
      <c r="J84" s="43"/>
      <c r="K84" s="43"/>
      <c r="L84" s="43"/>
      <c r="M84" s="17"/>
      <c r="P84" s="17"/>
    </row>
    <row r="85" spans="1:16">
      <c r="A85" s="53" t="s">
        <v>3400</v>
      </c>
    </row>
    <row r="86" spans="1:16">
      <c r="A86" s="53"/>
    </row>
    <row r="87" spans="1:16">
      <c r="A87" s="53" t="s">
        <v>3401</v>
      </c>
    </row>
    <row r="88" spans="1:16">
      <c r="A88" s="53"/>
    </row>
    <row r="89" spans="1:16">
      <c r="A89" s="53" t="s">
        <v>3402</v>
      </c>
    </row>
    <row r="90" spans="1:16">
      <c r="A90" s="53"/>
    </row>
    <row r="91" spans="1:16">
      <c r="A91" s="53" t="s">
        <v>102</v>
      </c>
    </row>
  </sheetData>
  <protectedRanges>
    <protectedRange sqref="C36:V36" name="Range1_1_14"/>
    <protectedRange sqref="C37:V37" name="Range1_1_27"/>
  </protectedRanges>
  <mergeCells count="16">
    <mergeCell ref="A4:A7"/>
    <mergeCell ref="A8:A11"/>
    <mergeCell ref="A16:A19"/>
    <mergeCell ref="A24:A27"/>
    <mergeCell ref="A28:A31"/>
    <mergeCell ref="A12:A15"/>
    <mergeCell ref="A20:A23"/>
    <mergeCell ref="A32:A35"/>
    <mergeCell ref="A56:A59"/>
    <mergeCell ref="A60:A63"/>
    <mergeCell ref="A64:A67"/>
    <mergeCell ref="A36:A39"/>
    <mergeCell ref="A40:A43"/>
    <mergeCell ref="A44:A47"/>
    <mergeCell ref="A48:A51"/>
    <mergeCell ref="A52:A55"/>
  </mergeCells>
  <conditionalFormatting sqref="C3:M3">
    <cfRule type="expression" dxfId="39" priority="2" stopIfTrue="1">
      <formula>ISNA(ACTIVECELL)</formula>
    </cfRule>
  </conditionalFormatting>
  <conditionalFormatting sqref="N1:O2">
    <cfRule type="expression" dxfId="38" priority="1" stopIfTrue="1">
      <formula>#N/A</formula>
    </cfRule>
  </conditionalFormatting>
  <hyperlinks>
    <hyperlink ref="AB3" location="Content!A1" display="Back to content page" xr:uid="{00000000-0004-0000-3301-000000000000}"/>
  </hyperlinks>
  <pageMargins left="0.7" right="0.7" top="0.75" bottom="0.75" header="0.3" footer="0.3"/>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1-000000000000}">
  <sheetPr codeName="Sheet309"/>
  <dimension ref="A1:AB119"/>
  <sheetViews>
    <sheetView topLeftCell="A70" zoomScale="93" zoomScaleNormal="93" workbookViewId="0">
      <selection activeCell="D92" sqref="D92"/>
    </sheetView>
  </sheetViews>
  <sheetFormatPr defaultRowHeight="14.4"/>
  <cols>
    <col min="1" max="1" width="19.5546875" customWidth="1"/>
    <col min="2" max="2" width="27.44140625" customWidth="1"/>
    <col min="3" max="3" width="12.21875" customWidth="1"/>
    <col min="4" max="5" width="13.21875" customWidth="1"/>
    <col min="6" max="6" width="12.21875" customWidth="1"/>
    <col min="7" max="12" width="13.21875" customWidth="1"/>
    <col min="13" max="13" width="12.21875" customWidth="1"/>
    <col min="14" max="16" width="13.21875" customWidth="1"/>
    <col min="17" max="26" width="12.21875" customWidth="1"/>
    <col min="28" max="28" width="11.77734375" customWidth="1"/>
  </cols>
  <sheetData>
    <row r="1" spans="1:28">
      <c r="A1" s="18" t="s">
        <v>3025</v>
      </c>
      <c r="B1" s="17"/>
      <c r="C1" s="17"/>
      <c r="D1" s="17"/>
      <c r="E1" s="17"/>
      <c r="F1" s="17"/>
      <c r="G1" s="17"/>
      <c r="H1" s="17"/>
      <c r="I1" s="17"/>
      <c r="J1" s="17"/>
      <c r="K1" s="17"/>
      <c r="L1" s="17"/>
      <c r="M1" s="17"/>
      <c r="N1" s="62"/>
      <c r="O1" s="62"/>
      <c r="R1" s="13"/>
      <c r="S1" s="13"/>
      <c r="T1" s="13"/>
      <c r="U1" s="13"/>
      <c r="V1" s="13"/>
      <c r="W1" s="13"/>
      <c r="X1" s="13"/>
      <c r="Y1" s="13"/>
      <c r="Z1" s="13"/>
    </row>
    <row r="2" spans="1:28">
      <c r="A2" s="40"/>
      <c r="B2" s="40"/>
      <c r="C2" s="40"/>
      <c r="D2" s="17" t="s">
        <v>15</v>
      </c>
      <c r="E2" s="40"/>
      <c r="F2" s="40"/>
      <c r="G2" s="40"/>
      <c r="H2" s="40"/>
      <c r="I2" s="40"/>
      <c r="J2" s="40"/>
      <c r="K2" s="17"/>
      <c r="L2" s="17"/>
      <c r="M2" s="17"/>
      <c r="N2" s="62"/>
      <c r="O2" s="62"/>
      <c r="R2" s="13"/>
      <c r="S2" s="13"/>
      <c r="T2" s="13"/>
      <c r="U2" s="13"/>
      <c r="V2" s="13"/>
      <c r="W2" s="13"/>
      <c r="X2" s="13"/>
      <c r="Y2" s="13"/>
      <c r="Z2" s="13"/>
    </row>
    <row r="3" spans="1:28">
      <c r="A3" s="277" t="s">
        <v>14</v>
      </c>
      <c r="B3" s="277" t="s">
        <v>37</v>
      </c>
      <c r="C3" s="21">
        <v>2000</v>
      </c>
      <c r="D3" s="21">
        <v>2001</v>
      </c>
      <c r="E3" s="21">
        <v>2002</v>
      </c>
      <c r="F3" s="21">
        <v>2003</v>
      </c>
      <c r="G3" s="21">
        <v>2004</v>
      </c>
      <c r="H3" s="21">
        <v>2005</v>
      </c>
      <c r="I3" s="21">
        <v>2006</v>
      </c>
      <c r="J3" s="21">
        <v>2007</v>
      </c>
      <c r="K3" s="21">
        <v>2008</v>
      </c>
      <c r="L3" s="21">
        <v>2009</v>
      </c>
      <c r="M3" s="21">
        <v>2010</v>
      </c>
      <c r="N3" s="21">
        <v>2011</v>
      </c>
      <c r="O3" s="21">
        <v>2012</v>
      </c>
      <c r="P3" s="21">
        <v>2013</v>
      </c>
      <c r="Q3" s="21">
        <v>2014</v>
      </c>
      <c r="R3" s="21">
        <v>2015</v>
      </c>
      <c r="S3" s="21">
        <v>2016</v>
      </c>
      <c r="T3" s="21">
        <v>2017</v>
      </c>
      <c r="U3" s="21">
        <v>2018</v>
      </c>
      <c r="V3" s="21">
        <v>2019</v>
      </c>
      <c r="W3" s="21">
        <v>2020</v>
      </c>
      <c r="X3" s="21">
        <v>2021</v>
      </c>
      <c r="Y3" s="21">
        <v>2022</v>
      </c>
      <c r="Z3" s="21">
        <v>2023</v>
      </c>
      <c r="AB3" s="1" t="s">
        <v>528</v>
      </c>
    </row>
    <row r="4" spans="1:28">
      <c r="A4" s="871" t="s">
        <v>13</v>
      </c>
      <c r="B4" s="28" t="s">
        <v>84</v>
      </c>
      <c r="C4" s="286">
        <v>9.9</v>
      </c>
      <c r="D4" s="286">
        <v>2.7</v>
      </c>
      <c r="E4" s="286">
        <v>2.952</v>
      </c>
      <c r="F4" s="286">
        <v>2.6850000000000001</v>
      </c>
      <c r="G4" s="286">
        <v>2.9670000000000001</v>
      </c>
      <c r="H4" s="286">
        <v>3.7490000000000001</v>
      </c>
      <c r="I4" s="286">
        <v>3.64</v>
      </c>
      <c r="J4" s="286">
        <v>3.6</v>
      </c>
      <c r="K4" s="286">
        <v>3.5</v>
      </c>
      <c r="L4" s="286">
        <v>3.6</v>
      </c>
      <c r="M4" s="286">
        <v>3.4</v>
      </c>
      <c r="N4" s="286">
        <v>5.4</v>
      </c>
      <c r="O4" s="286">
        <v>5.5</v>
      </c>
      <c r="P4" s="286">
        <v>5.5</v>
      </c>
      <c r="Q4" s="286">
        <v>5.5</v>
      </c>
      <c r="R4" s="286">
        <v>5.5</v>
      </c>
      <c r="S4" s="286">
        <v>5.5</v>
      </c>
      <c r="T4" s="286">
        <v>5.5</v>
      </c>
      <c r="U4" s="286">
        <v>5.5</v>
      </c>
      <c r="V4" s="286">
        <v>5.4139999999999997</v>
      </c>
      <c r="W4" s="286">
        <v>3.4</v>
      </c>
      <c r="X4" s="286">
        <v>3.4</v>
      </c>
      <c r="Y4" s="286">
        <v>3.4</v>
      </c>
      <c r="Z4" s="286">
        <v>3.4</v>
      </c>
    </row>
    <row r="5" spans="1:28">
      <c r="A5" s="871"/>
      <c r="B5" s="28" t="s">
        <v>57</v>
      </c>
      <c r="C5" s="286">
        <v>10000</v>
      </c>
      <c r="D5" s="286">
        <v>2000</v>
      </c>
      <c r="E5" s="286">
        <v>2000</v>
      </c>
      <c r="F5" s="286">
        <v>2000</v>
      </c>
      <c r="G5" s="286">
        <v>2000</v>
      </c>
      <c r="H5" s="286">
        <v>2000</v>
      </c>
      <c r="I5" s="286">
        <v>2000</v>
      </c>
      <c r="J5" s="286">
        <v>2000</v>
      </c>
      <c r="K5" s="286">
        <v>2000</v>
      </c>
      <c r="L5" s="286">
        <v>2000</v>
      </c>
      <c r="M5" s="286">
        <v>2000</v>
      </c>
      <c r="N5" s="286">
        <v>3000</v>
      </c>
      <c r="O5" s="286">
        <v>3000</v>
      </c>
      <c r="P5" s="286">
        <v>3000</v>
      </c>
      <c r="Q5" s="286"/>
      <c r="R5" s="286"/>
      <c r="S5" s="286"/>
      <c r="T5" s="286"/>
      <c r="U5" s="286"/>
      <c r="V5" s="286"/>
      <c r="W5" s="286"/>
      <c r="X5" s="286"/>
      <c r="Y5" s="286"/>
      <c r="Z5" s="286"/>
    </row>
    <row r="6" spans="1:28">
      <c r="A6" s="871"/>
      <c r="B6" s="92" t="s">
        <v>524</v>
      </c>
      <c r="C6" s="286">
        <v>10000</v>
      </c>
      <c r="D6" s="286">
        <v>2000</v>
      </c>
      <c r="E6" s="286">
        <v>2000</v>
      </c>
      <c r="F6" s="286">
        <v>2000</v>
      </c>
      <c r="G6" s="286">
        <v>2000</v>
      </c>
      <c r="H6" s="286">
        <v>2000</v>
      </c>
      <c r="I6" s="286">
        <v>2000</v>
      </c>
      <c r="J6" s="286">
        <v>2000</v>
      </c>
      <c r="K6" s="286">
        <v>2000</v>
      </c>
      <c r="L6" s="286">
        <v>2000</v>
      </c>
      <c r="M6" s="286">
        <v>2000</v>
      </c>
      <c r="N6" s="286">
        <v>3000</v>
      </c>
      <c r="O6" s="286">
        <v>3000</v>
      </c>
      <c r="P6" s="286">
        <v>3000</v>
      </c>
      <c r="Q6" s="286">
        <v>3000</v>
      </c>
      <c r="R6" s="286">
        <v>3000</v>
      </c>
      <c r="S6" s="286">
        <v>3000</v>
      </c>
      <c r="T6" s="286">
        <v>3000</v>
      </c>
      <c r="U6" s="286">
        <v>3000</v>
      </c>
      <c r="V6" s="286">
        <v>2945</v>
      </c>
      <c r="W6" s="629">
        <v>4105</v>
      </c>
      <c r="X6" s="629">
        <v>4803</v>
      </c>
      <c r="Y6" s="629">
        <v>5570</v>
      </c>
      <c r="Z6" s="629">
        <v>3255</v>
      </c>
    </row>
    <row r="7" spans="1:28">
      <c r="A7" s="871"/>
      <c r="B7" s="28" t="s">
        <v>56</v>
      </c>
      <c r="C7" s="286">
        <v>990</v>
      </c>
      <c r="D7" s="286">
        <v>1350</v>
      </c>
      <c r="E7" s="286">
        <v>1476</v>
      </c>
      <c r="F7" s="286">
        <v>1342.5</v>
      </c>
      <c r="G7" s="286">
        <v>1483.5</v>
      </c>
      <c r="H7" s="286">
        <v>1874.5</v>
      </c>
      <c r="I7" s="286">
        <v>1820</v>
      </c>
      <c r="J7" s="286">
        <v>1800</v>
      </c>
      <c r="K7" s="286">
        <v>1750</v>
      </c>
      <c r="L7" s="286">
        <v>1800</v>
      </c>
      <c r="M7" s="286">
        <v>1700</v>
      </c>
      <c r="N7" s="286">
        <v>1800</v>
      </c>
      <c r="O7" s="286">
        <v>1833.3333333333333</v>
      </c>
      <c r="P7" s="286">
        <v>1833.3333333333333</v>
      </c>
      <c r="Q7" s="286">
        <v>1833.3000000000002</v>
      </c>
      <c r="R7" s="286">
        <v>1833.3000000000002</v>
      </c>
      <c r="S7" s="286">
        <v>1833.3000000000002</v>
      </c>
      <c r="T7" s="286">
        <v>1833.3000000000002</v>
      </c>
      <c r="U7" s="286">
        <v>1833.3000000000002</v>
      </c>
      <c r="V7" s="286">
        <v>1838.4</v>
      </c>
      <c r="W7" s="286">
        <v>828.3</v>
      </c>
      <c r="X7" s="286">
        <v>707.9</v>
      </c>
      <c r="Y7" s="286">
        <v>610.5</v>
      </c>
      <c r="Z7" s="286">
        <v>1044.4000000000001</v>
      </c>
      <c r="AB7" s="33"/>
    </row>
    <row r="8" spans="1:28">
      <c r="A8" s="871" t="s">
        <v>12</v>
      </c>
      <c r="B8" s="28" t="s">
        <v>84</v>
      </c>
      <c r="C8" s="286">
        <v>3</v>
      </c>
      <c r="D8" s="286">
        <v>3</v>
      </c>
      <c r="E8" s="286">
        <v>2.5</v>
      </c>
      <c r="F8" s="286">
        <v>2.5</v>
      </c>
      <c r="G8" s="286">
        <v>2.5</v>
      </c>
      <c r="H8" s="286">
        <v>2.5</v>
      </c>
      <c r="I8" s="286">
        <v>2.5</v>
      </c>
      <c r="J8" s="286">
        <v>2.5</v>
      </c>
      <c r="K8" s="286">
        <v>2.484</v>
      </c>
      <c r="L8" s="286">
        <v>1.865</v>
      </c>
      <c r="M8" s="286">
        <v>0.9</v>
      </c>
      <c r="N8" s="286">
        <v>0.97799999999999998</v>
      </c>
      <c r="O8" s="286">
        <v>1</v>
      </c>
      <c r="P8" s="286">
        <v>1</v>
      </c>
      <c r="Q8" s="286">
        <v>1</v>
      </c>
      <c r="R8" s="286">
        <v>1</v>
      </c>
      <c r="S8" s="286">
        <v>1</v>
      </c>
      <c r="T8" s="286">
        <v>1</v>
      </c>
      <c r="U8" s="286">
        <v>1</v>
      </c>
      <c r="V8" s="286">
        <v>0.96899999999999997</v>
      </c>
      <c r="W8" s="286">
        <v>0.98884000000000005</v>
      </c>
      <c r="X8" s="286">
        <v>0.98512</v>
      </c>
      <c r="Y8" s="286">
        <v>0.98016999999999999</v>
      </c>
      <c r="Z8" s="286">
        <v>0.98471000000000009</v>
      </c>
      <c r="AA8" t="s">
        <v>15</v>
      </c>
    </row>
    <row r="9" spans="1:28">
      <c r="A9" s="871"/>
      <c r="B9" s="28" t="s">
        <v>57</v>
      </c>
      <c r="C9" s="286">
        <v>1100</v>
      </c>
      <c r="D9" s="286">
        <v>1100</v>
      </c>
      <c r="E9" s="286">
        <v>1100</v>
      </c>
      <c r="F9" s="286">
        <v>1100</v>
      </c>
      <c r="G9" s="286">
        <v>1100</v>
      </c>
      <c r="H9" s="286">
        <v>1100</v>
      </c>
      <c r="I9" s="286">
        <v>1100</v>
      </c>
      <c r="J9" s="286">
        <v>1100</v>
      </c>
      <c r="K9" s="286"/>
      <c r="L9" s="286"/>
      <c r="M9" s="286"/>
      <c r="N9" s="286">
        <v>440</v>
      </c>
      <c r="O9" s="286">
        <v>450</v>
      </c>
      <c r="P9" s="286">
        <v>470</v>
      </c>
      <c r="Q9" s="286"/>
      <c r="R9" s="286"/>
      <c r="S9" s="286"/>
      <c r="T9" s="286"/>
      <c r="U9" s="286"/>
      <c r="V9" s="286"/>
      <c r="W9" s="286"/>
      <c r="X9" s="286"/>
      <c r="Y9" s="286"/>
      <c r="Z9" s="286"/>
    </row>
    <row r="10" spans="1:28">
      <c r="A10" s="871"/>
      <c r="B10" s="92" t="s">
        <v>524</v>
      </c>
      <c r="C10" s="286">
        <v>1100</v>
      </c>
      <c r="D10" s="286">
        <v>905</v>
      </c>
      <c r="E10" s="286">
        <v>804</v>
      </c>
      <c r="F10" s="286">
        <v>691</v>
      </c>
      <c r="G10" s="286">
        <v>643</v>
      </c>
      <c r="H10" s="286">
        <v>604</v>
      </c>
      <c r="I10" s="286">
        <v>579</v>
      </c>
      <c r="J10" s="286">
        <v>500</v>
      </c>
      <c r="K10" s="286">
        <v>535</v>
      </c>
      <c r="L10" s="286">
        <v>400</v>
      </c>
      <c r="M10" s="286">
        <v>430</v>
      </c>
      <c r="N10" s="286">
        <v>440</v>
      </c>
      <c r="O10" s="286">
        <v>450</v>
      </c>
      <c r="P10" s="286">
        <v>470</v>
      </c>
      <c r="Q10" s="286">
        <v>500</v>
      </c>
      <c r="R10" s="286">
        <v>500</v>
      </c>
      <c r="S10" s="286">
        <v>500</v>
      </c>
      <c r="T10" s="286">
        <v>500</v>
      </c>
      <c r="U10" s="286">
        <v>500</v>
      </c>
      <c r="V10" s="286">
        <v>502</v>
      </c>
      <c r="W10" s="629">
        <v>506</v>
      </c>
      <c r="X10" s="629">
        <v>508</v>
      </c>
      <c r="Y10" s="629">
        <v>510</v>
      </c>
      <c r="Z10" s="629">
        <v>508</v>
      </c>
    </row>
    <row r="11" spans="1:28">
      <c r="A11" s="871"/>
      <c r="B11" s="28" t="s">
        <v>56</v>
      </c>
      <c r="C11" s="286">
        <v>2727.2727272727275</v>
      </c>
      <c r="D11" s="286">
        <v>2727.2727272727275</v>
      </c>
      <c r="E11" s="286">
        <v>2272.7272727272725</v>
      </c>
      <c r="F11" s="286">
        <v>2272.7272727272725</v>
      </c>
      <c r="G11" s="286">
        <v>2272.7272727272725</v>
      </c>
      <c r="H11" s="286">
        <v>2272.7272727272725</v>
      </c>
      <c r="I11" s="286">
        <v>2272.7272727272725</v>
      </c>
      <c r="J11" s="286">
        <v>2272.7272727272725</v>
      </c>
      <c r="K11" s="286"/>
      <c r="L11" s="286"/>
      <c r="M11" s="286"/>
      <c r="N11" s="286">
        <v>2222.7272727272725</v>
      </c>
      <c r="O11" s="286">
        <v>2222.2222222222222</v>
      </c>
      <c r="P11" s="286">
        <v>2127.6595744680849</v>
      </c>
      <c r="Q11" s="286">
        <v>2000</v>
      </c>
      <c r="R11" s="286">
        <v>2000</v>
      </c>
      <c r="S11" s="286">
        <v>2000</v>
      </c>
      <c r="T11" s="286">
        <v>2000</v>
      </c>
      <c r="U11" s="286">
        <v>2000</v>
      </c>
      <c r="V11" s="286">
        <v>1930.3000000000002</v>
      </c>
      <c r="W11" s="286">
        <v>1955.6</v>
      </c>
      <c r="X11" s="286">
        <v>1941</v>
      </c>
      <c r="Y11" s="286">
        <v>1921.7</v>
      </c>
      <c r="Z11" s="286">
        <v>1939.4</v>
      </c>
    </row>
    <row r="12" spans="1:28">
      <c r="A12" s="871" t="s">
        <v>483</v>
      </c>
      <c r="B12" s="28" t="s">
        <v>84</v>
      </c>
      <c r="C12" s="286" t="s">
        <v>94</v>
      </c>
      <c r="D12" s="286" t="s">
        <v>94</v>
      </c>
      <c r="E12" s="286" t="s">
        <v>94</v>
      </c>
      <c r="F12" s="286" t="s">
        <v>94</v>
      </c>
      <c r="G12" s="286" t="s">
        <v>94</v>
      </c>
      <c r="H12" s="286" t="s">
        <v>94</v>
      </c>
      <c r="I12" s="286" t="s">
        <v>94</v>
      </c>
      <c r="J12" s="286" t="s">
        <v>94</v>
      </c>
      <c r="K12" s="286" t="s">
        <v>94</v>
      </c>
      <c r="L12" s="286" t="s">
        <v>94</v>
      </c>
      <c r="M12" s="286" t="s">
        <v>94</v>
      </c>
      <c r="N12" s="286" t="s">
        <v>94</v>
      </c>
      <c r="O12" s="286" t="s">
        <v>94</v>
      </c>
      <c r="P12" s="286" t="s">
        <v>94</v>
      </c>
      <c r="Q12" s="286" t="s">
        <v>94</v>
      </c>
      <c r="R12" s="286" t="s">
        <v>94</v>
      </c>
      <c r="S12" s="286" t="s">
        <v>94</v>
      </c>
      <c r="T12" s="286" t="s">
        <v>94</v>
      </c>
      <c r="U12" s="286" t="s">
        <v>94</v>
      </c>
      <c r="V12" s="286" t="s">
        <v>94</v>
      </c>
      <c r="W12" s="286" t="s">
        <v>94</v>
      </c>
      <c r="X12" s="286" t="s">
        <v>94</v>
      </c>
      <c r="Y12" s="286" t="s">
        <v>94</v>
      </c>
      <c r="Z12" s="286" t="s">
        <v>94</v>
      </c>
    </row>
    <row r="13" spans="1:28">
      <c r="A13" s="871"/>
      <c r="B13" s="28" t="s">
        <v>57</v>
      </c>
      <c r="C13" s="286" t="s">
        <v>94</v>
      </c>
      <c r="D13" s="286" t="s">
        <v>94</v>
      </c>
      <c r="E13" s="286" t="s">
        <v>94</v>
      </c>
      <c r="F13" s="286" t="s">
        <v>94</v>
      </c>
      <c r="G13" s="286" t="s">
        <v>94</v>
      </c>
      <c r="H13" s="286" t="s">
        <v>94</v>
      </c>
      <c r="I13" s="286" t="s">
        <v>94</v>
      </c>
      <c r="J13" s="286" t="s">
        <v>94</v>
      </c>
      <c r="K13" s="286" t="s">
        <v>94</v>
      </c>
      <c r="L13" s="286" t="s">
        <v>94</v>
      </c>
      <c r="M13" s="286" t="s">
        <v>94</v>
      </c>
      <c r="N13" s="286" t="s">
        <v>94</v>
      </c>
      <c r="O13" s="286" t="s">
        <v>94</v>
      </c>
      <c r="P13" s="286" t="s">
        <v>94</v>
      </c>
      <c r="Q13" s="286" t="s">
        <v>94</v>
      </c>
      <c r="R13" s="286" t="s">
        <v>94</v>
      </c>
      <c r="S13" s="286" t="s">
        <v>94</v>
      </c>
      <c r="T13" s="286" t="s">
        <v>94</v>
      </c>
      <c r="U13" s="286" t="s">
        <v>94</v>
      </c>
      <c r="V13" s="286" t="s">
        <v>94</v>
      </c>
      <c r="W13" s="286" t="s">
        <v>94</v>
      </c>
      <c r="X13" s="286" t="s">
        <v>94</v>
      </c>
      <c r="Y13" s="286" t="s">
        <v>94</v>
      </c>
      <c r="Z13" s="286" t="s">
        <v>94</v>
      </c>
    </row>
    <row r="14" spans="1:28">
      <c r="A14" s="871"/>
      <c r="B14" s="92" t="s">
        <v>524</v>
      </c>
      <c r="C14" s="286" t="s">
        <v>94</v>
      </c>
      <c r="D14" s="286" t="s">
        <v>94</v>
      </c>
      <c r="E14" s="286" t="s">
        <v>94</v>
      </c>
      <c r="F14" s="286" t="s">
        <v>94</v>
      </c>
      <c r="G14" s="286" t="s">
        <v>94</v>
      </c>
      <c r="H14" s="286" t="s">
        <v>94</v>
      </c>
      <c r="I14" s="286" t="s">
        <v>94</v>
      </c>
      <c r="J14" s="286" t="s">
        <v>94</v>
      </c>
      <c r="K14" s="286" t="s">
        <v>94</v>
      </c>
      <c r="L14" s="286" t="s">
        <v>94</v>
      </c>
      <c r="M14" s="286" t="s">
        <v>94</v>
      </c>
      <c r="N14" s="286" t="s">
        <v>94</v>
      </c>
      <c r="O14" s="286" t="s">
        <v>94</v>
      </c>
      <c r="P14" s="286" t="s">
        <v>94</v>
      </c>
      <c r="Q14" s="286" t="s">
        <v>94</v>
      </c>
      <c r="R14" s="286" t="s">
        <v>94</v>
      </c>
      <c r="S14" s="286" t="s">
        <v>94</v>
      </c>
      <c r="T14" s="286" t="s">
        <v>94</v>
      </c>
      <c r="U14" s="286" t="s">
        <v>94</v>
      </c>
      <c r="V14" s="286" t="s">
        <v>94</v>
      </c>
      <c r="W14" s="286" t="s">
        <v>94</v>
      </c>
      <c r="X14" s="286" t="s">
        <v>94</v>
      </c>
      <c r="Y14" s="286" t="s">
        <v>94</v>
      </c>
      <c r="Z14" s="286" t="s">
        <v>94</v>
      </c>
    </row>
    <row r="15" spans="1:28">
      <c r="A15" s="871"/>
      <c r="B15" s="28" t="s">
        <v>56</v>
      </c>
      <c r="C15" s="286" t="s">
        <v>94</v>
      </c>
      <c r="D15" s="286" t="s">
        <v>94</v>
      </c>
      <c r="E15" s="286" t="s">
        <v>94</v>
      </c>
      <c r="F15" s="286" t="s">
        <v>94</v>
      </c>
      <c r="G15" s="286" t="s">
        <v>94</v>
      </c>
      <c r="H15" s="286" t="s">
        <v>94</v>
      </c>
      <c r="I15" s="286" t="s">
        <v>94</v>
      </c>
      <c r="J15" s="286" t="s">
        <v>94</v>
      </c>
      <c r="K15" s="286" t="s">
        <v>94</v>
      </c>
      <c r="L15" s="286" t="s">
        <v>94</v>
      </c>
      <c r="M15" s="286" t="s">
        <v>94</v>
      </c>
      <c r="N15" s="286" t="s">
        <v>94</v>
      </c>
      <c r="O15" s="286" t="s">
        <v>94</v>
      </c>
      <c r="P15" s="286" t="s">
        <v>94</v>
      </c>
      <c r="Q15" s="286" t="s">
        <v>94</v>
      </c>
      <c r="R15" s="286" t="s">
        <v>94</v>
      </c>
      <c r="S15" s="286" t="s">
        <v>94</v>
      </c>
      <c r="T15" s="286" t="s">
        <v>94</v>
      </c>
      <c r="U15" s="286" t="s">
        <v>94</v>
      </c>
      <c r="V15" s="286" t="s">
        <v>94</v>
      </c>
      <c r="W15" s="286" t="s">
        <v>94</v>
      </c>
      <c r="X15" s="286" t="s">
        <v>94</v>
      </c>
      <c r="Y15" s="286" t="s">
        <v>94</v>
      </c>
      <c r="Z15" s="286" t="s">
        <v>94</v>
      </c>
    </row>
    <row r="16" spans="1:28">
      <c r="A16" s="872" t="s">
        <v>89</v>
      </c>
      <c r="B16" s="28" t="s">
        <v>84</v>
      </c>
      <c r="C16" s="286">
        <v>29</v>
      </c>
      <c r="D16" s="286">
        <v>30</v>
      </c>
      <c r="E16" s="286">
        <v>30</v>
      </c>
      <c r="F16" s="286">
        <v>30</v>
      </c>
      <c r="G16" s="286">
        <v>31</v>
      </c>
      <c r="H16" s="286">
        <v>31.5</v>
      </c>
      <c r="I16" s="286">
        <v>32</v>
      </c>
      <c r="J16" s="286">
        <v>32</v>
      </c>
      <c r="K16" s="286">
        <v>32.5</v>
      </c>
      <c r="L16" s="286">
        <v>25.6</v>
      </c>
      <c r="M16" s="286">
        <v>25.5</v>
      </c>
      <c r="N16" s="286">
        <v>27</v>
      </c>
      <c r="O16" s="286">
        <v>28</v>
      </c>
      <c r="P16" s="286">
        <v>28</v>
      </c>
      <c r="Q16" s="286">
        <v>30</v>
      </c>
      <c r="R16" s="286">
        <v>30.353999999999999</v>
      </c>
      <c r="S16" s="286">
        <v>28.779</v>
      </c>
      <c r="T16" s="286">
        <v>28.594999999999999</v>
      </c>
      <c r="U16" s="286">
        <v>28.527999999999999</v>
      </c>
      <c r="V16" s="286">
        <v>28.471</v>
      </c>
      <c r="W16" s="286">
        <v>30.019449999999999</v>
      </c>
      <c r="X16" s="286">
        <v>30.136689999999998</v>
      </c>
      <c r="Y16" s="286">
        <v>30.235869999999998</v>
      </c>
      <c r="Z16" s="286">
        <v>30.344069999999999</v>
      </c>
    </row>
    <row r="17" spans="1:28">
      <c r="A17" s="872"/>
      <c r="B17" s="28" t="s">
        <v>57</v>
      </c>
      <c r="C17" s="286">
        <v>68000</v>
      </c>
      <c r="D17" s="286">
        <v>70000</v>
      </c>
      <c r="E17" s="286">
        <v>70000</v>
      </c>
      <c r="F17" s="286">
        <v>70000</v>
      </c>
      <c r="G17" s="286">
        <v>73000</v>
      </c>
      <c r="H17" s="286">
        <v>74000</v>
      </c>
      <c r="I17" s="286">
        <v>75000</v>
      </c>
      <c r="J17" s="286">
        <v>75000</v>
      </c>
      <c r="K17" s="286">
        <v>76000</v>
      </c>
      <c r="L17" s="286">
        <v>60958</v>
      </c>
      <c r="M17" s="286">
        <v>62000</v>
      </c>
      <c r="N17" s="286">
        <v>66000</v>
      </c>
      <c r="O17" s="286">
        <v>67000</v>
      </c>
      <c r="P17" s="286">
        <v>67000</v>
      </c>
      <c r="Q17" s="286"/>
      <c r="R17" s="286"/>
      <c r="S17" s="286"/>
      <c r="T17" s="286"/>
      <c r="U17" s="286"/>
      <c r="V17" s="286"/>
      <c r="W17" s="286"/>
      <c r="X17" s="286"/>
      <c r="Y17" s="286"/>
      <c r="Z17" s="286"/>
    </row>
    <row r="18" spans="1:28">
      <c r="A18" s="872"/>
      <c r="B18" s="92" t="s">
        <v>524</v>
      </c>
      <c r="C18" s="286">
        <v>68000</v>
      </c>
      <c r="D18" s="286">
        <v>70000</v>
      </c>
      <c r="E18" s="286">
        <v>70000</v>
      </c>
      <c r="F18" s="286">
        <v>70000</v>
      </c>
      <c r="G18" s="286">
        <v>73000</v>
      </c>
      <c r="H18" s="286">
        <v>74000</v>
      </c>
      <c r="I18" s="286">
        <v>75000</v>
      </c>
      <c r="J18" s="286">
        <v>75000</v>
      </c>
      <c r="K18" s="286">
        <v>76000</v>
      </c>
      <c r="L18" s="286">
        <v>60450</v>
      </c>
      <c r="M18" s="286">
        <v>62000</v>
      </c>
      <c r="N18" s="286">
        <v>66000</v>
      </c>
      <c r="O18" s="286">
        <v>67000</v>
      </c>
      <c r="P18" s="286">
        <v>67000</v>
      </c>
      <c r="Q18" s="286">
        <v>68000</v>
      </c>
      <c r="R18" s="286">
        <v>70474</v>
      </c>
      <c r="S18" s="286">
        <v>68291</v>
      </c>
      <c r="T18" s="286">
        <v>68413</v>
      </c>
      <c r="U18" s="286">
        <v>68254</v>
      </c>
      <c r="V18" s="286">
        <v>68118</v>
      </c>
      <c r="W18" s="629">
        <v>71791</v>
      </c>
      <c r="X18" s="629">
        <v>72853</v>
      </c>
      <c r="Y18" s="629">
        <v>73081</v>
      </c>
      <c r="Z18" s="629">
        <v>73330</v>
      </c>
    </row>
    <row r="19" spans="1:28">
      <c r="A19" s="872"/>
      <c r="B19" s="28" t="s">
        <v>56</v>
      </c>
      <c r="C19" s="286">
        <v>426.47058823529414</v>
      </c>
      <c r="D19" s="286">
        <v>428.57142857142856</v>
      </c>
      <c r="E19" s="286">
        <v>428.57142857142856</v>
      </c>
      <c r="F19" s="286">
        <v>428.57142857142856</v>
      </c>
      <c r="G19" s="286">
        <v>424.65753424657532</v>
      </c>
      <c r="H19" s="286">
        <v>425.67567567567568</v>
      </c>
      <c r="I19" s="286">
        <v>426.66666666666669</v>
      </c>
      <c r="J19" s="286">
        <v>426.66666666666669</v>
      </c>
      <c r="K19" s="286">
        <v>427.63157894736844</v>
      </c>
      <c r="L19" s="286">
        <v>419.96128481905572</v>
      </c>
      <c r="M19" s="286">
        <v>411.29032258064518</v>
      </c>
      <c r="N19" s="286">
        <v>409.09090909090907</v>
      </c>
      <c r="O19" s="286">
        <v>417.91044776119401</v>
      </c>
      <c r="P19" s="286">
        <v>417.91044776119401</v>
      </c>
      <c r="Q19" s="286">
        <v>441.20000000000005</v>
      </c>
      <c r="R19" s="286">
        <v>430.70000000000005</v>
      </c>
      <c r="S19" s="286">
        <v>421.40000000000003</v>
      </c>
      <c r="T19" s="286">
        <v>418</v>
      </c>
      <c r="U19" s="286">
        <v>418</v>
      </c>
      <c r="V19" s="286">
        <v>418</v>
      </c>
      <c r="W19" s="286">
        <v>418.1</v>
      </c>
      <c r="X19" s="286">
        <v>413.7</v>
      </c>
      <c r="Y19" s="286">
        <v>413.7</v>
      </c>
      <c r="Z19" s="286">
        <v>413.8</v>
      </c>
    </row>
    <row r="20" spans="1:28">
      <c r="A20" s="871" t="s">
        <v>482</v>
      </c>
      <c r="B20" s="28" t="s">
        <v>84</v>
      </c>
      <c r="C20" s="286">
        <v>11.35</v>
      </c>
      <c r="D20" s="286">
        <v>9.1</v>
      </c>
      <c r="E20" s="286">
        <v>6</v>
      </c>
      <c r="F20" s="286">
        <v>1.85</v>
      </c>
      <c r="G20" s="286">
        <v>4.9000000000000004</v>
      </c>
      <c r="H20" s="286">
        <v>6</v>
      </c>
      <c r="I20" s="286">
        <v>7.2</v>
      </c>
      <c r="J20" s="286">
        <v>7.2</v>
      </c>
      <c r="K20" s="286">
        <v>1.4</v>
      </c>
      <c r="L20" s="286">
        <v>1.65</v>
      </c>
      <c r="M20" s="286">
        <v>1.8</v>
      </c>
      <c r="N20" s="286">
        <v>1.3959999999999999</v>
      </c>
      <c r="O20" s="286">
        <v>1.3</v>
      </c>
      <c r="P20" s="286">
        <v>1.4</v>
      </c>
      <c r="Q20" s="286">
        <v>2.4</v>
      </c>
      <c r="R20" s="286">
        <v>0.97899999999999998</v>
      </c>
      <c r="S20" s="286">
        <v>0.85599999999999998</v>
      </c>
      <c r="T20" s="286">
        <v>0.88700000000000001</v>
      </c>
      <c r="U20" s="286">
        <v>0.88700000000000001</v>
      </c>
      <c r="V20" s="286">
        <v>0.88700000000000001</v>
      </c>
      <c r="W20" s="286">
        <v>1.8</v>
      </c>
      <c r="X20" s="286">
        <v>1.3622799999999999</v>
      </c>
      <c r="Y20" s="286">
        <v>1.4515199999999999</v>
      </c>
      <c r="Z20" s="286">
        <v>1.6974</v>
      </c>
    </row>
    <row r="21" spans="1:28">
      <c r="A21" s="871"/>
      <c r="B21" s="28" t="s">
        <v>57</v>
      </c>
      <c r="C21" s="286">
        <v>28300</v>
      </c>
      <c r="D21" s="286">
        <v>9600</v>
      </c>
      <c r="E21" s="286">
        <v>10700</v>
      </c>
      <c r="F21" s="286">
        <v>3500</v>
      </c>
      <c r="G21" s="286">
        <v>2800</v>
      </c>
      <c r="H21" s="286">
        <v>5000</v>
      </c>
      <c r="I21" s="286">
        <v>14800</v>
      </c>
      <c r="J21" s="286">
        <v>14800</v>
      </c>
      <c r="K21" s="286">
        <v>2291</v>
      </c>
      <c r="L21" s="286">
        <v>2688</v>
      </c>
      <c r="M21" s="286">
        <v>2950</v>
      </c>
      <c r="N21" s="286">
        <v>2521</v>
      </c>
      <c r="O21" s="286">
        <v>2500</v>
      </c>
      <c r="P21" s="286">
        <v>2550</v>
      </c>
      <c r="Q21" s="286">
        <v>3000</v>
      </c>
      <c r="R21" s="286"/>
      <c r="S21" s="286"/>
      <c r="T21" s="286"/>
      <c r="U21" s="286"/>
      <c r="V21" s="286"/>
      <c r="W21" s="286"/>
      <c r="X21" s="286"/>
      <c r="Y21" s="286"/>
      <c r="Z21" s="286"/>
    </row>
    <row r="22" spans="1:28">
      <c r="A22" s="871"/>
      <c r="B22" s="92" t="s">
        <v>524</v>
      </c>
      <c r="C22" s="286">
        <v>28300</v>
      </c>
      <c r="D22" s="286">
        <v>9600</v>
      </c>
      <c r="E22" s="286">
        <v>10700</v>
      </c>
      <c r="F22" s="286">
        <v>3500</v>
      </c>
      <c r="G22" s="286">
        <v>2800</v>
      </c>
      <c r="H22" s="286">
        <v>5000</v>
      </c>
      <c r="I22" s="286">
        <v>900</v>
      </c>
      <c r="J22" s="286">
        <v>1800</v>
      </c>
      <c r="K22" s="286">
        <v>1800</v>
      </c>
      <c r="L22" s="286">
        <v>1800</v>
      </c>
      <c r="M22" s="286">
        <v>2950</v>
      </c>
      <c r="N22" s="286">
        <v>2950</v>
      </c>
      <c r="O22" s="286">
        <v>2500</v>
      </c>
      <c r="P22" s="286">
        <v>2500</v>
      </c>
      <c r="Q22" s="286">
        <v>2950</v>
      </c>
      <c r="R22" s="286">
        <v>1500</v>
      </c>
      <c r="S22" s="286">
        <v>1310</v>
      </c>
      <c r="T22" s="286">
        <v>1367</v>
      </c>
      <c r="U22" s="286">
        <v>1395</v>
      </c>
      <c r="V22" s="286">
        <v>1425</v>
      </c>
      <c r="W22" s="629">
        <v>2804</v>
      </c>
      <c r="X22" s="629">
        <v>2102</v>
      </c>
      <c r="Y22" s="629">
        <v>2273</v>
      </c>
      <c r="Z22" s="629">
        <v>2697</v>
      </c>
    </row>
    <row r="23" spans="1:28">
      <c r="A23" s="871"/>
      <c r="B23" s="28" t="s">
        <v>56</v>
      </c>
      <c r="C23" s="286">
        <v>401.06007067137807</v>
      </c>
      <c r="D23" s="286">
        <v>947.91666666666663</v>
      </c>
      <c r="E23" s="286">
        <v>560.74766355140184</v>
      </c>
      <c r="F23" s="286">
        <v>528.57142857142856</v>
      </c>
      <c r="G23" s="286">
        <v>1750</v>
      </c>
      <c r="H23" s="286">
        <v>1200</v>
      </c>
      <c r="I23" s="286">
        <v>486.48648648648651</v>
      </c>
      <c r="J23" s="286">
        <v>486.48648648648651</v>
      </c>
      <c r="K23" s="286">
        <v>611.08686163247489</v>
      </c>
      <c r="L23" s="286">
        <v>613.83928571428567</v>
      </c>
      <c r="M23" s="286">
        <v>610.16949152542372</v>
      </c>
      <c r="N23" s="286">
        <v>553.74851249504161</v>
      </c>
      <c r="O23" s="286">
        <v>520</v>
      </c>
      <c r="P23" s="286">
        <v>549.01960784313724</v>
      </c>
      <c r="Q23" s="286">
        <v>800</v>
      </c>
      <c r="R23" s="286">
        <v>652.70000000000005</v>
      </c>
      <c r="S23" s="286">
        <v>653.40000000000009</v>
      </c>
      <c r="T23" s="286">
        <v>648.90000000000009</v>
      </c>
      <c r="U23" s="286">
        <v>635.80000000000007</v>
      </c>
      <c r="V23" s="286">
        <v>622.5</v>
      </c>
      <c r="W23" s="286">
        <v>641.9</v>
      </c>
      <c r="X23" s="286">
        <v>647.9</v>
      </c>
      <c r="Y23" s="286">
        <v>638.6</v>
      </c>
      <c r="Z23" s="286">
        <v>629.29999999999995</v>
      </c>
    </row>
    <row r="24" spans="1:28">
      <c r="A24" s="871" t="s">
        <v>11</v>
      </c>
      <c r="B24" s="28" t="s">
        <v>84</v>
      </c>
      <c r="C24" s="286" t="s">
        <v>94</v>
      </c>
      <c r="D24" s="286" t="s">
        <v>94</v>
      </c>
      <c r="E24" s="286" t="s">
        <v>94</v>
      </c>
      <c r="F24" s="286" t="s">
        <v>94</v>
      </c>
      <c r="G24" s="286" t="s">
        <v>94</v>
      </c>
      <c r="H24" s="286" t="s">
        <v>94</v>
      </c>
      <c r="I24" s="286" t="s">
        <v>94</v>
      </c>
      <c r="J24" s="286" t="s">
        <v>94</v>
      </c>
      <c r="K24" s="286" t="s">
        <v>94</v>
      </c>
      <c r="L24" s="286" t="s">
        <v>94</v>
      </c>
      <c r="M24" s="286" t="s">
        <v>94</v>
      </c>
      <c r="N24" s="286" t="s">
        <v>94</v>
      </c>
      <c r="O24" s="286" t="s">
        <v>94</v>
      </c>
      <c r="P24" s="286" t="s">
        <v>94</v>
      </c>
      <c r="Q24" s="286" t="s">
        <v>94</v>
      </c>
      <c r="R24" s="286" t="s">
        <v>94</v>
      </c>
      <c r="S24" s="286" t="s">
        <v>94</v>
      </c>
      <c r="T24" s="286" t="s">
        <v>94</v>
      </c>
      <c r="U24" s="286" t="s">
        <v>94</v>
      </c>
      <c r="V24" s="286" t="s">
        <v>94</v>
      </c>
      <c r="W24" s="286" t="s">
        <v>94</v>
      </c>
      <c r="X24" s="286" t="s">
        <v>94</v>
      </c>
      <c r="Y24" s="286" t="s">
        <v>94</v>
      </c>
      <c r="Z24" s="286" t="s">
        <v>94</v>
      </c>
    </row>
    <row r="25" spans="1:28">
      <c r="A25" s="871"/>
      <c r="B25" s="28" t="s">
        <v>57</v>
      </c>
      <c r="C25" s="286" t="s">
        <v>94</v>
      </c>
      <c r="D25" s="286" t="s">
        <v>94</v>
      </c>
      <c r="E25" s="286" t="s">
        <v>94</v>
      </c>
      <c r="F25" s="286" t="s">
        <v>94</v>
      </c>
      <c r="G25" s="286" t="s">
        <v>94</v>
      </c>
      <c r="H25" s="286" t="s">
        <v>94</v>
      </c>
      <c r="I25" s="286" t="s">
        <v>94</v>
      </c>
      <c r="J25" s="286" t="s">
        <v>94</v>
      </c>
      <c r="K25" s="286" t="s">
        <v>94</v>
      </c>
      <c r="L25" s="286" t="s">
        <v>94</v>
      </c>
      <c r="M25" s="286" t="s">
        <v>94</v>
      </c>
      <c r="N25" s="286" t="s">
        <v>94</v>
      </c>
      <c r="O25" s="286" t="s">
        <v>94</v>
      </c>
      <c r="P25" s="286" t="s">
        <v>94</v>
      </c>
      <c r="Q25" s="286" t="s">
        <v>94</v>
      </c>
      <c r="R25" s="286" t="s">
        <v>94</v>
      </c>
      <c r="S25" s="286" t="s">
        <v>94</v>
      </c>
      <c r="T25" s="286" t="s">
        <v>94</v>
      </c>
      <c r="U25" s="286" t="s">
        <v>94</v>
      </c>
      <c r="V25" s="286" t="s">
        <v>94</v>
      </c>
      <c r="W25" s="286" t="s">
        <v>94</v>
      </c>
      <c r="X25" s="286" t="s">
        <v>94</v>
      </c>
      <c r="Y25" s="286" t="s">
        <v>94</v>
      </c>
      <c r="Z25" s="286" t="s">
        <v>94</v>
      </c>
    </row>
    <row r="26" spans="1:28">
      <c r="A26" s="871"/>
      <c r="B26" s="92" t="s">
        <v>524</v>
      </c>
      <c r="C26" s="286" t="s">
        <v>94</v>
      </c>
      <c r="D26" s="286" t="s">
        <v>94</v>
      </c>
      <c r="E26" s="286" t="s">
        <v>94</v>
      </c>
      <c r="F26" s="286" t="s">
        <v>94</v>
      </c>
      <c r="G26" s="286" t="s">
        <v>94</v>
      </c>
      <c r="H26" s="286" t="s">
        <v>94</v>
      </c>
      <c r="I26" s="286" t="s">
        <v>94</v>
      </c>
      <c r="J26" s="286" t="s">
        <v>94</v>
      </c>
      <c r="K26" s="286" t="s">
        <v>94</v>
      </c>
      <c r="L26" s="286" t="s">
        <v>94</v>
      </c>
      <c r="M26" s="286" t="s">
        <v>94</v>
      </c>
      <c r="N26" s="286" t="s">
        <v>94</v>
      </c>
      <c r="O26" s="286" t="s">
        <v>94</v>
      </c>
      <c r="P26" s="286" t="s">
        <v>94</v>
      </c>
      <c r="Q26" s="286" t="s">
        <v>94</v>
      </c>
      <c r="R26" s="286" t="s">
        <v>94</v>
      </c>
      <c r="S26" s="286" t="s">
        <v>94</v>
      </c>
      <c r="T26" s="286" t="s">
        <v>94</v>
      </c>
      <c r="U26" s="286" t="s">
        <v>94</v>
      </c>
      <c r="V26" s="286" t="s">
        <v>94</v>
      </c>
      <c r="W26" s="286" t="s">
        <v>94</v>
      </c>
      <c r="X26" s="286" t="s">
        <v>94</v>
      </c>
      <c r="Y26" s="286" t="s">
        <v>94</v>
      </c>
      <c r="Z26" s="286" t="s">
        <v>94</v>
      </c>
    </row>
    <row r="27" spans="1:28">
      <c r="A27" s="871"/>
      <c r="B27" s="28" t="s">
        <v>56</v>
      </c>
      <c r="C27" s="286" t="s">
        <v>94</v>
      </c>
      <c r="D27" s="286" t="s">
        <v>94</v>
      </c>
      <c r="E27" s="286" t="s">
        <v>94</v>
      </c>
      <c r="F27" s="286" t="s">
        <v>94</v>
      </c>
      <c r="G27" s="286" t="s">
        <v>94</v>
      </c>
      <c r="H27" s="286" t="s">
        <v>94</v>
      </c>
      <c r="I27" s="286" t="s">
        <v>94</v>
      </c>
      <c r="J27" s="286" t="s">
        <v>94</v>
      </c>
      <c r="K27" s="286" t="s">
        <v>94</v>
      </c>
      <c r="L27" s="286" t="s">
        <v>94</v>
      </c>
      <c r="M27" s="286" t="s">
        <v>94</v>
      </c>
      <c r="N27" s="286" t="s">
        <v>94</v>
      </c>
      <c r="O27" s="286" t="s">
        <v>94</v>
      </c>
      <c r="P27" s="286" t="s">
        <v>94</v>
      </c>
      <c r="Q27" s="286" t="s">
        <v>94</v>
      </c>
      <c r="R27" s="286" t="s">
        <v>94</v>
      </c>
      <c r="S27" s="286" t="s">
        <v>94</v>
      </c>
      <c r="T27" s="286" t="s">
        <v>94</v>
      </c>
      <c r="U27" s="286" t="s">
        <v>94</v>
      </c>
      <c r="V27" s="286" t="s">
        <v>94</v>
      </c>
      <c r="W27" s="286" t="s">
        <v>94</v>
      </c>
      <c r="X27" s="286" t="s">
        <v>94</v>
      </c>
      <c r="Y27" s="286" t="s">
        <v>94</v>
      </c>
      <c r="Z27" s="286" t="s">
        <v>94</v>
      </c>
    </row>
    <row r="28" spans="1:28">
      <c r="A28" s="871" t="s">
        <v>10</v>
      </c>
      <c r="B28" s="28" t="s">
        <v>84</v>
      </c>
      <c r="C28" s="286">
        <v>27.434000000000001</v>
      </c>
      <c r="D28" s="286">
        <v>26.518000000000001</v>
      </c>
      <c r="E28" s="286">
        <v>8.1709999999999994</v>
      </c>
      <c r="F28" s="286">
        <v>11.355</v>
      </c>
      <c r="G28" s="286">
        <v>13.244999999999999</v>
      </c>
      <c r="H28" s="286">
        <v>12.271000000000001</v>
      </c>
      <c r="I28" s="286">
        <v>17</v>
      </c>
      <c r="J28" s="286">
        <v>15</v>
      </c>
      <c r="K28" s="286">
        <v>14</v>
      </c>
      <c r="L28" s="286">
        <v>12.5</v>
      </c>
      <c r="M28" s="286">
        <v>14</v>
      </c>
      <c r="N28" s="286">
        <v>14.3</v>
      </c>
      <c r="O28" s="286">
        <v>15.5</v>
      </c>
      <c r="P28" s="286">
        <v>14.3</v>
      </c>
      <c r="Q28" s="286">
        <v>15</v>
      </c>
      <c r="R28" s="286">
        <v>14.894</v>
      </c>
      <c r="S28" s="286">
        <v>15.141999999999999</v>
      </c>
      <c r="T28" s="286">
        <v>15.638</v>
      </c>
      <c r="U28" s="286">
        <v>15.824</v>
      </c>
      <c r="V28" s="286">
        <v>16.009</v>
      </c>
      <c r="W28" s="286">
        <v>14.3171</v>
      </c>
      <c r="X28" s="286">
        <v>14.210700000000001</v>
      </c>
      <c r="Y28" s="286">
        <v>14.25648</v>
      </c>
      <c r="Z28" s="286">
        <v>14.261419999999999</v>
      </c>
    </row>
    <row r="29" spans="1:28">
      <c r="A29" s="871"/>
      <c r="B29" s="28" t="s">
        <v>57</v>
      </c>
      <c r="C29" s="286">
        <v>28553</v>
      </c>
      <c r="D29" s="286">
        <v>28345</v>
      </c>
      <c r="E29" s="286">
        <v>12102</v>
      </c>
      <c r="F29" s="286">
        <v>14882</v>
      </c>
      <c r="G29" s="286">
        <v>16309</v>
      </c>
      <c r="H29" s="286">
        <v>9266</v>
      </c>
      <c r="I29" s="286">
        <v>21000</v>
      </c>
      <c r="J29" s="286">
        <v>19000</v>
      </c>
      <c r="K29" s="286">
        <v>18000</v>
      </c>
      <c r="L29" s="286">
        <v>18000</v>
      </c>
      <c r="M29" s="286">
        <v>16000</v>
      </c>
      <c r="N29" s="286">
        <v>15000</v>
      </c>
      <c r="O29" s="286">
        <v>15000</v>
      </c>
      <c r="P29" s="286">
        <v>13000</v>
      </c>
      <c r="Q29" s="286"/>
      <c r="R29" s="286"/>
      <c r="S29" s="286"/>
      <c r="T29" s="286"/>
      <c r="U29" s="286"/>
      <c r="V29" s="286"/>
      <c r="W29" s="286"/>
      <c r="X29" s="286"/>
      <c r="Y29" s="286"/>
      <c r="Z29" s="286"/>
    </row>
    <row r="30" spans="1:28">
      <c r="A30" s="871"/>
      <c r="B30" s="92" t="s">
        <v>524</v>
      </c>
      <c r="C30" s="286">
        <v>28553</v>
      </c>
      <c r="D30" s="286">
        <v>28345</v>
      </c>
      <c r="E30" s="286">
        <v>12102</v>
      </c>
      <c r="F30" s="286">
        <v>14890</v>
      </c>
      <c r="G30" s="286">
        <v>16309</v>
      </c>
      <c r="H30" s="286">
        <v>9267</v>
      </c>
      <c r="I30" s="286">
        <v>21000</v>
      </c>
      <c r="J30" s="286">
        <v>19000</v>
      </c>
      <c r="K30" s="286">
        <v>18000</v>
      </c>
      <c r="L30" s="286">
        <v>18000</v>
      </c>
      <c r="M30" s="286">
        <v>16000</v>
      </c>
      <c r="N30" s="286">
        <v>15000</v>
      </c>
      <c r="O30" s="286">
        <v>15000</v>
      </c>
      <c r="P30" s="286">
        <v>13000</v>
      </c>
      <c r="Q30" s="286">
        <v>13000</v>
      </c>
      <c r="R30" s="286">
        <v>14150</v>
      </c>
      <c r="S30" s="286">
        <v>16288</v>
      </c>
      <c r="T30" s="286">
        <v>16759</v>
      </c>
      <c r="U30" s="286">
        <v>17037</v>
      </c>
      <c r="V30" s="286">
        <v>17192</v>
      </c>
      <c r="W30" s="629">
        <v>13365</v>
      </c>
      <c r="X30" s="629">
        <v>13377</v>
      </c>
      <c r="Y30" s="629">
        <v>13225</v>
      </c>
      <c r="Z30" s="629">
        <v>13013</v>
      </c>
    </row>
    <row r="31" spans="1:28">
      <c r="A31" s="871"/>
      <c r="B31" s="28" t="s">
        <v>56</v>
      </c>
      <c r="C31" s="286">
        <v>960.80972227086465</v>
      </c>
      <c r="D31" s="286">
        <v>935.54418768742278</v>
      </c>
      <c r="E31" s="286">
        <v>675.17765658568828</v>
      </c>
      <c r="F31" s="286">
        <v>763.00228463916142</v>
      </c>
      <c r="G31" s="286">
        <v>812.12827273284688</v>
      </c>
      <c r="H31" s="286">
        <v>1324.3039067558818</v>
      </c>
      <c r="I31" s="286">
        <v>809.52380952380952</v>
      </c>
      <c r="J31" s="286">
        <v>789.47368421052636</v>
      </c>
      <c r="K31" s="286">
        <v>777.77777777777783</v>
      </c>
      <c r="L31" s="286">
        <v>694.44444444444446</v>
      </c>
      <c r="M31" s="286">
        <v>875</v>
      </c>
      <c r="N31" s="286">
        <v>953.33333333333337</v>
      </c>
      <c r="O31" s="286">
        <v>1033.3333333333333</v>
      </c>
      <c r="P31" s="286">
        <v>1100</v>
      </c>
      <c r="Q31" s="286">
        <v>1153.8</v>
      </c>
      <c r="R31" s="286">
        <v>1052.6000000000001</v>
      </c>
      <c r="S31" s="286">
        <v>929.6</v>
      </c>
      <c r="T31" s="286">
        <v>933.1</v>
      </c>
      <c r="U31" s="286">
        <v>928.80000000000007</v>
      </c>
      <c r="V31" s="286">
        <v>931.2</v>
      </c>
      <c r="W31" s="286">
        <v>1071.2</v>
      </c>
      <c r="X31" s="286">
        <v>1062.3</v>
      </c>
      <c r="Y31" s="286">
        <v>1078</v>
      </c>
      <c r="Z31" s="286">
        <v>1095.9000000000001</v>
      </c>
    </row>
    <row r="32" spans="1:28">
      <c r="A32" s="871" t="s">
        <v>9</v>
      </c>
      <c r="B32" s="28" t="s">
        <v>84</v>
      </c>
      <c r="C32" s="286">
        <v>34.906999999999996</v>
      </c>
      <c r="D32" s="286">
        <v>36.741999999999997</v>
      </c>
      <c r="E32" s="286">
        <v>38.826999999999998</v>
      </c>
      <c r="F32" s="286">
        <v>40.039000000000001</v>
      </c>
      <c r="G32" s="286">
        <v>53.581000000000003</v>
      </c>
      <c r="H32" s="286">
        <v>50.363</v>
      </c>
      <c r="I32" s="286">
        <v>58.569000000000003</v>
      </c>
      <c r="J32" s="286">
        <v>63.29</v>
      </c>
      <c r="K32" s="286">
        <v>76.760999999999996</v>
      </c>
      <c r="L32" s="286">
        <v>72.572000000000003</v>
      </c>
      <c r="M32" s="286">
        <v>36.741999999999997</v>
      </c>
      <c r="N32" s="286">
        <v>52.456000000000003</v>
      </c>
      <c r="O32" s="286">
        <v>231.18799999999999</v>
      </c>
      <c r="P32" s="286">
        <v>158.10400000000001</v>
      </c>
      <c r="Q32" s="286">
        <v>131.92500000000001</v>
      </c>
      <c r="R32" s="286">
        <v>231.18799999999999</v>
      </c>
      <c r="S32" s="286">
        <v>31.439</v>
      </c>
      <c r="T32" s="286">
        <v>29.544700000000002</v>
      </c>
      <c r="U32" s="286">
        <v>24.01</v>
      </c>
      <c r="V32" s="286">
        <v>26.783000000000001</v>
      </c>
      <c r="W32" s="286">
        <v>53.349059999999994</v>
      </c>
      <c r="X32" s="286">
        <v>45</v>
      </c>
      <c r="Y32" s="286">
        <v>47</v>
      </c>
      <c r="Z32" s="286">
        <v>47</v>
      </c>
      <c r="AB32" s="41"/>
    </row>
    <row r="33" spans="1:28">
      <c r="A33" s="871"/>
      <c r="B33" s="28" t="s">
        <v>57</v>
      </c>
      <c r="C33" s="286">
        <v>40372</v>
      </c>
      <c r="D33" s="286">
        <v>47327</v>
      </c>
      <c r="E33" s="286">
        <v>45867</v>
      </c>
      <c r="F33" s="286">
        <v>43296</v>
      </c>
      <c r="G33" s="286">
        <v>40372</v>
      </c>
      <c r="H33" s="286">
        <v>88411</v>
      </c>
      <c r="I33" s="286">
        <v>88535</v>
      </c>
      <c r="J33" s="286">
        <v>60673</v>
      </c>
      <c r="K33" s="286">
        <v>69826</v>
      </c>
      <c r="L33" s="286">
        <v>83830</v>
      </c>
      <c r="M33" s="286">
        <v>47009</v>
      </c>
      <c r="N33" s="286">
        <v>59626</v>
      </c>
      <c r="O33" s="286">
        <v>252130</v>
      </c>
      <c r="P33" s="286">
        <v>183848</v>
      </c>
      <c r="Q33" s="286">
        <v>149259</v>
      </c>
      <c r="R33" s="286">
        <v>252130</v>
      </c>
      <c r="S33" s="286">
        <v>78474</v>
      </c>
      <c r="T33" s="286">
        <v>41097</v>
      </c>
      <c r="U33" s="286">
        <v>44183</v>
      </c>
      <c r="V33" s="286">
        <v>42685</v>
      </c>
      <c r="W33" s="286">
        <v>38984</v>
      </c>
      <c r="X33" s="286"/>
      <c r="Y33" s="286"/>
      <c r="Z33" s="286"/>
      <c r="AB33" s="41"/>
    </row>
    <row r="34" spans="1:28">
      <c r="A34" s="871"/>
      <c r="B34" s="92" t="s">
        <v>524</v>
      </c>
      <c r="C34" s="286">
        <v>40372</v>
      </c>
      <c r="D34" s="286">
        <v>47327</v>
      </c>
      <c r="E34" s="286">
        <v>46773</v>
      </c>
      <c r="F34" s="286">
        <v>43706</v>
      </c>
      <c r="G34" s="286">
        <v>63447</v>
      </c>
      <c r="H34" s="286">
        <v>88535</v>
      </c>
      <c r="I34" s="286">
        <v>62233</v>
      </c>
      <c r="J34" s="286">
        <v>60673</v>
      </c>
      <c r="K34" s="286">
        <v>69826</v>
      </c>
      <c r="L34" s="286">
        <v>83830</v>
      </c>
      <c r="M34" s="286">
        <v>47209</v>
      </c>
      <c r="N34" s="286">
        <v>59616</v>
      </c>
      <c r="O34" s="286">
        <v>252130</v>
      </c>
      <c r="P34" s="286">
        <v>184513</v>
      </c>
      <c r="Q34" s="286">
        <v>149259</v>
      </c>
      <c r="R34" s="286">
        <v>123019</v>
      </c>
      <c r="S34" s="286">
        <v>78474</v>
      </c>
      <c r="T34" s="286">
        <v>41097</v>
      </c>
      <c r="U34" s="286">
        <v>44183</v>
      </c>
      <c r="V34" s="286">
        <v>68126</v>
      </c>
      <c r="W34" s="629">
        <v>37133</v>
      </c>
      <c r="X34" s="629">
        <v>70251</v>
      </c>
      <c r="Y34" s="629">
        <v>74719</v>
      </c>
      <c r="Z34" s="629">
        <v>76115</v>
      </c>
      <c r="AB34" s="7"/>
    </row>
    <row r="35" spans="1:28">
      <c r="A35" s="871"/>
      <c r="B35" s="28" t="s">
        <v>56</v>
      </c>
      <c r="C35" s="286">
        <v>864.63390468641637</v>
      </c>
      <c r="D35" s="286">
        <v>776.34331354195285</v>
      </c>
      <c r="E35" s="286">
        <v>846.51274336669064</v>
      </c>
      <c r="F35" s="286">
        <v>924.77365114560234</v>
      </c>
      <c r="G35" s="286">
        <v>1327.1822054889528</v>
      </c>
      <c r="H35" s="286">
        <v>569.64631097940298</v>
      </c>
      <c r="I35" s="286">
        <v>661.53498616366414</v>
      </c>
      <c r="J35" s="286">
        <v>1043.1328597563991</v>
      </c>
      <c r="K35" s="286">
        <v>1099.3183055022484</v>
      </c>
      <c r="L35" s="286">
        <v>865.70440176547777</v>
      </c>
      <c r="M35" s="286">
        <v>781.59501372077682</v>
      </c>
      <c r="N35" s="286">
        <v>879.75044443699062</v>
      </c>
      <c r="O35" s="286">
        <v>916.93967397770996</v>
      </c>
      <c r="P35" s="286">
        <v>859.97128062312345</v>
      </c>
      <c r="Q35" s="286"/>
      <c r="R35" s="286">
        <v>916.93967397770996</v>
      </c>
      <c r="S35" s="286">
        <v>400.62950786247677</v>
      </c>
      <c r="T35" s="286">
        <v>718.90162298951259</v>
      </c>
      <c r="U35" s="286">
        <v>543.42167802095832</v>
      </c>
      <c r="V35" s="286">
        <v>627.45695209089843</v>
      </c>
      <c r="W35" s="286">
        <v>1368.4860455571516</v>
      </c>
      <c r="X35" s="286">
        <v>640.6</v>
      </c>
      <c r="Y35" s="286">
        <v>629</v>
      </c>
      <c r="Z35" s="286">
        <v>617.5</v>
      </c>
      <c r="AB35" s="7"/>
    </row>
    <row r="36" spans="1:28">
      <c r="A36" s="871" t="s">
        <v>8</v>
      </c>
      <c r="B36" s="28" t="s">
        <v>84</v>
      </c>
      <c r="C36" s="286" t="s">
        <v>94</v>
      </c>
      <c r="D36" s="286" t="s">
        <v>94</v>
      </c>
      <c r="E36" s="286" t="s">
        <v>94</v>
      </c>
      <c r="F36" s="286" t="s">
        <v>94</v>
      </c>
      <c r="G36" s="286" t="s">
        <v>94</v>
      </c>
      <c r="H36" s="286" t="s">
        <v>94</v>
      </c>
      <c r="I36" s="286" t="s">
        <v>94</v>
      </c>
      <c r="J36" s="286" t="s">
        <v>94</v>
      </c>
      <c r="K36" s="286" t="s">
        <v>94</v>
      </c>
      <c r="L36" s="286" t="s">
        <v>94</v>
      </c>
      <c r="M36" s="286" t="s">
        <v>94</v>
      </c>
      <c r="N36" s="286" t="s">
        <v>94</v>
      </c>
      <c r="O36" s="286" t="s">
        <v>94</v>
      </c>
      <c r="P36" s="286" t="s">
        <v>94</v>
      </c>
      <c r="Q36" s="286" t="s">
        <v>94</v>
      </c>
      <c r="R36" s="286" t="s">
        <v>94</v>
      </c>
      <c r="S36" s="286" t="s">
        <v>94</v>
      </c>
      <c r="T36" s="286" t="s">
        <v>94</v>
      </c>
      <c r="U36" s="286" t="s">
        <v>94</v>
      </c>
      <c r="V36" s="286" t="s">
        <v>94</v>
      </c>
      <c r="W36" s="286" t="s">
        <v>94</v>
      </c>
      <c r="X36" s="286" t="s">
        <v>94</v>
      </c>
      <c r="Y36" s="286" t="s">
        <v>94</v>
      </c>
      <c r="Z36" s="286" t="s">
        <v>94</v>
      </c>
      <c r="AB36" s="41"/>
    </row>
    <row r="37" spans="1:28">
      <c r="A37" s="871"/>
      <c r="B37" s="28" t="s">
        <v>57</v>
      </c>
      <c r="C37" s="286" t="s">
        <v>94</v>
      </c>
      <c r="D37" s="286" t="s">
        <v>94</v>
      </c>
      <c r="E37" s="286" t="s">
        <v>94</v>
      </c>
      <c r="F37" s="286" t="s">
        <v>94</v>
      </c>
      <c r="G37" s="286" t="s">
        <v>94</v>
      </c>
      <c r="H37" s="286" t="s">
        <v>94</v>
      </c>
      <c r="I37" s="286" t="s">
        <v>94</v>
      </c>
      <c r="J37" s="286" t="s">
        <v>94</v>
      </c>
      <c r="K37" s="286" t="s">
        <v>94</v>
      </c>
      <c r="L37" s="286" t="s">
        <v>94</v>
      </c>
      <c r="M37" s="286" t="s">
        <v>94</v>
      </c>
      <c r="N37" s="286" t="s">
        <v>94</v>
      </c>
      <c r="O37" s="286" t="s">
        <v>94</v>
      </c>
      <c r="P37" s="286" t="s">
        <v>94</v>
      </c>
      <c r="Q37" s="286" t="s">
        <v>94</v>
      </c>
      <c r="R37" s="286" t="s">
        <v>94</v>
      </c>
      <c r="S37" s="286" t="s">
        <v>94</v>
      </c>
      <c r="T37" s="286" t="s">
        <v>94</v>
      </c>
      <c r="U37" s="286" t="s">
        <v>94</v>
      </c>
      <c r="V37" s="286" t="s">
        <v>94</v>
      </c>
      <c r="W37" s="286" t="s">
        <v>94</v>
      </c>
      <c r="X37" s="286" t="s">
        <v>94</v>
      </c>
      <c r="Y37" s="286" t="s">
        <v>94</v>
      </c>
      <c r="Z37" s="286" t="s">
        <v>94</v>
      </c>
      <c r="AB37" s="41"/>
    </row>
    <row r="38" spans="1:28">
      <c r="A38" s="871"/>
      <c r="B38" s="92" t="s">
        <v>524</v>
      </c>
      <c r="C38" s="286" t="s">
        <v>94</v>
      </c>
      <c r="D38" s="286" t="s">
        <v>94</v>
      </c>
      <c r="E38" s="286" t="s">
        <v>94</v>
      </c>
      <c r="F38" s="286" t="s">
        <v>94</v>
      </c>
      <c r="G38" s="286" t="s">
        <v>94</v>
      </c>
      <c r="H38" s="286" t="s">
        <v>94</v>
      </c>
      <c r="I38" s="286" t="s">
        <v>94</v>
      </c>
      <c r="J38" s="286" t="s">
        <v>94</v>
      </c>
      <c r="K38" s="286" t="s">
        <v>94</v>
      </c>
      <c r="L38" s="286" t="s">
        <v>94</v>
      </c>
      <c r="M38" s="286" t="s">
        <v>94</v>
      </c>
      <c r="N38" s="286" t="s">
        <v>94</v>
      </c>
      <c r="O38" s="286" t="s">
        <v>94</v>
      </c>
      <c r="P38" s="286" t="s">
        <v>94</v>
      </c>
      <c r="Q38" s="286" t="s">
        <v>94</v>
      </c>
      <c r="R38" s="286" t="s">
        <v>94</v>
      </c>
      <c r="S38" s="286" t="s">
        <v>94</v>
      </c>
      <c r="T38" s="286" t="s">
        <v>94</v>
      </c>
      <c r="U38" s="286" t="s">
        <v>94</v>
      </c>
      <c r="V38" s="286" t="s">
        <v>94</v>
      </c>
      <c r="W38" s="286" t="s">
        <v>94</v>
      </c>
      <c r="X38" s="286" t="s">
        <v>94</v>
      </c>
      <c r="Y38" s="286" t="s">
        <v>94</v>
      </c>
      <c r="Z38" s="286" t="s">
        <v>94</v>
      </c>
      <c r="AB38" s="41"/>
    </row>
    <row r="39" spans="1:28">
      <c r="A39" s="871"/>
      <c r="B39" s="28" t="s">
        <v>56</v>
      </c>
      <c r="C39" s="286" t="s">
        <v>94</v>
      </c>
      <c r="D39" s="286" t="s">
        <v>94</v>
      </c>
      <c r="E39" s="286" t="s">
        <v>94</v>
      </c>
      <c r="F39" s="286" t="s">
        <v>94</v>
      </c>
      <c r="G39" s="286" t="s">
        <v>94</v>
      </c>
      <c r="H39" s="286" t="s">
        <v>94</v>
      </c>
      <c r="I39" s="286" t="s">
        <v>94</v>
      </c>
      <c r="J39" s="286" t="s">
        <v>94</v>
      </c>
      <c r="K39" s="286" t="s">
        <v>94</v>
      </c>
      <c r="L39" s="286" t="s">
        <v>94</v>
      </c>
      <c r="M39" s="286" t="s">
        <v>94</v>
      </c>
      <c r="N39" s="286" t="s">
        <v>94</v>
      </c>
      <c r="O39" s="286" t="s">
        <v>94</v>
      </c>
      <c r="P39" s="286" t="s">
        <v>94</v>
      </c>
      <c r="Q39" s="286" t="s">
        <v>94</v>
      </c>
      <c r="R39" s="286" t="s">
        <v>94</v>
      </c>
      <c r="S39" s="286" t="s">
        <v>94</v>
      </c>
      <c r="T39" s="286" t="s">
        <v>94</v>
      </c>
      <c r="U39" s="286" t="s">
        <v>94</v>
      </c>
      <c r="V39" s="286" t="s">
        <v>94</v>
      </c>
      <c r="W39" s="286" t="s">
        <v>94</v>
      </c>
      <c r="X39" s="286" t="s">
        <v>94</v>
      </c>
      <c r="Y39" s="286" t="s">
        <v>94</v>
      </c>
      <c r="Z39" s="286" t="s">
        <v>94</v>
      </c>
      <c r="AB39" s="41"/>
    </row>
    <row r="40" spans="1:28">
      <c r="A40" s="871" t="s">
        <v>6</v>
      </c>
      <c r="B40" s="28" t="s">
        <v>84</v>
      </c>
      <c r="C40" s="286">
        <v>38</v>
      </c>
      <c r="D40" s="286">
        <v>96</v>
      </c>
      <c r="E40" s="286">
        <v>125</v>
      </c>
      <c r="F40" s="286">
        <v>74</v>
      </c>
      <c r="G40" s="286">
        <v>120</v>
      </c>
      <c r="H40" s="286">
        <v>111</v>
      </c>
      <c r="I40" s="286">
        <v>165</v>
      </c>
      <c r="J40" s="286">
        <v>210</v>
      </c>
      <c r="K40" s="286">
        <v>189</v>
      </c>
      <c r="L40" s="286">
        <v>172.78299999999999</v>
      </c>
      <c r="M40" s="286">
        <v>175</v>
      </c>
      <c r="N40" s="286">
        <v>112</v>
      </c>
      <c r="O40" s="286">
        <v>262</v>
      </c>
      <c r="P40" s="286">
        <v>67.391999999999996</v>
      </c>
      <c r="Q40" s="286">
        <v>97</v>
      </c>
      <c r="R40" s="286">
        <v>98</v>
      </c>
      <c r="S40" s="286">
        <v>95.119</v>
      </c>
      <c r="T40" s="286">
        <v>96.308999999999997</v>
      </c>
      <c r="U40" s="286">
        <v>97.498000000000005</v>
      </c>
      <c r="V40" s="286">
        <v>100.843</v>
      </c>
      <c r="W40" s="286">
        <v>31.574000000000002</v>
      </c>
      <c r="X40" s="286">
        <v>77.087389999999999</v>
      </c>
      <c r="Y40" s="286">
        <v>80.839210000000008</v>
      </c>
      <c r="Z40" s="286">
        <v>57.772379999999998</v>
      </c>
    </row>
    <row r="41" spans="1:28">
      <c r="A41" s="871"/>
      <c r="B41" s="28" t="s">
        <v>57</v>
      </c>
      <c r="C41" s="286">
        <v>105655</v>
      </c>
      <c r="D41" s="286">
        <v>240000</v>
      </c>
      <c r="E41" s="286">
        <v>310000</v>
      </c>
      <c r="F41" s="286">
        <v>148000</v>
      </c>
      <c r="G41" s="286">
        <v>240000</v>
      </c>
      <c r="H41" s="286">
        <v>225000</v>
      </c>
      <c r="I41" s="286">
        <v>330000</v>
      </c>
      <c r="J41" s="286">
        <v>360000</v>
      </c>
      <c r="K41" s="286">
        <v>398000</v>
      </c>
      <c r="L41" s="286">
        <v>365000</v>
      </c>
      <c r="M41" s="286">
        <v>370000</v>
      </c>
      <c r="N41" s="286">
        <v>189000</v>
      </c>
      <c r="O41" s="286">
        <v>189000</v>
      </c>
      <c r="P41" s="286">
        <v>142857</v>
      </c>
      <c r="Q41" s="286">
        <v>157000</v>
      </c>
      <c r="R41" s="286"/>
      <c r="S41" s="286"/>
      <c r="T41" s="286"/>
      <c r="U41" s="286"/>
      <c r="V41" s="286"/>
      <c r="W41" s="286"/>
      <c r="X41" s="286"/>
      <c r="Y41" s="286"/>
      <c r="Z41" s="286"/>
    </row>
    <row r="42" spans="1:28">
      <c r="A42" s="871"/>
      <c r="B42" s="92" t="s">
        <v>524</v>
      </c>
      <c r="C42" s="286">
        <v>105655</v>
      </c>
      <c r="D42" s="286">
        <v>240000</v>
      </c>
      <c r="E42" s="286">
        <v>266000</v>
      </c>
      <c r="F42" s="286">
        <v>175000</v>
      </c>
      <c r="G42" s="286">
        <v>295000</v>
      </c>
      <c r="H42" s="286">
        <v>250000</v>
      </c>
      <c r="I42" s="286">
        <v>348500</v>
      </c>
      <c r="J42" s="286">
        <v>360000</v>
      </c>
      <c r="K42" s="286">
        <v>400000</v>
      </c>
      <c r="L42" s="286">
        <v>400000</v>
      </c>
      <c r="M42" s="286">
        <v>130000</v>
      </c>
      <c r="N42" s="286">
        <v>189000</v>
      </c>
      <c r="O42" s="286">
        <v>189000</v>
      </c>
      <c r="P42" s="286">
        <v>142857</v>
      </c>
      <c r="Q42" s="286">
        <v>157000</v>
      </c>
      <c r="R42" s="286">
        <v>120000</v>
      </c>
      <c r="S42" s="286">
        <v>101000</v>
      </c>
      <c r="T42" s="286">
        <v>114068</v>
      </c>
      <c r="U42" s="286">
        <v>127299</v>
      </c>
      <c r="V42" s="286">
        <v>105688</v>
      </c>
      <c r="W42" s="629">
        <v>135000</v>
      </c>
      <c r="X42" s="629">
        <v>130000</v>
      </c>
      <c r="Y42" s="629">
        <v>134000</v>
      </c>
      <c r="Z42" s="629">
        <v>95097</v>
      </c>
    </row>
    <row r="43" spans="1:28">
      <c r="A43" s="871"/>
      <c r="B43" s="28" t="s">
        <v>56</v>
      </c>
      <c r="C43" s="286">
        <v>359.66116132696038</v>
      </c>
      <c r="D43" s="286">
        <v>400</v>
      </c>
      <c r="E43" s="286">
        <v>403.22580645161293</v>
      </c>
      <c r="F43" s="286">
        <v>500</v>
      </c>
      <c r="G43" s="286">
        <v>500</v>
      </c>
      <c r="H43" s="286">
        <v>493.33333333333331</v>
      </c>
      <c r="I43" s="286">
        <v>500</v>
      </c>
      <c r="J43" s="286">
        <v>583.33333333333337</v>
      </c>
      <c r="K43" s="286">
        <v>474.8743718592965</v>
      </c>
      <c r="L43" s="286">
        <v>473.37808219178083</v>
      </c>
      <c r="M43" s="286">
        <v>472.97297297297297</v>
      </c>
      <c r="N43" s="286">
        <v>592.59259259259261</v>
      </c>
      <c r="O43" s="286">
        <v>1386.2433862433863</v>
      </c>
      <c r="P43" s="286">
        <v>471.74447174447175</v>
      </c>
      <c r="Q43" s="286">
        <v>617.83439490445858</v>
      </c>
      <c r="R43" s="286">
        <v>409.8</v>
      </c>
      <c r="S43" s="286">
        <v>432.3</v>
      </c>
      <c r="T43" s="286">
        <v>457.1</v>
      </c>
      <c r="U43" s="286">
        <v>496</v>
      </c>
      <c r="V43" s="286">
        <v>501.40000000000003</v>
      </c>
      <c r="W43" s="286">
        <v>635.70000000000005</v>
      </c>
      <c r="X43" s="286">
        <v>593</v>
      </c>
      <c r="Y43" s="286">
        <v>603.29999999999995</v>
      </c>
      <c r="Z43" s="286">
        <v>607.5</v>
      </c>
    </row>
    <row r="44" spans="1:28">
      <c r="A44" s="871" t="s">
        <v>5</v>
      </c>
      <c r="B44" s="28" t="s">
        <v>84</v>
      </c>
      <c r="C44" s="286">
        <v>5.0999999999999996</v>
      </c>
      <c r="D44" s="286">
        <v>5.0999999999999996</v>
      </c>
      <c r="E44" s="286">
        <v>5.7</v>
      </c>
      <c r="F44" s="286">
        <v>5.7</v>
      </c>
      <c r="G44" s="286">
        <v>5.7</v>
      </c>
      <c r="H44" s="286">
        <v>5.7</v>
      </c>
      <c r="I44" s="286">
        <v>5.7</v>
      </c>
      <c r="J44" s="286">
        <v>5.7</v>
      </c>
      <c r="K44" s="286">
        <v>5.1559999999999997</v>
      </c>
      <c r="L44" s="286">
        <v>4.47</v>
      </c>
      <c r="M44" s="286">
        <v>4.5</v>
      </c>
      <c r="N44" s="286"/>
      <c r="O44" s="286"/>
      <c r="P44" s="286"/>
      <c r="Q44" s="286"/>
      <c r="R44" s="286"/>
      <c r="S44" s="286"/>
      <c r="T44" s="286"/>
      <c r="U44" s="286"/>
      <c r="V44" s="286"/>
      <c r="W44" s="286"/>
      <c r="X44" s="286"/>
      <c r="Y44" s="286"/>
      <c r="Z44" s="286"/>
    </row>
    <row r="45" spans="1:28">
      <c r="A45" s="871"/>
      <c r="B45" s="28" t="s">
        <v>57</v>
      </c>
      <c r="C45" s="286">
        <v>3745</v>
      </c>
      <c r="D45" s="286">
        <v>3500</v>
      </c>
      <c r="E45" s="286">
        <v>3800</v>
      </c>
      <c r="F45" s="286">
        <v>3800</v>
      </c>
      <c r="G45" s="286">
        <v>3800</v>
      </c>
      <c r="H45" s="286">
        <v>3800</v>
      </c>
      <c r="I45" s="286">
        <v>3800</v>
      </c>
      <c r="J45" s="286">
        <v>3800</v>
      </c>
      <c r="K45" s="286">
        <v>2700</v>
      </c>
      <c r="L45" s="286">
        <v>2350</v>
      </c>
      <c r="M45" s="286">
        <v>2370</v>
      </c>
      <c r="N45" s="286"/>
      <c r="O45" s="286"/>
      <c r="P45" s="286"/>
      <c r="Q45" s="286"/>
      <c r="R45" s="286"/>
      <c r="S45" s="286"/>
      <c r="T45" s="286"/>
      <c r="U45" s="286"/>
      <c r="V45" s="286"/>
      <c r="W45" s="286"/>
      <c r="X45" s="286"/>
      <c r="Y45" s="286"/>
      <c r="Z45" s="286"/>
    </row>
    <row r="46" spans="1:28">
      <c r="A46" s="871"/>
      <c r="B46" s="92" t="s">
        <v>524</v>
      </c>
      <c r="C46" s="286">
        <v>3745</v>
      </c>
      <c r="D46" s="286">
        <v>3315</v>
      </c>
      <c r="E46" s="286">
        <v>3800</v>
      </c>
      <c r="F46" s="286">
        <v>1559</v>
      </c>
      <c r="G46" s="286">
        <v>8294</v>
      </c>
      <c r="H46" s="286">
        <v>88</v>
      </c>
      <c r="I46" s="286">
        <v>205</v>
      </c>
      <c r="J46" s="286">
        <v>6</v>
      </c>
      <c r="K46" s="286"/>
      <c r="L46" s="286"/>
      <c r="M46" s="286"/>
      <c r="N46" s="286"/>
      <c r="O46" s="286"/>
      <c r="P46" s="286"/>
      <c r="Q46" s="286"/>
      <c r="R46" s="286"/>
      <c r="S46" s="286"/>
      <c r="T46" s="286"/>
      <c r="U46" s="286"/>
      <c r="V46" s="286"/>
      <c r="W46" s="286"/>
      <c r="X46" s="286"/>
      <c r="Y46" s="286"/>
      <c r="Z46" s="286"/>
    </row>
    <row r="47" spans="1:28">
      <c r="A47" s="871"/>
      <c r="B47" s="28" t="s">
        <v>56</v>
      </c>
      <c r="C47" s="286">
        <v>1361.8157543391187</v>
      </c>
      <c r="D47" s="286">
        <v>1457.1428571428571</v>
      </c>
      <c r="E47" s="286">
        <v>1500</v>
      </c>
      <c r="F47" s="286">
        <v>1500</v>
      </c>
      <c r="G47" s="286">
        <v>1500</v>
      </c>
      <c r="H47" s="286">
        <v>1500</v>
      </c>
      <c r="I47" s="286">
        <v>1500</v>
      </c>
      <c r="J47" s="286">
        <v>1500</v>
      </c>
      <c r="K47" s="286">
        <v>1909.6296296296296</v>
      </c>
      <c r="L47" s="286">
        <v>1902.127659574468</v>
      </c>
      <c r="M47" s="286">
        <v>1898.7341772151899</v>
      </c>
      <c r="N47" s="286"/>
      <c r="O47" s="286"/>
      <c r="P47" s="286"/>
      <c r="Q47" s="286"/>
      <c r="R47" s="286"/>
      <c r="S47" s="286"/>
      <c r="T47" s="286"/>
      <c r="U47" s="286"/>
      <c r="V47" s="286"/>
      <c r="W47" s="286"/>
      <c r="X47" s="286"/>
      <c r="Y47" s="286"/>
      <c r="Z47" s="286"/>
    </row>
    <row r="48" spans="1:28">
      <c r="A48" s="871" t="s">
        <v>4</v>
      </c>
      <c r="B48" s="28" t="s">
        <v>84</v>
      </c>
      <c r="C48" s="286" t="s">
        <v>94</v>
      </c>
      <c r="D48" s="286" t="s">
        <v>94</v>
      </c>
      <c r="E48" s="286" t="s">
        <v>94</v>
      </c>
      <c r="F48" s="286" t="s">
        <v>94</v>
      </c>
      <c r="G48" s="286" t="s">
        <v>94</v>
      </c>
      <c r="H48" s="286" t="s">
        <v>94</v>
      </c>
      <c r="I48" s="286" t="s">
        <v>94</v>
      </c>
      <c r="J48" s="286" t="s">
        <v>94</v>
      </c>
      <c r="K48" s="286" t="s">
        <v>94</v>
      </c>
      <c r="L48" s="286" t="s">
        <v>94</v>
      </c>
      <c r="M48" s="286" t="s">
        <v>94</v>
      </c>
      <c r="N48" s="286" t="s">
        <v>94</v>
      </c>
      <c r="O48" s="286" t="s">
        <v>94</v>
      </c>
      <c r="P48" s="286" t="s">
        <v>94</v>
      </c>
      <c r="Q48" s="286" t="s">
        <v>94</v>
      </c>
      <c r="R48" s="286" t="s">
        <v>94</v>
      </c>
      <c r="S48" s="286" t="s">
        <v>94</v>
      </c>
      <c r="T48" s="286" t="s">
        <v>94</v>
      </c>
      <c r="U48" s="286" t="s">
        <v>94</v>
      </c>
      <c r="V48" s="286" t="s">
        <v>94</v>
      </c>
      <c r="W48" s="286" t="s">
        <v>94</v>
      </c>
      <c r="X48" s="286" t="s">
        <v>94</v>
      </c>
      <c r="Y48" s="286" t="s">
        <v>94</v>
      </c>
      <c r="Z48" s="286" t="s">
        <v>94</v>
      </c>
    </row>
    <row r="49" spans="1:28">
      <c r="A49" s="871"/>
      <c r="B49" s="28" t="s">
        <v>57</v>
      </c>
      <c r="C49" s="286" t="s">
        <v>94</v>
      </c>
      <c r="D49" s="286" t="s">
        <v>94</v>
      </c>
      <c r="E49" s="286" t="s">
        <v>94</v>
      </c>
      <c r="F49" s="286" t="s">
        <v>94</v>
      </c>
      <c r="G49" s="286" t="s">
        <v>94</v>
      </c>
      <c r="H49" s="286" t="s">
        <v>94</v>
      </c>
      <c r="I49" s="286" t="s">
        <v>94</v>
      </c>
      <c r="J49" s="286" t="s">
        <v>94</v>
      </c>
      <c r="K49" s="286" t="s">
        <v>94</v>
      </c>
      <c r="L49" s="286" t="s">
        <v>94</v>
      </c>
      <c r="M49" s="286" t="s">
        <v>94</v>
      </c>
      <c r="N49" s="286" t="s">
        <v>94</v>
      </c>
      <c r="O49" s="286" t="s">
        <v>94</v>
      </c>
      <c r="P49" s="286" t="s">
        <v>94</v>
      </c>
      <c r="Q49" s="286" t="s">
        <v>94</v>
      </c>
      <c r="R49" s="286" t="s">
        <v>94</v>
      </c>
      <c r="S49" s="286" t="s">
        <v>94</v>
      </c>
      <c r="T49" s="286" t="s">
        <v>94</v>
      </c>
      <c r="U49" s="286" t="s">
        <v>94</v>
      </c>
      <c r="V49" s="286" t="s">
        <v>94</v>
      </c>
      <c r="W49" s="286" t="s">
        <v>94</v>
      </c>
      <c r="X49" s="286" t="s">
        <v>94</v>
      </c>
      <c r="Y49" s="286" t="s">
        <v>94</v>
      </c>
      <c r="Z49" s="286" t="s">
        <v>94</v>
      </c>
    </row>
    <row r="50" spans="1:28">
      <c r="A50" s="871"/>
      <c r="B50" s="92" t="s">
        <v>524</v>
      </c>
      <c r="C50" s="286" t="s">
        <v>94</v>
      </c>
      <c r="D50" s="286" t="s">
        <v>94</v>
      </c>
      <c r="E50" s="286" t="s">
        <v>94</v>
      </c>
      <c r="F50" s="286" t="s">
        <v>94</v>
      </c>
      <c r="G50" s="286" t="s">
        <v>94</v>
      </c>
      <c r="H50" s="286" t="s">
        <v>94</v>
      </c>
      <c r="I50" s="286" t="s">
        <v>94</v>
      </c>
      <c r="J50" s="286" t="s">
        <v>94</v>
      </c>
      <c r="K50" s="286" t="s">
        <v>94</v>
      </c>
      <c r="L50" s="286" t="s">
        <v>94</v>
      </c>
      <c r="M50" s="286" t="s">
        <v>94</v>
      </c>
      <c r="N50" s="286" t="s">
        <v>94</v>
      </c>
      <c r="O50" s="286" t="s">
        <v>94</v>
      </c>
      <c r="P50" s="286" t="s">
        <v>94</v>
      </c>
      <c r="Q50" s="286" t="s">
        <v>94</v>
      </c>
      <c r="R50" s="286" t="s">
        <v>94</v>
      </c>
      <c r="S50" s="286" t="s">
        <v>94</v>
      </c>
      <c r="T50" s="286" t="s">
        <v>94</v>
      </c>
      <c r="U50" s="286" t="s">
        <v>94</v>
      </c>
      <c r="V50" s="286" t="s">
        <v>94</v>
      </c>
      <c r="W50" s="286" t="s">
        <v>94</v>
      </c>
      <c r="X50" s="286" t="s">
        <v>94</v>
      </c>
      <c r="Y50" s="286" t="s">
        <v>94</v>
      </c>
      <c r="Z50" s="286" t="s">
        <v>94</v>
      </c>
    </row>
    <row r="51" spans="1:28">
      <c r="A51" s="871"/>
      <c r="B51" s="28" t="s">
        <v>56</v>
      </c>
      <c r="C51" s="286" t="s">
        <v>94</v>
      </c>
      <c r="D51" s="286" t="s">
        <v>94</v>
      </c>
      <c r="E51" s="286" t="s">
        <v>94</v>
      </c>
      <c r="F51" s="286" t="s">
        <v>94</v>
      </c>
      <c r="G51" s="286" t="s">
        <v>94</v>
      </c>
      <c r="H51" s="286" t="s">
        <v>94</v>
      </c>
      <c r="I51" s="286" t="s">
        <v>94</v>
      </c>
      <c r="J51" s="286" t="s">
        <v>94</v>
      </c>
      <c r="K51" s="286" t="s">
        <v>94</v>
      </c>
      <c r="L51" s="286" t="s">
        <v>94</v>
      </c>
      <c r="M51" s="286" t="s">
        <v>94</v>
      </c>
      <c r="N51" s="286" t="s">
        <v>94</v>
      </c>
      <c r="O51" s="286" t="s">
        <v>94</v>
      </c>
      <c r="P51" s="286" t="s">
        <v>94</v>
      </c>
      <c r="Q51" s="286" t="s">
        <v>94</v>
      </c>
      <c r="R51" s="286" t="s">
        <v>94</v>
      </c>
      <c r="S51" s="286" t="s">
        <v>94</v>
      </c>
      <c r="T51" s="286" t="s">
        <v>94</v>
      </c>
      <c r="U51" s="286" t="s">
        <v>94</v>
      </c>
      <c r="V51" s="286" t="s">
        <v>94</v>
      </c>
      <c r="W51" s="286" t="s">
        <v>94</v>
      </c>
      <c r="X51" s="286" t="s">
        <v>94</v>
      </c>
      <c r="Y51" s="286" t="s">
        <v>94</v>
      </c>
      <c r="Z51" s="286" t="s">
        <v>94</v>
      </c>
    </row>
    <row r="52" spans="1:28">
      <c r="A52" s="871" t="s">
        <v>3</v>
      </c>
      <c r="B52" s="28" t="s">
        <v>84</v>
      </c>
      <c r="C52" s="286">
        <v>69.614000000000004</v>
      </c>
      <c r="D52" s="286">
        <v>91.602999999999994</v>
      </c>
      <c r="E52" s="286">
        <v>46.984000000000002</v>
      </c>
      <c r="F52" s="286">
        <v>41.127000000000002</v>
      </c>
      <c r="G52" s="286">
        <v>71.700999999999993</v>
      </c>
      <c r="H52" s="286">
        <v>54.11</v>
      </c>
      <c r="I52" s="286">
        <v>39.238999999999997</v>
      </c>
      <c r="J52" s="286">
        <v>29.27</v>
      </c>
      <c r="K52" s="286">
        <v>26.475999999999999</v>
      </c>
      <c r="L52" s="286">
        <v>22.716000000000001</v>
      </c>
      <c r="M52" s="286">
        <v>20.795000000000002</v>
      </c>
      <c r="N52" s="286">
        <v>46.348999999999997</v>
      </c>
      <c r="O52" s="286">
        <v>32.604999999999997</v>
      </c>
      <c r="P52" s="286">
        <v>14.069000000000001</v>
      </c>
      <c r="Q52" s="286">
        <v>23.623000000000001</v>
      </c>
      <c r="R52" s="286">
        <v>50.768999999999998</v>
      </c>
      <c r="S52" s="286">
        <v>27.274000000000001</v>
      </c>
      <c r="T52" s="286">
        <v>41.945</v>
      </c>
      <c r="U52" s="286">
        <v>128.77000000000001</v>
      </c>
      <c r="V52" s="286">
        <v>118.07</v>
      </c>
      <c r="W52" s="286">
        <v>72.557000000000002</v>
      </c>
      <c r="X52" s="286">
        <v>41.085999999999999</v>
      </c>
      <c r="Y52" s="286">
        <v>41.436999999999998</v>
      </c>
      <c r="Z52" s="286">
        <v>43.265000000000001</v>
      </c>
      <c r="AB52" s="41"/>
    </row>
    <row r="53" spans="1:28">
      <c r="A53" s="871"/>
      <c r="B53" s="28" t="s">
        <v>57</v>
      </c>
      <c r="C53" s="286">
        <v>51000</v>
      </c>
      <c r="D53" s="286">
        <v>56692</v>
      </c>
      <c r="E53" s="286">
        <v>36688</v>
      </c>
      <c r="F53" s="286">
        <v>22574</v>
      </c>
      <c r="G53" s="286">
        <v>35719</v>
      </c>
      <c r="H53" s="286">
        <v>21763</v>
      </c>
      <c r="I53" s="286">
        <v>18114</v>
      </c>
      <c r="J53" s="286">
        <v>10563</v>
      </c>
      <c r="K53" s="286">
        <v>9221</v>
      </c>
      <c r="L53" s="286">
        <v>6814</v>
      </c>
      <c r="M53" s="286">
        <v>5111</v>
      </c>
      <c r="N53" s="286">
        <v>13145</v>
      </c>
      <c r="O53" s="286">
        <v>9397</v>
      </c>
      <c r="P53" s="286">
        <v>6827</v>
      </c>
      <c r="Q53" s="286">
        <v>7458</v>
      </c>
      <c r="R53" s="286"/>
      <c r="S53" s="286"/>
      <c r="T53" s="286"/>
      <c r="U53" s="286"/>
      <c r="V53" s="286"/>
      <c r="W53" s="286"/>
      <c r="X53" s="286"/>
      <c r="Y53" s="286"/>
      <c r="Z53" s="286"/>
      <c r="AB53" s="41"/>
    </row>
    <row r="54" spans="1:28">
      <c r="A54" s="871"/>
      <c r="B54" s="92" t="s">
        <v>524</v>
      </c>
      <c r="C54" s="286">
        <v>51000</v>
      </c>
      <c r="D54" s="286">
        <v>56692</v>
      </c>
      <c r="E54" s="286">
        <v>38688</v>
      </c>
      <c r="F54" s="286">
        <v>22574</v>
      </c>
      <c r="G54" s="286">
        <v>35719</v>
      </c>
      <c r="H54" s="286">
        <v>21763</v>
      </c>
      <c r="I54" s="286">
        <v>18114</v>
      </c>
      <c r="J54" s="286">
        <v>10563</v>
      </c>
      <c r="K54" s="286">
        <v>9221</v>
      </c>
      <c r="L54" s="286">
        <v>6814</v>
      </c>
      <c r="M54" s="286">
        <v>5111</v>
      </c>
      <c r="N54" s="286">
        <v>13145</v>
      </c>
      <c r="O54" s="286">
        <v>9397</v>
      </c>
      <c r="P54" s="286">
        <v>6827</v>
      </c>
      <c r="Q54" s="286">
        <v>7458</v>
      </c>
      <c r="R54" s="286">
        <v>15428</v>
      </c>
      <c r="S54" s="286">
        <v>7039</v>
      </c>
      <c r="T54" s="286">
        <v>17841</v>
      </c>
      <c r="U54" s="286">
        <v>37000</v>
      </c>
      <c r="V54" s="286">
        <v>24802</v>
      </c>
      <c r="W54" s="629">
        <v>27675</v>
      </c>
      <c r="X54" s="629">
        <v>16313</v>
      </c>
      <c r="Y54" s="629">
        <v>18018</v>
      </c>
      <c r="Z54" s="629">
        <v>17664</v>
      </c>
    </row>
    <row r="55" spans="1:28">
      <c r="A55" s="871"/>
      <c r="B55" s="28" t="s">
        <v>56</v>
      </c>
      <c r="C55" s="286">
        <v>1364.9803921568628</v>
      </c>
      <c r="D55" s="286">
        <v>1615.8011712410921</v>
      </c>
      <c r="E55" s="286">
        <v>1280.6367204535543</v>
      </c>
      <c r="F55" s="286">
        <v>1821.8747231328077</v>
      </c>
      <c r="G55" s="286">
        <v>2007.3630280802934</v>
      </c>
      <c r="H55" s="286">
        <v>2486.3300096494049</v>
      </c>
      <c r="I55" s="286">
        <v>2166.2250193220711</v>
      </c>
      <c r="J55" s="286">
        <v>2770.9930890845403</v>
      </c>
      <c r="K55" s="286">
        <v>2871.2720963019196</v>
      </c>
      <c r="L55" s="286">
        <v>3333.7246844731435</v>
      </c>
      <c r="M55" s="286">
        <v>4068.6754059870868</v>
      </c>
      <c r="N55" s="286">
        <v>3525.9794598706731</v>
      </c>
      <c r="O55" s="286">
        <v>3469.7243801213149</v>
      </c>
      <c r="P55" s="286">
        <v>2060.78804745862</v>
      </c>
      <c r="Q55" s="286">
        <v>3167.4711718959506</v>
      </c>
      <c r="R55" s="286"/>
      <c r="S55" s="286"/>
      <c r="T55" s="286"/>
      <c r="U55" s="286"/>
      <c r="V55" s="286"/>
      <c r="W55" s="286">
        <v>2621.8</v>
      </c>
      <c r="X55" s="286">
        <v>2518.6</v>
      </c>
      <c r="Y55" s="286">
        <v>2299.8000000000002</v>
      </c>
      <c r="Z55" s="286">
        <v>2449.3000000000002</v>
      </c>
    </row>
    <row r="56" spans="1:28">
      <c r="A56" s="872" t="s">
        <v>32</v>
      </c>
      <c r="B56" s="28" t="s">
        <v>84</v>
      </c>
      <c r="C56" s="286">
        <v>100.7</v>
      </c>
      <c r="D56" s="286">
        <v>124.9</v>
      </c>
      <c r="E56" s="286">
        <v>148.5</v>
      </c>
      <c r="F56" s="286">
        <v>180.8</v>
      </c>
      <c r="G56" s="286">
        <v>326.68</v>
      </c>
      <c r="H56" s="286">
        <v>357.26</v>
      </c>
      <c r="I56" s="286">
        <v>241.01568</v>
      </c>
      <c r="J56" s="286">
        <v>83.555199999999999</v>
      </c>
      <c r="K56" s="286">
        <v>302.16496969999997</v>
      </c>
      <c r="L56" s="286">
        <v>128.42048</v>
      </c>
      <c r="M56" s="286">
        <v>170.88256000000001</v>
      </c>
      <c r="N56" s="286">
        <v>104.73215999999999</v>
      </c>
      <c r="O56" s="286">
        <v>144.60032000000001</v>
      </c>
      <c r="P56" s="286">
        <v>228.56512000000001</v>
      </c>
      <c r="Q56" s="286">
        <v>157.33184</v>
      </c>
      <c r="R56" s="286">
        <v>130.11967999999999</v>
      </c>
      <c r="S56" s="286">
        <v>194.626</v>
      </c>
      <c r="T56" s="286">
        <v>132.934</v>
      </c>
      <c r="U56" s="286">
        <v>222.03899999999999</v>
      </c>
      <c r="V56" s="286">
        <v>348.91</v>
      </c>
      <c r="W56" s="286">
        <v>330.84500000000003</v>
      </c>
      <c r="X56" s="286">
        <v>122.836</v>
      </c>
      <c r="Y56" s="286">
        <v>144.792</v>
      </c>
      <c r="Z56" s="286">
        <v>282.2</v>
      </c>
    </row>
    <row r="57" spans="1:28">
      <c r="A57" s="872"/>
      <c r="B57" s="28" t="s">
        <v>57</v>
      </c>
      <c r="C57" s="286"/>
      <c r="D57" s="286">
        <v>581210.11994367023</v>
      </c>
      <c r="E57" s="286">
        <v>470886.75934674044</v>
      </c>
      <c r="F57" s="286">
        <v>339634.87039520056</v>
      </c>
      <c r="G57" s="286">
        <v>487020</v>
      </c>
      <c r="H57" s="286">
        <v>526720</v>
      </c>
      <c r="I57" s="286">
        <v>319493</v>
      </c>
      <c r="J57" s="286">
        <v>286161</v>
      </c>
      <c r="K57" s="286">
        <v>574835.79790000001</v>
      </c>
      <c r="L57" s="286">
        <v>519348.6</v>
      </c>
      <c r="M57" s="286">
        <v>421200</v>
      </c>
      <c r="N57" s="286">
        <v>226505.89670000001</v>
      </c>
      <c r="O57" s="286">
        <v>322768.57140000002</v>
      </c>
      <c r="P57" s="286">
        <v>450000</v>
      </c>
      <c r="Q57" s="286">
        <v>311179</v>
      </c>
      <c r="R57" s="286">
        <v>450000</v>
      </c>
      <c r="S57" s="286">
        <v>397491</v>
      </c>
      <c r="T57" s="286">
        <v>662200</v>
      </c>
      <c r="U57" s="286">
        <v>614920.5</v>
      </c>
      <c r="V57" s="286" t="s">
        <v>600</v>
      </c>
      <c r="W57" s="286">
        <v>313371</v>
      </c>
      <c r="X57" s="286">
        <v>165201</v>
      </c>
      <c r="Y57" s="286">
        <v>239461</v>
      </c>
      <c r="Z57" s="286">
        <v>654639.6</v>
      </c>
    </row>
    <row r="58" spans="1:28">
      <c r="A58" s="872"/>
      <c r="B58" s="92" t="s">
        <v>524</v>
      </c>
      <c r="C58" s="286">
        <v>213300</v>
      </c>
      <c r="D58" s="286">
        <v>419960</v>
      </c>
      <c r="E58" s="286">
        <v>392000</v>
      </c>
      <c r="F58" s="286">
        <v>337020</v>
      </c>
      <c r="G58" s="286">
        <v>487560</v>
      </c>
      <c r="H58" s="286">
        <v>526720</v>
      </c>
      <c r="I58" s="286">
        <v>200000</v>
      </c>
      <c r="J58" s="286">
        <v>450000</v>
      </c>
      <c r="K58" s="286">
        <v>574840</v>
      </c>
      <c r="L58" s="286">
        <v>519350</v>
      </c>
      <c r="M58" s="286">
        <v>421200</v>
      </c>
      <c r="N58" s="286">
        <v>226506</v>
      </c>
      <c r="O58" s="286">
        <v>322769</v>
      </c>
      <c r="P58" s="286">
        <v>450000</v>
      </c>
      <c r="Q58" s="286">
        <v>311179</v>
      </c>
      <c r="R58" s="286">
        <v>450000</v>
      </c>
      <c r="S58" s="286">
        <v>320000</v>
      </c>
      <c r="T58" s="286">
        <v>340000</v>
      </c>
      <c r="U58" s="286">
        <v>400000</v>
      </c>
      <c r="V58" s="286">
        <v>420000</v>
      </c>
      <c r="W58" s="286"/>
      <c r="X58" s="286"/>
      <c r="Y58" s="286"/>
      <c r="Z58" s="286"/>
    </row>
    <row r="59" spans="1:28">
      <c r="A59" s="872"/>
      <c r="B59" s="28" t="s">
        <v>56</v>
      </c>
      <c r="C59" s="286"/>
      <c r="D59" s="533">
        <v>214.89646465912375</v>
      </c>
      <c r="E59" s="533">
        <v>315.36244554001377</v>
      </c>
      <c r="F59" s="533">
        <v>532.3363875729849</v>
      </c>
      <c r="G59" s="533">
        <v>670.77327419818494</v>
      </c>
      <c r="H59" s="533">
        <v>678.27308626974479</v>
      </c>
      <c r="I59" s="533">
        <v>754.36920370712346</v>
      </c>
      <c r="J59" s="533">
        <v>291.98667882765295</v>
      </c>
      <c r="K59" s="533">
        <v>525.65440566484244</v>
      </c>
      <c r="L59" s="533">
        <v>247.27221754328403</v>
      </c>
      <c r="M59" s="533">
        <v>405.70408357075024</v>
      </c>
      <c r="N59" s="533">
        <v>462.38160474344949</v>
      </c>
      <c r="O59" s="533">
        <v>448.00000003965687</v>
      </c>
      <c r="P59" s="533">
        <v>507.92248888888889</v>
      </c>
      <c r="Q59" s="533">
        <v>505.59915675543658</v>
      </c>
      <c r="R59" s="533">
        <v>289.15484444444439</v>
      </c>
      <c r="S59" s="533">
        <v>489.63624333632708</v>
      </c>
      <c r="T59" s="533">
        <v>200.74599818785865</v>
      </c>
      <c r="U59" s="533">
        <v>361.08570132236605</v>
      </c>
      <c r="V59" s="286">
        <v>637.6</v>
      </c>
      <c r="W59" s="533">
        <v>1055.7613818764339</v>
      </c>
      <c r="X59" s="533">
        <v>743.5548210967246</v>
      </c>
      <c r="Y59" s="533">
        <v>604.65796100408829</v>
      </c>
      <c r="Z59" s="533"/>
    </row>
    <row r="60" spans="1:28">
      <c r="A60" s="871" t="s">
        <v>1</v>
      </c>
      <c r="B60" s="28" t="s">
        <v>84</v>
      </c>
      <c r="C60" s="286">
        <v>62</v>
      </c>
      <c r="D60" s="286">
        <v>69</v>
      </c>
      <c r="E60" s="286">
        <v>79.2</v>
      </c>
      <c r="F60" s="286">
        <v>98</v>
      </c>
      <c r="G60" s="286">
        <v>144.3073</v>
      </c>
      <c r="H60" s="286">
        <v>155.21299999999999</v>
      </c>
      <c r="I60" s="286">
        <v>118.425</v>
      </c>
      <c r="J60" s="286">
        <v>54.885599999999997</v>
      </c>
      <c r="K60" s="286">
        <v>71.819999999999993</v>
      </c>
      <c r="L60" s="286">
        <v>87.018000000000001</v>
      </c>
      <c r="M60" s="286">
        <v>72.482249999999993</v>
      </c>
      <c r="N60" s="286">
        <v>121.908</v>
      </c>
      <c r="O60" s="286">
        <v>269.50200000000001</v>
      </c>
      <c r="P60" s="286">
        <v>139.583</v>
      </c>
      <c r="Q60" s="286">
        <v>120.31399999999999</v>
      </c>
      <c r="R60" s="286">
        <v>103.88908869999999</v>
      </c>
      <c r="S60" s="286">
        <v>111.9021</v>
      </c>
      <c r="T60" s="286">
        <v>89.293000000000006</v>
      </c>
      <c r="U60" s="286">
        <v>88.218600000000009</v>
      </c>
      <c r="V60" s="286">
        <v>72.508330750350112</v>
      </c>
      <c r="W60" s="286">
        <v>41.006786807413128</v>
      </c>
      <c r="X60" s="286">
        <v>31.859180000000002</v>
      </c>
      <c r="Y60" s="286">
        <v>22.752091169722735</v>
      </c>
      <c r="Z60" s="286">
        <v>55.971230000000006</v>
      </c>
    </row>
    <row r="61" spans="1:28">
      <c r="A61" s="871"/>
      <c r="B61" s="28" t="s">
        <v>57</v>
      </c>
      <c r="C61" s="286">
        <v>54937</v>
      </c>
      <c r="D61" s="286">
        <v>60000</v>
      </c>
      <c r="E61" s="286">
        <v>66000</v>
      </c>
      <c r="F61" s="286">
        <v>86430.6</v>
      </c>
      <c r="G61" s="286">
        <v>121593.34</v>
      </c>
      <c r="H61" s="286">
        <v>176217</v>
      </c>
      <c r="I61" s="286">
        <v>152262</v>
      </c>
      <c r="J61" s="286">
        <v>89312.309521616698</v>
      </c>
      <c r="K61" s="286">
        <v>111307</v>
      </c>
      <c r="L61" s="286">
        <v>103154.38</v>
      </c>
      <c r="M61" s="286">
        <v>85073.327314900118</v>
      </c>
      <c r="N61" s="286">
        <v>131856.68082857449</v>
      </c>
      <c r="O61" s="286">
        <v>314497.28725191747</v>
      </c>
      <c r="P61" s="286">
        <v>172160.10757266899</v>
      </c>
      <c r="Q61" s="286">
        <v>133974.91621665598</v>
      </c>
      <c r="R61" s="286">
        <v>158618.91893538315</v>
      </c>
      <c r="S61" s="286">
        <v>139194.71778663731</v>
      </c>
      <c r="T61" s="286">
        <v>113649.04693514745</v>
      </c>
      <c r="U61" s="286">
        <v>118763</v>
      </c>
      <c r="V61" s="286">
        <v>139965.8192759607</v>
      </c>
      <c r="W61" s="286">
        <v>101438.15383821538</v>
      </c>
      <c r="X61" s="286">
        <v>48929.676131232998</v>
      </c>
      <c r="Y61" s="286">
        <v>31771.029047148582</v>
      </c>
      <c r="Z61" s="286"/>
    </row>
    <row r="62" spans="1:28">
      <c r="A62" s="871"/>
      <c r="B62" s="92" t="s">
        <v>524</v>
      </c>
      <c r="C62" s="286">
        <v>54937</v>
      </c>
      <c r="D62" s="286">
        <v>60000</v>
      </c>
      <c r="E62" s="286">
        <v>66000</v>
      </c>
      <c r="F62" s="286">
        <v>81000</v>
      </c>
      <c r="G62" s="286">
        <v>100000</v>
      </c>
      <c r="H62" s="286">
        <v>129667</v>
      </c>
      <c r="I62" s="286">
        <v>100000</v>
      </c>
      <c r="J62" s="286">
        <v>74347</v>
      </c>
      <c r="K62" s="286">
        <v>83658</v>
      </c>
      <c r="L62" s="286">
        <v>97144</v>
      </c>
      <c r="M62" s="286">
        <v>85073</v>
      </c>
      <c r="N62" s="286">
        <v>121857</v>
      </c>
      <c r="O62" s="286">
        <v>314490</v>
      </c>
      <c r="P62" s="286">
        <v>172160</v>
      </c>
      <c r="Q62" s="286">
        <v>124888</v>
      </c>
      <c r="R62" s="286">
        <v>126803</v>
      </c>
      <c r="S62" s="286">
        <v>129599</v>
      </c>
      <c r="T62" s="286">
        <v>105352</v>
      </c>
      <c r="U62" s="286">
        <v>106881</v>
      </c>
      <c r="V62" s="286">
        <v>88748</v>
      </c>
      <c r="W62" s="629">
        <v>500000</v>
      </c>
      <c r="X62" s="629">
        <v>160711</v>
      </c>
      <c r="Y62" s="629">
        <v>189437</v>
      </c>
      <c r="Z62" s="629">
        <v>277502</v>
      </c>
    </row>
    <row r="63" spans="1:28">
      <c r="A63" s="871"/>
      <c r="B63" s="28" t="s">
        <v>56</v>
      </c>
      <c r="C63" s="286">
        <v>1128.565447694632</v>
      </c>
      <c r="D63" s="533">
        <v>1150</v>
      </c>
      <c r="E63" s="533">
        <v>1200</v>
      </c>
      <c r="F63" s="533">
        <v>1133.8576846626079</v>
      </c>
      <c r="G63" s="533">
        <v>1186.8026653433485</v>
      </c>
      <c r="H63" s="533">
        <v>880.80605162952497</v>
      </c>
      <c r="I63" s="533">
        <v>777.77121015092405</v>
      </c>
      <c r="J63" s="533">
        <v>614.53567032342573</v>
      </c>
      <c r="K63" s="533">
        <v>645.24243758254192</v>
      </c>
      <c r="L63" s="533">
        <v>843.57057838940034</v>
      </c>
      <c r="M63" s="533">
        <v>851.99735672387578</v>
      </c>
      <c r="N63" s="533">
        <v>924.54928513247899</v>
      </c>
      <c r="O63" s="533">
        <v>856.92949009167285</v>
      </c>
      <c r="P63" s="533">
        <v>810.77435398953764</v>
      </c>
      <c r="Q63" s="533">
        <v>898.0337767514302</v>
      </c>
      <c r="R63" s="533">
        <v>654.96026197430751</v>
      </c>
      <c r="S63" s="533">
        <v>803.92490303782631</v>
      </c>
      <c r="T63" s="533">
        <v>785.69070668013649</v>
      </c>
      <c r="U63" s="533">
        <v>742.81215530089355</v>
      </c>
      <c r="V63" s="533">
        <v>518.04312742520779</v>
      </c>
      <c r="W63" s="533">
        <v>404.25407261270965</v>
      </c>
      <c r="X63" s="533">
        <v>651.12182460704082</v>
      </c>
      <c r="Y63" s="533">
        <v>716.12698272877356</v>
      </c>
      <c r="Z63" s="286">
        <v>827.9</v>
      </c>
    </row>
    <row r="64" spans="1:28">
      <c r="A64" s="871" t="s">
        <v>0</v>
      </c>
      <c r="B64" s="28" t="s">
        <v>84</v>
      </c>
      <c r="C64" s="286">
        <v>242</v>
      </c>
      <c r="D64" s="286">
        <v>280</v>
      </c>
      <c r="E64" s="286">
        <v>194</v>
      </c>
      <c r="F64" s="286">
        <v>159</v>
      </c>
      <c r="G64" s="286">
        <v>364</v>
      </c>
      <c r="H64" s="286">
        <v>196</v>
      </c>
      <c r="I64" s="286">
        <v>208</v>
      </c>
      <c r="J64" s="286">
        <v>224</v>
      </c>
      <c r="K64" s="286">
        <v>344</v>
      </c>
      <c r="L64" s="286">
        <v>236</v>
      </c>
      <c r="M64" s="286">
        <v>150</v>
      </c>
      <c r="N64" s="286">
        <v>140</v>
      </c>
      <c r="O64" s="286">
        <v>248</v>
      </c>
      <c r="P64" s="286">
        <v>141</v>
      </c>
      <c r="Q64" s="286">
        <v>75</v>
      </c>
      <c r="R64" s="286">
        <v>43</v>
      </c>
      <c r="S64" s="286" t="s">
        <v>15</v>
      </c>
      <c r="T64" s="286">
        <v>73</v>
      </c>
      <c r="U64" s="286">
        <v>106</v>
      </c>
      <c r="V64" s="286">
        <v>42</v>
      </c>
      <c r="W64" s="286">
        <v>93</v>
      </c>
      <c r="X64" s="286">
        <v>124</v>
      </c>
      <c r="Y64" s="286">
        <v>25</v>
      </c>
      <c r="Z64" s="286">
        <v>64</v>
      </c>
    </row>
    <row r="65" spans="1:26">
      <c r="A65" s="871"/>
      <c r="B65" s="28" t="s">
        <v>57</v>
      </c>
      <c r="C65" s="286">
        <v>282469</v>
      </c>
      <c r="D65" s="286">
        <v>384574</v>
      </c>
      <c r="E65" s="286">
        <v>401897</v>
      </c>
      <c r="F65" s="286">
        <v>195077</v>
      </c>
      <c r="G65" s="286">
        <v>331716</v>
      </c>
      <c r="H65" s="286">
        <v>294000</v>
      </c>
      <c r="I65" s="286">
        <v>266084</v>
      </c>
      <c r="J65" s="286">
        <v>348696</v>
      </c>
      <c r="K65" s="286">
        <v>425000</v>
      </c>
      <c r="L65" s="286">
        <v>325000</v>
      </c>
      <c r="M65" s="286">
        <v>198824.37</v>
      </c>
      <c r="N65" s="286">
        <v>246558.81789999999</v>
      </c>
      <c r="O65" s="286">
        <v>358409.77700999996</v>
      </c>
      <c r="P65" s="286">
        <v>195072.08074999999</v>
      </c>
      <c r="Q65" s="286">
        <v>130690.05843999999</v>
      </c>
      <c r="R65" s="286">
        <v>112066.09414</v>
      </c>
      <c r="S65" s="286" t="s">
        <v>15</v>
      </c>
      <c r="T65" s="286">
        <v>76494.72898</v>
      </c>
      <c r="U65" s="286">
        <v>129447.4451</v>
      </c>
      <c r="V65" s="286">
        <v>104738.860556</v>
      </c>
      <c r="W65" s="286">
        <v>115203.92379999999</v>
      </c>
      <c r="X65" s="286">
        <v>100775</v>
      </c>
      <c r="Y65" s="286">
        <v>55506</v>
      </c>
      <c r="Z65" s="286">
        <v>100755</v>
      </c>
    </row>
    <row r="66" spans="1:26">
      <c r="A66" s="871"/>
      <c r="B66" s="92" t="s">
        <v>524</v>
      </c>
      <c r="C66" s="286">
        <v>282469</v>
      </c>
      <c r="D66" s="286">
        <v>384574</v>
      </c>
      <c r="E66" s="286">
        <v>401897</v>
      </c>
      <c r="F66" s="286">
        <v>195077</v>
      </c>
      <c r="G66" s="286">
        <v>331716</v>
      </c>
      <c r="H66" s="286">
        <v>294000</v>
      </c>
      <c r="I66" s="286">
        <v>266084</v>
      </c>
      <c r="J66" s="286">
        <v>348696</v>
      </c>
      <c r="K66" s="286">
        <v>425000</v>
      </c>
      <c r="L66" s="286">
        <v>325000</v>
      </c>
      <c r="M66" s="286">
        <v>198824</v>
      </c>
      <c r="N66" s="286">
        <v>246559</v>
      </c>
      <c r="O66" s="286">
        <v>358410</v>
      </c>
      <c r="P66" s="286">
        <v>195072</v>
      </c>
      <c r="Q66" s="286">
        <v>130690</v>
      </c>
      <c r="R66" s="286">
        <v>112066</v>
      </c>
      <c r="S66" s="286">
        <v>101660</v>
      </c>
      <c r="T66" s="286">
        <v>76495</v>
      </c>
      <c r="U66" s="286">
        <v>129447</v>
      </c>
      <c r="V66" s="286">
        <v>156640</v>
      </c>
      <c r="W66" s="629">
        <v>115204</v>
      </c>
      <c r="X66" s="629">
        <v>100775</v>
      </c>
      <c r="Y66" s="629">
        <v>100755</v>
      </c>
      <c r="Z66" s="629">
        <v>154698</v>
      </c>
    </row>
    <row r="67" spans="1:26">
      <c r="A67" s="871"/>
      <c r="B67" s="28" t="s">
        <v>56</v>
      </c>
      <c r="C67" s="286">
        <v>856.7311811207602</v>
      </c>
      <c r="D67" s="286">
        <v>728.07834122951624</v>
      </c>
      <c r="E67" s="286">
        <v>482.71074429518012</v>
      </c>
      <c r="F67" s="286">
        <v>815.06277008565849</v>
      </c>
      <c r="G67" s="286">
        <v>1097.3242171013758</v>
      </c>
      <c r="H67" s="286">
        <v>666.66666666666663</v>
      </c>
      <c r="I67" s="286">
        <v>781.70803205002926</v>
      </c>
      <c r="J67" s="286">
        <v>642.39337417119782</v>
      </c>
      <c r="K67" s="286">
        <v>809.41176470588232</v>
      </c>
      <c r="L67" s="286">
        <v>726.15384615384619</v>
      </c>
      <c r="M67" s="286">
        <v>754.43468021550882</v>
      </c>
      <c r="N67" s="286">
        <v>567.81583069067756</v>
      </c>
      <c r="O67" s="286">
        <v>691.94540971766116</v>
      </c>
      <c r="P67" s="286">
        <v>722.80974016318839</v>
      </c>
      <c r="Q67" s="286">
        <v>573.87685716303065</v>
      </c>
      <c r="R67" s="286">
        <v>383.70213872432907</v>
      </c>
      <c r="S67" s="286" t="s">
        <v>15</v>
      </c>
      <c r="T67" s="286">
        <v>954.31412037666394</v>
      </c>
      <c r="U67" s="286">
        <v>818.86513803430796</v>
      </c>
      <c r="V67" s="286">
        <v>400.99729724999395</v>
      </c>
      <c r="W67" s="286">
        <v>807.26417063235488</v>
      </c>
      <c r="X67" s="286">
        <v>2083.9</v>
      </c>
      <c r="Y67" s="286">
        <v>1534.6</v>
      </c>
      <c r="Z67" s="286">
        <v>1323.9</v>
      </c>
    </row>
    <row r="68" spans="1:26">
      <c r="A68" s="17"/>
      <c r="B68" s="17"/>
      <c r="C68" s="17"/>
      <c r="D68" s="17"/>
      <c r="E68" s="17"/>
      <c r="F68" s="17"/>
      <c r="G68" s="17"/>
      <c r="H68" s="17"/>
      <c r="I68" s="17"/>
      <c r="J68" s="17"/>
      <c r="K68" s="17"/>
      <c r="L68" s="17"/>
      <c r="M68" s="17"/>
    </row>
    <row r="69" spans="1:26" ht="14.7" customHeight="1">
      <c r="A69" s="44" t="s">
        <v>18</v>
      </c>
      <c r="B69" s="13"/>
      <c r="D69" s="13"/>
      <c r="E69" s="13"/>
      <c r="F69" s="13"/>
      <c r="G69" s="13"/>
      <c r="H69" s="13"/>
      <c r="I69" s="13"/>
      <c r="J69" s="13"/>
      <c r="K69" s="13"/>
      <c r="L69" s="13"/>
      <c r="M69" s="13"/>
    </row>
    <row r="70" spans="1:26">
      <c r="A70" s="17"/>
      <c r="B70" s="17"/>
      <c r="D70" s="17"/>
      <c r="E70" s="17"/>
      <c r="F70" s="17"/>
      <c r="G70" s="17"/>
      <c r="H70" s="17"/>
      <c r="I70" s="17"/>
      <c r="J70" s="17"/>
      <c r="K70" s="17"/>
      <c r="L70" s="17"/>
      <c r="M70" s="17"/>
    </row>
    <row r="71" spans="1:26" ht="17.25" customHeight="1">
      <c r="A71" s="13" t="s">
        <v>263</v>
      </c>
      <c r="B71" s="17"/>
      <c r="D71" s="17"/>
      <c r="E71" s="17"/>
      <c r="F71" s="17"/>
      <c r="G71" s="17"/>
      <c r="H71" s="17"/>
      <c r="I71" s="17"/>
      <c r="J71" s="17"/>
      <c r="K71" s="17"/>
      <c r="L71" s="17"/>
      <c r="M71" s="17"/>
    </row>
    <row r="72" spans="1:26">
      <c r="A72" s="17"/>
      <c r="B72" s="17"/>
      <c r="D72" s="43"/>
      <c r="G72" s="43"/>
      <c r="H72" s="43"/>
      <c r="I72" s="43"/>
      <c r="J72" s="43"/>
      <c r="K72" s="43"/>
      <c r="L72" s="43"/>
      <c r="M72" s="43"/>
    </row>
    <row r="73" spans="1:26" ht="14.7" customHeight="1">
      <c r="A73" s="17" t="s">
        <v>120</v>
      </c>
      <c r="B73" s="17"/>
      <c r="D73" s="17"/>
      <c r="E73" s="17"/>
      <c r="F73" s="17"/>
      <c r="G73" s="17"/>
      <c r="H73" s="17"/>
      <c r="I73" s="17"/>
      <c r="J73" s="17"/>
      <c r="K73" s="17"/>
      <c r="L73" s="17"/>
      <c r="M73" s="17"/>
    </row>
    <row r="74" spans="1:26">
      <c r="A74" s="43"/>
      <c r="B74" s="17"/>
      <c r="D74" s="41"/>
      <c r="G74" s="43"/>
      <c r="H74" s="43"/>
      <c r="I74" s="43"/>
      <c r="J74" s="43"/>
      <c r="K74" s="43"/>
      <c r="L74" s="43"/>
      <c r="M74" s="43"/>
    </row>
    <row r="75" spans="1:26" ht="14.7" customHeight="1">
      <c r="A75" s="17" t="s">
        <v>121</v>
      </c>
      <c r="B75" s="57"/>
      <c r="D75" s="42"/>
      <c r="E75" s="42"/>
      <c r="F75" s="42"/>
      <c r="G75" s="42"/>
      <c r="H75" s="42"/>
      <c r="I75" s="42"/>
      <c r="J75" s="42"/>
      <c r="K75" s="42"/>
      <c r="L75" s="42"/>
      <c r="M75" s="42"/>
    </row>
    <row r="76" spans="1:26">
      <c r="B76" s="17"/>
      <c r="C76" s="42"/>
      <c r="D76" s="42"/>
      <c r="E76" s="42"/>
      <c r="F76" s="42"/>
      <c r="G76" s="42"/>
      <c r="H76" s="42"/>
      <c r="I76" s="42"/>
      <c r="J76" s="42"/>
      <c r="K76" s="42"/>
      <c r="L76" s="42"/>
      <c r="M76" s="42"/>
    </row>
    <row r="77" spans="1:26">
      <c r="A77" s="17" t="s">
        <v>568</v>
      </c>
      <c r="B77" s="17"/>
      <c r="C77" s="42"/>
      <c r="D77" s="42"/>
      <c r="E77" s="42"/>
      <c r="F77" s="42"/>
      <c r="G77" s="42"/>
      <c r="H77" s="42"/>
      <c r="I77" s="42"/>
      <c r="J77" s="42"/>
      <c r="K77" s="42"/>
      <c r="L77" s="42"/>
      <c r="M77" s="42"/>
    </row>
    <row r="78" spans="1:26">
      <c r="B78" s="17"/>
      <c r="C78" s="42"/>
      <c r="D78" s="42"/>
      <c r="E78" s="42"/>
      <c r="F78" s="42"/>
      <c r="G78" s="42"/>
      <c r="H78" s="42"/>
      <c r="I78" s="42"/>
      <c r="J78" s="42"/>
      <c r="K78" s="42"/>
      <c r="L78" s="42"/>
      <c r="M78" s="42"/>
    </row>
    <row r="79" spans="1:26">
      <c r="A79" s="17" t="s">
        <v>2742</v>
      </c>
      <c r="B79" s="17"/>
      <c r="C79" s="17"/>
      <c r="D79" s="17"/>
      <c r="E79" s="17"/>
      <c r="F79" s="17"/>
      <c r="G79" s="17"/>
      <c r="H79" s="17"/>
      <c r="I79" s="17"/>
      <c r="J79" s="17"/>
      <c r="K79" s="17"/>
      <c r="L79" s="17"/>
      <c r="M79" s="17"/>
    </row>
    <row r="80" spans="1:26">
      <c r="A80" s="23"/>
      <c r="B80" s="17"/>
      <c r="C80" s="17"/>
      <c r="D80" s="17"/>
      <c r="E80" s="17"/>
      <c r="F80" s="17"/>
      <c r="G80" s="17"/>
      <c r="H80" s="17"/>
      <c r="I80" s="17"/>
      <c r="J80" s="17"/>
      <c r="K80" s="17"/>
      <c r="L80" s="17"/>
      <c r="M80" s="17"/>
    </row>
    <row r="81" spans="1:13">
      <c r="A81" s="17" t="s">
        <v>3172</v>
      </c>
      <c r="B81" s="17"/>
      <c r="C81" s="17"/>
      <c r="D81" s="17"/>
      <c r="E81" s="17"/>
      <c r="F81" s="17"/>
      <c r="G81" s="17"/>
      <c r="H81" s="17"/>
      <c r="I81" s="17"/>
      <c r="J81" s="17"/>
      <c r="K81" s="17"/>
      <c r="L81" s="17"/>
      <c r="M81" s="17"/>
    </row>
    <row r="82" spans="1:13">
      <c r="B82" s="17"/>
      <c r="C82" s="17"/>
      <c r="D82" s="17"/>
      <c r="E82" s="17"/>
      <c r="F82" s="17"/>
      <c r="G82" s="17"/>
      <c r="H82" s="17"/>
      <c r="I82" s="17"/>
      <c r="J82" s="17"/>
      <c r="K82" s="17"/>
      <c r="L82" s="17"/>
      <c r="M82" s="17"/>
    </row>
    <row r="83" spans="1:13">
      <c r="A83" s="17" t="s">
        <v>3171</v>
      </c>
      <c r="B83" s="17"/>
      <c r="C83" s="17"/>
      <c r="D83" s="17"/>
      <c r="E83" s="17"/>
      <c r="F83" s="17"/>
      <c r="G83" s="17"/>
      <c r="H83" s="17"/>
      <c r="I83" s="17"/>
      <c r="J83" s="17"/>
      <c r="K83" s="17"/>
      <c r="L83" s="17"/>
      <c r="M83" s="17"/>
    </row>
    <row r="84" spans="1:13">
      <c r="A84" s="17"/>
      <c r="B84" s="17"/>
      <c r="C84" s="17"/>
      <c r="D84" s="17"/>
      <c r="E84" s="17"/>
      <c r="F84" s="17"/>
      <c r="G84" s="17"/>
      <c r="H84" s="17"/>
      <c r="I84" s="17"/>
      <c r="J84" s="17"/>
      <c r="K84" s="17"/>
      <c r="L84" s="17"/>
      <c r="M84" s="17"/>
    </row>
    <row r="85" spans="1:13">
      <c r="A85" s="53" t="s">
        <v>2743</v>
      </c>
      <c r="B85" s="17"/>
      <c r="C85" s="17"/>
      <c r="D85" s="17"/>
      <c r="E85" s="17"/>
      <c r="F85" s="17"/>
      <c r="G85" s="17"/>
      <c r="H85" s="17"/>
      <c r="I85" s="17"/>
      <c r="J85" s="17"/>
      <c r="K85" s="17"/>
      <c r="L85" s="17"/>
      <c r="M85" s="17"/>
    </row>
    <row r="86" spans="1:13">
      <c r="A86" s="17"/>
      <c r="B86" s="17"/>
      <c r="C86" s="17"/>
      <c r="D86" s="17"/>
      <c r="E86" s="17"/>
      <c r="F86" s="17"/>
      <c r="G86" s="17"/>
      <c r="H86" s="17"/>
      <c r="I86" s="17"/>
      <c r="J86" s="17"/>
      <c r="K86" s="17"/>
      <c r="L86" s="17"/>
      <c r="M86" s="17"/>
    </row>
    <row r="87" spans="1:13">
      <c r="A87" s="53" t="s">
        <v>3403</v>
      </c>
      <c r="B87" s="17"/>
      <c r="C87" s="17"/>
      <c r="D87" s="17"/>
      <c r="E87" s="17"/>
      <c r="F87" s="17"/>
      <c r="G87" s="17"/>
      <c r="H87" s="17"/>
      <c r="I87" s="17"/>
      <c r="J87" s="17"/>
      <c r="K87" s="17"/>
      <c r="L87" s="17"/>
      <c r="M87" s="17"/>
    </row>
    <row r="88" spans="1:13">
      <c r="A88" s="53"/>
      <c r="B88" s="17"/>
      <c r="C88" s="17"/>
      <c r="D88" s="17"/>
      <c r="E88" s="17"/>
      <c r="F88" s="17"/>
      <c r="G88" s="17"/>
      <c r="H88" s="17"/>
      <c r="I88" s="17"/>
      <c r="J88" s="17"/>
      <c r="K88" s="17"/>
      <c r="L88" s="17"/>
      <c r="M88" s="17"/>
    </row>
    <row r="89" spans="1:13">
      <c r="A89" s="53" t="s">
        <v>3404</v>
      </c>
      <c r="B89" s="17"/>
      <c r="C89" s="17"/>
      <c r="D89" s="17"/>
      <c r="E89" s="17"/>
      <c r="F89" s="17"/>
      <c r="G89" s="17"/>
      <c r="H89" s="17"/>
      <c r="I89" s="17"/>
      <c r="J89" s="17"/>
      <c r="K89" s="17"/>
      <c r="L89" s="17"/>
      <c r="M89" s="17"/>
    </row>
    <row r="90" spans="1:13">
      <c r="A90" s="53"/>
      <c r="B90" s="17"/>
      <c r="C90" s="17"/>
      <c r="D90" s="17"/>
      <c r="E90" s="17"/>
      <c r="F90" s="17"/>
      <c r="G90" s="17"/>
      <c r="H90" s="17"/>
      <c r="I90" s="17"/>
      <c r="J90" s="17"/>
      <c r="K90" s="17"/>
      <c r="L90" s="17"/>
      <c r="M90" s="17"/>
    </row>
    <row r="91" spans="1:13">
      <c r="A91" s="53" t="s">
        <v>102</v>
      </c>
      <c r="B91" s="17"/>
      <c r="C91" s="17"/>
      <c r="D91" s="17"/>
      <c r="E91" s="17"/>
      <c r="F91" s="17"/>
      <c r="G91" s="17"/>
      <c r="H91" s="17"/>
      <c r="I91" s="17"/>
      <c r="J91" s="17"/>
      <c r="K91" s="17"/>
      <c r="L91" s="17"/>
      <c r="M91" s="17"/>
    </row>
    <row r="92" spans="1:13">
      <c r="A92" s="17"/>
      <c r="B92" s="17"/>
      <c r="C92" s="17"/>
      <c r="D92" s="17"/>
      <c r="E92" s="17"/>
      <c r="F92" s="17"/>
      <c r="G92" s="17"/>
      <c r="H92" s="17"/>
      <c r="I92" s="17"/>
      <c r="J92" s="17"/>
      <c r="K92" s="17"/>
      <c r="L92" s="17"/>
      <c r="M92" s="17"/>
    </row>
    <row r="93" spans="1:13">
      <c r="A93" s="17"/>
      <c r="B93" s="17"/>
      <c r="C93" s="17"/>
      <c r="D93" s="17"/>
      <c r="E93" s="17"/>
      <c r="F93" s="17"/>
      <c r="G93" s="17"/>
      <c r="H93" s="17"/>
      <c r="I93" s="17"/>
      <c r="J93" s="17"/>
      <c r="K93" s="17"/>
      <c r="L93" s="17"/>
      <c r="M93" s="17"/>
    </row>
    <row r="94" spans="1:13">
      <c r="A94" s="17"/>
      <c r="B94" s="17"/>
      <c r="C94" s="17"/>
      <c r="D94" s="17"/>
      <c r="E94" s="17"/>
      <c r="F94" s="17"/>
      <c r="G94" s="17"/>
      <c r="H94" s="17"/>
      <c r="I94" s="17"/>
      <c r="J94" s="17"/>
      <c r="K94" s="17"/>
      <c r="L94" s="17"/>
      <c r="M94" s="17"/>
    </row>
    <row r="95" spans="1:13">
      <c r="A95" s="17"/>
      <c r="B95" s="17"/>
      <c r="C95" s="17"/>
      <c r="D95" s="17"/>
      <c r="E95" s="17"/>
      <c r="F95" s="17"/>
      <c r="G95" s="17"/>
      <c r="H95" s="17"/>
      <c r="I95" s="17"/>
      <c r="J95" s="17"/>
      <c r="K95" s="17"/>
      <c r="L95" s="17"/>
      <c r="M95" s="17"/>
    </row>
    <row r="96" spans="1:13">
      <c r="A96" s="17"/>
      <c r="B96" s="17"/>
      <c r="C96" s="17"/>
      <c r="D96" s="17"/>
      <c r="E96" s="17"/>
      <c r="F96" s="17"/>
      <c r="G96" s="17"/>
      <c r="H96" s="17"/>
      <c r="I96" s="17"/>
      <c r="J96" s="17"/>
      <c r="K96" s="17"/>
      <c r="L96" s="17"/>
      <c r="M96" s="17"/>
    </row>
    <row r="97" spans="1:13">
      <c r="A97" s="17"/>
      <c r="B97" s="17"/>
      <c r="C97" s="17"/>
      <c r="D97" s="17"/>
      <c r="E97" s="17"/>
      <c r="F97" s="17"/>
      <c r="G97" s="17"/>
      <c r="H97" s="17"/>
      <c r="I97" s="17"/>
      <c r="J97" s="17"/>
      <c r="K97" s="17"/>
      <c r="L97" s="17"/>
      <c r="M97" s="17"/>
    </row>
    <row r="98" spans="1:13">
      <c r="A98" s="17"/>
      <c r="B98" s="17"/>
      <c r="C98" s="17"/>
      <c r="D98" s="17"/>
      <c r="E98" s="17"/>
      <c r="F98" s="17"/>
      <c r="G98" s="17"/>
      <c r="H98" s="17"/>
      <c r="I98" s="17"/>
      <c r="J98" s="17"/>
      <c r="K98" s="17"/>
      <c r="L98" s="17"/>
      <c r="M98" s="17"/>
    </row>
    <row r="99" spans="1:13">
      <c r="A99" s="17"/>
      <c r="B99" s="17"/>
      <c r="C99" s="17"/>
      <c r="D99" s="17"/>
      <c r="E99" s="17"/>
      <c r="F99" s="17"/>
      <c r="G99" s="17"/>
      <c r="H99" s="17"/>
      <c r="I99" s="17"/>
      <c r="J99" s="17"/>
      <c r="K99" s="17"/>
      <c r="L99" s="17"/>
      <c r="M99" s="17"/>
    </row>
    <row r="100" spans="1:13">
      <c r="A100" s="17"/>
      <c r="B100" s="17"/>
      <c r="C100" s="17"/>
      <c r="D100" s="17"/>
      <c r="E100" s="17"/>
      <c r="F100" s="17"/>
      <c r="G100" s="17"/>
      <c r="H100" s="17"/>
      <c r="I100" s="17"/>
      <c r="J100" s="17"/>
      <c r="K100" s="17"/>
      <c r="L100" s="17"/>
      <c r="M100" s="17"/>
    </row>
    <row r="101" spans="1:13">
      <c r="A101" s="17"/>
      <c r="B101" s="17"/>
      <c r="C101" s="17"/>
      <c r="D101" s="17"/>
      <c r="E101" s="17"/>
      <c r="F101" s="17"/>
      <c r="G101" s="17"/>
      <c r="H101" s="17"/>
      <c r="I101" s="17"/>
      <c r="J101" s="17"/>
      <c r="K101" s="17"/>
      <c r="L101" s="17"/>
      <c r="M101" s="17"/>
    </row>
    <row r="102" spans="1:13">
      <c r="A102" s="17"/>
      <c r="B102" s="17"/>
      <c r="C102" s="17"/>
      <c r="D102" s="17"/>
      <c r="E102" s="17"/>
      <c r="F102" s="17"/>
      <c r="G102" s="17"/>
      <c r="H102" s="17"/>
      <c r="I102" s="17"/>
      <c r="J102" s="17"/>
      <c r="K102" s="17"/>
      <c r="L102" s="17"/>
      <c r="M102" s="17"/>
    </row>
    <row r="103" spans="1:13">
      <c r="A103" s="17"/>
      <c r="B103" s="17"/>
      <c r="C103" s="17"/>
      <c r="D103" s="17"/>
      <c r="E103" s="17"/>
      <c r="F103" s="17"/>
      <c r="G103" s="17"/>
      <c r="H103" s="17"/>
      <c r="I103" s="17"/>
      <c r="J103" s="17"/>
      <c r="K103" s="17"/>
      <c r="L103" s="17"/>
      <c r="M103" s="17"/>
    </row>
    <row r="104" spans="1:13">
      <c r="A104" s="17"/>
      <c r="B104" s="17"/>
      <c r="C104" s="17"/>
      <c r="D104" s="17"/>
      <c r="E104" s="17"/>
      <c r="F104" s="17"/>
      <c r="G104" s="17"/>
      <c r="H104" s="17"/>
      <c r="I104" s="17"/>
      <c r="J104" s="17"/>
      <c r="K104" s="17"/>
      <c r="L104" s="17"/>
      <c r="M104" s="17"/>
    </row>
    <row r="105" spans="1:13">
      <c r="A105" s="17"/>
      <c r="B105" s="17"/>
      <c r="C105" s="17"/>
      <c r="D105" s="17"/>
      <c r="E105" s="17"/>
      <c r="F105" s="17"/>
      <c r="G105" s="17"/>
      <c r="H105" s="17"/>
      <c r="I105" s="17"/>
      <c r="J105" s="17"/>
      <c r="K105" s="17"/>
      <c r="L105" s="17"/>
      <c r="M105" s="17"/>
    </row>
    <row r="106" spans="1:13">
      <c r="A106" s="17"/>
      <c r="B106" s="17"/>
      <c r="C106" s="17"/>
      <c r="D106" s="17"/>
      <c r="E106" s="17"/>
      <c r="F106" s="17"/>
      <c r="G106" s="17"/>
      <c r="H106" s="17"/>
      <c r="I106" s="17"/>
      <c r="J106" s="17"/>
      <c r="K106" s="17"/>
      <c r="L106" s="17"/>
      <c r="M106" s="17"/>
    </row>
    <row r="107" spans="1:13">
      <c r="A107" s="17"/>
      <c r="B107" s="17"/>
      <c r="C107" s="17"/>
      <c r="D107" s="17"/>
      <c r="E107" s="17"/>
      <c r="F107" s="17"/>
      <c r="G107" s="17"/>
      <c r="H107" s="17"/>
      <c r="I107" s="17"/>
      <c r="J107" s="17"/>
      <c r="K107" s="17"/>
      <c r="L107" s="17"/>
      <c r="M107" s="17"/>
    </row>
    <row r="108" spans="1:13">
      <c r="A108" s="17"/>
      <c r="B108" s="17"/>
      <c r="C108" s="17"/>
      <c r="D108" s="17"/>
      <c r="E108" s="17"/>
      <c r="F108" s="17"/>
      <c r="G108" s="17"/>
      <c r="H108" s="17"/>
      <c r="I108" s="17"/>
      <c r="J108" s="17"/>
      <c r="K108" s="17"/>
      <c r="L108" s="17"/>
      <c r="M108" s="17"/>
    </row>
    <row r="109" spans="1:13">
      <c r="A109" s="17"/>
      <c r="B109" s="17"/>
      <c r="C109" s="17"/>
      <c r="D109" s="17"/>
      <c r="E109" s="17"/>
      <c r="F109" s="17"/>
      <c r="G109" s="17"/>
      <c r="H109" s="17"/>
      <c r="I109" s="17"/>
      <c r="J109" s="17"/>
      <c r="K109" s="17"/>
      <c r="L109" s="17"/>
      <c r="M109" s="17"/>
    </row>
    <row r="110" spans="1:13">
      <c r="A110" s="17"/>
      <c r="B110" s="17"/>
      <c r="C110" s="17"/>
      <c r="D110" s="17"/>
      <c r="E110" s="17"/>
      <c r="F110" s="17"/>
      <c r="G110" s="17"/>
      <c r="H110" s="17"/>
      <c r="I110" s="17"/>
      <c r="J110" s="17"/>
      <c r="K110" s="17"/>
      <c r="L110" s="17"/>
      <c r="M110" s="17"/>
    </row>
    <row r="111" spans="1:13">
      <c r="A111" s="17"/>
      <c r="B111" s="17"/>
      <c r="C111" s="17"/>
      <c r="D111" s="17"/>
      <c r="E111" s="17"/>
      <c r="F111" s="17"/>
      <c r="G111" s="17"/>
      <c r="H111" s="17"/>
      <c r="I111" s="17"/>
      <c r="J111" s="17"/>
      <c r="K111" s="17"/>
      <c r="L111" s="17"/>
      <c r="M111" s="17"/>
    </row>
    <row r="112" spans="1:13">
      <c r="A112" s="17"/>
      <c r="B112" s="17"/>
      <c r="C112" s="17"/>
      <c r="D112" s="17"/>
      <c r="E112" s="17"/>
      <c r="F112" s="17"/>
      <c r="G112" s="17"/>
      <c r="H112" s="17"/>
      <c r="I112" s="17"/>
      <c r="J112" s="17"/>
      <c r="K112" s="17"/>
      <c r="L112" s="17"/>
      <c r="M112" s="17"/>
    </row>
    <row r="113" spans="1:13">
      <c r="A113" s="17"/>
      <c r="B113" s="17"/>
      <c r="C113" s="17"/>
      <c r="D113" s="17"/>
      <c r="E113" s="17"/>
      <c r="F113" s="17"/>
      <c r="G113" s="17"/>
      <c r="H113" s="17"/>
      <c r="I113" s="17"/>
      <c r="J113" s="17"/>
      <c r="K113" s="17"/>
      <c r="L113" s="17"/>
      <c r="M113" s="17"/>
    </row>
    <row r="114" spans="1:13">
      <c r="A114" s="17"/>
      <c r="B114" s="17"/>
      <c r="C114" s="17"/>
      <c r="D114" s="17"/>
      <c r="E114" s="17"/>
      <c r="F114" s="17"/>
      <c r="G114" s="17"/>
      <c r="H114" s="17"/>
      <c r="I114" s="17"/>
      <c r="J114" s="17"/>
      <c r="K114" s="17"/>
      <c r="L114" s="17"/>
      <c r="M114" s="17"/>
    </row>
    <row r="115" spans="1:13">
      <c r="A115" s="17"/>
      <c r="B115" s="17"/>
      <c r="C115" s="17"/>
      <c r="D115" s="17"/>
      <c r="E115" s="17"/>
      <c r="F115" s="17"/>
      <c r="G115" s="17"/>
      <c r="H115" s="17"/>
      <c r="I115" s="17"/>
      <c r="J115" s="17"/>
      <c r="K115" s="17"/>
      <c r="L115" s="17"/>
      <c r="M115" s="17"/>
    </row>
    <row r="116" spans="1:13">
      <c r="A116" s="17"/>
      <c r="B116" s="17"/>
      <c r="C116" s="17"/>
      <c r="D116" s="17"/>
      <c r="E116" s="17"/>
      <c r="F116" s="17"/>
      <c r="G116" s="17"/>
      <c r="H116" s="17"/>
      <c r="I116" s="17"/>
      <c r="J116" s="17"/>
      <c r="K116" s="17"/>
      <c r="L116" s="17"/>
      <c r="M116" s="17"/>
    </row>
    <row r="117" spans="1:13">
      <c r="A117" s="17"/>
      <c r="B117" s="17"/>
      <c r="C117" s="17"/>
      <c r="D117" s="17"/>
      <c r="E117" s="17"/>
      <c r="F117" s="17"/>
      <c r="G117" s="17"/>
      <c r="H117" s="17"/>
      <c r="I117" s="17"/>
      <c r="J117" s="17"/>
      <c r="K117" s="17"/>
      <c r="L117" s="17"/>
      <c r="M117" s="17"/>
    </row>
    <row r="118" spans="1:13">
      <c r="A118" s="17"/>
      <c r="B118" s="17"/>
      <c r="C118" s="17"/>
      <c r="D118" s="17"/>
      <c r="E118" s="17"/>
      <c r="F118" s="17"/>
      <c r="G118" s="17"/>
      <c r="H118" s="17"/>
      <c r="I118" s="17"/>
      <c r="J118" s="17"/>
      <c r="K118" s="17"/>
      <c r="L118" s="17"/>
      <c r="M118" s="17"/>
    </row>
    <row r="119" spans="1:13">
      <c r="A119" s="17"/>
      <c r="B119" s="17"/>
      <c r="C119" s="17"/>
      <c r="D119" s="17"/>
      <c r="E119" s="17"/>
      <c r="F119" s="17"/>
      <c r="G119" s="17"/>
      <c r="H119" s="17"/>
      <c r="I119" s="17"/>
      <c r="J119" s="17"/>
      <c r="K119" s="17"/>
      <c r="L119" s="17"/>
      <c r="M119" s="17"/>
    </row>
  </sheetData>
  <protectedRanges>
    <protectedRange sqref="Z57" name="Range3_34_1"/>
  </protectedRanges>
  <mergeCells count="16">
    <mergeCell ref="A32:A35"/>
    <mergeCell ref="A4:A7"/>
    <mergeCell ref="A8:A11"/>
    <mergeCell ref="A16:A19"/>
    <mergeCell ref="A24:A27"/>
    <mergeCell ref="A28:A31"/>
    <mergeCell ref="A12:A15"/>
    <mergeCell ref="A20:A23"/>
    <mergeCell ref="A56:A59"/>
    <mergeCell ref="A60:A63"/>
    <mergeCell ref="A64:A67"/>
    <mergeCell ref="A36:A39"/>
    <mergeCell ref="A40:A43"/>
    <mergeCell ref="A44:A47"/>
    <mergeCell ref="A48:A51"/>
    <mergeCell ref="A52:A55"/>
  </mergeCells>
  <conditionalFormatting sqref="C3:M3">
    <cfRule type="expression" dxfId="37" priority="3" stopIfTrue="1">
      <formula>ISNA(ACTIVECELL)</formula>
    </cfRule>
  </conditionalFormatting>
  <conditionalFormatting sqref="N1:O2">
    <cfRule type="expression" dxfId="36" priority="2" stopIfTrue="1">
      <formula>#N/A</formula>
    </cfRule>
  </conditionalFormatting>
  <hyperlinks>
    <hyperlink ref="AB3" location="Content!A1" display="Back to content page" xr:uid="{00000000-0004-0000-3401-000000000000}"/>
  </hyperlinks>
  <pageMargins left="0.7" right="0.7" top="0.75" bottom="0.75" header="0.3" footer="0.3"/>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1-000000000000}">
  <sheetPr codeName="Sheet310"/>
  <dimension ref="A1:AB87"/>
  <sheetViews>
    <sheetView topLeftCell="A67" zoomScale="95" zoomScaleNormal="95" workbookViewId="0">
      <selection activeCell="A85" sqref="A85"/>
    </sheetView>
  </sheetViews>
  <sheetFormatPr defaultRowHeight="14.4"/>
  <cols>
    <col min="1" max="1" width="14.77734375" customWidth="1"/>
    <col min="2" max="2" width="27.21875" customWidth="1"/>
    <col min="3" max="26" width="10.77734375" customWidth="1"/>
    <col min="28" max="28" width="13.5546875" customWidth="1"/>
  </cols>
  <sheetData>
    <row r="1" spans="1:28">
      <c r="A1" s="18" t="s">
        <v>3026</v>
      </c>
      <c r="B1" s="17"/>
      <c r="C1" s="17"/>
      <c r="D1" s="17"/>
      <c r="E1" s="17"/>
      <c r="F1" s="17"/>
      <c r="G1" s="17"/>
      <c r="H1" s="17"/>
      <c r="I1" s="17"/>
      <c r="J1" s="17"/>
      <c r="K1" s="17"/>
      <c r="L1" s="17"/>
      <c r="M1" s="17"/>
      <c r="N1" s="62"/>
      <c r="O1" s="62"/>
      <c r="P1" s="17"/>
      <c r="R1" s="13"/>
      <c r="S1" s="13"/>
      <c r="T1" s="13"/>
      <c r="U1" s="13"/>
      <c r="V1" s="13"/>
      <c r="W1" s="13"/>
      <c r="X1" s="13"/>
      <c r="Y1" s="13"/>
      <c r="Z1" s="13"/>
    </row>
    <row r="2" spans="1:28">
      <c r="A2" s="13"/>
      <c r="B2" s="17"/>
      <c r="C2" s="17"/>
      <c r="D2" s="17"/>
      <c r="E2" s="17"/>
      <c r="F2" s="17"/>
      <c r="G2" s="17"/>
      <c r="H2" s="17"/>
      <c r="I2" s="17"/>
      <c r="J2" s="17"/>
      <c r="K2" s="17"/>
      <c r="L2" s="17"/>
      <c r="M2" s="17"/>
      <c r="N2" s="62"/>
      <c r="O2" s="62"/>
      <c r="P2" s="17"/>
      <c r="R2" s="13"/>
      <c r="S2" s="13"/>
      <c r="T2" s="13"/>
      <c r="U2" s="13"/>
      <c r="V2" s="13"/>
      <c r="W2" s="13"/>
      <c r="X2" s="13"/>
      <c r="Y2" s="13"/>
      <c r="Z2" s="13"/>
    </row>
    <row r="3" spans="1:28">
      <c r="A3" s="215" t="s">
        <v>14</v>
      </c>
      <c r="B3" s="215" t="s">
        <v>37</v>
      </c>
      <c r="C3" s="233">
        <v>2000</v>
      </c>
      <c r="D3" s="233">
        <v>2001</v>
      </c>
      <c r="E3" s="233">
        <v>2002</v>
      </c>
      <c r="F3" s="233">
        <v>2003</v>
      </c>
      <c r="G3" s="233">
        <v>2004</v>
      </c>
      <c r="H3" s="233">
        <v>2005</v>
      </c>
      <c r="I3" s="233">
        <v>2006</v>
      </c>
      <c r="J3" s="233">
        <v>2007</v>
      </c>
      <c r="K3" s="233">
        <v>2008</v>
      </c>
      <c r="L3" s="233">
        <v>2009</v>
      </c>
      <c r="M3" s="233">
        <v>2010</v>
      </c>
      <c r="N3" s="181">
        <v>2011</v>
      </c>
      <c r="O3" s="181">
        <v>2012</v>
      </c>
      <c r="P3" s="181">
        <v>2013</v>
      </c>
      <c r="Q3" s="21">
        <v>2014</v>
      </c>
      <c r="R3" s="21">
        <v>2015</v>
      </c>
      <c r="S3" s="181">
        <v>2016</v>
      </c>
      <c r="T3" s="181">
        <v>2017</v>
      </c>
      <c r="U3" s="21">
        <v>2018</v>
      </c>
      <c r="V3" s="21">
        <v>2019</v>
      </c>
      <c r="W3" s="181">
        <v>2020</v>
      </c>
      <c r="X3" s="21">
        <v>2021</v>
      </c>
      <c r="Y3" s="181">
        <v>2022</v>
      </c>
      <c r="Z3" s="21">
        <v>2023</v>
      </c>
      <c r="AB3" s="1" t="s">
        <v>528</v>
      </c>
    </row>
    <row r="4" spans="1:28">
      <c r="A4" s="871" t="s">
        <v>13</v>
      </c>
      <c r="B4" s="92" t="s">
        <v>84</v>
      </c>
      <c r="C4" s="286">
        <v>3.3</v>
      </c>
      <c r="D4" s="286">
        <v>3.3</v>
      </c>
      <c r="E4" s="286">
        <v>3.3</v>
      </c>
      <c r="F4" s="286">
        <v>3.2109999999999999</v>
      </c>
      <c r="G4" s="286">
        <v>3.782</v>
      </c>
      <c r="H4" s="286">
        <v>3.6720000000000002</v>
      </c>
      <c r="I4" s="286">
        <v>3.7909999999999999</v>
      </c>
      <c r="J4" s="286">
        <v>4.641</v>
      </c>
      <c r="K4" s="286">
        <v>4.9390000000000001</v>
      </c>
      <c r="L4" s="286">
        <v>5.8049999999999997</v>
      </c>
      <c r="M4" s="286">
        <v>5.6</v>
      </c>
      <c r="N4" s="286">
        <v>5.7590000000000003</v>
      </c>
      <c r="O4" s="286">
        <v>6</v>
      </c>
      <c r="P4" s="286">
        <v>5.9</v>
      </c>
      <c r="Q4" s="286">
        <v>2.996</v>
      </c>
      <c r="R4" s="286">
        <v>3.016</v>
      </c>
      <c r="S4" s="286">
        <v>3.02</v>
      </c>
      <c r="T4" s="286">
        <v>3.0030000000000001</v>
      </c>
      <c r="U4" s="286">
        <v>2.984</v>
      </c>
      <c r="V4" s="286">
        <v>2.9670000000000001</v>
      </c>
      <c r="W4" s="286">
        <v>2.8240500000000002</v>
      </c>
      <c r="X4" s="286">
        <v>2.8045100000000001</v>
      </c>
      <c r="Y4" s="286">
        <v>2.7798600000000002</v>
      </c>
      <c r="Z4" s="286">
        <v>2.75346</v>
      </c>
    </row>
    <row r="5" spans="1:28">
      <c r="A5" s="871"/>
      <c r="B5" s="92" t="s">
        <v>57</v>
      </c>
      <c r="C5" s="286">
        <v>3473</v>
      </c>
      <c r="D5" s="286">
        <v>3500</v>
      </c>
      <c r="E5" s="286">
        <v>3518</v>
      </c>
      <c r="F5" s="286">
        <v>3159</v>
      </c>
      <c r="G5" s="286">
        <v>3397</v>
      </c>
      <c r="H5" s="286">
        <v>3267</v>
      </c>
      <c r="I5" s="286">
        <v>2945</v>
      </c>
      <c r="J5" s="286">
        <v>2836</v>
      </c>
      <c r="K5" s="286">
        <v>3687</v>
      </c>
      <c r="L5" s="286">
        <v>4170</v>
      </c>
      <c r="M5" s="286">
        <v>4200</v>
      </c>
      <c r="N5" s="286">
        <v>4319.2500000000109</v>
      </c>
      <c r="O5" s="286">
        <v>4200</v>
      </c>
      <c r="P5" s="286">
        <v>4130</v>
      </c>
      <c r="Q5" s="286"/>
      <c r="R5" s="286"/>
      <c r="S5" s="286"/>
      <c r="T5" s="286"/>
      <c r="U5" s="286"/>
      <c r="V5" s="286"/>
      <c r="W5" s="286"/>
      <c r="X5" s="286"/>
      <c r="Y5" s="286"/>
      <c r="Z5" s="286"/>
    </row>
    <row r="6" spans="1:28">
      <c r="A6" s="871"/>
      <c r="B6" s="92" t="s">
        <v>524</v>
      </c>
      <c r="C6" s="286">
        <v>3409</v>
      </c>
      <c r="D6" s="286">
        <v>3500</v>
      </c>
      <c r="E6" s="286">
        <v>3404</v>
      </c>
      <c r="F6" s="286">
        <v>3332</v>
      </c>
      <c r="G6" s="286">
        <v>3331</v>
      </c>
      <c r="H6" s="286">
        <v>3303</v>
      </c>
      <c r="I6" s="286">
        <v>3254</v>
      </c>
      <c r="J6" s="286">
        <v>3206</v>
      </c>
      <c r="K6" s="286">
        <v>3159</v>
      </c>
      <c r="L6" s="286">
        <v>3112</v>
      </c>
      <c r="M6" s="286">
        <v>3065</v>
      </c>
      <c r="N6" s="286">
        <v>3019</v>
      </c>
      <c r="O6" s="286">
        <v>2973</v>
      </c>
      <c r="P6" s="286">
        <v>2927</v>
      </c>
      <c r="Q6" s="286">
        <v>2933</v>
      </c>
      <c r="R6" s="286">
        <v>2946</v>
      </c>
      <c r="S6" s="286">
        <v>2950</v>
      </c>
      <c r="T6" s="286">
        <v>2928</v>
      </c>
      <c r="U6" s="286">
        <v>2904</v>
      </c>
      <c r="V6" s="286">
        <v>2881</v>
      </c>
      <c r="W6" s="286">
        <v>2731</v>
      </c>
      <c r="X6" s="286">
        <v>2714</v>
      </c>
      <c r="Y6" s="286">
        <v>2685</v>
      </c>
      <c r="Z6" s="286">
        <v>2710</v>
      </c>
    </row>
    <row r="7" spans="1:28">
      <c r="A7" s="871"/>
      <c r="B7" s="92" t="s">
        <v>56</v>
      </c>
      <c r="C7" s="286">
        <v>950.18715807659089</v>
      </c>
      <c r="D7" s="286">
        <v>942.85714285714289</v>
      </c>
      <c r="E7" s="286">
        <v>938.03297328027293</v>
      </c>
      <c r="F7" s="286">
        <v>1016.4609053497942</v>
      </c>
      <c r="G7" s="286">
        <v>1113.3352958492787</v>
      </c>
      <c r="H7" s="286">
        <v>1123.9669421487604</v>
      </c>
      <c r="I7" s="286">
        <v>1287.2665534804753</v>
      </c>
      <c r="J7" s="286">
        <v>1636.459802538787</v>
      </c>
      <c r="K7" s="286">
        <v>1339.5714673176024</v>
      </c>
      <c r="L7" s="286">
        <v>1392.0863309352519</v>
      </c>
      <c r="M7" s="286">
        <v>1333.3333333333333</v>
      </c>
      <c r="N7" s="286">
        <v>1333.3333333333301</v>
      </c>
      <c r="O7" s="286">
        <v>1428.5714285714287</v>
      </c>
      <c r="P7" s="286">
        <v>1428.5714285714287</v>
      </c>
      <c r="Q7" s="286">
        <v>1021.5</v>
      </c>
      <c r="R7" s="286">
        <v>1023.8000000000001</v>
      </c>
      <c r="S7" s="286">
        <v>1023.7</v>
      </c>
      <c r="T7" s="286">
        <v>1025.6000000000001</v>
      </c>
      <c r="U7" s="286">
        <v>1027.5</v>
      </c>
      <c r="V7" s="286">
        <v>1029.9000000000001</v>
      </c>
      <c r="W7" s="286">
        <v>1034.2</v>
      </c>
      <c r="X7" s="286">
        <v>1033.4000000000001</v>
      </c>
      <c r="Y7" s="286">
        <v>1035.3</v>
      </c>
      <c r="Z7" s="286">
        <v>1016.1</v>
      </c>
      <c r="AB7" s="33"/>
    </row>
    <row r="8" spans="1:28">
      <c r="A8" s="871" t="s">
        <v>12</v>
      </c>
      <c r="B8" s="92" t="s">
        <v>84</v>
      </c>
      <c r="C8" s="286" t="s">
        <v>94</v>
      </c>
      <c r="D8" s="286" t="s">
        <v>94</v>
      </c>
      <c r="E8" s="286" t="s">
        <v>94</v>
      </c>
      <c r="F8" s="286" t="s">
        <v>94</v>
      </c>
      <c r="G8" s="286" t="s">
        <v>94</v>
      </c>
      <c r="H8" s="286" t="s">
        <v>94</v>
      </c>
      <c r="I8" s="286" t="s">
        <v>94</v>
      </c>
      <c r="J8" s="286" t="s">
        <v>94</v>
      </c>
      <c r="K8" s="286" t="s">
        <v>94</v>
      </c>
      <c r="L8" s="286" t="s">
        <v>94</v>
      </c>
      <c r="M8" s="286" t="s">
        <v>94</v>
      </c>
      <c r="N8" s="286" t="s">
        <v>94</v>
      </c>
      <c r="O8" s="286" t="s">
        <v>94</v>
      </c>
      <c r="P8" s="286" t="s">
        <v>94</v>
      </c>
      <c r="Q8" s="286" t="s">
        <v>94</v>
      </c>
      <c r="R8" s="286" t="s">
        <v>94</v>
      </c>
      <c r="S8" s="286" t="s">
        <v>94</v>
      </c>
      <c r="T8" s="286" t="s">
        <v>94</v>
      </c>
      <c r="U8" s="286" t="s">
        <v>94</v>
      </c>
      <c r="V8" s="286" t="s">
        <v>94</v>
      </c>
      <c r="W8" s="286" t="s">
        <v>94</v>
      </c>
      <c r="X8" s="286" t="s">
        <v>94</v>
      </c>
      <c r="Y8" s="286" t="s">
        <v>94</v>
      </c>
      <c r="Z8" s="286" t="s">
        <v>94</v>
      </c>
    </row>
    <row r="9" spans="1:28">
      <c r="A9" s="871"/>
      <c r="B9" s="92" t="s">
        <v>57</v>
      </c>
      <c r="C9" s="286" t="s">
        <v>94</v>
      </c>
      <c r="D9" s="286" t="s">
        <v>94</v>
      </c>
      <c r="E9" s="286" t="s">
        <v>94</v>
      </c>
      <c r="F9" s="286" t="s">
        <v>94</v>
      </c>
      <c r="G9" s="286" t="s">
        <v>94</v>
      </c>
      <c r="H9" s="286" t="s">
        <v>94</v>
      </c>
      <c r="I9" s="286" t="s">
        <v>94</v>
      </c>
      <c r="J9" s="286" t="s">
        <v>94</v>
      </c>
      <c r="K9" s="286" t="s">
        <v>94</v>
      </c>
      <c r="L9" s="286" t="s">
        <v>94</v>
      </c>
      <c r="M9" s="286" t="s">
        <v>94</v>
      </c>
      <c r="N9" s="286" t="s">
        <v>94</v>
      </c>
      <c r="O9" s="286" t="s">
        <v>94</v>
      </c>
      <c r="P9" s="286" t="s">
        <v>94</v>
      </c>
      <c r="Q9" s="286" t="s">
        <v>94</v>
      </c>
      <c r="R9" s="286" t="s">
        <v>94</v>
      </c>
      <c r="S9" s="286" t="s">
        <v>94</v>
      </c>
      <c r="T9" s="286" t="s">
        <v>94</v>
      </c>
      <c r="U9" s="286" t="s">
        <v>94</v>
      </c>
      <c r="V9" s="286" t="s">
        <v>94</v>
      </c>
      <c r="W9" s="286" t="s">
        <v>94</v>
      </c>
      <c r="X9" s="286" t="s">
        <v>94</v>
      </c>
      <c r="Y9" s="286" t="s">
        <v>94</v>
      </c>
      <c r="Z9" s="286" t="s">
        <v>94</v>
      </c>
    </row>
    <row r="10" spans="1:28">
      <c r="A10" s="871"/>
      <c r="B10" s="92" t="s">
        <v>524</v>
      </c>
      <c r="C10" s="286" t="s">
        <v>94</v>
      </c>
      <c r="D10" s="286" t="s">
        <v>94</v>
      </c>
      <c r="E10" s="286" t="s">
        <v>94</v>
      </c>
      <c r="F10" s="286" t="s">
        <v>94</v>
      </c>
      <c r="G10" s="286" t="s">
        <v>94</v>
      </c>
      <c r="H10" s="286" t="s">
        <v>94</v>
      </c>
      <c r="I10" s="286" t="s">
        <v>94</v>
      </c>
      <c r="J10" s="286" t="s">
        <v>94</v>
      </c>
      <c r="K10" s="286" t="s">
        <v>94</v>
      </c>
      <c r="L10" s="286" t="s">
        <v>94</v>
      </c>
      <c r="M10" s="286" t="s">
        <v>94</v>
      </c>
      <c r="N10" s="286" t="s">
        <v>94</v>
      </c>
      <c r="O10" s="286" t="s">
        <v>94</v>
      </c>
      <c r="P10" s="286" t="s">
        <v>94</v>
      </c>
      <c r="Q10" s="286" t="s">
        <v>94</v>
      </c>
      <c r="R10" s="286" t="s">
        <v>94</v>
      </c>
      <c r="S10" s="286" t="s">
        <v>94</v>
      </c>
      <c r="T10" s="286" t="s">
        <v>94</v>
      </c>
      <c r="U10" s="286" t="s">
        <v>94</v>
      </c>
      <c r="V10" s="286" t="s">
        <v>94</v>
      </c>
      <c r="W10" s="286" t="s">
        <v>94</v>
      </c>
      <c r="X10" s="286" t="s">
        <v>94</v>
      </c>
      <c r="Y10" s="286" t="s">
        <v>94</v>
      </c>
      <c r="Z10" s="286" t="s">
        <v>94</v>
      </c>
    </row>
    <row r="11" spans="1:28">
      <c r="A11" s="871"/>
      <c r="B11" s="92" t="s">
        <v>56</v>
      </c>
      <c r="C11" s="286" t="s">
        <v>94</v>
      </c>
      <c r="D11" s="286" t="s">
        <v>94</v>
      </c>
      <c r="E11" s="286" t="s">
        <v>94</v>
      </c>
      <c r="F11" s="286" t="s">
        <v>94</v>
      </c>
      <c r="G11" s="286" t="s">
        <v>94</v>
      </c>
      <c r="H11" s="286" t="s">
        <v>94</v>
      </c>
      <c r="I11" s="286" t="s">
        <v>94</v>
      </c>
      <c r="J11" s="286" t="s">
        <v>94</v>
      </c>
      <c r="K11" s="286" t="s">
        <v>94</v>
      </c>
      <c r="L11" s="286" t="s">
        <v>94</v>
      </c>
      <c r="M11" s="286" t="s">
        <v>94</v>
      </c>
      <c r="N11" s="286" t="s">
        <v>94</v>
      </c>
      <c r="O11" s="286" t="s">
        <v>94</v>
      </c>
      <c r="P11" s="286" t="s">
        <v>94</v>
      </c>
      <c r="Q11" s="286" t="s">
        <v>94</v>
      </c>
      <c r="R11" s="286" t="s">
        <v>94</v>
      </c>
      <c r="S11" s="286" t="s">
        <v>94</v>
      </c>
      <c r="T11" s="286" t="s">
        <v>94</v>
      </c>
      <c r="U11" s="286" t="s">
        <v>94</v>
      </c>
      <c r="V11" s="286" t="s">
        <v>94</v>
      </c>
      <c r="W11" s="286" t="s">
        <v>94</v>
      </c>
      <c r="X11" s="286" t="s">
        <v>94</v>
      </c>
      <c r="Y11" s="286" t="s">
        <v>94</v>
      </c>
      <c r="Z11" s="286" t="s">
        <v>94</v>
      </c>
    </row>
    <row r="12" spans="1:28">
      <c r="A12" s="871" t="s">
        <v>483</v>
      </c>
      <c r="B12" s="92" t="s">
        <v>84</v>
      </c>
      <c r="C12" s="286" t="s">
        <v>94</v>
      </c>
      <c r="D12" s="286" t="s">
        <v>94</v>
      </c>
      <c r="E12" s="286" t="s">
        <v>94</v>
      </c>
      <c r="F12" s="286" t="s">
        <v>94</v>
      </c>
      <c r="G12" s="286" t="s">
        <v>94</v>
      </c>
      <c r="H12" s="286" t="s">
        <v>94</v>
      </c>
      <c r="I12" s="286" t="s">
        <v>94</v>
      </c>
      <c r="J12" s="286" t="s">
        <v>94</v>
      </c>
      <c r="K12" s="286" t="s">
        <v>94</v>
      </c>
      <c r="L12" s="286" t="s">
        <v>94</v>
      </c>
      <c r="M12" s="286" t="s">
        <v>94</v>
      </c>
      <c r="N12" s="286" t="s">
        <v>94</v>
      </c>
      <c r="O12" s="286" t="s">
        <v>94</v>
      </c>
      <c r="P12" s="286" t="s">
        <v>94</v>
      </c>
      <c r="Q12" s="286" t="s">
        <v>94</v>
      </c>
      <c r="R12" s="286" t="s">
        <v>94</v>
      </c>
      <c r="S12" s="286" t="s">
        <v>94</v>
      </c>
      <c r="T12" s="286" t="s">
        <v>94</v>
      </c>
      <c r="U12" s="286" t="s">
        <v>94</v>
      </c>
      <c r="V12" s="286" t="s">
        <v>94</v>
      </c>
      <c r="W12" s="286" t="s">
        <v>94</v>
      </c>
      <c r="X12" s="286" t="s">
        <v>94</v>
      </c>
      <c r="Y12" s="286" t="s">
        <v>94</v>
      </c>
      <c r="Z12" s="286" t="s">
        <v>94</v>
      </c>
    </row>
    <row r="13" spans="1:28">
      <c r="A13" s="871"/>
      <c r="B13" s="92" t="s">
        <v>57</v>
      </c>
      <c r="C13" s="286" t="s">
        <v>94</v>
      </c>
      <c r="D13" s="286" t="s">
        <v>94</v>
      </c>
      <c r="E13" s="286" t="s">
        <v>94</v>
      </c>
      <c r="F13" s="286" t="s">
        <v>94</v>
      </c>
      <c r="G13" s="286" t="s">
        <v>94</v>
      </c>
      <c r="H13" s="286" t="s">
        <v>94</v>
      </c>
      <c r="I13" s="286" t="s">
        <v>94</v>
      </c>
      <c r="J13" s="286" t="s">
        <v>94</v>
      </c>
      <c r="K13" s="286" t="s">
        <v>94</v>
      </c>
      <c r="L13" s="286" t="s">
        <v>94</v>
      </c>
      <c r="M13" s="286" t="s">
        <v>94</v>
      </c>
      <c r="N13" s="286" t="s">
        <v>94</v>
      </c>
      <c r="O13" s="286" t="s">
        <v>94</v>
      </c>
      <c r="P13" s="286" t="s">
        <v>94</v>
      </c>
      <c r="Q13" s="286" t="s">
        <v>94</v>
      </c>
      <c r="R13" s="286" t="s">
        <v>94</v>
      </c>
      <c r="S13" s="286" t="s">
        <v>94</v>
      </c>
      <c r="T13" s="286" t="s">
        <v>94</v>
      </c>
      <c r="U13" s="286" t="s">
        <v>94</v>
      </c>
      <c r="V13" s="286" t="s">
        <v>94</v>
      </c>
      <c r="W13" s="286" t="s">
        <v>94</v>
      </c>
      <c r="X13" s="286" t="s">
        <v>94</v>
      </c>
      <c r="Y13" s="286" t="s">
        <v>94</v>
      </c>
      <c r="Z13" s="286" t="s">
        <v>94</v>
      </c>
    </row>
    <row r="14" spans="1:28">
      <c r="A14" s="871"/>
      <c r="B14" s="92" t="s">
        <v>524</v>
      </c>
      <c r="C14" s="286" t="s">
        <v>94</v>
      </c>
      <c r="D14" s="286" t="s">
        <v>94</v>
      </c>
      <c r="E14" s="286" t="s">
        <v>94</v>
      </c>
      <c r="F14" s="286" t="s">
        <v>94</v>
      </c>
      <c r="G14" s="286" t="s">
        <v>94</v>
      </c>
      <c r="H14" s="286" t="s">
        <v>94</v>
      </c>
      <c r="I14" s="286" t="s">
        <v>94</v>
      </c>
      <c r="J14" s="286" t="s">
        <v>94</v>
      </c>
      <c r="K14" s="286" t="s">
        <v>94</v>
      </c>
      <c r="L14" s="286" t="s">
        <v>94</v>
      </c>
      <c r="M14" s="286" t="s">
        <v>94</v>
      </c>
      <c r="N14" s="286" t="s">
        <v>94</v>
      </c>
      <c r="O14" s="286" t="s">
        <v>94</v>
      </c>
      <c r="P14" s="286" t="s">
        <v>94</v>
      </c>
      <c r="Q14" s="286" t="s">
        <v>94</v>
      </c>
      <c r="R14" s="286" t="s">
        <v>94</v>
      </c>
      <c r="S14" s="286" t="s">
        <v>94</v>
      </c>
      <c r="T14" s="286" t="s">
        <v>94</v>
      </c>
      <c r="U14" s="286" t="s">
        <v>94</v>
      </c>
      <c r="V14" s="286" t="s">
        <v>94</v>
      </c>
      <c r="W14" s="286" t="s">
        <v>94</v>
      </c>
      <c r="X14" s="286" t="s">
        <v>94</v>
      </c>
      <c r="Y14" s="286" t="s">
        <v>94</v>
      </c>
      <c r="Z14" s="286" t="s">
        <v>94</v>
      </c>
    </row>
    <row r="15" spans="1:28">
      <c r="A15" s="871"/>
      <c r="B15" s="92" t="s">
        <v>56</v>
      </c>
      <c r="C15" s="286" t="s">
        <v>94</v>
      </c>
      <c r="D15" s="286" t="s">
        <v>94</v>
      </c>
      <c r="E15" s="286" t="s">
        <v>94</v>
      </c>
      <c r="F15" s="286" t="s">
        <v>94</v>
      </c>
      <c r="G15" s="286" t="s">
        <v>94</v>
      </c>
      <c r="H15" s="286" t="s">
        <v>94</v>
      </c>
      <c r="I15" s="286" t="s">
        <v>94</v>
      </c>
      <c r="J15" s="286" t="s">
        <v>94</v>
      </c>
      <c r="K15" s="286" t="s">
        <v>94</v>
      </c>
      <c r="L15" s="286" t="s">
        <v>94</v>
      </c>
      <c r="M15" s="286" t="s">
        <v>94</v>
      </c>
      <c r="N15" s="286" t="s">
        <v>94</v>
      </c>
      <c r="O15" s="286" t="s">
        <v>94</v>
      </c>
      <c r="P15" s="286" t="s">
        <v>94</v>
      </c>
      <c r="Q15" s="286" t="s">
        <v>94</v>
      </c>
      <c r="R15" s="286" t="s">
        <v>94</v>
      </c>
      <c r="S15" s="286" t="s">
        <v>94</v>
      </c>
      <c r="T15" s="286" t="s">
        <v>94</v>
      </c>
      <c r="U15" s="286" t="s">
        <v>94</v>
      </c>
      <c r="V15" s="286" t="s">
        <v>94</v>
      </c>
      <c r="W15" s="286" t="s">
        <v>94</v>
      </c>
      <c r="X15" s="286" t="s">
        <v>94</v>
      </c>
      <c r="Y15" s="286" t="s">
        <v>94</v>
      </c>
      <c r="Z15" s="286" t="s">
        <v>94</v>
      </c>
    </row>
    <row r="16" spans="1:28">
      <c r="A16" s="872" t="s">
        <v>89</v>
      </c>
      <c r="B16" s="92" t="s">
        <v>84</v>
      </c>
      <c r="C16" s="286">
        <v>4.21</v>
      </c>
      <c r="D16" s="286">
        <v>3.7589999999999999</v>
      </c>
      <c r="E16" s="286">
        <v>3.62</v>
      </c>
      <c r="F16" s="286">
        <v>3.5169999999999999</v>
      </c>
      <c r="G16" s="286">
        <v>4.1740000000000004</v>
      </c>
      <c r="H16" s="286">
        <v>4.0529999999999999</v>
      </c>
      <c r="I16" s="286">
        <v>4.1840000000000002</v>
      </c>
      <c r="J16" s="286">
        <v>4.0579999999999998</v>
      </c>
      <c r="K16" s="286">
        <v>3.9369999999999998</v>
      </c>
      <c r="L16" s="286">
        <v>3.819</v>
      </c>
      <c r="M16" s="286">
        <v>3.7090000000000001</v>
      </c>
      <c r="N16" s="286">
        <v>3.6</v>
      </c>
      <c r="O16" s="286">
        <v>3.65</v>
      </c>
      <c r="P16" s="286">
        <v>3.8</v>
      </c>
      <c r="Q16" s="286">
        <v>4.13</v>
      </c>
      <c r="R16" s="286">
        <v>3.6629999999999998</v>
      </c>
      <c r="S16" s="286">
        <v>3.5289999999999999</v>
      </c>
      <c r="T16" s="286">
        <v>3.4729999999999999</v>
      </c>
      <c r="U16" s="286">
        <v>3.427</v>
      </c>
      <c r="V16" s="286">
        <v>3.387</v>
      </c>
      <c r="W16" s="286">
        <v>3.4787600000000003</v>
      </c>
      <c r="X16" s="286">
        <v>3.5665399999999998</v>
      </c>
      <c r="Y16" s="286">
        <v>3.5369099999999998</v>
      </c>
      <c r="Z16" s="286">
        <v>3.5274000000000001</v>
      </c>
    </row>
    <row r="17" spans="1:28">
      <c r="A17" s="872"/>
      <c r="B17" s="92" t="s">
        <v>57</v>
      </c>
      <c r="C17" s="286">
        <v>7958</v>
      </c>
      <c r="D17" s="286">
        <v>8000</v>
      </c>
      <c r="E17" s="286">
        <v>8042</v>
      </c>
      <c r="F17" s="286">
        <v>7400</v>
      </c>
      <c r="G17" s="286">
        <v>8500</v>
      </c>
      <c r="H17" s="286">
        <v>8174</v>
      </c>
      <c r="I17" s="286">
        <v>7369</v>
      </c>
      <c r="J17" s="286">
        <v>8300</v>
      </c>
      <c r="K17" s="286">
        <v>8000</v>
      </c>
      <c r="L17" s="286">
        <v>7800</v>
      </c>
      <c r="M17" s="286">
        <v>7252</v>
      </c>
      <c r="N17" s="286">
        <v>7192</v>
      </c>
      <c r="O17" s="286">
        <v>7200</v>
      </c>
      <c r="P17" s="286">
        <v>7495.8904109589039</v>
      </c>
      <c r="Q17" s="286"/>
      <c r="R17" s="286"/>
      <c r="S17" s="286"/>
      <c r="T17" s="286"/>
      <c r="U17" s="286"/>
      <c r="V17" s="286"/>
      <c r="W17" s="286"/>
      <c r="X17" s="286"/>
      <c r="Y17" s="286"/>
      <c r="Z17" s="286"/>
    </row>
    <row r="18" spans="1:28">
      <c r="A18" s="872"/>
      <c r="B18" s="92" t="s">
        <v>524</v>
      </c>
      <c r="C18" s="286">
        <v>7958</v>
      </c>
      <c r="D18" s="286">
        <v>8000</v>
      </c>
      <c r="E18" s="286">
        <v>8042</v>
      </c>
      <c r="F18" s="286">
        <v>7400</v>
      </c>
      <c r="G18" s="286">
        <v>8500</v>
      </c>
      <c r="H18" s="286">
        <v>8244</v>
      </c>
      <c r="I18" s="286">
        <v>8519</v>
      </c>
      <c r="J18" s="286">
        <v>8300</v>
      </c>
      <c r="K18" s="286">
        <v>8000</v>
      </c>
      <c r="L18" s="286">
        <v>7800</v>
      </c>
      <c r="M18" s="286">
        <v>7554</v>
      </c>
      <c r="N18" s="286">
        <v>7281</v>
      </c>
      <c r="O18" s="286">
        <v>7210</v>
      </c>
      <c r="P18" s="286">
        <v>7923</v>
      </c>
      <c r="Q18" s="286">
        <v>8374</v>
      </c>
      <c r="R18" s="286">
        <v>7430</v>
      </c>
      <c r="S18" s="286">
        <v>7154</v>
      </c>
      <c r="T18" s="286">
        <v>7044</v>
      </c>
      <c r="U18" s="286">
        <v>6951</v>
      </c>
      <c r="V18" s="286">
        <v>6873</v>
      </c>
      <c r="W18" s="286">
        <v>7835</v>
      </c>
      <c r="X18" s="286">
        <v>7812</v>
      </c>
      <c r="Y18" s="286">
        <v>7834</v>
      </c>
      <c r="Z18" s="286">
        <v>7827</v>
      </c>
    </row>
    <row r="19" spans="1:28">
      <c r="A19" s="872"/>
      <c r="B19" s="92" t="s">
        <v>56</v>
      </c>
      <c r="C19" s="286">
        <v>529.02739381754213</v>
      </c>
      <c r="D19" s="286">
        <v>469.875</v>
      </c>
      <c r="E19" s="286">
        <v>450.136781895051</v>
      </c>
      <c r="F19" s="286">
        <v>475.27027027027026</v>
      </c>
      <c r="G19" s="286">
        <v>491.05882352941177</v>
      </c>
      <c r="H19" s="286">
        <v>495.84046978223637</v>
      </c>
      <c r="I19" s="286">
        <v>567.78395983172754</v>
      </c>
      <c r="J19" s="286">
        <v>488.91566265060243</v>
      </c>
      <c r="K19" s="286">
        <v>492.125</v>
      </c>
      <c r="L19" s="286">
        <v>489.61538461538464</v>
      </c>
      <c r="M19" s="286">
        <v>511.44511858797574</v>
      </c>
      <c r="N19" s="286">
        <v>500.55617352614013</v>
      </c>
      <c r="O19" s="286">
        <v>506.94444444444446</v>
      </c>
      <c r="P19" s="286">
        <v>506.94444444444446</v>
      </c>
      <c r="Q19" s="286">
        <v>493.20000000000005</v>
      </c>
      <c r="R19" s="286">
        <v>493</v>
      </c>
      <c r="S19" s="286">
        <v>493.3</v>
      </c>
      <c r="T19" s="286">
        <v>493</v>
      </c>
      <c r="U19" s="286">
        <v>493</v>
      </c>
      <c r="V19" s="286">
        <v>492.8</v>
      </c>
      <c r="W19" s="286">
        <v>444</v>
      </c>
      <c r="X19" s="286">
        <v>456.5</v>
      </c>
      <c r="Y19" s="286">
        <v>451.5</v>
      </c>
      <c r="Z19" s="286">
        <v>450.7</v>
      </c>
    </row>
    <row r="20" spans="1:28">
      <c r="A20" s="871" t="s">
        <v>482</v>
      </c>
      <c r="B20" s="92" t="s">
        <v>84</v>
      </c>
      <c r="C20" s="286">
        <v>7.0999999999999994E-2</v>
      </c>
      <c r="D20" s="286">
        <v>7.4999999999999997E-2</v>
      </c>
      <c r="E20" s="286">
        <v>7.2999999999999995E-2</v>
      </c>
      <c r="F20" s="286">
        <v>8.3000000000000004E-2</v>
      </c>
      <c r="G20" s="286">
        <v>8.4000000000000005E-2</v>
      </c>
      <c r="H20" s="286">
        <v>9.2999999999999999E-2</v>
      </c>
      <c r="I20" s="286">
        <v>8.5000000000000006E-2</v>
      </c>
      <c r="J20" s="286">
        <v>0.104</v>
      </c>
      <c r="K20" s="286">
        <v>0.111</v>
      </c>
      <c r="L20" s="286">
        <v>0.13</v>
      </c>
      <c r="M20" s="286">
        <v>0.14000000000000001</v>
      </c>
      <c r="N20" s="286">
        <v>0.108</v>
      </c>
      <c r="O20" s="286">
        <v>0.11</v>
      </c>
      <c r="P20" s="286">
        <v>0.1</v>
      </c>
      <c r="Q20" s="286">
        <v>0.15</v>
      </c>
      <c r="R20" s="286">
        <v>0.152</v>
      </c>
      <c r="S20" s="286">
        <v>0.14699999999999999</v>
      </c>
      <c r="T20" s="286">
        <v>0.15</v>
      </c>
      <c r="U20" s="286">
        <v>0.152</v>
      </c>
      <c r="V20" s="286">
        <v>0.154</v>
      </c>
      <c r="W20" s="286">
        <v>0.16088999999999998</v>
      </c>
      <c r="X20" s="286">
        <v>0.16191999999999998</v>
      </c>
      <c r="Y20" s="286">
        <v>0.16228000000000001</v>
      </c>
      <c r="Z20" s="286">
        <v>0.16169999999999998</v>
      </c>
      <c r="AA20" s="17"/>
    </row>
    <row r="21" spans="1:28">
      <c r="A21" s="871"/>
      <c r="B21" s="92" t="s">
        <v>57</v>
      </c>
      <c r="C21" s="286">
        <v>194</v>
      </c>
      <c r="D21" s="286">
        <v>200</v>
      </c>
      <c r="E21" s="286">
        <v>196</v>
      </c>
      <c r="F21" s="286">
        <v>181</v>
      </c>
      <c r="G21" s="286">
        <v>253</v>
      </c>
      <c r="H21" s="286">
        <v>243</v>
      </c>
      <c r="I21" s="286">
        <v>219</v>
      </c>
      <c r="J21" s="286">
        <v>211</v>
      </c>
      <c r="K21" s="286">
        <v>274</v>
      </c>
      <c r="L21" s="286">
        <v>310</v>
      </c>
      <c r="M21" s="286">
        <v>310</v>
      </c>
      <c r="N21" s="286">
        <v>310</v>
      </c>
      <c r="O21" s="286">
        <v>312</v>
      </c>
      <c r="P21" s="286">
        <v>283.63636363636368</v>
      </c>
      <c r="Q21" s="286" t="s">
        <v>7</v>
      </c>
      <c r="R21" s="286"/>
      <c r="S21" s="286"/>
      <c r="T21" s="286"/>
      <c r="U21" s="286"/>
      <c r="V21" s="286"/>
      <c r="W21" s="286"/>
      <c r="X21" s="286"/>
      <c r="Y21" s="286"/>
      <c r="Z21" s="286"/>
      <c r="AA21" s="17"/>
    </row>
    <row r="22" spans="1:28">
      <c r="A22" s="871"/>
      <c r="B22" s="92" t="s">
        <v>524</v>
      </c>
      <c r="C22" s="286">
        <v>194</v>
      </c>
      <c r="D22" s="286">
        <v>200</v>
      </c>
      <c r="E22" s="286">
        <v>174</v>
      </c>
      <c r="F22" s="286">
        <v>150</v>
      </c>
      <c r="G22" s="286">
        <v>177</v>
      </c>
      <c r="H22" s="286">
        <v>189</v>
      </c>
      <c r="I22" s="286">
        <v>201</v>
      </c>
      <c r="J22" s="286">
        <v>212</v>
      </c>
      <c r="K22" s="286">
        <v>223</v>
      </c>
      <c r="L22" s="286">
        <v>234</v>
      </c>
      <c r="M22" s="286">
        <v>245</v>
      </c>
      <c r="N22" s="286">
        <v>255</v>
      </c>
      <c r="O22" s="286">
        <v>265</v>
      </c>
      <c r="P22" s="286">
        <v>275</v>
      </c>
      <c r="Q22" s="286">
        <v>298</v>
      </c>
      <c r="R22" s="286">
        <v>406</v>
      </c>
      <c r="S22" s="286">
        <v>414</v>
      </c>
      <c r="T22" s="286">
        <v>420</v>
      </c>
      <c r="U22" s="286">
        <v>427</v>
      </c>
      <c r="V22" s="286">
        <v>434</v>
      </c>
      <c r="W22" s="286">
        <v>349</v>
      </c>
      <c r="X22" s="286">
        <v>350</v>
      </c>
      <c r="Y22" s="286">
        <v>347</v>
      </c>
      <c r="Z22" s="286">
        <v>349</v>
      </c>
      <c r="AA22" s="17"/>
    </row>
    <row r="23" spans="1:28">
      <c r="A23" s="871"/>
      <c r="B23" s="92" t="s">
        <v>56</v>
      </c>
      <c r="C23" s="286">
        <v>365.97938144329896</v>
      </c>
      <c r="D23" s="286">
        <v>375</v>
      </c>
      <c r="E23" s="286">
        <v>372.44897959183675</v>
      </c>
      <c r="F23" s="286">
        <v>458.56353591160223</v>
      </c>
      <c r="G23" s="286">
        <v>332.01581027667982</v>
      </c>
      <c r="H23" s="286">
        <v>382.71604938271605</v>
      </c>
      <c r="I23" s="286">
        <v>388.12785388127855</v>
      </c>
      <c r="J23" s="286">
        <v>492.89099526066349</v>
      </c>
      <c r="K23" s="286">
        <v>405.1094890510949</v>
      </c>
      <c r="L23" s="286">
        <v>419.35483870967744</v>
      </c>
      <c r="M23" s="286">
        <v>451.61290322580646</v>
      </c>
      <c r="N23" s="286">
        <v>348.38709677419354</v>
      </c>
      <c r="O23" s="286">
        <v>352.56410256410254</v>
      </c>
      <c r="P23" s="286">
        <v>352.56410256410248</v>
      </c>
      <c r="Q23" s="286">
        <v>503.40000000000003</v>
      </c>
      <c r="R23" s="286">
        <v>374.40000000000003</v>
      </c>
      <c r="S23" s="286">
        <v>355.1</v>
      </c>
      <c r="T23" s="286">
        <v>357.1</v>
      </c>
      <c r="U23" s="286">
        <v>356</v>
      </c>
      <c r="V23" s="286">
        <v>354.8</v>
      </c>
      <c r="W23" s="286"/>
      <c r="X23" s="286"/>
      <c r="Y23" s="286"/>
      <c r="Z23" s="286"/>
      <c r="AA23" s="17"/>
    </row>
    <row r="24" spans="1:28">
      <c r="A24" s="871" t="s">
        <v>11</v>
      </c>
      <c r="B24" s="92" t="s">
        <v>84</v>
      </c>
      <c r="C24" s="286" t="s">
        <v>94</v>
      </c>
      <c r="D24" s="286" t="s">
        <v>94</v>
      </c>
      <c r="E24" s="286" t="s">
        <v>94</v>
      </c>
      <c r="F24" s="286" t="s">
        <v>94</v>
      </c>
      <c r="G24" s="286" t="s">
        <v>94</v>
      </c>
      <c r="H24" s="286" t="s">
        <v>94</v>
      </c>
      <c r="I24" s="286" t="s">
        <v>94</v>
      </c>
      <c r="J24" s="286" t="s">
        <v>94</v>
      </c>
      <c r="K24" s="286" t="s">
        <v>94</v>
      </c>
      <c r="L24" s="286" t="s">
        <v>94</v>
      </c>
      <c r="M24" s="286" t="s">
        <v>94</v>
      </c>
      <c r="N24" s="286" t="s">
        <v>94</v>
      </c>
      <c r="O24" s="286" t="s">
        <v>94</v>
      </c>
      <c r="P24" s="286" t="s">
        <v>94</v>
      </c>
      <c r="Q24" s="286" t="s">
        <v>94</v>
      </c>
      <c r="R24" s="286" t="s">
        <v>94</v>
      </c>
      <c r="S24" s="286" t="s">
        <v>94</v>
      </c>
      <c r="T24" s="286" t="s">
        <v>94</v>
      </c>
      <c r="U24" s="286" t="s">
        <v>94</v>
      </c>
      <c r="V24" s="286" t="s">
        <v>94</v>
      </c>
      <c r="W24" s="286" t="s">
        <v>94</v>
      </c>
      <c r="X24" s="286" t="s">
        <v>94</v>
      </c>
      <c r="Y24" s="286" t="s">
        <v>94</v>
      </c>
      <c r="Z24" s="286" t="s">
        <v>94</v>
      </c>
    </row>
    <row r="25" spans="1:28">
      <c r="A25" s="871"/>
      <c r="B25" s="92" t="s">
        <v>57</v>
      </c>
      <c r="C25" s="286" t="s">
        <v>94</v>
      </c>
      <c r="D25" s="286" t="s">
        <v>94</v>
      </c>
      <c r="E25" s="286" t="s">
        <v>94</v>
      </c>
      <c r="F25" s="286" t="s">
        <v>94</v>
      </c>
      <c r="G25" s="286" t="s">
        <v>94</v>
      </c>
      <c r="H25" s="286" t="s">
        <v>94</v>
      </c>
      <c r="I25" s="286" t="s">
        <v>94</v>
      </c>
      <c r="J25" s="286" t="s">
        <v>94</v>
      </c>
      <c r="K25" s="286" t="s">
        <v>94</v>
      </c>
      <c r="L25" s="286" t="s">
        <v>94</v>
      </c>
      <c r="M25" s="286" t="s">
        <v>94</v>
      </c>
      <c r="N25" s="286" t="s">
        <v>94</v>
      </c>
      <c r="O25" s="286" t="s">
        <v>94</v>
      </c>
      <c r="P25" s="286" t="s">
        <v>94</v>
      </c>
      <c r="Q25" s="286" t="s">
        <v>94</v>
      </c>
      <c r="R25" s="286" t="s">
        <v>94</v>
      </c>
      <c r="S25" s="286" t="s">
        <v>94</v>
      </c>
      <c r="T25" s="286" t="s">
        <v>94</v>
      </c>
      <c r="U25" s="286" t="s">
        <v>94</v>
      </c>
      <c r="V25" s="286" t="s">
        <v>94</v>
      </c>
      <c r="W25" s="286" t="s">
        <v>94</v>
      </c>
      <c r="X25" s="286" t="s">
        <v>94</v>
      </c>
      <c r="Y25" s="286" t="s">
        <v>94</v>
      </c>
      <c r="Z25" s="286" t="s">
        <v>94</v>
      </c>
    </row>
    <row r="26" spans="1:28">
      <c r="A26" s="871"/>
      <c r="B26" s="92" t="s">
        <v>524</v>
      </c>
      <c r="C26" s="286" t="s">
        <v>94</v>
      </c>
      <c r="D26" s="286" t="s">
        <v>94</v>
      </c>
      <c r="E26" s="286" t="s">
        <v>94</v>
      </c>
      <c r="F26" s="286" t="s">
        <v>94</v>
      </c>
      <c r="G26" s="286" t="s">
        <v>94</v>
      </c>
      <c r="H26" s="286" t="s">
        <v>94</v>
      </c>
      <c r="I26" s="286" t="s">
        <v>94</v>
      </c>
      <c r="J26" s="286" t="s">
        <v>94</v>
      </c>
      <c r="K26" s="286" t="s">
        <v>94</v>
      </c>
      <c r="L26" s="286" t="s">
        <v>94</v>
      </c>
      <c r="M26" s="286" t="s">
        <v>94</v>
      </c>
      <c r="N26" s="286" t="s">
        <v>94</v>
      </c>
      <c r="O26" s="286" t="s">
        <v>94</v>
      </c>
      <c r="P26" s="286" t="s">
        <v>94</v>
      </c>
      <c r="Q26" s="286" t="s">
        <v>94</v>
      </c>
      <c r="R26" s="286" t="s">
        <v>94</v>
      </c>
      <c r="S26" s="286" t="s">
        <v>94</v>
      </c>
      <c r="T26" s="286" t="s">
        <v>94</v>
      </c>
      <c r="U26" s="286" t="s">
        <v>94</v>
      </c>
      <c r="V26" s="286" t="s">
        <v>94</v>
      </c>
      <c r="W26" s="286" t="s">
        <v>94</v>
      </c>
      <c r="X26" s="286" t="s">
        <v>94</v>
      </c>
      <c r="Y26" s="286" t="s">
        <v>94</v>
      </c>
      <c r="Z26" s="286" t="s">
        <v>94</v>
      </c>
    </row>
    <row r="27" spans="1:28">
      <c r="A27" s="871"/>
      <c r="B27" s="92" t="s">
        <v>56</v>
      </c>
      <c r="C27" s="286" t="s">
        <v>94</v>
      </c>
      <c r="D27" s="286" t="s">
        <v>94</v>
      </c>
      <c r="E27" s="286" t="s">
        <v>94</v>
      </c>
      <c r="F27" s="286" t="s">
        <v>94</v>
      </c>
      <c r="G27" s="286" t="s">
        <v>94</v>
      </c>
      <c r="H27" s="286" t="s">
        <v>94</v>
      </c>
      <c r="I27" s="286" t="s">
        <v>94</v>
      </c>
      <c r="J27" s="286" t="s">
        <v>94</v>
      </c>
      <c r="K27" s="286" t="s">
        <v>94</v>
      </c>
      <c r="L27" s="286" t="s">
        <v>94</v>
      </c>
      <c r="M27" s="286" t="s">
        <v>94</v>
      </c>
      <c r="N27" s="286" t="s">
        <v>94</v>
      </c>
      <c r="O27" s="286" t="s">
        <v>94</v>
      </c>
      <c r="P27" s="286" t="s">
        <v>94</v>
      </c>
      <c r="Q27" s="286" t="s">
        <v>94</v>
      </c>
      <c r="R27" s="286" t="s">
        <v>94</v>
      </c>
      <c r="S27" s="286" t="s">
        <v>94</v>
      </c>
      <c r="T27" s="286" t="s">
        <v>94</v>
      </c>
      <c r="U27" s="286" t="s">
        <v>94</v>
      </c>
      <c r="V27" s="286" t="s">
        <v>94</v>
      </c>
      <c r="W27" s="286" t="s">
        <v>94</v>
      </c>
      <c r="X27" s="286" t="s">
        <v>94</v>
      </c>
      <c r="Y27" s="286" t="s">
        <v>94</v>
      </c>
      <c r="Z27" s="286" t="s">
        <v>94</v>
      </c>
    </row>
    <row r="28" spans="1:28">
      <c r="A28" s="871" t="s">
        <v>10</v>
      </c>
      <c r="B28" s="92" t="s">
        <v>84</v>
      </c>
      <c r="C28" s="286">
        <v>2.2040000000000002</v>
      </c>
      <c r="D28" s="286">
        <v>1.393</v>
      </c>
      <c r="E28" s="286">
        <v>1.2849999999999999</v>
      </c>
      <c r="F28" s="286">
        <v>1.2049999999999998</v>
      </c>
      <c r="G28" s="286">
        <v>1.7070000000000001</v>
      </c>
      <c r="H28" s="286">
        <v>1.6990999999999998</v>
      </c>
      <c r="I28" s="286">
        <v>1.8492</v>
      </c>
      <c r="J28" s="286">
        <v>2.1173999999999999</v>
      </c>
      <c r="K28" s="286">
        <v>2.0867</v>
      </c>
      <c r="L28" s="286">
        <v>2.4830000000000001</v>
      </c>
      <c r="M28" s="286">
        <v>2.2599999999999998</v>
      </c>
      <c r="N28" s="286">
        <v>2.4706649999999999</v>
      </c>
      <c r="O28" s="286">
        <v>1.3723969999999999</v>
      </c>
      <c r="P28" s="286">
        <v>1.5044169999999999</v>
      </c>
      <c r="Q28" s="286">
        <v>1.863588</v>
      </c>
      <c r="R28" s="286">
        <v>1.7097770000000001</v>
      </c>
      <c r="S28" s="286">
        <v>0.91100000000000003</v>
      </c>
      <c r="T28" s="286">
        <v>0.9</v>
      </c>
      <c r="U28" s="286">
        <v>0.88900000000000001</v>
      </c>
      <c r="V28" s="286">
        <v>0.878</v>
      </c>
      <c r="W28" s="286">
        <v>0.91608000000000001</v>
      </c>
      <c r="X28" s="286">
        <v>0.9214</v>
      </c>
      <c r="Y28" s="286">
        <v>0.9174500000000001</v>
      </c>
      <c r="Z28" s="286">
        <v>0.91830999999999996</v>
      </c>
    </row>
    <row r="29" spans="1:28">
      <c r="A29" s="871"/>
      <c r="B29" s="92" t="s">
        <v>57</v>
      </c>
      <c r="C29" s="286">
        <v>2807</v>
      </c>
      <c r="D29" s="286">
        <v>1813</v>
      </c>
      <c r="E29" s="286">
        <v>1902</v>
      </c>
      <c r="F29" s="286">
        <v>1900</v>
      </c>
      <c r="G29" s="286">
        <v>2076</v>
      </c>
      <c r="H29" s="286">
        <v>2055</v>
      </c>
      <c r="I29" s="286">
        <v>1991</v>
      </c>
      <c r="J29" s="286">
        <v>2480</v>
      </c>
      <c r="K29" s="286">
        <v>2417</v>
      </c>
      <c r="L29" s="286">
        <v>2426</v>
      </c>
      <c r="M29" s="286">
        <v>2255</v>
      </c>
      <c r="N29" s="286">
        <v>2567</v>
      </c>
      <c r="O29" s="286">
        <v>2387</v>
      </c>
      <c r="P29" s="286">
        <v>1781</v>
      </c>
      <c r="Q29" s="286">
        <v>1742</v>
      </c>
      <c r="R29" s="286">
        <v>2060</v>
      </c>
      <c r="S29" s="286"/>
      <c r="T29" s="286"/>
      <c r="U29" s="286"/>
      <c r="V29" s="286"/>
      <c r="W29" s="286"/>
      <c r="X29" s="286"/>
      <c r="Y29" s="286"/>
      <c r="Z29" s="286"/>
    </row>
    <row r="30" spans="1:28">
      <c r="A30" s="871"/>
      <c r="B30" s="92" t="s">
        <v>524</v>
      </c>
      <c r="C30" s="286">
        <v>2807</v>
      </c>
      <c r="D30" s="286">
        <v>1813</v>
      </c>
      <c r="E30" s="286">
        <v>1902</v>
      </c>
      <c r="F30" s="286">
        <v>1208</v>
      </c>
      <c r="G30" s="286">
        <v>2076</v>
      </c>
      <c r="H30" s="286">
        <v>2055</v>
      </c>
      <c r="I30" s="286">
        <v>2100</v>
      </c>
      <c r="J30" s="286">
        <v>2400</v>
      </c>
      <c r="K30" s="286">
        <v>2450</v>
      </c>
      <c r="L30" s="286">
        <v>2205</v>
      </c>
      <c r="M30" s="286">
        <v>2071</v>
      </c>
      <c r="N30" s="286">
        <v>2114</v>
      </c>
      <c r="O30" s="286">
        <v>2067</v>
      </c>
      <c r="P30" s="286">
        <v>2020</v>
      </c>
      <c r="Q30" s="286">
        <v>1768</v>
      </c>
      <c r="R30" s="286">
        <v>1155</v>
      </c>
      <c r="S30" s="286">
        <v>1070</v>
      </c>
      <c r="T30" s="286">
        <v>1056</v>
      </c>
      <c r="U30" s="286">
        <v>1042</v>
      </c>
      <c r="V30" s="286">
        <v>1029</v>
      </c>
      <c r="W30" s="286">
        <v>1501</v>
      </c>
      <c r="X30" s="286">
        <v>1493</v>
      </c>
      <c r="Y30" s="286">
        <v>1511</v>
      </c>
      <c r="Z30" s="286">
        <v>1502</v>
      </c>
    </row>
    <row r="31" spans="1:28">
      <c r="A31" s="871"/>
      <c r="B31" s="92" t="s">
        <v>56</v>
      </c>
      <c r="C31" s="286">
        <v>785.17990737442108</v>
      </c>
      <c r="D31" s="286">
        <v>768.33976833976828</v>
      </c>
      <c r="E31" s="286">
        <v>675.60462670872766</v>
      </c>
      <c r="F31" s="286">
        <v>634.21052631578937</v>
      </c>
      <c r="G31" s="286">
        <v>822.25433526011557</v>
      </c>
      <c r="H31" s="286">
        <v>826.81265206812657</v>
      </c>
      <c r="I31" s="286">
        <v>928.77950778503259</v>
      </c>
      <c r="J31" s="286">
        <v>853.79032258064512</v>
      </c>
      <c r="K31" s="286">
        <v>863.34298717418278</v>
      </c>
      <c r="L31" s="286">
        <v>1023.4954657873042</v>
      </c>
      <c r="M31" s="286">
        <v>1002.2172949002218</v>
      </c>
      <c r="N31" s="286">
        <v>962.47175691468635</v>
      </c>
      <c r="O31" s="286">
        <v>574.94637620444075</v>
      </c>
      <c r="P31" s="286">
        <v>844.70353733857382</v>
      </c>
      <c r="Q31" s="286">
        <v>1069.7979334098736</v>
      </c>
      <c r="R31" s="286">
        <v>829.98883495145628</v>
      </c>
      <c r="S31" s="286">
        <v>851.40000000000009</v>
      </c>
      <c r="T31" s="286">
        <v>852.30000000000007</v>
      </c>
      <c r="U31" s="286">
        <v>853.2</v>
      </c>
      <c r="V31" s="286">
        <v>853.30000000000007</v>
      </c>
      <c r="W31" s="286">
        <v>610.29999999999995</v>
      </c>
      <c r="X31" s="286">
        <v>616.9</v>
      </c>
      <c r="Y31" s="286">
        <v>607.29999999999995</v>
      </c>
      <c r="Z31" s="286">
        <v>611.5</v>
      </c>
    </row>
    <row r="32" spans="1:28">
      <c r="A32" s="871" t="s">
        <v>9</v>
      </c>
      <c r="B32" s="92" t="s">
        <v>84</v>
      </c>
      <c r="C32" s="286">
        <v>159.869</v>
      </c>
      <c r="D32" s="286">
        <v>124.669</v>
      </c>
      <c r="E32" s="286">
        <v>138.18100000000001</v>
      </c>
      <c r="F32" s="286">
        <v>121.042</v>
      </c>
      <c r="G32" s="286">
        <v>180.18100000000001</v>
      </c>
      <c r="H32" s="286">
        <v>145.041</v>
      </c>
      <c r="I32" s="286">
        <v>155.22</v>
      </c>
      <c r="J32" s="286">
        <v>306.3</v>
      </c>
      <c r="K32" s="286">
        <v>160.19999999999999</v>
      </c>
      <c r="L32" s="286">
        <v>208.2</v>
      </c>
      <c r="M32" s="286">
        <v>173</v>
      </c>
      <c r="N32" s="286">
        <v>174.92770899999999</v>
      </c>
      <c r="O32" s="286">
        <v>72.550991999999994</v>
      </c>
      <c r="P32" s="286">
        <v>132.80000000000001</v>
      </c>
      <c r="Q32" s="286"/>
      <c r="R32" s="286">
        <v>127.19499999999999</v>
      </c>
      <c r="S32" s="286">
        <v>109.151</v>
      </c>
      <c r="T32" s="286">
        <v>82.963999999999999</v>
      </c>
      <c r="U32" s="286">
        <v>95.355999999999995</v>
      </c>
      <c r="V32" s="286">
        <v>102.459</v>
      </c>
      <c r="W32" s="286">
        <v>102</v>
      </c>
      <c r="X32" s="286">
        <v>98.691999999999993</v>
      </c>
      <c r="Y32" s="286">
        <v>74.281999999999996</v>
      </c>
      <c r="Z32" s="286">
        <v>84.220130000000012</v>
      </c>
      <c r="AB32" s="43"/>
    </row>
    <row r="33" spans="1:28">
      <c r="A33" s="871"/>
      <c r="B33" s="92" t="s">
        <v>57</v>
      </c>
      <c r="C33" s="286">
        <v>118752</v>
      </c>
      <c r="D33" s="286">
        <v>114097</v>
      </c>
      <c r="E33" s="286">
        <v>122033</v>
      </c>
      <c r="F33" s="286">
        <v>127521</v>
      </c>
      <c r="G33" s="286">
        <v>136012</v>
      </c>
      <c r="H33" s="286">
        <v>141527</v>
      </c>
      <c r="I33" s="286">
        <v>136527</v>
      </c>
      <c r="J33" s="286">
        <v>118551</v>
      </c>
      <c r="K33" s="286">
        <v>161626</v>
      </c>
      <c r="L33" s="286">
        <v>183052</v>
      </c>
      <c r="M33" s="286">
        <v>180600</v>
      </c>
      <c r="N33" s="286">
        <v>162714</v>
      </c>
      <c r="O33" s="286">
        <v>71249</v>
      </c>
      <c r="P33" s="286">
        <v>120172</v>
      </c>
      <c r="Q33" s="286"/>
      <c r="R33" s="286">
        <v>123111</v>
      </c>
      <c r="S33" s="286"/>
      <c r="T33" s="286"/>
      <c r="U33" s="286"/>
      <c r="V33" s="286"/>
      <c r="W33" s="286"/>
      <c r="X33" s="286"/>
      <c r="Y33" s="286"/>
      <c r="Z33" s="286"/>
      <c r="AB33" s="43"/>
    </row>
    <row r="34" spans="1:28">
      <c r="A34" s="871"/>
      <c r="B34" s="92" t="s">
        <v>524</v>
      </c>
      <c r="C34" s="286">
        <v>118752</v>
      </c>
      <c r="D34" s="286">
        <v>114097</v>
      </c>
      <c r="E34" s="286">
        <v>122033</v>
      </c>
      <c r="F34" s="286">
        <v>127521</v>
      </c>
      <c r="G34" s="286">
        <v>136012</v>
      </c>
      <c r="H34" s="286">
        <v>141527</v>
      </c>
      <c r="I34" s="286">
        <v>136527</v>
      </c>
      <c r="J34" s="286">
        <v>118551</v>
      </c>
      <c r="K34" s="286">
        <v>161626</v>
      </c>
      <c r="L34" s="286">
        <v>183052</v>
      </c>
      <c r="M34" s="286">
        <v>165577</v>
      </c>
      <c r="N34" s="286">
        <v>162714</v>
      </c>
      <c r="O34" s="286">
        <v>71249</v>
      </c>
      <c r="P34" s="286">
        <v>120172</v>
      </c>
      <c r="Q34" s="286">
        <v>123110</v>
      </c>
      <c r="R34" s="286">
        <v>141625</v>
      </c>
      <c r="S34" s="286">
        <v>112734</v>
      </c>
      <c r="T34" s="286">
        <v>71639</v>
      </c>
      <c r="U34" s="286">
        <v>86087</v>
      </c>
      <c r="V34" s="286">
        <v>98133</v>
      </c>
      <c r="W34" s="286">
        <v>103300</v>
      </c>
      <c r="X34" s="286">
        <v>77785</v>
      </c>
      <c r="Y34" s="286">
        <v>65513</v>
      </c>
      <c r="Z34" s="286">
        <v>78580</v>
      </c>
    </row>
    <row r="35" spans="1:28">
      <c r="A35" s="871"/>
      <c r="B35" s="92" t="s">
        <v>56</v>
      </c>
      <c r="C35" s="286">
        <v>1346.2425895984909</v>
      </c>
      <c r="D35" s="286">
        <v>1092.6580015250181</v>
      </c>
      <c r="E35" s="286">
        <v>1132.3248629469078</v>
      </c>
      <c r="F35" s="286">
        <v>949.19268198963312</v>
      </c>
      <c r="G35" s="286">
        <v>1324.7434049936771</v>
      </c>
      <c r="H35" s="286">
        <v>1024.8291845372262</v>
      </c>
      <c r="I35" s="286">
        <v>1136.9179722692215</v>
      </c>
      <c r="J35" s="286">
        <v>2583.6981552243337</v>
      </c>
      <c r="K35" s="286">
        <v>991.17716209025775</v>
      </c>
      <c r="L35" s="286">
        <v>1137.38172759653</v>
      </c>
      <c r="M35" s="286">
        <v>957.91805094130677</v>
      </c>
      <c r="N35" s="286">
        <v>1075.0624347013779</v>
      </c>
      <c r="O35" s="286">
        <v>1018.2738284046092</v>
      </c>
      <c r="P35" s="286">
        <v>1105.0827147754885</v>
      </c>
      <c r="Q35" s="286"/>
      <c r="R35" s="286">
        <v>1033.173315138371</v>
      </c>
      <c r="S35" s="286">
        <v>968.2</v>
      </c>
      <c r="T35" s="286">
        <v>1158.1000000000001</v>
      </c>
      <c r="U35" s="286">
        <v>1107.7</v>
      </c>
      <c r="V35" s="286">
        <v>1044.1000000000001</v>
      </c>
      <c r="W35" s="286">
        <v>987.4</v>
      </c>
      <c r="X35" s="286">
        <v>1268.8</v>
      </c>
      <c r="Y35" s="286">
        <v>1133.9000000000001</v>
      </c>
      <c r="Z35" s="286">
        <v>1071.8</v>
      </c>
    </row>
    <row r="36" spans="1:28">
      <c r="A36" s="871" t="s">
        <v>8</v>
      </c>
      <c r="B36" s="92" t="s">
        <v>84</v>
      </c>
      <c r="C36" s="286">
        <v>0.6</v>
      </c>
      <c r="D36" s="286">
        <v>0.6</v>
      </c>
      <c r="E36" s="286">
        <v>0.5</v>
      </c>
      <c r="F36" s="286">
        <v>0.4</v>
      </c>
      <c r="G36" s="286">
        <v>0.4</v>
      </c>
      <c r="H36" s="286">
        <v>0.3</v>
      </c>
      <c r="I36" s="286">
        <v>0.3</v>
      </c>
      <c r="J36" s="286">
        <v>0.3</v>
      </c>
      <c r="K36" s="286">
        <v>0.3</v>
      </c>
      <c r="L36" s="286">
        <v>0.3</v>
      </c>
      <c r="M36" s="286">
        <v>0.3</v>
      </c>
      <c r="N36" s="286">
        <v>0.3</v>
      </c>
      <c r="O36" s="286">
        <v>0.2</v>
      </c>
      <c r="P36" s="286">
        <v>1E-3</v>
      </c>
      <c r="Q36" s="286" t="s">
        <v>29</v>
      </c>
      <c r="R36" s="286" t="s">
        <v>29</v>
      </c>
      <c r="S36" s="286" t="s">
        <v>29</v>
      </c>
      <c r="T36" s="286" t="s">
        <v>29</v>
      </c>
      <c r="U36" s="286" t="s">
        <v>29</v>
      </c>
      <c r="V36" s="286" t="s">
        <v>29</v>
      </c>
      <c r="W36" s="286" t="s">
        <v>29</v>
      </c>
      <c r="X36" s="286" t="s">
        <v>29</v>
      </c>
      <c r="Y36" s="286" t="s">
        <v>29</v>
      </c>
      <c r="Z36" s="286" t="s">
        <v>29</v>
      </c>
      <c r="AA36" s="184" t="s">
        <v>15</v>
      </c>
      <c r="AB36" s="43"/>
    </row>
    <row r="37" spans="1:28">
      <c r="A37" s="871"/>
      <c r="B37" s="92" t="s">
        <v>57</v>
      </c>
      <c r="C37" s="286">
        <v>395</v>
      </c>
      <c r="D37" s="286">
        <v>373</v>
      </c>
      <c r="E37" s="286">
        <v>339</v>
      </c>
      <c r="F37" s="286">
        <v>379</v>
      </c>
      <c r="G37" s="286">
        <v>367</v>
      </c>
      <c r="H37" s="286">
        <v>267</v>
      </c>
      <c r="I37" s="286">
        <v>263</v>
      </c>
      <c r="J37" s="286">
        <v>258</v>
      </c>
      <c r="K37" s="286">
        <v>260</v>
      </c>
      <c r="L37" s="286">
        <v>255</v>
      </c>
      <c r="M37" s="286">
        <v>210</v>
      </c>
      <c r="N37" s="286">
        <v>222</v>
      </c>
      <c r="O37" s="286">
        <v>173</v>
      </c>
      <c r="P37" s="286">
        <v>2</v>
      </c>
      <c r="Q37" s="286" t="s">
        <v>29</v>
      </c>
      <c r="R37" s="286" t="s">
        <v>29</v>
      </c>
      <c r="S37" s="286" t="s">
        <v>29</v>
      </c>
      <c r="T37" s="286" t="s">
        <v>29</v>
      </c>
      <c r="U37" s="286" t="s">
        <v>29</v>
      </c>
      <c r="V37" s="286" t="s">
        <v>29</v>
      </c>
      <c r="W37" s="286" t="s">
        <v>29</v>
      </c>
      <c r="X37" s="286" t="s">
        <v>29</v>
      </c>
      <c r="Y37" s="286" t="s">
        <v>29</v>
      </c>
      <c r="Z37" s="286" t="s">
        <v>29</v>
      </c>
      <c r="AB37" s="43"/>
    </row>
    <row r="38" spans="1:28">
      <c r="A38" s="871"/>
      <c r="B38" s="92" t="s">
        <v>524</v>
      </c>
      <c r="C38" s="286">
        <v>395</v>
      </c>
      <c r="D38" s="286">
        <v>373</v>
      </c>
      <c r="E38" s="286">
        <v>339</v>
      </c>
      <c r="F38" s="286">
        <v>379</v>
      </c>
      <c r="G38" s="286">
        <v>367</v>
      </c>
      <c r="H38" s="286">
        <v>267</v>
      </c>
      <c r="I38" s="286">
        <v>263</v>
      </c>
      <c r="J38" s="286">
        <v>258</v>
      </c>
      <c r="K38" s="286">
        <v>260</v>
      </c>
      <c r="L38" s="286">
        <v>255</v>
      </c>
      <c r="M38" s="286">
        <v>210</v>
      </c>
      <c r="N38" s="286">
        <v>222</v>
      </c>
      <c r="O38" s="286">
        <v>173</v>
      </c>
      <c r="P38" s="286">
        <v>2</v>
      </c>
      <c r="Q38" s="286" t="s">
        <v>29</v>
      </c>
      <c r="R38" s="286" t="s">
        <v>29</v>
      </c>
      <c r="S38" s="286" t="s">
        <v>29</v>
      </c>
      <c r="T38" s="286" t="s">
        <v>29</v>
      </c>
      <c r="U38" s="286" t="s">
        <v>29</v>
      </c>
      <c r="V38" s="286" t="s">
        <v>29</v>
      </c>
      <c r="W38" s="286" t="s">
        <v>29</v>
      </c>
      <c r="X38" s="286" t="s">
        <v>29</v>
      </c>
      <c r="Y38" s="286" t="s">
        <v>29</v>
      </c>
      <c r="Z38" s="286" t="s">
        <v>29</v>
      </c>
      <c r="AB38" s="43"/>
    </row>
    <row r="39" spans="1:28">
      <c r="A39" s="871"/>
      <c r="B39" s="92" t="s">
        <v>56</v>
      </c>
      <c r="C39" s="286">
        <v>1518.9873417721519</v>
      </c>
      <c r="D39" s="286">
        <v>1608.5790884718499</v>
      </c>
      <c r="E39" s="286">
        <v>1474.9262536873157</v>
      </c>
      <c r="F39" s="286">
        <v>1055.4089709762534</v>
      </c>
      <c r="G39" s="286">
        <v>1089.9182561307903</v>
      </c>
      <c r="H39" s="286">
        <v>1123.5955056179776</v>
      </c>
      <c r="I39" s="286">
        <v>1140.6844106463877</v>
      </c>
      <c r="J39" s="286">
        <v>1162.7906976744187</v>
      </c>
      <c r="K39" s="286">
        <v>1153.8461538461538</v>
      </c>
      <c r="L39" s="286">
        <v>1176.4705882352941</v>
      </c>
      <c r="M39" s="286">
        <v>1428.5714285714287</v>
      </c>
      <c r="N39" s="286">
        <v>1351.3513513513512</v>
      </c>
      <c r="O39" s="286">
        <v>1156.0693641618498</v>
      </c>
      <c r="P39" s="286">
        <v>500</v>
      </c>
      <c r="Q39" s="286" t="s">
        <v>29</v>
      </c>
      <c r="R39" s="286" t="s">
        <v>29</v>
      </c>
      <c r="S39" s="286" t="s">
        <v>29</v>
      </c>
      <c r="T39" s="286" t="s">
        <v>29</v>
      </c>
      <c r="U39" s="286" t="s">
        <v>29</v>
      </c>
      <c r="V39" s="286" t="s">
        <v>29</v>
      </c>
      <c r="W39" s="286" t="s">
        <v>29</v>
      </c>
      <c r="X39" s="286" t="s">
        <v>29</v>
      </c>
      <c r="Y39" s="286" t="s">
        <v>29</v>
      </c>
      <c r="Z39" s="286" t="s">
        <v>29</v>
      </c>
      <c r="AB39" s="43"/>
    </row>
    <row r="40" spans="1:28">
      <c r="A40" s="871" t="s">
        <v>6</v>
      </c>
      <c r="B40" s="92" t="s">
        <v>84</v>
      </c>
      <c r="C40" s="286">
        <v>9.4700000000000006</v>
      </c>
      <c r="D40" s="286">
        <v>11.17</v>
      </c>
      <c r="E40" s="286">
        <v>25.611000000000001</v>
      </c>
      <c r="F40" s="286">
        <v>37.051000000000002</v>
      </c>
      <c r="G40" s="286">
        <v>49.527999999999999</v>
      </c>
      <c r="H40" s="286">
        <v>65.042000000000002</v>
      </c>
      <c r="I40" s="286">
        <v>59.040999999999997</v>
      </c>
      <c r="J40" s="286">
        <v>58.3</v>
      </c>
      <c r="K40" s="286">
        <v>62.677</v>
      </c>
      <c r="L40" s="286">
        <v>65.031000000000006</v>
      </c>
      <c r="M40" s="286">
        <v>66.983000000000004</v>
      </c>
      <c r="N40" s="286">
        <v>70</v>
      </c>
      <c r="O40" s="286">
        <v>54.45</v>
      </c>
      <c r="P40" s="286">
        <v>76.242000000000004</v>
      </c>
      <c r="Q40" s="286">
        <v>91.21</v>
      </c>
      <c r="R40" s="286">
        <v>81.756</v>
      </c>
      <c r="S40" s="286">
        <v>99.369</v>
      </c>
      <c r="T40" s="286">
        <v>106.758</v>
      </c>
      <c r="U40" s="286">
        <v>115.148</v>
      </c>
      <c r="V40" s="286">
        <v>142.041</v>
      </c>
      <c r="W40" s="286">
        <v>81</v>
      </c>
      <c r="X40" s="286">
        <v>82.515000000000001</v>
      </c>
      <c r="Y40" s="286">
        <v>77.903000000000006</v>
      </c>
      <c r="Z40" s="286">
        <v>65.8</v>
      </c>
      <c r="AB40" s="43"/>
    </row>
    <row r="41" spans="1:28">
      <c r="A41" s="871"/>
      <c r="B41" s="92" t="s">
        <v>57</v>
      </c>
      <c r="C41" s="286">
        <v>9000</v>
      </c>
      <c r="D41" s="286">
        <v>10500</v>
      </c>
      <c r="E41" s="286">
        <v>24000</v>
      </c>
      <c r="F41" s="286">
        <v>35000</v>
      </c>
      <c r="G41" s="286">
        <v>48000</v>
      </c>
      <c r="H41" s="286">
        <v>62500</v>
      </c>
      <c r="I41" s="286">
        <v>58000</v>
      </c>
      <c r="J41" s="286">
        <v>55000</v>
      </c>
      <c r="K41" s="286">
        <v>62000</v>
      </c>
      <c r="L41" s="286">
        <v>60000</v>
      </c>
      <c r="M41" s="286">
        <v>59200</v>
      </c>
      <c r="N41" s="286">
        <v>66000</v>
      </c>
      <c r="O41" s="286">
        <v>44000</v>
      </c>
      <c r="P41" s="286">
        <v>61182</v>
      </c>
      <c r="Q41" s="286">
        <v>84253</v>
      </c>
      <c r="R41" s="286">
        <v>70404</v>
      </c>
      <c r="S41" s="286"/>
      <c r="T41" s="286"/>
      <c r="U41" s="286"/>
      <c r="V41" s="286"/>
      <c r="W41" s="286"/>
      <c r="X41" s="286"/>
      <c r="Y41" s="286"/>
      <c r="Z41" s="286"/>
      <c r="AB41" s="43"/>
    </row>
    <row r="42" spans="1:28">
      <c r="A42" s="871"/>
      <c r="B42" s="92" t="s">
        <v>524</v>
      </c>
      <c r="C42" s="286">
        <v>9000</v>
      </c>
      <c r="D42" s="286">
        <v>10500</v>
      </c>
      <c r="E42" s="286">
        <v>24000</v>
      </c>
      <c r="F42" s="286">
        <v>35000</v>
      </c>
      <c r="G42" s="286">
        <v>48000</v>
      </c>
      <c r="H42" s="286">
        <v>62500</v>
      </c>
      <c r="I42" s="286">
        <v>58000</v>
      </c>
      <c r="J42" s="286">
        <v>70000</v>
      </c>
      <c r="K42" s="286">
        <v>62000</v>
      </c>
      <c r="L42" s="286">
        <v>60000</v>
      </c>
      <c r="M42" s="286">
        <v>60553</v>
      </c>
      <c r="N42" s="286">
        <v>61080</v>
      </c>
      <c r="O42" s="286">
        <v>44000</v>
      </c>
      <c r="P42" s="286">
        <v>61182</v>
      </c>
      <c r="Q42" s="286">
        <v>76317</v>
      </c>
      <c r="R42" s="286">
        <v>70404</v>
      </c>
      <c r="S42" s="286">
        <v>80451</v>
      </c>
      <c r="T42" s="286">
        <v>82060</v>
      </c>
      <c r="U42" s="286">
        <v>83649</v>
      </c>
      <c r="V42" s="286">
        <v>85792</v>
      </c>
      <c r="W42" s="286">
        <v>48375</v>
      </c>
      <c r="X42" s="286">
        <v>45785</v>
      </c>
      <c r="Y42" s="286">
        <v>55785</v>
      </c>
      <c r="Z42" s="286">
        <v>65856</v>
      </c>
    </row>
    <row r="43" spans="1:28">
      <c r="A43" s="871"/>
      <c r="B43" s="92" t="s">
        <v>56</v>
      </c>
      <c r="C43" s="286">
        <v>1052.2222222222222</v>
      </c>
      <c r="D43" s="286">
        <v>1063.8095238095239</v>
      </c>
      <c r="E43" s="286">
        <v>1067.125</v>
      </c>
      <c r="F43" s="286">
        <v>1058.5999999999999</v>
      </c>
      <c r="G43" s="286">
        <v>1031.8333333333333</v>
      </c>
      <c r="H43" s="286">
        <v>1040.672</v>
      </c>
      <c r="I43" s="286">
        <v>1017.948275862069</v>
      </c>
      <c r="J43" s="286">
        <v>1060</v>
      </c>
      <c r="K43" s="286">
        <v>1010.9193548387096</v>
      </c>
      <c r="L43" s="286">
        <v>1083.8500000000001</v>
      </c>
      <c r="M43" s="286">
        <v>1131.4695945945946</v>
      </c>
      <c r="N43" s="286">
        <v>1060.6060606060605</v>
      </c>
      <c r="O43" s="286">
        <v>1237.5</v>
      </c>
      <c r="P43" s="286">
        <v>1246.1508286751005</v>
      </c>
      <c r="Q43" s="286">
        <v>1082.5727273806274</v>
      </c>
      <c r="R43" s="286">
        <v>1161.2408385887165</v>
      </c>
      <c r="S43" s="286">
        <v>1155.9000000000001</v>
      </c>
      <c r="T43" s="286">
        <v>1155.5</v>
      </c>
      <c r="U43" s="286">
        <v>1167.1000000000001</v>
      </c>
      <c r="V43" s="286">
        <v>1197.7</v>
      </c>
      <c r="W43" s="286"/>
      <c r="X43" s="286"/>
      <c r="Y43" s="286"/>
      <c r="Z43" s="286"/>
      <c r="AB43" s="43"/>
    </row>
    <row r="44" spans="1:28">
      <c r="A44" s="871" t="s">
        <v>5</v>
      </c>
      <c r="B44" s="92" t="s">
        <v>84</v>
      </c>
      <c r="C44" s="286" t="s">
        <v>94</v>
      </c>
      <c r="D44" s="286" t="s">
        <v>94</v>
      </c>
      <c r="E44" s="286" t="s">
        <v>94</v>
      </c>
      <c r="F44" s="286" t="s">
        <v>94</v>
      </c>
      <c r="G44" s="286" t="s">
        <v>94</v>
      </c>
      <c r="H44" s="286" t="s">
        <v>94</v>
      </c>
      <c r="I44" s="286" t="s">
        <v>94</v>
      </c>
      <c r="J44" s="286" t="s">
        <v>94</v>
      </c>
      <c r="K44" s="286" t="s">
        <v>94</v>
      </c>
      <c r="L44" s="286" t="s">
        <v>94</v>
      </c>
      <c r="M44" s="286" t="s">
        <v>94</v>
      </c>
      <c r="N44" s="286" t="s">
        <v>94</v>
      </c>
      <c r="O44" s="286" t="s">
        <v>94</v>
      </c>
      <c r="P44" s="286" t="s">
        <v>94</v>
      </c>
      <c r="Q44" s="286" t="s">
        <v>94</v>
      </c>
      <c r="R44" s="286" t="s">
        <v>94</v>
      </c>
      <c r="S44" s="286" t="s">
        <v>94</v>
      </c>
      <c r="T44" s="286" t="s">
        <v>94</v>
      </c>
      <c r="U44" s="286" t="s">
        <v>94</v>
      </c>
      <c r="V44" s="286" t="s">
        <v>94</v>
      </c>
      <c r="W44" s="286" t="s">
        <v>94</v>
      </c>
      <c r="X44" s="286" t="s">
        <v>94</v>
      </c>
      <c r="Y44" s="286" t="s">
        <v>94</v>
      </c>
      <c r="Z44" s="286" t="s">
        <v>94</v>
      </c>
    </row>
    <row r="45" spans="1:28">
      <c r="A45" s="871"/>
      <c r="B45" s="92" t="s">
        <v>57</v>
      </c>
      <c r="C45" s="286" t="s">
        <v>94</v>
      </c>
      <c r="D45" s="286" t="s">
        <v>94</v>
      </c>
      <c r="E45" s="286" t="s">
        <v>94</v>
      </c>
      <c r="F45" s="286" t="s">
        <v>94</v>
      </c>
      <c r="G45" s="286" t="s">
        <v>94</v>
      </c>
      <c r="H45" s="286" t="s">
        <v>94</v>
      </c>
      <c r="I45" s="286" t="s">
        <v>94</v>
      </c>
      <c r="J45" s="286" t="s">
        <v>94</v>
      </c>
      <c r="K45" s="286" t="s">
        <v>94</v>
      </c>
      <c r="L45" s="286" t="s">
        <v>94</v>
      </c>
      <c r="M45" s="286" t="s">
        <v>94</v>
      </c>
      <c r="N45" s="286" t="s">
        <v>94</v>
      </c>
      <c r="O45" s="286" t="s">
        <v>94</v>
      </c>
      <c r="P45" s="286" t="s">
        <v>94</v>
      </c>
      <c r="Q45" s="286" t="s">
        <v>94</v>
      </c>
      <c r="R45" s="286" t="s">
        <v>94</v>
      </c>
      <c r="S45" s="286" t="s">
        <v>94</v>
      </c>
      <c r="T45" s="286" t="s">
        <v>94</v>
      </c>
      <c r="U45" s="286" t="s">
        <v>94</v>
      </c>
      <c r="V45" s="286" t="s">
        <v>94</v>
      </c>
      <c r="W45" s="286" t="s">
        <v>94</v>
      </c>
      <c r="X45" s="286" t="s">
        <v>94</v>
      </c>
      <c r="Y45" s="286" t="s">
        <v>94</v>
      </c>
      <c r="Z45" s="286" t="s">
        <v>94</v>
      </c>
    </row>
    <row r="46" spans="1:28">
      <c r="A46" s="871"/>
      <c r="B46" s="92" t="s">
        <v>524</v>
      </c>
      <c r="C46" s="286" t="s">
        <v>94</v>
      </c>
      <c r="D46" s="286" t="s">
        <v>94</v>
      </c>
      <c r="E46" s="286" t="s">
        <v>94</v>
      </c>
      <c r="F46" s="286" t="s">
        <v>94</v>
      </c>
      <c r="G46" s="286" t="s">
        <v>94</v>
      </c>
      <c r="H46" s="286" t="s">
        <v>94</v>
      </c>
      <c r="I46" s="286" t="s">
        <v>94</v>
      </c>
      <c r="J46" s="286" t="s">
        <v>94</v>
      </c>
      <c r="K46" s="286" t="s">
        <v>94</v>
      </c>
      <c r="L46" s="286" t="s">
        <v>94</v>
      </c>
      <c r="M46" s="286" t="s">
        <v>94</v>
      </c>
      <c r="N46" s="286" t="s">
        <v>94</v>
      </c>
      <c r="O46" s="286" t="s">
        <v>94</v>
      </c>
      <c r="P46" s="286" t="s">
        <v>94</v>
      </c>
      <c r="Q46" s="286" t="s">
        <v>94</v>
      </c>
      <c r="R46" s="286" t="s">
        <v>94</v>
      </c>
      <c r="S46" s="286" t="s">
        <v>94</v>
      </c>
      <c r="T46" s="286" t="s">
        <v>94</v>
      </c>
      <c r="U46" s="286" t="s">
        <v>94</v>
      </c>
      <c r="V46" s="286" t="s">
        <v>94</v>
      </c>
      <c r="W46" s="286" t="s">
        <v>94</v>
      </c>
      <c r="X46" s="286" t="s">
        <v>94</v>
      </c>
      <c r="Y46" s="286" t="s">
        <v>94</v>
      </c>
      <c r="Z46" s="286" t="s">
        <v>94</v>
      </c>
    </row>
    <row r="47" spans="1:28">
      <c r="A47" s="871"/>
      <c r="B47" s="92" t="s">
        <v>56</v>
      </c>
      <c r="C47" s="286" t="s">
        <v>94</v>
      </c>
      <c r="D47" s="286" t="s">
        <v>94</v>
      </c>
      <c r="E47" s="286" t="s">
        <v>94</v>
      </c>
      <c r="F47" s="286" t="s">
        <v>94</v>
      </c>
      <c r="G47" s="286" t="s">
        <v>94</v>
      </c>
      <c r="H47" s="286" t="s">
        <v>94</v>
      </c>
      <c r="I47" s="286" t="s">
        <v>94</v>
      </c>
      <c r="J47" s="286" t="s">
        <v>94</v>
      </c>
      <c r="K47" s="286" t="s">
        <v>94</v>
      </c>
      <c r="L47" s="286" t="s">
        <v>94</v>
      </c>
      <c r="M47" s="286" t="s">
        <v>94</v>
      </c>
      <c r="N47" s="286" t="s">
        <v>94</v>
      </c>
      <c r="O47" s="286" t="s">
        <v>94</v>
      </c>
      <c r="P47" s="286" t="s">
        <v>94</v>
      </c>
      <c r="Q47" s="286" t="s">
        <v>94</v>
      </c>
      <c r="R47" s="286" t="s">
        <v>94</v>
      </c>
      <c r="S47" s="286" t="s">
        <v>94</v>
      </c>
      <c r="T47" s="286" t="s">
        <v>94</v>
      </c>
      <c r="U47" s="286" t="s">
        <v>94</v>
      </c>
      <c r="V47" s="286" t="s">
        <v>94</v>
      </c>
      <c r="W47" s="286" t="s">
        <v>94</v>
      </c>
      <c r="X47" s="286" t="s">
        <v>94</v>
      </c>
      <c r="Y47" s="286" t="s">
        <v>94</v>
      </c>
      <c r="Z47" s="286" t="s">
        <v>94</v>
      </c>
    </row>
    <row r="48" spans="1:28">
      <c r="A48" s="871" t="s">
        <v>4</v>
      </c>
      <c r="B48" s="92" t="s">
        <v>84</v>
      </c>
      <c r="C48" s="286" t="s">
        <v>94</v>
      </c>
      <c r="D48" s="286" t="s">
        <v>94</v>
      </c>
      <c r="E48" s="286" t="s">
        <v>94</v>
      </c>
      <c r="F48" s="286" t="s">
        <v>94</v>
      </c>
      <c r="G48" s="286" t="s">
        <v>94</v>
      </c>
      <c r="H48" s="286" t="s">
        <v>94</v>
      </c>
      <c r="I48" s="286" t="s">
        <v>94</v>
      </c>
      <c r="J48" s="286" t="s">
        <v>94</v>
      </c>
      <c r="K48" s="286" t="s">
        <v>94</v>
      </c>
      <c r="L48" s="286" t="s">
        <v>94</v>
      </c>
      <c r="M48" s="286" t="s">
        <v>94</v>
      </c>
      <c r="N48" s="286" t="s">
        <v>94</v>
      </c>
      <c r="O48" s="286" t="s">
        <v>94</v>
      </c>
      <c r="P48" s="286" t="s">
        <v>94</v>
      </c>
      <c r="Q48" s="286" t="s">
        <v>94</v>
      </c>
      <c r="R48" s="286" t="s">
        <v>94</v>
      </c>
      <c r="S48" s="286" t="s">
        <v>94</v>
      </c>
      <c r="T48" s="286" t="s">
        <v>94</v>
      </c>
      <c r="U48" s="286" t="s">
        <v>94</v>
      </c>
      <c r="V48" s="286" t="s">
        <v>94</v>
      </c>
      <c r="W48" s="286" t="s">
        <v>94</v>
      </c>
      <c r="X48" s="286" t="s">
        <v>94</v>
      </c>
      <c r="Y48" s="286" t="s">
        <v>94</v>
      </c>
      <c r="Z48" s="286" t="s">
        <v>94</v>
      </c>
    </row>
    <row r="49" spans="1:26">
      <c r="A49" s="871"/>
      <c r="B49" s="92" t="s">
        <v>57</v>
      </c>
      <c r="C49" s="286" t="s">
        <v>94</v>
      </c>
      <c r="D49" s="286" t="s">
        <v>94</v>
      </c>
      <c r="E49" s="286" t="s">
        <v>94</v>
      </c>
      <c r="F49" s="286" t="s">
        <v>94</v>
      </c>
      <c r="G49" s="286" t="s">
        <v>94</v>
      </c>
      <c r="H49" s="286" t="s">
        <v>94</v>
      </c>
      <c r="I49" s="286" t="s">
        <v>94</v>
      </c>
      <c r="J49" s="286" t="s">
        <v>94</v>
      </c>
      <c r="K49" s="286" t="s">
        <v>94</v>
      </c>
      <c r="L49" s="286" t="s">
        <v>94</v>
      </c>
      <c r="M49" s="286" t="s">
        <v>94</v>
      </c>
      <c r="N49" s="286" t="s">
        <v>94</v>
      </c>
      <c r="O49" s="286" t="s">
        <v>94</v>
      </c>
      <c r="P49" s="286" t="s">
        <v>94</v>
      </c>
      <c r="Q49" s="286" t="s">
        <v>94</v>
      </c>
      <c r="R49" s="286" t="s">
        <v>94</v>
      </c>
      <c r="S49" s="286" t="s">
        <v>94</v>
      </c>
      <c r="T49" s="286" t="s">
        <v>94</v>
      </c>
      <c r="U49" s="286" t="s">
        <v>94</v>
      </c>
      <c r="V49" s="286" t="s">
        <v>94</v>
      </c>
      <c r="W49" s="286" t="s">
        <v>94</v>
      </c>
      <c r="X49" s="286" t="s">
        <v>94</v>
      </c>
      <c r="Y49" s="286" t="s">
        <v>94</v>
      </c>
      <c r="Z49" s="286" t="s">
        <v>94</v>
      </c>
    </row>
    <row r="50" spans="1:26">
      <c r="A50" s="871"/>
      <c r="B50" s="92" t="s">
        <v>524</v>
      </c>
      <c r="C50" s="286" t="s">
        <v>94</v>
      </c>
      <c r="D50" s="286" t="s">
        <v>94</v>
      </c>
      <c r="E50" s="286" t="s">
        <v>94</v>
      </c>
      <c r="F50" s="286" t="s">
        <v>94</v>
      </c>
      <c r="G50" s="286" t="s">
        <v>94</v>
      </c>
      <c r="H50" s="286" t="s">
        <v>94</v>
      </c>
      <c r="I50" s="286" t="s">
        <v>94</v>
      </c>
      <c r="J50" s="286" t="s">
        <v>94</v>
      </c>
      <c r="K50" s="286" t="s">
        <v>94</v>
      </c>
      <c r="L50" s="286" t="s">
        <v>94</v>
      </c>
      <c r="M50" s="286" t="s">
        <v>94</v>
      </c>
      <c r="N50" s="286" t="s">
        <v>94</v>
      </c>
      <c r="O50" s="286" t="s">
        <v>94</v>
      </c>
      <c r="P50" s="286" t="s">
        <v>94</v>
      </c>
      <c r="Q50" s="286" t="s">
        <v>94</v>
      </c>
      <c r="R50" s="286" t="s">
        <v>94</v>
      </c>
      <c r="S50" s="286" t="s">
        <v>94</v>
      </c>
      <c r="T50" s="286" t="s">
        <v>94</v>
      </c>
      <c r="U50" s="286" t="s">
        <v>94</v>
      </c>
      <c r="V50" s="286" t="s">
        <v>94</v>
      </c>
      <c r="W50" s="286" t="s">
        <v>94</v>
      </c>
      <c r="X50" s="286" t="s">
        <v>94</v>
      </c>
      <c r="Y50" s="286" t="s">
        <v>94</v>
      </c>
      <c r="Z50" s="286" t="s">
        <v>94</v>
      </c>
    </row>
    <row r="51" spans="1:26">
      <c r="A51" s="871"/>
      <c r="B51" s="92" t="s">
        <v>56</v>
      </c>
      <c r="C51" s="286" t="s">
        <v>94</v>
      </c>
      <c r="D51" s="286" t="s">
        <v>94</v>
      </c>
      <c r="E51" s="286" t="s">
        <v>94</v>
      </c>
      <c r="F51" s="286" t="s">
        <v>94</v>
      </c>
      <c r="G51" s="286" t="s">
        <v>94</v>
      </c>
      <c r="H51" s="286" t="s">
        <v>94</v>
      </c>
      <c r="I51" s="286" t="s">
        <v>94</v>
      </c>
      <c r="J51" s="286" t="s">
        <v>94</v>
      </c>
      <c r="K51" s="286" t="s">
        <v>94</v>
      </c>
      <c r="L51" s="286" t="s">
        <v>94</v>
      </c>
      <c r="M51" s="286" t="s">
        <v>94</v>
      </c>
      <c r="N51" s="286" t="s">
        <v>94</v>
      </c>
      <c r="O51" s="286" t="s">
        <v>94</v>
      </c>
      <c r="P51" s="286" t="s">
        <v>94</v>
      </c>
      <c r="Q51" s="286" t="s">
        <v>94</v>
      </c>
      <c r="R51" s="286" t="s">
        <v>94</v>
      </c>
      <c r="S51" s="286" t="s">
        <v>94</v>
      </c>
      <c r="T51" s="286" t="s">
        <v>94</v>
      </c>
      <c r="U51" s="286" t="s">
        <v>94</v>
      </c>
      <c r="V51" s="286" t="s">
        <v>94</v>
      </c>
      <c r="W51" s="286" t="s">
        <v>94</v>
      </c>
      <c r="X51" s="286" t="s">
        <v>94</v>
      </c>
      <c r="Y51" s="286" t="s">
        <v>94</v>
      </c>
      <c r="Z51" s="286" t="s">
        <v>94</v>
      </c>
    </row>
    <row r="52" spans="1:26">
      <c r="A52" s="871" t="s">
        <v>3</v>
      </c>
      <c r="B52" s="92" t="s">
        <v>84</v>
      </c>
      <c r="C52" s="286">
        <v>29.701000000000001</v>
      </c>
      <c r="D52" s="286">
        <v>33.99</v>
      </c>
      <c r="E52" s="286">
        <v>33.021999999999998</v>
      </c>
      <c r="F52" s="286">
        <v>37.402000000000001</v>
      </c>
      <c r="G52" s="286">
        <v>25.202999999999999</v>
      </c>
      <c r="H52" s="286">
        <v>23.51</v>
      </c>
      <c r="I52" s="286">
        <v>14.85</v>
      </c>
      <c r="J52" s="286">
        <v>12.81</v>
      </c>
      <c r="K52" s="286">
        <v>9.08</v>
      </c>
      <c r="L52" s="286">
        <v>9.5649999999999995</v>
      </c>
      <c r="M52" s="286"/>
      <c r="N52" s="286"/>
      <c r="O52" s="286"/>
      <c r="P52" s="286"/>
      <c r="Q52" s="286">
        <v>12.976000000000001</v>
      </c>
      <c r="R52" s="286">
        <v>14.231999999999999</v>
      </c>
      <c r="S52" s="286">
        <v>14.718999999999999</v>
      </c>
      <c r="T52" s="286">
        <v>14.818</v>
      </c>
      <c r="U52" s="286">
        <v>17.178999999999998</v>
      </c>
      <c r="V52" s="286">
        <v>15.012</v>
      </c>
      <c r="W52" s="286">
        <v>13.118</v>
      </c>
      <c r="X52" s="286">
        <v>11.5</v>
      </c>
      <c r="Y52" s="286">
        <v>10</v>
      </c>
      <c r="Z52" s="286">
        <v>9.8017800000000008</v>
      </c>
    </row>
    <row r="53" spans="1:26">
      <c r="A53" s="871"/>
      <c r="B53" s="92" t="s">
        <v>57</v>
      </c>
      <c r="C53" s="286">
        <v>15599</v>
      </c>
      <c r="D53" s="286">
        <v>15014</v>
      </c>
      <c r="E53" s="286">
        <v>14735</v>
      </c>
      <c r="F53" s="286">
        <v>13619</v>
      </c>
      <c r="G53" s="286">
        <v>11501</v>
      </c>
      <c r="H53" s="286">
        <v>9182</v>
      </c>
      <c r="I53" s="286">
        <v>5546</v>
      </c>
      <c r="J53" s="286">
        <v>4391</v>
      </c>
      <c r="K53" s="286">
        <v>3362</v>
      </c>
      <c r="L53" s="286">
        <v>3561</v>
      </c>
      <c r="M53" s="286">
        <v>3950</v>
      </c>
      <c r="N53" s="286">
        <v>5400</v>
      </c>
      <c r="O53" s="286">
        <v>5139</v>
      </c>
      <c r="P53" s="286">
        <v>5189</v>
      </c>
      <c r="Q53" s="286">
        <v>4816</v>
      </c>
      <c r="R53" s="286"/>
      <c r="S53" s="286"/>
      <c r="T53" s="286"/>
      <c r="U53" s="286"/>
      <c r="V53" s="286"/>
      <c r="W53" s="286"/>
      <c r="X53" s="286"/>
      <c r="Y53" s="286"/>
      <c r="Z53" s="286"/>
    </row>
    <row r="54" spans="1:26">
      <c r="A54" s="871"/>
      <c r="B54" s="92" t="s">
        <v>524</v>
      </c>
      <c r="C54" s="286">
        <v>15600</v>
      </c>
      <c r="D54" s="286">
        <v>15000</v>
      </c>
      <c r="E54" s="286">
        <v>14700</v>
      </c>
      <c r="F54" s="286">
        <v>13600</v>
      </c>
      <c r="G54" s="286">
        <v>11500</v>
      </c>
      <c r="H54" s="286">
        <v>9200</v>
      </c>
      <c r="I54" s="286">
        <v>6000</v>
      </c>
      <c r="J54" s="286">
        <v>5000</v>
      </c>
      <c r="K54" s="286">
        <v>3363</v>
      </c>
      <c r="L54" s="286">
        <v>3562</v>
      </c>
      <c r="M54" s="286">
        <v>3950</v>
      </c>
      <c r="N54" s="286">
        <v>5400</v>
      </c>
      <c r="O54" s="286">
        <v>5139</v>
      </c>
      <c r="P54" s="286">
        <v>5200</v>
      </c>
      <c r="Q54" s="286">
        <v>4700</v>
      </c>
      <c r="R54" s="286">
        <v>4891</v>
      </c>
      <c r="S54" s="286">
        <v>4900</v>
      </c>
      <c r="T54" s="286">
        <v>4600</v>
      </c>
      <c r="U54" s="286">
        <v>5000</v>
      </c>
      <c r="V54" s="286">
        <v>4817</v>
      </c>
      <c r="W54" s="286">
        <v>4900</v>
      </c>
      <c r="X54" s="286">
        <v>4700</v>
      </c>
      <c r="Y54" s="286">
        <v>4300</v>
      </c>
      <c r="Z54" s="286">
        <v>3780</v>
      </c>
    </row>
    <row r="55" spans="1:26">
      <c r="A55" s="871"/>
      <c r="B55" s="92" t="s">
        <v>56</v>
      </c>
      <c r="C55" s="286">
        <v>1904.0323097634464</v>
      </c>
      <c r="D55" s="286">
        <v>2263.8870387638203</v>
      </c>
      <c r="E55" s="286">
        <v>2241.0587037665423</v>
      </c>
      <c r="F55" s="286">
        <v>2746.3103017842718</v>
      </c>
      <c r="G55" s="286">
        <v>2191.3746630727765</v>
      </c>
      <c r="H55" s="286">
        <v>2560.4443476366805</v>
      </c>
      <c r="I55" s="286">
        <v>2677.6054814280565</v>
      </c>
      <c r="J55" s="286">
        <v>2917.3309041220677</v>
      </c>
      <c r="K55" s="286">
        <v>2700.7733491969066</v>
      </c>
      <c r="L55" s="286">
        <v>2686.043246279135</v>
      </c>
      <c r="M55" s="286"/>
      <c r="N55" s="286"/>
      <c r="O55" s="286"/>
      <c r="P55" s="286"/>
      <c r="Q55" s="286">
        <v>2694.3521594684385</v>
      </c>
      <c r="R55" s="286">
        <v>2940.1000000000004</v>
      </c>
      <c r="S55" s="286">
        <v>3000</v>
      </c>
      <c r="T55" s="286">
        <v>3217.4</v>
      </c>
      <c r="U55" s="286">
        <v>3120</v>
      </c>
      <c r="V55" s="286">
        <v>3190.8</v>
      </c>
      <c r="W55" s="286">
        <v>3081.6</v>
      </c>
      <c r="X55" s="286">
        <v>2446.8000000000002</v>
      </c>
      <c r="Y55" s="286">
        <v>2325.6</v>
      </c>
      <c r="Z55" s="286">
        <v>2592.6999999999998</v>
      </c>
    </row>
    <row r="56" spans="1:26">
      <c r="A56" s="872" t="s">
        <v>32</v>
      </c>
      <c r="B56" s="92" t="s">
        <v>84</v>
      </c>
      <c r="C56" s="286"/>
      <c r="D56" s="286">
        <v>48</v>
      </c>
      <c r="E56" s="286">
        <v>59</v>
      </c>
      <c r="F56" s="286">
        <v>32.694000000000003</v>
      </c>
      <c r="G56" s="286">
        <v>51.972000000000001</v>
      </c>
      <c r="H56" s="286">
        <v>56.5</v>
      </c>
      <c r="I56" s="286">
        <v>50.616999999999997</v>
      </c>
      <c r="J56" s="286">
        <v>50.783999999999999</v>
      </c>
      <c r="K56" s="286">
        <v>55.356000000000002</v>
      </c>
      <c r="L56" s="286">
        <v>60.9</v>
      </c>
      <c r="M56" s="286">
        <v>130</v>
      </c>
      <c r="N56" s="286">
        <v>130</v>
      </c>
      <c r="O56" s="286">
        <v>126.62</v>
      </c>
      <c r="P56" s="286">
        <v>86.36</v>
      </c>
      <c r="Q56" s="286">
        <v>100</v>
      </c>
      <c r="R56" s="286">
        <v>87.74</v>
      </c>
      <c r="S56" s="286">
        <v>60.69</v>
      </c>
      <c r="T56" s="286">
        <v>81.98</v>
      </c>
      <c r="U56" s="286">
        <v>50.52</v>
      </c>
      <c r="V56" s="286">
        <v>70.819999999999993</v>
      </c>
      <c r="W56" s="286"/>
      <c r="X56" s="286">
        <v>43.258899999999997</v>
      </c>
      <c r="Y56" s="286">
        <v>35.1464</v>
      </c>
      <c r="Z56" s="286">
        <v>122.9</v>
      </c>
    </row>
    <row r="57" spans="1:26">
      <c r="A57" s="872"/>
      <c r="B57" s="92" t="s">
        <v>57</v>
      </c>
      <c r="C57" s="286"/>
      <c r="D57" s="286">
        <v>66749.969769035422</v>
      </c>
      <c r="E57" s="286">
        <v>72408.3164885937</v>
      </c>
      <c r="F57" s="286">
        <v>35361.413748564868</v>
      </c>
      <c r="G57" s="286">
        <v>38481.025007463199</v>
      </c>
      <c r="H57" s="286">
        <v>38593.032812796358</v>
      </c>
      <c r="I57" s="286">
        <v>36000</v>
      </c>
      <c r="J57" s="286">
        <v>35264</v>
      </c>
      <c r="K57" s="286">
        <v>36500</v>
      </c>
      <c r="L57" s="286">
        <v>45070.397111913357</v>
      </c>
      <c r="M57" s="286">
        <v>105300</v>
      </c>
      <c r="N57" s="286">
        <v>164112.49624615384</v>
      </c>
      <c r="O57" s="286">
        <v>109090.90909090909</v>
      </c>
      <c r="P57" s="286">
        <v>78070</v>
      </c>
      <c r="Q57" s="286">
        <v>96255.454545454544</v>
      </c>
      <c r="R57" s="286"/>
      <c r="S57" s="286"/>
      <c r="T57" s="286"/>
      <c r="U57" s="286"/>
      <c r="V57" s="286"/>
      <c r="W57" s="538">
        <v>54525</v>
      </c>
      <c r="X57" s="286"/>
      <c r="Y57" s="286"/>
      <c r="Z57" s="286"/>
    </row>
    <row r="58" spans="1:26">
      <c r="A58" s="872"/>
      <c r="B58" s="92" t="s">
        <v>524</v>
      </c>
      <c r="C58" s="286">
        <v>44000</v>
      </c>
      <c r="D58" s="286">
        <v>34500</v>
      </c>
      <c r="E58" s="286">
        <v>34000</v>
      </c>
      <c r="F58" s="286">
        <v>30828</v>
      </c>
      <c r="G58" s="286">
        <v>33152</v>
      </c>
      <c r="H58" s="286">
        <v>39253</v>
      </c>
      <c r="I58" s="286">
        <v>40000</v>
      </c>
      <c r="J58" s="286">
        <v>44000</v>
      </c>
      <c r="K58" s="286">
        <v>47000</v>
      </c>
      <c r="L58" s="286">
        <v>55210</v>
      </c>
      <c r="M58" s="286">
        <v>78930</v>
      </c>
      <c r="N58" s="286">
        <v>168488</v>
      </c>
      <c r="O58" s="286">
        <v>155527</v>
      </c>
      <c r="P58" s="286">
        <v>106505</v>
      </c>
      <c r="Q58" s="286">
        <v>97351</v>
      </c>
      <c r="R58" s="286">
        <v>143836</v>
      </c>
      <c r="S58" s="286">
        <v>172828</v>
      </c>
      <c r="T58" s="286">
        <v>192081</v>
      </c>
      <c r="U58" s="286">
        <v>211437</v>
      </c>
      <c r="V58" s="286">
        <v>231108</v>
      </c>
      <c r="W58" s="286"/>
      <c r="X58" s="286"/>
      <c r="Y58" s="286"/>
      <c r="Z58" s="286"/>
    </row>
    <row r="59" spans="1:26">
      <c r="A59" s="872"/>
      <c r="B59" s="92" t="s">
        <v>56</v>
      </c>
      <c r="C59" s="286"/>
      <c r="D59" s="286">
        <v>719.10144927536237</v>
      </c>
      <c r="E59" s="286">
        <v>814.82352941176475</v>
      </c>
      <c r="F59" s="286">
        <v>924.56710674716396</v>
      </c>
      <c r="G59" s="286">
        <v>1350.5877244673263</v>
      </c>
      <c r="H59" s="286">
        <v>1463.9948167345428</v>
      </c>
      <c r="I59" s="286">
        <v>1406.0277777777778</v>
      </c>
      <c r="J59" s="286">
        <v>1440.10889292196</v>
      </c>
      <c r="K59" s="286">
        <v>1516.6027397260275</v>
      </c>
      <c r="L59" s="286">
        <v>1351.219512195122</v>
      </c>
      <c r="M59" s="286">
        <v>1234.5679012345679</v>
      </c>
      <c r="N59" s="286">
        <v>771.56830160011395</v>
      </c>
      <c r="O59" s="286">
        <v>1100</v>
      </c>
      <c r="P59" s="286">
        <v>1100</v>
      </c>
      <c r="Q59" s="286">
        <v>1100</v>
      </c>
      <c r="R59" s="286">
        <v>697.40000000000009</v>
      </c>
      <c r="S59" s="286">
        <v>609.9</v>
      </c>
      <c r="T59" s="286">
        <v>568.20000000000005</v>
      </c>
      <c r="U59" s="286">
        <v>533.80000000000007</v>
      </c>
      <c r="V59" s="286">
        <v>504.5</v>
      </c>
      <c r="W59" s="286">
        <v>647</v>
      </c>
      <c r="X59" s="286">
        <v>581.20000000000005</v>
      </c>
      <c r="Y59" s="286">
        <v>758.1</v>
      </c>
      <c r="Z59" s="286">
        <v>758.1</v>
      </c>
    </row>
    <row r="60" spans="1:26">
      <c r="A60" s="871" t="s">
        <v>1</v>
      </c>
      <c r="B60" s="92" t="s">
        <v>84</v>
      </c>
      <c r="C60" s="286">
        <v>10.676</v>
      </c>
      <c r="D60" s="286">
        <v>7.3150000000000004</v>
      </c>
      <c r="E60" s="286">
        <v>13.981</v>
      </c>
      <c r="F60" s="286">
        <v>20.035</v>
      </c>
      <c r="G60" s="286">
        <v>29.971</v>
      </c>
      <c r="H60" s="286">
        <v>45.62</v>
      </c>
      <c r="I60" s="286">
        <v>27.068000000000001</v>
      </c>
      <c r="J60" s="286">
        <v>17.463000000000001</v>
      </c>
      <c r="K60" s="286">
        <v>17.158999999999999</v>
      </c>
      <c r="L60" s="286">
        <v>27.245288109999997</v>
      </c>
      <c r="M60" s="286">
        <v>31.882519792322654</v>
      </c>
      <c r="N60" s="286">
        <v>38.286598822110861</v>
      </c>
      <c r="O60" s="286">
        <v>31.317408508785725</v>
      </c>
      <c r="P60" s="286">
        <v>29.898778970529214</v>
      </c>
      <c r="Q60" s="286">
        <v>34.529467671035967</v>
      </c>
      <c r="R60" s="286">
        <v>25.893561416438747</v>
      </c>
      <c r="S60" s="286">
        <v>19.015999999999998</v>
      </c>
      <c r="T60" s="286">
        <v>23.591000000000001</v>
      </c>
      <c r="U60" s="286">
        <v>24.893999999999998</v>
      </c>
      <c r="V60" s="286">
        <v>22.0146002869357</v>
      </c>
      <c r="W60" s="286">
        <v>7.7793276751220093</v>
      </c>
      <c r="X60" s="286">
        <v>45.381</v>
      </c>
      <c r="Y60" s="286">
        <v>23.144418363708819</v>
      </c>
      <c r="Z60" s="286">
        <f>32499/1000</f>
        <v>32.499000000000002</v>
      </c>
    </row>
    <row r="61" spans="1:26">
      <c r="A61" s="871"/>
      <c r="B61" s="92" t="s">
        <v>57</v>
      </c>
      <c r="C61" s="286">
        <v>9000.1888217522664</v>
      </c>
      <c r="D61" s="286">
        <v>10799.553737448867</v>
      </c>
      <c r="E61" s="286">
        <v>11600.431427860283</v>
      </c>
      <c r="F61" s="286">
        <v>15147.82</v>
      </c>
      <c r="G61" s="286">
        <v>13791.779999999999</v>
      </c>
      <c r="H61" s="286">
        <v>25434</v>
      </c>
      <c r="I61" s="286">
        <v>14960</v>
      </c>
      <c r="J61" s="286">
        <v>10035.648675112128</v>
      </c>
      <c r="K61" s="286">
        <v>11114</v>
      </c>
      <c r="L61" s="286">
        <v>19423.150000000001</v>
      </c>
      <c r="M61" s="286">
        <v>20602.192510340683</v>
      </c>
      <c r="N61" s="286">
        <v>25202.111985677766</v>
      </c>
      <c r="O61" s="286">
        <v>13885.691252517019</v>
      </c>
      <c r="P61" s="286">
        <v>18438.109514689197</v>
      </c>
      <c r="Q61" s="286">
        <v>22588.440591172686</v>
      </c>
      <c r="R61" s="286">
        <v>15966.776385160214</v>
      </c>
      <c r="S61" s="286">
        <v>11083.474914996732</v>
      </c>
      <c r="T61" s="286">
        <v>10643.281392341809</v>
      </c>
      <c r="U61" s="286">
        <v>14060</v>
      </c>
      <c r="V61" s="286">
        <v>13820.463640210681</v>
      </c>
      <c r="W61" s="286">
        <v>5689.4377816723809</v>
      </c>
      <c r="X61" s="286">
        <v>14583.745482952498</v>
      </c>
      <c r="Y61" s="286">
        <v>14492.923211429454</v>
      </c>
      <c r="Z61" s="286"/>
    </row>
    <row r="62" spans="1:26">
      <c r="A62" s="871"/>
      <c r="B62" s="92" t="s">
        <v>524</v>
      </c>
      <c r="C62" s="286">
        <v>9000</v>
      </c>
      <c r="D62" s="286">
        <v>10800</v>
      </c>
      <c r="E62" s="286">
        <v>11600</v>
      </c>
      <c r="F62" s="286">
        <v>15000</v>
      </c>
      <c r="G62" s="286">
        <v>23000</v>
      </c>
      <c r="H62" s="286">
        <v>26000</v>
      </c>
      <c r="I62" s="286">
        <v>45000</v>
      </c>
      <c r="J62" s="286">
        <v>23928</v>
      </c>
      <c r="K62" s="286">
        <v>62877</v>
      </c>
      <c r="L62" s="286">
        <v>60778</v>
      </c>
      <c r="M62" s="286">
        <v>59988</v>
      </c>
      <c r="N62" s="286">
        <v>60229</v>
      </c>
      <c r="O62" s="286">
        <v>64080</v>
      </c>
      <c r="P62" s="286">
        <v>63939</v>
      </c>
      <c r="Q62" s="286">
        <v>70337</v>
      </c>
      <c r="R62" s="286">
        <v>79255</v>
      </c>
      <c r="S62" s="286">
        <v>79154</v>
      </c>
      <c r="T62" s="286">
        <v>82334</v>
      </c>
      <c r="U62" s="286">
        <v>85443</v>
      </c>
      <c r="V62" s="286">
        <v>88482</v>
      </c>
      <c r="W62" s="286">
        <v>33532</v>
      </c>
      <c r="X62" s="286">
        <v>26997</v>
      </c>
      <c r="Y62" s="286">
        <v>21956</v>
      </c>
      <c r="Z62" s="286">
        <v>20446</v>
      </c>
    </row>
    <row r="63" spans="1:26">
      <c r="A63" s="871"/>
      <c r="B63" s="92" t="s">
        <v>56</v>
      </c>
      <c r="C63" s="533">
        <v>1186.1973355711737</v>
      </c>
      <c r="D63" s="533">
        <v>677.342803030303</v>
      </c>
      <c r="E63" s="533">
        <v>1205.2137963095408</v>
      </c>
      <c r="F63" s="533">
        <v>1322.6325636296181</v>
      </c>
      <c r="G63" s="533">
        <v>2173.1060095216139</v>
      </c>
      <c r="H63" s="533">
        <v>1793.6620272076748</v>
      </c>
      <c r="I63" s="533">
        <v>1809.3582887700534</v>
      </c>
      <c r="J63" s="533">
        <v>1740.0967855029944</v>
      </c>
      <c r="K63" s="533">
        <v>1543.9085837682203</v>
      </c>
      <c r="L63" s="533">
        <v>1402.7224271037394</v>
      </c>
      <c r="M63" s="533">
        <v>1547.5304279542156</v>
      </c>
      <c r="N63" s="533">
        <v>1519.1821559982332</v>
      </c>
      <c r="O63" s="533">
        <v>2255.3726666728894</v>
      </c>
      <c r="P63" s="533">
        <v>1621.5750832106501</v>
      </c>
      <c r="Q63" s="533">
        <v>1528.6344150967952</v>
      </c>
      <c r="R63" s="533">
        <v>1621.7150407708252</v>
      </c>
      <c r="S63" s="533">
        <v>1715.7074063721655</v>
      </c>
      <c r="T63" s="533">
        <v>2216.5156712829653</v>
      </c>
      <c r="U63" s="533">
        <v>1770.5547652916075</v>
      </c>
      <c r="V63" s="533">
        <v>1592.8988245288785</v>
      </c>
      <c r="W63" s="533">
        <v>1367.3280161674106</v>
      </c>
      <c r="X63" s="533">
        <v>3111.7520566337089</v>
      </c>
      <c r="Y63" s="533">
        <v>1596.946180288639</v>
      </c>
      <c r="Z63" s="286">
        <v>1767.4</v>
      </c>
    </row>
    <row r="64" spans="1:26">
      <c r="A64" s="871" t="s">
        <v>0</v>
      </c>
      <c r="B64" s="92" t="s">
        <v>84</v>
      </c>
      <c r="C64" s="286">
        <v>190</v>
      </c>
      <c r="D64" s="286">
        <v>160</v>
      </c>
      <c r="E64" s="286">
        <v>114</v>
      </c>
      <c r="F64" s="286">
        <v>94</v>
      </c>
      <c r="G64" s="286">
        <v>78</v>
      </c>
      <c r="H64" s="286">
        <v>83</v>
      </c>
      <c r="I64" s="286">
        <v>44</v>
      </c>
      <c r="J64" s="286">
        <v>104</v>
      </c>
      <c r="K64" s="286">
        <v>49</v>
      </c>
      <c r="L64" s="286">
        <v>59</v>
      </c>
      <c r="M64" s="286">
        <v>110</v>
      </c>
      <c r="N64" s="286">
        <v>125</v>
      </c>
      <c r="O64" s="286">
        <v>139</v>
      </c>
      <c r="P64" s="286">
        <v>147</v>
      </c>
      <c r="Q64" s="286">
        <v>184</v>
      </c>
      <c r="R64" s="286">
        <v>171</v>
      </c>
      <c r="S64" s="286"/>
      <c r="T64" s="286">
        <v>240</v>
      </c>
      <c r="U64" s="286">
        <v>240</v>
      </c>
      <c r="V64" s="286">
        <v>219</v>
      </c>
      <c r="W64" s="286">
        <v>203</v>
      </c>
      <c r="X64" s="286">
        <v>162</v>
      </c>
      <c r="Y64" s="286">
        <v>183</v>
      </c>
      <c r="Z64" s="286">
        <v>254.42</v>
      </c>
    </row>
    <row r="65" spans="1:26">
      <c r="A65" s="871"/>
      <c r="B65" s="92" t="s">
        <v>57</v>
      </c>
      <c r="C65" s="286">
        <v>76486</v>
      </c>
      <c r="D65" s="286">
        <v>67108</v>
      </c>
      <c r="E65" s="286">
        <v>55588</v>
      </c>
      <c r="F65" s="286">
        <v>47293</v>
      </c>
      <c r="G65" s="286">
        <v>55584</v>
      </c>
      <c r="H65" s="286">
        <v>51167</v>
      </c>
      <c r="I65" s="286">
        <v>38865</v>
      </c>
      <c r="J65" s="286">
        <v>75202</v>
      </c>
      <c r="K65" s="286">
        <v>68622</v>
      </c>
      <c r="L65" s="286">
        <v>62737</v>
      </c>
      <c r="M65" s="286">
        <v>94174.86</v>
      </c>
      <c r="N65" s="286">
        <v>117287.211</v>
      </c>
      <c r="O65" s="286">
        <v>92705.101509999993</v>
      </c>
      <c r="P65" s="286">
        <v>125716.68406</v>
      </c>
      <c r="Q65" s="286">
        <v>128667.95759000001</v>
      </c>
      <c r="R65" s="286">
        <v>132125.90445999999</v>
      </c>
      <c r="S65" s="286"/>
      <c r="T65" s="286">
        <v>118967.37633</v>
      </c>
      <c r="U65" s="286">
        <v>136411.63089999999</v>
      </c>
      <c r="V65" s="286">
        <v>131036.83266700001</v>
      </c>
      <c r="W65" s="286">
        <v>104759.3511</v>
      </c>
      <c r="X65" s="286">
        <v>99029</v>
      </c>
      <c r="Y65" s="286">
        <v>117693</v>
      </c>
      <c r="Z65" s="286">
        <v>154023</v>
      </c>
    </row>
    <row r="66" spans="1:26">
      <c r="A66" s="871"/>
      <c r="B66" s="92" t="s">
        <v>524</v>
      </c>
      <c r="C66" s="286">
        <v>76486</v>
      </c>
      <c r="D66" s="286">
        <v>67108</v>
      </c>
      <c r="E66" s="286">
        <v>55588</v>
      </c>
      <c r="F66" s="286">
        <v>47293</v>
      </c>
      <c r="G66" s="286">
        <v>55584</v>
      </c>
      <c r="H66" s="286">
        <v>51167</v>
      </c>
      <c r="I66" s="286">
        <v>38865</v>
      </c>
      <c r="J66" s="286">
        <v>75202</v>
      </c>
      <c r="K66" s="286">
        <v>77483</v>
      </c>
      <c r="L66" s="286">
        <v>93000</v>
      </c>
      <c r="M66" s="286">
        <v>94175</v>
      </c>
      <c r="N66" s="286">
        <v>117287</v>
      </c>
      <c r="O66" s="286">
        <v>92705</v>
      </c>
      <c r="P66" s="286">
        <v>125717</v>
      </c>
      <c r="Q66" s="286">
        <v>128668</v>
      </c>
      <c r="R66" s="286">
        <v>132126</v>
      </c>
      <c r="S66" s="286">
        <v>102537</v>
      </c>
      <c r="T66" s="286">
        <v>118967</v>
      </c>
      <c r="U66" s="286">
        <v>136412</v>
      </c>
      <c r="V66" s="286">
        <v>102795</v>
      </c>
      <c r="W66" s="286">
        <v>104759</v>
      </c>
      <c r="X66" s="286">
        <v>99029</v>
      </c>
      <c r="Y66" s="286">
        <v>154023</v>
      </c>
      <c r="Z66" s="286">
        <v>136126</v>
      </c>
    </row>
    <row r="67" spans="1:26">
      <c r="A67" s="871"/>
      <c r="B67" s="92" t="s">
        <v>56</v>
      </c>
      <c r="C67" s="286">
        <v>2484.1147399524098</v>
      </c>
      <c r="D67" s="286">
        <v>2384.2164868570067</v>
      </c>
      <c r="E67" s="286">
        <v>2050.80233143844</v>
      </c>
      <c r="F67" s="286">
        <v>1987.6091599179583</v>
      </c>
      <c r="G67" s="286">
        <v>1403.2815198618307</v>
      </c>
      <c r="H67" s="286">
        <v>1622.1392694510134</v>
      </c>
      <c r="I67" s="286">
        <v>1132.1240190402675</v>
      </c>
      <c r="J67" s="286">
        <v>1382.9419430334299</v>
      </c>
      <c r="K67" s="286">
        <v>714.05671650491092</v>
      </c>
      <c r="L67" s="286">
        <v>940.43387474695953</v>
      </c>
      <c r="M67" s="286">
        <v>1168.0399631069267</v>
      </c>
      <c r="N67" s="286">
        <v>1065.7598465701431</v>
      </c>
      <c r="O67" s="286">
        <v>1499.3781111927938</v>
      </c>
      <c r="P67" s="286">
        <v>1169.2958742838161</v>
      </c>
      <c r="Q67" s="286">
        <v>1430.0374657870559</v>
      </c>
      <c r="R67" s="286">
        <v>1294.2200902909908</v>
      </c>
      <c r="S67" s="286"/>
      <c r="T67" s="286">
        <v>2017.3597788209709</v>
      </c>
      <c r="U67" s="286">
        <v>1759.3807684620242</v>
      </c>
      <c r="V67" s="286">
        <v>1671.285817450565</v>
      </c>
      <c r="W67" s="286">
        <v>1937.7745076544293</v>
      </c>
      <c r="X67" s="286">
        <v>1639.6</v>
      </c>
      <c r="Y67" s="286">
        <v>1264.9000000000001</v>
      </c>
      <c r="Z67" s="286">
        <v>1739.7</v>
      </c>
    </row>
    <row r="68" spans="1:26">
      <c r="A68" s="17"/>
      <c r="B68" s="17"/>
      <c r="C68" s="17"/>
      <c r="D68" s="17"/>
      <c r="E68" s="17"/>
      <c r="F68" s="17"/>
      <c r="G68" s="17"/>
      <c r="H68" s="17"/>
      <c r="I68" s="17"/>
      <c r="J68" s="17"/>
      <c r="K68" s="17"/>
      <c r="L68" s="17"/>
      <c r="M68" s="17"/>
      <c r="P68" s="17"/>
    </row>
    <row r="69" spans="1:26" ht="14.7" customHeight="1">
      <c r="A69" s="44" t="s">
        <v>18</v>
      </c>
      <c r="B69" s="13"/>
      <c r="D69" s="13"/>
      <c r="E69" s="13"/>
      <c r="F69" s="13"/>
      <c r="G69" s="13"/>
      <c r="H69" s="13"/>
      <c r="I69" s="13"/>
      <c r="J69" s="13"/>
      <c r="K69" s="13"/>
      <c r="L69" s="13"/>
      <c r="M69" s="13"/>
      <c r="P69" s="17"/>
    </row>
    <row r="70" spans="1:26" ht="17.25" customHeight="1">
      <c r="A70" s="17"/>
      <c r="B70" s="17"/>
      <c r="D70" s="17"/>
      <c r="G70" s="43"/>
      <c r="H70" s="43"/>
      <c r="I70" s="43"/>
      <c r="J70" s="43"/>
      <c r="K70" s="43"/>
      <c r="L70" s="43"/>
      <c r="M70" s="43"/>
      <c r="P70" s="17"/>
    </row>
    <row r="71" spans="1:26">
      <c r="A71" s="13" t="s">
        <v>383</v>
      </c>
      <c r="B71" s="17"/>
      <c r="D71" s="43"/>
      <c r="G71" s="43"/>
      <c r="H71" s="43"/>
      <c r="I71" s="43"/>
      <c r="J71" s="43"/>
      <c r="K71" s="43"/>
      <c r="L71" s="43"/>
      <c r="M71" s="43"/>
      <c r="P71" s="17"/>
    </row>
    <row r="72" spans="1:26">
      <c r="A72" s="17"/>
      <c r="B72" s="17"/>
      <c r="D72" s="43"/>
      <c r="G72" s="43"/>
      <c r="H72" s="43"/>
      <c r="I72" s="43"/>
      <c r="J72" s="43"/>
      <c r="K72" s="43"/>
      <c r="L72" s="43"/>
      <c r="M72" s="43"/>
      <c r="P72" s="17"/>
    </row>
    <row r="73" spans="1:26" ht="14.7" customHeight="1">
      <c r="A73" s="41" t="s">
        <v>122</v>
      </c>
      <c r="B73" s="17"/>
      <c r="D73" s="17"/>
      <c r="E73" s="17"/>
      <c r="F73" s="17"/>
      <c r="G73" s="17"/>
      <c r="H73" s="17"/>
      <c r="I73" s="17"/>
      <c r="J73" s="17"/>
      <c r="K73" s="17"/>
      <c r="L73" s="17"/>
      <c r="M73" s="17"/>
      <c r="P73" s="17"/>
    </row>
    <row r="74" spans="1:26">
      <c r="A74" s="43"/>
      <c r="B74" s="17"/>
      <c r="D74" s="41"/>
      <c r="G74" s="43"/>
      <c r="H74" s="43"/>
      <c r="I74" s="43"/>
      <c r="J74" s="43"/>
      <c r="K74" s="43"/>
      <c r="L74" s="43"/>
      <c r="M74" s="43"/>
      <c r="P74" s="17"/>
    </row>
    <row r="75" spans="1:26" ht="14.7" customHeight="1">
      <c r="A75" s="17" t="s">
        <v>123</v>
      </c>
      <c r="B75" s="57"/>
      <c r="D75" s="42"/>
      <c r="E75" s="42"/>
      <c r="F75" s="42"/>
      <c r="G75" s="42"/>
      <c r="H75" s="42"/>
      <c r="I75" s="42"/>
      <c r="J75" s="42"/>
      <c r="K75" s="42"/>
      <c r="L75" s="42"/>
      <c r="M75" s="42"/>
      <c r="P75" s="17"/>
    </row>
    <row r="76" spans="1:26">
      <c r="B76" s="17"/>
      <c r="C76" s="42"/>
      <c r="D76" s="42"/>
      <c r="E76" s="42"/>
      <c r="F76" s="42"/>
      <c r="G76" s="42"/>
      <c r="H76" s="42"/>
      <c r="I76" s="42"/>
      <c r="J76" s="42"/>
      <c r="K76" s="42"/>
      <c r="L76" s="42"/>
      <c r="M76" s="42"/>
      <c r="P76" s="17"/>
    </row>
    <row r="77" spans="1:26">
      <c r="A77" s="17" t="s">
        <v>568</v>
      </c>
      <c r="B77" s="17"/>
      <c r="C77" s="42"/>
      <c r="D77" s="42"/>
      <c r="E77" s="42"/>
      <c r="F77" s="42"/>
      <c r="G77" s="42"/>
      <c r="H77" s="42"/>
      <c r="I77" s="42"/>
      <c r="J77" s="42"/>
      <c r="K77" s="42"/>
      <c r="L77" s="42"/>
      <c r="M77" s="42"/>
      <c r="P77" s="17"/>
    </row>
    <row r="78" spans="1:26">
      <c r="B78" s="17"/>
      <c r="C78" s="42"/>
      <c r="D78" s="42"/>
      <c r="E78" s="42"/>
      <c r="F78" s="42"/>
      <c r="G78" s="42"/>
      <c r="H78" s="42"/>
      <c r="I78" s="42"/>
      <c r="J78" s="42"/>
      <c r="K78" s="42"/>
      <c r="L78" s="42"/>
      <c r="M78" s="42"/>
      <c r="P78" s="17"/>
    </row>
    <row r="79" spans="1:26">
      <c r="A79" s="17" t="s">
        <v>3172</v>
      </c>
      <c r="B79" s="17"/>
      <c r="C79" s="17"/>
      <c r="D79" s="17"/>
      <c r="E79" s="17"/>
      <c r="F79" s="17"/>
      <c r="G79" s="17"/>
      <c r="H79" s="17"/>
      <c r="I79" s="17"/>
      <c r="J79" s="17"/>
      <c r="K79" s="17"/>
      <c r="L79" s="17"/>
      <c r="M79" s="17"/>
      <c r="P79" s="17"/>
    </row>
    <row r="80" spans="1:26">
      <c r="B80" s="17"/>
      <c r="C80" s="17"/>
      <c r="D80" s="17"/>
      <c r="E80" s="17"/>
      <c r="F80" s="17"/>
      <c r="G80" s="17"/>
      <c r="H80" s="17"/>
      <c r="I80" s="17"/>
      <c r="J80" s="17"/>
      <c r="K80" s="17"/>
      <c r="L80" s="17"/>
      <c r="M80" s="17"/>
      <c r="P80" s="17"/>
    </row>
    <row r="81" spans="1:16">
      <c r="A81" s="17" t="s">
        <v>3171</v>
      </c>
      <c r="B81" s="17"/>
      <c r="C81" s="17"/>
      <c r="D81" s="17"/>
      <c r="E81" s="17"/>
      <c r="F81" s="17"/>
      <c r="G81" s="17"/>
      <c r="H81" s="17"/>
      <c r="I81" s="17"/>
      <c r="J81" s="17"/>
      <c r="K81" s="17"/>
      <c r="L81" s="17"/>
      <c r="M81" s="17"/>
      <c r="P81" s="17"/>
    </row>
    <row r="82" spans="1:16">
      <c r="A82" s="17"/>
      <c r="B82" s="17"/>
      <c r="C82" s="17"/>
      <c r="D82" s="17"/>
      <c r="E82" s="17"/>
      <c r="F82" s="17"/>
      <c r="G82" s="17"/>
      <c r="H82" s="17"/>
      <c r="I82" s="17"/>
      <c r="J82" s="17"/>
      <c r="K82" s="17"/>
      <c r="L82" s="17"/>
      <c r="M82" s="17"/>
      <c r="P82" s="17"/>
    </row>
    <row r="83" spans="1:16">
      <c r="A83" s="53" t="s">
        <v>2746</v>
      </c>
    </row>
    <row r="85" spans="1:16">
      <c r="A85" s="53" t="s">
        <v>3405</v>
      </c>
    </row>
    <row r="86" spans="1:16">
      <c r="A86" s="53"/>
    </row>
    <row r="87" spans="1:16">
      <c r="A87" s="53" t="s">
        <v>102</v>
      </c>
    </row>
  </sheetData>
  <mergeCells count="16">
    <mergeCell ref="A4:A7"/>
    <mergeCell ref="A8:A11"/>
    <mergeCell ref="A16:A19"/>
    <mergeCell ref="A24:A27"/>
    <mergeCell ref="A28:A31"/>
    <mergeCell ref="A12:A15"/>
    <mergeCell ref="A20:A23"/>
    <mergeCell ref="A32:A35"/>
    <mergeCell ref="A36:A39"/>
    <mergeCell ref="A60:A63"/>
    <mergeCell ref="A64:A67"/>
    <mergeCell ref="A40:A43"/>
    <mergeCell ref="A44:A47"/>
    <mergeCell ref="A48:A51"/>
    <mergeCell ref="A52:A55"/>
    <mergeCell ref="A56:A59"/>
  </mergeCells>
  <conditionalFormatting sqref="C3:M3">
    <cfRule type="expression" dxfId="35" priority="2" stopIfTrue="1">
      <formula>ISNA(ACTIVECELL)</formula>
    </cfRule>
  </conditionalFormatting>
  <conditionalFormatting sqref="N1:O2">
    <cfRule type="expression" dxfId="34" priority="1" stopIfTrue="1">
      <formula>#N/A</formula>
    </cfRule>
  </conditionalFormatting>
  <hyperlinks>
    <hyperlink ref="AB3" location="Content!A1" display="Back to content page" xr:uid="{00000000-0004-0000-3501-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AB45"/>
  <sheetViews>
    <sheetView topLeftCell="A37" zoomScale="88" zoomScaleNormal="88" workbookViewId="0">
      <selection activeCell="K58" sqref="K58"/>
    </sheetView>
  </sheetViews>
  <sheetFormatPr defaultColWidth="9.21875" defaultRowHeight="18" customHeight="1"/>
  <cols>
    <col min="1" max="1" width="36.5546875" style="17" customWidth="1"/>
    <col min="2" max="25" width="11.77734375" style="17" customWidth="1"/>
    <col min="26" max="26" width="12.21875" style="17" customWidth="1"/>
    <col min="27" max="27" width="15.21875" style="17" customWidth="1"/>
    <col min="28" max="28" width="21.77734375" style="17" customWidth="1"/>
    <col min="29" max="29" width="21.21875" style="17" customWidth="1"/>
    <col min="30" max="16384" width="9.21875" style="17"/>
  </cols>
  <sheetData>
    <row r="1" spans="1:28" ht="18" customHeight="1">
      <c r="A1" s="44" t="s">
        <v>2920</v>
      </c>
      <c r="B1" s="43"/>
      <c r="C1" s="43"/>
      <c r="D1" s="43"/>
      <c r="E1" s="43"/>
      <c r="F1" s="43"/>
      <c r="G1" s="43"/>
      <c r="H1" s="43"/>
      <c r="I1" s="43"/>
      <c r="J1" s="43"/>
      <c r="K1" s="43"/>
      <c r="L1" s="43"/>
      <c r="M1" s="43"/>
      <c r="N1" s="43"/>
      <c r="O1" s="511"/>
      <c r="P1" s="511"/>
      <c r="Q1" s="511"/>
      <c r="R1" s="511"/>
      <c r="S1" s="511"/>
      <c r="T1" s="511"/>
      <c r="U1" s="511"/>
      <c r="V1" s="511"/>
      <c r="W1" s="511"/>
      <c r="X1" s="511"/>
      <c r="Y1" s="511"/>
    </row>
    <row r="2" spans="1:28" ht="18" customHeight="1">
      <c r="A2" s="44"/>
      <c r="B2" s="43"/>
      <c r="C2" s="43"/>
      <c r="D2" s="43"/>
      <c r="E2" s="43"/>
      <c r="F2" s="43"/>
      <c r="G2" s="43"/>
      <c r="H2" s="43"/>
      <c r="I2" s="43"/>
      <c r="J2" s="43"/>
      <c r="K2" s="43"/>
      <c r="L2" s="43"/>
      <c r="M2" s="43"/>
      <c r="N2" s="43"/>
      <c r="O2" s="511"/>
      <c r="P2" s="511"/>
      <c r="Q2" s="511"/>
      <c r="R2" s="511"/>
      <c r="S2" s="511"/>
      <c r="T2" s="511"/>
      <c r="U2" s="511"/>
      <c r="V2" s="511"/>
      <c r="W2" s="511"/>
      <c r="X2" s="511"/>
      <c r="Y2" s="511"/>
    </row>
    <row r="3" spans="1:28" ht="18" customHeight="1">
      <c r="A3" s="373"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c r="AB3" s="44"/>
    </row>
    <row r="4" spans="1:28" ht="18" customHeight="1">
      <c r="A4" s="245" t="s">
        <v>423</v>
      </c>
      <c r="B4" s="580">
        <v>335.22549157424749</v>
      </c>
      <c r="C4" s="580">
        <v>328.06816779069766</v>
      </c>
      <c r="D4" s="580">
        <v>356.18</v>
      </c>
      <c r="E4" s="580">
        <v>459.57873631578951</v>
      </c>
      <c r="F4" s="580">
        <v>973.54523124999992</v>
      </c>
      <c r="G4" s="580">
        <v>477.53039015624995</v>
      </c>
      <c r="H4" s="580">
        <v>754.86632308823539</v>
      </c>
      <c r="I4" s="580">
        <v>581.19957787234046</v>
      </c>
      <c r="J4" s="580">
        <v>723.81318385542158</v>
      </c>
      <c r="K4" s="580">
        <v>627.67429761904759</v>
      </c>
      <c r="L4" s="580">
        <v>502.2022097546992</v>
      </c>
      <c r="M4" s="580">
        <v>770.28841319879416</v>
      </c>
      <c r="N4" s="580">
        <v>690.40176505605712</v>
      </c>
      <c r="O4" s="580">
        <v>354.89594236727521</v>
      </c>
      <c r="P4" s="580">
        <v>828.04672032304461</v>
      </c>
      <c r="Q4" s="296">
        <v>546.91723822929566</v>
      </c>
      <c r="R4" s="296">
        <v>662.90073742589868</v>
      </c>
      <c r="S4" s="296">
        <v>718.66958843690645</v>
      </c>
      <c r="T4" s="296">
        <v>787.17953253008181</v>
      </c>
      <c r="U4" s="296">
        <v>922.33026610347224</v>
      </c>
      <c r="V4" s="296">
        <v>842.52795231636367</v>
      </c>
      <c r="W4" s="296">
        <v>870.61507204599877</v>
      </c>
      <c r="X4" s="296">
        <v>868.91923729471182</v>
      </c>
      <c r="Y4" s="296">
        <v>814.51982103113676</v>
      </c>
    </row>
    <row r="5" spans="1:28" ht="18" customHeight="1">
      <c r="A5" s="245" t="s">
        <v>424</v>
      </c>
      <c r="B5" s="580">
        <v>362.56171420289854</v>
      </c>
      <c r="C5" s="580">
        <v>595.23901593023265</v>
      </c>
      <c r="D5" s="580">
        <v>796.79384733333336</v>
      </c>
      <c r="E5" s="580">
        <v>1101.5659271052634</v>
      </c>
      <c r="F5" s="580">
        <v>1402.7107784374998</v>
      </c>
      <c r="G5" s="580">
        <v>795.25278765625001</v>
      </c>
      <c r="H5" s="580">
        <v>842.72029602941188</v>
      </c>
      <c r="I5" s="580">
        <v>962.25105205673765</v>
      </c>
      <c r="J5" s="580">
        <v>814.64690734939745</v>
      </c>
      <c r="K5" s="580">
        <v>901.46618357142859</v>
      </c>
      <c r="L5" s="580">
        <v>1272.7340861624145</v>
      </c>
      <c r="M5" s="580">
        <v>1463.4057364095645</v>
      </c>
      <c r="N5" s="580">
        <v>1628.5520401329497</v>
      </c>
      <c r="O5" s="580">
        <v>1859.0248273949089</v>
      </c>
      <c r="P5" s="580">
        <v>1606.8388432044474</v>
      </c>
      <c r="Q5" s="296">
        <v>1580.4201674297844</v>
      </c>
      <c r="R5" s="296">
        <v>1489.0901295188173</v>
      </c>
      <c r="S5" s="296">
        <v>2091.6514667702772</v>
      </c>
      <c r="T5" s="296">
        <v>1538.0026414015067</v>
      </c>
      <c r="U5" s="296">
        <v>1739.416161234722</v>
      </c>
      <c r="V5" s="296">
        <v>1376.5426423618183</v>
      </c>
      <c r="W5" s="296">
        <v>1698.2038684228103</v>
      </c>
      <c r="X5" s="296">
        <v>1804.0278840188355</v>
      </c>
      <c r="Y5" s="296">
        <v>1702.8522153657721</v>
      </c>
    </row>
    <row r="6" spans="1:28" ht="18" customHeight="1">
      <c r="A6" s="245" t="s">
        <v>425</v>
      </c>
      <c r="B6" s="580">
        <v>92.523301742762499</v>
      </c>
      <c r="C6" s="580">
        <v>197.79353127906978</v>
      </c>
      <c r="D6" s="580">
        <v>141.28309609523808</v>
      </c>
      <c r="E6" s="580">
        <v>80.423601315789483</v>
      </c>
      <c r="F6" s="580">
        <v>840.0143015624999</v>
      </c>
      <c r="G6" s="580">
        <v>160.68333828124997</v>
      </c>
      <c r="H6" s="580">
        <v>123.13177264705882</v>
      </c>
      <c r="I6" s="580">
        <v>253.337335035461</v>
      </c>
      <c r="J6" s="580">
        <v>292.15442216867467</v>
      </c>
      <c r="K6" s="580">
        <v>312.19894678571427</v>
      </c>
      <c r="L6" s="580">
        <v>378.71144955430879</v>
      </c>
      <c r="M6" s="580">
        <v>358.47019396225375</v>
      </c>
      <c r="N6" s="580">
        <v>335.87009177497765</v>
      </c>
      <c r="O6" s="580">
        <v>276.58539608105843</v>
      </c>
      <c r="P6" s="580">
        <v>190.68020476085115</v>
      </c>
      <c r="Q6" s="296">
        <v>168.60040826798667</v>
      </c>
      <c r="R6" s="296">
        <v>359.69597515364114</v>
      </c>
      <c r="S6" s="296">
        <v>394.40078183811221</v>
      </c>
      <c r="T6" s="296">
        <v>343.07263105210745</v>
      </c>
      <c r="U6" s="296">
        <v>357.96580598541664</v>
      </c>
      <c r="V6" s="296">
        <v>319.38930989212122</v>
      </c>
      <c r="W6" s="296">
        <v>406.11112220352874</v>
      </c>
      <c r="X6" s="296">
        <v>453.7670948906715</v>
      </c>
      <c r="Y6" s="296">
        <v>445.31799240885755</v>
      </c>
    </row>
    <row r="7" spans="1:28" ht="18" customHeight="1">
      <c r="A7" s="245" t="s">
        <v>426</v>
      </c>
      <c r="B7" s="580">
        <v>362.47391304347826</v>
      </c>
      <c r="C7" s="580">
        <v>577.31627906976746</v>
      </c>
      <c r="D7" s="580">
        <v>620.29142857142858</v>
      </c>
      <c r="E7" s="580">
        <v>905.78947368421052</v>
      </c>
      <c r="F7" s="580">
        <v>1098.0999999999999</v>
      </c>
      <c r="G7" s="580">
        <v>791.08906249999995</v>
      </c>
      <c r="H7" s="580">
        <v>815.36029411764707</v>
      </c>
      <c r="I7" s="580">
        <v>931.77304964539007</v>
      </c>
      <c r="J7" s="580">
        <v>767.13855421686742</v>
      </c>
      <c r="K7" s="580">
        <v>859.65</v>
      </c>
      <c r="L7" s="580">
        <v>1015.9534242461471</v>
      </c>
      <c r="M7" s="580">
        <v>1425.6378709579724</v>
      </c>
      <c r="N7" s="580">
        <v>1454.7581218374839</v>
      </c>
      <c r="O7" s="580">
        <v>1451.6084300159105</v>
      </c>
      <c r="P7" s="580">
        <v>1312.7477123640151</v>
      </c>
      <c r="Q7" s="296">
        <v>1223.7398801751281</v>
      </c>
      <c r="R7" s="296">
        <v>1174.3392070484583</v>
      </c>
      <c r="S7" s="296">
        <v>1517.7662154349766</v>
      </c>
      <c r="T7" s="296">
        <v>1207.9923629034367</v>
      </c>
      <c r="U7" s="296">
        <v>1335.6618055555555</v>
      </c>
      <c r="V7" s="296">
        <v>1030.5533333333333</v>
      </c>
      <c r="W7" s="296">
        <v>1327.5557655954633</v>
      </c>
      <c r="X7" s="296">
        <v>1489.0099288013671</v>
      </c>
      <c r="Y7" s="296">
        <v>1391.3539952322785</v>
      </c>
    </row>
    <row r="8" spans="1:28" ht="18" customHeight="1">
      <c r="A8" s="245" t="s">
        <v>427</v>
      </c>
      <c r="B8" s="580">
        <f t="shared" ref="B8:Y8" si="0">B4-B6</f>
        <v>242.70218983148499</v>
      </c>
      <c r="C8" s="580">
        <f t="shared" si="0"/>
        <v>130.27463651162788</v>
      </c>
      <c r="D8" s="580">
        <f t="shared" si="0"/>
        <v>214.89690390476193</v>
      </c>
      <c r="E8" s="580">
        <f t="shared" si="0"/>
        <v>379.15513500000003</v>
      </c>
      <c r="F8" s="580">
        <f t="shared" si="0"/>
        <v>133.53092968750002</v>
      </c>
      <c r="G8" s="580">
        <f t="shared" si="0"/>
        <v>316.84705187499998</v>
      </c>
      <c r="H8" s="580">
        <f t="shared" si="0"/>
        <v>631.73455044117657</v>
      </c>
      <c r="I8" s="580">
        <f t="shared" si="0"/>
        <v>327.86224283687943</v>
      </c>
      <c r="J8" s="580">
        <f t="shared" si="0"/>
        <v>431.65876168674691</v>
      </c>
      <c r="K8" s="580">
        <f t="shared" si="0"/>
        <v>315.47535083333332</v>
      </c>
      <c r="L8" s="580">
        <f t="shared" si="0"/>
        <v>123.49076020039041</v>
      </c>
      <c r="M8" s="580">
        <f t="shared" si="0"/>
        <v>411.81821923654041</v>
      </c>
      <c r="N8" s="580">
        <f t="shared" si="0"/>
        <v>354.53167328107946</v>
      </c>
      <c r="O8" s="580">
        <f t="shared" si="0"/>
        <v>78.310546286216777</v>
      </c>
      <c r="P8" s="580">
        <f t="shared" si="0"/>
        <v>637.3665155621934</v>
      </c>
      <c r="Q8" s="296">
        <f t="shared" si="0"/>
        <v>378.316829961309</v>
      </c>
      <c r="R8" s="296">
        <f t="shared" si="0"/>
        <v>303.20476227225754</v>
      </c>
      <c r="S8" s="296">
        <f t="shared" si="0"/>
        <v>324.26880659879424</v>
      </c>
      <c r="T8" s="296">
        <f t="shared" si="0"/>
        <v>444.10690147797436</v>
      </c>
      <c r="U8" s="296">
        <f t="shared" si="0"/>
        <v>564.3644601180556</v>
      </c>
      <c r="V8" s="296">
        <f t="shared" si="0"/>
        <v>523.13864242424245</v>
      </c>
      <c r="W8" s="296">
        <f t="shared" si="0"/>
        <v>464.50394984247004</v>
      </c>
      <c r="X8" s="296">
        <f t="shared" si="0"/>
        <v>415.15214240404032</v>
      </c>
      <c r="Y8" s="296">
        <f t="shared" si="0"/>
        <v>369.20182862227921</v>
      </c>
    </row>
    <row r="9" spans="1:28" ht="18" customHeight="1">
      <c r="A9" s="245" t="s">
        <v>428</v>
      </c>
      <c r="B9" s="580">
        <f>B5-B7</f>
        <v>8.7801159420280328E-2</v>
      </c>
      <c r="C9" s="580">
        <f t="shared" ref="C9:Y9" si="1">C5-C7</f>
        <v>17.922736860465193</v>
      </c>
      <c r="D9" s="580">
        <f t="shared" si="1"/>
        <v>176.50241876190478</v>
      </c>
      <c r="E9" s="580">
        <f t="shared" si="1"/>
        <v>195.77645342105291</v>
      </c>
      <c r="F9" s="580">
        <f t="shared" si="1"/>
        <v>304.6107784374999</v>
      </c>
      <c r="G9" s="580">
        <f t="shared" si="1"/>
        <v>4.1637251562500524</v>
      </c>
      <c r="H9" s="580">
        <f t="shared" si="1"/>
        <v>27.360001911764812</v>
      </c>
      <c r="I9" s="580">
        <f t="shared" si="1"/>
        <v>30.478002411347575</v>
      </c>
      <c r="J9" s="580">
        <f t="shared" si="1"/>
        <v>47.508353132530033</v>
      </c>
      <c r="K9" s="580">
        <f t="shared" si="1"/>
        <v>41.81618357142861</v>
      </c>
      <c r="L9" s="580">
        <f t="shared" si="1"/>
        <v>256.78066191626749</v>
      </c>
      <c r="M9" s="580">
        <f t="shared" si="1"/>
        <v>37.767865451592115</v>
      </c>
      <c r="N9" s="580">
        <f t="shared" si="1"/>
        <v>173.7939182954658</v>
      </c>
      <c r="O9" s="580">
        <f t="shared" si="1"/>
        <v>407.41639737899845</v>
      </c>
      <c r="P9" s="580">
        <f t="shared" si="1"/>
        <v>294.09113084043224</v>
      </c>
      <c r="Q9" s="296">
        <f t="shared" si="1"/>
        <v>356.68028725465638</v>
      </c>
      <c r="R9" s="296">
        <f t="shared" si="1"/>
        <v>314.750922470359</v>
      </c>
      <c r="S9" s="296">
        <f t="shared" si="1"/>
        <v>573.88525133530061</v>
      </c>
      <c r="T9" s="296">
        <f t="shared" si="1"/>
        <v>330.01027849806997</v>
      </c>
      <c r="U9" s="296">
        <f t="shared" si="1"/>
        <v>403.75435567916657</v>
      </c>
      <c r="V9" s="296">
        <f t="shared" si="1"/>
        <v>345.98930902848497</v>
      </c>
      <c r="W9" s="296">
        <f t="shared" si="1"/>
        <v>370.64810282734697</v>
      </c>
      <c r="X9" s="296">
        <f t="shared" si="1"/>
        <v>315.0179552174684</v>
      </c>
      <c r="Y9" s="296">
        <f t="shared" si="1"/>
        <v>311.49822013349353</v>
      </c>
    </row>
    <row r="10" spans="1:28" ht="18" customHeight="1">
      <c r="A10" s="245"/>
      <c r="B10" s="581"/>
      <c r="C10" s="581"/>
      <c r="D10" s="581"/>
      <c r="E10" s="581"/>
      <c r="F10" s="581"/>
      <c r="G10" s="581"/>
      <c r="H10" s="581"/>
      <c r="I10" s="581"/>
      <c r="J10" s="581"/>
      <c r="K10" s="581"/>
      <c r="L10" s="581"/>
      <c r="M10" s="581"/>
      <c r="N10" s="581"/>
      <c r="O10" s="581"/>
      <c r="P10" s="581"/>
      <c r="Q10" s="192"/>
      <c r="R10" s="192"/>
      <c r="S10" s="192"/>
      <c r="T10" s="192"/>
      <c r="U10" s="192"/>
      <c r="V10" s="192"/>
      <c r="W10" s="279"/>
      <c r="X10" s="279"/>
      <c r="Y10" s="279"/>
    </row>
    <row r="11" spans="1:28" ht="18" customHeight="1">
      <c r="A11" s="246" t="s">
        <v>429</v>
      </c>
      <c r="B11" s="581">
        <v>0</v>
      </c>
      <c r="C11" s="581">
        <v>197.79353127906978</v>
      </c>
      <c r="D11" s="581">
        <v>141.28309609523808</v>
      </c>
      <c r="E11" s="581">
        <v>80.423601315789483</v>
      </c>
      <c r="F11" s="581">
        <v>840.0143015624999</v>
      </c>
      <c r="G11" s="581">
        <v>160.68333828124997</v>
      </c>
      <c r="H11" s="581">
        <v>123.13177264705882</v>
      </c>
      <c r="I11" s="581">
        <v>253.337335035461</v>
      </c>
      <c r="J11" s="581">
        <v>292.15442216867467</v>
      </c>
      <c r="K11" s="581">
        <v>312.19894678571427</v>
      </c>
      <c r="L11" s="581">
        <v>378.71144955430879</v>
      </c>
      <c r="M11" s="581">
        <v>358.47019396225375</v>
      </c>
      <c r="N11" s="581">
        <v>335.87009177497765</v>
      </c>
      <c r="O11" s="581">
        <v>276.58539608105843</v>
      </c>
      <c r="P11" s="581">
        <v>190.68020476085115</v>
      </c>
      <c r="Q11" s="192">
        <v>168.60040826798667</v>
      </c>
      <c r="R11" s="192">
        <v>359.69597515364114</v>
      </c>
      <c r="S11" s="192">
        <v>394.40078183811221</v>
      </c>
      <c r="T11" s="192">
        <v>343.07263105210745</v>
      </c>
      <c r="U11" s="192">
        <v>357.96580598541664</v>
      </c>
      <c r="V11" s="192">
        <v>319.38930989212122</v>
      </c>
      <c r="W11" s="279">
        <v>406.11112220352874</v>
      </c>
      <c r="X11" s="279">
        <v>453.7670948906715</v>
      </c>
      <c r="Y11" s="279">
        <v>445.31799240885755</v>
      </c>
    </row>
    <row r="12" spans="1:28" ht="18" customHeight="1">
      <c r="A12" s="247" t="s">
        <v>13</v>
      </c>
      <c r="B12" s="280">
        <v>0</v>
      </c>
      <c r="C12" s="280">
        <v>0</v>
      </c>
      <c r="D12" s="280">
        <v>0</v>
      </c>
      <c r="E12" s="280">
        <v>0</v>
      </c>
      <c r="F12" s="280">
        <v>0</v>
      </c>
      <c r="G12" s="280">
        <v>0</v>
      </c>
      <c r="H12" s="280">
        <v>0</v>
      </c>
      <c r="I12" s="280">
        <v>0</v>
      </c>
      <c r="J12" s="280">
        <v>0</v>
      </c>
      <c r="K12" s="280">
        <v>0</v>
      </c>
      <c r="L12" s="280">
        <v>0</v>
      </c>
      <c r="M12" s="280">
        <v>0.77795314070178812</v>
      </c>
      <c r="N12" s="280">
        <v>1.0313523166980851E-2</v>
      </c>
      <c r="O12" s="280">
        <v>0</v>
      </c>
      <c r="P12" s="280">
        <v>0</v>
      </c>
      <c r="Q12" s="279">
        <v>0</v>
      </c>
      <c r="R12" s="279">
        <v>4.269320715723065E-4</v>
      </c>
      <c r="S12" s="279">
        <v>0</v>
      </c>
      <c r="T12" s="279">
        <v>0.64961982619166025</v>
      </c>
      <c r="U12" s="279">
        <v>1.0153750000000001E-2</v>
      </c>
      <c r="V12" s="279">
        <v>9.9109878787878788E-2</v>
      </c>
      <c r="W12" s="279">
        <v>4.9593761814744806E-2</v>
      </c>
      <c r="X12" s="279">
        <v>1.1229946524064172E-4</v>
      </c>
      <c r="Y12" s="279">
        <v>0</v>
      </c>
    </row>
    <row r="13" spans="1:28" ht="18" customHeight="1">
      <c r="A13" s="247" t="s">
        <v>12</v>
      </c>
      <c r="B13" s="280">
        <v>0</v>
      </c>
      <c r="C13" s="280">
        <v>0.29252639534883723</v>
      </c>
      <c r="D13" s="280">
        <v>0.37769276190476192</v>
      </c>
      <c r="E13" s="280">
        <v>6.0691842105263162E-2</v>
      </c>
      <c r="F13" s="280">
        <v>3.50754109375</v>
      </c>
      <c r="G13" s="280">
        <v>0</v>
      </c>
      <c r="H13" s="280">
        <v>3.0602941176470586E-3</v>
      </c>
      <c r="I13" s="280">
        <v>0</v>
      </c>
      <c r="J13" s="280">
        <v>1.2048192771084337E-4</v>
      </c>
      <c r="K13" s="280">
        <v>0</v>
      </c>
      <c r="L13" s="280">
        <v>0</v>
      </c>
      <c r="M13" s="280">
        <v>1.8491430695318198</v>
      </c>
      <c r="N13" s="280">
        <v>1.6809224625458874</v>
      </c>
      <c r="O13" s="280">
        <v>0.98501036258583152</v>
      </c>
      <c r="P13" s="280">
        <v>0.23838025961573919</v>
      </c>
      <c r="Q13" s="279">
        <v>0.32338448746064319</v>
      </c>
      <c r="R13" s="279">
        <v>2.0650774636971772</v>
      </c>
      <c r="S13" s="279">
        <v>1.7049976777710205</v>
      </c>
      <c r="T13" s="279">
        <v>1.9225762264230559</v>
      </c>
      <c r="U13" s="279">
        <v>3.3246209152777779</v>
      </c>
      <c r="V13" s="279">
        <v>2.2729366666666668</v>
      </c>
      <c r="W13" s="279">
        <v>2.4243366729678639</v>
      </c>
      <c r="X13" s="279">
        <v>2.9968829120617948</v>
      </c>
      <c r="Y13" s="279">
        <v>1.728803901553877</v>
      </c>
    </row>
    <row r="14" spans="1:28" ht="18" customHeight="1">
      <c r="A14" s="247" t="s">
        <v>483</v>
      </c>
      <c r="B14" s="280">
        <v>0</v>
      </c>
      <c r="C14" s="280">
        <v>0</v>
      </c>
      <c r="D14" s="280">
        <v>0</v>
      </c>
      <c r="E14" s="280">
        <v>0</v>
      </c>
      <c r="F14" s="280">
        <v>0</v>
      </c>
      <c r="G14" s="280">
        <v>0</v>
      </c>
      <c r="H14" s="280">
        <v>0</v>
      </c>
      <c r="I14" s="280">
        <v>0</v>
      </c>
      <c r="J14" s="280">
        <v>0</v>
      </c>
      <c r="K14" s="280">
        <v>0</v>
      </c>
      <c r="L14" s="280">
        <v>0</v>
      </c>
      <c r="M14" s="280">
        <v>6.4155114739204044E-2</v>
      </c>
      <c r="N14" s="280">
        <v>0</v>
      </c>
      <c r="O14" s="280">
        <v>0</v>
      </c>
      <c r="P14" s="280">
        <v>0</v>
      </c>
      <c r="Q14" s="279">
        <v>0</v>
      </c>
      <c r="R14" s="279">
        <v>0</v>
      </c>
      <c r="S14" s="279">
        <v>0</v>
      </c>
      <c r="T14" s="279">
        <v>0</v>
      </c>
      <c r="U14" s="279">
        <v>3.4722222222222222E-5</v>
      </c>
      <c r="V14" s="279">
        <v>0</v>
      </c>
      <c r="W14" s="279">
        <v>0</v>
      </c>
      <c r="X14" s="279">
        <v>0</v>
      </c>
      <c r="Y14" s="279">
        <v>0</v>
      </c>
    </row>
    <row r="15" spans="1:28" ht="18" customHeight="1">
      <c r="A15" s="247" t="s">
        <v>430</v>
      </c>
      <c r="B15" s="280">
        <v>0</v>
      </c>
      <c r="C15" s="280">
        <v>0</v>
      </c>
      <c r="D15" s="280">
        <v>0</v>
      </c>
      <c r="E15" s="280">
        <v>0</v>
      </c>
      <c r="F15" s="280">
        <v>0</v>
      </c>
      <c r="G15" s="280">
        <v>0</v>
      </c>
      <c r="H15" s="280">
        <v>0</v>
      </c>
      <c r="I15" s="280">
        <v>0</v>
      </c>
      <c r="J15" s="280">
        <v>0</v>
      </c>
      <c r="K15" s="280">
        <v>0</v>
      </c>
      <c r="L15" s="280">
        <v>0</v>
      </c>
      <c r="M15" s="280">
        <v>8.5967952865382752E-2</v>
      </c>
      <c r="N15" s="280">
        <v>0</v>
      </c>
      <c r="O15" s="280">
        <v>0</v>
      </c>
      <c r="P15" s="280">
        <v>0</v>
      </c>
      <c r="Q15" s="279">
        <v>0</v>
      </c>
      <c r="R15" s="279">
        <v>0</v>
      </c>
      <c r="S15" s="279">
        <v>4.7510717691135287E-4</v>
      </c>
      <c r="T15" s="279">
        <v>3.2675798235740645E-3</v>
      </c>
      <c r="U15" s="279">
        <v>1.4229166666666668E-4</v>
      </c>
      <c r="V15" s="279">
        <v>2.5296969696969693E-4</v>
      </c>
      <c r="W15" s="279">
        <v>0.13274177693761816</v>
      </c>
      <c r="X15" s="279">
        <v>0.40069292632204401</v>
      </c>
      <c r="Y15" s="279">
        <v>0.25019637303758102</v>
      </c>
    </row>
    <row r="16" spans="1:28" ht="18" customHeight="1">
      <c r="A16" s="247" t="s">
        <v>482</v>
      </c>
      <c r="B16" s="280">
        <v>0</v>
      </c>
      <c r="C16" s="280">
        <v>0.19348476744186047</v>
      </c>
      <c r="D16" s="280">
        <v>0</v>
      </c>
      <c r="E16" s="280">
        <v>0</v>
      </c>
      <c r="F16" s="280">
        <v>0</v>
      </c>
      <c r="G16" s="280">
        <v>7.9953124999999989E-3</v>
      </c>
      <c r="H16" s="280">
        <v>0</v>
      </c>
      <c r="I16" s="280">
        <v>1.5334751773049644E-3</v>
      </c>
      <c r="J16" s="280">
        <v>0.22276554216867467</v>
      </c>
      <c r="K16" s="280">
        <v>0.64785880952380959</v>
      </c>
      <c r="L16" s="280">
        <v>1.0653527990499201</v>
      </c>
      <c r="M16" s="280">
        <v>5.3236277411450521</v>
      </c>
      <c r="N16" s="280">
        <v>4.9606472616330981</v>
      </c>
      <c r="O16" s="280">
        <v>3.2562961606096135</v>
      </c>
      <c r="P16" s="280">
        <v>0.6895488992145149</v>
      </c>
      <c r="Q16" s="279">
        <v>1.8858103945080593</v>
      </c>
      <c r="R16" s="279">
        <v>8.3684132328547349</v>
      </c>
      <c r="S16" s="279">
        <v>11.417032485678462</v>
      </c>
      <c r="T16" s="279">
        <v>6.843877810467764</v>
      </c>
      <c r="U16" s="279">
        <v>8.9477478159722228</v>
      </c>
      <c r="V16" s="279">
        <v>6.8926472121212123</v>
      </c>
      <c r="W16" s="279">
        <v>9.7619398865784515</v>
      </c>
      <c r="X16" s="279">
        <v>10.929738908496734</v>
      </c>
      <c r="Y16" s="279">
        <v>0</v>
      </c>
    </row>
    <row r="17" spans="1:25" ht="18" customHeight="1">
      <c r="A17" s="247" t="s">
        <v>10</v>
      </c>
      <c r="B17" s="280">
        <v>0</v>
      </c>
      <c r="C17" s="280">
        <v>0</v>
      </c>
      <c r="D17" s="280">
        <v>0</v>
      </c>
      <c r="E17" s="280">
        <v>0</v>
      </c>
      <c r="F17" s="280">
        <v>0.77951875000000004</v>
      </c>
      <c r="G17" s="280">
        <v>0</v>
      </c>
      <c r="H17" s="280">
        <v>8.165911764705884E-2</v>
      </c>
      <c r="I17" s="280">
        <v>0</v>
      </c>
      <c r="J17" s="280">
        <v>3.0456878313253011</v>
      </c>
      <c r="K17" s="280">
        <v>3.602520952380952</v>
      </c>
      <c r="L17" s="280">
        <v>0.12104836397886891</v>
      </c>
      <c r="M17" s="280">
        <v>0</v>
      </c>
      <c r="N17" s="280">
        <v>0</v>
      </c>
      <c r="O17" s="280">
        <v>0</v>
      </c>
      <c r="P17" s="280">
        <v>3.6646752959398165E-3</v>
      </c>
      <c r="Q17" s="279">
        <v>0</v>
      </c>
      <c r="R17" s="279">
        <v>4.0898154946429538E-2</v>
      </c>
      <c r="S17" s="279">
        <v>0.43053520433062298</v>
      </c>
      <c r="T17" s="279">
        <v>0.95148172486139826</v>
      </c>
      <c r="U17" s="279">
        <v>0.59998506944444441</v>
      </c>
      <c r="V17" s="279">
        <v>9.4564484848484842E-2</v>
      </c>
      <c r="W17" s="279">
        <v>7.8241524889729047E-2</v>
      </c>
      <c r="X17" s="279">
        <v>0.10486856743909687</v>
      </c>
      <c r="Y17" s="279">
        <v>0.12029675521750535</v>
      </c>
    </row>
    <row r="18" spans="1:25" ht="18" customHeight="1">
      <c r="A18" s="247" t="s">
        <v>9</v>
      </c>
      <c r="B18" s="280">
        <v>0</v>
      </c>
      <c r="C18" s="280">
        <v>7.3813953488372089E-3</v>
      </c>
      <c r="D18" s="280">
        <v>0</v>
      </c>
      <c r="E18" s="280">
        <v>0</v>
      </c>
      <c r="F18" s="280">
        <v>0</v>
      </c>
      <c r="G18" s="280">
        <v>0</v>
      </c>
      <c r="H18" s="280">
        <v>0</v>
      </c>
      <c r="I18" s="280">
        <v>0</v>
      </c>
      <c r="J18" s="280">
        <v>0</v>
      </c>
      <c r="K18" s="280">
        <v>0</v>
      </c>
      <c r="L18" s="280">
        <v>0</v>
      </c>
      <c r="M18" s="280">
        <v>0</v>
      </c>
      <c r="N18" s="280">
        <v>3.1172115289215197E-2</v>
      </c>
      <c r="O18" s="280">
        <v>0</v>
      </c>
      <c r="P18" s="280">
        <v>0</v>
      </c>
      <c r="Q18" s="279">
        <v>0.13725935556634658</v>
      </c>
      <c r="R18" s="279">
        <v>0.25671006689508891</v>
      </c>
      <c r="S18" s="279">
        <v>7.3883670818598842E-3</v>
      </c>
      <c r="T18" s="279">
        <v>1.6997907441823938E-2</v>
      </c>
      <c r="U18" s="279">
        <v>5.8819444444444446E-4</v>
      </c>
      <c r="V18" s="279">
        <v>6.2269090909090911E-3</v>
      </c>
      <c r="W18" s="279">
        <v>5.8153245116572154E-2</v>
      </c>
      <c r="X18" s="279">
        <v>4.5950671420083187E-3</v>
      </c>
      <c r="Y18" s="279">
        <v>7.5017529961514363E-4</v>
      </c>
    </row>
    <row r="19" spans="1:25" ht="18" customHeight="1">
      <c r="A19" s="247" t="s">
        <v>8</v>
      </c>
      <c r="B19" s="280">
        <v>0</v>
      </c>
      <c r="C19" s="280">
        <v>0</v>
      </c>
      <c r="D19" s="280">
        <v>0</v>
      </c>
      <c r="E19" s="280">
        <v>0</v>
      </c>
      <c r="F19" s="280">
        <v>3.8186406249999999E-2</v>
      </c>
      <c r="G19" s="280">
        <v>0</v>
      </c>
      <c r="H19" s="280">
        <v>0.19664411764705883</v>
      </c>
      <c r="I19" s="280">
        <v>0</v>
      </c>
      <c r="J19" s="280">
        <v>0.2368202409638554</v>
      </c>
      <c r="K19" s="280">
        <v>0.17219869047619046</v>
      </c>
      <c r="L19" s="280">
        <v>0.85088128096973659</v>
      </c>
      <c r="M19" s="280">
        <v>2.7852960367826216</v>
      </c>
      <c r="N19" s="280">
        <v>1.9908234943942851</v>
      </c>
      <c r="O19" s="280">
        <v>0.20098905124769723</v>
      </c>
      <c r="P19" s="280">
        <v>6.0715602758417225E-2</v>
      </c>
      <c r="Q19" s="279">
        <v>1.0602370783533577</v>
      </c>
      <c r="R19" s="279">
        <v>1.034130108908468</v>
      </c>
      <c r="S19" s="279">
        <v>1.5809644120098205</v>
      </c>
      <c r="T19" s="279">
        <v>1.1420988431332617</v>
      </c>
      <c r="U19" s="279">
        <v>0.56953737986111108</v>
      </c>
      <c r="V19" s="279">
        <v>0.23929315151515151</v>
      </c>
      <c r="W19" s="279">
        <v>1.2187157529930688</v>
      </c>
      <c r="X19" s="279">
        <v>0.16210018657159836</v>
      </c>
      <c r="Y19" s="279">
        <v>1.3087612338951841E-3</v>
      </c>
    </row>
    <row r="20" spans="1:25" ht="18" customHeight="1">
      <c r="A20" s="247" t="s">
        <v>6</v>
      </c>
      <c r="B20" s="280">
        <v>0</v>
      </c>
      <c r="C20" s="280">
        <v>0</v>
      </c>
      <c r="D20" s="280">
        <v>0</v>
      </c>
      <c r="E20" s="280">
        <v>0</v>
      </c>
      <c r="F20" s="280">
        <v>0</v>
      </c>
      <c r="G20" s="280">
        <v>0</v>
      </c>
      <c r="H20" s="280">
        <v>0</v>
      </c>
      <c r="I20" s="280">
        <v>0</v>
      </c>
      <c r="J20" s="280">
        <v>0</v>
      </c>
      <c r="K20" s="280">
        <v>0.34417857142857139</v>
      </c>
      <c r="L20" s="280">
        <v>0</v>
      </c>
      <c r="M20" s="280">
        <v>0.17612240683892461</v>
      </c>
      <c r="N20" s="280">
        <v>0</v>
      </c>
      <c r="O20" s="280">
        <v>0</v>
      </c>
      <c r="P20" s="280">
        <v>0</v>
      </c>
      <c r="Q20" s="279">
        <v>3.0860614749604474E-2</v>
      </c>
      <c r="R20" s="279">
        <v>3.2593368276499696E-2</v>
      </c>
      <c r="S20" s="279">
        <v>2.0273022201199777E-2</v>
      </c>
      <c r="T20" s="279">
        <v>4.8600726913593163E-2</v>
      </c>
      <c r="U20" s="279">
        <v>4.5300069444444445E-2</v>
      </c>
      <c r="V20" s="279">
        <v>3.3538787878787876E-3</v>
      </c>
      <c r="W20" s="279">
        <v>0.27493982356647761</v>
      </c>
      <c r="X20" s="279">
        <v>0.57987465359477131</v>
      </c>
      <c r="Y20" s="279">
        <v>1.1034382142455694</v>
      </c>
    </row>
    <row r="21" spans="1:25" ht="18" customHeight="1">
      <c r="A21" s="247" t="s">
        <v>17</v>
      </c>
      <c r="B21" s="280">
        <v>0</v>
      </c>
      <c r="C21" s="280">
        <v>0</v>
      </c>
      <c r="D21" s="280">
        <v>0</v>
      </c>
      <c r="E21" s="280">
        <v>0</v>
      </c>
      <c r="F21" s="280">
        <v>0</v>
      </c>
      <c r="G21" s="280">
        <v>0</v>
      </c>
      <c r="H21" s="280">
        <v>0</v>
      </c>
      <c r="I21" s="280">
        <v>0</v>
      </c>
      <c r="J21" s="280">
        <v>0</v>
      </c>
      <c r="K21" s="280">
        <v>0</v>
      </c>
      <c r="L21" s="280">
        <v>0</v>
      </c>
      <c r="M21" s="280">
        <v>0</v>
      </c>
      <c r="N21" s="280">
        <v>0.16284998511757118</v>
      </c>
      <c r="O21" s="280">
        <v>0</v>
      </c>
      <c r="P21" s="280">
        <v>0</v>
      </c>
      <c r="Q21" s="279">
        <v>2.3496608656150631E-4</v>
      </c>
      <c r="R21" s="279">
        <v>0.11623132852015011</v>
      </c>
      <c r="S21" s="279">
        <v>0.49683493929770028</v>
      </c>
      <c r="T21" s="279">
        <v>9.3136218988037575E-2</v>
      </c>
      <c r="U21" s="279">
        <v>5.3663749999999996E-2</v>
      </c>
      <c r="V21" s="279">
        <v>1.9769696969696969E-4</v>
      </c>
      <c r="W21" s="279">
        <v>8.0913673597983616E-3</v>
      </c>
      <c r="X21" s="279">
        <v>5.005490552584671E-2</v>
      </c>
      <c r="Y21" s="279">
        <v>4.4043238787515454E-2</v>
      </c>
    </row>
    <row r="22" spans="1:25" ht="18" customHeight="1">
      <c r="A22" s="247" t="s">
        <v>4</v>
      </c>
      <c r="B22" s="280">
        <v>0</v>
      </c>
      <c r="C22" s="280">
        <v>0</v>
      </c>
      <c r="D22" s="280">
        <v>0</v>
      </c>
      <c r="E22" s="280">
        <v>0</v>
      </c>
      <c r="F22" s="280">
        <v>0</v>
      </c>
      <c r="G22" s="280">
        <v>0</v>
      </c>
      <c r="H22" s="280">
        <v>0</v>
      </c>
      <c r="I22" s="280">
        <v>0</v>
      </c>
      <c r="J22" s="280">
        <v>0</v>
      </c>
      <c r="K22" s="280">
        <v>0</v>
      </c>
      <c r="L22" s="280">
        <v>0</v>
      </c>
      <c r="M22" s="280">
        <v>0</v>
      </c>
      <c r="N22" s="280">
        <v>0</v>
      </c>
      <c r="O22" s="280">
        <v>0</v>
      </c>
      <c r="P22" s="280">
        <v>0</v>
      </c>
      <c r="Q22" s="279">
        <v>0</v>
      </c>
      <c r="R22" s="279">
        <v>0</v>
      </c>
      <c r="S22" s="279">
        <v>0</v>
      </c>
      <c r="T22" s="279">
        <v>0</v>
      </c>
      <c r="U22" s="279">
        <v>1.175E-4</v>
      </c>
      <c r="V22" s="279">
        <v>7.6969696969696969E-4</v>
      </c>
      <c r="W22" s="279">
        <v>1.3232514177693762E-5</v>
      </c>
      <c r="X22" s="279">
        <v>9.7154129530600136E-4</v>
      </c>
      <c r="Y22" s="279">
        <v>0</v>
      </c>
    </row>
    <row r="23" spans="1:25" ht="18" customHeight="1">
      <c r="A23" s="247" t="s">
        <v>3</v>
      </c>
      <c r="B23" s="280">
        <v>0</v>
      </c>
      <c r="C23" s="280">
        <v>197.28205151162791</v>
      </c>
      <c r="D23" s="280">
        <v>140.86980371428572</v>
      </c>
      <c r="E23" s="280">
        <v>80.362909473684212</v>
      </c>
      <c r="F23" s="280">
        <v>835.18875656249998</v>
      </c>
      <c r="G23" s="280">
        <v>160.67534296874999</v>
      </c>
      <c r="H23" s="280">
        <v>122.85040911764706</v>
      </c>
      <c r="I23" s="280">
        <v>253.3358015602837</v>
      </c>
      <c r="J23" s="280">
        <v>288.61995879518071</v>
      </c>
      <c r="K23" s="280">
        <v>307.08691976190477</v>
      </c>
      <c r="L23" s="280">
        <v>376.1818429638123</v>
      </c>
      <c r="M23" s="280">
        <v>346.15393458419942</v>
      </c>
      <c r="N23" s="280">
        <v>325.99039959321362</v>
      </c>
      <c r="O23" s="280">
        <v>271.85733953692852</v>
      </c>
      <c r="P23" s="280">
        <v>189.68468912490317</v>
      </c>
      <c r="Q23" s="279">
        <v>164.9473079585363</v>
      </c>
      <c r="R23" s="279">
        <v>346.18847543305048</v>
      </c>
      <c r="S23" s="279">
        <v>377.13040367517328</v>
      </c>
      <c r="T23" s="279">
        <v>330.78992460684026</v>
      </c>
      <c r="U23" s="279">
        <v>343.04148002083332</v>
      </c>
      <c r="V23" s="279">
        <v>308.69927043757576</v>
      </c>
      <c r="W23" s="279">
        <v>391.18898515248895</v>
      </c>
      <c r="X23" s="279">
        <v>437.78727876470595</v>
      </c>
      <c r="Y23" s="279">
        <v>441.42908326704958</v>
      </c>
    </row>
    <row r="24" spans="1:25" s="40" customFormat="1" ht="18" customHeight="1">
      <c r="A24" s="247" t="s">
        <v>431</v>
      </c>
      <c r="B24" s="280">
        <v>0</v>
      </c>
      <c r="C24" s="280">
        <v>1.230232558139535E-2</v>
      </c>
      <c r="D24" s="280">
        <v>0</v>
      </c>
      <c r="E24" s="280">
        <v>0</v>
      </c>
      <c r="F24" s="280">
        <v>0</v>
      </c>
      <c r="G24" s="280">
        <v>0</v>
      </c>
      <c r="H24" s="280">
        <v>0</v>
      </c>
      <c r="I24" s="280">
        <v>0</v>
      </c>
      <c r="J24" s="280">
        <v>0</v>
      </c>
      <c r="K24" s="280">
        <v>0</v>
      </c>
      <c r="L24" s="280">
        <v>5.2598386502313771E-2</v>
      </c>
      <c r="M24" s="280">
        <v>0.72958674614209207</v>
      </c>
      <c r="N24" s="280">
        <v>0.80235291199523762</v>
      </c>
      <c r="O24" s="280">
        <v>0.26344833361246023</v>
      </c>
      <c r="P24" s="280">
        <v>0</v>
      </c>
      <c r="Q24" s="279">
        <v>0.18658068241983741</v>
      </c>
      <c r="R24" s="279">
        <v>0.55275870315984121</v>
      </c>
      <c r="S24" s="279">
        <v>0.15438149049109925</v>
      </c>
      <c r="T24" s="279">
        <v>0.46879641520299453</v>
      </c>
      <c r="U24" s="279">
        <v>1.3315920541666664</v>
      </c>
      <c r="V24" s="279">
        <v>0.57750157575757577</v>
      </c>
      <c r="W24" s="279">
        <v>0.56344209199747963</v>
      </c>
      <c r="X24" s="279">
        <v>0.33550302436125973</v>
      </c>
      <c r="Y24" s="279">
        <v>0.33586346113701204</v>
      </c>
    </row>
    <row r="25" spans="1:25" ht="18" customHeight="1">
      <c r="A25" s="247" t="s">
        <v>1</v>
      </c>
      <c r="B25" s="280">
        <v>0</v>
      </c>
      <c r="C25" s="280">
        <v>5.7848837209302333E-3</v>
      </c>
      <c r="D25" s="280">
        <v>3.5599619047619047E-2</v>
      </c>
      <c r="E25" s="280">
        <v>0</v>
      </c>
      <c r="F25" s="280">
        <v>0</v>
      </c>
      <c r="G25" s="280">
        <v>0</v>
      </c>
      <c r="H25" s="280">
        <v>0</v>
      </c>
      <c r="I25" s="280">
        <v>0</v>
      </c>
      <c r="J25" s="280">
        <v>0</v>
      </c>
      <c r="K25" s="280">
        <v>0</v>
      </c>
      <c r="L25" s="280">
        <v>0</v>
      </c>
      <c r="M25" s="280">
        <v>3.1764106658590641E-2</v>
      </c>
      <c r="N25" s="280">
        <v>4.1487126699077288E-2</v>
      </c>
      <c r="O25" s="280">
        <v>0</v>
      </c>
      <c r="P25" s="280">
        <v>0</v>
      </c>
      <c r="Q25" s="279">
        <v>1.8248446090947543E-2</v>
      </c>
      <c r="R25" s="279">
        <v>4.3025249496927175E-2</v>
      </c>
      <c r="S25" s="279">
        <v>0.33399104969555005</v>
      </c>
      <c r="T25" s="279">
        <v>0.12283352885427846</v>
      </c>
      <c r="U25" s="279">
        <v>2.3010972222222221E-2</v>
      </c>
      <c r="V25" s="279">
        <v>0.17495072727272726</v>
      </c>
      <c r="W25" s="279">
        <v>0.15683610586011343</v>
      </c>
      <c r="X25" s="279">
        <v>1.1398187759952466E-2</v>
      </c>
      <c r="Y25" s="279">
        <v>7.1289046316567017E-2</v>
      </c>
    </row>
    <row r="26" spans="1:25" ht="18" customHeight="1">
      <c r="A26" s="247" t="s">
        <v>23</v>
      </c>
      <c r="B26" s="280">
        <v>0</v>
      </c>
      <c r="C26" s="280">
        <v>0</v>
      </c>
      <c r="D26" s="280">
        <v>0</v>
      </c>
      <c r="E26" s="280">
        <v>0</v>
      </c>
      <c r="F26" s="280">
        <v>0.50029875000000001</v>
      </c>
      <c r="G26" s="280">
        <v>0</v>
      </c>
      <c r="H26" s="280">
        <v>0</v>
      </c>
      <c r="I26" s="280">
        <v>0</v>
      </c>
      <c r="J26" s="280">
        <v>2.9069277108433732E-2</v>
      </c>
      <c r="K26" s="280">
        <v>0.34526999999999997</v>
      </c>
      <c r="L26" s="280">
        <v>0.43972575999563179</v>
      </c>
      <c r="M26" s="280">
        <v>0.49264306264884433</v>
      </c>
      <c r="N26" s="280">
        <v>0.19912330092271061</v>
      </c>
      <c r="O26" s="280">
        <v>2.2312636074359404E-2</v>
      </c>
      <c r="P26" s="280">
        <v>3.2061990633182138E-3</v>
      </c>
      <c r="Q26" s="279">
        <v>1.0484284293300334E-2</v>
      </c>
      <c r="R26" s="279">
        <v>0.99723511176374613</v>
      </c>
      <c r="S26" s="279">
        <v>1.1235044072046911</v>
      </c>
      <c r="T26" s="279">
        <v>1.9419636965683322E-2</v>
      </c>
      <c r="U26" s="279">
        <v>1.783147986111111E-2</v>
      </c>
      <c r="V26" s="279">
        <v>0.32823460606060606</v>
      </c>
      <c r="W26" s="279">
        <v>0.1950918084436043</v>
      </c>
      <c r="X26" s="279">
        <v>0.40302294592988713</v>
      </c>
      <c r="Y26" s="279">
        <v>0.23497992645445157</v>
      </c>
    </row>
    <row r="27" spans="1:25" ht="18" customHeight="1">
      <c r="A27" s="245"/>
      <c r="B27" s="280"/>
      <c r="C27" s="280"/>
      <c r="D27" s="280"/>
      <c r="E27" s="280"/>
      <c r="F27" s="280"/>
      <c r="G27" s="280"/>
      <c r="H27" s="280"/>
      <c r="I27" s="280"/>
      <c r="J27" s="280"/>
      <c r="K27" s="280"/>
      <c r="L27" s="280"/>
      <c r="M27" s="280"/>
      <c r="N27" s="280"/>
      <c r="O27" s="280"/>
      <c r="P27" s="280"/>
      <c r="Q27" s="279"/>
      <c r="R27" s="279"/>
      <c r="S27" s="279"/>
      <c r="T27" s="279"/>
      <c r="U27" s="279"/>
      <c r="V27" s="279"/>
      <c r="W27" s="279"/>
      <c r="X27" s="279"/>
      <c r="Y27" s="279"/>
    </row>
    <row r="28" spans="1:25" ht="18" customHeight="1">
      <c r="A28" s="246" t="s">
        <v>432</v>
      </c>
      <c r="B28" s="280">
        <v>362.47391304347826</v>
      </c>
      <c r="C28" s="280">
        <v>577.31627906976746</v>
      </c>
      <c r="D28" s="280">
        <v>620.29142857142858</v>
      </c>
      <c r="E28" s="280">
        <v>905.78947368421052</v>
      </c>
      <c r="F28" s="280">
        <v>1098.0999999999999</v>
      </c>
      <c r="G28" s="280">
        <v>791.08906249999995</v>
      </c>
      <c r="H28" s="280">
        <v>815.36029411764707</v>
      </c>
      <c r="I28" s="280">
        <v>931.77304964539007</v>
      </c>
      <c r="J28" s="280">
        <v>767.13855421686742</v>
      </c>
      <c r="K28" s="280">
        <v>859.65</v>
      </c>
      <c r="L28" s="280">
        <v>1015.9534242461471</v>
      </c>
      <c r="M28" s="280">
        <v>1425.6378709579724</v>
      </c>
      <c r="N28" s="280">
        <v>1454.7581218374839</v>
      </c>
      <c r="O28" s="280">
        <v>1451.6084300159105</v>
      </c>
      <c r="P28" s="280">
        <v>1312.7477123640151</v>
      </c>
      <c r="Q28" s="279">
        <v>1223.7398801751281</v>
      </c>
      <c r="R28" s="279">
        <v>1174.3392070484583</v>
      </c>
      <c r="S28" s="279">
        <v>1517.7662154349766</v>
      </c>
      <c r="T28" s="279">
        <v>1207.9923629034367</v>
      </c>
      <c r="U28" s="279">
        <v>1335.6618055555555</v>
      </c>
      <c r="V28" s="279">
        <v>1030.5533333333333</v>
      </c>
      <c r="W28" s="279">
        <v>1327.5557655954633</v>
      </c>
      <c r="X28" s="279">
        <v>1489.0099288013671</v>
      </c>
      <c r="Y28" s="279">
        <v>1391.3539952322785</v>
      </c>
    </row>
    <row r="29" spans="1:25" ht="18" customHeight="1">
      <c r="A29" s="247" t="s">
        <v>13</v>
      </c>
      <c r="B29" s="280">
        <v>0</v>
      </c>
      <c r="C29" s="280">
        <v>0</v>
      </c>
      <c r="D29" s="280">
        <v>0</v>
      </c>
      <c r="E29" s="280">
        <v>0</v>
      </c>
      <c r="F29" s="280">
        <v>0</v>
      </c>
      <c r="G29" s="280">
        <v>0</v>
      </c>
      <c r="H29" s="280">
        <v>0</v>
      </c>
      <c r="I29" s="280">
        <v>0</v>
      </c>
      <c r="J29" s="280">
        <v>0</v>
      </c>
      <c r="K29" s="280">
        <v>0</v>
      </c>
      <c r="L29" s="280">
        <v>0</v>
      </c>
      <c r="M29" s="280">
        <v>0</v>
      </c>
      <c r="N29" s="280">
        <v>4.960809604127394E-3</v>
      </c>
      <c r="O29" s="280">
        <v>0.10837694691006533</v>
      </c>
      <c r="P29" s="280">
        <v>0</v>
      </c>
      <c r="Q29" s="279">
        <v>1.2693637901596203E-2</v>
      </c>
      <c r="R29" s="279">
        <v>1.8800035351063251E-4</v>
      </c>
      <c r="S29" s="279">
        <v>0</v>
      </c>
      <c r="T29" s="279">
        <v>0</v>
      </c>
      <c r="U29" s="279">
        <v>7.1180555555555559E-5</v>
      </c>
      <c r="V29" s="279">
        <v>0</v>
      </c>
      <c r="W29" s="279">
        <v>6.7422810333963454E-2</v>
      </c>
      <c r="X29" s="279">
        <v>0</v>
      </c>
      <c r="Y29" s="279">
        <v>0</v>
      </c>
    </row>
    <row r="30" spans="1:25" ht="18" customHeight="1">
      <c r="A30" s="247" t="s">
        <v>12</v>
      </c>
      <c r="B30" s="280">
        <v>0</v>
      </c>
      <c r="C30" s="280">
        <v>1.6850150000000002</v>
      </c>
      <c r="D30" s="280">
        <v>0.62941866666666668</v>
      </c>
      <c r="E30" s="280">
        <v>3.0478947368421053E-3</v>
      </c>
      <c r="F30" s="280">
        <v>0</v>
      </c>
      <c r="G30" s="280">
        <v>7.7187499999999986E-5</v>
      </c>
      <c r="H30" s="280">
        <v>0</v>
      </c>
      <c r="I30" s="280">
        <v>7.9921985815602836E-2</v>
      </c>
      <c r="J30" s="280">
        <v>0.19546602409638553</v>
      </c>
      <c r="K30" s="280">
        <v>0</v>
      </c>
      <c r="L30" s="280">
        <v>3.2010592844369818</v>
      </c>
      <c r="M30" s="280">
        <v>1.7772379995319576</v>
      </c>
      <c r="N30" s="280">
        <v>0.47557024506399442</v>
      </c>
      <c r="O30" s="280">
        <v>2.8607049698542961</v>
      </c>
      <c r="P30" s="280">
        <v>0.27269868993620233</v>
      </c>
      <c r="Q30" s="279">
        <v>0.25516440263788592</v>
      </c>
      <c r="R30" s="279">
        <v>0.22433183907108284</v>
      </c>
      <c r="S30" s="279">
        <v>0.55691008401468556</v>
      </c>
      <c r="T30" s="279">
        <v>0.29107990393058136</v>
      </c>
      <c r="U30" s="279">
        <v>1.4246875812499999</v>
      </c>
      <c r="V30" s="279">
        <v>0.19030303030303031</v>
      </c>
      <c r="W30" s="279">
        <v>0.16887208569628231</v>
      </c>
      <c r="X30" s="279">
        <v>0.51611858051099235</v>
      </c>
      <c r="Y30" s="279">
        <v>1.1755241174801816</v>
      </c>
    </row>
    <row r="31" spans="1:25" ht="18" customHeight="1">
      <c r="A31" s="247" t="s">
        <v>483</v>
      </c>
      <c r="B31" s="280">
        <v>0</v>
      </c>
      <c r="C31" s="280">
        <v>0</v>
      </c>
      <c r="D31" s="280">
        <v>0</v>
      </c>
      <c r="E31" s="280">
        <v>0</v>
      </c>
      <c r="F31" s="280">
        <v>0</v>
      </c>
      <c r="G31" s="280">
        <v>0</v>
      </c>
      <c r="H31" s="280">
        <v>0</v>
      </c>
      <c r="I31" s="280">
        <v>0</v>
      </c>
      <c r="J31" s="280">
        <v>0</v>
      </c>
      <c r="K31" s="280">
        <v>0</v>
      </c>
      <c r="L31" s="280">
        <v>0</v>
      </c>
      <c r="M31" s="280">
        <v>0</v>
      </c>
      <c r="N31" s="280">
        <v>0</v>
      </c>
      <c r="O31" s="280">
        <v>0</v>
      </c>
      <c r="P31" s="280">
        <v>0</v>
      </c>
      <c r="Q31" s="279">
        <v>0</v>
      </c>
      <c r="R31" s="279">
        <v>0</v>
      </c>
      <c r="S31" s="279">
        <v>0</v>
      </c>
      <c r="T31" s="279">
        <v>0</v>
      </c>
      <c r="U31" s="279">
        <v>0</v>
      </c>
      <c r="V31" s="279">
        <v>0</v>
      </c>
      <c r="W31" s="279">
        <v>5.0409577819785761E-3</v>
      </c>
      <c r="X31" s="279">
        <v>0</v>
      </c>
      <c r="Y31" s="279">
        <v>0.14832578364605062</v>
      </c>
    </row>
    <row r="32" spans="1:25" ht="18" customHeight="1">
      <c r="A32" s="247" t="s">
        <v>430</v>
      </c>
      <c r="B32" s="280">
        <v>0</v>
      </c>
      <c r="C32" s="280">
        <v>0</v>
      </c>
      <c r="D32" s="280">
        <v>0</v>
      </c>
      <c r="E32" s="280">
        <v>0</v>
      </c>
      <c r="F32" s="280">
        <v>0</v>
      </c>
      <c r="G32" s="280">
        <v>0</v>
      </c>
      <c r="H32" s="280">
        <v>0</v>
      </c>
      <c r="I32" s="280">
        <v>0</v>
      </c>
      <c r="J32" s="280">
        <v>0</v>
      </c>
      <c r="K32" s="280">
        <v>0</v>
      </c>
      <c r="L32" s="280">
        <v>0</v>
      </c>
      <c r="M32" s="280">
        <v>0</v>
      </c>
      <c r="N32" s="280">
        <v>0</v>
      </c>
      <c r="O32" s="280">
        <v>0</v>
      </c>
      <c r="P32" s="280">
        <v>0</v>
      </c>
      <c r="Q32" s="279">
        <v>1.9337351775560396E-2</v>
      </c>
      <c r="R32" s="279">
        <v>2.2128881818676237E-2</v>
      </c>
      <c r="S32" s="279">
        <v>0</v>
      </c>
      <c r="T32" s="279">
        <v>7.2297987069078337E-4</v>
      </c>
      <c r="U32" s="279">
        <v>0</v>
      </c>
      <c r="V32" s="279">
        <v>5.0909090909090914E-5</v>
      </c>
      <c r="W32" s="279">
        <v>0</v>
      </c>
      <c r="X32" s="279">
        <v>2.057150029708853E-2</v>
      </c>
      <c r="Y32" s="279">
        <v>1.6899947167818046E-6</v>
      </c>
    </row>
    <row r="33" spans="1:25" ht="18" customHeight="1">
      <c r="A33" s="247" t="s">
        <v>482</v>
      </c>
      <c r="B33" s="280">
        <v>0</v>
      </c>
      <c r="C33" s="280">
        <v>0</v>
      </c>
      <c r="D33" s="280">
        <v>0</v>
      </c>
      <c r="E33" s="280">
        <v>0</v>
      </c>
      <c r="F33" s="280">
        <v>0</v>
      </c>
      <c r="G33" s="280">
        <v>3.9762812499999994E-2</v>
      </c>
      <c r="H33" s="280">
        <v>3.3455882352941176E-2</v>
      </c>
      <c r="I33" s="280">
        <v>3.3356170212765962E-2</v>
      </c>
      <c r="J33" s="280">
        <v>0.43210337349397587</v>
      </c>
      <c r="K33" s="280">
        <v>9.1608214285714279E-2</v>
      </c>
      <c r="L33" s="280">
        <v>1.1423676918246721</v>
      </c>
      <c r="M33" s="280">
        <v>0.75145409743540326</v>
      </c>
      <c r="N33" s="280">
        <v>0.22023489433475543</v>
      </c>
      <c r="O33" s="280">
        <v>0.19289901189080558</v>
      </c>
      <c r="P33" s="280">
        <v>0.52572700335582845</v>
      </c>
      <c r="Q33" s="279">
        <v>1.2776527866977867</v>
      </c>
      <c r="R33" s="279">
        <v>2.6865448904117035</v>
      </c>
      <c r="S33" s="279">
        <v>0.8116164005075418</v>
      </c>
      <c r="T33" s="279">
        <v>7.2297987069078334E-2</v>
      </c>
      <c r="U33" s="279">
        <v>2.7749766624999999</v>
      </c>
      <c r="V33" s="279">
        <v>2.975757575757576</v>
      </c>
      <c r="W33" s="279">
        <v>3.9048582230623823</v>
      </c>
      <c r="X33" s="279">
        <v>2.1215321895424841</v>
      </c>
      <c r="Y33" s="279">
        <v>9.6616957211683303</v>
      </c>
    </row>
    <row r="34" spans="1:25" ht="18" customHeight="1">
      <c r="A34" s="247" t="s">
        <v>10</v>
      </c>
      <c r="B34" s="280">
        <v>0</v>
      </c>
      <c r="C34" s="280">
        <v>0</v>
      </c>
      <c r="D34" s="280">
        <v>0</v>
      </c>
      <c r="E34" s="280">
        <v>0.24856447368421053</v>
      </c>
      <c r="F34" s="280">
        <v>0.17293921874999998</v>
      </c>
      <c r="G34" s="280">
        <v>0</v>
      </c>
      <c r="H34" s="280">
        <v>0</v>
      </c>
      <c r="I34" s="280">
        <v>0</v>
      </c>
      <c r="J34" s="280">
        <v>6.5182891566265055E-2</v>
      </c>
      <c r="K34" s="280">
        <v>0</v>
      </c>
      <c r="L34" s="280">
        <v>9.5980998402882989E-2</v>
      </c>
      <c r="M34" s="280">
        <v>0</v>
      </c>
      <c r="N34" s="280">
        <v>0</v>
      </c>
      <c r="O34" s="280">
        <v>4.364480405292246E-2</v>
      </c>
      <c r="P34" s="280">
        <v>1.9570195818121472E-2</v>
      </c>
      <c r="Q34" s="279">
        <v>0</v>
      </c>
      <c r="R34" s="279">
        <v>0</v>
      </c>
      <c r="S34" s="279">
        <v>4.3273209150768439E-2</v>
      </c>
      <c r="T34" s="279">
        <v>0</v>
      </c>
      <c r="U34" s="279">
        <v>0.7591706944444444</v>
      </c>
      <c r="V34" s="279">
        <v>0</v>
      </c>
      <c r="W34" s="279">
        <v>0</v>
      </c>
      <c r="X34" s="279">
        <v>5.0647403446226974E-3</v>
      </c>
      <c r="Y34" s="279">
        <v>3.1284243638930689</v>
      </c>
    </row>
    <row r="35" spans="1:25" ht="18" customHeight="1">
      <c r="A35" s="247" t="s">
        <v>9</v>
      </c>
      <c r="B35" s="280">
        <v>0</v>
      </c>
      <c r="C35" s="280">
        <v>0</v>
      </c>
      <c r="D35" s="280">
        <v>7.619047619047619E-3</v>
      </c>
      <c r="E35" s="280">
        <v>0</v>
      </c>
      <c r="F35" s="280">
        <v>0.1795928125</v>
      </c>
      <c r="G35" s="280">
        <v>0</v>
      </c>
      <c r="H35" s="280">
        <v>0</v>
      </c>
      <c r="I35" s="280">
        <v>0</v>
      </c>
      <c r="J35" s="280">
        <v>0</v>
      </c>
      <c r="K35" s="280">
        <v>0</v>
      </c>
      <c r="L35" s="280">
        <v>0.14359351324788072</v>
      </c>
      <c r="M35" s="280">
        <v>0</v>
      </c>
      <c r="N35" s="280">
        <v>0</v>
      </c>
      <c r="O35" s="280">
        <v>0</v>
      </c>
      <c r="P35" s="280">
        <v>0</v>
      </c>
      <c r="Q35" s="279">
        <v>1.031545920205517E-2</v>
      </c>
      <c r="R35" s="279">
        <v>1.6436645456028718E-2</v>
      </c>
      <c r="S35" s="279">
        <v>0.39618496595115282</v>
      </c>
      <c r="T35" s="279">
        <v>0.72810341214040775</v>
      </c>
      <c r="U35" s="279">
        <v>1.4098452083333332E-2</v>
      </c>
      <c r="V35" s="279">
        <v>2.6548727272727272E-2</v>
      </c>
      <c r="W35" s="279">
        <v>0</v>
      </c>
      <c r="X35" s="279">
        <v>3.2132826084373143</v>
      </c>
      <c r="Y35" s="279">
        <v>20.909787986563408</v>
      </c>
    </row>
    <row r="36" spans="1:25" ht="18" customHeight="1">
      <c r="A36" s="247" t="s">
        <v>8</v>
      </c>
      <c r="B36" s="280">
        <v>0</v>
      </c>
      <c r="C36" s="280">
        <v>0</v>
      </c>
      <c r="D36" s="280">
        <v>2.3069333333333334E-2</v>
      </c>
      <c r="E36" s="280">
        <v>0.44118894736842107</v>
      </c>
      <c r="F36" s="280">
        <v>8.59375E-2</v>
      </c>
      <c r="G36" s="280">
        <v>0</v>
      </c>
      <c r="H36" s="280">
        <v>0</v>
      </c>
      <c r="I36" s="280">
        <v>0</v>
      </c>
      <c r="J36" s="280">
        <v>0</v>
      </c>
      <c r="K36" s="280">
        <v>0</v>
      </c>
      <c r="L36" s="280">
        <v>1.6847897129284573</v>
      </c>
      <c r="M36" s="280">
        <v>1.0566338119295733</v>
      </c>
      <c r="N36" s="280">
        <v>1.1879633396170253</v>
      </c>
      <c r="O36" s="280">
        <v>4.2987357645285549</v>
      </c>
      <c r="P36" s="280">
        <v>1.6629758085333923</v>
      </c>
      <c r="Q36" s="279">
        <v>3.209940084431147</v>
      </c>
      <c r="R36" s="279">
        <v>2.5095625339914069</v>
      </c>
      <c r="S36" s="279">
        <v>0.44855782222522544</v>
      </c>
      <c r="T36" s="279">
        <v>0.33103326164646751</v>
      </c>
      <c r="U36" s="279">
        <v>0.60955714513888892</v>
      </c>
      <c r="V36" s="279">
        <v>1.4096650303030303</v>
      </c>
      <c r="W36" s="279">
        <v>2.2514177693761814</v>
      </c>
      <c r="X36" s="279">
        <v>0.29056409387997628</v>
      </c>
      <c r="Y36" s="279">
        <v>5.3344090073106594E-2</v>
      </c>
    </row>
    <row r="37" spans="1:25" ht="18" customHeight="1">
      <c r="A37" s="247" t="s">
        <v>6</v>
      </c>
      <c r="B37" s="280">
        <v>0</v>
      </c>
      <c r="C37" s="280">
        <v>0</v>
      </c>
      <c r="D37" s="280">
        <v>0</v>
      </c>
      <c r="E37" s="280">
        <v>2.4625131578947371E-2</v>
      </c>
      <c r="F37" s="280">
        <v>0</v>
      </c>
      <c r="G37" s="280">
        <v>0</v>
      </c>
      <c r="H37" s="280">
        <v>0</v>
      </c>
      <c r="I37" s="280">
        <v>0</v>
      </c>
      <c r="J37" s="280">
        <v>0.17384228915662647</v>
      </c>
      <c r="K37" s="280">
        <v>1.0047524999999999</v>
      </c>
      <c r="L37" s="280">
        <v>2.1569357194534309</v>
      </c>
      <c r="M37" s="280">
        <v>1.1524294150847294</v>
      </c>
      <c r="N37" s="280">
        <v>2.0544550550649867</v>
      </c>
      <c r="O37" s="280">
        <v>1.626192534751298</v>
      </c>
      <c r="P37" s="280">
        <v>4.0924734483903089</v>
      </c>
      <c r="Q37" s="279">
        <v>3.3473160818621848</v>
      </c>
      <c r="R37" s="279">
        <v>11.107032142274432</v>
      </c>
      <c r="S37" s="279">
        <v>10.315261541695758</v>
      </c>
      <c r="T37" s="279">
        <v>5.997118027380048</v>
      </c>
      <c r="U37" s="279">
        <v>8.9499295451388896</v>
      </c>
      <c r="V37" s="279">
        <v>3.5360996666666664</v>
      </c>
      <c r="W37" s="279">
        <v>14.689350976685571</v>
      </c>
      <c r="X37" s="279">
        <v>10.072890252347001</v>
      </c>
      <c r="Y37" s="279">
        <v>0.19368331029510133</v>
      </c>
    </row>
    <row r="38" spans="1:25" ht="18" customHeight="1">
      <c r="A38" s="247" t="s">
        <v>17</v>
      </c>
      <c r="B38" s="280">
        <v>0</v>
      </c>
      <c r="C38" s="280">
        <v>0.10637360465116279</v>
      </c>
      <c r="D38" s="280">
        <v>0</v>
      </c>
      <c r="E38" s="280">
        <v>1.2908552631578947E-2</v>
      </c>
      <c r="F38" s="280">
        <v>0</v>
      </c>
      <c r="G38" s="280">
        <v>8.906249999999999E-5</v>
      </c>
      <c r="H38" s="280">
        <v>0</v>
      </c>
      <c r="I38" s="280">
        <v>0</v>
      </c>
      <c r="J38" s="280">
        <v>0</v>
      </c>
      <c r="K38" s="280">
        <v>0</v>
      </c>
      <c r="L38" s="280">
        <v>0.42846431057782869</v>
      </c>
      <c r="M38" s="280">
        <v>0</v>
      </c>
      <c r="N38" s="280">
        <v>0.3850688312332573</v>
      </c>
      <c r="O38" s="280">
        <v>0.12401241416848101</v>
      </c>
      <c r="P38" s="280">
        <v>8.4255264225393666E-4</v>
      </c>
      <c r="Q38" s="279">
        <v>0.43342641253779041</v>
      </c>
      <c r="R38" s="279">
        <v>0.31128570117474302</v>
      </c>
      <c r="S38" s="279">
        <v>0.36721544924206589</v>
      </c>
      <c r="T38" s="279">
        <v>0.19447028865534119</v>
      </c>
      <c r="U38" s="279">
        <v>2.2249398048611111</v>
      </c>
      <c r="V38" s="279">
        <v>0.17515151515151517</v>
      </c>
      <c r="W38" s="279">
        <v>0.30245746691871456</v>
      </c>
      <c r="X38" s="279">
        <v>0.46479403565062394</v>
      </c>
      <c r="Y38" s="279">
        <v>7.0119861586264787E-4</v>
      </c>
    </row>
    <row r="39" spans="1:25" ht="18" customHeight="1">
      <c r="A39" s="247" t="s">
        <v>4</v>
      </c>
      <c r="B39" s="280">
        <v>0</v>
      </c>
      <c r="C39" s="280">
        <v>0</v>
      </c>
      <c r="D39" s="280">
        <v>0</v>
      </c>
      <c r="E39" s="280">
        <v>0</v>
      </c>
      <c r="F39" s="280">
        <v>0</v>
      </c>
      <c r="G39" s="280">
        <v>0</v>
      </c>
      <c r="H39" s="280">
        <v>0</v>
      </c>
      <c r="I39" s="280">
        <v>0</v>
      </c>
      <c r="J39" s="280">
        <v>0</v>
      </c>
      <c r="K39" s="280">
        <v>0</v>
      </c>
      <c r="L39" s="280">
        <v>0</v>
      </c>
      <c r="M39" s="280">
        <v>0</v>
      </c>
      <c r="N39" s="280">
        <v>0</v>
      </c>
      <c r="O39" s="280">
        <v>2.1543606598559705E-2</v>
      </c>
      <c r="P39" s="280">
        <v>0</v>
      </c>
      <c r="Q39" s="279">
        <v>0</v>
      </c>
      <c r="R39" s="279">
        <v>0</v>
      </c>
      <c r="S39" s="279">
        <v>2.8221246180297468E-3</v>
      </c>
      <c r="T39" s="279">
        <v>0</v>
      </c>
      <c r="U39" s="279">
        <v>0</v>
      </c>
      <c r="V39" s="279">
        <v>0</v>
      </c>
      <c r="W39" s="279">
        <v>0</v>
      </c>
      <c r="X39" s="279">
        <v>1.8157040998217469E-4</v>
      </c>
      <c r="Y39" s="279">
        <v>7.5581003396908413E-3</v>
      </c>
    </row>
    <row r="40" spans="1:25" ht="18" customHeight="1">
      <c r="A40" s="247" t="s">
        <v>3</v>
      </c>
      <c r="B40" s="280">
        <v>362.47391304347826</v>
      </c>
      <c r="C40" s="280">
        <v>574.36744186046519</v>
      </c>
      <c r="D40" s="280">
        <v>617.55904761904765</v>
      </c>
      <c r="E40" s="280">
        <v>904.30131578947362</v>
      </c>
      <c r="F40" s="280">
        <v>1096.953125</v>
      </c>
      <c r="G40" s="280">
        <v>791.04843749999998</v>
      </c>
      <c r="H40" s="280">
        <v>815.32794117647052</v>
      </c>
      <c r="I40" s="280">
        <v>931.66099290780141</v>
      </c>
      <c r="J40" s="280">
        <v>766.27108433734941</v>
      </c>
      <c r="K40" s="280">
        <v>858.55357142857144</v>
      </c>
      <c r="L40" s="280">
        <v>1003.4194684467013</v>
      </c>
      <c r="M40" s="280">
        <v>1410.5390687333947</v>
      </c>
      <c r="N40" s="280">
        <v>1448.0711789364025</v>
      </c>
      <c r="O40" s="280">
        <v>1422.4661163331102</v>
      </c>
      <c r="P40" s="280">
        <v>1299.6714161466975</v>
      </c>
      <c r="Q40" s="279">
        <v>1194.336359350084</v>
      </c>
      <c r="R40" s="279">
        <v>1141.2526513297437</v>
      </c>
      <c r="S40" s="279">
        <v>1480.9814476954148</v>
      </c>
      <c r="T40" s="279">
        <v>1179.5481658508493</v>
      </c>
      <c r="U40" s="279">
        <v>1302.2229166666666</v>
      </c>
      <c r="V40" s="279">
        <v>1009.270303030303</v>
      </c>
      <c r="W40" s="279">
        <v>1290.4423440453686</v>
      </c>
      <c r="X40" s="279">
        <v>1394.8925114753417</v>
      </c>
      <c r="Y40" s="279">
        <v>1356.0865394837895</v>
      </c>
    </row>
    <row r="41" spans="1:25" ht="18" customHeight="1">
      <c r="A41" s="247" t="s">
        <v>431</v>
      </c>
      <c r="B41" s="280">
        <v>0</v>
      </c>
      <c r="C41" s="280">
        <v>3.9631395348837216E-3</v>
      </c>
      <c r="D41" s="280">
        <v>9.5238095238095238E-4</v>
      </c>
      <c r="E41" s="280">
        <v>0</v>
      </c>
      <c r="F41" s="280">
        <v>1.4062499999999999E-2</v>
      </c>
      <c r="G41" s="280">
        <v>0</v>
      </c>
      <c r="H41" s="280">
        <v>0</v>
      </c>
      <c r="I41" s="280">
        <v>4.6524822695035466E-5</v>
      </c>
      <c r="J41" s="280">
        <v>0</v>
      </c>
      <c r="K41" s="280">
        <v>0</v>
      </c>
      <c r="L41" s="280">
        <v>7.6465184214477802E-2</v>
      </c>
      <c r="M41" s="280">
        <v>1.378660022300841E-2</v>
      </c>
      <c r="N41" s="280">
        <v>0</v>
      </c>
      <c r="O41" s="280">
        <v>0</v>
      </c>
      <c r="P41" s="280">
        <v>0.10911273370948114</v>
      </c>
      <c r="Q41" s="279">
        <v>1.5499898181362489E-3</v>
      </c>
      <c r="R41" s="279">
        <v>7.172186871158971E-4</v>
      </c>
      <c r="S41" s="279">
        <v>2.3293360662507223E-3</v>
      </c>
      <c r="T41" s="279">
        <v>4.9039941522917047E-4</v>
      </c>
      <c r="U41" s="279">
        <v>1.0273575E-2</v>
      </c>
      <c r="V41" s="279">
        <v>7.5184848484848481E-3</v>
      </c>
      <c r="W41" s="279">
        <v>1.7643352236925019E-2</v>
      </c>
      <c r="X41" s="279">
        <v>1.3072793820558528E-2</v>
      </c>
      <c r="Y41" s="279">
        <v>2.5761906602672058E-3</v>
      </c>
    </row>
    <row r="42" spans="1:25" ht="18" customHeight="1">
      <c r="A42" s="247" t="s">
        <v>1</v>
      </c>
      <c r="B42" s="280">
        <v>0</v>
      </c>
      <c r="C42" s="280">
        <v>4.2099418604651169E-2</v>
      </c>
      <c r="D42" s="280">
        <v>5.2380952380952382E-2</v>
      </c>
      <c r="E42" s="280">
        <v>1.5789473684210527E-2</v>
      </c>
      <c r="F42" s="280">
        <v>0.36993421874999999</v>
      </c>
      <c r="G42" s="280">
        <v>0</v>
      </c>
      <c r="H42" s="280">
        <v>0</v>
      </c>
      <c r="I42" s="280">
        <v>0</v>
      </c>
      <c r="J42" s="280">
        <v>0</v>
      </c>
      <c r="K42" s="280">
        <v>0</v>
      </c>
      <c r="L42" s="280">
        <v>0.90340158619654087</v>
      </c>
      <c r="M42" s="280">
        <v>6.9206588384290288</v>
      </c>
      <c r="N42" s="280">
        <v>1.0798171941660879</v>
      </c>
      <c r="O42" s="280">
        <v>11.373679555350863</v>
      </c>
      <c r="P42" s="280">
        <v>4.1549366633477156</v>
      </c>
      <c r="Q42" s="279">
        <v>16.974460497501529</v>
      </c>
      <c r="R42" s="279">
        <v>12.738977129901562</v>
      </c>
      <c r="S42" s="279">
        <v>14.205773547011434</v>
      </c>
      <c r="T42" s="279">
        <v>15.849618656147946</v>
      </c>
      <c r="U42" s="279">
        <v>9.1832040888888891</v>
      </c>
      <c r="V42" s="279">
        <v>10.799212848484849</v>
      </c>
      <c r="W42" s="279">
        <v>9.5337114051669829</v>
      </c>
      <c r="X42" s="279">
        <v>8.1444103963161023</v>
      </c>
      <c r="Y42" s="279">
        <v>4.7020995718181658E-4</v>
      </c>
    </row>
    <row r="43" spans="1:25" ht="18" customHeight="1">
      <c r="A43" s="247" t="s">
        <v>23</v>
      </c>
      <c r="B43" s="280">
        <v>0</v>
      </c>
      <c r="C43" s="280">
        <v>1.1109094186046511</v>
      </c>
      <c r="D43" s="280">
        <v>2.019584476190476</v>
      </c>
      <c r="E43" s="280">
        <v>0.74222855263157894</v>
      </c>
      <c r="F43" s="280">
        <v>0.32376031249999998</v>
      </c>
      <c r="G43" s="280">
        <v>3.1250000000000001E-5</v>
      </c>
      <c r="H43" s="280">
        <v>0</v>
      </c>
      <c r="I43" s="280">
        <v>0</v>
      </c>
      <c r="J43" s="280">
        <v>0</v>
      </c>
      <c r="K43" s="280">
        <v>0</v>
      </c>
      <c r="L43" s="280">
        <v>2.7005629496157364</v>
      </c>
      <c r="M43" s="280">
        <v>3.4266014619440273</v>
      </c>
      <c r="N43" s="280">
        <v>1.2788725319972218</v>
      </c>
      <c r="O43" s="280">
        <v>8.4925240746943569</v>
      </c>
      <c r="P43" s="280">
        <v>2.2379591215842463</v>
      </c>
      <c r="Q43" s="279">
        <v>3.861664120678582</v>
      </c>
      <c r="R43" s="279">
        <v>3.4694001951106759</v>
      </c>
      <c r="S43" s="279">
        <v>9.6337080718667174</v>
      </c>
      <c r="T43" s="279">
        <v>4.9794917525696931</v>
      </c>
      <c r="U43" s="279">
        <v>7.4881932562499998</v>
      </c>
      <c r="V43" s="279">
        <v>2.1626437575757578</v>
      </c>
      <c r="W43" s="279">
        <v>6.1726528040327659</v>
      </c>
      <c r="X43" s="279">
        <v>69.254934564468215</v>
      </c>
      <c r="Y43" s="279">
        <v>2.4886025579354088E-2</v>
      </c>
    </row>
    <row r="45" spans="1:25" ht="18" customHeight="1">
      <c r="A45" s="242" t="s">
        <v>2935</v>
      </c>
    </row>
  </sheetData>
  <hyperlinks>
    <hyperlink ref="AA3" location="Content!A1" display="Back to content page" xr:uid="{00000000-0004-0000-1800-000000000000}"/>
  </hyperlinks>
  <pageMargins left="0.7" right="0.7" top="0.75" bottom="0.75" header="0.3" footer="0.3"/>
  <pageSetup orientation="landscape" r:id="rId1"/>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1-000000000000}">
  <sheetPr codeName="Sheet311"/>
  <dimension ref="A1:AB106"/>
  <sheetViews>
    <sheetView zoomScale="99" zoomScaleNormal="99" workbookViewId="0">
      <selection activeCell="I82" sqref="I82"/>
    </sheetView>
  </sheetViews>
  <sheetFormatPr defaultRowHeight="14.4"/>
  <cols>
    <col min="1" max="1" width="14.77734375" customWidth="1"/>
    <col min="2" max="2" width="27.5546875" customWidth="1"/>
    <col min="3" max="20" width="12.6640625" customWidth="1"/>
    <col min="21" max="22" width="13.109375" bestFit="1" customWidth="1"/>
    <col min="23" max="23" width="12.6640625" bestFit="1" customWidth="1"/>
    <col min="24" max="24" width="17" customWidth="1"/>
    <col min="25" max="26" width="12.77734375" customWidth="1"/>
    <col min="28" max="29" width="8.88671875" customWidth="1"/>
  </cols>
  <sheetData>
    <row r="1" spans="1:28">
      <c r="A1" s="18" t="s">
        <v>3027</v>
      </c>
      <c r="B1" s="17"/>
      <c r="C1" s="17"/>
      <c r="D1" s="17"/>
      <c r="E1" s="17"/>
      <c r="F1" s="17"/>
      <c r="G1" s="17"/>
      <c r="H1" s="17"/>
      <c r="I1" s="17"/>
      <c r="J1" s="17"/>
      <c r="K1" s="17"/>
      <c r="L1" s="17"/>
      <c r="M1" s="17"/>
      <c r="N1" s="62"/>
      <c r="O1" s="62"/>
      <c r="P1" s="17"/>
      <c r="R1" s="13"/>
      <c r="S1" s="13"/>
      <c r="T1" s="13"/>
      <c r="U1" s="13"/>
      <c r="V1" s="13"/>
      <c r="W1" s="13"/>
      <c r="X1" s="13"/>
      <c r="Y1" s="13"/>
      <c r="Z1" s="13"/>
    </row>
    <row r="2" spans="1:28">
      <c r="A2" s="40"/>
      <c r="B2" s="40"/>
      <c r="C2" s="40"/>
      <c r="D2" s="17" t="s">
        <v>15</v>
      </c>
      <c r="E2" s="40"/>
      <c r="F2" s="40"/>
      <c r="G2" s="40"/>
      <c r="H2" s="40"/>
      <c r="I2" s="40"/>
      <c r="J2" s="40"/>
      <c r="K2" s="17"/>
      <c r="L2" s="17"/>
      <c r="M2" s="17"/>
      <c r="N2" s="62"/>
      <c r="O2" s="62"/>
      <c r="P2" s="17"/>
      <c r="R2" s="13"/>
      <c r="S2" s="13"/>
      <c r="T2" s="13"/>
      <c r="U2" s="13"/>
      <c r="V2" s="13"/>
      <c r="W2" s="13"/>
      <c r="X2" s="13"/>
      <c r="Y2" s="13"/>
      <c r="Z2" s="13"/>
    </row>
    <row r="3" spans="1:28">
      <c r="A3" s="215" t="s">
        <v>14</v>
      </c>
      <c r="B3" s="215"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B3" s="1" t="s">
        <v>528</v>
      </c>
    </row>
    <row r="4" spans="1:28">
      <c r="A4" s="871" t="s">
        <v>13</v>
      </c>
      <c r="B4" s="92" t="s">
        <v>84</v>
      </c>
      <c r="C4" s="286">
        <v>350</v>
      </c>
      <c r="D4" s="286">
        <v>360</v>
      </c>
      <c r="E4" s="286">
        <v>360</v>
      </c>
      <c r="F4" s="286">
        <v>360</v>
      </c>
      <c r="G4" s="286">
        <v>345</v>
      </c>
      <c r="H4" s="286">
        <v>345</v>
      </c>
      <c r="I4" s="286">
        <v>450</v>
      </c>
      <c r="J4" s="286">
        <v>500</v>
      </c>
      <c r="K4" s="286">
        <v>520</v>
      </c>
      <c r="L4" s="286">
        <v>500</v>
      </c>
      <c r="M4" s="286">
        <v>500</v>
      </c>
      <c r="N4" s="286">
        <v>510</v>
      </c>
      <c r="O4" s="286">
        <v>520</v>
      </c>
      <c r="P4" s="286">
        <v>510</v>
      </c>
      <c r="Q4" s="286">
        <v>490.91300000000001</v>
      </c>
      <c r="R4" s="286">
        <v>437.88400000000001</v>
      </c>
      <c r="S4" s="286">
        <v>514.76900000000001</v>
      </c>
      <c r="T4" s="286">
        <v>577.14099999999996</v>
      </c>
      <c r="U4" s="286">
        <v>639.42100000000005</v>
      </c>
      <c r="V4" s="286">
        <v>657.76800000000003</v>
      </c>
      <c r="W4" s="286">
        <v>865</v>
      </c>
      <c r="X4" s="286">
        <v>1002</v>
      </c>
      <c r="Y4" s="286">
        <v>1013</v>
      </c>
      <c r="Z4" s="286">
        <v>1013.44224</v>
      </c>
    </row>
    <row r="5" spans="1:28">
      <c r="A5" s="871"/>
      <c r="B5" s="92" t="s">
        <v>57</v>
      </c>
      <c r="C5" s="286">
        <v>9400</v>
      </c>
      <c r="D5" s="286">
        <v>9500</v>
      </c>
      <c r="E5" s="286">
        <v>9500</v>
      </c>
      <c r="F5" s="286">
        <v>9500</v>
      </c>
      <c r="G5" s="286">
        <v>9100</v>
      </c>
      <c r="H5" s="286">
        <v>9100</v>
      </c>
      <c r="I5" s="286">
        <v>12000</v>
      </c>
      <c r="J5" s="286">
        <v>13000</v>
      </c>
      <c r="K5" s="286">
        <v>13500</v>
      </c>
      <c r="L5" s="286">
        <v>13000</v>
      </c>
      <c r="M5" s="286">
        <v>13000</v>
      </c>
      <c r="N5" s="286">
        <v>13000</v>
      </c>
      <c r="O5" s="286">
        <v>13500</v>
      </c>
      <c r="P5" s="286">
        <v>13000</v>
      </c>
      <c r="Q5" s="286"/>
      <c r="R5" s="286"/>
      <c r="S5" s="286"/>
      <c r="T5" s="286"/>
      <c r="U5" s="286"/>
      <c r="V5" s="286"/>
      <c r="W5" s="286"/>
      <c r="X5" s="286"/>
      <c r="Y5" s="286"/>
      <c r="Z5" s="286"/>
    </row>
    <row r="6" spans="1:28">
      <c r="A6" s="871"/>
      <c r="B6" s="92" t="s">
        <v>524</v>
      </c>
      <c r="C6" s="286">
        <v>9400</v>
      </c>
      <c r="D6" s="286">
        <v>9500</v>
      </c>
      <c r="E6" s="286">
        <v>9500</v>
      </c>
      <c r="F6" s="286">
        <v>9500</v>
      </c>
      <c r="G6" s="286">
        <v>9100</v>
      </c>
      <c r="H6" s="286">
        <v>9100</v>
      </c>
      <c r="I6" s="286">
        <v>12000</v>
      </c>
      <c r="J6" s="286">
        <v>13000</v>
      </c>
      <c r="K6" s="286">
        <v>13500</v>
      </c>
      <c r="L6" s="286">
        <v>13000</v>
      </c>
      <c r="M6" s="286">
        <v>13000</v>
      </c>
      <c r="N6" s="286">
        <v>13000</v>
      </c>
      <c r="O6" s="286">
        <v>13500</v>
      </c>
      <c r="P6" s="286">
        <v>13000</v>
      </c>
      <c r="Q6" s="286">
        <v>12513</v>
      </c>
      <c r="R6" s="286">
        <v>11228</v>
      </c>
      <c r="S6" s="286">
        <v>13215</v>
      </c>
      <c r="T6" s="286">
        <v>14798</v>
      </c>
      <c r="U6" s="286">
        <v>16395</v>
      </c>
      <c r="V6" s="286">
        <v>16850</v>
      </c>
      <c r="W6" s="286">
        <v>21925</v>
      </c>
      <c r="X6" s="286">
        <v>25472</v>
      </c>
      <c r="Y6" s="286">
        <v>25714</v>
      </c>
      <c r="Z6" s="286">
        <v>25688</v>
      </c>
    </row>
    <row r="7" spans="1:28">
      <c r="A7" s="871"/>
      <c r="B7" s="92" t="s">
        <v>56</v>
      </c>
      <c r="C7" s="286">
        <v>37234.042553191488</v>
      </c>
      <c r="D7" s="286">
        <v>37894.73684210526</v>
      </c>
      <c r="E7" s="286">
        <v>37894.73684210526</v>
      </c>
      <c r="F7" s="286">
        <v>37894.73684210526</v>
      </c>
      <c r="G7" s="286">
        <v>37912.087912087911</v>
      </c>
      <c r="H7" s="286">
        <v>37912.087912087911</v>
      </c>
      <c r="I7" s="286">
        <v>37500</v>
      </c>
      <c r="J7" s="286">
        <v>38461.538461538461</v>
      </c>
      <c r="K7" s="286">
        <v>38518.518518518518</v>
      </c>
      <c r="L7" s="286">
        <v>38461.538461538461</v>
      </c>
      <c r="M7" s="286">
        <v>38461.538461538461</v>
      </c>
      <c r="N7" s="286">
        <v>39230.769230769234</v>
      </c>
      <c r="O7" s="286">
        <v>38518.518518518518</v>
      </c>
      <c r="P7" s="286">
        <v>39230.769230769234</v>
      </c>
      <c r="Q7" s="286">
        <v>39232.200000000004</v>
      </c>
      <c r="R7" s="286">
        <v>38999.300000000003</v>
      </c>
      <c r="S7" s="286">
        <v>38953.4</v>
      </c>
      <c r="T7" s="286">
        <v>39001.300000000003</v>
      </c>
      <c r="U7" s="286">
        <v>39001</v>
      </c>
      <c r="V7" s="286">
        <v>39036.700000000004</v>
      </c>
      <c r="W7" s="286">
        <v>39452.1</v>
      </c>
      <c r="X7" s="286">
        <v>39337.1</v>
      </c>
      <c r="Y7" s="286">
        <v>39395</v>
      </c>
      <c r="Z7" s="286">
        <v>39452.199999999997</v>
      </c>
      <c r="AB7" s="33"/>
    </row>
    <row r="8" spans="1:28">
      <c r="A8" s="871" t="s">
        <v>12</v>
      </c>
      <c r="B8" s="92" t="s">
        <v>84</v>
      </c>
      <c r="C8" s="286" t="s">
        <v>94</v>
      </c>
      <c r="D8" s="286" t="s">
        <v>94</v>
      </c>
      <c r="E8" s="286" t="s">
        <v>94</v>
      </c>
      <c r="F8" s="286" t="s">
        <v>94</v>
      </c>
      <c r="G8" s="286" t="s">
        <v>94</v>
      </c>
      <c r="H8" s="286" t="s">
        <v>94</v>
      </c>
      <c r="I8" s="286" t="s">
        <v>94</v>
      </c>
      <c r="J8" s="286" t="s">
        <v>94</v>
      </c>
      <c r="K8" s="286" t="s">
        <v>94</v>
      </c>
      <c r="L8" s="286" t="s">
        <v>94</v>
      </c>
      <c r="M8" s="286" t="s">
        <v>94</v>
      </c>
      <c r="N8" s="286" t="s">
        <v>94</v>
      </c>
      <c r="O8" s="286" t="s">
        <v>94</v>
      </c>
      <c r="P8" s="286" t="s">
        <v>94</v>
      </c>
      <c r="Q8" s="286" t="s">
        <v>94</v>
      </c>
      <c r="R8" s="286" t="s">
        <v>94</v>
      </c>
      <c r="S8" s="286" t="s">
        <v>94</v>
      </c>
      <c r="T8" s="286" t="s">
        <v>94</v>
      </c>
      <c r="U8" s="286" t="s">
        <v>94</v>
      </c>
      <c r="V8" s="286" t="s">
        <v>94</v>
      </c>
      <c r="W8" s="286" t="s">
        <v>94</v>
      </c>
      <c r="X8" s="286" t="s">
        <v>94</v>
      </c>
      <c r="Y8" s="286" t="s">
        <v>94</v>
      </c>
      <c r="Z8" s="286" t="s">
        <v>94</v>
      </c>
    </row>
    <row r="9" spans="1:28">
      <c r="A9" s="871"/>
      <c r="B9" s="92" t="s">
        <v>57</v>
      </c>
      <c r="C9" s="286" t="s">
        <v>94</v>
      </c>
      <c r="D9" s="286" t="s">
        <v>94</v>
      </c>
      <c r="E9" s="286" t="s">
        <v>94</v>
      </c>
      <c r="F9" s="286" t="s">
        <v>94</v>
      </c>
      <c r="G9" s="286" t="s">
        <v>94</v>
      </c>
      <c r="H9" s="286" t="s">
        <v>94</v>
      </c>
      <c r="I9" s="286" t="s">
        <v>94</v>
      </c>
      <c r="J9" s="286" t="s">
        <v>94</v>
      </c>
      <c r="K9" s="286" t="s">
        <v>94</v>
      </c>
      <c r="L9" s="286" t="s">
        <v>94</v>
      </c>
      <c r="M9" s="286" t="s">
        <v>94</v>
      </c>
      <c r="N9" s="286" t="s">
        <v>94</v>
      </c>
      <c r="O9" s="286" t="s">
        <v>94</v>
      </c>
      <c r="P9" s="286" t="s">
        <v>94</v>
      </c>
      <c r="Q9" s="286" t="s">
        <v>94</v>
      </c>
      <c r="R9" s="286" t="s">
        <v>94</v>
      </c>
      <c r="S9" s="286" t="s">
        <v>94</v>
      </c>
      <c r="T9" s="286" t="s">
        <v>94</v>
      </c>
      <c r="U9" s="286" t="s">
        <v>94</v>
      </c>
      <c r="V9" s="286" t="s">
        <v>94</v>
      </c>
      <c r="W9" s="286" t="s">
        <v>94</v>
      </c>
      <c r="X9" s="286" t="s">
        <v>94</v>
      </c>
      <c r="Y9" s="286" t="s">
        <v>94</v>
      </c>
      <c r="Z9" s="286" t="s">
        <v>94</v>
      </c>
    </row>
    <row r="10" spans="1:28">
      <c r="A10" s="871"/>
      <c r="B10" s="92" t="s">
        <v>524</v>
      </c>
      <c r="C10" s="286" t="s">
        <v>94</v>
      </c>
      <c r="D10" s="286" t="s">
        <v>94</v>
      </c>
      <c r="E10" s="286" t="s">
        <v>94</v>
      </c>
      <c r="F10" s="286" t="s">
        <v>94</v>
      </c>
      <c r="G10" s="286" t="s">
        <v>94</v>
      </c>
      <c r="H10" s="286" t="s">
        <v>94</v>
      </c>
      <c r="I10" s="286" t="s">
        <v>94</v>
      </c>
      <c r="J10" s="286" t="s">
        <v>94</v>
      </c>
      <c r="K10" s="286" t="s">
        <v>94</v>
      </c>
      <c r="L10" s="286" t="s">
        <v>94</v>
      </c>
      <c r="M10" s="286" t="s">
        <v>94</v>
      </c>
      <c r="N10" s="286" t="s">
        <v>94</v>
      </c>
      <c r="O10" s="286" t="s">
        <v>94</v>
      </c>
      <c r="P10" s="286" t="s">
        <v>94</v>
      </c>
      <c r="Q10" s="286" t="s">
        <v>94</v>
      </c>
      <c r="R10" s="286" t="s">
        <v>94</v>
      </c>
      <c r="S10" s="286" t="s">
        <v>94</v>
      </c>
      <c r="T10" s="286" t="s">
        <v>94</v>
      </c>
      <c r="U10" s="286" t="s">
        <v>94</v>
      </c>
      <c r="V10" s="286" t="s">
        <v>94</v>
      </c>
      <c r="W10" s="286" t="s">
        <v>94</v>
      </c>
      <c r="X10" s="286" t="s">
        <v>94</v>
      </c>
      <c r="Y10" s="286" t="s">
        <v>94</v>
      </c>
      <c r="Z10" s="286" t="s">
        <v>94</v>
      </c>
    </row>
    <row r="11" spans="1:28">
      <c r="A11" s="871"/>
      <c r="B11" s="92" t="s">
        <v>56</v>
      </c>
      <c r="C11" s="286" t="s">
        <v>94</v>
      </c>
      <c r="D11" s="286" t="s">
        <v>94</v>
      </c>
      <c r="E11" s="286" t="s">
        <v>94</v>
      </c>
      <c r="F11" s="286" t="s">
        <v>94</v>
      </c>
      <c r="G11" s="286" t="s">
        <v>94</v>
      </c>
      <c r="H11" s="286" t="s">
        <v>94</v>
      </c>
      <c r="I11" s="286" t="s">
        <v>94</v>
      </c>
      <c r="J11" s="286" t="s">
        <v>94</v>
      </c>
      <c r="K11" s="286" t="s">
        <v>94</v>
      </c>
      <c r="L11" s="286" t="s">
        <v>94</v>
      </c>
      <c r="M11" s="286" t="s">
        <v>94</v>
      </c>
      <c r="N11" s="286" t="s">
        <v>94</v>
      </c>
      <c r="O11" s="286" t="s">
        <v>94</v>
      </c>
      <c r="P11" s="286" t="s">
        <v>94</v>
      </c>
      <c r="Q11" s="286" t="s">
        <v>94</v>
      </c>
      <c r="R11" s="286" t="s">
        <v>94</v>
      </c>
      <c r="S11" s="286" t="s">
        <v>94</v>
      </c>
      <c r="T11" s="286" t="s">
        <v>94</v>
      </c>
      <c r="U11" s="286" t="s">
        <v>94</v>
      </c>
      <c r="V11" s="286" t="s">
        <v>94</v>
      </c>
      <c r="W11" s="286" t="s">
        <v>94</v>
      </c>
      <c r="X11" s="286" t="s">
        <v>94</v>
      </c>
      <c r="Y11" s="286" t="s">
        <v>94</v>
      </c>
      <c r="Z11" s="286" t="s">
        <v>94</v>
      </c>
    </row>
    <row r="12" spans="1:28">
      <c r="A12" s="871" t="s">
        <v>483</v>
      </c>
      <c r="B12" s="92" t="s">
        <v>84</v>
      </c>
      <c r="C12" s="286" t="s">
        <v>94</v>
      </c>
      <c r="D12" s="286" t="s">
        <v>94</v>
      </c>
      <c r="E12" s="286" t="s">
        <v>94</v>
      </c>
      <c r="F12" s="286" t="s">
        <v>94</v>
      </c>
      <c r="G12" s="286" t="s">
        <v>94</v>
      </c>
      <c r="H12" s="286" t="s">
        <v>94</v>
      </c>
      <c r="I12" s="286" t="s">
        <v>94</v>
      </c>
      <c r="J12" s="286" t="s">
        <v>94</v>
      </c>
      <c r="K12" s="286" t="s">
        <v>94</v>
      </c>
      <c r="L12" s="286" t="s">
        <v>94</v>
      </c>
      <c r="M12" s="286" t="s">
        <v>94</v>
      </c>
      <c r="N12" s="286" t="s">
        <v>94</v>
      </c>
      <c r="O12" s="286" t="s">
        <v>94</v>
      </c>
      <c r="P12" s="286" t="s">
        <v>94</v>
      </c>
      <c r="Q12" s="286" t="s">
        <v>94</v>
      </c>
      <c r="R12" s="286" t="s">
        <v>94</v>
      </c>
      <c r="S12" s="286" t="s">
        <v>94</v>
      </c>
      <c r="T12" s="286" t="s">
        <v>94</v>
      </c>
      <c r="U12" s="286" t="s">
        <v>94</v>
      </c>
      <c r="V12" s="286" t="s">
        <v>94</v>
      </c>
      <c r="W12" s="286" t="s">
        <v>94</v>
      </c>
      <c r="X12" s="286" t="s">
        <v>94</v>
      </c>
      <c r="Y12" s="286" t="s">
        <v>94</v>
      </c>
      <c r="Z12" s="286" t="s">
        <v>94</v>
      </c>
    </row>
    <row r="13" spans="1:28">
      <c r="A13" s="871"/>
      <c r="B13" s="92" t="s">
        <v>57</v>
      </c>
      <c r="C13" s="286" t="s">
        <v>94</v>
      </c>
      <c r="D13" s="286" t="s">
        <v>94</v>
      </c>
      <c r="E13" s="286" t="s">
        <v>94</v>
      </c>
      <c r="F13" s="286" t="s">
        <v>94</v>
      </c>
      <c r="G13" s="286" t="s">
        <v>94</v>
      </c>
      <c r="H13" s="286" t="s">
        <v>94</v>
      </c>
      <c r="I13" s="286" t="s">
        <v>94</v>
      </c>
      <c r="J13" s="286" t="s">
        <v>94</v>
      </c>
      <c r="K13" s="286" t="s">
        <v>94</v>
      </c>
      <c r="L13" s="286" t="s">
        <v>94</v>
      </c>
      <c r="M13" s="286" t="s">
        <v>94</v>
      </c>
      <c r="N13" s="286" t="s">
        <v>94</v>
      </c>
      <c r="O13" s="286" t="s">
        <v>94</v>
      </c>
      <c r="P13" s="286" t="s">
        <v>94</v>
      </c>
      <c r="Q13" s="286" t="s">
        <v>94</v>
      </c>
      <c r="R13" s="286" t="s">
        <v>94</v>
      </c>
      <c r="S13" s="286" t="s">
        <v>94</v>
      </c>
      <c r="T13" s="286" t="s">
        <v>94</v>
      </c>
      <c r="U13" s="286" t="s">
        <v>94</v>
      </c>
      <c r="V13" s="286" t="s">
        <v>94</v>
      </c>
      <c r="W13" s="286" t="s">
        <v>94</v>
      </c>
      <c r="X13" s="286" t="s">
        <v>94</v>
      </c>
      <c r="Y13" s="286" t="s">
        <v>94</v>
      </c>
      <c r="Z13" s="286" t="s">
        <v>94</v>
      </c>
    </row>
    <row r="14" spans="1:28">
      <c r="A14" s="871"/>
      <c r="B14" s="92" t="s">
        <v>524</v>
      </c>
      <c r="C14" s="286" t="s">
        <v>94</v>
      </c>
      <c r="D14" s="286" t="s">
        <v>94</v>
      </c>
      <c r="E14" s="286" t="s">
        <v>94</v>
      </c>
      <c r="F14" s="286" t="s">
        <v>94</v>
      </c>
      <c r="G14" s="286" t="s">
        <v>94</v>
      </c>
      <c r="H14" s="286" t="s">
        <v>94</v>
      </c>
      <c r="I14" s="286" t="s">
        <v>94</v>
      </c>
      <c r="J14" s="286" t="s">
        <v>94</v>
      </c>
      <c r="K14" s="286" t="s">
        <v>94</v>
      </c>
      <c r="L14" s="286" t="s">
        <v>94</v>
      </c>
      <c r="M14" s="286" t="s">
        <v>94</v>
      </c>
      <c r="N14" s="286" t="s">
        <v>94</v>
      </c>
      <c r="O14" s="286" t="s">
        <v>94</v>
      </c>
      <c r="P14" s="286" t="s">
        <v>94</v>
      </c>
      <c r="Q14" s="286" t="s">
        <v>94</v>
      </c>
      <c r="R14" s="286" t="s">
        <v>94</v>
      </c>
      <c r="S14" s="286" t="s">
        <v>94</v>
      </c>
      <c r="T14" s="286" t="s">
        <v>94</v>
      </c>
      <c r="U14" s="286" t="s">
        <v>94</v>
      </c>
      <c r="V14" s="286" t="s">
        <v>94</v>
      </c>
      <c r="W14" s="286" t="s">
        <v>94</v>
      </c>
      <c r="X14" s="286" t="s">
        <v>94</v>
      </c>
      <c r="Y14" s="286" t="s">
        <v>94</v>
      </c>
      <c r="Z14" s="286" t="s">
        <v>94</v>
      </c>
    </row>
    <row r="15" spans="1:28">
      <c r="A15" s="871"/>
      <c r="B15" s="92" t="s">
        <v>56</v>
      </c>
      <c r="C15" s="286" t="s">
        <v>94</v>
      </c>
      <c r="D15" s="286" t="s">
        <v>94</v>
      </c>
      <c r="E15" s="286" t="s">
        <v>94</v>
      </c>
      <c r="F15" s="286" t="s">
        <v>94</v>
      </c>
      <c r="G15" s="286" t="s">
        <v>94</v>
      </c>
      <c r="H15" s="286" t="s">
        <v>94</v>
      </c>
      <c r="I15" s="286" t="s">
        <v>94</v>
      </c>
      <c r="J15" s="286" t="s">
        <v>94</v>
      </c>
      <c r="K15" s="286" t="s">
        <v>94</v>
      </c>
      <c r="L15" s="286" t="s">
        <v>94</v>
      </c>
      <c r="M15" s="286" t="s">
        <v>94</v>
      </c>
      <c r="N15" s="286" t="s">
        <v>94</v>
      </c>
      <c r="O15" s="286" t="s">
        <v>94</v>
      </c>
      <c r="P15" s="286" t="s">
        <v>94</v>
      </c>
      <c r="Q15" s="286" t="s">
        <v>94</v>
      </c>
      <c r="R15" s="286" t="s">
        <v>94</v>
      </c>
      <c r="S15" s="286" t="s">
        <v>94</v>
      </c>
      <c r="T15" s="286" t="s">
        <v>94</v>
      </c>
      <c r="U15" s="286" t="s">
        <v>94</v>
      </c>
      <c r="V15" s="286" t="s">
        <v>94</v>
      </c>
      <c r="W15" s="286" t="s">
        <v>94</v>
      </c>
      <c r="X15" s="286" t="s">
        <v>94</v>
      </c>
      <c r="Y15" s="286" t="s">
        <v>94</v>
      </c>
      <c r="Z15" s="286" t="s">
        <v>94</v>
      </c>
    </row>
    <row r="16" spans="1:28">
      <c r="A16" s="872" t="s">
        <v>89</v>
      </c>
      <c r="B16" s="92" t="s">
        <v>84</v>
      </c>
      <c r="C16" s="286">
        <v>1669</v>
      </c>
      <c r="D16" s="286">
        <v>1560</v>
      </c>
      <c r="E16" s="286">
        <v>1603.6849999999999</v>
      </c>
      <c r="F16" s="286">
        <v>1579.35</v>
      </c>
      <c r="G16" s="286">
        <v>1550.55</v>
      </c>
      <c r="H16" s="286">
        <v>1522.2750000000001</v>
      </c>
      <c r="I16" s="286">
        <v>1494.5160000000001</v>
      </c>
      <c r="J16" s="286">
        <v>1694.395</v>
      </c>
      <c r="K16" s="286">
        <v>1793.412</v>
      </c>
      <c r="L16" s="286">
        <v>1827.14</v>
      </c>
      <c r="M16" s="286">
        <v>1950</v>
      </c>
      <c r="N16" s="286">
        <v>1950</v>
      </c>
      <c r="O16" s="286">
        <v>1950</v>
      </c>
      <c r="P16" s="286">
        <v>2000</v>
      </c>
      <c r="Q16" s="286">
        <v>2044.0070000000001</v>
      </c>
      <c r="R16" s="286">
        <v>2136.748</v>
      </c>
      <c r="S16" s="286">
        <v>2188.6869999999999</v>
      </c>
      <c r="T16" s="286">
        <v>2231.1849999999999</v>
      </c>
      <c r="U16" s="286">
        <v>2274.7579999999998</v>
      </c>
      <c r="V16" s="286">
        <v>2319.2820000000002</v>
      </c>
      <c r="W16" s="286">
        <v>2700</v>
      </c>
      <c r="X16" s="286">
        <v>2608.4550099999997</v>
      </c>
      <c r="Y16" s="286">
        <v>2379.0096400000002</v>
      </c>
      <c r="Z16" s="286">
        <v>2433.78937</v>
      </c>
    </row>
    <row r="17" spans="1:28">
      <c r="A17" s="872"/>
      <c r="B17" s="92" t="s">
        <v>57</v>
      </c>
      <c r="C17" s="286">
        <v>36000</v>
      </c>
      <c r="D17" s="286">
        <v>36500</v>
      </c>
      <c r="E17" s="286">
        <v>43000</v>
      </c>
      <c r="F17" s="286">
        <v>40000</v>
      </c>
      <c r="G17" s="286">
        <v>40000</v>
      </c>
      <c r="H17" s="286">
        <v>40000</v>
      </c>
      <c r="I17" s="286">
        <v>40000</v>
      </c>
      <c r="J17" s="286">
        <v>40000</v>
      </c>
      <c r="K17" s="286">
        <v>40000</v>
      </c>
      <c r="L17" s="286">
        <v>40000</v>
      </c>
      <c r="M17" s="286">
        <v>45000</v>
      </c>
      <c r="N17" s="286">
        <v>45000</v>
      </c>
      <c r="O17" s="286">
        <v>45000</v>
      </c>
      <c r="P17" s="286">
        <v>45000</v>
      </c>
      <c r="Q17" s="286"/>
      <c r="R17" s="286"/>
      <c r="S17" s="286"/>
      <c r="T17" s="286"/>
      <c r="U17" s="286"/>
      <c r="V17" s="286"/>
      <c r="W17" s="286"/>
      <c r="X17" s="286"/>
      <c r="Y17" s="286"/>
      <c r="Z17" s="286"/>
    </row>
    <row r="18" spans="1:28">
      <c r="A18" s="872"/>
      <c r="B18" s="92" t="s">
        <v>524</v>
      </c>
      <c r="C18" s="286">
        <v>36000</v>
      </c>
      <c r="D18" s="286">
        <v>36500</v>
      </c>
      <c r="E18" s="286">
        <v>43000</v>
      </c>
      <c r="F18" s="286">
        <v>40000</v>
      </c>
      <c r="G18" s="286">
        <v>40000</v>
      </c>
      <c r="H18" s="286">
        <v>40000</v>
      </c>
      <c r="I18" s="286">
        <v>40000</v>
      </c>
      <c r="J18" s="286">
        <v>40000</v>
      </c>
      <c r="K18" s="286">
        <v>40000</v>
      </c>
      <c r="L18" s="286">
        <v>40000</v>
      </c>
      <c r="M18" s="286">
        <v>45000</v>
      </c>
      <c r="N18" s="286">
        <v>45000</v>
      </c>
      <c r="O18" s="286">
        <v>45000</v>
      </c>
      <c r="P18" s="286">
        <v>45000</v>
      </c>
      <c r="Q18" s="286">
        <v>45338</v>
      </c>
      <c r="R18" s="286">
        <v>45769</v>
      </c>
      <c r="S18" s="286">
        <v>46146</v>
      </c>
      <c r="T18" s="286">
        <v>46504</v>
      </c>
      <c r="U18" s="286">
        <v>46876</v>
      </c>
      <c r="V18" s="286">
        <v>47260</v>
      </c>
      <c r="W18" s="286">
        <v>63031</v>
      </c>
      <c r="X18" s="286">
        <v>61718</v>
      </c>
      <c r="Y18" s="286">
        <v>57024</v>
      </c>
      <c r="Z18" s="286">
        <v>59034</v>
      </c>
    </row>
    <row r="19" spans="1:28">
      <c r="A19" s="872"/>
      <c r="B19" s="92" t="s">
        <v>56</v>
      </c>
      <c r="C19" s="286">
        <v>46361.111111111109</v>
      </c>
      <c r="D19" s="286">
        <v>42739.726027397257</v>
      </c>
      <c r="E19" s="286">
        <v>37295</v>
      </c>
      <c r="F19" s="286">
        <v>39483.75</v>
      </c>
      <c r="G19" s="286">
        <v>38763.75</v>
      </c>
      <c r="H19" s="286">
        <v>38056.875</v>
      </c>
      <c r="I19" s="286">
        <v>37362.9</v>
      </c>
      <c r="J19" s="286">
        <v>42359.875</v>
      </c>
      <c r="K19" s="286">
        <v>44835.3</v>
      </c>
      <c r="L19" s="286">
        <v>45678.5</v>
      </c>
      <c r="M19" s="286">
        <v>43333.333333333336</v>
      </c>
      <c r="N19" s="286">
        <v>43333.333333333336</v>
      </c>
      <c r="O19" s="286">
        <v>43333.333333333336</v>
      </c>
      <c r="P19" s="286">
        <v>44444.444444444445</v>
      </c>
      <c r="Q19" s="286">
        <v>45083.700000000004</v>
      </c>
      <c r="R19" s="286">
        <v>46685.5</v>
      </c>
      <c r="S19" s="286">
        <v>47429.600000000006</v>
      </c>
      <c r="T19" s="286">
        <v>47978.3</v>
      </c>
      <c r="U19" s="286">
        <v>48527.100000000006</v>
      </c>
      <c r="V19" s="286">
        <v>49074.9</v>
      </c>
      <c r="W19" s="286">
        <v>42836.4</v>
      </c>
      <c r="X19" s="286">
        <v>42264.1</v>
      </c>
      <c r="Y19" s="286">
        <v>41719.199999999997</v>
      </c>
      <c r="Z19" s="286">
        <v>41226.699999999997</v>
      </c>
    </row>
    <row r="20" spans="1:28">
      <c r="A20" s="871" t="s">
        <v>482</v>
      </c>
      <c r="B20" s="92" t="s">
        <v>84</v>
      </c>
      <c r="C20" s="286">
        <v>3884.6</v>
      </c>
      <c r="D20" s="286">
        <v>4000</v>
      </c>
      <c r="E20" s="286">
        <v>4600</v>
      </c>
      <c r="F20" s="286">
        <v>4600</v>
      </c>
      <c r="G20" s="286">
        <v>4800</v>
      </c>
      <c r="H20" s="286">
        <v>5200</v>
      </c>
      <c r="I20" s="286">
        <v>5000</v>
      </c>
      <c r="J20" s="286">
        <v>5000</v>
      </c>
      <c r="K20" s="286">
        <v>5000</v>
      </c>
      <c r="L20" s="286">
        <v>5000</v>
      </c>
      <c r="M20" s="286">
        <v>5000</v>
      </c>
      <c r="N20" s="286">
        <v>5000</v>
      </c>
      <c r="O20" s="286">
        <v>5400</v>
      </c>
      <c r="P20" s="286">
        <v>5400</v>
      </c>
      <c r="Q20" s="286">
        <v>5441.9219999999996</v>
      </c>
      <c r="R20" s="286">
        <v>5516.0910000000003</v>
      </c>
      <c r="S20" s="286">
        <v>5524.2529999999997</v>
      </c>
      <c r="T20" s="286">
        <v>5571.4679999999998</v>
      </c>
      <c r="U20" s="286">
        <v>5618.683</v>
      </c>
      <c r="V20" s="286">
        <v>5665.8980000000001</v>
      </c>
      <c r="W20" s="286">
        <v>5759.0159999999996</v>
      </c>
      <c r="X20" s="286">
        <v>5266.6019999999999</v>
      </c>
      <c r="Y20" s="286">
        <v>5539.3959999999997</v>
      </c>
      <c r="Z20" s="286">
        <v>5621.1840000000002</v>
      </c>
    </row>
    <row r="21" spans="1:28">
      <c r="A21" s="871"/>
      <c r="B21" s="92" t="s">
        <v>57</v>
      </c>
      <c r="C21" s="286">
        <v>36500</v>
      </c>
      <c r="D21" s="286">
        <v>41000</v>
      </c>
      <c r="E21" s="286">
        <v>46500</v>
      </c>
      <c r="F21" s="286">
        <v>48307</v>
      </c>
      <c r="G21" s="286">
        <v>49000</v>
      </c>
      <c r="H21" s="286">
        <v>51000</v>
      </c>
      <c r="I21" s="286">
        <v>52220</v>
      </c>
      <c r="J21" s="286">
        <v>53000</v>
      </c>
      <c r="K21" s="286">
        <v>52000</v>
      </c>
      <c r="L21" s="286">
        <v>52000</v>
      </c>
      <c r="M21" s="286">
        <v>52000</v>
      </c>
      <c r="N21" s="286">
        <v>52000</v>
      </c>
      <c r="O21" s="286">
        <v>56000</v>
      </c>
      <c r="P21" s="286"/>
      <c r="Q21" s="286"/>
      <c r="R21" s="286"/>
      <c r="S21" s="286"/>
      <c r="T21" s="286"/>
      <c r="U21" s="286"/>
      <c r="V21" s="286"/>
      <c r="W21" s="286"/>
      <c r="X21" s="286"/>
      <c r="Y21" s="286"/>
      <c r="Z21" s="286"/>
    </row>
    <row r="22" spans="1:28">
      <c r="A22" s="871"/>
      <c r="B22" s="92" t="s">
        <v>524</v>
      </c>
      <c r="C22" s="286">
        <v>36500</v>
      </c>
      <c r="D22" s="286">
        <v>41000</v>
      </c>
      <c r="E22" s="286">
        <v>46500</v>
      </c>
      <c r="F22" s="286">
        <v>48307</v>
      </c>
      <c r="G22" s="286">
        <v>49932</v>
      </c>
      <c r="H22" s="286">
        <v>50932</v>
      </c>
      <c r="I22" s="286">
        <v>52196</v>
      </c>
      <c r="J22" s="286">
        <v>52233</v>
      </c>
      <c r="K22" s="286">
        <v>52000</v>
      </c>
      <c r="L22" s="286">
        <v>52000</v>
      </c>
      <c r="M22" s="286">
        <v>52937</v>
      </c>
      <c r="N22" s="286">
        <v>54497</v>
      </c>
      <c r="O22" s="286">
        <v>55395</v>
      </c>
      <c r="P22" s="286">
        <v>56247</v>
      </c>
      <c r="Q22" s="286">
        <v>56123</v>
      </c>
      <c r="R22" s="286">
        <v>56900</v>
      </c>
      <c r="S22" s="286">
        <v>57121</v>
      </c>
      <c r="T22" s="286">
        <v>57667</v>
      </c>
      <c r="U22" s="286">
        <v>58214</v>
      </c>
      <c r="V22" s="286">
        <v>58762</v>
      </c>
      <c r="W22" s="286">
        <v>58523</v>
      </c>
      <c r="X22" s="286">
        <v>56936</v>
      </c>
      <c r="Y22" s="286">
        <v>57393</v>
      </c>
      <c r="Z22" s="286">
        <v>58554</v>
      </c>
    </row>
    <row r="23" spans="1:28">
      <c r="A23" s="871"/>
      <c r="B23" s="92" t="s">
        <v>56</v>
      </c>
      <c r="C23" s="286">
        <v>106427.39726027397</v>
      </c>
      <c r="D23" s="286">
        <v>97560.975609756104</v>
      </c>
      <c r="E23" s="286">
        <v>98924.731182795702</v>
      </c>
      <c r="F23" s="286">
        <v>95224.294615687162</v>
      </c>
      <c r="G23" s="286">
        <v>97959.183673469393</v>
      </c>
      <c r="H23" s="286">
        <v>101960.7843137255</v>
      </c>
      <c r="I23" s="286">
        <v>95748.755266181543</v>
      </c>
      <c r="J23" s="286">
        <v>94339.622641509428</v>
      </c>
      <c r="K23" s="286">
        <v>96153.846153846156</v>
      </c>
      <c r="L23" s="286">
        <v>96153.846153846156</v>
      </c>
      <c r="M23" s="286">
        <v>96153.846153846156</v>
      </c>
      <c r="N23" s="286">
        <v>96153.846153846156</v>
      </c>
      <c r="O23" s="286">
        <v>96428.571428571435</v>
      </c>
      <c r="P23" s="286"/>
      <c r="Q23" s="286">
        <v>96964.200000000012</v>
      </c>
      <c r="R23" s="286">
        <v>96943.6</v>
      </c>
      <c r="S23" s="286">
        <v>96711.400000000009</v>
      </c>
      <c r="T23" s="286">
        <v>96614.5</v>
      </c>
      <c r="U23" s="286">
        <v>96517.700000000012</v>
      </c>
      <c r="V23" s="286">
        <v>96421.1</v>
      </c>
      <c r="W23" s="286">
        <v>98406</v>
      </c>
      <c r="X23" s="286">
        <v>92500.4</v>
      </c>
      <c r="Y23" s="286">
        <v>96516.9</v>
      </c>
      <c r="Z23" s="286">
        <v>96000</v>
      </c>
    </row>
    <row r="24" spans="1:28">
      <c r="A24" s="871" t="s">
        <v>11</v>
      </c>
      <c r="B24" s="92" t="s">
        <v>84</v>
      </c>
      <c r="C24" s="286" t="s">
        <v>94</v>
      </c>
      <c r="D24" s="286" t="s">
        <v>94</v>
      </c>
      <c r="E24" s="286" t="s">
        <v>94</v>
      </c>
      <c r="F24" s="286" t="s">
        <v>94</v>
      </c>
      <c r="G24" s="286" t="s">
        <v>94</v>
      </c>
      <c r="H24" s="286" t="s">
        <v>94</v>
      </c>
      <c r="I24" s="286" t="s">
        <v>94</v>
      </c>
      <c r="J24" s="286" t="s">
        <v>94</v>
      </c>
      <c r="K24" s="286" t="s">
        <v>94</v>
      </c>
      <c r="L24" s="286" t="s">
        <v>94</v>
      </c>
      <c r="M24" s="286" t="s">
        <v>94</v>
      </c>
      <c r="N24" s="286" t="s">
        <v>94</v>
      </c>
      <c r="O24" s="286" t="s">
        <v>94</v>
      </c>
      <c r="P24" s="286" t="s">
        <v>94</v>
      </c>
      <c r="Q24" s="286" t="s">
        <v>94</v>
      </c>
      <c r="R24" s="286" t="s">
        <v>94</v>
      </c>
      <c r="S24" s="286" t="s">
        <v>94</v>
      </c>
      <c r="T24" s="286" t="s">
        <v>94</v>
      </c>
      <c r="U24" s="286" t="s">
        <v>94</v>
      </c>
      <c r="V24" s="286" t="s">
        <v>94</v>
      </c>
      <c r="W24" s="286" t="s">
        <v>94</v>
      </c>
      <c r="X24" s="286" t="s">
        <v>94</v>
      </c>
      <c r="Y24" s="286" t="s">
        <v>94</v>
      </c>
      <c r="Z24" s="286" t="s">
        <v>94</v>
      </c>
    </row>
    <row r="25" spans="1:28">
      <c r="A25" s="871"/>
      <c r="B25" s="92" t="s">
        <v>57</v>
      </c>
      <c r="C25" s="286" t="s">
        <v>94</v>
      </c>
      <c r="D25" s="286" t="s">
        <v>94</v>
      </c>
      <c r="E25" s="286" t="s">
        <v>94</v>
      </c>
      <c r="F25" s="286" t="s">
        <v>94</v>
      </c>
      <c r="G25" s="286" t="s">
        <v>94</v>
      </c>
      <c r="H25" s="286" t="s">
        <v>94</v>
      </c>
      <c r="I25" s="286" t="s">
        <v>94</v>
      </c>
      <c r="J25" s="286" t="s">
        <v>94</v>
      </c>
      <c r="K25" s="286" t="s">
        <v>94</v>
      </c>
      <c r="L25" s="286" t="s">
        <v>94</v>
      </c>
      <c r="M25" s="286" t="s">
        <v>94</v>
      </c>
      <c r="N25" s="286" t="s">
        <v>94</v>
      </c>
      <c r="O25" s="286" t="s">
        <v>94</v>
      </c>
      <c r="P25" s="286" t="s">
        <v>94</v>
      </c>
      <c r="Q25" s="286" t="s">
        <v>94</v>
      </c>
      <c r="R25" s="286" t="s">
        <v>94</v>
      </c>
      <c r="S25" s="286" t="s">
        <v>94</v>
      </c>
      <c r="T25" s="286" t="s">
        <v>94</v>
      </c>
      <c r="U25" s="286" t="s">
        <v>94</v>
      </c>
      <c r="V25" s="286" t="s">
        <v>94</v>
      </c>
      <c r="W25" s="286" t="s">
        <v>94</v>
      </c>
      <c r="X25" s="286" t="s">
        <v>94</v>
      </c>
      <c r="Y25" s="286" t="s">
        <v>94</v>
      </c>
      <c r="Z25" s="286" t="s">
        <v>94</v>
      </c>
    </row>
    <row r="26" spans="1:28">
      <c r="A26" s="871"/>
      <c r="B26" s="92" t="s">
        <v>524</v>
      </c>
      <c r="C26" s="286" t="s">
        <v>94</v>
      </c>
      <c r="D26" s="286" t="s">
        <v>94</v>
      </c>
      <c r="E26" s="286" t="s">
        <v>94</v>
      </c>
      <c r="F26" s="286" t="s">
        <v>94</v>
      </c>
      <c r="G26" s="286" t="s">
        <v>94</v>
      </c>
      <c r="H26" s="286" t="s">
        <v>94</v>
      </c>
      <c r="I26" s="286" t="s">
        <v>94</v>
      </c>
      <c r="J26" s="286" t="s">
        <v>94</v>
      </c>
      <c r="K26" s="286" t="s">
        <v>94</v>
      </c>
      <c r="L26" s="286" t="s">
        <v>94</v>
      </c>
      <c r="M26" s="286" t="s">
        <v>94</v>
      </c>
      <c r="N26" s="286" t="s">
        <v>94</v>
      </c>
      <c r="O26" s="286" t="s">
        <v>94</v>
      </c>
      <c r="P26" s="286" t="s">
        <v>94</v>
      </c>
      <c r="Q26" s="286" t="s">
        <v>94</v>
      </c>
      <c r="R26" s="286" t="s">
        <v>94</v>
      </c>
      <c r="S26" s="286" t="s">
        <v>94</v>
      </c>
      <c r="T26" s="286" t="s">
        <v>94</v>
      </c>
      <c r="U26" s="286" t="s">
        <v>94</v>
      </c>
      <c r="V26" s="286" t="s">
        <v>94</v>
      </c>
      <c r="W26" s="286" t="s">
        <v>94</v>
      </c>
      <c r="X26" s="286" t="s">
        <v>94</v>
      </c>
      <c r="Y26" s="286" t="s">
        <v>94</v>
      </c>
      <c r="Z26" s="286" t="s">
        <v>94</v>
      </c>
    </row>
    <row r="27" spans="1:28">
      <c r="A27" s="871"/>
      <c r="B27" s="92" t="s">
        <v>56</v>
      </c>
      <c r="C27" s="286" t="s">
        <v>94</v>
      </c>
      <c r="D27" s="286" t="s">
        <v>94</v>
      </c>
      <c r="E27" s="286" t="s">
        <v>94</v>
      </c>
      <c r="F27" s="286" t="s">
        <v>94</v>
      </c>
      <c r="G27" s="286" t="s">
        <v>94</v>
      </c>
      <c r="H27" s="286" t="s">
        <v>94</v>
      </c>
      <c r="I27" s="286" t="s">
        <v>94</v>
      </c>
      <c r="J27" s="286" t="s">
        <v>94</v>
      </c>
      <c r="K27" s="286" t="s">
        <v>94</v>
      </c>
      <c r="L27" s="286" t="s">
        <v>94</v>
      </c>
      <c r="M27" s="286" t="s">
        <v>94</v>
      </c>
      <c r="N27" s="286" t="s">
        <v>94</v>
      </c>
      <c r="O27" s="286" t="s">
        <v>94</v>
      </c>
      <c r="P27" s="286" t="s">
        <v>94</v>
      </c>
      <c r="Q27" s="286" t="s">
        <v>94</v>
      </c>
      <c r="R27" s="286" t="s">
        <v>94</v>
      </c>
      <c r="S27" s="286" t="s">
        <v>94</v>
      </c>
      <c r="T27" s="286" t="s">
        <v>94</v>
      </c>
      <c r="U27" s="286" t="s">
        <v>94</v>
      </c>
      <c r="V27" s="286" t="s">
        <v>94</v>
      </c>
      <c r="W27" s="286" t="s">
        <v>94</v>
      </c>
      <c r="X27" s="286" t="s">
        <v>94</v>
      </c>
      <c r="Y27" s="286" t="s">
        <v>94</v>
      </c>
      <c r="Z27" s="286" t="s">
        <v>94</v>
      </c>
    </row>
    <row r="28" spans="1:28">
      <c r="A28" s="871" t="s">
        <v>10</v>
      </c>
      <c r="B28" s="92" t="s">
        <v>84</v>
      </c>
      <c r="C28" s="286">
        <v>2188.63</v>
      </c>
      <c r="D28" s="286">
        <v>2208.4499999999998</v>
      </c>
      <c r="E28" s="286">
        <v>2223.395</v>
      </c>
      <c r="F28" s="286">
        <v>2238.37</v>
      </c>
      <c r="G28" s="286">
        <v>2223.87</v>
      </c>
      <c r="H28" s="286">
        <v>531.34</v>
      </c>
      <c r="I28" s="286">
        <v>495.86</v>
      </c>
      <c r="J28" s="286">
        <v>480.52499999999998</v>
      </c>
      <c r="K28" s="286">
        <v>474.44</v>
      </c>
      <c r="L28" s="286">
        <v>475</v>
      </c>
      <c r="M28" s="286">
        <v>447.78</v>
      </c>
      <c r="N28" s="286">
        <v>474.20499999999998</v>
      </c>
      <c r="O28" s="286">
        <v>475.53800000000001</v>
      </c>
      <c r="P28" s="286">
        <v>477.48</v>
      </c>
      <c r="Q28" s="286">
        <v>494.60599999999999</v>
      </c>
      <c r="R28" s="286">
        <v>457.36900000000003</v>
      </c>
      <c r="S28" s="286">
        <v>1679.6612992</v>
      </c>
      <c r="T28" s="286">
        <v>1990.8506281</v>
      </c>
      <c r="U28" s="286">
        <v>1966.8116174000002</v>
      </c>
      <c r="V28" s="286">
        <v>2072.8077327000001</v>
      </c>
      <c r="W28" s="286">
        <v>1919.0177262</v>
      </c>
      <c r="X28" s="286">
        <v>2052.6000914000001</v>
      </c>
      <c r="Y28" s="286">
        <v>2064.8187972000001</v>
      </c>
      <c r="Z28" s="286">
        <v>3214.79432</v>
      </c>
    </row>
    <row r="29" spans="1:28">
      <c r="A29" s="871"/>
      <c r="B29" s="92" t="s">
        <v>57</v>
      </c>
      <c r="C29" s="286">
        <v>67325</v>
      </c>
      <c r="D29" s="286">
        <v>67780</v>
      </c>
      <c r="E29" s="286">
        <v>68235</v>
      </c>
      <c r="F29" s="286">
        <v>68705</v>
      </c>
      <c r="G29" s="286">
        <v>69190</v>
      </c>
      <c r="H29" s="286">
        <v>40791</v>
      </c>
      <c r="I29" s="286">
        <v>31670</v>
      </c>
      <c r="J29" s="286">
        <v>25750</v>
      </c>
      <c r="K29" s="286">
        <v>23515</v>
      </c>
      <c r="L29" s="286">
        <v>23595</v>
      </c>
      <c r="M29" s="286">
        <v>23540</v>
      </c>
      <c r="N29" s="286">
        <v>23695</v>
      </c>
      <c r="O29" s="286">
        <v>105000</v>
      </c>
      <c r="P29" s="286">
        <v>106000</v>
      </c>
      <c r="Q29" s="286"/>
      <c r="R29" s="286"/>
      <c r="S29" s="286"/>
      <c r="T29" s="286"/>
      <c r="U29" s="286"/>
      <c r="V29" s="286"/>
      <c r="W29" s="286"/>
      <c r="X29" s="286"/>
      <c r="Y29" s="286"/>
      <c r="Z29" s="286"/>
    </row>
    <row r="30" spans="1:28">
      <c r="A30" s="871"/>
      <c r="B30" s="92" t="s">
        <v>524</v>
      </c>
      <c r="C30" s="286">
        <v>67325</v>
      </c>
      <c r="D30" s="286">
        <v>67780</v>
      </c>
      <c r="E30" s="286">
        <v>68235</v>
      </c>
      <c r="F30" s="286">
        <v>68620</v>
      </c>
      <c r="G30" s="286">
        <v>69190</v>
      </c>
      <c r="H30" s="286">
        <v>75000</v>
      </c>
      <c r="I30" s="286">
        <v>82000</v>
      </c>
      <c r="J30" s="286">
        <v>82000</v>
      </c>
      <c r="K30" s="286">
        <v>79000</v>
      </c>
      <c r="L30" s="286">
        <v>95000</v>
      </c>
      <c r="M30" s="286">
        <v>91022</v>
      </c>
      <c r="N30" s="286">
        <v>87559</v>
      </c>
      <c r="O30" s="286">
        <v>88894</v>
      </c>
      <c r="P30" s="286">
        <v>90211</v>
      </c>
      <c r="Q30" s="286">
        <v>93157</v>
      </c>
      <c r="R30" s="286">
        <v>94681</v>
      </c>
      <c r="S30" s="286">
        <v>39991.935695238099</v>
      </c>
      <c r="T30" s="286">
        <v>47458.15521721304</v>
      </c>
      <c r="U30" s="286">
        <v>41168.304222510145</v>
      </c>
      <c r="V30" s="286">
        <v>34401.392326765541</v>
      </c>
      <c r="W30" s="286">
        <v>47963.212535803374</v>
      </c>
      <c r="X30" s="286">
        <v>38937.759369741761</v>
      </c>
      <c r="Y30" s="286">
        <v>39708.053792307692</v>
      </c>
      <c r="Z30" s="286">
        <v>31518.7</v>
      </c>
    </row>
    <row r="31" spans="1:28">
      <c r="A31" s="871"/>
      <c r="B31" s="92" t="s">
        <v>56</v>
      </c>
      <c r="C31" s="286">
        <v>32508.42926104716</v>
      </c>
      <c r="D31" s="286">
        <v>32582.620241959281</v>
      </c>
      <c r="E31" s="286">
        <v>32584.377518868616</v>
      </c>
      <c r="F31" s="286">
        <v>32579.43381122189</v>
      </c>
      <c r="G31" s="286">
        <v>32141.494435612083</v>
      </c>
      <c r="H31" s="286">
        <v>13025.912578755118</v>
      </c>
      <c r="I31" s="286">
        <v>15657.088727502369</v>
      </c>
      <c r="J31" s="286">
        <v>18661.165048543688</v>
      </c>
      <c r="K31" s="286">
        <v>20176.057835424199</v>
      </c>
      <c r="L31" s="286">
        <v>20131.383767747404</v>
      </c>
      <c r="M31" s="286">
        <v>19022.090059473237</v>
      </c>
      <c r="N31" s="286">
        <v>20012.871913905889</v>
      </c>
      <c r="O31" s="286">
        <v>31428.571428571428</v>
      </c>
      <c r="P31" s="286">
        <v>31603.773584905659</v>
      </c>
      <c r="Q31" s="286">
        <v>31650.400000000001</v>
      </c>
      <c r="R31" s="286">
        <v>31754.800000000003</v>
      </c>
      <c r="S31" s="286">
        <v>31934.100000000002</v>
      </c>
      <c r="T31" s="286">
        <v>31891.100000000002</v>
      </c>
      <c r="U31" s="286">
        <v>31848.5</v>
      </c>
      <c r="V31" s="286">
        <v>31805.5</v>
      </c>
      <c r="W31" s="286"/>
      <c r="X31" s="286"/>
      <c r="Y31" s="286"/>
      <c r="Z31" s="286"/>
    </row>
    <row r="32" spans="1:28">
      <c r="A32" s="871" t="s">
        <v>9</v>
      </c>
      <c r="B32" s="92" t="s">
        <v>84</v>
      </c>
      <c r="C32" s="286">
        <v>1727</v>
      </c>
      <c r="D32" s="286">
        <v>1879</v>
      </c>
      <c r="E32" s="286">
        <v>1800</v>
      </c>
      <c r="F32" s="286">
        <v>2012</v>
      </c>
      <c r="G32" s="286">
        <v>2019</v>
      </c>
      <c r="H32" s="286">
        <v>2064.38</v>
      </c>
      <c r="I32" s="286">
        <v>2075</v>
      </c>
      <c r="J32" s="286">
        <v>2094</v>
      </c>
      <c r="K32" s="286">
        <v>2115.0749999999998</v>
      </c>
      <c r="L32" s="286">
        <v>2500</v>
      </c>
      <c r="M32" s="286">
        <v>2500</v>
      </c>
      <c r="N32" s="286">
        <v>2500</v>
      </c>
      <c r="O32" s="286">
        <v>2800</v>
      </c>
      <c r="P32" s="286">
        <v>2900</v>
      </c>
      <c r="Q32" s="286">
        <v>3000</v>
      </c>
      <c r="R32" s="286">
        <v>3000</v>
      </c>
      <c r="S32" s="653">
        <v>42000</v>
      </c>
      <c r="T32" s="653">
        <v>41949.599999999999</v>
      </c>
      <c r="U32" s="653">
        <v>47774.9</v>
      </c>
      <c r="V32" s="653">
        <v>60253.599999999999</v>
      </c>
      <c r="W32" s="653">
        <v>40010.199999999997</v>
      </c>
      <c r="X32" s="653">
        <v>52714.9</v>
      </c>
      <c r="Y32" s="653">
        <v>52000</v>
      </c>
      <c r="Z32" s="286"/>
      <c r="AB32" s="43"/>
    </row>
    <row r="33" spans="1:28">
      <c r="A33" s="871"/>
      <c r="B33" s="92" t="s">
        <v>57</v>
      </c>
      <c r="C33" s="286">
        <v>20606</v>
      </c>
      <c r="D33" s="286">
        <v>20375</v>
      </c>
      <c r="E33" s="286">
        <v>20439</v>
      </c>
      <c r="F33" s="286">
        <v>20376</v>
      </c>
      <c r="G33" s="286">
        <v>18385</v>
      </c>
      <c r="H33" s="286">
        <v>18441</v>
      </c>
      <c r="I33" s="286">
        <v>18375</v>
      </c>
      <c r="J33" s="286">
        <v>18371</v>
      </c>
      <c r="K33" s="286">
        <v>23000</v>
      </c>
      <c r="L33" s="286">
        <v>23000</v>
      </c>
      <c r="M33" s="286">
        <v>23000</v>
      </c>
      <c r="N33" s="286">
        <v>23000</v>
      </c>
      <c r="O33" s="286">
        <v>27000</v>
      </c>
      <c r="P33" s="286">
        <v>27000</v>
      </c>
      <c r="Q33" s="286"/>
      <c r="R33" s="286"/>
      <c r="S33" s="286"/>
      <c r="T33" s="286"/>
      <c r="U33" s="286"/>
      <c r="V33" s="286"/>
      <c r="W33" s="286"/>
      <c r="X33" s="286"/>
      <c r="Y33" s="286"/>
      <c r="Z33" s="286"/>
      <c r="AB33" s="43"/>
    </row>
    <row r="34" spans="1:28">
      <c r="A34" s="871"/>
      <c r="B34" s="92" t="s">
        <v>524</v>
      </c>
      <c r="C34" s="286">
        <v>20000</v>
      </c>
      <c r="D34" s="286">
        <v>20500</v>
      </c>
      <c r="E34" s="286">
        <v>24000</v>
      </c>
      <c r="F34" s="286">
        <v>20500</v>
      </c>
      <c r="G34" s="286">
        <v>20000</v>
      </c>
      <c r="H34" s="286">
        <v>22000</v>
      </c>
      <c r="I34" s="286">
        <v>22500</v>
      </c>
      <c r="J34" s="286">
        <v>23000</v>
      </c>
      <c r="K34" s="286">
        <v>25000</v>
      </c>
      <c r="L34" s="286">
        <v>24000</v>
      </c>
      <c r="M34" s="286">
        <v>23000</v>
      </c>
      <c r="N34" s="286">
        <v>23000</v>
      </c>
      <c r="O34" s="286">
        <v>27000</v>
      </c>
      <c r="P34" s="286">
        <v>27000</v>
      </c>
      <c r="Q34" s="286">
        <v>27820</v>
      </c>
      <c r="R34" s="286">
        <v>27789</v>
      </c>
      <c r="S34" s="286">
        <v>27933</v>
      </c>
      <c r="T34" s="286">
        <v>28461</v>
      </c>
      <c r="U34" s="286">
        <v>29083</v>
      </c>
      <c r="V34" s="286">
        <v>29164</v>
      </c>
      <c r="W34" s="286">
        <v>28524</v>
      </c>
      <c r="X34" s="286">
        <v>29386</v>
      </c>
      <c r="Y34" s="286">
        <v>29201</v>
      </c>
      <c r="Z34" s="286">
        <v>29475</v>
      </c>
    </row>
    <row r="35" spans="1:28">
      <c r="A35" s="871"/>
      <c r="B35" s="92" t="s">
        <v>56</v>
      </c>
      <c r="C35" s="286">
        <v>83810.540619237116</v>
      </c>
      <c r="D35" s="286">
        <v>92220.858895705518</v>
      </c>
      <c r="E35" s="286">
        <v>88066.930867459276</v>
      </c>
      <c r="F35" s="286">
        <v>98743.619945033366</v>
      </c>
      <c r="G35" s="286">
        <v>109817.78623878161</v>
      </c>
      <c r="H35" s="286">
        <v>111945.12228187191</v>
      </c>
      <c r="I35" s="286">
        <v>112925.1700680272</v>
      </c>
      <c r="J35" s="286">
        <v>113983.99651624843</v>
      </c>
      <c r="K35" s="286">
        <v>91959.782608695648</v>
      </c>
      <c r="L35" s="286">
        <v>108695.65217391304</v>
      </c>
      <c r="M35" s="286">
        <v>108695.65217391304</v>
      </c>
      <c r="N35" s="286">
        <v>108695.65217391304</v>
      </c>
      <c r="O35" s="286">
        <v>103703.70370370371</v>
      </c>
      <c r="P35" s="286">
        <v>107407.4074074074</v>
      </c>
      <c r="Q35" s="286">
        <v>107836.1</v>
      </c>
      <c r="R35" s="286">
        <v>107956.40000000001</v>
      </c>
      <c r="S35" s="286">
        <v>107399.8</v>
      </c>
      <c r="T35" s="286">
        <v>107455.90000000001</v>
      </c>
      <c r="U35" s="286">
        <v>107505.60000000001</v>
      </c>
      <c r="V35" s="286">
        <v>107561.3</v>
      </c>
      <c r="W35" s="286"/>
      <c r="X35" s="286"/>
      <c r="Y35" s="533"/>
      <c r="Z35" s="533"/>
    </row>
    <row r="36" spans="1:28">
      <c r="A36" s="871" t="s">
        <v>8</v>
      </c>
      <c r="B36" s="92" t="s">
        <v>84</v>
      </c>
      <c r="C36" s="286">
        <v>5109.5</v>
      </c>
      <c r="D36" s="286">
        <v>5792.3</v>
      </c>
      <c r="E36" s="286">
        <v>4873.8999999999996</v>
      </c>
      <c r="F36" s="286">
        <v>5199.3999999999996</v>
      </c>
      <c r="G36" s="286">
        <v>5280.4</v>
      </c>
      <c r="H36" s="286">
        <v>4984.1000000000004</v>
      </c>
      <c r="I36" s="286">
        <v>4749</v>
      </c>
      <c r="J36" s="286">
        <v>4235.8999999999996</v>
      </c>
      <c r="K36" s="286">
        <v>4533</v>
      </c>
      <c r="L36" s="286">
        <v>4667.2</v>
      </c>
      <c r="M36" s="286">
        <v>4365.8</v>
      </c>
      <c r="N36" s="286">
        <v>4230.2</v>
      </c>
      <c r="O36" s="286">
        <v>3947.3</v>
      </c>
      <c r="P36" s="286">
        <v>3815.8</v>
      </c>
      <c r="Q36" s="286">
        <v>4044.4</v>
      </c>
      <c r="R36" s="286">
        <v>4009.2</v>
      </c>
      <c r="S36" s="286">
        <v>3798.5</v>
      </c>
      <c r="T36" s="286">
        <v>3713.3</v>
      </c>
      <c r="U36" s="286">
        <v>3154.5</v>
      </c>
      <c r="V36" s="286">
        <v>3405.3</v>
      </c>
      <c r="W36" s="286">
        <v>2620.9</v>
      </c>
      <c r="X36" s="286">
        <v>2669.7</v>
      </c>
      <c r="Y36" s="286">
        <v>2256.8000000000002</v>
      </c>
      <c r="Z36" s="286">
        <v>2452.6999999999998</v>
      </c>
      <c r="AB36" s="43"/>
    </row>
    <row r="37" spans="1:28">
      <c r="A37" s="871"/>
      <c r="B37" s="92" t="s">
        <v>57</v>
      </c>
      <c r="C37" s="286">
        <v>73056</v>
      </c>
      <c r="D37" s="286">
        <v>73197</v>
      </c>
      <c r="E37" s="286">
        <v>72267</v>
      </c>
      <c r="F37" s="286">
        <v>70998</v>
      </c>
      <c r="G37" s="286">
        <v>69698</v>
      </c>
      <c r="H37" s="286">
        <v>68351</v>
      </c>
      <c r="I37" s="286">
        <v>66732</v>
      </c>
      <c r="J37" s="286">
        <v>64260</v>
      </c>
      <c r="K37" s="286">
        <v>62024</v>
      </c>
      <c r="L37" s="286">
        <v>60380</v>
      </c>
      <c r="M37" s="286">
        <v>58709</v>
      </c>
      <c r="N37" s="286">
        <v>56668</v>
      </c>
      <c r="O37" s="286">
        <v>54140</v>
      </c>
      <c r="P37" s="286">
        <v>53464</v>
      </c>
      <c r="Q37" s="286">
        <v>50694</v>
      </c>
      <c r="R37" s="286">
        <v>52387</v>
      </c>
      <c r="S37" s="286">
        <v>51476</v>
      </c>
      <c r="T37" s="286">
        <v>49974</v>
      </c>
      <c r="U37" s="286">
        <v>47678</v>
      </c>
      <c r="V37" s="286">
        <v>45054</v>
      </c>
      <c r="W37" s="286">
        <v>43711</v>
      </c>
      <c r="X37" s="286">
        <v>41897</v>
      </c>
      <c r="Y37" s="286">
        <v>39199</v>
      </c>
      <c r="Z37" s="286">
        <v>35863</v>
      </c>
      <c r="AB37" s="43"/>
    </row>
    <row r="38" spans="1:28">
      <c r="A38" s="871"/>
      <c r="B38" s="92" t="s">
        <v>524</v>
      </c>
      <c r="C38" s="286">
        <v>73056</v>
      </c>
      <c r="D38" s="286">
        <v>73197</v>
      </c>
      <c r="E38" s="286">
        <v>72267</v>
      </c>
      <c r="F38" s="286">
        <v>70998</v>
      </c>
      <c r="G38" s="286">
        <v>69698</v>
      </c>
      <c r="H38" s="286">
        <v>68351</v>
      </c>
      <c r="I38" s="286">
        <v>66732</v>
      </c>
      <c r="J38" s="286">
        <v>65259</v>
      </c>
      <c r="K38" s="286">
        <v>62011</v>
      </c>
      <c r="L38" s="286">
        <v>60380</v>
      </c>
      <c r="M38" s="286">
        <v>58709</v>
      </c>
      <c r="N38" s="286">
        <v>56668</v>
      </c>
      <c r="O38" s="286">
        <v>54140</v>
      </c>
      <c r="P38" s="286">
        <v>53464</v>
      </c>
      <c r="Q38" s="286">
        <v>50694</v>
      </c>
      <c r="R38" s="286">
        <v>52387</v>
      </c>
      <c r="S38" s="286">
        <v>51476</v>
      </c>
      <c r="T38" s="286">
        <v>49974</v>
      </c>
      <c r="U38" s="286">
        <v>47678</v>
      </c>
      <c r="V38" s="286">
        <v>45054</v>
      </c>
      <c r="W38" s="286">
        <v>43711</v>
      </c>
      <c r="X38" s="286">
        <v>41897</v>
      </c>
      <c r="Y38" s="286">
        <v>39199</v>
      </c>
      <c r="Z38" s="286">
        <v>35863</v>
      </c>
    </row>
    <row r="39" spans="1:28">
      <c r="A39" s="871"/>
      <c r="B39" s="92" t="s">
        <v>56</v>
      </c>
      <c r="C39" s="286">
        <v>69939.498466929479</v>
      </c>
      <c r="D39" s="286">
        <v>79133.024577510005</v>
      </c>
      <c r="E39" s="286">
        <v>67442.954598917902</v>
      </c>
      <c r="F39" s="286">
        <v>73233.048818276569</v>
      </c>
      <c r="G39" s="286">
        <v>75761.140922264633</v>
      </c>
      <c r="H39" s="286">
        <v>72919.196500416961</v>
      </c>
      <c r="I39" s="286">
        <v>71165.258047113835</v>
      </c>
      <c r="J39" s="286">
        <v>65918.145035792098</v>
      </c>
      <c r="K39" s="286">
        <v>73084.612408100089</v>
      </c>
      <c r="L39" s="286">
        <v>77297.118251076521</v>
      </c>
      <c r="M39" s="286">
        <v>74363.38551159107</v>
      </c>
      <c r="N39" s="286">
        <v>74648.83179219313</v>
      </c>
      <c r="O39" s="286">
        <v>72909.124492057628</v>
      </c>
      <c r="P39" s="286">
        <v>71371.390094269038</v>
      </c>
      <c r="Q39" s="286">
        <v>79780.644652227085</v>
      </c>
      <c r="R39" s="286">
        <v>76530.436940462328</v>
      </c>
      <c r="S39" s="286">
        <v>73791.669904421477</v>
      </c>
      <c r="T39" s="286">
        <v>74304.638411974229</v>
      </c>
      <c r="U39" s="286">
        <v>66162.590712697682</v>
      </c>
      <c r="V39" s="286">
        <v>75582.634172326536</v>
      </c>
      <c r="W39" s="286">
        <v>59959.735535677515</v>
      </c>
      <c r="X39" s="286">
        <v>63720.552784208892</v>
      </c>
      <c r="Y39" s="533">
        <v>57600</v>
      </c>
      <c r="Z39" s="533">
        <v>68400</v>
      </c>
    </row>
    <row r="40" spans="1:28">
      <c r="A40" s="871" t="s">
        <v>6</v>
      </c>
      <c r="B40" s="92" t="s">
        <v>84</v>
      </c>
      <c r="C40" s="286">
        <v>397.27600000000001</v>
      </c>
      <c r="D40" s="286">
        <v>675.62300000000005</v>
      </c>
      <c r="E40" s="286">
        <v>1586.26</v>
      </c>
      <c r="F40" s="286">
        <v>1940.799</v>
      </c>
      <c r="G40" s="286">
        <v>1873.2619999999999</v>
      </c>
      <c r="H40" s="286">
        <v>2246.9850000000001</v>
      </c>
      <c r="I40" s="286">
        <v>2060.317</v>
      </c>
      <c r="J40" s="286">
        <v>2028.2159999999999</v>
      </c>
      <c r="K40" s="286">
        <v>2104.8069999999998</v>
      </c>
      <c r="L40" s="286">
        <v>2207</v>
      </c>
      <c r="M40" s="286">
        <v>2729</v>
      </c>
      <c r="N40" s="286">
        <v>3396.3339999999998</v>
      </c>
      <c r="O40" s="286">
        <v>3393.904</v>
      </c>
      <c r="P40" s="286">
        <v>3166.11</v>
      </c>
      <c r="Q40" s="286">
        <v>3619.509</v>
      </c>
      <c r="R40" s="286">
        <v>3084.4</v>
      </c>
      <c r="S40" s="286">
        <v>2762</v>
      </c>
      <c r="T40" s="286">
        <v>2900</v>
      </c>
      <c r="U40" s="286">
        <v>3650</v>
      </c>
      <c r="V40" s="286">
        <v>4106.8729999999996</v>
      </c>
      <c r="W40" s="286">
        <v>2737.556</v>
      </c>
      <c r="X40" s="286">
        <v>2781.587</v>
      </c>
      <c r="Y40" s="286">
        <v>2969.375</v>
      </c>
      <c r="Z40" s="286">
        <v>1621.251</v>
      </c>
    </row>
    <row r="41" spans="1:28">
      <c r="A41" s="871"/>
      <c r="B41" s="92" t="s">
        <v>57</v>
      </c>
      <c r="C41" s="286">
        <v>7900</v>
      </c>
      <c r="D41" s="286">
        <v>11828</v>
      </c>
      <c r="E41" s="286">
        <v>24006</v>
      </c>
      <c r="F41" s="286">
        <v>27227</v>
      </c>
      <c r="G41" s="286">
        <v>28696</v>
      </c>
      <c r="H41" s="286">
        <v>31199</v>
      </c>
      <c r="I41" s="286">
        <v>31874</v>
      </c>
      <c r="J41" s="286">
        <v>32233</v>
      </c>
      <c r="K41" s="286">
        <v>30982</v>
      </c>
      <c r="L41" s="286">
        <v>31607.5</v>
      </c>
      <c r="M41" s="286">
        <v>38584</v>
      </c>
      <c r="N41" s="286">
        <v>42702</v>
      </c>
      <c r="O41" s="286">
        <v>45917</v>
      </c>
      <c r="P41" s="286">
        <v>46149</v>
      </c>
      <c r="Q41" s="286">
        <v>46149</v>
      </c>
      <c r="R41" s="286">
        <v>44734</v>
      </c>
      <c r="S41" s="286"/>
      <c r="T41" s="286"/>
      <c r="U41" s="286"/>
      <c r="V41" s="286"/>
      <c r="W41" s="286"/>
      <c r="X41" s="286"/>
      <c r="Y41" s="286"/>
      <c r="Z41" s="286"/>
    </row>
    <row r="42" spans="1:28">
      <c r="A42" s="871"/>
      <c r="B42" s="92" t="s">
        <v>524</v>
      </c>
      <c r="C42" s="286">
        <v>27000</v>
      </c>
      <c r="D42" s="286">
        <v>36000</v>
      </c>
      <c r="E42" s="286">
        <v>35000</v>
      </c>
      <c r="F42" s="286">
        <v>38000</v>
      </c>
      <c r="G42" s="286">
        <v>37000</v>
      </c>
      <c r="H42" s="286">
        <v>35000</v>
      </c>
      <c r="I42" s="286">
        <v>33000</v>
      </c>
      <c r="J42" s="286">
        <v>32000</v>
      </c>
      <c r="K42" s="286">
        <v>36000</v>
      </c>
      <c r="L42" s="286">
        <v>38000</v>
      </c>
      <c r="M42" s="286">
        <v>38481</v>
      </c>
      <c r="N42" s="286">
        <v>42702</v>
      </c>
      <c r="O42" s="286">
        <v>45917</v>
      </c>
      <c r="P42" s="286">
        <v>46149</v>
      </c>
      <c r="Q42" s="286">
        <v>46298</v>
      </c>
      <c r="R42" s="286">
        <v>44734</v>
      </c>
      <c r="S42" s="286">
        <v>42311</v>
      </c>
      <c r="T42" s="286">
        <v>43226</v>
      </c>
      <c r="U42" s="286">
        <v>53048</v>
      </c>
      <c r="V42" s="286">
        <v>59059</v>
      </c>
      <c r="W42" s="286">
        <v>47351</v>
      </c>
      <c r="X42" s="286">
        <v>40906</v>
      </c>
      <c r="Y42" s="286">
        <v>41241</v>
      </c>
      <c r="Z42" s="286">
        <v>30661</v>
      </c>
    </row>
    <row r="43" spans="1:28">
      <c r="A43" s="871"/>
      <c r="B43" s="92" t="s">
        <v>56</v>
      </c>
      <c r="C43" s="286">
        <v>50288.101265822785</v>
      </c>
      <c r="D43" s="286">
        <v>57120.645924923912</v>
      </c>
      <c r="E43" s="286">
        <v>66077.647254852956</v>
      </c>
      <c r="F43" s="286">
        <v>71282.146398795318</v>
      </c>
      <c r="G43" s="286">
        <v>65279.551156955677</v>
      </c>
      <c r="H43" s="286">
        <v>72021.058367255362</v>
      </c>
      <c r="I43" s="286">
        <v>64639.423981928841</v>
      </c>
      <c r="J43" s="286">
        <v>62923.587627586632</v>
      </c>
      <c r="K43" s="286">
        <v>67936.446969207929</v>
      </c>
      <c r="L43" s="286">
        <v>69825.199715257448</v>
      </c>
      <c r="M43" s="286">
        <v>70728.799502384412</v>
      </c>
      <c r="N43" s="286">
        <v>79535.712612992371</v>
      </c>
      <c r="O43" s="286">
        <v>73913.888102445722</v>
      </c>
      <c r="P43" s="286">
        <v>68606.25365663394</v>
      </c>
      <c r="Q43" s="286">
        <v>78430.930247676006</v>
      </c>
      <c r="R43" s="286">
        <v>68949.792104439577</v>
      </c>
      <c r="S43" s="286">
        <v>65266.8</v>
      </c>
      <c r="T43" s="286">
        <v>67098.400000000009</v>
      </c>
      <c r="U43" s="286">
        <v>68805.600000000006</v>
      </c>
      <c r="V43" s="286">
        <v>69538.5</v>
      </c>
      <c r="W43" s="286">
        <v>57814.1</v>
      </c>
      <c r="X43" s="286">
        <v>67999.5</v>
      </c>
      <c r="Y43" s="286">
        <v>72000.600000000006</v>
      </c>
      <c r="Z43" s="286">
        <v>52876.7</v>
      </c>
    </row>
    <row r="44" spans="1:28">
      <c r="A44" s="871" t="s">
        <v>5</v>
      </c>
      <c r="B44" s="92" t="s">
        <v>84</v>
      </c>
      <c r="C44" s="286" t="s">
        <v>94</v>
      </c>
      <c r="D44" s="286" t="s">
        <v>94</v>
      </c>
      <c r="E44" s="286" t="s">
        <v>94</v>
      </c>
      <c r="F44" s="286" t="s">
        <v>94</v>
      </c>
      <c r="G44" s="286" t="s">
        <v>94</v>
      </c>
      <c r="H44" s="286" t="s">
        <v>94</v>
      </c>
      <c r="I44" s="286" t="s">
        <v>94</v>
      </c>
      <c r="J44" s="286" t="s">
        <v>94</v>
      </c>
      <c r="K44" s="286" t="s">
        <v>94</v>
      </c>
      <c r="L44" s="286" t="s">
        <v>94</v>
      </c>
      <c r="M44" s="286" t="s">
        <v>94</v>
      </c>
      <c r="N44" s="286" t="s">
        <v>94</v>
      </c>
      <c r="O44" s="286" t="s">
        <v>94</v>
      </c>
      <c r="P44" s="286" t="s">
        <v>94</v>
      </c>
      <c r="Q44" s="286" t="s">
        <v>94</v>
      </c>
      <c r="R44" s="286" t="s">
        <v>94</v>
      </c>
      <c r="S44" s="286" t="s">
        <v>94</v>
      </c>
      <c r="T44" s="286" t="s">
        <v>94</v>
      </c>
      <c r="U44" s="286" t="s">
        <v>94</v>
      </c>
      <c r="V44" s="286" t="s">
        <v>94</v>
      </c>
      <c r="W44" s="286" t="s">
        <v>94</v>
      </c>
      <c r="X44" s="286" t="s">
        <v>94</v>
      </c>
      <c r="Y44" s="286" t="s">
        <v>94</v>
      </c>
      <c r="Z44" s="286" t="s">
        <v>94</v>
      </c>
    </row>
    <row r="45" spans="1:28">
      <c r="A45" s="871"/>
      <c r="B45" s="92" t="s">
        <v>57</v>
      </c>
      <c r="C45" s="286" t="s">
        <v>94</v>
      </c>
      <c r="D45" s="286" t="s">
        <v>94</v>
      </c>
      <c r="E45" s="286" t="s">
        <v>94</v>
      </c>
      <c r="F45" s="286" t="s">
        <v>94</v>
      </c>
      <c r="G45" s="286" t="s">
        <v>94</v>
      </c>
      <c r="H45" s="286" t="s">
        <v>94</v>
      </c>
      <c r="I45" s="286" t="s">
        <v>94</v>
      </c>
      <c r="J45" s="286" t="s">
        <v>94</v>
      </c>
      <c r="K45" s="286" t="s">
        <v>94</v>
      </c>
      <c r="L45" s="286" t="s">
        <v>94</v>
      </c>
      <c r="M45" s="286" t="s">
        <v>94</v>
      </c>
      <c r="N45" s="286" t="s">
        <v>94</v>
      </c>
      <c r="O45" s="286" t="s">
        <v>94</v>
      </c>
      <c r="P45" s="286" t="s">
        <v>94</v>
      </c>
      <c r="Q45" s="286" t="s">
        <v>94</v>
      </c>
      <c r="R45" s="286" t="s">
        <v>94</v>
      </c>
      <c r="S45" s="286" t="s">
        <v>94</v>
      </c>
      <c r="T45" s="286" t="s">
        <v>94</v>
      </c>
      <c r="U45" s="286" t="s">
        <v>94</v>
      </c>
      <c r="V45" s="286" t="s">
        <v>94</v>
      </c>
      <c r="W45" s="286" t="s">
        <v>94</v>
      </c>
      <c r="X45" s="286" t="s">
        <v>94</v>
      </c>
      <c r="Y45" s="286" t="s">
        <v>94</v>
      </c>
      <c r="Z45" s="286" t="s">
        <v>94</v>
      </c>
    </row>
    <row r="46" spans="1:28">
      <c r="A46" s="871"/>
      <c r="B46" s="92" t="s">
        <v>524</v>
      </c>
      <c r="C46" s="286" t="s">
        <v>94</v>
      </c>
      <c r="D46" s="286" t="s">
        <v>94</v>
      </c>
      <c r="E46" s="286" t="s">
        <v>94</v>
      </c>
      <c r="F46" s="286" t="s">
        <v>94</v>
      </c>
      <c r="G46" s="286" t="s">
        <v>94</v>
      </c>
      <c r="H46" s="286" t="s">
        <v>94</v>
      </c>
      <c r="I46" s="286" t="s">
        <v>94</v>
      </c>
      <c r="J46" s="286" t="s">
        <v>94</v>
      </c>
      <c r="K46" s="286" t="s">
        <v>94</v>
      </c>
      <c r="L46" s="286" t="s">
        <v>94</v>
      </c>
      <c r="M46" s="286" t="s">
        <v>94</v>
      </c>
      <c r="N46" s="286" t="s">
        <v>94</v>
      </c>
      <c r="O46" s="286" t="s">
        <v>94</v>
      </c>
      <c r="P46" s="286" t="s">
        <v>94</v>
      </c>
      <c r="Q46" s="286" t="s">
        <v>94</v>
      </c>
      <c r="R46" s="286" t="s">
        <v>94</v>
      </c>
      <c r="S46" s="286" t="s">
        <v>94</v>
      </c>
      <c r="T46" s="286" t="s">
        <v>94</v>
      </c>
      <c r="U46" s="286" t="s">
        <v>94</v>
      </c>
      <c r="V46" s="286" t="s">
        <v>94</v>
      </c>
      <c r="W46" s="286" t="s">
        <v>94</v>
      </c>
      <c r="X46" s="286" t="s">
        <v>94</v>
      </c>
      <c r="Y46" s="286" t="s">
        <v>94</v>
      </c>
      <c r="Z46" s="286" t="s">
        <v>94</v>
      </c>
    </row>
    <row r="47" spans="1:28">
      <c r="A47" s="871"/>
      <c r="B47" s="92" t="s">
        <v>56</v>
      </c>
      <c r="C47" s="286" t="s">
        <v>94</v>
      </c>
      <c r="D47" s="286" t="s">
        <v>94</v>
      </c>
      <c r="E47" s="286" t="s">
        <v>94</v>
      </c>
      <c r="F47" s="286" t="s">
        <v>94</v>
      </c>
      <c r="G47" s="286" t="s">
        <v>94</v>
      </c>
      <c r="H47" s="286" t="s">
        <v>94</v>
      </c>
      <c r="I47" s="286" t="s">
        <v>94</v>
      </c>
      <c r="J47" s="286" t="s">
        <v>94</v>
      </c>
      <c r="K47" s="286" t="s">
        <v>94</v>
      </c>
      <c r="L47" s="286" t="s">
        <v>94</v>
      </c>
      <c r="M47" s="286" t="s">
        <v>94</v>
      </c>
      <c r="N47" s="286" t="s">
        <v>94</v>
      </c>
      <c r="O47" s="286" t="s">
        <v>94</v>
      </c>
      <c r="P47" s="286" t="s">
        <v>94</v>
      </c>
      <c r="Q47" s="286" t="s">
        <v>94</v>
      </c>
      <c r="R47" s="286" t="s">
        <v>94</v>
      </c>
      <c r="S47" s="286" t="s">
        <v>94</v>
      </c>
      <c r="T47" s="286" t="s">
        <v>94</v>
      </c>
      <c r="U47" s="286" t="s">
        <v>94</v>
      </c>
      <c r="V47" s="286" t="s">
        <v>94</v>
      </c>
      <c r="W47" s="286" t="s">
        <v>94</v>
      </c>
      <c r="X47" s="286" t="s">
        <v>94</v>
      </c>
      <c r="Y47" s="286" t="s">
        <v>94</v>
      </c>
      <c r="Z47" s="286" t="s">
        <v>94</v>
      </c>
    </row>
    <row r="48" spans="1:28">
      <c r="A48" s="871" t="s">
        <v>4</v>
      </c>
      <c r="B48" s="92" t="s">
        <v>84</v>
      </c>
      <c r="C48" s="286" t="s">
        <v>94</v>
      </c>
      <c r="D48" s="286" t="s">
        <v>94</v>
      </c>
      <c r="E48" s="286" t="s">
        <v>94</v>
      </c>
      <c r="F48" s="286" t="s">
        <v>94</v>
      </c>
      <c r="G48" s="286" t="s">
        <v>94</v>
      </c>
      <c r="H48" s="286" t="s">
        <v>94</v>
      </c>
      <c r="I48" s="286" t="s">
        <v>94</v>
      </c>
      <c r="J48" s="286" t="s">
        <v>94</v>
      </c>
      <c r="K48" s="286" t="s">
        <v>94</v>
      </c>
      <c r="L48" s="286" t="s">
        <v>94</v>
      </c>
      <c r="M48" s="286" t="s">
        <v>94</v>
      </c>
      <c r="N48" s="286" t="s">
        <v>94</v>
      </c>
      <c r="O48" s="286" t="s">
        <v>94</v>
      </c>
      <c r="P48" s="286" t="s">
        <v>94</v>
      </c>
      <c r="Q48" s="286" t="s">
        <v>94</v>
      </c>
      <c r="R48" s="286" t="s">
        <v>94</v>
      </c>
      <c r="S48" s="286" t="s">
        <v>94</v>
      </c>
      <c r="T48" s="286" t="s">
        <v>94</v>
      </c>
      <c r="U48" s="286" t="s">
        <v>94</v>
      </c>
      <c r="V48" s="286" t="s">
        <v>94</v>
      </c>
      <c r="W48" s="286" t="s">
        <v>94</v>
      </c>
      <c r="X48" s="286" t="s">
        <v>94</v>
      </c>
      <c r="Y48" s="286" t="s">
        <v>94</v>
      </c>
      <c r="Z48" s="286" t="s">
        <v>94</v>
      </c>
    </row>
    <row r="49" spans="1:26">
      <c r="A49" s="871"/>
      <c r="B49" s="92" t="s">
        <v>57</v>
      </c>
      <c r="C49" s="286" t="s">
        <v>94</v>
      </c>
      <c r="D49" s="286" t="s">
        <v>94</v>
      </c>
      <c r="E49" s="286" t="s">
        <v>94</v>
      </c>
      <c r="F49" s="286" t="s">
        <v>94</v>
      </c>
      <c r="G49" s="286" t="s">
        <v>94</v>
      </c>
      <c r="H49" s="286" t="s">
        <v>94</v>
      </c>
      <c r="I49" s="286" t="s">
        <v>94</v>
      </c>
      <c r="J49" s="286" t="s">
        <v>94</v>
      </c>
      <c r="K49" s="286" t="s">
        <v>94</v>
      </c>
      <c r="L49" s="286" t="s">
        <v>94</v>
      </c>
      <c r="M49" s="286" t="s">
        <v>94</v>
      </c>
      <c r="N49" s="286" t="s">
        <v>94</v>
      </c>
      <c r="O49" s="286" t="s">
        <v>94</v>
      </c>
      <c r="P49" s="286" t="s">
        <v>94</v>
      </c>
      <c r="Q49" s="286" t="s">
        <v>94</v>
      </c>
      <c r="R49" s="286" t="s">
        <v>94</v>
      </c>
      <c r="S49" s="286" t="s">
        <v>94</v>
      </c>
      <c r="T49" s="286" t="s">
        <v>94</v>
      </c>
      <c r="U49" s="286" t="s">
        <v>94</v>
      </c>
      <c r="V49" s="286" t="s">
        <v>94</v>
      </c>
      <c r="W49" s="286" t="s">
        <v>94</v>
      </c>
      <c r="X49" s="286" t="s">
        <v>94</v>
      </c>
      <c r="Y49" s="286" t="s">
        <v>94</v>
      </c>
      <c r="Z49" s="286" t="s">
        <v>94</v>
      </c>
    </row>
    <row r="50" spans="1:26">
      <c r="A50" s="871"/>
      <c r="B50" s="92" t="s">
        <v>524</v>
      </c>
      <c r="C50" s="286" t="s">
        <v>94</v>
      </c>
      <c r="D50" s="286" t="s">
        <v>94</v>
      </c>
      <c r="E50" s="286" t="s">
        <v>94</v>
      </c>
      <c r="F50" s="286" t="s">
        <v>94</v>
      </c>
      <c r="G50" s="286" t="s">
        <v>94</v>
      </c>
      <c r="H50" s="286" t="s">
        <v>94</v>
      </c>
      <c r="I50" s="286" t="s">
        <v>94</v>
      </c>
      <c r="J50" s="286" t="s">
        <v>94</v>
      </c>
      <c r="K50" s="286" t="s">
        <v>94</v>
      </c>
      <c r="L50" s="286" t="s">
        <v>94</v>
      </c>
      <c r="M50" s="286" t="s">
        <v>94</v>
      </c>
      <c r="N50" s="286" t="s">
        <v>94</v>
      </c>
      <c r="O50" s="286" t="s">
        <v>94</v>
      </c>
      <c r="P50" s="286" t="s">
        <v>94</v>
      </c>
      <c r="Q50" s="286" t="s">
        <v>94</v>
      </c>
      <c r="R50" s="286" t="s">
        <v>94</v>
      </c>
      <c r="S50" s="286" t="s">
        <v>94</v>
      </c>
      <c r="T50" s="286" t="s">
        <v>94</v>
      </c>
      <c r="U50" s="286" t="s">
        <v>94</v>
      </c>
      <c r="V50" s="286" t="s">
        <v>94</v>
      </c>
      <c r="W50" s="286" t="s">
        <v>94</v>
      </c>
      <c r="X50" s="286" t="s">
        <v>94</v>
      </c>
      <c r="Y50" s="286" t="s">
        <v>94</v>
      </c>
      <c r="Z50" s="286" t="s">
        <v>94</v>
      </c>
    </row>
    <row r="51" spans="1:26">
      <c r="A51" s="871"/>
      <c r="B51" s="92" t="s">
        <v>56</v>
      </c>
      <c r="C51" s="286" t="s">
        <v>94</v>
      </c>
      <c r="D51" s="286" t="s">
        <v>94</v>
      </c>
      <c r="E51" s="286" t="s">
        <v>94</v>
      </c>
      <c r="F51" s="286" t="s">
        <v>94</v>
      </c>
      <c r="G51" s="286" t="s">
        <v>94</v>
      </c>
      <c r="H51" s="286" t="s">
        <v>94</v>
      </c>
      <c r="I51" s="286" t="s">
        <v>94</v>
      </c>
      <c r="J51" s="286" t="s">
        <v>94</v>
      </c>
      <c r="K51" s="286" t="s">
        <v>94</v>
      </c>
      <c r="L51" s="286" t="s">
        <v>94</v>
      </c>
      <c r="M51" s="286" t="s">
        <v>94</v>
      </c>
      <c r="N51" s="286" t="s">
        <v>94</v>
      </c>
      <c r="O51" s="286" t="s">
        <v>94</v>
      </c>
      <c r="P51" s="286" t="s">
        <v>94</v>
      </c>
      <c r="Q51" s="286" t="s">
        <v>94</v>
      </c>
      <c r="R51" s="286" t="s">
        <v>94</v>
      </c>
      <c r="S51" s="286" t="s">
        <v>94</v>
      </c>
      <c r="T51" s="286" t="s">
        <v>94</v>
      </c>
      <c r="U51" s="286" t="s">
        <v>94</v>
      </c>
      <c r="V51" s="286" t="s">
        <v>94</v>
      </c>
      <c r="W51" s="286" t="s">
        <v>94</v>
      </c>
      <c r="X51" s="286" t="s">
        <v>94</v>
      </c>
      <c r="Y51" s="286" t="s">
        <v>94</v>
      </c>
      <c r="Z51" s="286" t="s">
        <v>94</v>
      </c>
    </row>
    <row r="52" spans="1:26">
      <c r="A52" s="871" t="s">
        <v>3</v>
      </c>
      <c r="B52" s="92" t="s">
        <v>84</v>
      </c>
      <c r="C52" s="535">
        <v>2729</v>
      </c>
      <c r="D52" s="535">
        <v>2542</v>
      </c>
      <c r="E52" s="535">
        <v>2931</v>
      </c>
      <c r="F52" s="535">
        <v>2560</v>
      </c>
      <c r="G52" s="535">
        <v>2315</v>
      </c>
      <c r="H52" s="535">
        <v>2595</v>
      </c>
      <c r="I52" s="535">
        <v>2313</v>
      </c>
      <c r="J52" s="535">
        <v>2360</v>
      </c>
      <c r="K52" s="535">
        <v>2350</v>
      </c>
      <c r="L52" s="535">
        <v>2265</v>
      </c>
      <c r="M52" s="535">
        <v>1985</v>
      </c>
      <c r="N52" s="535">
        <v>1897</v>
      </c>
      <c r="O52" s="535">
        <v>2019.8209999999999</v>
      </c>
      <c r="P52" s="535">
        <v>2435.2289999999998</v>
      </c>
      <c r="Q52" s="535">
        <v>2192.37</v>
      </c>
      <c r="R52" s="535">
        <v>1684.354</v>
      </c>
      <c r="S52" s="535">
        <v>1607.5920000000001</v>
      </c>
      <c r="T52" s="535">
        <v>2063.5070000000001</v>
      </c>
      <c r="U52" s="535">
        <v>2257.502</v>
      </c>
      <c r="V52" s="535">
        <v>2294.652</v>
      </c>
      <c r="W52" s="535">
        <v>2106.223</v>
      </c>
      <c r="X52" s="535">
        <v>1906</v>
      </c>
      <c r="Y52" s="652">
        <v>1996</v>
      </c>
      <c r="Z52" s="535">
        <v>2075</v>
      </c>
    </row>
    <row r="53" spans="1:26">
      <c r="A53" s="871"/>
      <c r="B53" s="92" t="s">
        <v>57</v>
      </c>
      <c r="C53" s="535">
        <v>23786</v>
      </c>
      <c r="D53" s="535">
        <v>21157</v>
      </c>
      <c r="E53" s="535">
        <v>23013</v>
      </c>
      <c r="F53" s="535">
        <v>20419</v>
      </c>
      <c r="G53" s="535">
        <v>19095</v>
      </c>
      <c r="H53" s="535">
        <v>21052</v>
      </c>
      <c r="I53" s="535">
        <v>20278</v>
      </c>
      <c r="J53" s="535">
        <v>19724</v>
      </c>
      <c r="K53" s="535">
        <v>19255</v>
      </c>
      <c r="L53" s="535">
        <v>18655</v>
      </c>
      <c r="M53" s="535">
        <v>16015</v>
      </c>
      <c r="N53" s="535">
        <v>16800</v>
      </c>
      <c r="O53" s="535">
        <v>17278</v>
      </c>
      <c r="P53" s="535">
        <v>20033</v>
      </c>
      <c r="Q53" s="535">
        <v>17755</v>
      </c>
      <c r="R53" s="535">
        <v>14861</v>
      </c>
      <c r="S53" s="535">
        <v>15075</v>
      </c>
      <c r="T53" s="535">
        <v>17388</v>
      </c>
      <c r="U53" s="535">
        <v>19302</v>
      </c>
      <c r="V53" s="535">
        <v>19299</v>
      </c>
      <c r="W53" s="535">
        <v>18220</v>
      </c>
      <c r="X53" s="535">
        <v>17199</v>
      </c>
      <c r="Y53" s="652">
        <v>18810</v>
      </c>
      <c r="Z53" s="286"/>
    </row>
    <row r="54" spans="1:26">
      <c r="A54" s="871"/>
      <c r="B54" s="92" t="s">
        <v>524</v>
      </c>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row>
    <row r="55" spans="1:26">
      <c r="A55" s="871"/>
      <c r="B55" s="92" t="s">
        <v>56</v>
      </c>
      <c r="C55" s="533"/>
      <c r="D55" s="533"/>
      <c r="E55" s="533"/>
      <c r="F55" s="533"/>
      <c r="G55" s="533"/>
      <c r="H55" s="533"/>
      <c r="I55" s="533"/>
      <c r="J55" s="533"/>
      <c r="K55" s="533"/>
      <c r="L55" s="533"/>
      <c r="M55" s="533"/>
      <c r="N55" s="533"/>
      <c r="O55" s="533"/>
      <c r="P55" s="533"/>
      <c r="Q55" s="533"/>
      <c r="R55" s="533"/>
      <c r="S55" s="533"/>
      <c r="T55" s="533"/>
      <c r="U55" s="533"/>
      <c r="V55" s="533"/>
      <c r="W55" s="533"/>
      <c r="X55" s="533"/>
      <c r="Y55" s="533"/>
      <c r="Z55" s="533"/>
    </row>
    <row r="56" spans="1:26">
      <c r="A56" s="872" t="s">
        <v>32</v>
      </c>
      <c r="B56" s="92" t="s">
        <v>84</v>
      </c>
      <c r="C56" s="286"/>
      <c r="D56" s="286"/>
      <c r="E56" s="286"/>
      <c r="F56" s="286">
        <v>1813</v>
      </c>
      <c r="G56" s="286">
        <v>2342</v>
      </c>
      <c r="H56" s="286">
        <v>2346</v>
      </c>
      <c r="I56" s="286">
        <v>2501</v>
      </c>
      <c r="J56" s="286">
        <v>2750</v>
      </c>
      <c r="K56" s="286">
        <v>2766</v>
      </c>
      <c r="L56" s="286">
        <v>2749</v>
      </c>
      <c r="M56" s="286">
        <v>2569.645</v>
      </c>
      <c r="N56" s="286">
        <v>3021.3139999999999</v>
      </c>
      <c r="O56" s="286">
        <v>2716.6190000000001</v>
      </c>
      <c r="P56" s="286">
        <v>2992.1770000000001</v>
      </c>
      <c r="Q56" s="286">
        <v>493.39100000000002</v>
      </c>
      <c r="R56" s="286">
        <v>3133.06979</v>
      </c>
      <c r="S56" s="286">
        <v>446.70800000000003</v>
      </c>
      <c r="T56" s="286">
        <v>3060.61</v>
      </c>
      <c r="U56" s="286">
        <v>3117.8119999999999</v>
      </c>
      <c r="V56" s="286">
        <v>3589</v>
      </c>
      <c r="W56" s="286">
        <v>3387</v>
      </c>
      <c r="X56" s="286">
        <v>635.62699999999995</v>
      </c>
      <c r="Y56" s="286">
        <v>3264.7538300000001</v>
      </c>
      <c r="Z56" s="286"/>
    </row>
    <row r="57" spans="1:26">
      <c r="A57" s="872"/>
      <c r="B57" s="92" t="s">
        <v>57</v>
      </c>
      <c r="C57" s="286"/>
      <c r="D57" s="286"/>
      <c r="E57" s="286"/>
      <c r="F57" s="286">
        <v>18000</v>
      </c>
      <c r="G57" s="286">
        <v>18000</v>
      </c>
      <c r="H57" s="286">
        <v>20000</v>
      </c>
      <c r="I57" s="286">
        <v>21000</v>
      </c>
      <c r="J57" s="286">
        <v>23000</v>
      </c>
      <c r="K57" s="286">
        <v>23000</v>
      </c>
      <c r="L57" s="286">
        <v>23000</v>
      </c>
      <c r="M57" s="286">
        <v>52887.4</v>
      </c>
      <c r="N57" s="286">
        <v>57073.4</v>
      </c>
      <c r="O57" s="286">
        <v>56712.59</v>
      </c>
      <c r="P57" s="286">
        <v>58500.6</v>
      </c>
      <c r="Q57" s="286">
        <v>64000</v>
      </c>
      <c r="R57" s="286">
        <v>44002.96</v>
      </c>
      <c r="S57" s="286">
        <v>53398</v>
      </c>
      <c r="T57" s="286">
        <v>43780</v>
      </c>
      <c r="U57" s="286">
        <v>135488.9</v>
      </c>
      <c r="V57" s="286" t="s">
        <v>600</v>
      </c>
      <c r="W57" s="286">
        <v>58958</v>
      </c>
      <c r="X57" s="286">
        <v>14318</v>
      </c>
      <c r="Y57" s="286">
        <v>45197.66</v>
      </c>
      <c r="Z57" s="286"/>
    </row>
    <row r="58" spans="1:26">
      <c r="A58" s="872"/>
      <c r="B58" s="92" t="s">
        <v>524</v>
      </c>
      <c r="C58" s="286">
        <v>15000</v>
      </c>
      <c r="D58" s="286">
        <v>16000</v>
      </c>
      <c r="E58" s="286">
        <v>16500</v>
      </c>
      <c r="F58" s="286">
        <v>18000</v>
      </c>
      <c r="G58" s="286">
        <v>18000</v>
      </c>
      <c r="H58" s="286">
        <v>20000</v>
      </c>
      <c r="I58" s="286">
        <v>21000</v>
      </c>
      <c r="J58" s="286">
        <v>32000</v>
      </c>
      <c r="K58" s="286">
        <v>40000</v>
      </c>
      <c r="L58" s="286">
        <v>45000</v>
      </c>
      <c r="M58" s="286">
        <v>48597</v>
      </c>
      <c r="N58" s="286">
        <v>57073</v>
      </c>
      <c r="O58" s="286">
        <v>56713</v>
      </c>
      <c r="P58" s="286">
        <v>58500</v>
      </c>
      <c r="Q58" s="286">
        <v>49867</v>
      </c>
      <c r="R58" s="286">
        <v>48058</v>
      </c>
      <c r="S58" s="286">
        <v>45230</v>
      </c>
      <c r="T58" s="286">
        <v>43779</v>
      </c>
      <c r="U58" s="286">
        <v>44598</v>
      </c>
      <c r="V58" s="286">
        <v>51344</v>
      </c>
      <c r="W58" s="286">
        <v>50923</v>
      </c>
      <c r="X58" s="286">
        <v>49272</v>
      </c>
      <c r="Y58" s="286">
        <v>48622</v>
      </c>
      <c r="Z58" s="286">
        <v>48778</v>
      </c>
    </row>
    <row r="59" spans="1:26">
      <c r="A59" s="872"/>
      <c r="B59" s="92" t="s">
        <v>56</v>
      </c>
      <c r="C59" s="286"/>
      <c r="D59" s="286"/>
      <c r="E59" s="286"/>
      <c r="F59" s="286">
        <v>100722.22222222222</v>
      </c>
      <c r="G59" s="286">
        <v>130111.11111111111</v>
      </c>
      <c r="H59" s="286">
        <v>117300</v>
      </c>
      <c r="I59" s="286">
        <v>119095.23809523809</v>
      </c>
      <c r="J59" s="286">
        <v>119565.21739130435</v>
      </c>
      <c r="K59" s="286">
        <v>120260.86956521739</v>
      </c>
      <c r="L59" s="286">
        <v>119521.73913043478</v>
      </c>
      <c r="M59" s="533">
        <v>48587.092577816264</v>
      </c>
      <c r="N59" s="533">
        <v>52937.340337179841</v>
      </c>
      <c r="O59" s="533">
        <v>47901.515342536819</v>
      </c>
      <c r="P59" s="533">
        <v>51147.800193502291</v>
      </c>
      <c r="Q59" s="533">
        <v>7709.234375</v>
      </c>
      <c r="R59" s="533">
        <v>71201.341682468628</v>
      </c>
      <c r="S59" s="533">
        <v>8365.6316715981866</v>
      </c>
      <c r="T59" s="533">
        <v>69908.862494289628</v>
      </c>
      <c r="U59" s="533">
        <v>23011.567737283276</v>
      </c>
      <c r="V59" s="286"/>
      <c r="W59" s="533">
        <v>57447.674615828219</v>
      </c>
      <c r="X59" s="533">
        <v>44393.56055314988</v>
      </c>
      <c r="Y59" s="533">
        <v>72232.806521399558</v>
      </c>
      <c r="Z59" s="286">
        <v>73575.100000000006</v>
      </c>
    </row>
    <row r="60" spans="1:26">
      <c r="A60" s="871" t="s">
        <v>1</v>
      </c>
      <c r="B60" s="92" t="s">
        <v>84</v>
      </c>
      <c r="C60" s="286">
        <v>1600</v>
      </c>
      <c r="D60" s="286">
        <v>2000</v>
      </c>
      <c r="E60" s="286">
        <v>2300</v>
      </c>
      <c r="F60" s="286">
        <v>2300</v>
      </c>
      <c r="G60" s="286">
        <v>2500</v>
      </c>
      <c r="H60" s="286">
        <v>2500</v>
      </c>
      <c r="I60" s="286">
        <v>2500</v>
      </c>
      <c r="J60" s="286">
        <v>2500</v>
      </c>
      <c r="K60" s="286">
        <v>2050</v>
      </c>
      <c r="L60" s="286">
        <v>3200</v>
      </c>
      <c r="M60" s="286">
        <v>4050</v>
      </c>
      <c r="N60" s="286">
        <v>3500</v>
      </c>
      <c r="O60" s="286">
        <v>3900</v>
      </c>
      <c r="P60" s="286">
        <v>4000</v>
      </c>
      <c r="Q60" s="286">
        <v>4600</v>
      </c>
      <c r="R60" s="286">
        <v>4400</v>
      </c>
      <c r="S60" s="286">
        <v>4478.3320000000003</v>
      </c>
      <c r="T60" s="286">
        <v>4628.0320000000002</v>
      </c>
      <c r="U60" s="286">
        <v>4630</v>
      </c>
      <c r="V60" s="286">
        <v>4994.3019999999997</v>
      </c>
      <c r="W60" s="286">
        <v>4483.1881700000004</v>
      </c>
      <c r="X60" s="286">
        <v>4250</v>
      </c>
      <c r="Y60" s="286">
        <v>4550</v>
      </c>
      <c r="Z60" s="286">
        <v>4652.8694699999996</v>
      </c>
    </row>
    <row r="61" spans="1:26">
      <c r="A61" s="871"/>
      <c r="B61" s="92" t="s">
        <v>57</v>
      </c>
      <c r="C61" s="286">
        <v>15000</v>
      </c>
      <c r="D61" s="286">
        <v>19000</v>
      </c>
      <c r="E61" s="286">
        <v>22000</v>
      </c>
      <c r="F61" s="286">
        <v>22000</v>
      </c>
      <c r="G61" s="286">
        <v>24000</v>
      </c>
      <c r="H61" s="286">
        <v>24000</v>
      </c>
      <c r="I61" s="286">
        <v>24000</v>
      </c>
      <c r="J61" s="286">
        <v>24000</v>
      </c>
      <c r="K61" s="286">
        <v>19500</v>
      </c>
      <c r="L61" s="286">
        <v>30500</v>
      </c>
      <c r="M61" s="286">
        <v>38500</v>
      </c>
      <c r="N61" s="286">
        <v>33000</v>
      </c>
      <c r="O61" s="286">
        <v>39000</v>
      </c>
      <c r="P61" s="286">
        <v>39000</v>
      </c>
      <c r="Q61" s="286"/>
      <c r="R61" s="286"/>
      <c r="S61" s="286"/>
      <c r="T61" s="286"/>
      <c r="U61" s="286"/>
      <c r="V61" s="286"/>
      <c r="W61" s="286"/>
      <c r="X61" s="286"/>
      <c r="Y61" s="286"/>
      <c r="Z61" s="286"/>
    </row>
    <row r="62" spans="1:26">
      <c r="A62" s="871"/>
      <c r="B62" s="92" t="s">
        <v>524</v>
      </c>
      <c r="C62" s="286">
        <v>15000</v>
      </c>
      <c r="D62" s="286">
        <v>19000</v>
      </c>
      <c r="E62" s="286">
        <v>22000</v>
      </c>
      <c r="F62" s="286">
        <v>22000</v>
      </c>
      <c r="G62" s="286">
        <v>22500</v>
      </c>
      <c r="H62" s="286">
        <v>22000</v>
      </c>
      <c r="I62" s="286">
        <v>24000</v>
      </c>
      <c r="J62" s="286">
        <v>24000</v>
      </c>
      <c r="K62" s="286">
        <v>19500</v>
      </c>
      <c r="L62" s="286">
        <v>30500</v>
      </c>
      <c r="M62" s="286">
        <v>33000</v>
      </c>
      <c r="N62" s="286">
        <v>33000</v>
      </c>
      <c r="O62" s="286">
        <v>39000</v>
      </c>
      <c r="P62" s="286">
        <v>39000</v>
      </c>
      <c r="Q62" s="286">
        <v>44488</v>
      </c>
      <c r="R62" s="286">
        <v>42434</v>
      </c>
      <c r="S62" s="286">
        <v>43259</v>
      </c>
      <c r="T62" s="286">
        <v>44734</v>
      </c>
      <c r="U62" s="286">
        <v>44782</v>
      </c>
      <c r="V62" s="286">
        <v>48336</v>
      </c>
      <c r="W62" s="286">
        <v>43172</v>
      </c>
      <c r="X62" s="286">
        <v>40947</v>
      </c>
      <c r="Y62" s="286">
        <v>43850</v>
      </c>
      <c r="Z62" s="286">
        <v>44854</v>
      </c>
    </row>
    <row r="63" spans="1:26">
      <c r="A63" s="871"/>
      <c r="B63" s="92" t="s">
        <v>56</v>
      </c>
      <c r="C63" s="286">
        <v>106666.66666666667</v>
      </c>
      <c r="D63" s="286">
        <v>105263.15789473684</v>
      </c>
      <c r="E63" s="286">
        <v>104545.45454545454</v>
      </c>
      <c r="F63" s="286">
        <v>104545.45454545454</v>
      </c>
      <c r="G63" s="286">
        <v>104166.66666666667</v>
      </c>
      <c r="H63" s="286">
        <v>104166.66666666667</v>
      </c>
      <c r="I63" s="286">
        <v>104166.66666666667</v>
      </c>
      <c r="J63" s="286">
        <v>104166.66666666667</v>
      </c>
      <c r="K63" s="286">
        <v>105128.20512820513</v>
      </c>
      <c r="L63" s="286">
        <v>104918.03278688525</v>
      </c>
      <c r="M63" s="286">
        <v>105194.8051948052</v>
      </c>
      <c r="N63" s="286">
        <v>106060.60606060606</v>
      </c>
      <c r="O63" s="286">
        <v>100000</v>
      </c>
      <c r="P63" s="286">
        <v>102564.10256410256</v>
      </c>
      <c r="Q63" s="286">
        <v>103398.70000000001</v>
      </c>
      <c r="R63" s="286">
        <v>103690.40000000001</v>
      </c>
      <c r="S63" s="286">
        <v>103523.70000000001</v>
      </c>
      <c r="T63" s="286">
        <v>103456.70000000001</v>
      </c>
      <c r="U63" s="286">
        <v>103389.8</v>
      </c>
      <c r="V63" s="286">
        <v>103324.70000000001</v>
      </c>
      <c r="W63" s="286">
        <v>103845.8</v>
      </c>
      <c r="X63" s="286">
        <v>103792.4</v>
      </c>
      <c r="Y63" s="286">
        <v>103762.6</v>
      </c>
      <c r="Z63" s="286">
        <v>103733.3</v>
      </c>
    </row>
    <row r="64" spans="1:26">
      <c r="A64" s="871" t="s">
        <v>0</v>
      </c>
      <c r="B64" s="92" t="s">
        <v>84</v>
      </c>
      <c r="C64" s="286">
        <v>4227.5</v>
      </c>
      <c r="D64" s="286">
        <v>4100</v>
      </c>
      <c r="E64" s="286">
        <v>4200</v>
      </c>
      <c r="F64" s="286">
        <v>4533</v>
      </c>
      <c r="G64" s="286">
        <v>4121</v>
      </c>
      <c r="H64" s="286">
        <v>3290</v>
      </c>
      <c r="I64" s="286">
        <v>3100</v>
      </c>
      <c r="J64" s="286">
        <v>3000</v>
      </c>
      <c r="K64" s="286">
        <v>3100</v>
      </c>
      <c r="L64" s="286">
        <v>3100</v>
      </c>
      <c r="M64" s="286">
        <v>3100</v>
      </c>
      <c r="N64" s="286">
        <v>3100</v>
      </c>
      <c r="O64" s="286">
        <v>3700</v>
      </c>
      <c r="P64" s="286">
        <v>4000</v>
      </c>
      <c r="Q64" s="286"/>
      <c r="R64" s="286"/>
      <c r="S64" s="286">
        <v>3483</v>
      </c>
      <c r="T64" s="286">
        <v>3101</v>
      </c>
      <c r="U64" s="286">
        <v>3582.9940000000001</v>
      </c>
      <c r="V64" s="286">
        <v>3562</v>
      </c>
      <c r="W64" s="286">
        <v>5860.9309999999996</v>
      </c>
      <c r="X64" s="286">
        <v>5886.527</v>
      </c>
      <c r="Y64" s="286">
        <v>5116</v>
      </c>
      <c r="Z64" s="286">
        <v>5670.26566</v>
      </c>
    </row>
    <row r="65" spans="1:26">
      <c r="A65" s="871"/>
      <c r="B65" s="92" t="s">
        <v>57</v>
      </c>
      <c r="C65" s="286">
        <v>43000</v>
      </c>
      <c r="D65" s="286">
        <v>42000</v>
      </c>
      <c r="E65" s="286">
        <v>40000</v>
      </c>
      <c r="F65" s="286">
        <v>45000</v>
      </c>
      <c r="G65" s="286">
        <v>44000</v>
      </c>
      <c r="H65" s="286">
        <v>43000</v>
      </c>
      <c r="I65" s="286">
        <v>40000</v>
      </c>
      <c r="J65" s="286">
        <v>36000</v>
      </c>
      <c r="K65" s="286">
        <v>39000</v>
      </c>
      <c r="L65" s="286">
        <v>39000</v>
      </c>
      <c r="M65" s="286">
        <v>39000</v>
      </c>
      <c r="N65" s="286">
        <v>39000</v>
      </c>
      <c r="O65" s="286">
        <v>45000</v>
      </c>
      <c r="P65" s="286">
        <v>50000</v>
      </c>
      <c r="Q65" s="286">
        <v>63429.936581147304</v>
      </c>
      <c r="R65" s="286">
        <v>63429.936581147304</v>
      </c>
      <c r="S65" s="286"/>
      <c r="T65" s="286"/>
      <c r="U65" s="286"/>
      <c r="V65" s="286"/>
      <c r="W65" s="286"/>
      <c r="X65" s="286"/>
      <c r="Y65" s="286"/>
      <c r="Z65" s="286"/>
    </row>
    <row r="66" spans="1:26">
      <c r="A66" s="871"/>
      <c r="B66" s="92" t="s">
        <v>524</v>
      </c>
      <c r="C66" s="286">
        <v>44000</v>
      </c>
      <c r="D66" s="286">
        <v>40958</v>
      </c>
      <c r="E66" s="286">
        <v>38791</v>
      </c>
      <c r="F66" s="286">
        <v>45000</v>
      </c>
      <c r="G66" s="286">
        <v>44000</v>
      </c>
      <c r="H66" s="286">
        <v>44788</v>
      </c>
      <c r="I66" s="286">
        <v>43480</v>
      </c>
      <c r="J66" s="286">
        <v>35580</v>
      </c>
      <c r="K66" s="286">
        <v>35320</v>
      </c>
      <c r="L66" s="286">
        <v>36174</v>
      </c>
      <c r="M66" s="286">
        <v>40663</v>
      </c>
      <c r="N66" s="286">
        <v>42828</v>
      </c>
      <c r="O66" s="286">
        <v>53486</v>
      </c>
      <c r="P66" s="286">
        <v>46605</v>
      </c>
      <c r="Q66" s="286">
        <v>43121</v>
      </c>
      <c r="R66" s="286">
        <v>43094</v>
      </c>
      <c r="S66" s="286">
        <v>43500</v>
      </c>
      <c r="T66" s="286">
        <v>41000</v>
      </c>
      <c r="U66" s="286">
        <v>45000</v>
      </c>
      <c r="V66" s="286">
        <v>46000</v>
      </c>
      <c r="W66" s="286">
        <v>74189</v>
      </c>
      <c r="X66" s="286">
        <v>74513</v>
      </c>
      <c r="Y66" s="286">
        <v>74684</v>
      </c>
      <c r="Z66" s="286">
        <v>79722</v>
      </c>
    </row>
    <row r="67" spans="1:26">
      <c r="A67" s="871"/>
      <c r="B67" s="92" t="s">
        <v>56</v>
      </c>
      <c r="C67" s="286">
        <v>98313.953488372092</v>
      </c>
      <c r="D67" s="286">
        <v>97619.047619047618</v>
      </c>
      <c r="E67" s="286">
        <v>105000</v>
      </c>
      <c r="F67" s="286">
        <v>100733.33333333333</v>
      </c>
      <c r="G67" s="286">
        <v>93659.090909090912</v>
      </c>
      <c r="H67" s="286">
        <v>76511.627906976748</v>
      </c>
      <c r="I67" s="286">
        <v>77500</v>
      </c>
      <c r="J67" s="286">
        <v>83333.333333333328</v>
      </c>
      <c r="K67" s="286">
        <v>79487.179487179485</v>
      </c>
      <c r="L67" s="286">
        <v>79487.179487179485</v>
      </c>
      <c r="M67" s="286">
        <v>79487.179487179485</v>
      </c>
      <c r="N67" s="286">
        <v>79487.179487179485</v>
      </c>
      <c r="O67" s="286">
        <v>82222.222222222219</v>
      </c>
      <c r="P67" s="286">
        <v>80000</v>
      </c>
      <c r="Q67" s="286"/>
      <c r="R67" s="286"/>
      <c r="S67" s="286">
        <v>80069</v>
      </c>
      <c r="T67" s="286">
        <v>75634.100000000006</v>
      </c>
      <c r="U67" s="286">
        <v>79622.100000000006</v>
      </c>
      <c r="V67" s="286">
        <v>77434.8</v>
      </c>
      <c r="W67" s="286">
        <v>79000</v>
      </c>
      <c r="X67" s="286">
        <v>79000</v>
      </c>
      <c r="Y67" s="286">
        <v>68502</v>
      </c>
      <c r="Z67" s="286">
        <v>71125.5</v>
      </c>
    </row>
    <row r="68" spans="1:26">
      <c r="A68" s="17"/>
      <c r="B68" s="17"/>
      <c r="C68" s="17"/>
      <c r="D68" s="17"/>
      <c r="E68" s="17"/>
      <c r="F68" s="17"/>
      <c r="G68" s="17"/>
      <c r="H68" s="17"/>
      <c r="I68" s="17"/>
      <c r="J68" s="17"/>
      <c r="K68" s="17"/>
      <c r="L68" s="17"/>
      <c r="M68" s="17"/>
      <c r="P68" s="17"/>
    </row>
    <row r="69" spans="1:26" ht="14.7" customHeight="1">
      <c r="A69" s="44" t="s">
        <v>18</v>
      </c>
      <c r="B69" s="13"/>
      <c r="D69" s="13"/>
      <c r="E69" s="13"/>
      <c r="F69" s="13"/>
      <c r="G69" s="13"/>
      <c r="H69" s="13"/>
      <c r="I69" s="13"/>
      <c r="J69" s="13"/>
      <c r="K69" s="13"/>
      <c r="L69" s="13"/>
      <c r="M69" s="13"/>
      <c r="P69" s="17"/>
    </row>
    <row r="70" spans="1:26">
      <c r="A70" s="17"/>
      <c r="B70" s="17"/>
      <c r="D70" s="43"/>
      <c r="E70" s="43"/>
      <c r="F70" s="43"/>
      <c r="G70" s="43"/>
      <c r="H70" s="43"/>
      <c r="I70" s="43"/>
      <c r="J70" s="43"/>
      <c r="K70" s="43"/>
      <c r="L70" s="43"/>
      <c r="M70" s="43"/>
      <c r="P70" s="17"/>
    </row>
    <row r="71" spans="1:26" ht="14.7" customHeight="1">
      <c r="A71" s="13" t="s">
        <v>262</v>
      </c>
      <c r="B71" s="17"/>
      <c r="D71" s="17"/>
      <c r="E71" s="17"/>
      <c r="F71" s="17"/>
      <c r="G71" s="17"/>
      <c r="H71" s="17"/>
      <c r="I71" s="17"/>
      <c r="J71" s="17"/>
      <c r="K71" s="17"/>
      <c r="L71" s="17"/>
      <c r="M71" s="17"/>
      <c r="P71" s="17"/>
    </row>
    <row r="72" spans="1:26">
      <c r="A72" s="43"/>
      <c r="B72" s="17"/>
      <c r="D72" s="17"/>
      <c r="E72" s="17"/>
      <c r="F72" s="17"/>
      <c r="G72" s="17"/>
      <c r="H72" s="17"/>
      <c r="I72" s="17"/>
      <c r="J72" s="17"/>
      <c r="K72" s="17"/>
      <c r="L72" s="17"/>
      <c r="M72" s="17"/>
      <c r="P72" s="17"/>
    </row>
    <row r="73" spans="1:26" ht="14.7" customHeight="1">
      <c r="A73" s="17" t="s">
        <v>124</v>
      </c>
      <c r="B73" s="57"/>
      <c r="D73" s="42"/>
      <c r="E73" s="42"/>
      <c r="F73" s="42"/>
      <c r="G73" s="42"/>
      <c r="H73" s="42"/>
      <c r="I73" s="42"/>
      <c r="J73" s="42"/>
      <c r="K73" s="42"/>
      <c r="L73" s="42"/>
      <c r="M73" s="42"/>
      <c r="P73" s="17"/>
    </row>
    <row r="74" spans="1:26">
      <c r="A74" s="17"/>
      <c r="B74" s="17"/>
      <c r="C74" s="42"/>
      <c r="D74" s="42"/>
      <c r="E74" s="42"/>
      <c r="F74" s="42"/>
      <c r="G74" s="42"/>
      <c r="H74" s="42"/>
      <c r="I74" s="42"/>
      <c r="J74" s="42"/>
      <c r="K74" s="42"/>
      <c r="L74" s="42"/>
      <c r="M74" s="42"/>
      <c r="P74" s="17"/>
    </row>
    <row r="75" spans="1:26">
      <c r="A75" s="17" t="s">
        <v>568</v>
      </c>
      <c r="B75" s="17"/>
      <c r="C75" s="42"/>
      <c r="D75" s="42"/>
      <c r="E75" s="42"/>
      <c r="F75" s="42"/>
      <c r="G75" s="42"/>
      <c r="H75" s="42"/>
      <c r="I75" s="42"/>
      <c r="J75" s="42"/>
      <c r="K75" s="42"/>
      <c r="L75" s="42"/>
      <c r="M75" s="42"/>
      <c r="P75" s="17"/>
    </row>
    <row r="76" spans="1:26">
      <c r="A76" s="17"/>
      <c r="B76" s="17"/>
      <c r="C76" s="42"/>
      <c r="D76" s="42"/>
      <c r="E76" s="42"/>
      <c r="F76" s="42"/>
      <c r="G76" s="42"/>
      <c r="H76" s="42"/>
      <c r="I76" s="42"/>
      <c r="J76" s="42"/>
      <c r="K76" s="42"/>
      <c r="L76" s="42"/>
      <c r="M76" s="42"/>
      <c r="P76" s="17"/>
    </row>
    <row r="77" spans="1:26">
      <c r="A77" s="17" t="s">
        <v>3172</v>
      </c>
      <c r="B77" s="17"/>
      <c r="C77" s="17"/>
      <c r="D77" s="17"/>
      <c r="E77" s="17"/>
      <c r="F77" s="17"/>
      <c r="G77" s="17"/>
      <c r="H77" s="17"/>
      <c r="I77" s="17"/>
      <c r="J77" s="17"/>
      <c r="K77" s="17"/>
      <c r="L77" s="17"/>
      <c r="M77" s="17"/>
      <c r="P77" s="17"/>
    </row>
    <row r="78" spans="1:26">
      <c r="B78" s="17"/>
      <c r="C78" s="17"/>
      <c r="D78" s="17"/>
      <c r="E78" s="17"/>
      <c r="F78" s="17"/>
      <c r="G78" s="17"/>
      <c r="H78" s="17"/>
      <c r="I78" s="17"/>
      <c r="J78" s="17"/>
      <c r="K78" s="17"/>
      <c r="L78" s="17"/>
      <c r="M78" s="17"/>
      <c r="P78" s="17"/>
    </row>
    <row r="79" spans="1:26">
      <c r="A79" s="17" t="s">
        <v>3171</v>
      </c>
      <c r="B79" s="17"/>
      <c r="C79" s="17"/>
      <c r="D79" s="17"/>
      <c r="E79" s="17"/>
      <c r="F79" s="17"/>
      <c r="G79" s="17"/>
      <c r="H79" s="17"/>
      <c r="I79" s="17"/>
      <c r="J79" s="17"/>
      <c r="K79" s="17"/>
      <c r="L79" s="17"/>
      <c r="M79" s="17"/>
      <c r="P79" s="17"/>
    </row>
    <row r="80" spans="1:26">
      <c r="A80" s="17"/>
      <c r="B80" s="17"/>
      <c r="C80" s="17"/>
      <c r="D80" s="17"/>
      <c r="E80" s="17"/>
      <c r="F80" s="17"/>
      <c r="G80" s="17"/>
      <c r="H80" s="17"/>
      <c r="I80" s="17"/>
      <c r="J80" s="17"/>
      <c r="K80" s="17"/>
      <c r="L80" s="17"/>
      <c r="M80" s="17"/>
      <c r="P80" s="17"/>
    </row>
    <row r="81" spans="1:16">
      <c r="A81" s="53" t="s">
        <v>2747</v>
      </c>
      <c r="B81" s="17"/>
      <c r="C81" s="17"/>
      <c r="D81" s="17"/>
      <c r="E81" s="17"/>
      <c r="F81" s="17"/>
      <c r="G81" s="17"/>
      <c r="H81" s="17"/>
      <c r="I81" s="17"/>
      <c r="J81" s="17"/>
      <c r="K81" s="17"/>
      <c r="L81" s="17"/>
      <c r="M81" s="17"/>
      <c r="P81" s="17"/>
    </row>
    <row r="82" spans="1:16">
      <c r="A82" s="17"/>
      <c r="B82" s="17"/>
      <c r="C82" s="17"/>
      <c r="D82" s="17"/>
      <c r="E82" s="17"/>
      <c r="F82" s="17"/>
      <c r="G82" s="17"/>
      <c r="H82" s="17"/>
      <c r="I82" s="17"/>
      <c r="J82" s="17"/>
      <c r="K82" s="17"/>
      <c r="L82" s="17"/>
      <c r="M82" s="17"/>
      <c r="P82" s="17"/>
    </row>
    <row r="83" spans="1:16">
      <c r="A83" s="42" t="s">
        <v>3406</v>
      </c>
      <c r="B83" s="17"/>
      <c r="C83" s="17"/>
      <c r="D83" s="17"/>
      <c r="E83" s="17"/>
      <c r="F83" s="17"/>
      <c r="G83" s="17"/>
      <c r="H83" s="17"/>
      <c r="I83" s="17"/>
      <c r="J83" s="17"/>
      <c r="K83" s="17"/>
      <c r="L83" s="17"/>
      <c r="M83" s="17"/>
      <c r="P83" s="17"/>
    </row>
    <row r="84" spans="1:16">
      <c r="A84" s="42"/>
      <c r="B84" s="17"/>
      <c r="C84" s="17"/>
      <c r="D84" s="17"/>
      <c r="E84" s="17"/>
      <c r="F84" s="17"/>
      <c r="G84" s="17"/>
      <c r="H84" s="17"/>
      <c r="I84" s="17"/>
      <c r="J84" s="17"/>
      <c r="K84" s="17"/>
      <c r="L84" s="17"/>
      <c r="M84" s="17"/>
      <c r="P84" s="17"/>
    </row>
    <row r="85" spans="1:16">
      <c r="A85" s="42" t="s">
        <v>3408</v>
      </c>
      <c r="B85" s="17"/>
      <c r="C85" s="17"/>
      <c r="D85" s="17"/>
      <c r="E85" s="17"/>
      <c r="F85" s="17"/>
      <c r="G85" s="17"/>
      <c r="H85" s="17"/>
      <c r="I85" s="17"/>
      <c r="J85" s="17"/>
      <c r="K85" s="17"/>
      <c r="L85" s="17"/>
      <c r="M85" s="17"/>
      <c r="P85" s="17"/>
    </row>
    <row r="86" spans="1:16">
      <c r="A86" s="42"/>
      <c r="B86" s="17"/>
      <c r="C86" s="17"/>
      <c r="D86" s="17"/>
      <c r="E86" s="17"/>
      <c r="F86" s="17"/>
      <c r="G86" s="17"/>
      <c r="H86" s="17"/>
      <c r="I86" s="17"/>
      <c r="J86" s="17"/>
      <c r="K86" s="17"/>
      <c r="L86" s="17"/>
      <c r="M86" s="17"/>
      <c r="P86" s="17"/>
    </row>
    <row r="87" spans="1:16">
      <c r="A87" s="42" t="s">
        <v>3407</v>
      </c>
      <c r="B87" s="17"/>
      <c r="C87" s="17"/>
      <c r="D87" s="17"/>
      <c r="E87" s="17"/>
      <c r="F87" s="17"/>
      <c r="G87" s="17"/>
      <c r="H87" s="17"/>
      <c r="I87" s="17"/>
      <c r="J87" s="17"/>
      <c r="K87" s="17"/>
      <c r="L87" s="17"/>
      <c r="M87" s="17"/>
      <c r="P87" s="17"/>
    </row>
    <row r="88" spans="1:16">
      <c r="B88" s="17"/>
      <c r="C88" s="17"/>
      <c r="D88" s="17"/>
      <c r="E88" s="17"/>
      <c r="F88" s="17"/>
      <c r="G88" s="17"/>
      <c r="H88" s="17"/>
      <c r="I88" s="17"/>
      <c r="J88" s="17"/>
      <c r="K88" s="17"/>
      <c r="L88" s="17"/>
      <c r="M88" s="17"/>
      <c r="P88" s="17"/>
    </row>
    <row r="89" spans="1:16">
      <c r="A89" s="42" t="s">
        <v>102</v>
      </c>
      <c r="B89" s="17"/>
      <c r="C89" s="17"/>
      <c r="D89" s="17"/>
      <c r="E89" s="17"/>
      <c r="F89" s="17"/>
      <c r="G89" s="17"/>
      <c r="H89" s="17"/>
      <c r="I89" s="17"/>
      <c r="J89" s="17"/>
      <c r="K89" s="17"/>
      <c r="L89" s="17"/>
      <c r="M89" s="17"/>
      <c r="P89" s="17"/>
    </row>
    <row r="90" spans="1:16">
      <c r="A90" s="17"/>
      <c r="B90" s="17"/>
      <c r="C90" s="17"/>
      <c r="D90" s="17"/>
      <c r="E90" s="17"/>
      <c r="F90" s="17"/>
      <c r="G90" s="17"/>
      <c r="H90" s="17"/>
      <c r="I90" s="17"/>
      <c r="J90" s="17"/>
      <c r="K90" s="17"/>
      <c r="L90" s="17"/>
      <c r="M90" s="17"/>
      <c r="P90" s="17"/>
    </row>
    <row r="91" spans="1:16">
      <c r="A91" s="17"/>
      <c r="B91" s="17"/>
      <c r="C91" s="17"/>
      <c r="D91" s="17"/>
      <c r="E91" s="17"/>
      <c r="F91" s="17"/>
      <c r="G91" s="17"/>
      <c r="H91" s="17"/>
      <c r="I91" s="17"/>
      <c r="J91" s="17"/>
      <c r="K91" s="17"/>
      <c r="L91" s="17"/>
      <c r="M91" s="17"/>
      <c r="P91" s="17"/>
    </row>
    <row r="92" spans="1:16">
      <c r="A92" s="17"/>
      <c r="B92" s="17"/>
      <c r="C92" s="17"/>
      <c r="D92" s="17"/>
      <c r="E92" s="17"/>
      <c r="F92" s="17"/>
      <c r="G92" s="17"/>
      <c r="H92" s="17"/>
      <c r="I92" s="17"/>
      <c r="J92" s="17"/>
      <c r="K92" s="17"/>
      <c r="L92" s="17"/>
      <c r="M92" s="17"/>
      <c r="P92" s="17"/>
    </row>
    <row r="93" spans="1:16">
      <c r="A93" s="17"/>
      <c r="B93" s="17"/>
      <c r="C93" s="17"/>
      <c r="D93" s="17"/>
      <c r="E93" s="17"/>
      <c r="F93" s="17"/>
      <c r="G93" s="17"/>
      <c r="H93" s="17"/>
      <c r="I93" s="17"/>
      <c r="J93" s="17"/>
      <c r="K93" s="17"/>
      <c r="L93" s="17"/>
      <c r="M93" s="17"/>
      <c r="P93" s="17"/>
    </row>
    <row r="94" spans="1:16">
      <c r="A94" s="17"/>
      <c r="B94" s="17"/>
      <c r="C94" s="17"/>
      <c r="D94" s="17"/>
      <c r="E94" s="17"/>
      <c r="F94" s="17"/>
      <c r="G94" s="17"/>
      <c r="H94" s="17"/>
      <c r="I94" s="17"/>
      <c r="J94" s="17"/>
      <c r="K94" s="17"/>
      <c r="L94" s="17"/>
      <c r="M94" s="17"/>
      <c r="P94" s="17"/>
    </row>
    <row r="95" spans="1:16">
      <c r="A95" s="17"/>
      <c r="B95" s="17"/>
      <c r="C95" s="17"/>
      <c r="D95" s="17"/>
      <c r="E95" s="17"/>
      <c r="F95" s="17"/>
      <c r="G95" s="17"/>
      <c r="H95" s="17"/>
      <c r="I95" s="17"/>
      <c r="J95" s="17"/>
      <c r="K95" s="17"/>
      <c r="L95" s="17"/>
      <c r="M95" s="17"/>
      <c r="P95" s="17"/>
    </row>
    <row r="96" spans="1:16">
      <c r="A96" s="17"/>
      <c r="B96" s="17"/>
      <c r="C96" s="17"/>
      <c r="D96" s="17"/>
      <c r="E96" s="17"/>
      <c r="F96" s="17"/>
      <c r="G96" s="17"/>
      <c r="H96" s="17"/>
      <c r="I96" s="17"/>
      <c r="J96" s="17"/>
      <c r="K96" s="17"/>
      <c r="L96" s="17"/>
      <c r="M96" s="17"/>
      <c r="P96" s="17"/>
    </row>
    <row r="97" spans="1:16">
      <c r="A97" s="17"/>
      <c r="B97" s="17"/>
      <c r="C97" s="17"/>
      <c r="D97" s="17"/>
      <c r="E97" s="17"/>
      <c r="F97" s="17"/>
      <c r="G97" s="17"/>
      <c r="H97" s="17"/>
      <c r="I97" s="17"/>
      <c r="J97" s="17"/>
      <c r="K97" s="17"/>
      <c r="L97" s="17"/>
      <c r="M97" s="17"/>
      <c r="P97" s="17"/>
    </row>
    <row r="98" spans="1:16">
      <c r="A98" s="17"/>
      <c r="B98" s="17"/>
      <c r="C98" s="17"/>
      <c r="D98" s="17"/>
      <c r="E98" s="17"/>
      <c r="F98" s="17"/>
      <c r="G98" s="17"/>
      <c r="H98" s="17"/>
      <c r="I98" s="17"/>
      <c r="J98" s="17"/>
      <c r="K98" s="17"/>
      <c r="L98" s="17"/>
      <c r="M98" s="17"/>
      <c r="P98" s="17"/>
    </row>
    <row r="99" spans="1:16">
      <c r="A99" s="17"/>
      <c r="B99" s="17"/>
      <c r="C99" s="17"/>
      <c r="D99" s="17"/>
      <c r="E99" s="17"/>
      <c r="F99" s="17"/>
      <c r="G99" s="17"/>
      <c r="H99" s="17"/>
      <c r="I99" s="17"/>
      <c r="J99" s="17"/>
      <c r="K99" s="17"/>
      <c r="L99" s="17"/>
      <c r="M99" s="17"/>
      <c r="P99" s="17"/>
    </row>
    <row r="100" spans="1:16">
      <c r="A100" s="17"/>
      <c r="B100" s="17"/>
      <c r="C100" s="17"/>
      <c r="D100" s="17"/>
      <c r="E100" s="17"/>
      <c r="F100" s="17"/>
      <c r="G100" s="17"/>
      <c r="H100" s="17"/>
      <c r="I100" s="17"/>
      <c r="J100" s="17"/>
      <c r="K100" s="17"/>
      <c r="L100" s="17"/>
      <c r="M100" s="17"/>
      <c r="P100" s="17"/>
    </row>
    <row r="101" spans="1:16">
      <c r="A101" s="17"/>
      <c r="B101" s="17"/>
      <c r="C101" s="17"/>
      <c r="D101" s="17"/>
      <c r="E101" s="17"/>
      <c r="F101" s="17"/>
      <c r="G101" s="17"/>
      <c r="H101" s="17"/>
      <c r="I101" s="17"/>
      <c r="J101" s="17"/>
      <c r="K101" s="17"/>
      <c r="L101" s="17"/>
      <c r="M101" s="17"/>
      <c r="P101" s="17"/>
    </row>
    <row r="102" spans="1:16">
      <c r="A102" s="17"/>
      <c r="B102" s="17"/>
      <c r="C102" s="17"/>
      <c r="D102" s="17"/>
      <c r="E102" s="17"/>
      <c r="F102" s="17"/>
      <c r="G102" s="17"/>
      <c r="H102" s="17"/>
      <c r="I102" s="17"/>
      <c r="J102" s="17"/>
      <c r="K102" s="17"/>
      <c r="L102" s="17"/>
      <c r="M102" s="17"/>
      <c r="P102" s="17"/>
    </row>
    <row r="103" spans="1:16">
      <c r="A103" s="17"/>
      <c r="B103" s="17"/>
      <c r="C103" s="17"/>
      <c r="D103" s="17"/>
      <c r="E103" s="17"/>
      <c r="F103" s="17"/>
      <c r="G103" s="17"/>
      <c r="H103" s="17"/>
      <c r="I103" s="17"/>
      <c r="J103" s="17"/>
      <c r="K103" s="17"/>
      <c r="L103" s="17"/>
      <c r="M103" s="17"/>
      <c r="P103" s="17"/>
    </row>
    <row r="104" spans="1:16">
      <c r="A104" s="17"/>
      <c r="B104" s="17"/>
      <c r="C104" s="17"/>
      <c r="D104" s="17"/>
      <c r="E104" s="17"/>
      <c r="F104" s="17"/>
      <c r="G104" s="17"/>
      <c r="H104" s="17"/>
      <c r="I104" s="17"/>
      <c r="J104" s="17"/>
      <c r="K104" s="17"/>
      <c r="L104" s="17"/>
      <c r="M104" s="17"/>
      <c r="P104" s="17"/>
    </row>
    <row r="105" spans="1:16">
      <c r="A105" s="17"/>
      <c r="B105" s="17"/>
      <c r="C105" s="17"/>
      <c r="D105" s="17"/>
      <c r="E105" s="17"/>
      <c r="F105" s="17"/>
      <c r="G105" s="17"/>
      <c r="H105" s="17"/>
      <c r="I105" s="17"/>
      <c r="J105" s="17"/>
      <c r="K105" s="17"/>
      <c r="L105" s="17"/>
      <c r="M105" s="17"/>
      <c r="P105" s="17"/>
    </row>
    <row r="106" spans="1:16">
      <c r="A106" s="17"/>
      <c r="B106" s="17"/>
      <c r="C106" s="17"/>
      <c r="D106" s="17"/>
      <c r="E106" s="17"/>
      <c r="F106" s="17"/>
      <c r="G106" s="17"/>
      <c r="H106" s="17"/>
      <c r="I106" s="17"/>
      <c r="J106" s="17"/>
      <c r="K106" s="17"/>
      <c r="L106" s="17"/>
      <c r="M106" s="17"/>
      <c r="P106" s="17"/>
    </row>
  </sheetData>
  <protectedRanges>
    <protectedRange sqref="C36:V36" name="Range1_1_11"/>
    <protectedRange sqref="C37:V37" name="Range1_1_18"/>
  </protectedRanges>
  <mergeCells count="16">
    <mergeCell ref="A4:A7"/>
    <mergeCell ref="A8:A11"/>
    <mergeCell ref="A16:A19"/>
    <mergeCell ref="A24:A27"/>
    <mergeCell ref="A28:A31"/>
    <mergeCell ref="A12:A15"/>
    <mergeCell ref="A20:A23"/>
    <mergeCell ref="A32:A35"/>
    <mergeCell ref="A56:A59"/>
    <mergeCell ref="A60:A63"/>
    <mergeCell ref="A64:A67"/>
    <mergeCell ref="A36:A39"/>
    <mergeCell ref="A40:A43"/>
    <mergeCell ref="A44:A47"/>
    <mergeCell ref="A48:A51"/>
    <mergeCell ref="A52:A55"/>
  </mergeCells>
  <conditionalFormatting sqref="C3:M3">
    <cfRule type="expression" dxfId="33" priority="2" stopIfTrue="1">
      <formula>ISNA(ACTIVECELL)</formula>
    </cfRule>
  </conditionalFormatting>
  <conditionalFormatting sqref="N1:O2">
    <cfRule type="expression" dxfId="32" priority="1" stopIfTrue="1">
      <formula>#N/A</formula>
    </cfRule>
  </conditionalFormatting>
  <hyperlinks>
    <hyperlink ref="AB3" location="Content!A1" display="Back to content page" xr:uid="{00000000-0004-0000-3601-000000000000}"/>
  </hyperlinks>
  <pageMargins left="0.7" right="0.7" top="0.75" bottom="0.75" header="0.3" footer="0.3"/>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1-000000000000}">
  <sheetPr codeName="Sheet312"/>
  <dimension ref="A1:AE261"/>
  <sheetViews>
    <sheetView topLeftCell="A75" zoomScale="99" zoomScaleNormal="99" workbookViewId="0">
      <selection activeCell="H96" sqref="H96"/>
    </sheetView>
  </sheetViews>
  <sheetFormatPr defaultRowHeight="14.4"/>
  <cols>
    <col min="1" max="1" width="21.44140625" style="7" customWidth="1"/>
    <col min="2" max="2" width="21.6640625" style="7" customWidth="1"/>
    <col min="3" max="31" width="15.109375" customWidth="1"/>
    <col min="32" max="33" width="12.77734375" customWidth="1"/>
  </cols>
  <sheetData>
    <row r="1" spans="1:31" ht="15" customHeight="1">
      <c r="A1" s="50" t="s">
        <v>3245</v>
      </c>
      <c r="B1" s="41"/>
      <c r="C1" s="17"/>
      <c r="D1" s="17"/>
      <c r="E1" s="17"/>
      <c r="F1" s="17"/>
      <c r="G1" s="17"/>
      <c r="H1" s="17"/>
      <c r="I1" s="17"/>
      <c r="J1" s="46"/>
      <c r="K1" s="17"/>
      <c r="L1" s="17"/>
      <c r="M1" s="17"/>
      <c r="N1" s="17"/>
      <c r="O1" s="17"/>
      <c r="P1" s="17"/>
      <c r="Q1" s="17"/>
      <c r="R1" s="17"/>
      <c r="S1" s="17"/>
      <c r="T1" s="17"/>
    </row>
    <row r="2" spans="1:31">
      <c r="A2" s="36"/>
      <c r="B2" s="41"/>
      <c r="C2" s="17"/>
      <c r="D2" s="17"/>
      <c r="E2" s="17"/>
      <c r="F2" s="17"/>
      <c r="G2" s="17"/>
      <c r="H2" s="17"/>
      <c r="I2" s="17"/>
      <c r="J2" s="17"/>
      <c r="K2" s="17"/>
      <c r="L2" s="17"/>
      <c r="M2" s="17"/>
      <c r="N2" s="17"/>
      <c r="O2" s="17"/>
      <c r="P2" s="17"/>
      <c r="Q2" s="17"/>
      <c r="R2" s="17"/>
      <c r="S2" s="17"/>
      <c r="T2" s="17"/>
    </row>
    <row r="3" spans="1:31">
      <c r="A3"/>
      <c r="B3"/>
      <c r="C3" s="82" t="s">
        <v>437</v>
      </c>
      <c r="D3" s="82" t="s">
        <v>466</v>
      </c>
      <c r="E3" s="82" t="s">
        <v>467</v>
      </c>
      <c r="F3" s="82" t="s">
        <v>468</v>
      </c>
      <c r="G3" s="82" t="s">
        <v>469</v>
      </c>
      <c r="H3" s="82" t="s">
        <v>438</v>
      </c>
      <c r="I3" s="82" t="s">
        <v>445</v>
      </c>
      <c r="J3" s="82" t="s">
        <v>446</v>
      </c>
      <c r="K3" s="82" t="s">
        <v>447</v>
      </c>
      <c r="L3" s="82" t="s">
        <v>448</v>
      </c>
      <c r="M3" s="82" t="s">
        <v>439</v>
      </c>
      <c r="N3" s="82" t="s">
        <v>440</v>
      </c>
      <c r="O3" s="82" t="s">
        <v>441</v>
      </c>
      <c r="P3" s="82" t="s">
        <v>34</v>
      </c>
      <c r="Q3" s="82" t="s">
        <v>442</v>
      </c>
      <c r="R3" s="82" t="s">
        <v>33</v>
      </c>
      <c r="S3" s="82" t="s">
        <v>601</v>
      </c>
      <c r="T3" s="82" t="s">
        <v>602</v>
      </c>
      <c r="U3" s="82" t="s">
        <v>603</v>
      </c>
      <c r="V3" s="82" t="s">
        <v>604</v>
      </c>
      <c r="W3" s="82" t="s">
        <v>605</v>
      </c>
      <c r="X3" s="82" t="s">
        <v>606</v>
      </c>
      <c r="Y3" s="82" t="s">
        <v>607</v>
      </c>
      <c r="Z3" s="82" t="s">
        <v>608</v>
      </c>
      <c r="AA3" s="82" t="s">
        <v>1151</v>
      </c>
      <c r="AB3" s="82" t="s">
        <v>1152</v>
      </c>
      <c r="AC3" s="82" t="s">
        <v>2783</v>
      </c>
      <c r="AD3" s="82" t="s">
        <v>2900</v>
      </c>
      <c r="AE3" s="82" t="s">
        <v>3242</v>
      </c>
    </row>
    <row r="4" spans="1:31">
      <c r="A4" s="873" t="s">
        <v>13</v>
      </c>
      <c r="B4" s="27" t="s">
        <v>61</v>
      </c>
      <c r="C4" s="281">
        <v>3000000</v>
      </c>
      <c r="D4" s="281">
        <v>3309000</v>
      </c>
      <c r="E4" s="281">
        <v>3556000</v>
      </c>
      <c r="F4" s="281">
        <v>3898000</v>
      </c>
      <c r="G4" s="281">
        <v>3900000</v>
      </c>
      <c r="H4" s="281">
        <v>4042000</v>
      </c>
      <c r="I4" s="281">
        <v>4000000</v>
      </c>
      <c r="J4" s="281">
        <v>3900000</v>
      </c>
      <c r="K4" s="281">
        <v>3800000</v>
      </c>
      <c r="L4" s="281">
        <v>3680500</v>
      </c>
      <c r="M4" s="281">
        <v>4015424</v>
      </c>
      <c r="N4" s="281">
        <v>4105750</v>
      </c>
      <c r="O4" s="281">
        <v>4198109</v>
      </c>
      <c r="P4" s="281">
        <v>4292545</v>
      </c>
      <c r="Q4" s="281">
        <v>4389105</v>
      </c>
      <c r="R4" s="281">
        <v>4487838</v>
      </c>
      <c r="S4" s="281">
        <v>4586570</v>
      </c>
      <c r="T4" s="281">
        <v>4687475</v>
      </c>
      <c r="U4" s="281">
        <v>4790599</v>
      </c>
      <c r="V4" s="281">
        <v>4895000</v>
      </c>
      <c r="W4" s="281">
        <v>4990113</v>
      </c>
      <c r="X4" s="281">
        <v>5078430</v>
      </c>
      <c r="Y4" s="281">
        <v>4980370</v>
      </c>
      <c r="Z4" s="281">
        <v>4943060</v>
      </c>
      <c r="AA4" s="281">
        <v>4925681</v>
      </c>
      <c r="AB4" s="281">
        <v>5120992</v>
      </c>
      <c r="AC4" s="281">
        <v>5113403</v>
      </c>
      <c r="AD4" s="281">
        <v>5147152</v>
      </c>
      <c r="AE4" s="281">
        <v>5181346</v>
      </c>
    </row>
    <row r="5" spans="1:31">
      <c r="A5" s="874"/>
      <c r="B5" s="27" t="s">
        <v>3243</v>
      </c>
      <c r="C5" s="281">
        <v>6450</v>
      </c>
      <c r="D5" s="281">
        <v>6500</v>
      </c>
      <c r="E5" s="281">
        <v>6550</v>
      </c>
      <c r="F5" s="281">
        <v>6600</v>
      </c>
      <c r="G5" s="281">
        <v>6650</v>
      </c>
      <c r="H5" s="281">
        <v>6800</v>
      </c>
      <c r="I5" s="281">
        <v>6820</v>
      </c>
      <c r="J5" s="281">
        <v>6900</v>
      </c>
      <c r="K5" s="281">
        <v>6940</v>
      </c>
      <c r="L5" s="281">
        <v>7000</v>
      </c>
      <c r="M5" s="281">
        <v>6866</v>
      </c>
      <c r="N5" s="281">
        <v>8242</v>
      </c>
      <c r="O5" s="281">
        <v>9895</v>
      </c>
      <c r="P5" s="281">
        <v>11878</v>
      </c>
      <c r="Q5" s="281">
        <v>14260</v>
      </c>
      <c r="R5" s="281">
        <v>17119</v>
      </c>
      <c r="S5" s="281">
        <v>19977</v>
      </c>
      <c r="T5" s="281">
        <v>23314</v>
      </c>
      <c r="U5" s="281">
        <v>27207</v>
      </c>
      <c r="V5" s="281">
        <v>31750</v>
      </c>
      <c r="W5" s="281">
        <v>35700</v>
      </c>
      <c r="X5" s="281">
        <v>35700</v>
      </c>
      <c r="Y5" s="281">
        <v>36500</v>
      </c>
      <c r="Z5" s="281">
        <v>37486</v>
      </c>
      <c r="AA5" s="281">
        <v>36759</v>
      </c>
      <c r="AB5" s="281">
        <v>38847</v>
      </c>
      <c r="AC5" s="281">
        <v>41516</v>
      </c>
      <c r="AD5" s="281">
        <v>44590</v>
      </c>
      <c r="AE5" s="281">
        <v>48031</v>
      </c>
    </row>
    <row r="6" spans="1:31">
      <c r="A6" s="874"/>
      <c r="B6" s="27" t="s">
        <v>58</v>
      </c>
      <c r="C6" s="281">
        <v>1460000</v>
      </c>
      <c r="D6" s="281">
        <v>1590000</v>
      </c>
      <c r="E6" s="281">
        <v>1720000</v>
      </c>
      <c r="F6" s="281">
        <v>1861000</v>
      </c>
      <c r="G6" s="281">
        <v>2000000</v>
      </c>
      <c r="H6" s="281">
        <v>2150000</v>
      </c>
      <c r="I6" s="281">
        <v>2500000</v>
      </c>
      <c r="J6" s="281">
        <v>2750000</v>
      </c>
      <c r="K6" s="281">
        <v>3000000</v>
      </c>
      <c r="L6" s="281">
        <v>3100000</v>
      </c>
      <c r="M6" s="281">
        <v>3353022</v>
      </c>
      <c r="N6" s="281">
        <v>3446066</v>
      </c>
      <c r="O6" s="281">
        <v>3541691</v>
      </c>
      <c r="P6" s="281">
        <v>3639971</v>
      </c>
      <c r="Q6" s="281">
        <v>3740977</v>
      </c>
      <c r="R6" s="281">
        <v>3844786</v>
      </c>
      <c r="S6" s="281">
        <v>3948595</v>
      </c>
      <c r="T6" s="281">
        <v>4055207</v>
      </c>
      <c r="U6" s="281">
        <v>4164698</v>
      </c>
      <c r="V6" s="281">
        <v>4277150</v>
      </c>
      <c r="W6" s="281">
        <v>4385978</v>
      </c>
      <c r="X6" s="281">
        <v>4274957</v>
      </c>
      <c r="Y6" s="281">
        <v>4237776</v>
      </c>
      <c r="Z6" s="281">
        <v>4194398</v>
      </c>
      <c r="AA6" s="281">
        <v>4152327</v>
      </c>
      <c r="AB6" s="281">
        <v>4408007</v>
      </c>
      <c r="AC6" s="281">
        <v>4431323</v>
      </c>
      <c r="AD6" s="281">
        <v>4330585</v>
      </c>
      <c r="AE6" s="281">
        <v>4392558</v>
      </c>
    </row>
    <row r="7" spans="1:31">
      <c r="A7" s="874"/>
      <c r="B7" s="27" t="s">
        <v>59</v>
      </c>
      <c r="C7" s="281">
        <v>240000</v>
      </c>
      <c r="D7" s="281">
        <v>260000</v>
      </c>
      <c r="E7" s="281">
        <v>280000</v>
      </c>
      <c r="F7" s="281">
        <v>305000</v>
      </c>
      <c r="G7" s="281">
        <v>336000</v>
      </c>
      <c r="H7" s="281">
        <v>350000</v>
      </c>
      <c r="I7" s="281">
        <v>450000</v>
      </c>
      <c r="J7" s="281">
        <v>550000</v>
      </c>
      <c r="K7" s="281">
        <v>650000</v>
      </c>
      <c r="L7" s="281">
        <v>750000</v>
      </c>
      <c r="M7" s="281">
        <v>857453</v>
      </c>
      <c r="N7" s="281">
        <v>881247</v>
      </c>
      <c r="O7" s="281">
        <v>905701</v>
      </c>
      <c r="P7" s="281">
        <v>930833</v>
      </c>
      <c r="Q7" s="281">
        <v>956663</v>
      </c>
      <c r="R7" s="281">
        <v>983210</v>
      </c>
      <c r="S7" s="281">
        <v>1009756</v>
      </c>
      <c r="T7" s="281">
        <v>1037020</v>
      </c>
      <c r="U7" s="281">
        <v>1065019</v>
      </c>
      <c r="V7" s="281">
        <v>1093800</v>
      </c>
      <c r="W7" s="281">
        <v>1120891</v>
      </c>
      <c r="X7" s="281">
        <v>1146909</v>
      </c>
      <c r="Y7" s="281">
        <v>1119776</v>
      </c>
      <c r="Z7" s="281">
        <v>1097864</v>
      </c>
      <c r="AA7" s="281">
        <v>1079910</v>
      </c>
      <c r="AB7" s="281">
        <v>1169061</v>
      </c>
      <c r="AC7" s="281">
        <v>1129664</v>
      </c>
      <c r="AD7" s="281">
        <v>1144834</v>
      </c>
      <c r="AE7" s="281">
        <v>1167257</v>
      </c>
    </row>
    <row r="8" spans="1:31">
      <c r="A8" s="875"/>
      <c r="B8" s="27" t="s">
        <v>3244</v>
      </c>
      <c r="C8" s="281">
        <v>800000</v>
      </c>
      <c r="D8" s="281">
        <v>810000</v>
      </c>
      <c r="E8" s="281">
        <v>820000</v>
      </c>
      <c r="F8" s="281">
        <v>810000</v>
      </c>
      <c r="G8" s="281">
        <v>800000</v>
      </c>
      <c r="H8" s="281">
        <v>800000</v>
      </c>
      <c r="I8" s="281">
        <v>840000</v>
      </c>
      <c r="J8" s="281">
        <v>950000</v>
      </c>
      <c r="K8" s="281">
        <v>1000000</v>
      </c>
      <c r="L8" s="281">
        <v>1100000</v>
      </c>
      <c r="M8" s="281">
        <v>1117295</v>
      </c>
      <c r="N8" s="281">
        <v>1246981</v>
      </c>
      <c r="O8" s="281">
        <v>1391720</v>
      </c>
      <c r="P8" s="281">
        <v>1553259</v>
      </c>
      <c r="Q8" s="281">
        <v>1733548</v>
      </c>
      <c r="R8" s="281">
        <v>1934764</v>
      </c>
      <c r="S8" s="281">
        <v>2135979</v>
      </c>
      <c r="T8" s="281">
        <v>2358121</v>
      </c>
      <c r="U8" s="281">
        <v>2603365</v>
      </c>
      <c r="V8" s="281">
        <v>2874400</v>
      </c>
      <c r="W8" s="281">
        <v>3140107</v>
      </c>
      <c r="X8" s="281">
        <v>2875393</v>
      </c>
      <c r="Y8" s="281">
        <v>2891706</v>
      </c>
      <c r="Z8" s="281">
        <v>2876021</v>
      </c>
      <c r="AA8" s="281">
        <v>2882779</v>
      </c>
      <c r="AB8" s="281">
        <v>3006854</v>
      </c>
      <c r="AC8" s="281">
        <v>3170973</v>
      </c>
      <c r="AD8" s="281">
        <v>3363634</v>
      </c>
      <c r="AE8" s="281">
        <v>3591236</v>
      </c>
    </row>
    <row r="9" spans="1:31">
      <c r="A9" s="873" t="s">
        <v>12</v>
      </c>
      <c r="B9" s="27" t="s">
        <v>61</v>
      </c>
      <c r="C9" s="281">
        <v>2530000</v>
      </c>
      <c r="D9" s="281">
        <v>2249000</v>
      </c>
      <c r="E9" s="281">
        <v>2212000</v>
      </c>
      <c r="F9" s="281">
        <v>2345000</v>
      </c>
      <c r="G9" s="281">
        <v>2581000</v>
      </c>
      <c r="H9" s="281">
        <v>2600000</v>
      </c>
      <c r="I9" s="281">
        <v>2468000</v>
      </c>
      <c r="J9" s="281">
        <v>2000000</v>
      </c>
      <c r="K9" s="281">
        <v>2028000</v>
      </c>
      <c r="L9" s="281">
        <v>2050000</v>
      </c>
      <c r="M9" s="281">
        <v>2125000</v>
      </c>
      <c r="N9" s="281">
        <v>2150000</v>
      </c>
      <c r="O9" s="281">
        <v>2171263</v>
      </c>
      <c r="P9" s="281">
        <v>2219503</v>
      </c>
      <c r="Q9" s="281">
        <v>2412635</v>
      </c>
      <c r="R9" s="281">
        <v>2648842</v>
      </c>
      <c r="S9" s="281">
        <v>2554364</v>
      </c>
      <c r="T9" s="281">
        <v>2247893</v>
      </c>
      <c r="U9" s="281">
        <v>2083847</v>
      </c>
      <c r="V9" s="281">
        <v>1596605</v>
      </c>
      <c r="W9" s="281">
        <v>1744166</v>
      </c>
      <c r="X9" s="281">
        <v>1500000</v>
      </c>
      <c r="Y9" s="281">
        <v>1100375</v>
      </c>
      <c r="Z9" s="281">
        <v>1060563</v>
      </c>
      <c r="AA9" s="281">
        <v>934732</v>
      </c>
      <c r="AB9" s="281">
        <v>1000000</v>
      </c>
      <c r="AC9" s="281">
        <v>990000</v>
      </c>
      <c r="AD9" s="281">
        <v>1100000</v>
      </c>
      <c r="AE9" s="281">
        <v>1000000</v>
      </c>
    </row>
    <row r="10" spans="1:31">
      <c r="A10" s="874"/>
      <c r="B10" s="27" t="s">
        <v>3243</v>
      </c>
      <c r="C10" s="281">
        <v>3157</v>
      </c>
      <c r="D10" s="281">
        <v>1355</v>
      </c>
      <c r="E10" s="281">
        <v>1625</v>
      </c>
      <c r="F10" s="281">
        <v>1581</v>
      </c>
      <c r="G10" s="281">
        <v>1552</v>
      </c>
      <c r="H10" s="281">
        <v>1524</v>
      </c>
      <c r="I10" s="281">
        <v>1496</v>
      </c>
      <c r="J10" s="281">
        <v>1468</v>
      </c>
      <c r="K10" s="281">
        <v>1471</v>
      </c>
      <c r="L10" s="281">
        <v>1479</v>
      </c>
      <c r="M10" s="281">
        <v>1449</v>
      </c>
      <c r="N10" s="281">
        <v>1416</v>
      </c>
      <c r="O10" s="281">
        <v>1404</v>
      </c>
      <c r="P10" s="281">
        <v>1389</v>
      </c>
      <c r="Q10" s="281">
        <v>1367</v>
      </c>
      <c r="R10" s="281">
        <v>1761</v>
      </c>
      <c r="S10" s="281">
        <v>1499</v>
      </c>
      <c r="T10" s="281">
        <v>1130</v>
      </c>
      <c r="U10" s="281">
        <v>1081</v>
      </c>
      <c r="V10" s="281">
        <v>1017</v>
      </c>
      <c r="W10" s="281">
        <v>760</v>
      </c>
      <c r="X10" s="281">
        <v>1011</v>
      </c>
      <c r="Y10" s="281">
        <v>710</v>
      </c>
      <c r="Z10" s="281">
        <v>846</v>
      </c>
      <c r="AA10" s="281">
        <v>848</v>
      </c>
      <c r="AB10" s="281">
        <v>864</v>
      </c>
      <c r="AC10" s="281">
        <v>814</v>
      </c>
      <c r="AD10" s="281">
        <v>842</v>
      </c>
      <c r="AE10" s="281">
        <v>820</v>
      </c>
    </row>
    <row r="11" spans="1:31">
      <c r="A11" s="874"/>
      <c r="B11" s="27" t="s">
        <v>58</v>
      </c>
      <c r="C11" s="281">
        <v>2624000</v>
      </c>
      <c r="D11" s="281">
        <v>2205000</v>
      </c>
      <c r="E11" s="281">
        <v>2615000</v>
      </c>
      <c r="F11" s="281">
        <v>2199000</v>
      </c>
      <c r="G11" s="281">
        <v>1916000</v>
      </c>
      <c r="H11" s="281">
        <v>1900000</v>
      </c>
      <c r="I11" s="281">
        <v>1887000</v>
      </c>
      <c r="J11" s="281">
        <v>1683000</v>
      </c>
      <c r="K11" s="281">
        <v>1355000</v>
      </c>
      <c r="L11" s="281">
        <v>1600000</v>
      </c>
      <c r="M11" s="281">
        <v>1950000</v>
      </c>
      <c r="N11" s="281">
        <v>1950000</v>
      </c>
      <c r="O11" s="281">
        <v>1640437</v>
      </c>
      <c r="P11" s="281">
        <v>1878833</v>
      </c>
      <c r="Q11" s="281">
        <v>1866630</v>
      </c>
      <c r="R11" s="281">
        <v>1937971</v>
      </c>
      <c r="S11" s="281">
        <v>1769811</v>
      </c>
      <c r="T11" s="281">
        <v>1649615</v>
      </c>
      <c r="U11" s="281">
        <v>1532873</v>
      </c>
      <c r="V11" s="281">
        <v>1605642</v>
      </c>
      <c r="W11" s="281">
        <v>1205238</v>
      </c>
      <c r="X11" s="281">
        <v>1342319</v>
      </c>
      <c r="Y11" s="281">
        <v>1199661</v>
      </c>
      <c r="Z11" s="281">
        <v>1278572</v>
      </c>
      <c r="AA11" s="281">
        <v>1228744</v>
      </c>
      <c r="AB11" s="281">
        <v>1236408</v>
      </c>
      <c r="AC11" s="281">
        <v>1239979</v>
      </c>
      <c r="AD11" s="281">
        <v>1196002</v>
      </c>
      <c r="AE11" s="281">
        <v>1162721</v>
      </c>
    </row>
    <row r="12" spans="1:31">
      <c r="A12" s="874"/>
      <c r="B12" s="27" t="s">
        <v>59</v>
      </c>
      <c r="C12" s="281">
        <v>337000</v>
      </c>
      <c r="D12" s="281">
        <v>349000</v>
      </c>
      <c r="E12" s="281">
        <v>409000</v>
      </c>
      <c r="F12" s="281">
        <v>393000</v>
      </c>
      <c r="G12" s="281">
        <v>369000</v>
      </c>
      <c r="H12" s="281">
        <v>330000</v>
      </c>
      <c r="I12" s="281">
        <v>306000</v>
      </c>
      <c r="J12" s="281">
        <v>273000</v>
      </c>
      <c r="K12" s="281">
        <v>220000</v>
      </c>
      <c r="L12" s="281">
        <v>145000</v>
      </c>
      <c r="M12" s="281">
        <v>165000</v>
      </c>
      <c r="N12" s="281">
        <v>170000</v>
      </c>
      <c r="O12" s="281">
        <v>252992</v>
      </c>
      <c r="P12" s="281">
        <v>303238</v>
      </c>
      <c r="Q12" s="281">
        <v>293395</v>
      </c>
      <c r="R12" s="281">
        <v>279237</v>
      </c>
      <c r="S12" s="281">
        <v>295894</v>
      </c>
      <c r="T12" s="281">
        <v>293966</v>
      </c>
      <c r="U12" s="281">
        <v>274357</v>
      </c>
      <c r="V12" s="281">
        <v>227247</v>
      </c>
      <c r="W12" s="281">
        <v>242432</v>
      </c>
      <c r="X12" s="281">
        <v>239715</v>
      </c>
      <c r="Y12" s="281">
        <v>234621</v>
      </c>
      <c r="Z12" s="281">
        <v>238340</v>
      </c>
      <c r="AA12" s="281">
        <v>242911</v>
      </c>
      <c r="AB12" s="281">
        <v>231550</v>
      </c>
      <c r="AC12" s="281">
        <v>151134</v>
      </c>
      <c r="AD12" s="281">
        <v>240498</v>
      </c>
      <c r="AE12" s="281">
        <v>239693</v>
      </c>
    </row>
    <row r="13" spans="1:31">
      <c r="A13" s="875"/>
      <c r="B13" s="27" t="s">
        <v>3244</v>
      </c>
      <c r="C13" s="281">
        <v>1000</v>
      </c>
      <c r="D13" s="281">
        <v>3000</v>
      </c>
      <c r="E13" s="281">
        <v>2000</v>
      </c>
      <c r="F13" s="281">
        <v>4000</v>
      </c>
      <c r="G13" s="281">
        <v>4000</v>
      </c>
      <c r="H13" s="281">
        <v>5000</v>
      </c>
      <c r="I13" s="281">
        <v>5000</v>
      </c>
      <c r="J13" s="281">
        <v>4671</v>
      </c>
      <c r="K13" s="281">
        <v>4000</v>
      </c>
      <c r="L13" s="281">
        <v>7000</v>
      </c>
      <c r="M13" s="281">
        <v>10000</v>
      </c>
      <c r="N13" s="281">
        <v>12000</v>
      </c>
      <c r="O13" s="281">
        <v>16614</v>
      </c>
      <c r="P13" s="281">
        <v>13664</v>
      </c>
      <c r="Q13" s="281">
        <v>13302</v>
      </c>
      <c r="R13" s="281">
        <v>3000</v>
      </c>
      <c r="S13" s="281">
        <v>4865</v>
      </c>
      <c r="T13" s="281">
        <v>2437</v>
      </c>
      <c r="U13" s="281">
        <v>3023</v>
      </c>
      <c r="V13" s="281">
        <v>4113</v>
      </c>
      <c r="W13" s="281">
        <v>4398</v>
      </c>
      <c r="X13" s="281">
        <v>3303</v>
      </c>
      <c r="Y13" s="281">
        <v>1437</v>
      </c>
      <c r="Z13" s="281">
        <v>2094</v>
      </c>
      <c r="AA13" s="281">
        <v>3042</v>
      </c>
      <c r="AB13" s="281">
        <v>4696</v>
      </c>
      <c r="AC13" s="281">
        <v>5873</v>
      </c>
      <c r="AD13" s="281">
        <v>6969</v>
      </c>
      <c r="AE13" s="281">
        <v>8500</v>
      </c>
    </row>
    <row r="14" spans="1:31">
      <c r="A14" s="873" t="s">
        <v>483</v>
      </c>
      <c r="B14" s="27" t="s">
        <v>61</v>
      </c>
      <c r="C14" s="281">
        <v>45700</v>
      </c>
      <c r="D14" s="281">
        <v>47000</v>
      </c>
      <c r="E14" s="281">
        <v>48200</v>
      </c>
      <c r="F14" s="281">
        <v>49500</v>
      </c>
      <c r="G14" s="281">
        <v>50000</v>
      </c>
      <c r="H14" s="281">
        <v>51000</v>
      </c>
      <c r="I14" s="281">
        <v>53000</v>
      </c>
      <c r="J14" s="281">
        <v>55000</v>
      </c>
      <c r="K14" s="281">
        <v>45000</v>
      </c>
      <c r="L14" s="281">
        <v>46000</v>
      </c>
      <c r="M14" s="281">
        <v>47000</v>
      </c>
      <c r="N14" s="281">
        <v>49000</v>
      </c>
      <c r="O14" s="281">
        <v>50000</v>
      </c>
      <c r="P14" s="281">
        <v>50000</v>
      </c>
      <c r="Q14" s="281">
        <v>50000</v>
      </c>
      <c r="R14" s="281">
        <v>50000</v>
      </c>
      <c r="S14" s="281">
        <v>50000</v>
      </c>
      <c r="T14" s="281">
        <v>50000</v>
      </c>
      <c r="U14" s="281">
        <v>50000</v>
      </c>
      <c r="V14" s="281">
        <v>50000</v>
      </c>
      <c r="W14" s="281">
        <v>50307</v>
      </c>
      <c r="X14" s="281">
        <v>50681</v>
      </c>
      <c r="Y14" s="281">
        <v>50960</v>
      </c>
      <c r="Z14" s="281">
        <v>51197</v>
      </c>
      <c r="AA14" s="281">
        <v>51289</v>
      </c>
      <c r="AB14" s="281">
        <v>51294</v>
      </c>
      <c r="AC14" s="281">
        <v>51174</v>
      </c>
      <c r="AD14" s="281">
        <v>51263</v>
      </c>
      <c r="AE14" s="281">
        <v>51352</v>
      </c>
    </row>
    <row r="15" spans="1:31">
      <c r="A15" s="874"/>
      <c r="B15" s="27" t="s">
        <v>3243</v>
      </c>
      <c r="C15" s="281">
        <v>440</v>
      </c>
      <c r="D15" s="281">
        <v>450</v>
      </c>
      <c r="E15" s="281">
        <v>460</v>
      </c>
      <c r="F15" s="281">
        <v>470</v>
      </c>
      <c r="G15" s="281">
        <v>480</v>
      </c>
      <c r="H15" s="281">
        <v>490</v>
      </c>
      <c r="I15" s="281">
        <v>490</v>
      </c>
      <c r="J15" s="281">
        <v>500</v>
      </c>
      <c r="K15" s="281">
        <v>500</v>
      </c>
      <c r="L15" s="281">
        <v>500</v>
      </c>
      <c r="M15" s="281">
        <v>500</v>
      </c>
      <c r="N15" s="281">
        <v>520</v>
      </c>
      <c r="O15" s="281">
        <v>520</v>
      </c>
      <c r="P15" s="281">
        <v>520</v>
      </c>
      <c r="Q15" s="281">
        <v>520</v>
      </c>
      <c r="R15" s="281">
        <v>550</v>
      </c>
      <c r="S15" s="281">
        <v>560</v>
      </c>
      <c r="T15" s="281">
        <v>520</v>
      </c>
      <c r="U15" s="281">
        <v>520</v>
      </c>
      <c r="V15" s="281">
        <v>520</v>
      </c>
      <c r="W15" s="281">
        <v>524</v>
      </c>
      <c r="X15" s="281">
        <v>531</v>
      </c>
      <c r="Y15" s="281">
        <v>535</v>
      </c>
      <c r="Z15" s="281">
        <v>539</v>
      </c>
      <c r="AA15" s="281">
        <v>541</v>
      </c>
      <c r="AB15" s="281">
        <v>538</v>
      </c>
      <c r="AC15" s="281">
        <v>537</v>
      </c>
      <c r="AD15" s="281">
        <v>537</v>
      </c>
      <c r="AE15" s="281">
        <v>537</v>
      </c>
    </row>
    <row r="16" spans="1:31">
      <c r="A16" s="874"/>
      <c r="B16" s="27" t="s">
        <v>58</v>
      </c>
      <c r="C16" s="281">
        <v>116700</v>
      </c>
      <c r="D16" s="281">
        <v>117900</v>
      </c>
      <c r="E16" s="281">
        <v>119100</v>
      </c>
      <c r="F16" s="281">
        <v>140600</v>
      </c>
      <c r="G16" s="281">
        <v>170000</v>
      </c>
      <c r="H16" s="281">
        <v>113150</v>
      </c>
      <c r="I16" s="281">
        <v>113150</v>
      </c>
      <c r="J16" s="281">
        <v>115000</v>
      </c>
      <c r="K16" s="281">
        <v>115000</v>
      </c>
      <c r="L16" s="281">
        <v>115000</v>
      </c>
      <c r="M16" s="281">
        <v>115000</v>
      </c>
      <c r="N16" s="281">
        <v>118000</v>
      </c>
      <c r="O16" s="281">
        <v>118000</v>
      </c>
      <c r="P16" s="281">
        <v>118000</v>
      </c>
      <c r="Q16" s="281">
        <v>118000</v>
      </c>
      <c r="R16" s="281">
        <v>120000</v>
      </c>
      <c r="S16" s="281">
        <v>122000</v>
      </c>
      <c r="T16" s="281">
        <v>122000</v>
      </c>
      <c r="U16" s="281">
        <v>122000</v>
      </c>
      <c r="V16" s="281">
        <v>122000</v>
      </c>
      <c r="W16" s="281">
        <v>121394</v>
      </c>
      <c r="X16" s="281">
        <v>121064</v>
      </c>
      <c r="Y16" s="281">
        <v>121031</v>
      </c>
      <c r="Z16" s="281">
        <v>121088</v>
      </c>
      <c r="AA16" s="281">
        <v>121210</v>
      </c>
      <c r="AB16" s="281">
        <v>121199</v>
      </c>
      <c r="AC16" s="281">
        <v>121080</v>
      </c>
      <c r="AD16" s="281">
        <v>121137</v>
      </c>
      <c r="AE16" s="281">
        <v>121194</v>
      </c>
    </row>
    <row r="17" spans="1:31">
      <c r="A17" s="874"/>
      <c r="B17" s="27" t="s">
        <v>59</v>
      </c>
      <c r="C17" s="281">
        <v>18400</v>
      </c>
      <c r="D17" s="281">
        <v>18700</v>
      </c>
      <c r="E17" s="281">
        <v>18900</v>
      </c>
      <c r="F17" s="281">
        <v>19100</v>
      </c>
      <c r="G17" s="281">
        <v>20000</v>
      </c>
      <c r="H17" s="281">
        <v>20500</v>
      </c>
      <c r="I17" s="281">
        <v>21000</v>
      </c>
      <c r="J17" s="281">
        <v>21000</v>
      </c>
      <c r="K17" s="281">
        <v>22000</v>
      </c>
      <c r="L17" s="281">
        <v>22000</v>
      </c>
      <c r="M17" s="281">
        <v>22000</v>
      </c>
      <c r="N17" s="281">
        <v>23000</v>
      </c>
      <c r="O17" s="281">
        <v>23000</v>
      </c>
      <c r="P17" s="281">
        <v>23000</v>
      </c>
      <c r="Q17" s="281">
        <v>23000</v>
      </c>
      <c r="R17" s="281">
        <v>23000</v>
      </c>
      <c r="S17" s="281">
        <v>23000</v>
      </c>
      <c r="T17" s="281">
        <v>23500</v>
      </c>
      <c r="U17" s="281">
        <v>24000</v>
      </c>
      <c r="V17" s="281">
        <v>24000</v>
      </c>
      <c r="W17" s="281">
        <v>24228</v>
      </c>
      <c r="X17" s="281">
        <v>24531</v>
      </c>
      <c r="Y17" s="281">
        <v>24719</v>
      </c>
      <c r="Z17" s="281">
        <v>25037</v>
      </c>
      <c r="AA17" s="281">
        <v>25324</v>
      </c>
      <c r="AB17" s="281">
        <v>25620</v>
      </c>
      <c r="AC17" s="281">
        <v>25734</v>
      </c>
      <c r="AD17" s="281">
        <v>25946</v>
      </c>
      <c r="AE17" s="281">
        <v>25757</v>
      </c>
    </row>
    <row r="18" spans="1:31">
      <c r="A18" s="705"/>
      <c r="B18" s="706" t="s">
        <v>3244</v>
      </c>
      <c r="C18" s="281"/>
      <c r="D18" s="281"/>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row>
    <row r="19" spans="1:31">
      <c r="A19" s="873" t="s">
        <v>573</v>
      </c>
      <c r="B19" s="27" t="s">
        <v>61</v>
      </c>
      <c r="C19" s="281">
        <v>1113140</v>
      </c>
      <c r="D19" s="281">
        <v>1060272</v>
      </c>
      <c r="E19" s="281">
        <v>1102289</v>
      </c>
      <c r="F19" s="281">
        <v>880773</v>
      </c>
      <c r="G19" s="281">
        <v>852812</v>
      </c>
      <c r="H19" s="281">
        <v>822355</v>
      </c>
      <c r="I19" s="281">
        <v>792986</v>
      </c>
      <c r="J19" s="281">
        <v>761266</v>
      </c>
      <c r="K19" s="281">
        <v>759820</v>
      </c>
      <c r="L19" s="281">
        <v>758376</v>
      </c>
      <c r="M19" s="281">
        <v>756940</v>
      </c>
      <c r="N19" s="281">
        <v>755500</v>
      </c>
      <c r="O19" s="281">
        <v>754060</v>
      </c>
      <c r="P19" s="281">
        <v>752630</v>
      </c>
      <c r="Q19" s="281">
        <v>751200</v>
      </c>
      <c r="R19" s="281">
        <v>749779</v>
      </c>
      <c r="S19" s="281">
        <v>748349</v>
      </c>
      <c r="T19" s="281">
        <v>893006</v>
      </c>
      <c r="U19" s="281">
        <v>946585</v>
      </c>
      <c r="V19" s="281">
        <v>949425</v>
      </c>
      <c r="W19" s="281">
        <v>1005385</v>
      </c>
      <c r="X19" s="281">
        <v>1044874</v>
      </c>
      <c r="Y19" s="281">
        <v>1080993</v>
      </c>
      <c r="Z19" s="281">
        <v>1144766</v>
      </c>
      <c r="AA19" s="281">
        <v>1211912</v>
      </c>
      <c r="AB19" s="281">
        <v>1343889</v>
      </c>
      <c r="AC19" s="281">
        <v>1490234</v>
      </c>
      <c r="AD19" s="281">
        <v>1652514</v>
      </c>
      <c r="AE19" s="281">
        <v>1832468</v>
      </c>
    </row>
    <row r="20" spans="1:31">
      <c r="A20" s="874"/>
      <c r="B20" s="27" t="s">
        <v>3243</v>
      </c>
      <c r="C20" s="281">
        <v>22931</v>
      </c>
      <c r="D20" s="281">
        <v>24976</v>
      </c>
      <c r="E20" s="281">
        <v>22236</v>
      </c>
      <c r="F20" s="281">
        <v>23219</v>
      </c>
      <c r="G20" s="281">
        <v>22302</v>
      </c>
      <c r="H20" s="281">
        <v>21559</v>
      </c>
      <c r="I20" s="281">
        <v>20552</v>
      </c>
      <c r="J20" s="281">
        <v>19592</v>
      </c>
      <c r="K20" s="281">
        <v>19651</v>
      </c>
      <c r="L20" s="281">
        <v>19710</v>
      </c>
      <c r="M20" s="281">
        <v>19769</v>
      </c>
      <c r="N20" s="281">
        <v>19828</v>
      </c>
      <c r="O20" s="281">
        <v>19888</v>
      </c>
      <c r="P20" s="281">
        <v>19948</v>
      </c>
      <c r="Q20" s="281">
        <v>20007</v>
      </c>
      <c r="R20" s="281">
        <v>20067</v>
      </c>
      <c r="S20" s="281">
        <v>20128</v>
      </c>
      <c r="T20" s="281">
        <v>20188</v>
      </c>
      <c r="U20" s="281">
        <v>20249</v>
      </c>
      <c r="V20" s="281">
        <v>20309</v>
      </c>
      <c r="W20" s="281">
        <v>20350</v>
      </c>
      <c r="X20" s="281">
        <v>19214</v>
      </c>
      <c r="Y20" s="281">
        <v>18395</v>
      </c>
      <c r="Z20" s="281">
        <v>18443</v>
      </c>
      <c r="AA20" s="281">
        <v>18558</v>
      </c>
      <c r="AB20" s="281">
        <v>18675</v>
      </c>
      <c r="AC20" s="281">
        <v>18793</v>
      </c>
      <c r="AD20" s="281">
        <v>18912</v>
      </c>
      <c r="AE20" s="281">
        <v>19002</v>
      </c>
    </row>
    <row r="21" spans="1:31">
      <c r="A21" s="874"/>
      <c r="B21" s="27" t="s">
        <v>58</v>
      </c>
      <c r="C21" s="281">
        <v>4310410</v>
      </c>
      <c r="D21" s="281">
        <v>4316964</v>
      </c>
      <c r="E21" s="281">
        <v>4612732</v>
      </c>
      <c r="F21" s="281">
        <v>4675350</v>
      </c>
      <c r="G21" s="281">
        <v>4196552</v>
      </c>
      <c r="H21" s="281">
        <v>4131231</v>
      </c>
      <c r="I21" s="281">
        <v>4067104</v>
      </c>
      <c r="J21" s="281">
        <v>4003880</v>
      </c>
      <c r="K21" s="281">
        <v>4009886</v>
      </c>
      <c r="L21" s="281">
        <v>4015901</v>
      </c>
      <c r="M21" s="281">
        <v>4021920</v>
      </c>
      <c r="N21" s="281">
        <v>4027950</v>
      </c>
      <c r="O21" s="281">
        <v>4033980</v>
      </c>
      <c r="P21" s="281">
        <v>4046100</v>
      </c>
      <c r="Q21" s="281">
        <v>4046100</v>
      </c>
      <c r="R21" s="281">
        <v>4052169</v>
      </c>
      <c r="S21" s="281">
        <v>4058237</v>
      </c>
      <c r="T21" s="281">
        <v>4064322</v>
      </c>
      <c r="U21" s="281">
        <v>4070416</v>
      </c>
      <c r="V21" s="281">
        <v>4082627</v>
      </c>
      <c r="W21" s="281">
        <v>4093458</v>
      </c>
      <c r="X21" s="281">
        <v>4096667</v>
      </c>
      <c r="Y21" s="281">
        <v>4101065</v>
      </c>
      <c r="Z21" s="281">
        <v>4105026</v>
      </c>
      <c r="AA21" s="281">
        <v>4111782</v>
      </c>
      <c r="AB21" s="281">
        <v>4118849</v>
      </c>
      <c r="AC21" s="281">
        <v>4125764</v>
      </c>
      <c r="AD21" s="281">
        <v>4133019</v>
      </c>
      <c r="AE21" s="281">
        <v>4140123</v>
      </c>
    </row>
    <row r="22" spans="1:31">
      <c r="A22" s="874"/>
      <c r="B22" s="27" t="s">
        <v>59</v>
      </c>
      <c r="C22" s="281">
        <v>1018610</v>
      </c>
      <c r="D22" s="281">
        <v>969184</v>
      </c>
      <c r="E22" s="281">
        <v>964194</v>
      </c>
      <c r="F22" s="281">
        <v>953850</v>
      </c>
      <c r="G22" s="281">
        <v>939275</v>
      </c>
      <c r="H22" s="281">
        <v>924924</v>
      </c>
      <c r="I22" s="281">
        <v>910793</v>
      </c>
      <c r="J22" s="281">
        <v>896878</v>
      </c>
      <c r="K22" s="281">
        <v>897775</v>
      </c>
      <c r="L22" s="281">
        <v>898673</v>
      </c>
      <c r="M22" s="281">
        <v>899570</v>
      </c>
      <c r="N22" s="281">
        <v>900470</v>
      </c>
      <c r="O22" s="281">
        <v>901370</v>
      </c>
      <c r="P22" s="281">
        <v>902270</v>
      </c>
      <c r="Q22" s="281">
        <v>903170</v>
      </c>
      <c r="R22" s="281">
        <v>904080</v>
      </c>
      <c r="S22" s="281">
        <v>904984</v>
      </c>
      <c r="T22" s="281">
        <v>905889</v>
      </c>
      <c r="U22" s="281">
        <v>906794</v>
      </c>
      <c r="V22" s="281">
        <v>909514</v>
      </c>
      <c r="W22" s="281">
        <v>909515</v>
      </c>
      <c r="X22" s="281">
        <v>909530</v>
      </c>
      <c r="Y22" s="281">
        <v>910103</v>
      </c>
      <c r="Z22" s="281">
        <v>911243</v>
      </c>
      <c r="AA22" s="281">
        <v>912789</v>
      </c>
      <c r="AB22" s="281">
        <v>914328</v>
      </c>
      <c r="AC22" s="281">
        <v>915870</v>
      </c>
      <c r="AD22" s="281">
        <v>917414</v>
      </c>
      <c r="AE22" s="281">
        <v>918961</v>
      </c>
    </row>
    <row r="23" spans="1:31">
      <c r="A23" s="875"/>
      <c r="B23" s="27" t="s">
        <v>3244</v>
      </c>
      <c r="C23" s="281">
        <v>1084140</v>
      </c>
      <c r="D23" s="281">
        <v>1117483</v>
      </c>
      <c r="E23" s="281">
        <v>1119712</v>
      </c>
      <c r="F23" s="281">
        <v>1153507</v>
      </c>
      <c r="G23" s="281">
        <v>1100086</v>
      </c>
      <c r="H23" s="281">
        <v>1048716</v>
      </c>
      <c r="I23" s="281">
        <v>999748</v>
      </c>
      <c r="J23" s="281">
        <v>953066</v>
      </c>
      <c r="K23" s="281">
        <v>955067</v>
      </c>
      <c r="L23" s="281">
        <v>957073</v>
      </c>
      <c r="M23" s="281">
        <v>959080</v>
      </c>
      <c r="N23" s="281">
        <v>961090</v>
      </c>
      <c r="O23" s="281">
        <v>963110</v>
      </c>
      <c r="P23" s="281">
        <v>965130</v>
      </c>
      <c r="Q23" s="281">
        <v>967160</v>
      </c>
      <c r="R23" s="281">
        <v>977379</v>
      </c>
      <c r="S23" s="281">
        <v>981104</v>
      </c>
      <c r="T23" s="281">
        <v>984952</v>
      </c>
      <c r="U23" s="281">
        <v>988761</v>
      </c>
      <c r="V23" s="281">
        <v>991727</v>
      </c>
      <c r="W23" s="281">
        <v>994569</v>
      </c>
      <c r="X23" s="281">
        <v>991660</v>
      </c>
      <c r="Y23" s="281">
        <v>988947</v>
      </c>
      <c r="Z23" s="281">
        <v>992322</v>
      </c>
      <c r="AA23" s="281">
        <v>995584</v>
      </c>
      <c r="AB23" s="281">
        <v>999656</v>
      </c>
      <c r="AC23" s="281">
        <v>1003343</v>
      </c>
      <c r="AD23" s="281">
        <v>1007850</v>
      </c>
      <c r="AE23" s="281">
        <v>1011972</v>
      </c>
    </row>
    <row r="24" spans="1:31">
      <c r="A24" s="873" t="s">
        <v>482</v>
      </c>
      <c r="B24" s="27" t="s">
        <v>61</v>
      </c>
      <c r="C24" s="281">
        <v>641979</v>
      </c>
      <c r="D24" s="281">
        <v>656484</v>
      </c>
      <c r="E24" s="281">
        <v>658453</v>
      </c>
      <c r="F24" s="281">
        <v>623446</v>
      </c>
      <c r="G24" s="281">
        <v>613932</v>
      </c>
      <c r="H24" s="281">
        <v>588288</v>
      </c>
      <c r="I24" s="281">
        <v>505966</v>
      </c>
      <c r="J24" s="281">
        <v>522260</v>
      </c>
      <c r="K24" s="281">
        <v>600252</v>
      </c>
      <c r="L24" s="281">
        <v>610000</v>
      </c>
      <c r="M24" s="281">
        <v>615000</v>
      </c>
      <c r="N24" s="281">
        <v>580000</v>
      </c>
      <c r="O24" s="281">
        <v>585000</v>
      </c>
      <c r="P24" s="281">
        <v>585000</v>
      </c>
      <c r="Q24" s="281">
        <v>585000</v>
      </c>
      <c r="R24" s="281">
        <v>620000</v>
      </c>
      <c r="S24" s="281">
        <v>625000</v>
      </c>
      <c r="T24" s="281">
        <v>633954</v>
      </c>
      <c r="U24" s="281">
        <v>627486</v>
      </c>
      <c r="V24" s="281">
        <v>620032</v>
      </c>
      <c r="W24" s="281">
        <v>591454</v>
      </c>
      <c r="X24" s="281">
        <v>531450</v>
      </c>
      <c r="Y24" s="281">
        <v>511174</v>
      </c>
      <c r="Z24" s="281">
        <v>501643</v>
      </c>
      <c r="AA24" s="281">
        <v>527153</v>
      </c>
      <c r="AB24" s="281">
        <v>548964</v>
      </c>
      <c r="AC24" s="281">
        <v>553669</v>
      </c>
      <c r="AD24" s="281">
        <v>521181</v>
      </c>
      <c r="AE24" s="281">
        <v>513127</v>
      </c>
    </row>
    <row r="25" spans="1:31">
      <c r="A25" s="874"/>
      <c r="B25" s="27" t="s">
        <v>3243</v>
      </c>
      <c r="C25" s="281">
        <v>975</v>
      </c>
      <c r="D25" s="281">
        <v>980</v>
      </c>
      <c r="E25" s="281">
        <v>1113</v>
      </c>
      <c r="F25" s="281">
        <v>1156</v>
      </c>
      <c r="G25" s="281">
        <v>1204</v>
      </c>
      <c r="H25" s="281">
        <v>1255</v>
      </c>
      <c r="I25" s="281">
        <v>1309</v>
      </c>
      <c r="J25" s="281">
        <v>1365</v>
      </c>
      <c r="K25" s="281">
        <v>1421</v>
      </c>
      <c r="L25" s="281">
        <v>1477</v>
      </c>
      <c r="M25" s="281">
        <v>1551</v>
      </c>
      <c r="N25" s="281">
        <v>1602</v>
      </c>
      <c r="O25" s="281">
        <v>1953</v>
      </c>
      <c r="P25" s="281">
        <v>1959</v>
      </c>
      <c r="Q25" s="281">
        <v>1959</v>
      </c>
      <c r="R25" s="281">
        <v>1953</v>
      </c>
      <c r="S25" s="281">
        <v>1939</v>
      </c>
      <c r="T25" s="281">
        <v>1916</v>
      </c>
      <c r="U25" s="281">
        <v>1884</v>
      </c>
      <c r="V25" s="281">
        <v>1842</v>
      </c>
      <c r="W25" s="281">
        <v>2415</v>
      </c>
      <c r="X25" s="281">
        <v>1194</v>
      </c>
      <c r="Y25" s="281">
        <v>1535</v>
      </c>
      <c r="Z25" s="281">
        <v>1758</v>
      </c>
      <c r="AA25" s="281">
        <v>2075</v>
      </c>
      <c r="AB25" s="281">
        <v>2061</v>
      </c>
      <c r="AC25" s="281">
        <v>1965</v>
      </c>
      <c r="AD25" s="281">
        <v>1928</v>
      </c>
      <c r="AE25" s="281">
        <v>1938</v>
      </c>
    </row>
    <row r="26" spans="1:31">
      <c r="A26" s="874"/>
      <c r="B26" s="27" t="s">
        <v>58</v>
      </c>
      <c r="C26" s="281">
        <v>435080</v>
      </c>
      <c r="D26" s="281">
        <v>438000</v>
      </c>
      <c r="E26" s="281">
        <v>368381</v>
      </c>
      <c r="F26" s="281">
        <v>354135</v>
      </c>
      <c r="G26" s="281">
        <v>332939</v>
      </c>
      <c r="H26" s="281">
        <v>421800</v>
      </c>
      <c r="I26" s="281">
        <v>422000</v>
      </c>
      <c r="J26" s="281">
        <v>350000</v>
      </c>
      <c r="K26" s="281">
        <v>273576</v>
      </c>
      <c r="L26" s="281">
        <v>348500</v>
      </c>
      <c r="M26" s="281">
        <v>324000</v>
      </c>
      <c r="N26" s="281">
        <v>315000</v>
      </c>
      <c r="O26" s="281">
        <v>355705</v>
      </c>
      <c r="P26" s="281">
        <v>381220</v>
      </c>
      <c r="Q26" s="281">
        <v>468427</v>
      </c>
      <c r="R26" s="281">
        <v>477821</v>
      </c>
      <c r="S26" s="281">
        <v>482443</v>
      </c>
      <c r="T26" s="281">
        <v>485826</v>
      </c>
      <c r="U26" s="281">
        <v>458344</v>
      </c>
      <c r="V26" s="281">
        <v>441137</v>
      </c>
      <c r="W26" s="281">
        <v>443218</v>
      </c>
      <c r="X26" s="281">
        <v>501496</v>
      </c>
      <c r="Y26" s="281">
        <v>484572</v>
      </c>
      <c r="Z26" s="281">
        <v>480678</v>
      </c>
      <c r="AA26" s="281">
        <v>506998</v>
      </c>
      <c r="AB26" s="281">
        <v>527238</v>
      </c>
      <c r="AC26" s="281">
        <v>534790</v>
      </c>
      <c r="AD26" s="281">
        <v>513603</v>
      </c>
      <c r="AE26" s="281">
        <v>520471</v>
      </c>
    </row>
    <row r="27" spans="1:31">
      <c r="A27" s="874"/>
      <c r="B27" s="27" t="s">
        <v>59</v>
      </c>
      <c r="C27" s="281">
        <v>24282</v>
      </c>
      <c r="D27" s="281">
        <v>26500</v>
      </c>
      <c r="E27" s="281">
        <v>23482</v>
      </c>
      <c r="F27" s="281">
        <v>22752</v>
      </c>
      <c r="G27" s="281">
        <v>22370</v>
      </c>
      <c r="H27" s="281">
        <v>27000</v>
      </c>
      <c r="I27" s="281">
        <v>24534</v>
      </c>
      <c r="J27" s="281">
        <v>24408</v>
      </c>
      <c r="K27" s="281">
        <v>24237</v>
      </c>
      <c r="L27" s="281">
        <v>24025</v>
      </c>
      <c r="M27" s="281">
        <v>23778</v>
      </c>
      <c r="N27" s="281">
        <v>23503</v>
      </c>
      <c r="O27" s="281">
        <v>21206</v>
      </c>
      <c r="P27" s="281">
        <v>20631</v>
      </c>
      <c r="Q27" s="281">
        <v>19178</v>
      </c>
      <c r="R27" s="281">
        <v>18715</v>
      </c>
      <c r="S27" s="281">
        <v>18261</v>
      </c>
      <c r="T27" s="281">
        <v>17825</v>
      </c>
      <c r="U27" s="281">
        <v>17414</v>
      </c>
      <c r="V27" s="281">
        <v>17034</v>
      </c>
      <c r="W27" s="281">
        <v>14969</v>
      </c>
      <c r="X27" s="281">
        <v>16841</v>
      </c>
      <c r="Y27" s="281">
        <v>16264</v>
      </c>
      <c r="Z27" s="281">
        <v>16103</v>
      </c>
      <c r="AA27" s="281">
        <v>17264</v>
      </c>
      <c r="AB27" s="281">
        <v>16544</v>
      </c>
      <c r="AC27" s="281">
        <v>16637</v>
      </c>
      <c r="AD27" s="281">
        <v>16815</v>
      </c>
      <c r="AE27" s="281">
        <v>16665</v>
      </c>
    </row>
    <row r="28" spans="1:31">
      <c r="A28" s="875"/>
      <c r="B28" s="27" t="s">
        <v>3244</v>
      </c>
      <c r="C28" s="281">
        <v>29950</v>
      </c>
      <c r="D28" s="281">
        <v>31000</v>
      </c>
      <c r="E28" s="281">
        <v>32000</v>
      </c>
      <c r="F28" s="281">
        <v>30000</v>
      </c>
      <c r="G28" s="281">
        <v>31000</v>
      </c>
      <c r="H28" s="281">
        <v>29951</v>
      </c>
      <c r="I28" s="281">
        <v>30000</v>
      </c>
      <c r="J28" s="281">
        <v>32000</v>
      </c>
      <c r="K28" s="281">
        <v>35000</v>
      </c>
      <c r="L28" s="281">
        <v>35000</v>
      </c>
      <c r="M28" s="281">
        <v>37000</v>
      </c>
      <c r="N28" s="281">
        <v>40000</v>
      </c>
      <c r="O28" s="281">
        <v>42000</v>
      </c>
      <c r="P28" s="281">
        <v>30000</v>
      </c>
      <c r="Q28" s="281">
        <v>30000</v>
      </c>
      <c r="R28" s="281">
        <v>32000</v>
      </c>
      <c r="S28" s="281">
        <v>33500</v>
      </c>
      <c r="T28" s="281">
        <v>34000</v>
      </c>
      <c r="U28" s="281">
        <v>35000</v>
      </c>
      <c r="V28" s="281">
        <v>35000</v>
      </c>
      <c r="W28" s="281">
        <v>38513</v>
      </c>
      <c r="X28" s="281">
        <v>42852</v>
      </c>
      <c r="Y28" s="281">
        <v>38335</v>
      </c>
      <c r="Z28" s="281">
        <v>40689</v>
      </c>
      <c r="AA28" s="281">
        <v>50233</v>
      </c>
      <c r="AB28" s="281">
        <v>53037</v>
      </c>
      <c r="AC28" s="281">
        <v>44592</v>
      </c>
      <c r="AD28" s="281">
        <v>45854</v>
      </c>
      <c r="AE28" s="281">
        <v>46510</v>
      </c>
    </row>
    <row r="29" spans="1:31">
      <c r="A29" s="873" t="s">
        <v>11</v>
      </c>
      <c r="B29" s="27" t="s">
        <v>61</v>
      </c>
      <c r="C29" s="281">
        <v>580230</v>
      </c>
      <c r="D29" s="281">
        <v>539000</v>
      </c>
      <c r="E29" s="281">
        <v>601410</v>
      </c>
      <c r="F29" s="281">
        <v>495614</v>
      </c>
      <c r="G29" s="281">
        <v>755134</v>
      </c>
      <c r="H29" s="281">
        <v>709884</v>
      </c>
      <c r="I29" s="281">
        <v>732191</v>
      </c>
      <c r="J29" s="281">
        <v>644550</v>
      </c>
      <c r="K29" s="281">
        <v>682488</v>
      </c>
      <c r="L29" s="281">
        <v>677215</v>
      </c>
      <c r="M29" s="281">
        <v>729327</v>
      </c>
      <c r="N29" s="281">
        <v>687588</v>
      </c>
      <c r="O29" s="281">
        <v>687588</v>
      </c>
      <c r="P29" s="281">
        <v>616159</v>
      </c>
      <c r="Q29" s="281">
        <v>616562</v>
      </c>
      <c r="R29" s="281">
        <v>626343</v>
      </c>
      <c r="S29" s="281">
        <v>635000</v>
      </c>
      <c r="T29" s="281">
        <v>650000</v>
      </c>
      <c r="U29" s="281">
        <v>548042</v>
      </c>
      <c r="V29" s="281">
        <v>540133</v>
      </c>
      <c r="W29" s="281">
        <v>508344</v>
      </c>
      <c r="X29" s="281">
        <v>494007</v>
      </c>
      <c r="Y29" s="281">
        <v>461573</v>
      </c>
      <c r="Z29" s="281">
        <v>453297</v>
      </c>
      <c r="AA29" s="281">
        <v>360602</v>
      </c>
      <c r="AB29" s="281">
        <v>330726</v>
      </c>
      <c r="AC29" s="281">
        <v>288664</v>
      </c>
      <c r="AD29" s="281">
        <v>593664</v>
      </c>
      <c r="AE29" s="281">
        <v>404351</v>
      </c>
    </row>
    <row r="30" spans="1:31">
      <c r="A30" s="874"/>
      <c r="B30" s="27" t="s">
        <v>3243</v>
      </c>
      <c r="C30" s="281">
        <v>1500</v>
      </c>
      <c r="D30" s="281">
        <v>1400</v>
      </c>
      <c r="E30" s="281">
        <v>1300</v>
      </c>
      <c r="F30" s="281">
        <v>1200</v>
      </c>
      <c r="G30" s="281">
        <v>1100</v>
      </c>
      <c r="H30" s="281">
        <v>1000</v>
      </c>
      <c r="I30" s="281">
        <v>950</v>
      </c>
      <c r="J30" s="281">
        <v>1000</v>
      </c>
      <c r="K30" s="281">
        <v>900</v>
      </c>
      <c r="L30" s="281">
        <v>800</v>
      </c>
      <c r="M30" s="281">
        <v>900</v>
      </c>
      <c r="N30" s="281">
        <v>900</v>
      </c>
      <c r="O30" s="281">
        <v>893</v>
      </c>
      <c r="P30" s="281">
        <v>605</v>
      </c>
      <c r="Q30" s="281">
        <v>771</v>
      </c>
      <c r="R30" s="281">
        <v>502</v>
      </c>
      <c r="S30" s="281">
        <v>485</v>
      </c>
      <c r="T30" s="281">
        <v>500</v>
      </c>
      <c r="U30" s="281">
        <v>367</v>
      </c>
      <c r="V30" s="281">
        <v>906</v>
      </c>
      <c r="W30" s="281">
        <v>522</v>
      </c>
      <c r="X30" s="281">
        <v>292</v>
      </c>
      <c r="Y30" s="281">
        <v>433</v>
      </c>
      <c r="Z30" s="281">
        <v>419</v>
      </c>
      <c r="AA30" s="281">
        <v>286</v>
      </c>
      <c r="AB30" s="281">
        <v>471</v>
      </c>
      <c r="AC30" s="281">
        <v>752</v>
      </c>
      <c r="AD30" s="281">
        <v>549</v>
      </c>
      <c r="AE30" s="281">
        <v>473</v>
      </c>
    </row>
    <row r="31" spans="1:31">
      <c r="A31" s="874"/>
      <c r="B31" s="27" t="s">
        <v>58</v>
      </c>
      <c r="C31" s="281">
        <v>749135</v>
      </c>
      <c r="D31" s="281">
        <v>732000</v>
      </c>
      <c r="E31" s="281">
        <v>811250</v>
      </c>
      <c r="F31" s="281">
        <v>546351</v>
      </c>
      <c r="G31" s="281">
        <v>937600</v>
      </c>
      <c r="H31" s="281">
        <v>830258</v>
      </c>
      <c r="I31" s="281">
        <v>826598</v>
      </c>
      <c r="J31" s="281">
        <v>789623</v>
      </c>
      <c r="K31" s="281">
        <v>775632</v>
      </c>
      <c r="L31" s="281">
        <v>613235</v>
      </c>
      <c r="M31" s="281">
        <v>821171</v>
      </c>
      <c r="N31" s="281">
        <v>879278</v>
      </c>
      <c r="O31" s="281">
        <v>879278</v>
      </c>
      <c r="P31" s="281">
        <v>916673</v>
      </c>
      <c r="Q31" s="281">
        <v>953337</v>
      </c>
      <c r="R31" s="281">
        <v>875184</v>
      </c>
      <c r="S31" s="281">
        <v>845000</v>
      </c>
      <c r="T31" s="281">
        <v>835000</v>
      </c>
      <c r="U31" s="281">
        <v>838650</v>
      </c>
      <c r="V31" s="281">
        <v>824698</v>
      </c>
      <c r="W31" s="281">
        <v>813850</v>
      </c>
      <c r="X31" s="281">
        <v>700509</v>
      </c>
      <c r="Y31" s="281">
        <v>972701</v>
      </c>
      <c r="Z31" s="281">
        <v>909554</v>
      </c>
      <c r="AA31" s="281">
        <v>749343</v>
      </c>
      <c r="AB31" s="281">
        <v>628561</v>
      </c>
      <c r="AC31" s="281">
        <v>279573</v>
      </c>
      <c r="AD31" s="281">
        <v>957522</v>
      </c>
      <c r="AE31" s="281">
        <v>621885</v>
      </c>
    </row>
    <row r="32" spans="1:31">
      <c r="A32" s="874"/>
      <c r="B32" s="27" t="s">
        <v>59</v>
      </c>
      <c r="C32" s="281">
        <v>1130750</v>
      </c>
      <c r="D32" s="281">
        <v>951000</v>
      </c>
      <c r="E32" s="281">
        <v>937504</v>
      </c>
      <c r="F32" s="281">
        <v>696344</v>
      </c>
      <c r="G32" s="281">
        <v>1109107</v>
      </c>
      <c r="H32" s="281">
        <v>1116629</v>
      </c>
      <c r="I32" s="281">
        <v>1082518</v>
      </c>
      <c r="J32" s="281">
        <v>1030785</v>
      </c>
      <c r="K32" s="281">
        <v>936432</v>
      </c>
      <c r="L32" s="281">
        <v>1045253</v>
      </c>
      <c r="M32" s="281">
        <v>1041313</v>
      </c>
      <c r="N32" s="281">
        <v>904742</v>
      </c>
      <c r="O32" s="281">
        <v>904743</v>
      </c>
      <c r="P32" s="281">
        <v>1275754</v>
      </c>
      <c r="Q32" s="281">
        <v>1241960</v>
      </c>
      <c r="R32" s="281">
        <v>1228558</v>
      </c>
      <c r="S32" s="281">
        <v>1215000</v>
      </c>
      <c r="T32" s="281">
        <v>1220000</v>
      </c>
      <c r="U32" s="281">
        <v>1410013</v>
      </c>
      <c r="V32" s="281">
        <v>1346596</v>
      </c>
      <c r="W32" s="281">
        <v>1356485</v>
      </c>
      <c r="X32" s="281">
        <v>1432065</v>
      </c>
      <c r="Y32" s="281">
        <v>2041479</v>
      </c>
      <c r="Z32" s="281">
        <v>1613370</v>
      </c>
      <c r="AA32" s="281">
        <v>1539855</v>
      </c>
      <c r="AB32" s="281">
        <v>626668</v>
      </c>
      <c r="AC32" s="281">
        <v>1397997</v>
      </c>
      <c r="AD32" s="281">
        <v>2377809</v>
      </c>
      <c r="AE32" s="281">
        <v>1467491</v>
      </c>
    </row>
    <row r="33" spans="1:31">
      <c r="A33" s="875"/>
      <c r="B33" s="27" t="s">
        <v>3244</v>
      </c>
      <c r="C33" s="281">
        <v>65935</v>
      </c>
      <c r="D33" s="281">
        <v>63700</v>
      </c>
      <c r="E33" s="281">
        <v>78965</v>
      </c>
      <c r="F33" s="281">
        <v>79146</v>
      </c>
      <c r="G33" s="281">
        <v>103700</v>
      </c>
      <c r="H33" s="281">
        <v>128592</v>
      </c>
      <c r="I33" s="281">
        <v>116496</v>
      </c>
      <c r="J33" s="281">
        <v>102829</v>
      </c>
      <c r="K33" s="281">
        <v>69917</v>
      </c>
      <c r="L33" s="281">
        <v>111699</v>
      </c>
      <c r="M33" s="281">
        <v>135266</v>
      </c>
      <c r="N33" s="281">
        <v>215741</v>
      </c>
      <c r="O33" s="281">
        <v>215741</v>
      </c>
      <c r="P33" s="281">
        <v>95342</v>
      </c>
      <c r="Q33" s="281">
        <v>92288</v>
      </c>
      <c r="R33" s="281">
        <v>83976</v>
      </c>
      <c r="S33" s="281">
        <v>80000</v>
      </c>
      <c r="T33" s="281">
        <v>80000</v>
      </c>
      <c r="U33" s="281">
        <v>66586</v>
      </c>
      <c r="V33" s="281">
        <v>63145</v>
      </c>
      <c r="W33" s="281">
        <v>90368</v>
      </c>
      <c r="X33" s="281">
        <v>83190</v>
      </c>
      <c r="Y33" s="281">
        <v>38689</v>
      </c>
      <c r="Z33" s="281">
        <v>49275</v>
      </c>
      <c r="AA33" s="281">
        <v>53507</v>
      </c>
      <c r="AB33" s="281">
        <v>36401</v>
      </c>
      <c r="AC33" s="281">
        <v>28018</v>
      </c>
      <c r="AD33" s="281">
        <v>42735</v>
      </c>
      <c r="AE33" s="281">
        <v>35718</v>
      </c>
    </row>
    <row r="34" spans="1:31">
      <c r="A34" s="873" t="s">
        <v>10</v>
      </c>
      <c r="B34" s="27" t="s">
        <v>61</v>
      </c>
      <c r="C34" s="281">
        <v>10309000</v>
      </c>
      <c r="D34" s="281">
        <v>10320340</v>
      </c>
      <c r="E34" s="281">
        <v>10331000</v>
      </c>
      <c r="F34" s="281">
        <v>10342000</v>
      </c>
      <c r="G34" s="281">
        <v>10353000</v>
      </c>
      <c r="H34" s="281">
        <v>10364000</v>
      </c>
      <c r="I34" s="281">
        <v>8800000</v>
      </c>
      <c r="J34" s="281">
        <v>7877075</v>
      </c>
      <c r="K34" s="281">
        <v>8020450</v>
      </c>
      <c r="L34" s="281">
        <v>8105000</v>
      </c>
      <c r="M34" s="281">
        <v>9500139</v>
      </c>
      <c r="N34" s="281">
        <v>9573290</v>
      </c>
      <c r="O34" s="281">
        <v>9647000</v>
      </c>
      <c r="P34" s="281">
        <v>9730000</v>
      </c>
      <c r="Q34" s="281">
        <v>9805000</v>
      </c>
      <c r="R34" s="281">
        <v>9881130</v>
      </c>
      <c r="S34" s="281">
        <v>9958000</v>
      </c>
      <c r="T34" s="281">
        <v>10037600</v>
      </c>
      <c r="U34" s="281">
        <v>10030000</v>
      </c>
      <c r="V34" s="281">
        <v>10198800</v>
      </c>
      <c r="W34" s="281">
        <v>10280300</v>
      </c>
      <c r="X34" s="281">
        <v>10301490</v>
      </c>
      <c r="Y34" s="281">
        <v>10322680</v>
      </c>
      <c r="Z34" s="281">
        <v>8605900</v>
      </c>
      <c r="AA34" s="281">
        <v>8700000</v>
      </c>
      <c r="AB34" s="281">
        <v>7955523</v>
      </c>
      <c r="AC34" s="281">
        <v>7030843</v>
      </c>
      <c r="AD34" s="281">
        <v>6320500</v>
      </c>
      <c r="AE34" s="281">
        <v>7520290</v>
      </c>
    </row>
    <row r="35" spans="1:31">
      <c r="A35" s="874"/>
      <c r="B35" s="27" t="s">
        <v>3243</v>
      </c>
      <c r="C35" s="281">
        <v>15500</v>
      </c>
      <c r="D35" s="281">
        <v>16229</v>
      </c>
      <c r="E35" s="281">
        <v>17000</v>
      </c>
      <c r="F35" s="281">
        <v>18000</v>
      </c>
      <c r="G35" s="281">
        <v>19000</v>
      </c>
      <c r="H35" s="281">
        <v>21540</v>
      </c>
      <c r="I35" s="281">
        <v>24050</v>
      </c>
      <c r="J35" s="281">
        <v>24000</v>
      </c>
      <c r="K35" s="281">
        <v>24000</v>
      </c>
      <c r="L35" s="281">
        <v>24000</v>
      </c>
      <c r="M35" s="281">
        <v>24214</v>
      </c>
      <c r="N35" s="281">
        <v>24727</v>
      </c>
      <c r="O35" s="281">
        <v>25000</v>
      </c>
      <c r="P35" s="281">
        <v>25500</v>
      </c>
      <c r="Q35" s="281">
        <v>26000</v>
      </c>
      <c r="R35" s="281">
        <v>26500</v>
      </c>
      <c r="S35" s="281">
        <v>27000</v>
      </c>
      <c r="T35" s="281">
        <v>27500</v>
      </c>
      <c r="U35" s="281">
        <v>27000</v>
      </c>
      <c r="V35" s="281">
        <v>36326</v>
      </c>
      <c r="W35" s="281">
        <v>37124</v>
      </c>
      <c r="X35" s="281">
        <v>37920</v>
      </c>
      <c r="Y35" s="281">
        <v>38717</v>
      </c>
      <c r="Z35" s="281">
        <v>39488</v>
      </c>
      <c r="AA35" s="281">
        <v>40276</v>
      </c>
      <c r="AB35" s="281">
        <v>41230</v>
      </c>
      <c r="AC35" s="281">
        <v>43015</v>
      </c>
      <c r="AD35" s="281">
        <v>43977</v>
      </c>
      <c r="AE35" s="281">
        <v>45083</v>
      </c>
    </row>
    <row r="36" spans="1:31">
      <c r="A36" s="874"/>
      <c r="B36" s="27" t="s">
        <v>58</v>
      </c>
      <c r="C36" s="281">
        <v>1399000</v>
      </c>
      <c r="D36" s="281">
        <v>1328600</v>
      </c>
      <c r="E36" s="281">
        <v>1300000</v>
      </c>
      <c r="F36" s="281">
        <v>1250000</v>
      </c>
      <c r="G36" s="281">
        <v>1200000</v>
      </c>
      <c r="H36" s="281">
        <v>1033270</v>
      </c>
      <c r="I36" s="281">
        <v>1179750</v>
      </c>
      <c r="J36" s="281">
        <v>1220470</v>
      </c>
      <c r="K36" s="281">
        <v>1251880</v>
      </c>
      <c r="L36" s="281">
        <v>1397450</v>
      </c>
      <c r="M36" s="281">
        <v>1218848</v>
      </c>
      <c r="N36" s="281">
        <v>1248900</v>
      </c>
      <c r="O36" s="281">
        <v>1279720</v>
      </c>
      <c r="P36" s="281">
        <v>1310420</v>
      </c>
      <c r="Q36" s="281">
        <v>1387020</v>
      </c>
      <c r="R36" s="281">
        <v>1419120</v>
      </c>
      <c r="S36" s="281">
        <v>1441900</v>
      </c>
      <c r="T36" s="281">
        <v>1473000</v>
      </c>
      <c r="U36" s="281">
        <v>1472000</v>
      </c>
      <c r="V36" s="281">
        <v>1473000</v>
      </c>
      <c r="W36" s="281">
        <v>1561200</v>
      </c>
      <c r="X36" s="281">
        <v>1554500</v>
      </c>
      <c r="Y36" s="281">
        <v>1547900</v>
      </c>
      <c r="Z36" s="281">
        <v>1450500</v>
      </c>
      <c r="AA36" s="281">
        <v>1467600</v>
      </c>
      <c r="AB36" s="281">
        <v>1637470</v>
      </c>
      <c r="AC36" s="281">
        <v>1865000</v>
      </c>
      <c r="AD36" s="281">
        <v>1963902</v>
      </c>
      <c r="AE36" s="281">
        <v>2019044</v>
      </c>
    </row>
    <row r="37" spans="1:31">
      <c r="A37" s="874"/>
      <c r="B37" s="27" t="s">
        <v>59</v>
      </c>
      <c r="C37" s="281">
        <v>821000</v>
      </c>
      <c r="D37" s="281">
        <v>756280</v>
      </c>
      <c r="E37" s="281">
        <v>700000</v>
      </c>
      <c r="F37" s="281">
        <v>640000</v>
      </c>
      <c r="G37" s="281">
        <v>590000</v>
      </c>
      <c r="H37" s="281">
        <v>583950</v>
      </c>
      <c r="I37" s="281">
        <v>633200</v>
      </c>
      <c r="J37" s="281">
        <v>654540</v>
      </c>
      <c r="K37" s="281">
        <v>843180</v>
      </c>
      <c r="L37" s="281">
        <v>800000</v>
      </c>
      <c r="M37" s="281">
        <v>695229</v>
      </c>
      <c r="N37" s="281">
        <v>712400</v>
      </c>
      <c r="O37" s="281">
        <v>729890</v>
      </c>
      <c r="P37" s="281">
        <v>747800</v>
      </c>
      <c r="Q37" s="281">
        <v>762740</v>
      </c>
      <c r="R37" s="281">
        <v>780220</v>
      </c>
      <c r="S37" s="281">
        <v>823000</v>
      </c>
      <c r="T37" s="281">
        <v>840000</v>
      </c>
      <c r="U37" s="281">
        <v>839000</v>
      </c>
      <c r="V37" s="281">
        <v>840000</v>
      </c>
      <c r="W37" s="281">
        <v>858300</v>
      </c>
      <c r="X37" s="281">
        <v>854700</v>
      </c>
      <c r="Y37" s="281">
        <v>851000</v>
      </c>
      <c r="Z37" s="281">
        <v>841270</v>
      </c>
      <c r="AA37" s="281">
        <v>856150</v>
      </c>
      <c r="AB37" s="281">
        <v>896016</v>
      </c>
      <c r="AC37" s="281">
        <v>943200</v>
      </c>
      <c r="AD37" s="281">
        <v>949012</v>
      </c>
      <c r="AE37" s="281">
        <v>957575</v>
      </c>
    </row>
    <row r="38" spans="1:31">
      <c r="A38" s="875"/>
      <c r="B38" s="27" t="s">
        <v>3244</v>
      </c>
      <c r="C38" s="281">
        <v>1592000</v>
      </c>
      <c r="D38" s="281">
        <v>1628620</v>
      </c>
      <c r="E38" s="281">
        <v>1662000</v>
      </c>
      <c r="F38" s="281">
        <v>1250000</v>
      </c>
      <c r="G38" s="281">
        <v>980000</v>
      </c>
      <c r="H38" s="281">
        <v>519220</v>
      </c>
      <c r="I38" s="281">
        <v>461900</v>
      </c>
      <c r="J38" s="281">
        <v>530900</v>
      </c>
      <c r="K38" s="281">
        <v>605000</v>
      </c>
      <c r="L38" s="281">
        <v>676250</v>
      </c>
      <c r="M38" s="281">
        <v>1247040</v>
      </c>
      <c r="N38" s="281">
        <v>1283400</v>
      </c>
      <c r="O38" s="281">
        <v>1314370</v>
      </c>
      <c r="P38" s="281">
        <v>1346000</v>
      </c>
      <c r="Q38" s="281">
        <v>1404730</v>
      </c>
      <c r="R38" s="281">
        <v>1439360</v>
      </c>
      <c r="S38" s="281">
        <v>1475980</v>
      </c>
      <c r="T38" s="281">
        <v>1518180</v>
      </c>
      <c r="U38" s="281">
        <v>1500000</v>
      </c>
      <c r="V38" s="281">
        <v>1585600</v>
      </c>
      <c r="W38" s="281">
        <v>1625200</v>
      </c>
      <c r="X38" s="281">
        <v>1669000</v>
      </c>
      <c r="Y38" s="281">
        <v>1703000</v>
      </c>
      <c r="Z38" s="281">
        <v>1731100</v>
      </c>
      <c r="AA38" s="281">
        <v>1763200</v>
      </c>
      <c r="AB38" s="281">
        <v>1930682</v>
      </c>
      <c r="AC38" s="281">
        <v>2119795</v>
      </c>
      <c r="AD38" s="281">
        <v>2226780</v>
      </c>
      <c r="AE38" s="281">
        <v>2326598</v>
      </c>
    </row>
    <row r="39" spans="1:31">
      <c r="A39" s="873" t="s">
        <v>9</v>
      </c>
      <c r="B39" s="27" t="s">
        <v>61</v>
      </c>
      <c r="C39" s="281">
        <v>745830</v>
      </c>
      <c r="D39" s="281">
        <v>700096</v>
      </c>
      <c r="E39" s="281">
        <v>598175</v>
      </c>
      <c r="F39" s="281">
        <v>715391</v>
      </c>
      <c r="G39" s="281">
        <v>711675</v>
      </c>
      <c r="H39" s="281">
        <v>763724</v>
      </c>
      <c r="I39" s="281">
        <v>749029</v>
      </c>
      <c r="J39" s="281">
        <v>753075</v>
      </c>
      <c r="K39" s="281">
        <v>781747</v>
      </c>
      <c r="L39" s="281">
        <v>765000</v>
      </c>
      <c r="M39" s="281">
        <v>777846</v>
      </c>
      <c r="N39" s="281">
        <v>799017</v>
      </c>
      <c r="O39" s="281">
        <v>870622</v>
      </c>
      <c r="P39" s="281">
        <v>947498</v>
      </c>
      <c r="Q39" s="281">
        <v>982921</v>
      </c>
      <c r="R39" s="281">
        <v>1069854</v>
      </c>
      <c r="S39" s="281">
        <v>1110560</v>
      </c>
      <c r="T39" s="281">
        <v>1164438</v>
      </c>
      <c r="U39" s="281">
        <v>1241744</v>
      </c>
      <c r="V39" s="281">
        <v>1316799</v>
      </c>
      <c r="W39" s="281">
        <v>1398376</v>
      </c>
      <c r="X39" s="281">
        <v>1470895</v>
      </c>
      <c r="Y39" s="281">
        <v>1508299</v>
      </c>
      <c r="Z39" s="281">
        <v>1655517</v>
      </c>
      <c r="AA39" s="281">
        <v>1867034</v>
      </c>
      <c r="AB39" s="281">
        <v>1946033</v>
      </c>
      <c r="AC39" s="281">
        <v>2032895</v>
      </c>
      <c r="AD39" s="281">
        <v>2072644</v>
      </c>
      <c r="AE39" s="281">
        <v>2170565</v>
      </c>
    </row>
    <row r="40" spans="1:31">
      <c r="A40" s="874"/>
      <c r="B40" s="27" t="s">
        <v>3243</v>
      </c>
      <c r="C40" s="281">
        <v>13500</v>
      </c>
      <c r="D40" s="281">
        <v>14000</v>
      </c>
      <c r="E40" s="281">
        <v>14200</v>
      </c>
      <c r="F40" s="281">
        <v>14500</v>
      </c>
      <c r="G40" s="281">
        <v>14700</v>
      </c>
      <c r="H40" s="281">
        <v>14700</v>
      </c>
      <c r="I40" s="281">
        <v>14700</v>
      </c>
      <c r="J40" s="281">
        <v>14700</v>
      </c>
      <c r="K40" s="281">
        <v>14600</v>
      </c>
      <c r="L40" s="281">
        <v>14700</v>
      </c>
      <c r="M40" s="281">
        <v>15600</v>
      </c>
      <c r="N40" s="281">
        <v>15200</v>
      </c>
      <c r="O40" s="281">
        <v>15300</v>
      </c>
      <c r="P40" s="281">
        <v>15500</v>
      </c>
      <c r="Q40" s="281">
        <v>15700</v>
      </c>
      <c r="R40" s="281">
        <v>16000</v>
      </c>
      <c r="S40" s="281">
        <v>16500</v>
      </c>
      <c r="T40" s="281">
        <v>17000</v>
      </c>
      <c r="U40" s="281">
        <v>17200</v>
      </c>
      <c r="V40" s="281">
        <v>18000</v>
      </c>
      <c r="W40" s="281">
        <v>18081</v>
      </c>
      <c r="X40" s="281">
        <v>18300</v>
      </c>
      <c r="Y40" s="281">
        <v>18538</v>
      </c>
      <c r="Z40" s="281">
        <v>18846</v>
      </c>
      <c r="AA40" s="281">
        <v>19151</v>
      </c>
      <c r="AB40" s="281">
        <v>19458</v>
      </c>
      <c r="AC40" s="281">
        <v>19149</v>
      </c>
      <c r="AD40" s="281">
        <v>19449</v>
      </c>
      <c r="AE40" s="281">
        <v>19744</v>
      </c>
    </row>
    <row r="41" spans="1:31">
      <c r="A41" s="874"/>
      <c r="B41" s="27" t="s">
        <v>58</v>
      </c>
      <c r="C41" s="281">
        <v>843362</v>
      </c>
      <c r="D41" s="281">
        <v>1257340</v>
      </c>
      <c r="E41" s="281">
        <v>1566514</v>
      </c>
      <c r="F41" s="281">
        <v>1597536</v>
      </c>
      <c r="G41" s="281">
        <v>1427134</v>
      </c>
      <c r="H41" s="281">
        <v>1689485</v>
      </c>
      <c r="I41" s="281">
        <v>1669669</v>
      </c>
      <c r="J41" s="281">
        <v>1659966</v>
      </c>
      <c r="K41" s="281">
        <v>1716822</v>
      </c>
      <c r="L41" s="281">
        <v>1922264</v>
      </c>
      <c r="M41" s="281">
        <v>1961080</v>
      </c>
      <c r="N41" s="281">
        <v>2301349</v>
      </c>
      <c r="O41" s="281">
        <v>2720126</v>
      </c>
      <c r="P41" s="281">
        <v>3106271</v>
      </c>
      <c r="Q41" s="281">
        <v>3480473</v>
      </c>
      <c r="R41" s="281">
        <v>3893922</v>
      </c>
      <c r="S41" s="281">
        <v>4442907</v>
      </c>
      <c r="T41" s="281">
        <v>4929808</v>
      </c>
      <c r="U41" s="281">
        <v>5356545</v>
      </c>
      <c r="V41" s="281">
        <v>5882106</v>
      </c>
      <c r="W41" s="281">
        <v>6545306</v>
      </c>
      <c r="X41" s="281">
        <v>7348361</v>
      </c>
      <c r="Y41" s="281">
        <v>7718938</v>
      </c>
      <c r="Z41" s="281">
        <v>8374006</v>
      </c>
      <c r="AA41" s="281">
        <v>10028678</v>
      </c>
      <c r="AB41" s="281">
        <v>10727448</v>
      </c>
      <c r="AC41" s="281">
        <v>11519835</v>
      </c>
      <c r="AD41" s="281">
        <v>11767110</v>
      </c>
      <c r="AE41" s="281">
        <v>12550986</v>
      </c>
    </row>
    <row r="42" spans="1:31">
      <c r="A42" s="874"/>
      <c r="B42" s="27" t="s">
        <v>59</v>
      </c>
      <c r="C42" s="281">
        <v>86827</v>
      </c>
      <c r="D42" s="281">
        <v>93018</v>
      </c>
      <c r="E42" s="281">
        <v>97916</v>
      </c>
      <c r="F42" s="281">
        <v>102671</v>
      </c>
      <c r="G42" s="281">
        <v>103095</v>
      </c>
      <c r="H42" s="281">
        <v>111539</v>
      </c>
      <c r="I42" s="281">
        <v>115247</v>
      </c>
      <c r="J42" s="281">
        <v>109514</v>
      </c>
      <c r="K42" s="281">
        <v>108179</v>
      </c>
      <c r="L42" s="281">
        <v>227363</v>
      </c>
      <c r="M42" s="281">
        <v>156714</v>
      </c>
      <c r="N42" s="281">
        <v>175394</v>
      </c>
      <c r="O42" s="281">
        <v>185609</v>
      </c>
      <c r="P42" s="281">
        <v>188520</v>
      </c>
      <c r="Q42" s="281">
        <v>199890</v>
      </c>
      <c r="R42" s="281">
        <v>214230</v>
      </c>
      <c r="S42" s="281">
        <v>228649</v>
      </c>
      <c r="T42" s="281">
        <v>240269</v>
      </c>
      <c r="U42" s="281">
        <v>255928</v>
      </c>
      <c r="V42" s="281">
        <v>269230</v>
      </c>
      <c r="W42" s="281">
        <v>275537</v>
      </c>
      <c r="X42" s="281">
        <v>286974</v>
      </c>
      <c r="Y42" s="281">
        <v>283398</v>
      </c>
      <c r="Z42" s="281">
        <v>317899</v>
      </c>
      <c r="AA42" s="281">
        <v>351458</v>
      </c>
      <c r="AB42" s="281">
        <v>366184</v>
      </c>
      <c r="AC42" s="281">
        <v>364779</v>
      </c>
      <c r="AD42" s="281">
        <v>370017</v>
      </c>
      <c r="AE42" s="281">
        <v>366313</v>
      </c>
    </row>
    <row r="43" spans="1:31">
      <c r="A43" s="875"/>
      <c r="B43" s="27" t="s">
        <v>3244</v>
      </c>
      <c r="C43" s="281">
        <v>340192</v>
      </c>
      <c r="D43" s="281">
        <v>312925</v>
      </c>
      <c r="E43" s="281">
        <v>420772</v>
      </c>
      <c r="F43" s="281">
        <v>427314</v>
      </c>
      <c r="G43" s="281">
        <v>444381</v>
      </c>
      <c r="H43" s="281">
        <v>468140</v>
      </c>
      <c r="I43" s="281">
        <v>436291</v>
      </c>
      <c r="J43" s="281">
        <v>456291</v>
      </c>
      <c r="K43" s="281">
        <v>435257</v>
      </c>
      <c r="L43" s="281">
        <v>478000</v>
      </c>
      <c r="M43" s="281">
        <v>582709</v>
      </c>
      <c r="N43" s="281">
        <v>636991</v>
      </c>
      <c r="O43" s="281">
        <v>928952</v>
      </c>
      <c r="P43" s="281">
        <v>1229472</v>
      </c>
      <c r="Q43" s="281">
        <v>1444258</v>
      </c>
      <c r="R43" s="281">
        <v>1861503</v>
      </c>
      <c r="S43" s="281">
        <v>2160670</v>
      </c>
      <c r="T43" s="281">
        <v>2493172</v>
      </c>
      <c r="U43" s="281">
        <v>2754414</v>
      </c>
      <c r="V43" s="281">
        <v>2711625</v>
      </c>
      <c r="W43" s="281">
        <v>3158422</v>
      </c>
      <c r="X43" s="281">
        <v>3301818</v>
      </c>
      <c r="Y43" s="281">
        <v>3785291</v>
      </c>
      <c r="Z43" s="281">
        <v>6388283</v>
      </c>
      <c r="AA43" s="281">
        <v>8383086</v>
      </c>
      <c r="AB43" s="281">
        <v>7794586</v>
      </c>
      <c r="AC43" s="281">
        <v>7529309</v>
      </c>
      <c r="AD43" s="281">
        <v>8139472</v>
      </c>
      <c r="AE43" s="281">
        <v>9030871</v>
      </c>
    </row>
    <row r="44" spans="1:31">
      <c r="A44" s="873" t="s">
        <v>8</v>
      </c>
      <c r="B44" s="27" t="s">
        <v>61</v>
      </c>
      <c r="C44" s="281">
        <v>23000</v>
      </c>
      <c r="D44" s="281">
        <v>22900</v>
      </c>
      <c r="E44" s="281">
        <v>20500</v>
      </c>
      <c r="F44" s="281">
        <v>22000</v>
      </c>
      <c r="G44" s="281">
        <v>25000</v>
      </c>
      <c r="H44" s="281">
        <v>27000</v>
      </c>
      <c r="I44" s="281">
        <v>11000</v>
      </c>
      <c r="J44" s="281">
        <v>8800</v>
      </c>
      <c r="K44" s="281">
        <v>8100</v>
      </c>
      <c r="L44" s="281">
        <v>8180</v>
      </c>
      <c r="M44" s="281">
        <v>6700</v>
      </c>
      <c r="N44" s="281">
        <v>6934</v>
      </c>
      <c r="O44" s="281">
        <v>7203</v>
      </c>
      <c r="P44" s="281">
        <v>7327</v>
      </c>
      <c r="Q44" s="281">
        <v>7237</v>
      </c>
      <c r="R44" s="281">
        <v>7491</v>
      </c>
      <c r="S44" s="281">
        <v>6596</v>
      </c>
      <c r="T44" s="281">
        <v>7302</v>
      </c>
      <c r="U44" s="281">
        <v>7240</v>
      </c>
      <c r="V44" s="281">
        <v>6041</v>
      </c>
      <c r="W44" s="281">
        <v>5898</v>
      </c>
      <c r="X44" s="281">
        <v>4533</v>
      </c>
      <c r="Y44" s="281">
        <v>3815</v>
      </c>
      <c r="Z44" s="281">
        <v>3985</v>
      </c>
      <c r="AA44" s="281">
        <v>3484</v>
      </c>
      <c r="AB44" s="281">
        <v>4754</v>
      </c>
      <c r="AC44" s="281">
        <v>3734</v>
      </c>
      <c r="AD44" s="281">
        <v>3512</v>
      </c>
      <c r="AE44" s="281">
        <v>3400</v>
      </c>
    </row>
    <row r="45" spans="1:31">
      <c r="A45" s="874"/>
      <c r="B45" s="27" t="s">
        <v>3243</v>
      </c>
      <c r="C45" s="281">
        <v>6750</v>
      </c>
      <c r="D45" s="281">
        <v>7100</v>
      </c>
      <c r="E45" s="281">
        <v>7200</v>
      </c>
      <c r="F45" s="281">
        <v>6400</v>
      </c>
      <c r="G45" s="281">
        <v>7000</v>
      </c>
      <c r="H45" s="281">
        <v>7700</v>
      </c>
      <c r="I45" s="281">
        <v>8900</v>
      </c>
      <c r="J45" s="281">
        <v>9800</v>
      </c>
      <c r="K45" s="281">
        <v>9800</v>
      </c>
      <c r="L45" s="281">
        <v>10000</v>
      </c>
      <c r="M45" s="281">
        <v>10500</v>
      </c>
      <c r="N45" s="281">
        <v>10850</v>
      </c>
      <c r="O45" s="281">
        <v>12750</v>
      </c>
      <c r="P45" s="281">
        <v>13500</v>
      </c>
      <c r="Q45" s="281">
        <v>13650</v>
      </c>
      <c r="R45" s="281">
        <v>14200</v>
      </c>
      <c r="S45" s="281">
        <v>14300</v>
      </c>
      <c r="T45" s="281">
        <v>14600</v>
      </c>
      <c r="U45" s="281">
        <v>14500</v>
      </c>
      <c r="V45" s="281">
        <v>14500</v>
      </c>
      <c r="W45" s="281">
        <v>14694</v>
      </c>
      <c r="X45" s="281">
        <v>14925</v>
      </c>
      <c r="Y45" s="281">
        <v>15215</v>
      </c>
      <c r="Z45" s="281">
        <v>15525</v>
      </c>
      <c r="AA45" s="281">
        <v>15837</v>
      </c>
      <c r="AB45" s="281">
        <v>16211</v>
      </c>
      <c r="AC45" s="281">
        <v>16351</v>
      </c>
      <c r="AD45" s="281">
        <v>16555</v>
      </c>
      <c r="AE45" s="281">
        <v>16759</v>
      </c>
    </row>
    <row r="46" spans="1:31">
      <c r="A46" s="874"/>
      <c r="B46" s="27" t="s">
        <v>58</v>
      </c>
      <c r="C46" s="281">
        <v>91000</v>
      </c>
      <c r="D46" s="281">
        <v>90000</v>
      </c>
      <c r="E46" s="281">
        <v>91000</v>
      </c>
      <c r="F46" s="281">
        <v>92000</v>
      </c>
      <c r="G46" s="281">
        <v>93000</v>
      </c>
      <c r="H46" s="281">
        <v>73000</v>
      </c>
      <c r="I46" s="281">
        <v>70000</v>
      </c>
      <c r="J46" s="281">
        <v>55000</v>
      </c>
      <c r="K46" s="281">
        <v>56750</v>
      </c>
      <c r="L46" s="281">
        <v>40000</v>
      </c>
      <c r="M46" s="281">
        <v>30000</v>
      </c>
      <c r="N46" s="281">
        <v>23734</v>
      </c>
      <c r="O46" s="281">
        <v>24805</v>
      </c>
      <c r="P46" s="281">
        <v>25994</v>
      </c>
      <c r="Q46" s="281">
        <v>26014</v>
      </c>
      <c r="R46" s="281">
        <v>27819</v>
      </c>
      <c r="S46" s="281">
        <v>28176</v>
      </c>
      <c r="T46" s="281">
        <v>27430</v>
      </c>
      <c r="U46" s="281">
        <v>25702</v>
      </c>
      <c r="V46" s="281">
        <v>26558</v>
      </c>
      <c r="W46" s="281">
        <v>26809</v>
      </c>
      <c r="X46" s="281">
        <v>26959</v>
      </c>
      <c r="Y46" s="281">
        <v>25618</v>
      </c>
      <c r="Z46" s="281">
        <v>26026</v>
      </c>
      <c r="AA46" s="281">
        <v>25831</v>
      </c>
      <c r="AB46" s="281">
        <v>25782</v>
      </c>
      <c r="AC46" s="281">
        <v>22142</v>
      </c>
      <c r="AD46" s="281">
        <v>21608</v>
      </c>
      <c r="AE46" s="281">
        <v>21894</v>
      </c>
    </row>
    <row r="47" spans="1:31">
      <c r="A47" s="874"/>
      <c r="B47" s="27" t="s">
        <v>59</v>
      </c>
      <c r="C47" s="281">
        <v>12200</v>
      </c>
      <c r="D47" s="281">
        <v>12500</v>
      </c>
      <c r="E47" s="281">
        <v>10200</v>
      </c>
      <c r="F47" s="281">
        <v>13000</v>
      </c>
      <c r="G47" s="281">
        <v>13500</v>
      </c>
      <c r="H47" s="281">
        <v>9800</v>
      </c>
      <c r="I47" s="281">
        <v>11500</v>
      </c>
      <c r="J47" s="281">
        <v>11500</v>
      </c>
      <c r="K47" s="281">
        <v>11000</v>
      </c>
      <c r="L47" s="281">
        <v>9409</v>
      </c>
      <c r="M47" s="281">
        <v>6469</v>
      </c>
      <c r="N47" s="281">
        <v>3412</v>
      </c>
      <c r="O47" s="281">
        <v>1600</v>
      </c>
      <c r="P47" s="281">
        <v>1548</v>
      </c>
      <c r="Q47" s="281">
        <v>2023</v>
      </c>
      <c r="R47" s="281">
        <v>2022</v>
      </c>
      <c r="S47" s="281">
        <v>1931</v>
      </c>
      <c r="T47" s="281">
        <v>2211</v>
      </c>
      <c r="U47" s="281">
        <v>2510</v>
      </c>
      <c r="V47" s="281">
        <v>2722</v>
      </c>
      <c r="W47" s="281">
        <v>2752</v>
      </c>
      <c r="X47" s="281">
        <v>2845</v>
      </c>
      <c r="Y47" s="281">
        <v>2934</v>
      </c>
      <c r="Z47" s="281">
        <v>3806</v>
      </c>
      <c r="AA47" s="281">
        <v>4622</v>
      </c>
      <c r="AB47" s="281">
        <v>4626</v>
      </c>
      <c r="AC47" s="281">
        <v>5034</v>
      </c>
      <c r="AD47" s="281">
        <v>4367</v>
      </c>
      <c r="AE47" s="281">
        <v>3950</v>
      </c>
    </row>
    <row r="48" spans="1:31">
      <c r="A48" s="875"/>
      <c r="B48" s="27" t="s">
        <v>3244</v>
      </c>
      <c r="C48" s="281">
        <v>16300</v>
      </c>
      <c r="D48" s="281">
        <v>16300</v>
      </c>
      <c r="E48" s="281">
        <v>15000</v>
      </c>
      <c r="F48" s="281">
        <v>11900</v>
      </c>
      <c r="G48" s="281">
        <v>10500</v>
      </c>
      <c r="H48" s="281">
        <v>12800</v>
      </c>
      <c r="I48" s="281">
        <v>13200</v>
      </c>
      <c r="J48" s="281">
        <v>11300</v>
      </c>
      <c r="K48" s="281">
        <v>11700</v>
      </c>
      <c r="L48" s="281">
        <v>11500</v>
      </c>
      <c r="M48" s="281">
        <v>11150</v>
      </c>
      <c r="N48" s="281">
        <v>15550</v>
      </c>
      <c r="O48" s="281">
        <v>17413</v>
      </c>
      <c r="P48" s="281">
        <v>13400</v>
      </c>
      <c r="Q48" s="281">
        <v>14108</v>
      </c>
      <c r="R48" s="281">
        <v>22327</v>
      </c>
      <c r="S48" s="281">
        <v>23285</v>
      </c>
      <c r="T48" s="281">
        <v>15287</v>
      </c>
      <c r="U48" s="281">
        <v>15961</v>
      </c>
      <c r="V48" s="281">
        <v>17511</v>
      </c>
      <c r="W48" s="281">
        <v>21964</v>
      </c>
      <c r="X48" s="281">
        <v>24161</v>
      </c>
      <c r="Y48" s="281">
        <v>21445</v>
      </c>
      <c r="Z48" s="281">
        <v>19662</v>
      </c>
      <c r="AA48" s="281">
        <v>20897</v>
      </c>
      <c r="AB48" s="281">
        <v>20749</v>
      </c>
      <c r="AC48" s="281">
        <v>22422</v>
      </c>
      <c r="AD48" s="281">
        <v>21484</v>
      </c>
      <c r="AE48" s="281">
        <v>21238</v>
      </c>
    </row>
    <row r="49" spans="1:31">
      <c r="A49" s="873" t="s">
        <v>6</v>
      </c>
      <c r="B49" s="27" t="s">
        <v>61</v>
      </c>
      <c r="C49" s="281">
        <v>900000</v>
      </c>
      <c r="D49" s="281">
        <v>920000</v>
      </c>
      <c r="E49" s="281">
        <v>880000</v>
      </c>
      <c r="F49" s="281">
        <v>850000</v>
      </c>
      <c r="G49" s="281">
        <v>800000</v>
      </c>
      <c r="H49" s="281">
        <v>780000</v>
      </c>
      <c r="I49" s="281">
        <v>722199</v>
      </c>
      <c r="J49" s="281">
        <v>872000</v>
      </c>
      <c r="K49" s="281">
        <v>961000</v>
      </c>
      <c r="L49" s="281">
        <v>1106159</v>
      </c>
      <c r="M49" s="281">
        <v>1243000</v>
      </c>
      <c r="N49" s="281">
        <v>1053000</v>
      </c>
      <c r="O49" s="281">
        <v>1308000</v>
      </c>
      <c r="P49" s="281">
        <v>1358000</v>
      </c>
      <c r="Q49" s="281">
        <v>1277044</v>
      </c>
      <c r="R49" s="281">
        <v>1277044</v>
      </c>
      <c r="S49" s="281">
        <v>1395433</v>
      </c>
      <c r="T49" s="281">
        <v>1541000</v>
      </c>
      <c r="U49" s="281">
        <v>1680000</v>
      </c>
      <c r="V49" s="281">
        <v>1798000</v>
      </c>
      <c r="W49" s="281">
        <v>1682017</v>
      </c>
      <c r="X49" s="281">
        <v>1861346</v>
      </c>
      <c r="Y49" s="281">
        <v>1951337</v>
      </c>
      <c r="Z49" s="281">
        <v>2381894</v>
      </c>
      <c r="AA49" s="281">
        <v>2110191</v>
      </c>
      <c r="AB49" s="281">
        <v>2183857</v>
      </c>
      <c r="AC49" s="281">
        <v>2219635</v>
      </c>
      <c r="AD49" s="281">
        <v>2320248</v>
      </c>
      <c r="AE49" s="281">
        <v>2406285</v>
      </c>
    </row>
    <row r="50" spans="1:31">
      <c r="A50" s="874"/>
      <c r="B50" s="27" t="s">
        <v>3243</v>
      </c>
      <c r="C50" s="281">
        <v>23000</v>
      </c>
      <c r="D50" s="281">
        <v>24000</v>
      </c>
      <c r="E50" s="281">
        <v>25000</v>
      </c>
      <c r="F50" s="281">
        <v>26000</v>
      </c>
      <c r="G50" s="281">
        <v>25000</v>
      </c>
      <c r="H50" s="281">
        <v>23587</v>
      </c>
      <c r="I50" s="281">
        <v>22629</v>
      </c>
      <c r="J50" s="281">
        <v>22617</v>
      </c>
      <c r="K50" s="281">
        <v>15069</v>
      </c>
      <c r="L50" s="281">
        <v>15932</v>
      </c>
      <c r="M50" s="281">
        <v>14217</v>
      </c>
      <c r="N50" s="281">
        <v>18080</v>
      </c>
      <c r="O50" s="281">
        <v>17503</v>
      </c>
      <c r="P50" s="281">
        <v>17220</v>
      </c>
      <c r="Q50" s="281">
        <v>23922</v>
      </c>
      <c r="R50" s="281">
        <v>23922</v>
      </c>
      <c r="S50" s="281">
        <v>20668</v>
      </c>
      <c r="T50" s="281">
        <v>18985</v>
      </c>
      <c r="U50" s="281">
        <v>21958</v>
      </c>
      <c r="V50" s="281">
        <v>18563</v>
      </c>
      <c r="W50" s="281">
        <v>14361</v>
      </c>
      <c r="X50" s="281">
        <v>17337</v>
      </c>
      <c r="Y50" s="281">
        <v>17528</v>
      </c>
      <c r="Z50" s="281">
        <v>15885</v>
      </c>
      <c r="AA50" s="281">
        <v>20000</v>
      </c>
      <c r="AB50" s="281">
        <v>20769</v>
      </c>
      <c r="AC50" s="281">
        <v>23888</v>
      </c>
      <c r="AD50" s="281">
        <v>26877</v>
      </c>
      <c r="AE50" s="281">
        <v>19880</v>
      </c>
    </row>
    <row r="51" spans="1:31">
      <c r="A51" s="874"/>
      <c r="B51" s="27" t="s">
        <v>58</v>
      </c>
      <c r="C51" s="281">
        <v>3500000</v>
      </c>
      <c r="D51" s="281">
        <v>3900000</v>
      </c>
      <c r="E51" s="281">
        <v>4100000</v>
      </c>
      <c r="F51" s="281">
        <v>4500000</v>
      </c>
      <c r="G51" s="281">
        <v>4700000</v>
      </c>
      <c r="H51" s="281">
        <v>5046637</v>
      </c>
      <c r="I51" s="281">
        <v>5046637</v>
      </c>
      <c r="J51" s="281">
        <v>5039000</v>
      </c>
      <c r="K51" s="281">
        <v>4747000</v>
      </c>
      <c r="L51" s="281">
        <v>4838451</v>
      </c>
      <c r="M51" s="281">
        <v>4929000</v>
      </c>
      <c r="N51" s="281">
        <v>4255000</v>
      </c>
      <c r="O51" s="281">
        <v>4395000</v>
      </c>
      <c r="P51" s="281">
        <v>4819000</v>
      </c>
      <c r="Q51" s="281">
        <v>3907483</v>
      </c>
      <c r="R51" s="281">
        <v>3907483</v>
      </c>
      <c r="S51" s="281">
        <v>4000000</v>
      </c>
      <c r="T51" s="281">
        <v>4448000</v>
      </c>
      <c r="U51" s="281">
        <v>4548000</v>
      </c>
      <c r="V51" s="281">
        <v>4783000</v>
      </c>
      <c r="W51" s="281">
        <v>3256487</v>
      </c>
      <c r="X51" s="281">
        <v>3798660</v>
      </c>
      <c r="Y51" s="281">
        <v>2886784</v>
      </c>
      <c r="Z51" s="281">
        <v>3407248</v>
      </c>
      <c r="AA51" s="281">
        <v>3211395</v>
      </c>
      <c r="AB51" s="281">
        <v>3265537</v>
      </c>
      <c r="AC51" s="281">
        <v>3470167</v>
      </c>
      <c r="AD51" s="281">
        <v>4405952</v>
      </c>
      <c r="AE51" s="281">
        <v>4101030</v>
      </c>
    </row>
    <row r="52" spans="1:31">
      <c r="A52" s="874"/>
      <c r="B52" s="27" t="s">
        <v>59</v>
      </c>
      <c r="C52" s="281">
        <v>155000</v>
      </c>
      <c r="D52" s="281">
        <v>155000</v>
      </c>
      <c r="E52" s="281">
        <v>158000</v>
      </c>
      <c r="F52" s="281">
        <v>160000</v>
      </c>
      <c r="G52" s="281">
        <v>160000</v>
      </c>
      <c r="H52" s="281">
        <v>174096</v>
      </c>
      <c r="I52" s="281">
        <v>174096</v>
      </c>
      <c r="J52" s="281">
        <v>194000</v>
      </c>
      <c r="K52" s="281">
        <v>135000</v>
      </c>
      <c r="L52" s="281">
        <v>166597</v>
      </c>
      <c r="M52" s="281">
        <v>197000</v>
      </c>
      <c r="N52" s="281">
        <v>146000</v>
      </c>
      <c r="O52" s="281">
        <v>201000</v>
      </c>
      <c r="P52" s="281">
        <v>253000</v>
      </c>
      <c r="Q52" s="281">
        <v>220391</v>
      </c>
      <c r="R52" s="281">
        <v>220391</v>
      </c>
      <c r="S52" s="281">
        <v>220000</v>
      </c>
      <c r="T52" s="281">
        <v>234000</v>
      </c>
      <c r="U52" s="281">
        <v>247000</v>
      </c>
      <c r="V52" s="281">
        <v>218000</v>
      </c>
      <c r="W52" s="281">
        <v>136872</v>
      </c>
      <c r="X52" s="281">
        <v>200099</v>
      </c>
      <c r="Y52" s="281">
        <v>233222</v>
      </c>
      <c r="Z52" s="281">
        <v>228490</v>
      </c>
      <c r="AA52" s="281">
        <v>235774</v>
      </c>
      <c r="AB52" s="281">
        <v>155484</v>
      </c>
      <c r="AC52" s="281">
        <v>163540</v>
      </c>
      <c r="AD52" s="281">
        <v>164002</v>
      </c>
      <c r="AE52" s="281">
        <v>229764</v>
      </c>
    </row>
    <row r="53" spans="1:31">
      <c r="A53" s="875"/>
      <c r="B53" s="27" t="s">
        <v>3244</v>
      </c>
      <c r="C53" s="281">
        <v>1600000</v>
      </c>
      <c r="D53" s="281">
        <v>1620000</v>
      </c>
      <c r="E53" s="281">
        <v>1640000</v>
      </c>
      <c r="F53" s="281">
        <v>1650000</v>
      </c>
      <c r="G53" s="281">
        <v>1680000</v>
      </c>
      <c r="H53" s="281">
        <v>2397493</v>
      </c>
      <c r="I53" s="281">
        <v>1650000</v>
      </c>
      <c r="J53" s="281">
        <v>1601000</v>
      </c>
      <c r="K53" s="281">
        <v>1353000</v>
      </c>
      <c r="L53" s="281">
        <v>1492535</v>
      </c>
      <c r="M53" s="281">
        <v>1633000</v>
      </c>
      <c r="N53" s="281">
        <v>1183000</v>
      </c>
      <c r="O53" s="281">
        <v>1343000</v>
      </c>
      <c r="P53" s="281">
        <v>1534000</v>
      </c>
      <c r="Q53" s="281">
        <v>1340712</v>
      </c>
      <c r="R53" s="281">
        <v>1340712</v>
      </c>
      <c r="S53" s="281">
        <v>1500000</v>
      </c>
      <c r="T53" s="281">
        <v>1727000</v>
      </c>
      <c r="U53" s="281">
        <v>1410000</v>
      </c>
      <c r="V53" s="281">
        <v>1872000</v>
      </c>
      <c r="W53" s="281">
        <v>1588325</v>
      </c>
      <c r="X53" s="281">
        <v>1691881</v>
      </c>
      <c r="Y53" s="281">
        <v>1158476</v>
      </c>
      <c r="Z53" s="281">
        <v>1676415</v>
      </c>
      <c r="AA53" s="281">
        <v>1734373</v>
      </c>
      <c r="AB53" s="281">
        <v>1635011</v>
      </c>
      <c r="AC53" s="281">
        <v>1827681</v>
      </c>
      <c r="AD53" s="281">
        <v>2319450</v>
      </c>
      <c r="AE53" s="281">
        <v>1175399</v>
      </c>
    </row>
    <row r="54" spans="1:31">
      <c r="A54" s="873" t="s">
        <v>17</v>
      </c>
      <c r="B54" s="27" t="s">
        <v>61</v>
      </c>
      <c r="C54" s="281">
        <v>2031350</v>
      </c>
      <c r="D54" s="281">
        <v>1989947</v>
      </c>
      <c r="E54" s="281">
        <v>2055416</v>
      </c>
      <c r="F54" s="281">
        <v>2192359</v>
      </c>
      <c r="G54" s="281">
        <v>2294040</v>
      </c>
      <c r="H54" s="281">
        <v>2504930</v>
      </c>
      <c r="I54" s="281">
        <v>2508570</v>
      </c>
      <c r="J54" s="281">
        <v>2329553</v>
      </c>
      <c r="K54" s="281">
        <v>2336094</v>
      </c>
      <c r="L54" s="281">
        <v>2309390</v>
      </c>
      <c r="M54" s="281">
        <v>3133887</v>
      </c>
      <c r="N54" s="281">
        <v>2383960</v>
      </c>
      <c r="O54" s="281">
        <v>2353498</v>
      </c>
      <c r="P54" s="281">
        <v>2542000</v>
      </c>
      <c r="Q54" s="281">
        <v>2471000</v>
      </c>
      <c r="R54" s="281">
        <v>2400000</v>
      </c>
      <c r="S54" s="281">
        <v>2350000</v>
      </c>
      <c r="T54" s="281">
        <v>2904451</v>
      </c>
      <c r="U54" s="281">
        <v>2634418</v>
      </c>
      <c r="V54" s="281">
        <v>2882489</v>
      </c>
      <c r="W54" s="281">
        <v>2770545</v>
      </c>
      <c r="X54" s="281">
        <v>3173767</v>
      </c>
      <c r="Y54" s="281">
        <v>2951510</v>
      </c>
      <c r="Z54" s="281">
        <v>2832287</v>
      </c>
      <c r="AA54" s="281">
        <v>2806142</v>
      </c>
      <c r="AB54" s="281">
        <v>2516554</v>
      </c>
      <c r="AC54" s="281">
        <v>2590348</v>
      </c>
      <c r="AD54" s="281">
        <v>3115974</v>
      </c>
      <c r="AE54" s="281">
        <v>3600000</v>
      </c>
    </row>
    <row r="55" spans="1:31">
      <c r="A55" s="874"/>
      <c r="B55" s="27" t="s">
        <v>3243</v>
      </c>
      <c r="C55" s="281">
        <v>2200</v>
      </c>
      <c r="D55" s="281">
        <v>2300</v>
      </c>
      <c r="E55" s="281">
        <v>2400</v>
      </c>
      <c r="F55" s="281">
        <v>2600</v>
      </c>
      <c r="G55" s="281">
        <v>3300</v>
      </c>
      <c r="H55" s="281">
        <v>3600</v>
      </c>
      <c r="I55" s="281">
        <v>3800</v>
      </c>
      <c r="J55" s="281">
        <v>4000</v>
      </c>
      <c r="K55" s="281">
        <v>4500</v>
      </c>
      <c r="L55" s="281">
        <v>4500</v>
      </c>
      <c r="M55" s="281">
        <v>4700</v>
      </c>
      <c r="N55" s="281">
        <v>4800</v>
      </c>
      <c r="O55" s="281">
        <v>4900</v>
      </c>
      <c r="P55" s="281">
        <v>4900</v>
      </c>
      <c r="Q55" s="281">
        <v>4900</v>
      </c>
      <c r="R55" s="281">
        <v>5100</v>
      </c>
      <c r="S55" s="281">
        <v>5250</v>
      </c>
      <c r="T55" s="281">
        <v>5300</v>
      </c>
      <c r="U55" s="281">
        <v>5350</v>
      </c>
      <c r="V55" s="281">
        <v>3436</v>
      </c>
      <c r="W55" s="281">
        <v>4055</v>
      </c>
      <c r="X55" s="281">
        <v>4446</v>
      </c>
      <c r="Y55" s="281">
        <v>4659</v>
      </c>
      <c r="Z55" s="281">
        <v>4283</v>
      </c>
      <c r="AA55" s="281">
        <v>4263</v>
      </c>
      <c r="AB55" s="281">
        <v>4453</v>
      </c>
      <c r="AC55" s="281">
        <v>4388</v>
      </c>
      <c r="AD55" s="281">
        <v>4371</v>
      </c>
      <c r="AE55" s="281">
        <v>4354</v>
      </c>
    </row>
    <row r="56" spans="1:31">
      <c r="A56" s="874"/>
      <c r="B56" s="27" t="s">
        <v>58</v>
      </c>
      <c r="C56" s="281">
        <v>1616090</v>
      </c>
      <c r="D56" s="281">
        <v>1786150</v>
      </c>
      <c r="E56" s="281">
        <v>1821009</v>
      </c>
      <c r="F56" s="281">
        <v>1710190</v>
      </c>
      <c r="G56" s="281">
        <v>1689770</v>
      </c>
      <c r="H56" s="281">
        <v>1849569</v>
      </c>
      <c r="I56" s="281">
        <v>1769060</v>
      </c>
      <c r="J56" s="281">
        <v>2110092</v>
      </c>
      <c r="K56" s="281">
        <v>2086812</v>
      </c>
      <c r="L56" s="281">
        <v>1997172</v>
      </c>
      <c r="M56" s="281">
        <v>2043479</v>
      </c>
      <c r="N56" s="281">
        <v>2061403</v>
      </c>
      <c r="O56" s="281">
        <v>1926429</v>
      </c>
      <c r="P56" s="281">
        <v>2000000</v>
      </c>
      <c r="Q56" s="281">
        <v>2000000</v>
      </c>
      <c r="R56" s="281">
        <v>2100000</v>
      </c>
      <c r="S56" s="281">
        <v>2150000</v>
      </c>
      <c r="T56" s="281">
        <v>1933103</v>
      </c>
      <c r="U56" s="281">
        <v>1693145</v>
      </c>
      <c r="V56" s="281">
        <v>1618204</v>
      </c>
      <c r="W56" s="281">
        <v>1868535</v>
      </c>
      <c r="X56" s="281">
        <v>1968614</v>
      </c>
      <c r="Y56" s="281">
        <v>1828381</v>
      </c>
      <c r="Z56" s="281">
        <v>1784951</v>
      </c>
      <c r="AA56" s="281">
        <v>1789323</v>
      </c>
      <c r="AB56" s="281">
        <v>1607280</v>
      </c>
      <c r="AC56" s="281">
        <v>1276243</v>
      </c>
      <c r="AD56" s="281">
        <v>2041257</v>
      </c>
      <c r="AE56" s="281">
        <v>1896452</v>
      </c>
    </row>
    <row r="57" spans="1:31">
      <c r="A57" s="874"/>
      <c r="B57" s="27" t="s">
        <v>59</v>
      </c>
      <c r="C57" s="281">
        <v>2409700</v>
      </c>
      <c r="D57" s="281">
        <v>2198436</v>
      </c>
      <c r="E57" s="281">
        <v>2429328</v>
      </c>
      <c r="F57" s="281">
        <v>2086434</v>
      </c>
      <c r="G57" s="281">
        <v>2174370</v>
      </c>
      <c r="H57" s="281">
        <v>2446146</v>
      </c>
      <c r="I57" s="281">
        <v>2233578</v>
      </c>
      <c r="J57" s="281">
        <v>2764253</v>
      </c>
      <c r="K57" s="281">
        <v>2955454</v>
      </c>
      <c r="L57" s="281">
        <v>2619363</v>
      </c>
      <c r="M57" s="281">
        <v>2663795</v>
      </c>
      <c r="N57" s="281">
        <v>2660252</v>
      </c>
      <c r="O57" s="281">
        <v>2652658</v>
      </c>
      <c r="P57" s="281">
        <v>2700000</v>
      </c>
      <c r="Q57" s="281">
        <v>2700000</v>
      </c>
      <c r="R57" s="281">
        <v>2800000</v>
      </c>
      <c r="S57" s="281">
        <v>2850000</v>
      </c>
      <c r="T57" s="281">
        <v>2677913</v>
      </c>
      <c r="U57" s="281">
        <v>2188758</v>
      </c>
      <c r="V57" s="281">
        <v>2044156</v>
      </c>
      <c r="W57" s="281">
        <v>1973393</v>
      </c>
      <c r="X57" s="281">
        <v>1746642</v>
      </c>
      <c r="Y57" s="281">
        <v>1917022</v>
      </c>
      <c r="Z57" s="281">
        <v>1748795</v>
      </c>
      <c r="AA57" s="281">
        <v>1658233</v>
      </c>
      <c r="AB57" s="281">
        <v>1307355</v>
      </c>
      <c r="AC57" s="281">
        <v>1560609</v>
      </c>
      <c r="AD57" s="281">
        <v>2204508</v>
      </c>
      <c r="AE57" s="281">
        <v>2264782</v>
      </c>
    </row>
    <row r="58" spans="1:31">
      <c r="A58" s="874"/>
      <c r="B58" s="27" t="s">
        <v>3244</v>
      </c>
      <c r="C58" s="281">
        <v>19979</v>
      </c>
      <c r="D58" s="281">
        <v>18923</v>
      </c>
      <c r="E58" s="281">
        <v>16884</v>
      </c>
      <c r="F58" s="281">
        <v>14706</v>
      </c>
      <c r="G58" s="281">
        <v>18731</v>
      </c>
      <c r="H58" s="281">
        <v>23148</v>
      </c>
      <c r="I58" s="281">
        <v>21854</v>
      </c>
      <c r="J58" s="281">
        <v>25000</v>
      </c>
      <c r="K58" s="281">
        <v>30000</v>
      </c>
      <c r="L58" s="281">
        <v>35000</v>
      </c>
      <c r="M58" s="281">
        <v>40000</v>
      </c>
      <c r="N58" s="281">
        <v>45000</v>
      </c>
      <c r="O58" s="281">
        <v>51863</v>
      </c>
      <c r="P58" s="281">
        <v>55000</v>
      </c>
      <c r="Q58" s="281">
        <v>60000</v>
      </c>
      <c r="R58" s="281">
        <v>65000</v>
      </c>
      <c r="S58" s="281">
        <v>70000</v>
      </c>
      <c r="T58" s="281">
        <v>69430</v>
      </c>
      <c r="U58" s="281">
        <v>67054</v>
      </c>
      <c r="V58" s="281">
        <v>87206</v>
      </c>
      <c r="W58" s="281">
        <v>82470</v>
      </c>
      <c r="X58" s="281">
        <v>83513</v>
      </c>
      <c r="Y58" s="281">
        <v>81439</v>
      </c>
      <c r="Z58" s="281">
        <v>95745</v>
      </c>
      <c r="AA58" s="281">
        <v>104317</v>
      </c>
      <c r="AB58" s="281">
        <v>122001</v>
      </c>
      <c r="AC58" s="281">
        <v>97962</v>
      </c>
      <c r="AD58" s="281">
        <v>95920</v>
      </c>
      <c r="AE58" s="281">
        <v>98603</v>
      </c>
    </row>
    <row r="59" spans="1:31">
      <c r="A59" s="873" t="s">
        <v>4</v>
      </c>
      <c r="B59" s="27" t="s">
        <v>61</v>
      </c>
      <c r="C59" s="281">
        <v>2400</v>
      </c>
      <c r="D59" s="281">
        <v>2200</v>
      </c>
      <c r="E59" s="281">
        <v>2050</v>
      </c>
      <c r="F59" s="281">
        <v>1850</v>
      </c>
      <c r="G59" s="281">
        <v>1660</v>
      </c>
      <c r="H59" s="281">
        <v>1500</v>
      </c>
      <c r="I59" s="281">
        <v>1250</v>
      </c>
      <c r="J59" s="281">
        <v>1467</v>
      </c>
      <c r="K59" s="281">
        <v>1250</v>
      </c>
      <c r="L59" s="281">
        <v>1050</v>
      </c>
      <c r="M59" s="281">
        <v>850</v>
      </c>
      <c r="N59" s="281">
        <v>570</v>
      </c>
      <c r="O59" s="281">
        <v>740</v>
      </c>
      <c r="P59" s="281">
        <v>530</v>
      </c>
      <c r="Q59" s="281">
        <v>350</v>
      </c>
      <c r="R59" s="281">
        <v>340</v>
      </c>
      <c r="S59" s="281">
        <v>150</v>
      </c>
      <c r="T59" s="281">
        <v>200</v>
      </c>
      <c r="U59" s="281">
        <v>300</v>
      </c>
      <c r="V59" s="281">
        <v>300</v>
      </c>
      <c r="W59" s="281">
        <v>270</v>
      </c>
      <c r="X59" s="281">
        <v>270</v>
      </c>
      <c r="Y59" s="281">
        <v>290</v>
      </c>
      <c r="Z59" s="281">
        <v>362</v>
      </c>
      <c r="AA59" s="281">
        <v>426</v>
      </c>
      <c r="AB59" s="281">
        <v>500</v>
      </c>
      <c r="AC59" s="281">
        <v>600</v>
      </c>
      <c r="AD59" s="281">
        <v>643</v>
      </c>
      <c r="AE59" s="281">
        <v>501</v>
      </c>
    </row>
    <row r="60" spans="1:31">
      <c r="A60" s="874"/>
      <c r="B60" s="27" t="s">
        <v>3243</v>
      </c>
      <c r="C60" s="281">
        <v>530</v>
      </c>
      <c r="D60" s="281">
        <v>450</v>
      </c>
      <c r="E60" s="281">
        <v>590</v>
      </c>
      <c r="F60" s="281">
        <v>500</v>
      </c>
      <c r="G60" s="281">
        <v>510</v>
      </c>
      <c r="H60" s="281">
        <v>550</v>
      </c>
      <c r="I60" s="281">
        <v>520</v>
      </c>
      <c r="J60" s="281">
        <v>500</v>
      </c>
      <c r="K60" s="281">
        <v>570</v>
      </c>
      <c r="L60" s="281">
        <v>420</v>
      </c>
      <c r="M60" s="281">
        <v>420</v>
      </c>
      <c r="N60" s="281">
        <v>460</v>
      </c>
      <c r="O60" s="281">
        <v>465</v>
      </c>
      <c r="P60" s="281">
        <v>430</v>
      </c>
      <c r="Q60" s="281">
        <v>340</v>
      </c>
      <c r="R60" s="281">
        <v>310</v>
      </c>
      <c r="S60" s="281">
        <v>350</v>
      </c>
      <c r="T60" s="281">
        <v>142</v>
      </c>
      <c r="U60" s="281">
        <v>88</v>
      </c>
      <c r="V60" s="281">
        <v>125</v>
      </c>
      <c r="W60" s="281">
        <v>132</v>
      </c>
      <c r="X60" s="281">
        <v>134</v>
      </c>
      <c r="Y60" s="281">
        <v>130</v>
      </c>
      <c r="Z60" s="281">
        <v>134</v>
      </c>
      <c r="AA60" s="281">
        <v>130</v>
      </c>
      <c r="AB60" s="281">
        <v>160</v>
      </c>
      <c r="AC60" s="281">
        <v>230</v>
      </c>
      <c r="AD60" s="281">
        <v>250</v>
      </c>
      <c r="AE60" s="281">
        <v>265</v>
      </c>
    </row>
    <row r="61" spans="1:31">
      <c r="A61" s="874"/>
      <c r="B61" s="27" t="s">
        <v>58</v>
      </c>
      <c r="C61" s="281">
        <v>4900</v>
      </c>
      <c r="D61" s="281">
        <v>4950</v>
      </c>
      <c r="E61" s="281">
        <v>5000</v>
      </c>
      <c r="F61" s="281">
        <v>5100</v>
      </c>
      <c r="G61" s="281">
        <v>5150</v>
      </c>
      <c r="H61" s="281">
        <v>5200</v>
      </c>
      <c r="I61" s="281">
        <v>5250</v>
      </c>
      <c r="J61" s="281">
        <v>5150</v>
      </c>
      <c r="K61" s="281">
        <v>5200</v>
      </c>
      <c r="L61" s="281">
        <v>5200</v>
      </c>
      <c r="M61" s="281">
        <v>5100</v>
      </c>
      <c r="N61" s="281">
        <v>5150</v>
      </c>
      <c r="O61" s="281">
        <v>5200</v>
      </c>
      <c r="P61" s="281">
        <v>5200</v>
      </c>
      <c r="Q61" s="281">
        <v>5300</v>
      </c>
      <c r="R61" s="281">
        <v>5300</v>
      </c>
      <c r="S61" s="281">
        <v>5400</v>
      </c>
      <c r="T61" s="281">
        <v>5400</v>
      </c>
      <c r="U61" s="281">
        <v>5500</v>
      </c>
      <c r="V61" s="281">
        <v>5500</v>
      </c>
      <c r="W61" s="281">
        <v>5522</v>
      </c>
      <c r="X61" s="281">
        <v>5561</v>
      </c>
      <c r="Y61" s="281">
        <v>5599</v>
      </c>
      <c r="Z61" s="281">
        <v>5639</v>
      </c>
      <c r="AA61" s="281">
        <v>5683</v>
      </c>
      <c r="AB61" s="281">
        <v>5736</v>
      </c>
      <c r="AC61" s="281">
        <v>5775</v>
      </c>
      <c r="AD61" s="281">
        <v>5813</v>
      </c>
      <c r="AE61" s="281">
        <v>5851</v>
      </c>
    </row>
    <row r="62" spans="1:31">
      <c r="A62" s="874"/>
      <c r="B62" s="706" t="s">
        <v>59</v>
      </c>
      <c r="C62" s="281"/>
      <c r="D62" s="281"/>
      <c r="E62" s="281"/>
      <c r="F62" s="281"/>
      <c r="G62" s="281"/>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row>
    <row r="63" spans="1:31">
      <c r="A63" s="874"/>
      <c r="B63" s="27" t="s">
        <v>3244</v>
      </c>
      <c r="C63" s="281">
        <v>17900</v>
      </c>
      <c r="D63" s="281">
        <v>17500</v>
      </c>
      <c r="E63" s="281">
        <v>18000</v>
      </c>
      <c r="F63" s="281">
        <v>18100</v>
      </c>
      <c r="G63" s="281">
        <v>17883</v>
      </c>
      <c r="H63" s="281">
        <v>12077</v>
      </c>
      <c r="I63" s="281">
        <v>5556</v>
      </c>
      <c r="J63" s="281">
        <v>6073</v>
      </c>
      <c r="K63" s="281">
        <v>7000</v>
      </c>
      <c r="L63" s="281">
        <v>7000</v>
      </c>
      <c r="M63" s="281">
        <v>7600</v>
      </c>
      <c r="N63" s="281">
        <v>7500</v>
      </c>
      <c r="O63" s="281">
        <v>7750</v>
      </c>
      <c r="P63" s="281">
        <v>6100</v>
      </c>
      <c r="Q63" s="281">
        <v>5010</v>
      </c>
      <c r="R63" s="281">
        <v>4470</v>
      </c>
      <c r="S63" s="281">
        <v>5450</v>
      </c>
      <c r="T63" s="281">
        <v>5500</v>
      </c>
      <c r="U63" s="281">
        <v>5550</v>
      </c>
      <c r="V63" s="281">
        <v>5600</v>
      </c>
      <c r="W63" s="281">
        <v>5595</v>
      </c>
      <c r="X63" s="281">
        <v>5546</v>
      </c>
      <c r="Y63" s="281">
        <v>5469</v>
      </c>
      <c r="Z63" s="281">
        <v>5368</v>
      </c>
      <c r="AA63" s="281">
        <v>5627</v>
      </c>
      <c r="AB63" s="281">
        <v>6300</v>
      </c>
      <c r="AC63" s="281">
        <v>7800</v>
      </c>
      <c r="AD63" s="281">
        <v>7800</v>
      </c>
      <c r="AE63" s="281">
        <v>7710</v>
      </c>
    </row>
    <row r="64" spans="1:31">
      <c r="A64" s="873" t="s">
        <v>3</v>
      </c>
      <c r="B64" s="27" t="s">
        <v>61</v>
      </c>
      <c r="C64" s="281">
        <v>12600000</v>
      </c>
      <c r="D64" s="281">
        <v>13000000</v>
      </c>
      <c r="E64" s="281">
        <v>13400000</v>
      </c>
      <c r="F64" s="281">
        <v>13700000</v>
      </c>
      <c r="G64" s="281">
        <v>13800000</v>
      </c>
      <c r="H64" s="281">
        <v>13600000</v>
      </c>
      <c r="I64" s="281">
        <v>13500000</v>
      </c>
      <c r="J64" s="281">
        <v>13635000</v>
      </c>
      <c r="K64" s="281">
        <v>13538000</v>
      </c>
      <c r="L64" s="281">
        <v>13512000</v>
      </c>
      <c r="M64" s="281">
        <v>13790000</v>
      </c>
      <c r="N64" s="281">
        <v>13532000</v>
      </c>
      <c r="O64" s="281">
        <v>13911358</v>
      </c>
      <c r="P64" s="281">
        <v>13865431</v>
      </c>
      <c r="Q64" s="281">
        <v>13761161</v>
      </c>
      <c r="R64" s="281">
        <v>13731044</v>
      </c>
      <c r="S64" s="281">
        <v>13688328</v>
      </c>
      <c r="T64" s="281">
        <v>13887898</v>
      </c>
      <c r="U64" s="281">
        <v>13861194</v>
      </c>
      <c r="V64" s="281">
        <v>13915301</v>
      </c>
      <c r="W64" s="281">
        <v>13694582</v>
      </c>
      <c r="X64" s="281">
        <v>13400272</v>
      </c>
      <c r="Y64" s="281">
        <v>12953388</v>
      </c>
      <c r="Z64" s="281">
        <v>12789515</v>
      </c>
      <c r="AA64" s="281">
        <v>12588635</v>
      </c>
      <c r="AB64" s="281">
        <v>12297621</v>
      </c>
      <c r="AC64" s="281">
        <v>12232115</v>
      </c>
      <c r="AD64" s="281">
        <v>12196802</v>
      </c>
      <c r="AE64" s="281">
        <v>12198082</v>
      </c>
    </row>
    <row r="65" spans="1:31">
      <c r="A65" s="874"/>
      <c r="B65" s="27" t="s">
        <v>3243</v>
      </c>
      <c r="C65" s="281">
        <v>100000</v>
      </c>
      <c r="D65" s="281">
        <v>110000</v>
      </c>
      <c r="E65" s="281">
        <v>115000</v>
      </c>
      <c r="F65" s="281">
        <v>113000</v>
      </c>
      <c r="G65" s="281">
        <v>119000</v>
      </c>
      <c r="H65" s="281">
        <v>126000</v>
      </c>
      <c r="I65" s="281">
        <v>138000</v>
      </c>
      <c r="J65" s="281">
        <v>148000</v>
      </c>
      <c r="K65" s="281">
        <v>144000</v>
      </c>
      <c r="L65" s="281">
        <v>145000</v>
      </c>
      <c r="M65" s="281">
        <v>121000</v>
      </c>
      <c r="N65" s="281">
        <v>125840</v>
      </c>
      <c r="O65" s="281">
        <v>141000</v>
      </c>
      <c r="P65" s="281">
        <v>170000</v>
      </c>
      <c r="Q65" s="281">
        <v>185000</v>
      </c>
      <c r="R65" s="281">
        <v>197000</v>
      </c>
      <c r="S65" s="281">
        <v>200000</v>
      </c>
      <c r="T65" s="281">
        <v>200000</v>
      </c>
      <c r="U65" s="281">
        <v>161600</v>
      </c>
      <c r="V65" s="281">
        <v>160700</v>
      </c>
      <c r="W65" s="281">
        <v>162000</v>
      </c>
      <c r="X65" s="281">
        <v>163870</v>
      </c>
      <c r="Y65" s="281">
        <v>167033</v>
      </c>
      <c r="Z65" s="281">
        <v>171063</v>
      </c>
      <c r="AA65" s="281">
        <v>174303</v>
      </c>
      <c r="AB65" s="281">
        <v>168993</v>
      </c>
      <c r="AC65" s="281">
        <v>165524</v>
      </c>
      <c r="AD65" s="281">
        <v>164369</v>
      </c>
      <c r="AE65" s="281">
        <v>163215</v>
      </c>
    </row>
    <row r="66" spans="1:31">
      <c r="A66" s="874"/>
      <c r="B66" s="27" t="s">
        <v>58</v>
      </c>
      <c r="C66" s="281">
        <v>6456789</v>
      </c>
      <c r="D66" s="281">
        <v>6674103</v>
      </c>
      <c r="E66" s="281">
        <v>6643927</v>
      </c>
      <c r="F66" s="281">
        <v>6558435</v>
      </c>
      <c r="G66" s="281">
        <v>6457064</v>
      </c>
      <c r="H66" s="281">
        <v>6706104</v>
      </c>
      <c r="I66" s="281">
        <v>6550000</v>
      </c>
      <c r="J66" s="281">
        <v>6452000</v>
      </c>
      <c r="K66" s="281">
        <v>6358000</v>
      </c>
      <c r="L66" s="281">
        <v>6372000</v>
      </c>
      <c r="M66" s="281">
        <v>6356000</v>
      </c>
      <c r="N66" s="281">
        <v>6399859</v>
      </c>
      <c r="O66" s="281">
        <v>6265380</v>
      </c>
      <c r="P66" s="281">
        <v>6529328</v>
      </c>
      <c r="Q66" s="281">
        <v>6357838</v>
      </c>
      <c r="R66" s="281">
        <v>6274846</v>
      </c>
      <c r="S66" s="281">
        <v>6165051</v>
      </c>
      <c r="T66" s="281">
        <v>6141817</v>
      </c>
      <c r="U66" s="281">
        <v>6027966</v>
      </c>
      <c r="V66" s="281">
        <v>5971202</v>
      </c>
      <c r="W66" s="281">
        <v>5872332</v>
      </c>
      <c r="X66" s="281">
        <v>5618473</v>
      </c>
      <c r="Y66" s="281">
        <v>5474800</v>
      </c>
      <c r="Z66" s="281">
        <v>5404600</v>
      </c>
      <c r="AA66" s="281">
        <v>5251039</v>
      </c>
      <c r="AB66" s="281">
        <v>5170127</v>
      </c>
      <c r="AC66" s="281">
        <v>5150163</v>
      </c>
      <c r="AD66" s="281">
        <v>5138635</v>
      </c>
      <c r="AE66" s="281">
        <v>5125311</v>
      </c>
    </row>
    <row r="67" spans="1:31">
      <c r="A67" s="874"/>
      <c r="B67" s="27" t="s">
        <v>59</v>
      </c>
      <c r="C67" s="281">
        <v>28784326</v>
      </c>
      <c r="D67" s="281">
        <v>28933524</v>
      </c>
      <c r="E67" s="281">
        <v>29186534</v>
      </c>
      <c r="F67" s="281">
        <v>29344956</v>
      </c>
      <c r="G67" s="281">
        <v>28680272</v>
      </c>
      <c r="H67" s="281">
        <v>28550716</v>
      </c>
      <c r="I67" s="281">
        <v>28800000</v>
      </c>
      <c r="J67" s="281">
        <v>26000000</v>
      </c>
      <c r="K67" s="281">
        <v>25820000</v>
      </c>
      <c r="L67" s="281">
        <v>25360000</v>
      </c>
      <c r="M67" s="281">
        <v>25334000</v>
      </c>
      <c r="N67" s="281">
        <v>24982996</v>
      </c>
      <c r="O67" s="281">
        <v>25082100</v>
      </c>
      <c r="P67" s="281">
        <v>25093896</v>
      </c>
      <c r="Q67" s="281">
        <v>24989032</v>
      </c>
      <c r="R67" s="281">
        <v>24501044</v>
      </c>
      <c r="S67" s="281">
        <v>24302776</v>
      </c>
      <c r="T67" s="281">
        <v>24391112</v>
      </c>
      <c r="U67" s="281">
        <v>24527671</v>
      </c>
      <c r="V67" s="281">
        <v>24122558</v>
      </c>
      <c r="W67" s="281">
        <v>23937984</v>
      </c>
      <c r="X67" s="281">
        <v>23287247</v>
      </c>
      <c r="Y67" s="281">
        <v>22688930</v>
      </c>
      <c r="Z67" s="281">
        <v>22500072</v>
      </c>
      <c r="AA67" s="281">
        <v>22085207</v>
      </c>
      <c r="AB67" s="281">
        <v>21604708</v>
      </c>
      <c r="AC67" s="281">
        <v>21464621</v>
      </c>
      <c r="AD67" s="281">
        <v>21432364</v>
      </c>
      <c r="AE67" s="281">
        <v>21425621</v>
      </c>
    </row>
    <row r="68" spans="1:31">
      <c r="A68" s="874"/>
      <c r="B68" s="27" t="s">
        <v>3244</v>
      </c>
      <c r="C68" s="281">
        <v>1627985</v>
      </c>
      <c r="D68" s="281">
        <v>1602578</v>
      </c>
      <c r="E68" s="281">
        <v>1617404</v>
      </c>
      <c r="F68" s="281">
        <v>1641050</v>
      </c>
      <c r="G68" s="281">
        <v>1530899</v>
      </c>
      <c r="H68" s="281">
        <v>1555595</v>
      </c>
      <c r="I68" s="281">
        <v>1592000</v>
      </c>
      <c r="J68" s="281">
        <v>1663000</v>
      </c>
      <c r="K68" s="281">
        <v>1662000</v>
      </c>
      <c r="L68" s="281">
        <v>1651000</v>
      </c>
      <c r="M68" s="281">
        <v>1656000</v>
      </c>
      <c r="N68" s="281">
        <v>1662259</v>
      </c>
      <c r="O68" s="281">
        <v>1651394</v>
      </c>
      <c r="P68" s="281">
        <v>1614748</v>
      </c>
      <c r="Q68" s="281">
        <v>1613385</v>
      </c>
      <c r="R68" s="281">
        <v>1594494</v>
      </c>
      <c r="S68" s="281">
        <v>1583574</v>
      </c>
      <c r="T68" s="281">
        <v>1579000</v>
      </c>
      <c r="U68" s="281">
        <v>1573701</v>
      </c>
      <c r="V68" s="281">
        <v>1562422</v>
      </c>
      <c r="W68" s="281">
        <v>1522714</v>
      </c>
      <c r="X68" s="281">
        <v>1512453</v>
      </c>
      <c r="Y68" s="281">
        <v>1480839</v>
      </c>
      <c r="Z68" s="281">
        <v>1453612</v>
      </c>
      <c r="AA68" s="281">
        <v>1389659</v>
      </c>
      <c r="AB68" s="281">
        <v>1356892</v>
      </c>
      <c r="AC68" s="281">
        <v>1344307</v>
      </c>
      <c r="AD68" s="281">
        <v>1323370</v>
      </c>
      <c r="AE68" s="281">
        <v>1321219</v>
      </c>
    </row>
    <row r="69" spans="1:31">
      <c r="A69" s="873" t="s">
        <v>32</v>
      </c>
      <c r="B69" s="27" t="s">
        <v>61</v>
      </c>
      <c r="C69" s="281">
        <v>15644800</v>
      </c>
      <c r="D69" s="281">
        <v>13604500</v>
      </c>
      <c r="E69" s="281">
        <v>13699700</v>
      </c>
      <c r="F69" s="281">
        <v>13795600</v>
      </c>
      <c r="G69" s="281">
        <v>17250762</v>
      </c>
      <c r="H69" s="281">
        <v>16713000</v>
      </c>
      <c r="I69" s="281">
        <v>17037000</v>
      </c>
      <c r="J69" s="281">
        <v>17367000</v>
      </c>
      <c r="K69" s="281">
        <v>17704000</v>
      </c>
      <c r="L69" s="281">
        <v>17472118</v>
      </c>
      <c r="M69" s="281">
        <v>17719092</v>
      </c>
      <c r="N69" s="281">
        <v>18500000</v>
      </c>
      <c r="O69" s="281">
        <v>18500000</v>
      </c>
      <c r="P69" s="281">
        <v>18800000</v>
      </c>
      <c r="Q69" s="281">
        <v>19100000</v>
      </c>
      <c r="R69" s="281">
        <v>19245648</v>
      </c>
      <c r="S69" s="281">
        <v>21300000</v>
      </c>
      <c r="T69" s="281">
        <v>22800000</v>
      </c>
      <c r="U69" s="281">
        <v>24531672</v>
      </c>
      <c r="V69" s="281">
        <v>25800000</v>
      </c>
      <c r="W69" s="281">
        <v>26713644</v>
      </c>
      <c r="X69" s="281">
        <v>27715785</v>
      </c>
      <c r="Y69" s="281">
        <v>28730362</v>
      </c>
      <c r="Z69" s="281">
        <v>30503161</v>
      </c>
      <c r="AA69" s="281">
        <v>32106665</v>
      </c>
      <c r="AB69" s="281">
        <v>33630771</v>
      </c>
      <c r="AC69" s="281">
        <v>35256637</v>
      </c>
      <c r="AD69" s="281">
        <v>36584883</v>
      </c>
      <c r="AE69" s="281">
        <v>37913129</v>
      </c>
    </row>
    <row r="70" spans="1:31">
      <c r="A70" s="874"/>
      <c r="B70" s="27" t="s">
        <v>3243</v>
      </c>
      <c r="C70" s="281">
        <v>26954</v>
      </c>
      <c r="D70" s="281">
        <v>25000</v>
      </c>
      <c r="E70" s="281">
        <v>26000</v>
      </c>
      <c r="F70" s="281">
        <v>27000</v>
      </c>
      <c r="G70" s="281">
        <v>27978</v>
      </c>
      <c r="H70" s="281">
        <v>27798</v>
      </c>
      <c r="I70" s="281">
        <v>29000</v>
      </c>
      <c r="J70" s="281">
        <v>29000</v>
      </c>
      <c r="K70" s="281">
        <v>31615</v>
      </c>
      <c r="L70" s="281">
        <v>32000</v>
      </c>
      <c r="M70" s="281">
        <v>32000</v>
      </c>
      <c r="N70" s="281">
        <v>32500</v>
      </c>
      <c r="O70" s="281">
        <v>32000</v>
      </c>
      <c r="P70" s="281">
        <v>32500</v>
      </c>
      <c r="Q70" s="281">
        <v>33000</v>
      </c>
      <c r="R70" s="281">
        <v>33500</v>
      </c>
      <c r="S70" s="281">
        <v>34000</v>
      </c>
      <c r="T70" s="281">
        <v>35000</v>
      </c>
      <c r="U70" s="281">
        <v>35500</v>
      </c>
      <c r="V70" s="281">
        <v>36000</v>
      </c>
      <c r="W70" s="281">
        <v>36554</v>
      </c>
      <c r="X70" s="281">
        <v>37068</v>
      </c>
      <c r="Y70" s="281">
        <v>37552</v>
      </c>
      <c r="Z70" s="281">
        <v>38121</v>
      </c>
      <c r="AA70" s="281">
        <v>23000</v>
      </c>
      <c r="AB70" s="281">
        <v>39408</v>
      </c>
      <c r="AC70" s="281">
        <v>39678</v>
      </c>
      <c r="AD70" s="281">
        <v>40155</v>
      </c>
      <c r="AE70" s="281">
        <v>40641</v>
      </c>
    </row>
    <row r="71" spans="1:31">
      <c r="A71" s="874"/>
      <c r="B71" s="27" t="s">
        <v>58</v>
      </c>
      <c r="C71" s="281">
        <v>10682400</v>
      </c>
      <c r="D71" s="281">
        <v>10361900</v>
      </c>
      <c r="E71" s="281">
        <v>10694200</v>
      </c>
      <c r="F71" s="281">
        <v>11034500</v>
      </c>
      <c r="G71" s="281">
        <v>11643000</v>
      </c>
      <c r="H71" s="281">
        <v>11888955</v>
      </c>
      <c r="I71" s="281">
        <v>12101990</v>
      </c>
      <c r="J71" s="281">
        <v>12324220</v>
      </c>
      <c r="K71" s="281">
        <v>12556240</v>
      </c>
      <c r="L71" s="281">
        <v>12600000</v>
      </c>
      <c r="M71" s="281">
        <v>12500000</v>
      </c>
      <c r="N71" s="281">
        <v>13100000</v>
      </c>
      <c r="O71" s="281">
        <v>13500000</v>
      </c>
      <c r="P71" s="281">
        <v>13600000</v>
      </c>
      <c r="Q71" s="281">
        <v>13600000</v>
      </c>
      <c r="R71" s="281">
        <v>13600000</v>
      </c>
      <c r="S71" s="281">
        <v>15200000</v>
      </c>
      <c r="T71" s="281">
        <v>15600000</v>
      </c>
      <c r="U71" s="281">
        <v>16010526</v>
      </c>
      <c r="V71" s="281">
        <v>16700000</v>
      </c>
      <c r="W71" s="281">
        <v>18026051</v>
      </c>
      <c r="X71" s="281">
        <v>19218470</v>
      </c>
      <c r="Y71" s="281">
        <v>20671873</v>
      </c>
      <c r="Z71" s="281">
        <v>21837174</v>
      </c>
      <c r="AA71" s="281">
        <v>23065728</v>
      </c>
      <c r="AB71" s="281">
        <v>24305431</v>
      </c>
      <c r="AC71" s="281">
        <v>25574446</v>
      </c>
      <c r="AD71" s="281">
        <v>26580497</v>
      </c>
      <c r="AE71" s="281">
        <v>27586547</v>
      </c>
    </row>
    <row r="72" spans="1:31">
      <c r="A72" s="874"/>
      <c r="B72" s="27" t="s">
        <v>59</v>
      </c>
      <c r="C72" s="281">
        <v>3493030</v>
      </c>
      <c r="D72" s="281">
        <v>3552380</v>
      </c>
      <c r="E72" s="281">
        <v>3551250</v>
      </c>
      <c r="F72" s="281">
        <v>3550020</v>
      </c>
      <c r="G72" s="281">
        <v>3488530</v>
      </c>
      <c r="H72" s="281">
        <v>3501233</v>
      </c>
      <c r="I72" s="281">
        <v>3507774</v>
      </c>
      <c r="J72" s="281">
        <v>3514439</v>
      </c>
      <c r="K72" s="281">
        <v>3945256</v>
      </c>
      <c r="L72" s="281">
        <v>3500000</v>
      </c>
      <c r="M72" s="281">
        <v>3500000</v>
      </c>
      <c r="N72" s="281">
        <v>3500000</v>
      </c>
      <c r="O72" s="281">
        <v>3600000</v>
      </c>
      <c r="P72" s="281">
        <v>3600000</v>
      </c>
      <c r="Q72" s="281">
        <v>3600000</v>
      </c>
      <c r="R72" s="281">
        <v>3592700</v>
      </c>
      <c r="S72" s="281">
        <v>6400000</v>
      </c>
      <c r="T72" s="281">
        <v>7000000</v>
      </c>
      <c r="U72" s="281">
        <v>7656250</v>
      </c>
      <c r="V72" s="281">
        <v>8701000</v>
      </c>
      <c r="W72" s="281">
        <v>6168295</v>
      </c>
      <c r="X72" s="281">
        <v>6478463</v>
      </c>
      <c r="Y72" s="281">
        <v>6660143</v>
      </c>
      <c r="Z72" s="281">
        <v>6978292</v>
      </c>
      <c r="AA72" s="281">
        <v>7574304</v>
      </c>
      <c r="AB72" s="281">
        <v>8086540</v>
      </c>
      <c r="AC72" s="281">
        <v>8802462</v>
      </c>
      <c r="AD72" s="281">
        <v>9087935</v>
      </c>
      <c r="AE72" s="281">
        <v>9373407</v>
      </c>
    </row>
    <row r="73" spans="1:31">
      <c r="A73" s="874"/>
      <c r="B73" s="27" t="s">
        <v>3244</v>
      </c>
      <c r="C73" s="281">
        <v>350000</v>
      </c>
      <c r="D73" s="281">
        <v>370000</v>
      </c>
      <c r="E73" s="281">
        <v>390000</v>
      </c>
      <c r="F73" s="281">
        <v>410000</v>
      </c>
      <c r="G73" s="281">
        <v>446338</v>
      </c>
      <c r="H73" s="281">
        <v>450000</v>
      </c>
      <c r="I73" s="281">
        <v>455000</v>
      </c>
      <c r="J73" s="281">
        <v>458000</v>
      </c>
      <c r="K73" s="281">
        <v>455000</v>
      </c>
      <c r="L73" s="281">
        <v>460000</v>
      </c>
      <c r="M73" s="281">
        <v>465000</v>
      </c>
      <c r="N73" s="281">
        <v>470000</v>
      </c>
      <c r="O73" s="281">
        <v>480000</v>
      </c>
      <c r="P73" s="281">
        <v>485000</v>
      </c>
      <c r="Q73" s="281">
        <v>490000</v>
      </c>
      <c r="R73" s="281">
        <v>495000</v>
      </c>
      <c r="S73" s="281">
        <v>500000</v>
      </c>
      <c r="T73" s="281">
        <v>500000</v>
      </c>
      <c r="U73" s="281">
        <v>500000</v>
      </c>
      <c r="V73" s="281">
        <v>505000</v>
      </c>
      <c r="W73" s="281">
        <v>508961</v>
      </c>
      <c r="X73" s="281">
        <v>512936</v>
      </c>
      <c r="Y73" s="281">
        <v>516849</v>
      </c>
      <c r="Z73" s="281">
        <v>520626</v>
      </c>
      <c r="AA73" s="281">
        <v>524288</v>
      </c>
      <c r="AB73" s="281">
        <v>527771</v>
      </c>
      <c r="AC73" s="281">
        <v>529533</v>
      </c>
      <c r="AD73" s="281">
        <v>531712</v>
      </c>
      <c r="AE73" s="281">
        <v>533784</v>
      </c>
    </row>
    <row r="74" spans="1:31">
      <c r="A74" s="873" t="s">
        <v>1</v>
      </c>
      <c r="B74" s="27" t="s">
        <v>61</v>
      </c>
      <c r="C74" s="281">
        <v>2400000</v>
      </c>
      <c r="D74" s="281">
        <v>2200000</v>
      </c>
      <c r="E74" s="281">
        <v>2700516</v>
      </c>
      <c r="F74" s="281">
        <v>2747176</v>
      </c>
      <c r="G74" s="281">
        <v>2904880</v>
      </c>
      <c r="H74" s="281">
        <v>2620987</v>
      </c>
      <c r="I74" s="281">
        <v>2700000</v>
      </c>
      <c r="J74" s="281">
        <v>2517550</v>
      </c>
      <c r="K74" s="281">
        <v>2375473</v>
      </c>
      <c r="L74" s="281">
        <v>2341970</v>
      </c>
      <c r="M74" s="281">
        <v>2566754</v>
      </c>
      <c r="N74" s="281">
        <v>2799965</v>
      </c>
      <c r="O74" s="281">
        <v>2457563</v>
      </c>
      <c r="P74" s="281">
        <v>2315327</v>
      </c>
      <c r="Q74" s="281">
        <v>3038000</v>
      </c>
      <c r="R74" s="281">
        <v>3100000</v>
      </c>
      <c r="S74" s="281">
        <v>2539797</v>
      </c>
      <c r="T74" s="281">
        <v>3922107</v>
      </c>
      <c r="U74" s="281">
        <v>4026658</v>
      </c>
      <c r="V74" s="281">
        <v>4085000</v>
      </c>
      <c r="W74" s="281">
        <v>3946348</v>
      </c>
      <c r="X74" s="281">
        <v>3793263</v>
      </c>
      <c r="Y74" s="281">
        <v>3718729</v>
      </c>
      <c r="Z74" s="281">
        <v>3714667</v>
      </c>
      <c r="AA74" s="281">
        <v>3927432</v>
      </c>
      <c r="AB74" s="281">
        <v>3814438</v>
      </c>
      <c r="AC74" s="281">
        <v>4092774</v>
      </c>
      <c r="AD74" s="281">
        <v>4698972</v>
      </c>
      <c r="AE74" s="281">
        <v>4589016</v>
      </c>
    </row>
    <row r="75" spans="1:31">
      <c r="A75" s="874"/>
      <c r="B75" s="27" t="s">
        <v>3243</v>
      </c>
      <c r="C75" s="707">
        <v>21000</v>
      </c>
      <c r="D75">
        <v>23000</v>
      </c>
      <c r="E75">
        <v>25000</v>
      </c>
      <c r="F75">
        <v>27000</v>
      </c>
      <c r="G75">
        <v>28000</v>
      </c>
      <c r="H75">
        <v>29000</v>
      </c>
      <c r="I75">
        <v>30000</v>
      </c>
      <c r="J75">
        <v>31000</v>
      </c>
      <c r="K75">
        <v>31500</v>
      </c>
      <c r="L75">
        <v>31500</v>
      </c>
      <c r="M75">
        <v>32000</v>
      </c>
      <c r="N75">
        <v>30000</v>
      </c>
      <c r="O75">
        <v>30000</v>
      </c>
      <c r="P75">
        <v>31500</v>
      </c>
      <c r="Q75">
        <v>33000</v>
      </c>
      <c r="R75">
        <v>35000</v>
      </c>
      <c r="S75">
        <v>36000</v>
      </c>
      <c r="T75">
        <v>36500</v>
      </c>
      <c r="U75">
        <v>38000</v>
      </c>
      <c r="V75">
        <v>38000</v>
      </c>
      <c r="W75">
        <v>38299</v>
      </c>
      <c r="X75">
        <v>38716</v>
      </c>
      <c r="Y75">
        <v>39147</v>
      </c>
      <c r="Z75">
        <v>39614</v>
      </c>
      <c r="AA75">
        <v>40095</v>
      </c>
      <c r="AB75">
        <v>41077</v>
      </c>
      <c r="AC75">
        <v>40258</v>
      </c>
      <c r="AD75">
        <v>40782</v>
      </c>
      <c r="AE75">
        <v>41294</v>
      </c>
    </row>
    <row r="76" spans="1:31">
      <c r="A76" s="874"/>
      <c r="B76" s="27" t="s">
        <v>58</v>
      </c>
      <c r="C76" s="281">
        <v>650000</v>
      </c>
      <c r="D76" s="281">
        <v>670000</v>
      </c>
      <c r="E76" s="281">
        <v>700000</v>
      </c>
      <c r="F76" s="281">
        <v>890000</v>
      </c>
      <c r="G76" s="281">
        <v>1069000</v>
      </c>
      <c r="H76" s="281">
        <v>1249000</v>
      </c>
      <c r="I76" s="281">
        <v>1400000</v>
      </c>
      <c r="J76" s="281">
        <v>1500000</v>
      </c>
      <c r="K76" s="281">
        <v>1700000</v>
      </c>
      <c r="L76" s="281">
        <v>1850000</v>
      </c>
      <c r="M76" s="281">
        <v>1950000</v>
      </c>
      <c r="N76" s="281">
        <v>1950000</v>
      </c>
      <c r="O76" s="281">
        <v>2000000</v>
      </c>
      <c r="P76" s="281">
        <v>2000000</v>
      </c>
      <c r="Q76" s="281">
        <v>2100000</v>
      </c>
      <c r="R76" s="281">
        <v>2200000</v>
      </c>
      <c r="S76" s="281">
        <v>2300000</v>
      </c>
      <c r="T76" s="281">
        <v>2350000</v>
      </c>
      <c r="U76" s="281">
        <v>2500000</v>
      </c>
      <c r="V76" s="281">
        <v>2600000</v>
      </c>
      <c r="W76" s="281">
        <v>2705325</v>
      </c>
      <c r="X76" s="281">
        <v>2593329</v>
      </c>
      <c r="Y76" s="281">
        <v>3583696</v>
      </c>
      <c r="Z76" s="281">
        <v>4008197</v>
      </c>
      <c r="AA76" s="281">
        <v>3948861</v>
      </c>
      <c r="AB76" s="281">
        <v>4096786</v>
      </c>
      <c r="AC76" s="281">
        <v>4274742</v>
      </c>
      <c r="AD76" s="281">
        <v>4455860</v>
      </c>
      <c r="AE76" s="281">
        <v>4661702</v>
      </c>
    </row>
    <row r="77" spans="1:31">
      <c r="A77" s="874"/>
      <c r="B77" s="27" t="s">
        <v>59</v>
      </c>
      <c r="C77" s="281">
        <v>74000</v>
      </c>
      <c r="D77" s="281">
        <v>77000</v>
      </c>
      <c r="E77" s="281">
        <v>80000</v>
      </c>
      <c r="F77" s="281">
        <v>99000</v>
      </c>
      <c r="G77" s="281">
        <v>120000</v>
      </c>
      <c r="H77" s="281">
        <v>140000</v>
      </c>
      <c r="I77" s="281">
        <v>150000</v>
      </c>
      <c r="J77" s="281">
        <v>165000</v>
      </c>
      <c r="K77" s="281">
        <v>170000</v>
      </c>
      <c r="L77" s="281">
        <v>180000</v>
      </c>
      <c r="M77" s="281">
        <v>190000</v>
      </c>
      <c r="N77" s="281">
        <v>195000</v>
      </c>
      <c r="O77" s="281">
        <v>200000</v>
      </c>
      <c r="P77" s="281">
        <v>200000</v>
      </c>
      <c r="Q77" s="281">
        <v>210000</v>
      </c>
      <c r="R77" s="281">
        <v>220000</v>
      </c>
      <c r="S77" s="281">
        <v>225000</v>
      </c>
      <c r="T77" s="281">
        <v>230000</v>
      </c>
      <c r="U77" s="281">
        <v>240000</v>
      </c>
      <c r="V77" s="281">
        <v>240000</v>
      </c>
      <c r="W77" s="281">
        <v>241439</v>
      </c>
      <c r="X77" s="281">
        <v>243175</v>
      </c>
      <c r="Y77" s="281">
        <v>170262</v>
      </c>
      <c r="Z77" s="281">
        <v>185105</v>
      </c>
      <c r="AA77" s="281">
        <v>165236</v>
      </c>
      <c r="AB77" s="281">
        <v>213739</v>
      </c>
      <c r="AC77" s="281">
        <v>227652</v>
      </c>
      <c r="AD77" s="281">
        <v>260560</v>
      </c>
      <c r="AE77" s="281">
        <v>243082</v>
      </c>
    </row>
    <row r="78" spans="1:31">
      <c r="A78" s="874"/>
      <c r="B78" s="27" t="s">
        <v>3244</v>
      </c>
      <c r="C78" s="281">
        <v>300000</v>
      </c>
      <c r="D78" s="281">
        <v>320000</v>
      </c>
      <c r="E78" s="281">
        <v>316000</v>
      </c>
      <c r="F78" s="281">
        <v>320000</v>
      </c>
      <c r="G78" s="281">
        <v>324000</v>
      </c>
      <c r="H78" s="281">
        <v>308872</v>
      </c>
      <c r="I78" s="281">
        <v>325000</v>
      </c>
      <c r="J78" s="281">
        <v>276791</v>
      </c>
      <c r="K78" s="281">
        <v>268599</v>
      </c>
      <c r="L78" s="281">
        <v>286726</v>
      </c>
      <c r="M78" s="281">
        <v>301453</v>
      </c>
      <c r="N78" s="281">
        <v>398637</v>
      </c>
      <c r="O78" s="281">
        <v>538393</v>
      </c>
      <c r="P78" s="281">
        <v>704830</v>
      </c>
      <c r="Q78" s="281">
        <v>711707</v>
      </c>
      <c r="R78" s="281">
        <v>715000</v>
      </c>
      <c r="S78" s="281">
        <v>815685</v>
      </c>
      <c r="T78" s="281">
        <v>1517492</v>
      </c>
      <c r="U78" s="281">
        <v>1098951</v>
      </c>
      <c r="V78" s="281">
        <v>1100000</v>
      </c>
      <c r="W78" s="281">
        <v>1010301</v>
      </c>
      <c r="X78" s="281">
        <v>1051082</v>
      </c>
      <c r="Y78" s="281">
        <v>1082765</v>
      </c>
      <c r="Z78" s="281">
        <v>1292287</v>
      </c>
      <c r="AA78" s="281">
        <v>1331576</v>
      </c>
      <c r="AB78" s="281">
        <v>1166924</v>
      </c>
      <c r="AC78" s="281">
        <v>1176448</v>
      </c>
      <c r="AD78" s="281">
        <v>1160842</v>
      </c>
      <c r="AE78" s="281">
        <v>1194741</v>
      </c>
    </row>
    <row r="79" spans="1:31">
      <c r="A79" s="873" t="s">
        <v>23</v>
      </c>
      <c r="B79" s="27" t="s">
        <v>61</v>
      </c>
      <c r="C79" s="281">
        <v>4500000</v>
      </c>
      <c r="D79" s="281">
        <v>5436214</v>
      </c>
      <c r="E79" s="281">
        <v>5400000</v>
      </c>
      <c r="F79" s="281">
        <v>5668000</v>
      </c>
      <c r="G79" s="281">
        <v>6068760</v>
      </c>
      <c r="H79" s="281">
        <v>6186000</v>
      </c>
      <c r="I79" s="281">
        <v>6270000</v>
      </c>
      <c r="J79" s="281">
        <v>5673000</v>
      </c>
      <c r="K79" s="281">
        <v>5405000</v>
      </c>
      <c r="L79" s="281">
        <v>5227000</v>
      </c>
      <c r="M79" s="281">
        <v>5227000</v>
      </c>
      <c r="N79" s="281">
        <v>4987000</v>
      </c>
      <c r="O79" s="281">
        <v>5048000</v>
      </c>
      <c r="P79" s="281">
        <v>5012000</v>
      </c>
      <c r="Q79" s="281">
        <v>5331000</v>
      </c>
      <c r="R79" s="281">
        <v>5773620</v>
      </c>
      <c r="S79" s="281">
        <v>6058388</v>
      </c>
      <c r="T79" s="281">
        <v>6100000</v>
      </c>
      <c r="U79" s="281">
        <v>6150000</v>
      </c>
      <c r="V79" s="281">
        <v>4868357</v>
      </c>
      <c r="W79" s="281">
        <v>5477338</v>
      </c>
      <c r="X79" s="281">
        <v>5528242</v>
      </c>
      <c r="Y79" s="281">
        <v>5333343</v>
      </c>
      <c r="Z79" s="281">
        <v>5320047</v>
      </c>
      <c r="AA79" s="281">
        <v>5057563</v>
      </c>
      <c r="AB79" s="281">
        <v>5195154</v>
      </c>
      <c r="AC79" s="281">
        <v>5478648</v>
      </c>
      <c r="AD79" s="281">
        <v>5533727</v>
      </c>
      <c r="AE79" s="281">
        <v>5754985</v>
      </c>
    </row>
    <row r="80" spans="1:31">
      <c r="A80" s="874"/>
      <c r="B80" s="27" t="s">
        <v>3243</v>
      </c>
      <c r="C80" s="281">
        <v>15000</v>
      </c>
      <c r="D80" s="281">
        <v>15000</v>
      </c>
      <c r="E80" s="281">
        <v>14000</v>
      </c>
      <c r="F80" s="281">
        <v>14500</v>
      </c>
      <c r="G80" s="281">
        <v>15500</v>
      </c>
      <c r="H80" s="281">
        <v>17500</v>
      </c>
      <c r="I80" s="281">
        <v>20000</v>
      </c>
      <c r="J80" s="281">
        <v>22000</v>
      </c>
      <c r="K80" s="281">
        <v>24000</v>
      </c>
      <c r="L80" s="281">
        <v>26000</v>
      </c>
      <c r="M80" s="281">
        <v>27000</v>
      </c>
      <c r="N80" s="281">
        <v>28000</v>
      </c>
      <c r="O80" s="281">
        <v>30000</v>
      </c>
      <c r="P80" s="281">
        <v>29298</v>
      </c>
      <c r="Q80" s="281">
        <v>29095</v>
      </c>
      <c r="R80" s="281">
        <v>23367</v>
      </c>
      <c r="S80" s="281">
        <v>20951</v>
      </c>
      <c r="T80" s="281">
        <v>18514</v>
      </c>
      <c r="U80" s="281">
        <v>16063</v>
      </c>
      <c r="V80" s="281">
        <v>13311</v>
      </c>
      <c r="W80" s="281">
        <v>14278</v>
      </c>
      <c r="X80" s="281">
        <v>14849</v>
      </c>
      <c r="Y80" s="281">
        <v>15551</v>
      </c>
      <c r="Z80" s="281">
        <v>14893</v>
      </c>
      <c r="AA80" s="281">
        <v>17000</v>
      </c>
      <c r="AB80" s="281">
        <v>16200</v>
      </c>
      <c r="AC80" s="281">
        <v>17995</v>
      </c>
      <c r="AD80" s="281">
        <v>19855</v>
      </c>
      <c r="AE80" s="281">
        <v>17510</v>
      </c>
    </row>
    <row r="81" spans="1:31">
      <c r="A81" s="874"/>
      <c r="B81" s="27" t="s">
        <v>58</v>
      </c>
      <c r="C81" s="281">
        <v>2615000</v>
      </c>
      <c r="D81" s="281">
        <v>2705462</v>
      </c>
      <c r="E81" s="281">
        <v>2700000</v>
      </c>
      <c r="F81" s="281">
        <v>2750000</v>
      </c>
      <c r="G81" s="281">
        <v>2909870</v>
      </c>
      <c r="H81" s="281">
        <v>3200000</v>
      </c>
      <c r="I81" s="281">
        <v>3657000</v>
      </c>
      <c r="J81" s="281">
        <v>3378000</v>
      </c>
      <c r="K81" s="281">
        <v>3260000</v>
      </c>
      <c r="L81" s="281">
        <v>3105000</v>
      </c>
      <c r="M81" s="281">
        <v>3248000</v>
      </c>
      <c r="N81" s="281">
        <v>3269000</v>
      </c>
      <c r="O81" s="281">
        <v>3320000</v>
      </c>
      <c r="P81" s="281">
        <v>3170000</v>
      </c>
      <c r="Q81" s="281">
        <v>4207000</v>
      </c>
      <c r="R81" s="281">
        <v>4665875</v>
      </c>
      <c r="S81" s="281">
        <v>4719278</v>
      </c>
      <c r="T81" s="281">
        <v>4900000</v>
      </c>
      <c r="U81" s="281">
        <v>5000000</v>
      </c>
      <c r="V81" s="281">
        <v>4243102</v>
      </c>
      <c r="W81" s="281">
        <v>4049528</v>
      </c>
      <c r="X81" s="281">
        <v>3393964</v>
      </c>
      <c r="Y81" s="281">
        <v>4692803</v>
      </c>
      <c r="Z81" s="281">
        <v>5054753</v>
      </c>
      <c r="AA81" s="281">
        <v>5721322</v>
      </c>
      <c r="AB81" s="281">
        <v>5772766</v>
      </c>
      <c r="AC81" s="281">
        <v>5928807</v>
      </c>
      <c r="AD81" s="281">
        <v>6171932</v>
      </c>
      <c r="AE81" s="281">
        <v>6464047</v>
      </c>
    </row>
    <row r="82" spans="1:31">
      <c r="A82" s="874"/>
      <c r="B82" s="27" t="s">
        <v>59</v>
      </c>
      <c r="C82" s="281">
        <v>487000</v>
      </c>
      <c r="D82" s="281">
        <v>530391</v>
      </c>
      <c r="E82" s="281">
        <v>510000</v>
      </c>
      <c r="F82" s="281">
        <v>520000</v>
      </c>
      <c r="G82" s="281">
        <v>640175</v>
      </c>
      <c r="H82" s="281">
        <v>690000</v>
      </c>
      <c r="I82" s="281">
        <v>598000</v>
      </c>
      <c r="J82" s="281">
        <v>576000</v>
      </c>
      <c r="K82" s="281">
        <v>511000</v>
      </c>
      <c r="L82" s="281">
        <v>478000</v>
      </c>
      <c r="M82" s="281">
        <v>420000</v>
      </c>
      <c r="N82" s="281">
        <v>410000</v>
      </c>
      <c r="O82" s="281">
        <v>390000</v>
      </c>
      <c r="P82" s="281">
        <v>405033</v>
      </c>
      <c r="Q82" s="281">
        <v>315000</v>
      </c>
      <c r="R82" s="281">
        <v>309305</v>
      </c>
      <c r="S82" s="281">
        <v>309429</v>
      </c>
      <c r="T82" s="281">
        <v>312000</v>
      </c>
      <c r="U82" s="281">
        <v>320000</v>
      </c>
      <c r="V82" s="281">
        <v>312733</v>
      </c>
      <c r="W82" s="281">
        <v>456627</v>
      </c>
      <c r="X82" s="281">
        <v>504305</v>
      </c>
      <c r="Y82" s="281">
        <v>349828</v>
      </c>
      <c r="Z82" s="281">
        <v>355906</v>
      </c>
      <c r="AA82" s="281">
        <v>352608</v>
      </c>
      <c r="AB82" s="281">
        <v>376033</v>
      </c>
      <c r="AC82" s="281">
        <v>361516</v>
      </c>
      <c r="AD82" s="281">
        <v>431957</v>
      </c>
      <c r="AE82" s="281">
        <v>512758</v>
      </c>
    </row>
    <row r="83" spans="1:31">
      <c r="A83" s="874"/>
      <c r="B83" s="27" t="s">
        <v>3244</v>
      </c>
      <c r="C83" s="281">
        <v>277000</v>
      </c>
      <c r="D83" s="281">
        <v>265650</v>
      </c>
      <c r="E83" s="281">
        <v>260000</v>
      </c>
      <c r="F83" s="281">
        <v>270000</v>
      </c>
      <c r="G83" s="281">
        <v>278811</v>
      </c>
      <c r="H83" s="281">
        <v>300000</v>
      </c>
      <c r="I83" s="281">
        <v>360000</v>
      </c>
      <c r="J83" s="281">
        <v>282000</v>
      </c>
      <c r="K83" s="281">
        <v>216000</v>
      </c>
      <c r="L83" s="281">
        <v>203000</v>
      </c>
      <c r="M83" s="281">
        <v>168000</v>
      </c>
      <c r="N83" s="281">
        <v>218000</v>
      </c>
      <c r="O83" s="281">
        <v>180000</v>
      </c>
      <c r="P83" s="281">
        <v>200000</v>
      </c>
      <c r="Q83" s="281">
        <v>350000</v>
      </c>
      <c r="R83" s="281">
        <v>391174</v>
      </c>
      <c r="S83" s="281">
        <v>396277</v>
      </c>
      <c r="T83" s="281">
        <v>311388</v>
      </c>
      <c r="U83" s="281">
        <v>284074</v>
      </c>
      <c r="V83" s="281">
        <v>238145</v>
      </c>
      <c r="W83" s="281">
        <v>345249</v>
      </c>
      <c r="X83" s="281">
        <v>425540</v>
      </c>
      <c r="Y83" s="281">
        <v>242020</v>
      </c>
      <c r="Z83" s="281">
        <v>231459</v>
      </c>
      <c r="AA83" s="281">
        <v>182896</v>
      </c>
      <c r="AB83" s="281">
        <v>269508</v>
      </c>
      <c r="AC83" s="281">
        <v>278106</v>
      </c>
      <c r="AD83" s="281">
        <v>362732</v>
      </c>
      <c r="AE83" s="281">
        <v>362906</v>
      </c>
    </row>
    <row r="84" spans="1:31" ht="15.6">
      <c r="A84" s="873" t="s">
        <v>28</v>
      </c>
      <c r="B84" s="27" t="s">
        <v>61</v>
      </c>
      <c r="C84" s="708">
        <f>C4+C9+C14+C19+C24+C29+C34+C39+C44+C49+C54+C59+C64+C69+C74+C79</f>
        <v>57067429</v>
      </c>
      <c r="D84" s="708">
        <f t="shared" ref="D84:AE88" si="0">D4+D9+D14+D19+D24+D29+D34+D39+D44+D49+D54+D59+D64+D69+D74+D79</f>
        <v>56056953</v>
      </c>
      <c r="E84" s="708">
        <f t="shared" si="0"/>
        <v>57265709</v>
      </c>
      <c r="F84" s="708">
        <f t="shared" si="0"/>
        <v>58326709</v>
      </c>
      <c r="G84" s="708">
        <f t="shared" si="0"/>
        <v>62962655</v>
      </c>
      <c r="H84" s="708">
        <f t="shared" si="0"/>
        <v>62374668</v>
      </c>
      <c r="I84" s="708">
        <f t="shared" si="0"/>
        <v>60851191</v>
      </c>
      <c r="J84" s="708">
        <f t="shared" si="0"/>
        <v>58917596</v>
      </c>
      <c r="K84" s="708">
        <f t="shared" si="0"/>
        <v>59046674</v>
      </c>
      <c r="L84" s="708">
        <f t="shared" si="0"/>
        <v>58669958</v>
      </c>
      <c r="M84" s="708">
        <f t="shared" si="0"/>
        <v>62253959</v>
      </c>
      <c r="N84" s="708">
        <f t="shared" si="0"/>
        <v>61963574</v>
      </c>
      <c r="O84" s="708">
        <f t="shared" si="0"/>
        <v>62550004</v>
      </c>
      <c r="P84" s="708">
        <f t="shared" si="0"/>
        <v>63093950</v>
      </c>
      <c r="Q84" s="708">
        <f t="shared" si="0"/>
        <v>64578215</v>
      </c>
      <c r="R84" s="708">
        <f t="shared" si="0"/>
        <v>65668973</v>
      </c>
      <c r="S84" s="708">
        <f t="shared" si="0"/>
        <v>67606535</v>
      </c>
      <c r="T84" s="708">
        <f t="shared" si="0"/>
        <v>71527324</v>
      </c>
      <c r="U84" s="708">
        <f t="shared" si="0"/>
        <v>73209785</v>
      </c>
      <c r="V84" s="708">
        <f t="shared" si="0"/>
        <v>73522282</v>
      </c>
      <c r="W84" s="708">
        <f t="shared" si="0"/>
        <v>74859087</v>
      </c>
      <c r="X84" s="708">
        <f t="shared" si="0"/>
        <v>75949305</v>
      </c>
      <c r="Y84" s="708">
        <f t="shared" si="0"/>
        <v>75659198</v>
      </c>
      <c r="Z84" s="708">
        <f t="shared" si="0"/>
        <v>75961861</v>
      </c>
      <c r="AA84" s="708">
        <f t="shared" si="0"/>
        <v>77178941</v>
      </c>
      <c r="AB84" s="708">
        <f t="shared" si="0"/>
        <v>77941070</v>
      </c>
      <c r="AC84" s="708">
        <f t="shared" si="0"/>
        <v>79425373</v>
      </c>
      <c r="AD84" s="708">
        <f t="shared" si="0"/>
        <v>81913679</v>
      </c>
      <c r="AE84" s="708">
        <f t="shared" si="0"/>
        <v>85138897</v>
      </c>
    </row>
    <row r="85" spans="1:31" ht="15.6">
      <c r="A85" s="874"/>
      <c r="B85" s="27" t="s">
        <v>3243</v>
      </c>
      <c r="C85" s="708">
        <f t="shared" ref="C85:R87" si="1">C5+C10+C15+C20+C25+C30+C35+C40+C45+C50+C55+C60+C65+C70+C75+C80</f>
        <v>259887</v>
      </c>
      <c r="D85" s="708">
        <f t="shared" si="1"/>
        <v>272740</v>
      </c>
      <c r="E85" s="708">
        <f t="shared" si="1"/>
        <v>279674</v>
      </c>
      <c r="F85" s="708">
        <f t="shared" si="1"/>
        <v>283726</v>
      </c>
      <c r="G85" s="708">
        <f t="shared" si="1"/>
        <v>293276</v>
      </c>
      <c r="H85" s="708">
        <f t="shared" si="1"/>
        <v>304603</v>
      </c>
      <c r="I85" s="708">
        <f t="shared" si="1"/>
        <v>323216</v>
      </c>
      <c r="J85" s="708">
        <f t="shared" si="1"/>
        <v>336442</v>
      </c>
      <c r="K85" s="708">
        <f t="shared" si="1"/>
        <v>330537</v>
      </c>
      <c r="L85" s="708">
        <f t="shared" si="1"/>
        <v>335018</v>
      </c>
      <c r="M85" s="708">
        <f t="shared" si="1"/>
        <v>312686</v>
      </c>
      <c r="N85" s="708">
        <f t="shared" si="1"/>
        <v>322965</v>
      </c>
      <c r="O85" s="708">
        <f t="shared" si="1"/>
        <v>343471</v>
      </c>
      <c r="P85" s="708">
        <f t="shared" si="1"/>
        <v>376647</v>
      </c>
      <c r="Q85" s="708">
        <f t="shared" si="1"/>
        <v>403491</v>
      </c>
      <c r="R85" s="708">
        <f t="shared" si="1"/>
        <v>416851</v>
      </c>
      <c r="S85" s="708">
        <f t="shared" si="0"/>
        <v>419607</v>
      </c>
      <c r="T85" s="708">
        <f t="shared" si="0"/>
        <v>421109</v>
      </c>
      <c r="U85" s="708">
        <f t="shared" si="0"/>
        <v>388567</v>
      </c>
      <c r="V85" s="708">
        <f t="shared" si="0"/>
        <v>395305</v>
      </c>
      <c r="W85" s="708">
        <f t="shared" si="0"/>
        <v>399849</v>
      </c>
      <c r="X85" s="708">
        <f t="shared" si="0"/>
        <v>405507</v>
      </c>
      <c r="Y85" s="708">
        <f t="shared" si="0"/>
        <v>412178</v>
      </c>
      <c r="Z85" s="708">
        <f t="shared" si="0"/>
        <v>417343</v>
      </c>
      <c r="AA85" s="708">
        <f t="shared" si="0"/>
        <v>413122</v>
      </c>
      <c r="AB85" s="708">
        <f t="shared" si="0"/>
        <v>429415</v>
      </c>
      <c r="AC85" s="708">
        <f t="shared" si="0"/>
        <v>434853</v>
      </c>
      <c r="AD85" s="708">
        <f t="shared" si="0"/>
        <v>443998</v>
      </c>
      <c r="AE85" s="708">
        <f t="shared" si="0"/>
        <v>439546</v>
      </c>
    </row>
    <row r="86" spans="1:31" ht="15.6">
      <c r="A86" s="874"/>
      <c r="B86" s="27" t="s">
        <v>58</v>
      </c>
      <c r="C86" s="708">
        <f t="shared" si="1"/>
        <v>37553866</v>
      </c>
      <c r="D86" s="708">
        <f t="shared" si="0"/>
        <v>38178369</v>
      </c>
      <c r="E86" s="708">
        <f t="shared" si="0"/>
        <v>39868113</v>
      </c>
      <c r="F86" s="708">
        <f t="shared" si="0"/>
        <v>40164197</v>
      </c>
      <c r="G86" s="708">
        <f t="shared" si="0"/>
        <v>40747079</v>
      </c>
      <c r="H86" s="708">
        <f t="shared" si="0"/>
        <v>42287659</v>
      </c>
      <c r="I86" s="708">
        <f t="shared" si="0"/>
        <v>43265208</v>
      </c>
      <c r="J86" s="708">
        <f t="shared" si="0"/>
        <v>43435401</v>
      </c>
      <c r="K86" s="708">
        <f t="shared" si="0"/>
        <v>43267798</v>
      </c>
      <c r="L86" s="708">
        <f t="shared" si="0"/>
        <v>43920173</v>
      </c>
      <c r="M86" s="708">
        <f t="shared" si="0"/>
        <v>44826620</v>
      </c>
      <c r="N86" s="708">
        <f t="shared" si="0"/>
        <v>45350689</v>
      </c>
      <c r="O86" s="708">
        <f t="shared" si="0"/>
        <v>46005751</v>
      </c>
      <c r="P86" s="708">
        <f t="shared" si="0"/>
        <v>47547010</v>
      </c>
      <c r="Q86" s="708">
        <f t="shared" si="0"/>
        <v>48264599</v>
      </c>
      <c r="R86" s="708">
        <f t="shared" si="0"/>
        <v>49402296</v>
      </c>
      <c r="S86" s="708">
        <f t="shared" si="0"/>
        <v>51678798</v>
      </c>
      <c r="T86" s="708">
        <f t="shared" si="0"/>
        <v>53020528</v>
      </c>
      <c r="U86" s="708">
        <f t="shared" si="0"/>
        <v>53826365</v>
      </c>
      <c r="V86" s="708">
        <f t="shared" si="0"/>
        <v>54655926</v>
      </c>
      <c r="W86" s="708">
        <f t="shared" si="0"/>
        <v>54980231</v>
      </c>
      <c r="X86" s="708">
        <f t="shared" si="0"/>
        <v>56563903</v>
      </c>
      <c r="Y86" s="708">
        <f t="shared" si="0"/>
        <v>59553198</v>
      </c>
      <c r="Z86" s="708">
        <f t="shared" si="0"/>
        <v>62442410</v>
      </c>
      <c r="AA86" s="708">
        <f t="shared" si="0"/>
        <v>65385864</v>
      </c>
      <c r="AB86" s="708">
        <f t="shared" si="0"/>
        <v>67654625</v>
      </c>
      <c r="AC86" s="708">
        <f t="shared" si="0"/>
        <v>69819829</v>
      </c>
      <c r="AD86" s="708">
        <f t="shared" si="0"/>
        <v>73804434</v>
      </c>
      <c r="AE86" s="708">
        <f t="shared" si="0"/>
        <v>75391816</v>
      </c>
    </row>
    <row r="87" spans="1:31" ht="15.6">
      <c r="A87" s="874"/>
      <c r="B87" s="27" t="s">
        <v>59</v>
      </c>
      <c r="C87" s="708">
        <f t="shared" si="1"/>
        <v>39092125</v>
      </c>
      <c r="D87" s="708">
        <f t="shared" si="0"/>
        <v>38882913</v>
      </c>
      <c r="E87" s="708">
        <f t="shared" si="0"/>
        <v>39356308</v>
      </c>
      <c r="F87" s="708">
        <f t="shared" si="0"/>
        <v>38906127</v>
      </c>
      <c r="G87" s="708">
        <f t="shared" si="0"/>
        <v>38765694</v>
      </c>
      <c r="H87" s="708">
        <f t="shared" si="0"/>
        <v>38976533</v>
      </c>
      <c r="I87" s="708">
        <f t="shared" si="0"/>
        <v>39018240</v>
      </c>
      <c r="J87" s="708">
        <f t="shared" si="0"/>
        <v>36785317</v>
      </c>
      <c r="K87" s="708">
        <f t="shared" si="0"/>
        <v>37249513</v>
      </c>
      <c r="L87" s="708">
        <f t="shared" si="0"/>
        <v>36225683</v>
      </c>
      <c r="M87" s="708">
        <f t="shared" si="0"/>
        <v>36172321</v>
      </c>
      <c r="N87" s="708">
        <f t="shared" si="0"/>
        <v>35688416</v>
      </c>
      <c r="O87" s="708">
        <f t="shared" si="0"/>
        <v>36051869</v>
      </c>
      <c r="P87" s="708">
        <f t="shared" si="0"/>
        <v>36645523</v>
      </c>
      <c r="Q87" s="708">
        <f t="shared" si="0"/>
        <v>36436442</v>
      </c>
      <c r="R87" s="708">
        <f t="shared" si="0"/>
        <v>36076712</v>
      </c>
      <c r="S87" s="708">
        <f t="shared" si="0"/>
        <v>38827680</v>
      </c>
      <c r="T87" s="708">
        <f t="shared" si="0"/>
        <v>39425705</v>
      </c>
      <c r="U87" s="708">
        <f t="shared" si="0"/>
        <v>39974714</v>
      </c>
      <c r="V87" s="708">
        <f t="shared" si="0"/>
        <v>40368590</v>
      </c>
      <c r="W87" s="708">
        <f t="shared" si="0"/>
        <v>37719719</v>
      </c>
      <c r="X87" s="708">
        <f t="shared" si="0"/>
        <v>37374041</v>
      </c>
      <c r="Y87" s="708">
        <f t="shared" si="0"/>
        <v>37503701</v>
      </c>
      <c r="Z87" s="708">
        <f t="shared" si="0"/>
        <v>37061592</v>
      </c>
      <c r="AA87" s="708">
        <f t="shared" si="0"/>
        <v>37101645</v>
      </c>
      <c r="AB87" s="708">
        <f t="shared" si="0"/>
        <v>35994456</v>
      </c>
      <c r="AC87" s="708">
        <f t="shared" si="0"/>
        <v>37530449</v>
      </c>
      <c r="AD87" s="708">
        <f t="shared" si="0"/>
        <v>39628038</v>
      </c>
      <c r="AE87" s="708">
        <f t="shared" si="0"/>
        <v>39213076</v>
      </c>
    </row>
    <row r="88" spans="1:31" ht="15.6">
      <c r="A88" s="874"/>
      <c r="B88" s="27" t="s">
        <v>3244</v>
      </c>
      <c r="C88" s="708">
        <f>C8+C13+C18+C23+C28+C33+C38+C43+C48+C53+C58+C63+C68+C73+C78+C83</f>
        <v>8122381</v>
      </c>
      <c r="D88" s="708">
        <f t="shared" si="0"/>
        <v>8197679</v>
      </c>
      <c r="E88" s="708">
        <f t="shared" si="0"/>
        <v>8408737</v>
      </c>
      <c r="F88" s="708">
        <f t="shared" si="0"/>
        <v>8089723</v>
      </c>
      <c r="G88" s="708">
        <f t="shared" si="0"/>
        <v>7770329</v>
      </c>
      <c r="H88" s="708">
        <f t="shared" si="0"/>
        <v>8059604</v>
      </c>
      <c r="I88" s="708">
        <f t="shared" si="0"/>
        <v>7312045</v>
      </c>
      <c r="J88" s="708">
        <f t="shared" si="0"/>
        <v>7352921</v>
      </c>
      <c r="K88" s="708">
        <f t="shared" si="0"/>
        <v>7107540</v>
      </c>
      <c r="L88" s="708">
        <f t="shared" si="0"/>
        <v>7511783</v>
      </c>
      <c r="M88" s="708">
        <f t="shared" si="0"/>
        <v>8370593</v>
      </c>
      <c r="N88" s="708">
        <f t="shared" si="0"/>
        <v>8396149</v>
      </c>
      <c r="O88" s="708">
        <f t="shared" si="0"/>
        <v>9142320</v>
      </c>
      <c r="P88" s="708">
        <f t="shared" si="0"/>
        <v>9845945</v>
      </c>
      <c r="Q88" s="708">
        <f t="shared" si="0"/>
        <v>10270208</v>
      </c>
      <c r="R88" s="708">
        <f t="shared" si="0"/>
        <v>10960159</v>
      </c>
      <c r="S88" s="708">
        <f t="shared" si="0"/>
        <v>11766369</v>
      </c>
      <c r="T88" s="708">
        <f t="shared" si="0"/>
        <v>13195959</v>
      </c>
      <c r="U88" s="708">
        <f t="shared" si="0"/>
        <v>12906440</v>
      </c>
      <c r="V88" s="708">
        <f t="shared" si="0"/>
        <v>13653494</v>
      </c>
      <c r="W88" s="708">
        <f t="shared" si="0"/>
        <v>14137156</v>
      </c>
      <c r="X88" s="708">
        <f t="shared" si="0"/>
        <v>14274328</v>
      </c>
      <c r="Y88" s="708">
        <f t="shared" si="0"/>
        <v>14036707</v>
      </c>
      <c r="Z88" s="708">
        <f t="shared" si="0"/>
        <v>17374958</v>
      </c>
      <c r="AA88" s="708">
        <f t="shared" si="0"/>
        <v>19425064</v>
      </c>
      <c r="AB88" s="708">
        <f t="shared" si="0"/>
        <v>18931068</v>
      </c>
      <c r="AC88" s="708">
        <f t="shared" si="0"/>
        <v>19186162</v>
      </c>
      <c r="AD88" s="708">
        <f t="shared" si="0"/>
        <v>20656604</v>
      </c>
      <c r="AE88" s="708">
        <f t="shared" si="0"/>
        <v>20767005</v>
      </c>
    </row>
    <row r="89" spans="1:31">
      <c r="A89" s="36"/>
      <c r="B89" s="41"/>
      <c r="C89" s="17"/>
      <c r="D89" s="17"/>
      <c r="E89" s="17"/>
      <c r="F89" s="17"/>
      <c r="G89" s="17"/>
      <c r="H89" s="17"/>
      <c r="I89" s="17"/>
      <c r="J89" s="17"/>
      <c r="K89" s="17"/>
      <c r="L89" s="17"/>
      <c r="M89" s="17"/>
      <c r="N89" s="17"/>
      <c r="O89" s="17"/>
      <c r="P89" s="17"/>
      <c r="Q89" s="17"/>
      <c r="R89" s="17"/>
      <c r="S89" s="17"/>
      <c r="T89" s="17"/>
    </row>
    <row r="90" spans="1:31">
      <c r="A90" s="17" t="s">
        <v>3246</v>
      </c>
      <c r="B90" s="41"/>
      <c r="C90" s="17"/>
      <c r="D90" s="17"/>
      <c r="E90" s="17"/>
      <c r="F90" s="17"/>
      <c r="G90" s="17"/>
      <c r="H90" s="17"/>
      <c r="I90" s="17"/>
      <c r="J90" s="17"/>
      <c r="K90" s="17"/>
      <c r="L90" s="17"/>
      <c r="M90" s="17"/>
      <c r="N90" s="17"/>
      <c r="O90" s="17"/>
      <c r="P90" s="17"/>
      <c r="Q90" s="17"/>
      <c r="R90" s="17"/>
      <c r="S90" s="17"/>
      <c r="T90" s="17"/>
    </row>
    <row r="91" spans="1:31">
      <c r="A91" s="36"/>
      <c r="B91" s="41"/>
      <c r="C91" s="17"/>
      <c r="D91" s="17"/>
      <c r="E91" s="17"/>
      <c r="F91" s="17"/>
      <c r="G91" s="17"/>
      <c r="H91" s="17"/>
      <c r="I91" s="17"/>
      <c r="J91" s="17"/>
      <c r="K91" s="17"/>
      <c r="L91" s="17"/>
      <c r="M91" s="17"/>
      <c r="N91" s="17"/>
      <c r="O91" s="17"/>
      <c r="P91" s="17"/>
      <c r="Q91" s="17"/>
      <c r="R91" s="17"/>
      <c r="S91" s="17"/>
      <c r="T91" s="17"/>
    </row>
    <row r="92" spans="1:31">
      <c r="A92" s="36"/>
      <c r="B92" s="41"/>
      <c r="C92" s="17"/>
      <c r="D92" s="17"/>
      <c r="E92" s="17"/>
      <c r="F92" s="17"/>
      <c r="G92" s="17"/>
      <c r="H92" s="17"/>
      <c r="I92" s="17"/>
      <c r="J92" s="17"/>
      <c r="K92" s="17"/>
      <c r="L92" s="17"/>
      <c r="M92" s="17"/>
      <c r="N92" s="17"/>
      <c r="O92" s="17"/>
      <c r="P92" s="17"/>
      <c r="Q92" s="17"/>
      <c r="R92" s="17"/>
      <c r="S92" s="17"/>
      <c r="T92" s="17"/>
    </row>
    <row r="93" spans="1:31">
      <c r="A93" s="36"/>
      <c r="B93" s="41"/>
      <c r="C93" s="17"/>
      <c r="D93" s="17"/>
      <c r="E93" s="17"/>
      <c r="F93" s="17"/>
      <c r="G93" s="17"/>
      <c r="H93" s="17"/>
      <c r="I93" s="17"/>
      <c r="J93" s="17"/>
      <c r="K93" s="17"/>
      <c r="L93" s="17"/>
      <c r="M93" s="17"/>
      <c r="N93" s="17"/>
      <c r="O93" s="17"/>
      <c r="P93" s="17"/>
      <c r="Q93" s="17"/>
      <c r="R93" s="17"/>
      <c r="S93" s="17"/>
      <c r="T93" s="17"/>
    </row>
    <row r="94" spans="1:31">
      <c r="A94" s="36"/>
      <c r="B94" s="41"/>
      <c r="C94" s="17"/>
      <c r="D94" s="17"/>
      <c r="E94" s="17"/>
      <c r="F94" s="17"/>
      <c r="G94" s="17"/>
      <c r="H94" s="17"/>
      <c r="I94" s="17"/>
      <c r="J94" s="17"/>
      <c r="K94" s="17"/>
      <c r="L94" s="17"/>
      <c r="M94" s="17"/>
      <c r="N94" s="17"/>
      <c r="O94" s="17"/>
      <c r="P94" s="17"/>
      <c r="Q94" s="17"/>
      <c r="R94" s="17"/>
      <c r="S94" s="17"/>
      <c r="T94" s="17"/>
    </row>
    <row r="95" spans="1:31">
      <c r="A95" s="36"/>
      <c r="B95" s="41"/>
      <c r="C95" s="17"/>
      <c r="D95" s="17"/>
      <c r="E95" s="17"/>
      <c r="F95" s="17"/>
      <c r="G95" s="17"/>
      <c r="H95" s="17"/>
      <c r="I95" s="17"/>
      <c r="J95" s="17"/>
      <c r="K95" s="17"/>
      <c r="L95" s="17"/>
      <c r="M95" s="17"/>
      <c r="N95" s="17"/>
      <c r="O95" s="17"/>
      <c r="P95" s="17"/>
      <c r="Q95" s="17"/>
      <c r="R95" s="17"/>
      <c r="S95" s="17"/>
      <c r="T95" s="17"/>
    </row>
    <row r="96" spans="1:31">
      <c r="A96" s="36"/>
      <c r="B96" s="41"/>
      <c r="C96" s="17"/>
      <c r="D96" s="17"/>
      <c r="E96" s="17"/>
      <c r="F96" s="17"/>
      <c r="G96" s="17"/>
      <c r="H96" s="17"/>
      <c r="I96" s="17"/>
      <c r="J96" s="17"/>
      <c r="K96" s="17"/>
      <c r="L96" s="17"/>
      <c r="M96" s="17"/>
      <c r="N96" s="17"/>
      <c r="O96" s="17"/>
      <c r="P96" s="17"/>
      <c r="Q96" s="17"/>
      <c r="R96" s="17"/>
      <c r="S96" s="17"/>
      <c r="T96" s="17"/>
    </row>
    <row r="97" spans="1:20">
      <c r="A97" s="36"/>
      <c r="B97" s="41"/>
      <c r="C97" s="17"/>
      <c r="D97" s="17"/>
      <c r="E97" s="17"/>
      <c r="F97" s="17"/>
      <c r="G97" s="17"/>
      <c r="H97" s="17"/>
      <c r="I97" s="17"/>
      <c r="J97" s="17"/>
      <c r="K97" s="17"/>
      <c r="L97" s="17"/>
      <c r="M97" s="17"/>
      <c r="N97" s="17"/>
      <c r="O97" s="17"/>
      <c r="P97" s="17"/>
      <c r="Q97" s="17"/>
      <c r="R97" s="17"/>
      <c r="S97" s="17"/>
      <c r="T97" s="17"/>
    </row>
    <row r="98" spans="1:20">
      <c r="A98" s="36"/>
      <c r="B98" s="41"/>
      <c r="C98" s="17"/>
      <c r="D98" s="17"/>
      <c r="E98" s="17"/>
      <c r="F98" s="17"/>
      <c r="G98" s="17"/>
      <c r="H98" s="17"/>
      <c r="I98" s="17"/>
      <c r="J98" s="17"/>
      <c r="K98" s="17"/>
      <c r="L98" s="17"/>
      <c r="M98" s="17"/>
      <c r="N98" s="17"/>
      <c r="O98" s="17"/>
      <c r="P98" s="17"/>
      <c r="Q98" s="17"/>
      <c r="R98" s="17"/>
      <c r="S98" s="17"/>
      <c r="T98" s="17"/>
    </row>
    <row r="99" spans="1:20">
      <c r="A99" s="36"/>
      <c r="B99" s="41"/>
      <c r="C99" s="17"/>
      <c r="D99" s="17"/>
      <c r="E99" s="17"/>
      <c r="F99" s="17"/>
      <c r="G99" s="17"/>
      <c r="H99" s="17"/>
      <c r="I99" s="17"/>
      <c r="J99" s="17"/>
      <c r="K99" s="17"/>
      <c r="L99" s="17"/>
      <c r="M99" s="17"/>
      <c r="N99" s="17"/>
      <c r="O99" s="17"/>
      <c r="P99" s="17"/>
      <c r="Q99" s="17"/>
      <c r="R99" s="17"/>
      <c r="S99" s="17"/>
      <c r="T99" s="17"/>
    </row>
    <row r="100" spans="1:20">
      <c r="A100" s="36"/>
      <c r="B100" s="41"/>
      <c r="C100" s="17"/>
      <c r="D100" s="17"/>
      <c r="E100" s="17"/>
      <c r="F100" s="17"/>
      <c r="G100" s="17"/>
      <c r="H100" s="17"/>
      <c r="I100" s="17"/>
      <c r="J100" s="17"/>
      <c r="K100" s="17"/>
      <c r="L100" s="17"/>
      <c r="M100" s="17"/>
      <c r="N100" s="17"/>
      <c r="O100" s="17"/>
      <c r="P100" s="17"/>
      <c r="Q100" s="17"/>
      <c r="R100" s="17"/>
      <c r="S100" s="17"/>
      <c r="T100" s="17"/>
    </row>
    <row r="101" spans="1:20">
      <c r="A101" s="36"/>
      <c r="B101" s="41"/>
      <c r="C101" s="17"/>
      <c r="D101" s="17"/>
      <c r="E101" s="17"/>
      <c r="F101" s="17"/>
      <c r="G101" s="17"/>
      <c r="H101" s="17"/>
      <c r="I101" s="17"/>
      <c r="J101" s="17"/>
      <c r="K101" s="17"/>
      <c r="L101" s="17"/>
      <c r="M101" s="17"/>
      <c r="N101" s="17"/>
      <c r="O101" s="17"/>
      <c r="P101" s="17"/>
      <c r="Q101" s="17"/>
      <c r="R101" s="17"/>
      <c r="S101" s="17"/>
      <c r="T101" s="17"/>
    </row>
    <row r="102" spans="1:20">
      <c r="A102" s="36"/>
      <c r="B102" s="41"/>
      <c r="C102" s="17"/>
      <c r="D102" s="17"/>
      <c r="E102" s="17"/>
      <c r="F102" s="17"/>
      <c r="G102" s="17"/>
      <c r="H102" s="17"/>
      <c r="I102" s="17"/>
      <c r="J102" s="17"/>
      <c r="K102" s="17"/>
      <c r="L102" s="17"/>
      <c r="M102" s="17"/>
      <c r="N102" s="17"/>
      <c r="O102" s="17"/>
      <c r="P102" s="17"/>
      <c r="Q102" s="17"/>
      <c r="R102" s="17"/>
      <c r="S102" s="17"/>
      <c r="T102" s="17"/>
    </row>
    <row r="103" spans="1:20">
      <c r="A103" s="36"/>
      <c r="B103" s="41"/>
      <c r="C103" s="17"/>
      <c r="D103" s="17"/>
      <c r="E103" s="17"/>
      <c r="F103" s="17"/>
      <c r="G103" s="17"/>
      <c r="H103" s="17"/>
      <c r="I103" s="17"/>
      <c r="J103" s="17"/>
      <c r="K103" s="17"/>
      <c r="L103" s="17"/>
      <c r="M103" s="17"/>
      <c r="N103" s="17"/>
      <c r="O103" s="17"/>
      <c r="P103" s="17"/>
      <c r="Q103" s="17"/>
      <c r="R103" s="17"/>
      <c r="S103" s="17"/>
      <c r="T103" s="17"/>
    </row>
    <row r="104" spans="1:20">
      <c r="A104" s="36"/>
      <c r="B104" s="41"/>
      <c r="C104" s="17"/>
      <c r="D104" s="17"/>
      <c r="E104" s="17"/>
      <c r="F104" s="17"/>
      <c r="G104" s="17"/>
      <c r="H104" s="17"/>
      <c r="I104" s="17"/>
      <c r="J104" s="17"/>
      <c r="K104" s="17"/>
      <c r="L104" s="17"/>
      <c r="M104" s="17"/>
      <c r="N104" s="17"/>
      <c r="O104" s="17"/>
      <c r="P104" s="17"/>
      <c r="Q104" s="17"/>
      <c r="R104" s="17"/>
      <c r="S104" s="17"/>
      <c r="T104" s="17"/>
    </row>
    <row r="105" spans="1:20">
      <c r="A105" s="36"/>
      <c r="B105" s="41"/>
      <c r="C105" s="17"/>
      <c r="D105" s="17"/>
      <c r="E105" s="17"/>
      <c r="F105" s="17"/>
      <c r="G105" s="17"/>
      <c r="H105" s="17"/>
      <c r="I105" s="17"/>
      <c r="J105" s="17"/>
      <c r="K105" s="17"/>
      <c r="L105" s="17"/>
      <c r="M105" s="17"/>
      <c r="N105" s="17"/>
      <c r="O105" s="17"/>
      <c r="P105" s="17"/>
      <c r="Q105" s="17"/>
      <c r="R105" s="17"/>
      <c r="S105" s="17"/>
      <c r="T105" s="17"/>
    </row>
    <row r="106" spans="1:20">
      <c r="A106" s="36"/>
      <c r="B106" s="41"/>
      <c r="C106" s="17"/>
      <c r="D106" s="17"/>
      <c r="E106" s="17"/>
      <c r="F106" s="17"/>
      <c r="G106" s="17"/>
      <c r="H106" s="17"/>
      <c r="I106" s="17"/>
      <c r="J106" s="17"/>
      <c r="K106" s="17"/>
      <c r="L106" s="17"/>
      <c r="M106" s="17"/>
      <c r="N106" s="17"/>
      <c r="O106" s="17"/>
      <c r="P106" s="17"/>
      <c r="Q106" s="17"/>
      <c r="R106" s="17"/>
      <c r="S106" s="17"/>
      <c r="T106" s="17"/>
    </row>
    <row r="107" spans="1:20">
      <c r="A107" s="36"/>
      <c r="B107" s="41"/>
      <c r="C107" s="17"/>
      <c r="D107" s="17"/>
      <c r="E107" s="17"/>
      <c r="F107" s="17"/>
      <c r="G107" s="17"/>
      <c r="H107" s="17"/>
      <c r="I107" s="17"/>
      <c r="J107" s="17"/>
      <c r="K107" s="17"/>
      <c r="L107" s="17"/>
      <c r="M107" s="17"/>
      <c r="N107" s="17"/>
      <c r="O107" s="17"/>
      <c r="P107" s="17"/>
      <c r="Q107" s="17"/>
      <c r="R107" s="17"/>
      <c r="S107" s="17"/>
      <c r="T107" s="17"/>
    </row>
    <row r="108" spans="1:20">
      <c r="A108" s="36"/>
      <c r="B108" s="41"/>
      <c r="C108" s="17"/>
      <c r="D108" s="17"/>
      <c r="E108" s="17"/>
      <c r="F108" s="17"/>
      <c r="G108" s="17"/>
      <c r="H108" s="17"/>
      <c r="I108" s="17"/>
      <c r="J108" s="17"/>
      <c r="K108" s="17"/>
      <c r="L108" s="17"/>
      <c r="M108" s="17"/>
      <c r="N108" s="17"/>
      <c r="O108" s="17"/>
      <c r="P108" s="17"/>
      <c r="Q108" s="17"/>
      <c r="R108" s="17"/>
      <c r="S108" s="17"/>
      <c r="T108" s="17"/>
    </row>
    <row r="109" spans="1:20">
      <c r="A109" s="36"/>
      <c r="B109" s="41"/>
      <c r="C109" s="17"/>
      <c r="D109" s="17"/>
      <c r="E109" s="17"/>
      <c r="F109" s="17"/>
      <c r="G109" s="17"/>
      <c r="H109" s="17"/>
      <c r="I109" s="17"/>
      <c r="J109" s="17"/>
      <c r="K109" s="17"/>
      <c r="L109" s="17"/>
      <c r="M109" s="17"/>
      <c r="N109" s="17"/>
      <c r="O109" s="17"/>
      <c r="P109" s="17"/>
      <c r="Q109" s="17"/>
      <c r="R109" s="17"/>
      <c r="S109" s="17"/>
      <c r="T109" s="17"/>
    </row>
    <row r="110" spans="1:20">
      <c r="A110" s="36"/>
      <c r="B110" s="41"/>
      <c r="C110" s="17"/>
      <c r="D110" s="17"/>
      <c r="E110" s="17"/>
      <c r="F110" s="17"/>
      <c r="G110" s="17"/>
      <c r="H110" s="17"/>
      <c r="I110" s="17"/>
      <c r="J110" s="17"/>
      <c r="K110" s="17"/>
      <c r="L110" s="17"/>
      <c r="M110" s="17"/>
      <c r="N110" s="17"/>
      <c r="O110" s="17"/>
      <c r="P110" s="17"/>
      <c r="Q110" s="17"/>
      <c r="R110" s="17"/>
      <c r="S110" s="17"/>
      <c r="T110" s="17"/>
    </row>
    <row r="111" spans="1:20">
      <c r="A111" s="36"/>
      <c r="B111" s="41"/>
      <c r="C111" s="17"/>
      <c r="D111" s="17"/>
      <c r="E111" s="17"/>
      <c r="F111" s="17"/>
      <c r="G111" s="17"/>
      <c r="H111" s="17"/>
      <c r="I111" s="17"/>
      <c r="J111" s="17"/>
      <c r="K111" s="17"/>
      <c r="L111" s="17"/>
      <c r="M111" s="17"/>
      <c r="N111" s="17"/>
      <c r="O111" s="17"/>
      <c r="P111" s="17"/>
      <c r="Q111" s="17"/>
      <c r="R111" s="17"/>
      <c r="S111" s="17"/>
      <c r="T111" s="17"/>
    </row>
    <row r="112" spans="1:20">
      <c r="A112" s="36"/>
      <c r="B112" s="41"/>
      <c r="C112" s="17"/>
      <c r="D112" s="17"/>
      <c r="E112" s="17"/>
      <c r="F112" s="17"/>
      <c r="G112" s="17"/>
      <c r="H112" s="17"/>
      <c r="I112" s="17"/>
      <c r="J112" s="17"/>
      <c r="K112" s="17"/>
      <c r="L112" s="17"/>
      <c r="M112" s="17"/>
      <c r="N112" s="17"/>
      <c r="O112" s="17"/>
      <c r="P112" s="17"/>
      <c r="Q112" s="17"/>
      <c r="R112" s="17"/>
      <c r="S112" s="17"/>
      <c r="T112" s="17"/>
    </row>
    <row r="113" spans="1:20">
      <c r="A113" s="36"/>
      <c r="B113" s="41"/>
      <c r="C113" s="17"/>
      <c r="D113" s="17"/>
      <c r="E113" s="17"/>
      <c r="F113" s="17"/>
      <c r="G113" s="17"/>
      <c r="H113" s="17"/>
      <c r="I113" s="17"/>
      <c r="J113" s="17"/>
      <c r="K113" s="17"/>
      <c r="L113" s="17"/>
      <c r="M113" s="17"/>
      <c r="N113" s="17"/>
      <c r="O113" s="17"/>
      <c r="P113" s="17"/>
      <c r="Q113" s="17"/>
      <c r="R113" s="17"/>
      <c r="S113" s="17"/>
      <c r="T113" s="17"/>
    </row>
    <row r="114" spans="1:20">
      <c r="A114" s="36"/>
      <c r="B114" s="41"/>
      <c r="C114" s="17"/>
      <c r="D114" s="17"/>
      <c r="E114" s="17"/>
      <c r="F114" s="17"/>
      <c r="G114" s="17"/>
      <c r="H114" s="17"/>
      <c r="I114" s="17"/>
      <c r="J114" s="17"/>
      <c r="K114" s="17"/>
      <c r="L114" s="17"/>
      <c r="M114" s="17"/>
      <c r="N114" s="17"/>
      <c r="O114" s="17"/>
      <c r="P114" s="17"/>
      <c r="Q114" s="17"/>
      <c r="R114" s="17"/>
      <c r="S114" s="17"/>
      <c r="T114" s="17"/>
    </row>
    <row r="115" spans="1:20">
      <c r="A115" s="36"/>
      <c r="B115" s="41"/>
      <c r="C115" s="17"/>
      <c r="D115" s="17"/>
      <c r="E115" s="17"/>
      <c r="F115" s="17"/>
      <c r="G115" s="17"/>
      <c r="H115" s="17"/>
      <c r="I115" s="17"/>
      <c r="J115" s="17"/>
      <c r="K115" s="17"/>
      <c r="L115" s="17"/>
      <c r="M115" s="17"/>
      <c r="N115" s="17"/>
      <c r="O115" s="17"/>
      <c r="P115" s="17"/>
      <c r="Q115" s="17"/>
      <c r="R115" s="17"/>
      <c r="S115" s="17"/>
      <c r="T115" s="17"/>
    </row>
    <row r="116" spans="1:20">
      <c r="A116" s="36"/>
      <c r="B116" s="41"/>
      <c r="C116" s="17"/>
      <c r="D116" s="17"/>
      <c r="E116" s="17"/>
      <c r="F116" s="17"/>
      <c r="G116" s="17"/>
      <c r="H116" s="17"/>
      <c r="I116" s="17"/>
      <c r="J116" s="17"/>
      <c r="K116" s="17"/>
      <c r="L116" s="17"/>
      <c r="M116" s="17"/>
      <c r="N116" s="17"/>
      <c r="O116" s="17"/>
      <c r="P116" s="17"/>
      <c r="Q116" s="17"/>
      <c r="R116" s="17"/>
      <c r="S116" s="17"/>
      <c r="T116" s="17"/>
    </row>
    <row r="117" spans="1:20">
      <c r="A117" s="36"/>
      <c r="B117" s="41"/>
      <c r="C117" s="17"/>
      <c r="D117" s="17"/>
      <c r="E117" s="17"/>
      <c r="F117" s="17"/>
      <c r="G117" s="17"/>
      <c r="H117" s="17"/>
      <c r="I117" s="17"/>
      <c r="J117" s="17"/>
      <c r="K117" s="17"/>
      <c r="L117" s="17"/>
      <c r="M117" s="17"/>
      <c r="N117" s="17"/>
      <c r="O117" s="17"/>
      <c r="P117" s="17"/>
      <c r="Q117" s="17"/>
      <c r="R117" s="17"/>
      <c r="S117" s="17"/>
      <c r="T117" s="17"/>
    </row>
    <row r="118" spans="1:20">
      <c r="A118" s="36"/>
      <c r="B118" s="41"/>
      <c r="C118" s="17"/>
      <c r="D118" s="17"/>
      <c r="E118" s="17"/>
      <c r="F118" s="17"/>
      <c r="G118" s="17"/>
      <c r="H118" s="17"/>
      <c r="I118" s="17"/>
      <c r="J118" s="17"/>
      <c r="K118" s="17"/>
      <c r="L118" s="17"/>
      <c r="M118" s="17"/>
      <c r="N118" s="17"/>
      <c r="O118" s="17"/>
      <c r="P118" s="17"/>
      <c r="Q118" s="17"/>
      <c r="R118" s="17"/>
      <c r="S118" s="17"/>
      <c r="T118" s="17"/>
    </row>
    <row r="119" spans="1:20">
      <c r="A119" s="36"/>
      <c r="B119" s="41"/>
      <c r="C119" s="17"/>
      <c r="D119" s="17"/>
      <c r="E119" s="17"/>
      <c r="F119" s="17"/>
      <c r="G119" s="17"/>
      <c r="H119" s="17"/>
      <c r="I119" s="17"/>
      <c r="J119" s="17"/>
      <c r="K119" s="17"/>
      <c r="L119" s="17"/>
      <c r="M119" s="17"/>
      <c r="N119" s="17"/>
      <c r="O119" s="17"/>
      <c r="P119" s="17"/>
      <c r="Q119" s="17"/>
      <c r="R119" s="17"/>
      <c r="S119" s="17"/>
      <c r="T119" s="17"/>
    </row>
    <row r="120" spans="1:20">
      <c r="A120" s="36"/>
      <c r="B120" s="41"/>
      <c r="C120" s="17"/>
      <c r="D120" s="17"/>
      <c r="E120" s="17"/>
      <c r="F120" s="17"/>
      <c r="G120" s="17"/>
      <c r="H120" s="17"/>
      <c r="I120" s="17"/>
      <c r="J120" s="17"/>
      <c r="K120" s="17"/>
      <c r="L120" s="17"/>
      <c r="M120" s="17"/>
      <c r="N120" s="17"/>
      <c r="O120" s="17"/>
      <c r="P120" s="17"/>
      <c r="Q120" s="17"/>
      <c r="R120" s="17"/>
      <c r="S120" s="17"/>
      <c r="T120" s="17"/>
    </row>
    <row r="121" spans="1:20">
      <c r="A121" s="36"/>
      <c r="B121" s="41"/>
      <c r="C121" s="17"/>
      <c r="D121" s="17"/>
      <c r="E121" s="17"/>
      <c r="F121" s="17"/>
      <c r="G121" s="17"/>
      <c r="H121" s="17"/>
      <c r="I121" s="17"/>
      <c r="J121" s="17"/>
      <c r="K121" s="17"/>
      <c r="L121" s="17"/>
      <c r="M121" s="17"/>
      <c r="N121" s="17"/>
      <c r="O121" s="17"/>
      <c r="P121" s="17"/>
      <c r="Q121" s="17"/>
      <c r="R121" s="17"/>
      <c r="S121" s="17"/>
      <c r="T121" s="17"/>
    </row>
    <row r="122" spans="1:20">
      <c r="A122" s="36"/>
      <c r="B122" s="41"/>
      <c r="C122" s="17"/>
      <c r="D122" s="17"/>
      <c r="E122" s="17"/>
      <c r="F122" s="17"/>
      <c r="G122" s="17"/>
      <c r="H122" s="17"/>
      <c r="I122" s="17"/>
      <c r="J122" s="17"/>
      <c r="K122" s="17"/>
      <c r="L122" s="17"/>
      <c r="M122" s="17"/>
      <c r="N122" s="17"/>
      <c r="O122" s="17"/>
      <c r="P122" s="17"/>
      <c r="Q122" s="17"/>
      <c r="R122" s="17"/>
      <c r="S122" s="17"/>
      <c r="T122" s="17"/>
    </row>
    <row r="123" spans="1:20">
      <c r="A123" s="36"/>
      <c r="B123" s="41"/>
      <c r="C123" s="17"/>
      <c r="D123" s="17"/>
      <c r="E123" s="17"/>
      <c r="F123" s="17"/>
      <c r="G123" s="17"/>
      <c r="H123" s="17"/>
      <c r="I123" s="17"/>
      <c r="J123" s="17"/>
      <c r="K123" s="17"/>
      <c r="L123" s="17"/>
      <c r="M123" s="17"/>
      <c r="N123" s="17"/>
      <c r="O123" s="17"/>
      <c r="P123" s="17"/>
      <c r="Q123" s="17"/>
      <c r="R123" s="17"/>
      <c r="S123" s="17"/>
      <c r="T123" s="17"/>
    </row>
    <row r="124" spans="1:20">
      <c r="A124" s="36"/>
      <c r="B124" s="41"/>
      <c r="C124" s="17"/>
      <c r="D124" s="17"/>
      <c r="E124" s="17"/>
      <c r="F124" s="17"/>
      <c r="G124" s="17"/>
      <c r="H124" s="17"/>
      <c r="I124" s="17"/>
      <c r="J124" s="17"/>
      <c r="K124" s="17"/>
      <c r="L124" s="17"/>
      <c r="M124" s="17"/>
      <c r="N124" s="17"/>
      <c r="O124" s="17"/>
      <c r="P124" s="17"/>
      <c r="Q124" s="17"/>
      <c r="R124" s="17"/>
      <c r="S124" s="17"/>
      <c r="T124" s="17"/>
    </row>
    <row r="125" spans="1:20">
      <c r="A125" s="36"/>
      <c r="B125" s="41"/>
      <c r="C125" s="17"/>
      <c r="D125" s="17"/>
      <c r="E125" s="17"/>
      <c r="F125" s="17"/>
      <c r="G125" s="17"/>
      <c r="H125" s="17"/>
      <c r="I125" s="17"/>
      <c r="J125" s="17"/>
      <c r="K125" s="17"/>
      <c r="L125" s="17"/>
      <c r="M125" s="17"/>
      <c r="N125" s="17"/>
      <c r="O125" s="17"/>
      <c r="P125" s="17"/>
      <c r="Q125" s="17"/>
      <c r="R125" s="17"/>
      <c r="S125" s="17"/>
      <c r="T125" s="17"/>
    </row>
    <row r="126" spans="1:20">
      <c r="A126" s="36"/>
      <c r="B126" s="41"/>
      <c r="C126" s="17"/>
      <c r="D126" s="17"/>
      <c r="E126" s="17"/>
      <c r="F126" s="17"/>
      <c r="G126" s="17"/>
      <c r="H126" s="17"/>
      <c r="I126" s="17"/>
      <c r="J126" s="17"/>
      <c r="K126" s="17"/>
      <c r="L126" s="17"/>
      <c r="M126" s="17"/>
      <c r="N126" s="17"/>
      <c r="O126" s="17"/>
      <c r="P126" s="17"/>
      <c r="Q126" s="17"/>
      <c r="R126" s="17"/>
      <c r="S126" s="17"/>
      <c r="T126" s="17"/>
    </row>
    <row r="127" spans="1:20">
      <c r="A127" s="36"/>
      <c r="B127" s="41"/>
      <c r="C127" s="17"/>
      <c r="D127" s="17"/>
      <c r="E127" s="17"/>
      <c r="F127" s="17"/>
      <c r="G127" s="17"/>
      <c r="H127" s="17"/>
      <c r="I127" s="17"/>
      <c r="J127" s="17"/>
      <c r="K127" s="17"/>
      <c r="L127" s="17"/>
      <c r="M127" s="17"/>
      <c r="N127" s="17"/>
      <c r="O127" s="17"/>
      <c r="P127" s="17"/>
      <c r="Q127" s="17"/>
      <c r="R127" s="17"/>
      <c r="S127" s="17"/>
      <c r="T127" s="17"/>
    </row>
    <row r="128" spans="1:20">
      <c r="A128" s="36"/>
      <c r="B128" s="41"/>
      <c r="C128" s="17"/>
      <c r="D128" s="17"/>
      <c r="E128" s="17"/>
      <c r="F128" s="17"/>
      <c r="G128" s="17"/>
      <c r="H128" s="17"/>
      <c r="I128" s="17"/>
      <c r="J128" s="17"/>
      <c r="K128" s="17"/>
      <c r="L128" s="17"/>
      <c r="M128" s="17"/>
      <c r="N128" s="17"/>
      <c r="O128" s="17"/>
      <c r="P128" s="17"/>
      <c r="Q128" s="17"/>
      <c r="R128" s="17"/>
      <c r="S128" s="17"/>
      <c r="T128" s="17"/>
    </row>
    <row r="129" spans="1:24">
      <c r="A129" s="36"/>
      <c r="B129" s="41"/>
      <c r="C129" s="17"/>
      <c r="D129" s="17"/>
      <c r="E129" s="17"/>
      <c r="F129" s="17"/>
      <c r="G129" s="17"/>
      <c r="H129" s="17"/>
      <c r="I129" s="17"/>
      <c r="J129" s="17"/>
      <c r="K129" s="17"/>
      <c r="L129" s="17"/>
      <c r="M129" s="17"/>
      <c r="N129" s="17"/>
      <c r="O129" s="17"/>
      <c r="P129" s="17"/>
      <c r="Q129" s="17"/>
      <c r="R129" s="17"/>
      <c r="S129" s="17"/>
      <c r="T129" s="17"/>
    </row>
    <row r="130" spans="1:24">
      <c r="A130" s="36"/>
      <c r="B130" s="41"/>
      <c r="C130" s="17"/>
      <c r="D130" s="17"/>
      <c r="E130" s="17"/>
      <c r="F130" s="17"/>
      <c r="G130" s="17"/>
      <c r="H130" s="17"/>
      <c r="I130" s="17"/>
      <c r="J130" s="17"/>
      <c r="K130" s="17"/>
      <c r="L130" s="17"/>
      <c r="M130" s="17"/>
      <c r="N130" s="17"/>
      <c r="O130" s="17"/>
      <c r="P130" s="17"/>
      <c r="Q130" s="17"/>
      <c r="R130" s="17"/>
      <c r="S130" s="17"/>
      <c r="T130" s="17"/>
    </row>
    <row r="131" spans="1:24">
      <c r="A131" s="36"/>
      <c r="B131" s="41"/>
      <c r="C131" s="17"/>
      <c r="D131" s="17"/>
      <c r="E131" s="17"/>
      <c r="F131" s="17"/>
      <c r="G131" s="17"/>
      <c r="H131" s="17"/>
      <c r="I131" s="17"/>
      <c r="J131" s="17"/>
      <c r="K131" s="17"/>
      <c r="L131" s="17"/>
      <c r="M131" s="17"/>
      <c r="N131" s="17"/>
      <c r="O131" s="17"/>
      <c r="P131" s="17"/>
      <c r="Q131" s="17"/>
      <c r="R131" s="17"/>
      <c r="S131" s="17"/>
      <c r="T131" s="17"/>
    </row>
    <row r="132" spans="1:24">
      <c r="A132" s="36"/>
      <c r="B132" s="41"/>
      <c r="C132" s="17"/>
      <c r="D132" s="17"/>
      <c r="E132" s="17"/>
      <c r="F132" s="17"/>
      <c r="G132" s="17"/>
      <c r="H132" s="17"/>
      <c r="I132" s="17"/>
      <c r="J132" s="17"/>
      <c r="K132" s="17"/>
      <c r="L132" s="17"/>
      <c r="M132" s="17"/>
      <c r="N132" s="17"/>
      <c r="O132" s="17"/>
      <c r="P132" s="17"/>
      <c r="Q132" s="17"/>
      <c r="R132" s="17"/>
      <c r="S132" s="17"/>
      <c r="T132" s="17"/>
    </row>
    <row r="133" spans="1:24">
      <c r="A133" s="36"/>
      <c r="B133" s="41"/>
      <c r="C133" s="17"/>
      <c r="D133" s="17"/>
      <c r="E133" s="17"/>
      <c r="F133" s="17"/>
      <c r="G133" s="17"/>
      <c r="H133" s="17"/>
      <c r="I133" s="17"/>
      <c r="J133" s="17"/>
      <c r="K133" s="17"/>
      <c r="L133" s="17"/>
      <c r="M133" s="17"/>
      <c r="N133" s="17"/>
      <c r="O133" s="17"/>
      <c r="P133" s="17"/>
      <c r="Q133" s="17"/>
      <c r="R133" s="17"/>
      <c r="S133" s="17"/>
      <c r="T133" s="17"/>
    </row>
    <row r="134" spans="1:24" ht="41.4">
      <c r="A134" s="144" t="s">
        <v>35</v>
      </c>
      <c r="B134" s="145" t="s">
        <v>62</v>
      </c>
      <c r="C134" s="82" t="s">
        <v>13</v>
      </c>
      <c r="D134" s="82" t="s">
        <v>12</v>
      </c>
      <c r="E134" s="82" t="s">
        <v>483</v>
      </c>
      <c r="F134" s="83" t="s">
        <v>89</v>
      </c>
      <c r="G134" s="82" t="s">
        <v>482</v>
      </c>
      <c r="H134" s="82" t="s">
        <v>11</v>
      </c>
      <c r="I134" s="82" t="s">
        <v>10</v>
      </c>
      <c r="J134" s="82" t="s">
        <v>9</v>
      </c>
      <c r="K134" s="82" t="s">
        <v>8</v>
      </c>
      <c r="L134" s="82" t="s">
        <v>6</v>
      </c>
      <c r="M134" s="82" t="s">
        <v>5</v>
      </c>
      <c r="N134" s="82" t="s">
        <v>4</v>
      </c>
      <c r="O134" s="82" t="s">
        <v>3</v>
      </c>
      <c r="P134" s="83" t="s">
        <v>32</v>
      </c>
      <c r="Q134" s="82" t="s">
        <v>1</v>
      </c>
      <c r="R134" s="82" t="s">
        <v>0</v>
      </c>
      <c r="S134" s="82" t="s">
        <v>24</v>
      </c>
      <c r="T134" s="17"/>
      <c r="U134" s="1" t="s">
        <v>528</v>
      </c>
      <c r="W134" s="44"/>
      <c r="X134" s="44"/>
    </row>
    <row r="135" spans="1:24">
      <c r="A135" s="843">
        <v>2000</v>
      </c>
      <c r="B135" s="27" t="s">
        <v>61</v>
      </c>
      <c r="C135" s="281">
        <v>4042000</v>
      </c>
      <c r="D135" s="281">
        <v>2099000</v>
      </c>
      <c r="E135" s="281">
        <v>51000</v>
      </c>
      <c r="F135" s="281">
        <v>822355</v>
      </c>
      <c r="G135" s="281">
        <v>588288</v>
      </c>
      <c r="H135" s="281">
        <v>755134</v>
      </c>
      <c r="I135" s="281">
        <v>7331908</v>
      </c>
      <c r="J135" s="281">
        <v>763724</v>
      </c>
      <c r="K135" s="654" t="s">
        <v>101</v>
      </c>
      <c r="L135" s="281">
        <v>642484</v>
      </c>
      <c r="M135" s="281">
        <v>2504930</v>
      </c>
      <c r="N135" s="281">
        <v>1500</v>
      </c>
      <c r="O135" s="281">
        <v>13461225</v>
      </c>
      <c r="P135" s="281">
        <v>16713000</v>
      </c>
      <c r="Q135" s="281">
        <v>2620990</v>
      </c>
      <c r="R135" s="281">
        <v>5908000</v>
      </c>
      <c r="S135" s="281">
        <v>61364630</v>
      </c>
      <c r="T135" s="56"/>
    </row>
    <row r="136" spans="1:24">
      <c r="A136" s="843"/>
      <c r="B136" s="27" t="s">
        <v>60</v>
      </c>
      <c r="C136" s="281">
        <v>800000</v>
      </c>
      <c r="D136" s="281">
        <v>1000</v>
      </c>
      <c r="E136" s="281" t="s">
        <v>25</v>
      </c>
      <c r="F136" s="281">
        <v>1048720</v>
      </c>
      <c r="G136" s="281">
        <v>29951</v>
      </c>
      <c r="H136" s="281">
        <v>103700</v>
      </c>
      <c r="I136" s="281">
        <v>519223</v>
      </c>
      <c r="J136" s="281">
        <v>468140</v>
      </c>
      <c r="K136" s="654" t="s">
        <v>101</v>
      </c>
      <c r="L136" s="281">
        <v>2393722</v>
      </c>
      <c r="M136" s="281">
        <v>23148</v>
      </c>
      <c r="N136" s="281">
        <v>18300</v>
      </c>
      <c r="O136" s="281">
        <v>1677653.5736493194</v>
      </c>
      <c r="P136" s="281">
        <v>450000</v>
      </c>
      <c r="Q136" s="281">
        <v>308872</v>
      </c>
      <c r="R136" s="281">
        <v>270000</v>
      </c>
      <c r="S136" s="281">
        <v>8125226.5736493189</v>
      </c>
      <c r="T136" s="17"/>
    </row>
    <row r="137" spans="1:24">
      <c r="A137" s="843"/>
      <c r="B137" s="27" t="s">
        <v>59</v>
      </c>
      <c r="C137" s="281">
        <v>350000</v>
      </c>
      <c r="D137" s="281">
        <v>256000</v>
      </c>
      <c r="E137" s="281">
        <v>20500</v>
      </c>
      <c r="F137" s="281">
        <v>924924</v>
      </c>
      <c r="G137" s="281">
        <v>162000</v>
      </c>
      <c r="H137" s="281">
        <v>1109107</v>
      </c>
      <c r="I137" s="281">
        <v>583950</v>
      </c>
      <c r="J137" s="281">
        <v>468140</v>
      </c>
      <c r="K137" s="654" t="s">
        <v>101</v>
      </c>
      <c r="L137" s="281">
        <v>166453</v>
      </c>
      <c r="M137" s="281">
        <v>2446146</v>
      </c>
      <c r="N137" s="281" t="s">
        <v>101</v>
      </c>
      <c r="O137" s="281">
        <v>26718915.357155669</v>
      </c>
      <c r="P137" s="281">
        <v>3501230</v>
      </c>
      <c r="Q137" s="281">
        <v>140000</v>
      </c>
      <c r="R137" s="281">
        <v>340000</v>
      </c>
      <c r="S137" s="281">
        <v>37197165.357155666</v>
      </c>
      <c r="T137" s="17"/>
    </row>
    <row r="138" spans="1:24">
      <c r="A138" s="843"/>
      <c r="B138" s="27" t="s">
        <v>58</v>
      </c>
      <c r="C138" s="281">
        <v>2150000</v>
      </c>
      <c r="D138" s="281">
        <v>1576000</v>
      </c>
      <c r="E138" s="281">
        <v>113150</v>
      </c>
      <c r="F138" s="281">
        <v>4131230</v>
      </c>
      <c r="G138" s="281">
        <v>421800</v>
      </c>
      <c r="H138" s="281">
        <v>937600</v>
      </c>
      <c r="I138" s="281">
        <v>1033267</v>
      </c>
      <c r="J138" s="281">
        <v>1689485</v>
      </c>
      <c r="K138" s="654" t="s">
        <v>101</v>
      </c>
      <c r="L138" s="281">
        <v>5029682</v>
      </c>
      <c r="M138" s="281">
        <v>1849569</v>
      </c>
      <c r="N138" s="281">
        <v>5200</v>
      </c>
      <c r="O138" s="281">
        <v>6441388.1867469084</v>
      </c>
      <c r="P138" s="281">
        <v>11889000</v>
      </c>
      <c r="Q138" s="281">
        <v>1249000</v>
      </c>
      <c r="R138" s="281">
        <v>4248000</v>
      </c>
      <c r="S138" s="281">
        <v>42837374.18674691</v>
      </c>
      <c r="T138" s="17"/>
      <c r="V138" s="33"/>
    </row>
    <row r="139" spans="1:24">
      <c r="A139" s="843">
        <v>2001</v>
      </c>
      <c r="B139" s="27" t="s">
        <v>61</v>
      </c>
      <c r="C139" s="281">
        <v>4100000</v>
      </c>
      <c r="D139" s="281">
        <v>2468000</v>
      </c>
      <c r="E139" s="281">
        <v>53000</v>
      </c>
      <c r="F139" s="281">
        <v>793000</v>
      </c>
      <c r="G139" s="281">
        <v>506000</v>
      </c>
      <c r="H139" s="281">
        <v>709884</v>
      </c>
      <c r="I139" s="281">
        <v>7646227</v>
      </c>
      <c r="J139" s="281">
        <v>749000</v>
      </c>
      <c r="K139" s="654" t="s">
        <v>101</v>
      </c>
      <c r="L139" s="281">
        <v>722199</v>
      </c>
      <c r="M139" s="281">
        <v>2508570</v>
      </c>
      <c r="N139" s="281">
        <v>1000</v>
      </c>
      <c r="O139" s="281">
        <v>13505969</v>
      </c>
      <c r="P139" s="281">
        <v>17037000</v>
      </c>
      <c r="Q139" s="281">
        <v>2700000</v>
      </c>
      <c r="R139" s="281">
        <v>6418116</v>
      </c>
      <c r="S139" s="281">
        <v>61099738</v>
      </c>
      <c r="T139" s="17"/>
      <c r="U139" s="1"/>
    </row>
    <row r="140" spans="1:24">
      <c r="A140" s="843"/>
      <c r="B140" s="27" t="s">
        <v>60</v>
      </c>
      <c r="C140" s="281">
        <v>800000</v>
      </c>
      <c r="D140" s="281">
        <v>5000</v>
      </c>
      <c r="E140" s="281" t="s">
        <v>25</v>
      </c>
      <c r="F140" s="281">
        <v>1000000</v>
      </c>
      <c r="G140" s="281">
        <v>30000</v>
      </c>
      <c r="H140" s="281">
        <v>128592</v>
      </c>
      <c r="I140" s="281">
        <v>461905</v>
      </c>
      <c r="J140" s="281">
        <v>456291</v>
      </c>
      <c r="K140" s="654" t="s">
        <v>101</v>
      </c>
      <c r="L140" s="281">
        <v>2397493</v>
      </c>
      <c r="M140" s="281">
        <v>21854</v>
      </c>
      <c r="N140" s="281">
        <v>18000</v>
      </c>
      <c r="O140" s="281">
        <v>1710481.386893071</v>
      </c>
      <c r="P140" s="281">
        <v>455000</v>
      </c>
      <c r="Q140" s="281">
        <v>325000</v>
      </c>
      <c r="R140" s="281">
        <v>604000</v>
      </c>
      <c r="S140" s="281">
        <v>8426711.3868930712</v>
      </c>
      <c r="T140" s="17"/>
    </row>
    <row r="141" spans="1:24">
      <c r="A141" s="843"/>
      <c r="B141" s="27" t="s">
        <v>59</v>
      </c>
      <c r="C141" s="281">
        <v>350000</v>
      </c>
      <c r="D141" s="281">
        <v>306000</v>
      </c>
      <c r="E141" s="281">
        <v>21000</v>
      </c>
      <c r="F141" s="281">
        <v>911000</v>
      </c>
      <c r="G141" s="281">
        <v>27000</v>
      </c>
      <c r="H141" s="281">
        <v>1116629</v>
      </c>
      <c r="I141" s="281">
        <v>633207</v>
      </c>
      <c r="J141" s="281">
        <v>115000</v>
      </c>
      <c r="K141" s="654" t="s">
        <v>101</v>
      </c>
      <c r="L141" s="281">
        <v>174096</v>
      </c>
      <c r="M141" s="281">
        <v>2369809</v>
      </c>
      <c r="N141" s="281" t="s">
        <v>101</v>
      </c>
      <c r="O141" s="281">
        <v>26099688.048473731</v>
      </c>
      <c r="P141" s="281">
        <v>3508000</v>
      </c>
      <c r="Q141" s="281">
        <v>150000</v>
      </c>
      <c r="R141" s="281">
        <v>600000</v>
      </c>
      <c r="S141" s="281">
        <v>36393222.048473731</v>
      </c>
      <c r="T141" s="17"/>
    </row>
    <row r="142" spans="1:24">
      <c r="A142" s="843"/>
      <c r="B142" s="27" t="s">
        <v>58</v>
      </c>
      <c r="C142" s="281">
        <v>2150000</v>
      </c>
      <c r="D142" s="281">
        <v>1887000</v>
      </c>
      <c r="E142" s="281">
        <v>113150</v>
      </c>
      <c r="F142" s="281">
        <v>4067000</v>
      </c>
      <c r="G142" s="281">
        <v>422000</v>
      </c>
      <c r="H142" s="281">
        <v>830258</v>
      </c>
      <c r="I142" s="281">
        <v>1179752</v>
      </c>
      <c r="J142" s="281">
        <v>1669669</v>
      </c>
      <c r="K142" s="654" t="s">
        <v>101</v>
      </c>
      <c r="L142" s="281">
        <v>5046637</v>
      </c>
      <c r="M142" s="281">
        <v>1769055</v>
      </c>
      <c r="N142" s="281">
        <v>5000</v>
      </c>
      <c r="O142" s="281">
        <v>6535012.4379006838</v>
      </c>
      <c r="P142" s="281">
        <v>12102000</v>
      </c>
      <c r="Q142" s="281">
        <v>1400000</v>
      </c>
      <c r="R142" s="281">
        <v>2968000</v>
      </c>
      <c r="S142" s="281">
        <v>42214781.437900685</v>
      </c>
      <c r="T142" s="17"/>
    </row>
    <row r="143" spans="1:24" ht="15.6">
      <c r="A143" s="843">
        <v>2002</v>
      </c>
      <c r="B143" s="27" t="s">
        <v>61</v>
      </c>
      <c r="C143" s="281">
        <v>4150000</v>
      </c>
      <c r="D143" s="281">
        <v>3060000</v>
      </c>
      <c r="E143" s="281">
        <v>55000</v>
      </c>
      <c r="F143" s="281">
        <v>761000</v>
      </c>
      <c r="G143" s="281" t="s">
        <v>2749</v>
      </c>
      <c r="H143" s="281">
        <v>732191</v>
      </c>
      <c r="I143" s="281">
        <v>7877073</v>
      </c>
      <c r="J143" s="281">
        <v>753000</v>
      </c>
      <c r="K143" s="654" t="s">
        <v>101</v>
      </c>
      <c r="L143" s="281">
        <v>872000</v>
      </c>
      <c r="M143" s="281">
        <v>2329553</v>
      </c>
      <c r="N143" s="281">
        <v>1000</v>
      </c>
      <c r="O143" s="281">
        <v>13634980.555516697</v>
      </c>
      <c r="P143" s="281">
        <v>17367000</v>
      </c>
      <c r="Q143" s="281">
        <v>2900000</v>
      </c>
      <c r="R143" s="281">
        <v>5673000</v>
      </c>
      <c r="S143" s="281">
        <v>60193724.555516697</v>
      </c>
      <c r="T143" s="17"/>
    </row>
    <row r="144" spans="1:24">
      <c r="A144" s="843"/>
      <c r="B144" s="27" t="s">
        <v>60</v>
      </c>
      <c r="C144" s="281">
        <v>780000</v>
      </c>
      <c r="D144" s="281">
        <v>2000</v>
      </c>
      <c r="E144" s="281" t="s">
        <v>25</v>
      </c>
      <c r="F144" s="281">
        <v>953000</v>
      </c>
      <c r="G144" s="281">
        <v>32000</v>
      </c>
      <c r="H144" s="281">
        <v>116496</v>
      </c>
      <c r="I144" s="281">
        <v>530892</v>
      </c>
      <c r="J144" s="281">
        <v>435257</v>
      </c>
      <c r="K144" s="654" t="s">
        <v>101</v>
      </c>
      <c r="L144" s="281">
        <v>1601000</v>
      </c>
      <c r="M144" s="281">
        <v>47805</v>
      </c>
      <c r="N144" s="281">
        <v>15000</v>
      </c>
      <c r="O144" s="281">
        <v>1663051.3841642658</v>
      </c>
      <c r="P144" s="281">
        <v>458000</v>
      </c>
      <c r="Q144" s="281">
        <v>330000</v>
      </c>
      <c r="R144" s="281">
        <v>282000</v>
      </c>
      <c r="S144" s="281">
        <v>7257609.3841642663</v>
      </c>
      <c r="T144" s="17"/>
    </row>
    <row r="145" spans="1:20">
      <c r="A145" s="843"/>
      <c r="B145" s="27" t="s">
        <v>59</v>
      </c>
      <c r="C145" s="281">
        <v>340000</v>
      </c>
      <c r="D145" s="281">
        <v>273000</v>
      </c>
      <c r="E145" s="281">
        <v>21000</v>
      </c>
      <c r="F145" s="281">
        <v>897000</v>
      </c>
      <c r="G145" s="281">
        <v>27000</v>
      </c>
      <c r="H145" s="281">
        <v>1082518</v>
      </c>
      <c r="I145" s="281">
        <v>654535</v>
      </c>
      <c r="J145" s="281">
        <v>110000</v>
      </c>
      <c r="K145" s="654" t="s">
        <v>101</v>
      </c>
      <c r="L145" s="281">
        <v>196000</v>
      </c>
      <c r="M145" s="281">
        <v>2764253</v>
      </c>
      <c r="N145" s="281" t="s">
        <v>101</v>
      </c>
      <c r="O145" s="281">
        <v>25727114.381880164</v>
      </c>
      <c r="P145" s="281">
        <v>3514000</v>
      </c>
      <c r="Q145" s="281">
        <v>165000</v>
      </c>
      <c r="R145" s="281">
        <v>576000</v>
      </c>
      <c r="S145" s="281">
        <v>36359885.381880164</v>
      </c>
      <c r="T145" s="17"/>
    </row>
    <row r="146" spans="1:20">
      <c r="A146" s="843"/>
      <c r="B146" s="27" t="s">
        <v>58</v>
      </c>
      <c r="C146" s="281">
        <v>2050000</v>
      </c>
      <c r="D146" s="281">
        <v>1683000</v>
      </c>
      <c r="E146" s="281">
        <v>115000</v>
      </c>
      <c r="F146" s="281">
        <v>4004000</v>
      </c>
      <c r="G146" s="281">
        <v>350000</v>
      </c>
      <c r="H146" s="281">
        <v>826598</v>
      </c>
      <c r="I146" s="281">
        <v>1220469</v>
      </c>
      <c r="J146" s="281">
        <v>1716822</v>
      </c>
      <c r="K146" s="654" t="s">
        <v>101</v>
      </c>
      <c r="L146" s="281">
        <v>4938000</v>
      </c>
      <c r="M146" s="281">
        <v>2110092</v>
      </c>
      <c r="N146" s="281">
        <v>5000</v>
      </c>
      <c r="O146" s="281">
        <v>6451888.7730474472</v>
      </c>
      <c r="P146" s="281">
        <v>12324000</v>
      </c>
      <c r="Q146" s="281">
        <v>1500000</v>
      </c>
      <c r="R146" s="281">
        <v>3378000</v>
      </c>
      <c r="S146" s="281">
        <v>42727400.773047447</v>
      </c>
      <c r="T146" s="17"/>
    </row>
    <row r="147" spans="1:20">
      <c r="A147" s="843">
        <v>2003</v>
      </c>
      <c r="B147" s="27" t="s">
        <v>61</v>
      </c>
      <c r="C147" s="281">
        <v>4150000</v>
      </c>
      <c r="D147" s="281">
        <v>2028000</v>
      </c>
      <c r="E147" s="281">
        <v>45000</v>
      </c>
      <c r="F147" s="281">
        <v>760000</v>
      </c>
      <c r="G147" s="281">
        <v>600000</v>
      </c>
      <c r="H147" s="281">
        <v>703650</v>
      </c>
      <c r="I147" s="281">
        <v>8020449</v>
      </c>
      <c r="J147" s="530">
        <v>764061</v>
      </c>
      <c r="K147" s="281">
        <v>9156</v>
      </c>
      <c r="L147" s="281">
        <v>961000</v>
      </c>
      <c r="M147" s="281">
        <v>2336094</v>
      </c>
      <c r="N147" s="281">
        <v>1000</v>
      </c>
      <c r="O147" s="281">
        <v>13537956.544400442</v>
      </c>
      <c r="P147" s="281">
        <v>17704000</v>
      </c>
      <c r="Q147" s="281">
        <v>2900000</v>
      </c>
      <c r="R147" s="281">
        <v>5405000</v>
      </c>
      <c r="S147" s="281">
        <v>59943761.544400439</v>
      </c>
      <c r="T147" s="17"/>
    </row>
    <row r="148" spans="1:20">
      <c r="A148" s="843"/>
      <c r="B148" s="27" t="s">
        <v>60</v>
      </c>
      <c r="C148" s="281">
        <v>780000</v>
      </c>
      <c r="D148" s="281">
        <v>4000</v>
      </c>
      <c r="E148" s="281" t="s">
        <v>25</v>
      </c>
      <c r="F148" s="281">
        <v>955000</v>
      </c>
      <c r="G148" s="281">
        <v>35000</v>
      </c>
      <c r="H148" s="281">
        <v>5179</v>
      </c>
      <c r="I148" s="281">
        <v>605010</v>
      </c>
      <c r="J148" s="281">
        <v>477863</v>
      </c>
      <c r="K148" s="281">
        <v>13176</v>
      </c>
      <c r="L148" s="281">
        <v>1354000</v>
      </c>
      <c r="M148" s="281">
        <v>46932</v>
      </c>
      <c r="N148" s="281">
        <v>13000</v>
      </c>
      <c r="O148" s="281">
        <v>1662589.3413213249</v>
      </c>
      <c r="P148" s="281">
        <v>455000</v>
      </c>
      <c r="Q148" s="281">
        <v>340000</v>
      </c>
      <c r="R148" s="281">
        <v>216000</v>
      </c>
      <c r="S148" s="281">
        <v>6961563.3413213249</v>
      </c>
      <c r="T148" s="17"/>
    </row>
    <row r="149" spans="1:20">
      <c r="A149" s="843"/>
      <c r="B149" s="27" t="s">
        <v>59</v>
      </c>
      <c r="C149" s="281">
        <v>340000</v>
      </c>
      <c r="D149" s="281">
        <v>220000</v>
      </c>
      <c r="E149" s="281">
        <v>22000</v>
      </c>
      <c r="F149" s="281">
        <v>898000</v>
      </c>
      <c r="G149" s="281">
        <v>35000</v>
      </c>
      <c r="H149" s="281">
        <v>1052590</v>
      </c>
      <c r="I149" s="281">
        <v>843178</v>
      </c>
      <c r="J149" s="530">
        <v>227363</v>
      </c>
      <c r="K149" s="281">
        <v>409</v>
      </c>
      <c r="L149" s="281">
        <v>136000</v>
      </c>
      <c r="M149" s="281">
        <v>2955454</v>
      </c>
      <c r="N149" s="281" t="s">
        <v>101</v>
      </c>
      <c r="O149" s="281">
        <v>25820084.014622409</v>
      </c>
      <c r="P149" s="281">
        <v>3945000</v>
      </c>
      <c r="Q149" s="281">
        <v>170000</v>
      </c>
      <c r="R149" s="281">
        <v>511000</v>
      </c>
      <c r="S149" s="281">
        <v>37186491.014622405</v>
      </c>
      <c r="T149" s="17"/>
    </row>
    <row r="150" spans="1:20" ht="15.6">
      <c r="A150" s="843"/>
      <c r="B150" s="27" t="s">
        <v>58</v>
      </c>
      <c r="C150" s="281">
        <v>2050000</v>
      </c>
      <c r="D150" s="281">
        <v>1355000</v>
      </c>
      <c r="E150" s="281">
        <v>115000</v>
      </c>
      <c r="F150" s="281">
        <v>4010000</v>
      </c>
      <c r="G150" s="281" t="s">
        <v>2750</v>
      </c>
      <c r="H150" s="281">
        <v>799879</v>
      </c>
      <c r="I150" s="281">
        <v>1251880</v>
      </c>
      <c r="J150" s="281">
        <v>1922264</v>
      </c>
      <c r="K150" s="281">
        <v>20330</v>
      </c>
      <c r="L150" s="281">
        <v>4748000</v>
      </c>
      <c r="M150" s="281">
        <v>2086812</v>
      </c>
      <c r="N150" s="281">
        <v>5000</v>
      </c>
      <c r="O150" s="281">
        <v>6358137.0723994011</v>
      </c>
      <c r="P150" s="281">
        <v>12556000</v>
      </c>
      <c r="Q150" s="281">
        <v>1700000</v>
      </c>
      <c r="R150" s="281">
        <v>3260000</v>
      </c>
      <c r="S150" s="281">
        <v>42275092.0723994</v>
      </c>
      <c r="T150" s="17"/>
    </row>
    <row r="151" spans="1:20">
      <c r="A151" s="843">
        <v>2004</v>
      </c>
      <c r="B151" s="27" t="s">
        <v>61</v>
      </c>
      <c r="C151" s="281">
        <v>3681000</v>
      </c>
      <c r="D151" s="281">
        <v>2155000</v>
      </c>
      <c r="E151" s="281">
        <v>46000</v>
      </c>
      <c r="F151" s="281">
        <v>758000</v>
      </c>
      <c r="G151" s="281">
        <v>610000</v>
      </c>
      <c r="H151" s="281">
        <v>682488</v>
      </c>
      <c r="I151" s="281">
        <v>8105000</v>
      </c>
      <c r="J151" s="530">
        <v>791962</v>
      </c>
      <c r="K151" s="281">
        <v>6966</v>
      </c>
      <c r="L151" s="281">
        <v>1000000</v>
      </c>
      <c r="M151" s="281">
        <v>2349700</v>
      </c>
      <c r="N151" s="281">
        <v>1000</v>
      </c>
      <c r="O151" s="281">
        <v>13512364.760054059</v>
      </c>
      <c r="P151" s="281">
        <v>17472000</v>
      </c>
      <c r="Q151" s="281">
        <v>2800000</v>
      </c>
      <c r="R151" s="281">
        <v>5227000</v>
      </c>
      <c r="S151" s="281">
        <v>59219514.760054059</v>
      </c>
      <c r="T151" s="17"/>
    </row>
    <row r="152" spans="1:20">
      <c r="A152" s="843"/>
      <c r="B152" s="27" t="s">
        <v>60</v>
      </c>
      <c r="C152" s="281">
        <v>780000</v>
      </c>
      <c r="D152" s="281">
        <v>5000</v>
      </c>
      <c r="E152" s="281" t="s">
        <v>25</v>
      </c>
      <c r="F152" s="281">
        <v>957000</v>
      </c>
      <c r="G152" s="281">
        <v>35000</v>
      </c>
      <c r="H152" s="281">
        <v>69917</v>
      </c>
      <c r="I152" s="281">
        <v>676211</v>
      </c>
      <c r="J152" s="281">
        <v>584709</v>
      </c>
      <c r="K152" s="281">
        <v>15859</v>
      </c>
      <c r="L152" s="281">
        <v>195000</v>
      </c>
      <c r="M152" s="281">
        <v>52624</v>
      </c>
      <c r="N152" s="281">
        <v>10000</v>
      </c>
      <c r="O152" s="281">
        <v>1651014.698376141</v>
      </c>
      <c r="P152" s="281">
        <v>455000</v>
      </c>
      <c r="Q152" s="281">
        <v>345000</v>
      </c>
      <c r="R152" s="281">
        <v>203000</v>
      </c>
      <c r="S152" s="281">
        <v>6031264.6983761415</v>
      </c>
      <c r="T152" s="17"/>
    </row>
    <row r="153" spans="1:20">
      <c r="A153" s="843"/>
      <c r="B153" s="27" t="s">
        <v>59</v>
      </c>
      <c r="C153" s="281">
        <v>297000</v>
      </c>
      <c r="D153" s="281">
        <v>244000</v>
      </c>
      <c r="E153" s="281">
        <v>22000</v>
      </c>
      <c r="F153" s="281">
        <v>899000</v>
      </c>
      <c r="G153" s="281">
        <v>27000</v>
      </c>
      <c r="H153" s="281">
        <v>936432</v>
      </c>
      <c r="I153" s="281">
        <v>859861</v>
      </c>
      <c r="J153" s="530">
        <v>156809</v>
      </c>
      <c r="K153" s="281">
        <v>852</v>
      </c>
      <c r="L153" s="281">
        <v>150000</v>
      </c>
      <c r="M153" s="281">
        <v>2619363</v>
      </c>
      <c r="N153" s="281" t="s">
        <v>101</v>
      </c>
      <c r="O153" s="281">
        <v>25360457.804640405</v>
      </c>
      <c r="P153" s="281">
        <v>3950000</v>
      </c>
      <c r="Q153" s="281">
        <v>180000</v>
      </c>
      <c r="R153" s="281">
        <v>478000</v>
      </c>
      <c r="S153" s="281">
        <v>36131061.804640405</v>
      </c>
      <c r="T153" s="17"/>
    </row>
    <row r="154" spans="1:20">
      <c r="A154" s="843"/>
      <c r="B154" s="27" t="s">
        <v>58</v>
      </c>
      <c r="C154" s="281">
        <v>2050000</v>
      </c>
      <c r="D154" s="281">
        <v>1550000</v>
      </c>
      <c r="E154" s="281">
        <v>115000</v>
      </c>
      <c r="F154" s="281">
        <v>4016000</v>
      </c>
      <c r="G154" s="281">
        <v>274000</v>
      </c>
      <c r="H154" s="281">
        <v>775632</v>
      </c>
      <c r="I154" s="281">
        <v>1397450</v>
      </c>
      <c r="J154" s="281">
        <v>1961080</v>
      </c>
      <c r="K154" s="281">
        <v>19235</v>
      </c>
      <c r="L154" s="281">
        <v>4800000</v>
      </c>
      <c r="M154" s="281">
        <v>1997172</v>
      </c>
      <c r="N154" s="281">
        <v>5000</v>
      </c>
      <c r="O154" s="281">
        <v>6371903.0373110995</v>
      </c>
      <c r="P154" s="281">
        <v>12550000</v>
      </c>
      <c r="Q154" s="281">
        <v>1850000</v>
      </c>
      <c r="R154" s="281">
        <v>3105000</v>
      </c>
      <c r="S154" s="281">
        <v>42857787.037311099</v>
      </c>
      <c r="T154" s="17"/>
    </row>
    <row r="155" spans="1:20" ht="15.6">
      <c r="A155" s="843">
        <v>2005</v>
      </c>
      <c r="B155" s="27" t="s">
        <v>61</v>
      </c>
      <c r="C155" s="281">
        <v>4150000</v>
      </c>
      <c r="D155" s="281" t="s">
        <v>2751</v>
      </c>
      <c r="E155" s="281">
        <v>47000</v>
      </c>
      <c r="F155" s="281">
        <v>757000</v>
      </c>
      <c r="G155" s="281">
        <v>615000</v>
      </c>
      <c r="H155" s="281">
        <v>677215</v>
      </c>
      <c r="I155" s="281">
        <v>9500140</v>
      </c>
      <c r="J155" s="530">
        <v>799017</v>
      </c>
      <c r="K155" s="281">
        <v>7998</v>
      </c>
      <c r="L155" s="281">
        <v>1242000</v>
      </c>
      <c r="M155" s="281">
        <v>2219330</v>
      </c>
      <c r="N155" s="281">
        <v>1000</v>
      </c>
      <c r="O155" s="281">
        <v>13789500</v>
      </c>
      <c r="P155" s="281">
        <v>17719000</v>
      </c>
      <c r="Q155" s="281">
        <v>2900000</v>
      </c>
      <c r="R155" s="281">
        <v>5227000</v>
      </c>
      <c r="S155" s="281">
        <v>59670062</v>
      </c>
      <c r="T155" s="17"/>
    </row>
    <row r="156" spans="1:20" ht="15.6">
      <c r="A156" s="843"/>
      <c r="B156" s="27" t="s">
        <v>60</v>
      </c>
      <c r="C156" s="281">
        <v>780000</v>
      </c>
      <c r="D156" s="281" t="s">
        <v>2752</v>
      </c>
      <c r="E156" s="281" t="s">
        <v>25</v>
      </c>
      <c r="F156" s="281">
        <v>959000</v>
      </c>
      <c r="G156" s="281">
        <v>37000</v>
      </c>
      <c r="H156" s="281">
        <v>11699</v>
      </c>
      <c r="I156" s="281">
        <v>1247041</v>
      </c>
      <c r="J156" s="281">
        <v>608814</v>
      </c>
      <c r="K156" s="281">
        <v>18348</v>
      </c>
      <c r="L156" s="281">
        <v>1631000</v>
      </c>
      <c r="M156" s="281">
        <v>55931</v>
      </c>
      <c r="N156" s="281">
        <v>8000</v>
      </c>
      <c r="O156" s="281">
        <v>1655590</v>
      </c>
      <c r="P156" s="281">
        <v>455000</v>
      </c>
      <c r="Q156" s="281">
        <v>345000</v>
      </c>
      <c r="R156" s="281">
        <v>167000</v>
      </c>
      <c r="S156" s="281">
        <v>7972034</v>
      </c>
      <c r="T156" s="17"/>
    </row>
    <row r="157" spans="1:20" ht="15.6">
      <c r="A157" s="843"/>
      <c r="B157" s="27" t="s">
        <v>59</v>
      </c>
      <c r="C157" s="281">
        <v>340000</v>
      </c>
      <c r="D157" s="281" t="s">
        <v>2753</v>
      </c>
      <c r="E157" s="281">
        <v>22000</v>
      </c>
      <c r="F157" s="281">
        <v>900000</v>
      </c>
      <c r="G157" s="281">
        <v>27000</v>
      </c>
      <c r="H157" s="281">
        <v>1045253</v>
      </c>
      <c r="I157" s="281">
        <v>698673</v>
      </c>
      <c r="J157" s="530">
        <v>175394</v>
      </c>
      <c r="K157" s="281">
        <v>1187</v>
      </c>
      <c r="L157" s="281">
        <v>197000</v>
      </c>
      <c r="M157" s="281">
        <v>2663795</v>
      </c>
      <c r="N157" s="281" t="s">
        <v>101</v>
      </c>
      <c r="O157" s="281">
        <v>25334217</v>
      </c>
      <c r="P157" s="281">
        <v>4000000</v>
      </c>
      <c r="Q157" s="281">
        <v>190000</v>
      </c>
      <c r="R157" s="281">
        <v>415000</v>
      </c>
      <c r="S157" s="281">
        <v>36015659</v>
      </c>
      <c r="T157" s="17"/>
    </row>
    <row r="158" spans="1:20" ht="15.6">
      <c r="A158" s="843"/>
      <c r="B158" s="27" t="s">
        <v>58</v>
      </c>
      <c r="C158" s="281">
        <v>2050000</v>
      </c>
      <c r="D158" s="281" t="s">
        <v>2754</v>
      </c>
      <c r="E158" s="281">
        <v>115000</v>
      </c>
      <c r="F158" s="281">
        <v>4022000</v>
      </c>
      <c r="G158" s="281">
        <v>274000</v>
      </c>
      <c r="H158" s="281">
        <v>613235</v>
      </c>
      <c r="I158" s="281">
        <v>1218848</v>
      </c>
      <c r="J158" s="281">
        <v>2223668</v>
      </c>
      <c r="K158" s="281">
        <v>21003</v>
      </c>
      <c r="L158" s="281">
        <v>4929000</v>
      </c>
      <c r="M158" s="281">
        <v>2043479</v>
      </c>
      <c r="N158" s="281">
        <v>5000</v>
      </c>
      <c r="O158" s="281">
        <v>6356297</v>
      </c>
      <c r="P158" s="281">
        <v>12550000</v>
      </c>
      <c r="Q158" s="281">
        <v>1950000</v>
      </c>
      <c r="R158" s="281">
        <v>3248000</v>
      </c>
      <c r="S158" s="281">
        <v>41628679</v>
      </c>
      <c r="T158" s="17"/>
    </row>
    <row r="159" spans="1:20">
      <c r="A159" s="843">
        <v>2006</v>
      </c>
      <c r="B159" s="27" t="s">
        <v>61</v>
      </c>
      <c r="C159" s="281">
        <v>4150000</v>
      </c>
      <c r="D159" s="281">
        <v>2071000</v>
      </c>
      <c r="E159" s="281">
        <v>49000</v>
      </c>
      <c r="F159" s="281">
        <v>756000</v>
      </c>
      <c r="G159" s="281">
        <v>580000</v>
      </c>
      <c r="H159" s="281">
        <v>729327</v>
      </c>
      <c r="I159" s="281">
        <v>9571200</v>
      </c>
      <c r="J159" s="530">
        <v>880597</v>
      </c>
      <c r="K159" s="281">
        <v>6934</v>
      </c>
      <c r="L159" s="281">
        <v>1055000</v>
      </c>
      <c r="M159" s="281">
        <v>2383960</v>
      </c>
      <c r="N159" s="281">
        <v>1000</v>
      </c>
      <c r="O159" s="281">
        <v>13532334</v>
      </c>
      <c r="P159" s="281">
        <v>17700000</v>
      </c>
      <c r="Q159" s="281">
        <v>2800000</v>
      </c>
      <c r="R159" s="281">
        <v>4987000</v>
      </c>
      <c r="S159" s="281">
        <v>61274218</v>
      </c>
      <c r="T159" s="17"/>
    </row>
    <row r="160" spans="1:20">
      <c r="A160" s="843"/>
      <c r="B160" s="27" t="s">
        <v>60</v>
      </c>
      <c r="C160" s="281">
        <v>780000</v>
      </c>
      <c r="D160" s="281">
        <v>8000</v>
      </c>
      <c r="E160" s="281" t="s">
        <v>25</v>
      </c>
      <c r="F160" s="281">
        <v>961000</v>
      </c>
      <c r="G160" s="281">
        <v>30000</v>
      </c>
      <c r="H160" s="281">
        <v>135266</v>
      </c>
      <c r="I160" s="281">
        <v>1283400</v>
      </c>
      <c r="J160" s="281">
        <v>636991</v>
      </c>
      <c r="K160" s="281">
        <v>15550</v>
      </c>
      <c r="L160" s="281">
        <v>1183000</v>
      </c>
      <c r="M160" s="281">
        <v>51972</v>
      </c>
      <c r="N160" s="281">
        <v>8000</v>
      </c>
      <c r="O160" s="281">
        <v>1622259</v>
      </c>
      <c r="P160" s="281">
        <v>455000</v>
      </c>
      <c r="Q160" s="281">
        <v>340000</v>
      </c>
      <c r="R160" s="281">
        <v>218000</v>
      </c>
      <c r="S160" s="281">
        <v>7745488</v>
      </c>
      <c r="T160" s="17"/>
    </row>
    <row r="161" spans="1:20">
      <c r="A161" s="843"/>
      <c r="B161" s="27" t="s">
        <v>59</v>
      </c>
      <c r="C161" s="281">
        <v>340000</v>
      </c>
      <c r="D161" s="281">
        <v>229000</v>
      </c>
      <c r="E161" s="281">
        <v>23000</v>
      </c>
      <c r="F161" s="281">
        <v>900000</v>
      </c>
      <c r="G161" s="281">
        <v>27000</v>
      </c>
      <c r="H161" s="281">
        <v>1041313</v>
      </c>
      <c r="I161" s="281">
        <v>712450</v>
      </c>
      <c r="J161" s="530">
        <v>188609</v>
      </c>
      <c r="K161" s="281">
        <v>1264</v>
      </c>
      <c r="L161" s="281">
        <v>145000</v>
      </c>
      <c r="M161" s="281">
        <v>2660252</v>
      </c>
      <c r="N161" s="281" t="s">
        <v>101</v>
      </c>
      <c r="O161" s="281">
        <v>24982996</v>
      </c>
      <c r="P161" s="281">
        <v>4000000</v>
      </c>
      <c r="Q161" s="281">
        <v>195000</v>
      </c>
      <c r="R161" s="281">
        <v>332000</v>
      </c>
      <c r="S161" s="281">
        <v>35789170</v>
      </c>
      <c r="T161" s="17"/>
    </row>
    <row r="162" spans="1:20">
      <c r="A162" s="843"/>
      <c r="B162" s="27" t="s">
        <v>58</v>
      </c>
      <c r="C162" s="281">
        <v>2050000</v>
      </c>
      <c r="D162" s="281">
        <v>1630000</v>
      </c>
      <c r="E162" s="281">
        <v>118000</v>
      </c>
      <c r="F162" s="281">
        <v>4028000</v>
      </c>
      <c r="G162" s="281">
        <v>275000</v>
      </c>
      <c r="H162" s="281">
        <v>821717</v>
      </c>
      <c r="I162" s="281">
        <v>1248030</v>
      </c>
      <c r="J162" s="281">
        <v>2301349</v>
      </c>
      <c r="K162" s="281">
        <v>23734</v>
      </c>
      <c r="L162" s="281">
        <v>4255000</v>
      </c>
      <c r="M162" s="281">
        <v>2061403</v>
      </c>
      <c r="N162" s="281">
        <v>5000</v>
      </c>
      <c r="O162" s="281">
        <v>6399853</v>
      </c>
      <c r="P162" s="281">
        <v>12550000</v>
      </c>
      <c r="Q162" s="281">
        <v>1950000</v>
      </c>
      <c r="R162" s="281">
        <v>3269000</v>
      </c>
      <c r="S162" s="281">
        <v>42987322</v>
      </c>
      <c r="T162" s="17"/>
    </row>
    <row r="163" spans="1:20">
      <c r="A163" s="843">
        <v>2007</v>
      </c>
      <c r="B163" s="27" t="s">
        <v>61</v>
      </c>
      <c r="C163" s="281">
        <v>4160000</v>
      </c>
      <c r="D163" s="281">
        <v>1788000</v>
      </c>
      <c r="E163" s="281">
        <v>50000</v>
      </c>
      <c r="F163" s="281">
        <v>754000</v>
      </c>
      <c r="G163" s="281">
        <v>585000</v>
      </c>
      <c r="H163" s="281">
        <v>687588</v>
      </c>
      <c r="I163" s="281">
        <v>9647000</v>
      </c>
      <c r="J163" s="530">
        <v>889734</v>
      </c>
      <c r="K163" s="281">
        <v>7203</v>
      </c>
      <c r="L163" s="281">
        <v>1308000</v>
      </c>
      <c r="M163" s="281">
        <v>2500000</v>
      </c>
      <c r="N163" s="281">
        <v>1000</v>
      </c>
      <c r="O163" s="281">
        <v>13911328</v>
      </c>
      <c r="P163" s="281">
        <v>18000000</v>
      </c>
      <c r="Q163" s="281">
        <v>2850000</v>
      </c>
      <c r="R163" s="281">
        <v>5048000</v>
      </c>
      <c r="S163" s="281">
        <v>62158650</v>
      </c>
      <c r="T163" s="17"/>
    </row>
    <row r="164" spans="1:20">
      <c r="A164" s="843"/>
      <c r="B164" s="27" t="s">
        <v>60</v>
      </c>
      <c r="C164" s="281">
        <v>782000</v>
      </c>
      <c r="D164" s="281">
        <v>11000</v>
      </c>
      <c r="E164" s="281" t="s">
        <v>25</v>
      </c>
      <c r="F164" s="281">
        <v>963000</v>
      </c>
      <c r="G164" s="281">
        <v>30000</v>
      </c>
      <c r="H164" s="281">
        <v>215741</v>
      </c>
      <c r="I164" s="281">
        <v>1314370</v>
      </c>
      <c r="J164" s="281">
        <v>928952</v>
      </c>
      <c r="K164" s="281">
        <v>17413</v>
      </c>
      <c r="L164" s="281">
        <v>1343000</v>
      </c>
      <c r="M164" s="281">
        <v>25000</v>
      </c>
      <c r="N164" s="281">
        <v>8000</v>
      </c>
      <c r="O164" s="281">
        <v>1651394</v>
      </c>
      <c r="P164" s="281">
        <v>455000</v>
      </c>
      <c r="Q164" s="281">
        <v>340000</v>
      </c>
      <c r="R164" s="281">
        <v>180000</v>
      </c>
      <c r="S164" s="281">
        <v>8300087</v>
      </c>
      <c r="T164" s="17"/>
    </row>
    <row r="165" spans="1:20">
      <c r="A165" s="843"/>
      <c r="B165" s="27" t="s">
        <v>59</v>
      </c>
      <c r="C165" s="281">
        <v>340000</v>
      </c>
      <c r="D165" s="281">
        <v>253000</v>
      </c>
      <c r="E165" s="281">
        <v>23000</v>
      </c>
      <c r="F165" s="281">
        <v>901000</v>
      </c>
      <c r="G165" s="281">
        <v>28000</v>
      </c>
      <c r="H165" s="281">
        <v>904742</v>
      </c>
      <c r="I165" s="281">
        <v>729890</v>
      </c>
      <c r="J165" s="530">
        <v>188520</v>
      </c>
      <c r="K165" s="281">
        <v>1110</v>
      </c>
      <c r="L165" s="281">
        <v>200000</v>
      </c>
      <c r="M165" s="281">
        <v>2700000</v>
      </c>
      <c r="N165" s="281" t="s">
        <v>101</v>
      </c>
      <c r="O165" s="281">
        <v>25082099.997893292</v>
      </c>
      <c r="P165" s="281">
        <v>3550000</v>
      </c>
      <c r="Q165" s="281">
        <v>200000</v>
      </c>
      <c r="R165" s="281">
        <v>390000</v>
      </c>
      <c r="S165" s="281">
        <v>35486361.997893289</v>
      </c>
      <c r="T165" s="17"/>
    </row>
    <row r="166" spans="1:20">
      <c r="A166" s="843"/>
      <c r="B166" s="27" t="s">
        <v>58</v>
      </c>
      <c r="C166" s="281">
        <v>2060000</v>
      </c>
      <c r="D166" s="281">
        <v>1640000</v>
      </c>
      <c r="E166" s="281">
        <v>118000</v>
      </c>
      <c r="F166" s="281">
        <v>4034000</v>
      </c>
      <c r="G166" s="281">
        <v>276000</v>
      </c>
      <c r="H166" s="281">
        <v>879278</v>
      </c>
      <c r="I166" s="281">
        <v>1279720</v>
      </c>
      <c r="J166" s="281">
        <v>2720126</v>
      </c>
      <c r="K166" s="281">
        <v>24805</v>
      </c>
      <c r="L166" s="281">
        <v>4395000</v>
      </c>
      <c r="M166" s="281">
        <v>2000000</v>
      </c>
      <c r="N166" s="281">
        <v>5000</v>
      </c>
      <c r="O166" s="281">
        <v>6265380.1746115722</v>
      </c>
      <c r="P166" s="281">
        <v>12550000</v>
      </c>
      <c r="Q166" s="281">
        <v>2000000</v>
      </c>
      <c r="R166" s="281">
        <v>3320000</v>
      </c>
      <c r="S166" s="281">
        <v>43537784.174611568</v>
      </c>
      <c r="T166" s="17"/>
    </row>
    <row r="167" spans="1:20">
      <c r="A167" s="843">
        <v>2008</v>
      </c>
      <c r="B167" s="27" t="s">
        <v>61</v>
      </c>
      <c r="C167" s="281">
        <v>4180000</v>
      </c>
      <c r="D167" s="281">
        <v>2220000</v>
      </c>
      <c r="E167" s="281">
        <v>50000</v>
      </c>
      <c r="F167" s="281">
        <v>753000</v>
      </c>
      <c r="G167" s="281">
        <v>585000</v>
      </c>
      <c r="H167" s="281">
        <v>616496</v>
      </c>
      <c r="I167" s="281">
        <v>9730000</v>
      </c>
      <c r="J167" s="530">
        <v>982362</v>
      </c>
      <c r="K167" s="281">
        <v>7327</v>
      </c>
      <c r="L167" s="281">
        <v>1358000</v>
      </c>
      <c r="M167" s="281">
        <v>2500000</v>
      </c>
      <c r="N167" s="281">
        <v>1000</v>
      </c>
      <c r="O167" s="281">
        <v>13865431</v>
      </c>
      <c r="P167" s="281">
        <v>18000000</v>
      </c>
      <c r="Q167" s="281">
        <v>2850000</v>
      </c>
      <c r="R167" s="281">
        <v>5012000</v>
      </c>
      <c r="S167" s="281">
        <v>62700289</v>
      </c>
      <c r="T167" s="17"/>
    </row>
    <row r="168" spans="1:20">
      <c r="A168" s="843"/>
      <c r="B168" s="27" t="s">
        <v>60</v>
      </c>
      <c r="C168" s="281">
        <v>785000</v>
      </c>
      <c r="D168" s="281">
        <v>10000</v>
      </c>
      <c r="E168" s="281" t="s">
        <v>25</v>
      </c>
      <c r="F168" s="281">
        <v>965000</v>
      </c>
      <c r="G168" s="281">
        <v>30000</v>
      </c>
      <c r="H168" s="281">
        <v>113400</v>
      </c>
      <c r="I168" s="281">
        <v>1346000</v>
      </c>
      <c r="J168" s="281">
        <v>1229468</v>
      </c>
      <c r="K168" s="281">
        <v>6699</v>
      </c>
      <c r="L168" s="281">
        <v>1533000</v>
      </c>
      <c r="M168" s="281">
        <v>25000</v>
      </c>
      <c r="N168" s="281">
        <v>8000</v>
      </c>
      <c r="O168" s="281">
        <v>1614748</v>
      </c>
      <c r="P168" s="281">
        <v>455000</v>
      </c>
      <c r="Q168" s="281">
        <v>340000</v>
      </c>
      <c r="R168" s="281">
        <v>200000</v>
      </c>
      <c r="S168" s="281">
        <v>8680616</v>
      </c>
      <c r="T168" s="17"/>
    </row>
    <row r="169" spans="1:20">
      <c r="A169" s="843"/>
      <c r="B169" s="27" t="s">
        <v>59</v>
      </c>
      <c r="C169" s="281">
        <v>345000</v>
      </c>
      <c r="D169" s="281">
        <v>303000</v>
      </c>
      <c r="E169" s="281">
        <v>23000</v>
      </c>
      <c r="F169" s="281">
        <v>902000</v>
      </c>
      <c r="G169" s="281">
        <v>28000</v>
      </c>
      <c r="H169" s="281">
        <v>1401427</v>
      </c>
      <c r="I169" s="281">
        <v>747800</v>
      </c>
      <c r="J169" s="530">
        <v>199649</v>
      </c>
      <c r="K169" s="281">
        <v>1548</v>
      </c>
      <c r="L169" s="281">
        <v>252000</v>
      </c>
      <c r="M169" s="281">
        <v>2700000</v>
      </c>
      <c r="N169" s="281" t="s">
        <v>101</v>
      </c>
      <c r="O169" s="281">
        <v>25093895</v>
      </c>
      <c r="P169" s="281">
        <v>3550000</v>
      </c>
      <c r="Q169" s="281">
        <v>200000</v>
      </c>
      <c r="R169" s="281">
        <v>400000</v>
      </c>
      <c r="S169" s="281">
        <v>36118971</v>
      </c>
      <c r="T169" s="17"/>
    </row>
    <row r="170" spans="1:20">
      <c r="A170" s="843"/>
      <c r="B170" s="27" t="s">
        <v>58</v>
      </c>
      <c r="C170" s="281">
        <v>2100000</v>
      </c>
      <c r="D170" s="281">
        <v>1879000</v>
      </c>
      <c r="E170" s="281">
        <v>118000</v>
      </c>
      <c r="F170" s="281">
        <v>4046000</v>
      </c>
      <c r="G170" s="281">
        <v>276000</v>
      </c>
      <c r="H170" s="281">
        <v>1009298</v>
      </c>
      <c r="I170" s="281">
        <v>1310420</v>
      </c>
      <c r="J170" s="281">
        <v>3106271</v>
      </c>
      <c r="K170" s="281">
        <v>25994</v>
      </c>
      <c r="L170" s="281">
        <v>4819000</v>
      </c>
      <c r="M170" s="281">
        <v>2000000</v>
      </c>
      <c r="N170" s="281">
        <v>5000</v>
      </c>
      <c r="O170" s="281">
        <v>6529328</v>
      </c>
      <c r="P170" s="281">
        <v>12550000</v>
      </c>
      <c r="Q170" s="281">
        <v>2000000</v>
      </c>
      <c r="R170" s="281">
        <v>3170000</v>
      </c>
      <c r="S170" s="281">
        <v>44892897</v>
      </c>
      <c r="T170" s="17"/>
    </row>
    <row r="171" spans="1:20">
      <c r="A171" s="843">
        <v>2009</v>
      </c>
      <c r="B171" s="27" t="s">
        <v>61</v>
      </c>
      <c r="C171" s="281">
        <v>3604608</v>
      </c>
      <c r="D171" s="281">
        <v>2413000</v>
      </c>
      <c r="E171" s="281">
        <v>50000</v>
      </c>
      <c r="F171" s="281">
        <v>751000</v>
      </c>
      <c r="G171" s="281">
        <v>610000</v>
      </c>
      <c r="H171" s="281">
        <v>625995</v>
      </c>
      <c r="I171" s="281">
        <v>9805000</v>
      </c>
      <c r="J171" s="530">
        <v>1069854</v>
      </c>
      <c r="K171" s="281">
        <v>7237</v>
      </c>
      <c r="L171" s="281">
        <v>1272000</v>
      </c>
      <c r="M171" s="281">
        <v>2380000</v>
      </c>
      <c r="N171" s="281">
        <v>350</v>
      </c>
      <c r="O171" s="281">
        <v>13761161</v>
      </c>
      <c r="P171" s="281">
        <v>19100000</v>
      </c>
      <c r="Q171" s="281">
        <v>2950000</v>
      </c>
      <c r="R171" s="281">
        <v>5331000</v>
      </c>
      <c r="S171" s="281">
        <v>63725165</v>
      </c>
      <c r="T171" s="17"/>
    </row>
    <row r="172" spans="1:20">
      <c r="A172" s="843"/>
      <c r="B172" s="27" t="s">
        <v>60</v>
      </c>
      <c r="C172" s="281">
        <v>2803917</v>
      </c>
      <c r="D172" s="281">
        <v>10000</v>
      </c>
      <c r="E172" s="281" t="s">
        <v>25</v>
      </c>
      <c r="F172" s="281">
        <v>967000</v>
      </c>
      <c r="G172" s="281">
        <v>48000</v>
      </c>
      <c r="H172" s="281">
        <v>80071</v>
      </c>
      <c r="I172" s="281">
        <v>1375000</v>
      </c>
      <c r="J172" s="281">
        <v>1229468</v>
      </c>
      <c r="K172" s="281">
        <v>14108</v>
      </c>
      <c r="L172" s="281">
        <v>1300000</v>
      </c>
      <c r="M172" s="281">
        <v>60000</v>
      </c>
      <c r="N172" s="281">
        <v>6014</v>
      </c>
      <c r="O172" s="281">
        <v>1613385</v>
      </c>
      <c r="P172" s="281">
        <v>490000</v>
      </c>
      <c r="Q172" s="281">
        <v>450000</v>
      </c>
      <c r="R172" s="281">
        <v>350000</v>
      </c>
      <c r="S172" s="281">
        <v>10792073</v>
      </c>
      <c r="T172" s="17"/>
    </row>
    <row r="173" spans="1:20">
      <c r="A173" s="843"/>
      <c r="B173" s="27" t="s">
        <v>59</v>
      </c>
      <c r="C173" s="281">
        <v>83303</v>
      </c>
      <c r="D173" s="281">
        <v>293000</v>
      </c>
      <c r="E173" s="281">
        <v>23000</v>
      </c>
      <c r="F173" s="281">
        <v>903000</v>
      </c>
      <c r="G173" s="281">
        <v>35000</v>
      </c>
      <c r="H173" s="281">
        <v>1867544</v>
      </c>
      <c r="I173" s="281">
        <v>765000</v>
      </c>
      <c r="J173" s="530">
        <v>214230</v>
      </c>
      <c r="K173" s="281">
        <v>2023</v>
      </c>
      <c r="L173" s="281">
        <v>190000</v>
      </c>
      <c r="M173" s="281">
        <v>2700000</v>
      </c>
      <c r="N173" s="281" t="s">
        <v>101</v>
      </c>
      <c r="O173" s="281">
        <v>24989031</v>
      </c>
      <c r="P173" s="281">
        <v>4150000</v>
      </c>
      <c r="Q173" s="281">
        <v>210000</v>
      </c>
      <c r="R173" s="281">
        <v>315000</v>
      </c>
      <c r="S173" s="281">
        <v>36700119</v>
      </c>
      <c r="T173" s="17"/>
    </row>
    <row r="174" spans="1:20">
      <c r="A174" s="843"/>
      <c r="B174" s="27" t="s">
        <v>58</v>
      </c>
      <c r="C174" s="281">
        <v>6157106</v>
      </c>
      <c r="D174" s="281">
        <v>1863000</v>
      </c>
      <c r="E174" s="281">
        <v>118000</v>
      </c>
      <c r="F174" s="281">
        <v>4100000</v>
      </c>
      <c r="G174" s="281">
        <v>280000</v>
      </c>
      <c r="H174" s="281">
        <v>204128</v>
      </c>
      <c r="I174" s="281">
        <v>1342000</v>
      </c>
      <c r="J174" s="281">
        <v>3106271</v>
      </c>
      <c r="K174" s="281">
        <v>26014</v>
      </c>
      <c r="L174" s="281">
        <v>4500000</v>
      </c>
      <c r="M174" s="281">
        <v>2000000</v>
      </c>
      <c r="N174" s="281">
        <v>5200</v>
      </c>
      <c r="O174" s="281">
        <v>6357838</v>
      </c>
      <c r="P174" s="281">
        <v>12850000</v>
      </c>
      <c r="Q174" s="281">
        <v>2100000</v>
      </c>
      <c r="R174" s="281">
        <v>4207000</v>
      </c>
      <c r="S174" s="281">
        <v>49144481</v>
      </c>
      <c r="T174" s="17"/>
    </row>
    <row r="175" spans="1:20">
      <c r="A175" s="843">
        <v>2010</v>
      </c>
      <c r="B175" s="27" t="s">
        <v>61</v>
      </c>
      <c r="C175" s="281">
        <v>3939405</v>
      </c>
      <c r="D175" s="281">
        <v>2658347</v>
      </c>
      <c r="E175" s="281">
        <v>50000</v>
      </c>
      <c r="F175" s="281">
        <v>755000</v>
      </c>
      <c r="G175" s="281">
        <v>620000</v>
      </c>
      <c r="H175" s="281">
        <v>700851</v>
      </c>
      <c r="I175" s="281">
        <v>9881130</v>
      </c>
      <c r="J175" s="530">
        <v>1110560</v>
      </c>
      <c r="K175" s="281">
        <v>7491</v>
      </c>
      <c r="L175" s="281">
        <v>1277044</v>
      </c>
      <c r="M175" s="281">
        <v>2400000</v>
      </c>
      <c r="N175" s="281">
        <v>350</v>
      </c>
      <c r="O175" s="281">
        <v>13731044</v>
      </c>
      <c r="P175" s="281">
        <v>19500000</v>
      </c>
      <c r="Q175" s="281">
        <v>3000000</v>
      </c>
      <c r="R175" s="281">
        <v>5774000</v>
      </c>
      <c r="S175" s="281">
        <v>65424092</v>
      </c>
      <c r="T175" s="17"/>
    </row>
    <row r="176" spans="1:20">
      <c r="A176" s="843"/>
      <c r="B176" s="27" t="s">
        <v>60</v>
      </c>
      <c r="C176" s="281">
        <v>2871021</v>
      </c>
      <c r="D176" s="281">
        <v>9000</v>
      </c>
      <c r="E176" s="281" t="s">
        <v>25</v>
      </c>
      <c r="F176" s="281">
        <v>967000</v>
      </c>
      <c r="G176" s="281">
        <v>50000</v>
      </c>
      <c r="H176" s="281">
        <v>129464</v>
      </c>
      <c r="I176" s="281">
        <v>1408500</v>
      </c>
      <c r="J176" s="281">
        <v>1861503</v>
      </c>
      <c r="K176" s="281">
        <v>22327</v>
      </c>
      <c r="L176" s="281">
        <v>1340348</v>
      </c>
      <c r="M176" s="281">
        <v>65000</v>
      </c>
      <c r="N176" s="281">
        <v>5363</v>
      </c>
      <c r="O176" s="281">
        <v>1594494</v>
      </c>
      <c r="P176" s="281">
        <v>495000</v>
      </c>
      <c r="Q176" s="281">
        <v>500000</v>
      </c>
      <c r="R176" s="281">
        <v>391000</v>
      </c>
      <c r="S176" s="281">
        <v>11681770</v>
      </c>
      <c r="T176" s="17"/>
    </row>
    <row r="177" spans="1:20">
      <c r="A177" s="843"/>
      <c r="B177" s="27" t="s">
        <v>59</v>
      </c>
      <c r="C177" s="281">
        <v>852772</v>
      </c>
      <c r="D177" s="281">
        <v>205000</v>
      </c>
      <c r="E177" s="281">
        <v>23000</v>
      </c>
      <c r="F177" s="281">
        <v>905000</v>
      </c>
      <c r="G177" s="281">
        <v>34500</v>
      </c>
      <c r="H177" s="281">
        <v>1558093</v>
      </c>
      <c r="I177" s="281">
        <v>780220</v>
      </c>
      <c r="J177" s="530">
        <v>228649</v>
      </c>
      <c r="K177" s="281">
        <v>2022</v>
      </c>
      <c r="L177" s="281">
        <v>220391000</v>
      </c>
      <c r="M177" s="281">
        <v>2800000</v>
      </c>
      <c r="N177" s="281" t="s">
        <v>101</v>
      </c>
      <c r="O177" s="281">
        <v>24501043</v>
      </c>
      <c r="P177" s="281">
        <v>4200000</v>
      </c>
      <c r="Q177" s="281">
        <v>220000</v>
      </c>
      <c r="R177" s="281">
        <v>309000</v>
      </c>
      <c r="S177" s="281">
        <v>256978257</v>
      </c>
      <c r="T177" s="17"/>
    </row>
    <row r="178" spans="1:20">
      <c r="A178" s="843"/>
      <c r="B178" s="27" t="s">
        <v>58</v>
      </c>
      <c r="C178" s="281">
        <v>6479461</v>
      </c>
      <c r="D178" s="281">
        <v>1956000</v>
      </c>
      <c r="E178" s="281">
        <v>120000</v>
      </c>
      <c r="F178" s="281">
        <v>4150000</v>
      </c>
      <c r="G178" s="281">
        <v>280000</v>
      </c>
      <c r="H178" s="281">
        <v>1224201</v>
      </c>
      <c r="I178" s="281">
        <v>1373000</v>
      </c>
      <c r="J178" s="281">
        <v>3893922</v>
      </c>
      <c r="K178" s="281">
        <v>27819</v>
      </c>
      <c r="L178" s="281">
        <v>3907483</v>
      </c>
      <c r="M178" s="281">
        <v>2100000</v>
      </c>
      <c r="N178" s="281">
        <v>5200</v>
      </c>
      <c r="O178" s="281">
        <v>6274846</v>
      </c>
      <c r="P178" s="281">
        <v>12900000</v>
      </c>
      <c r="Q178" s="281">
        <v>2200000</v>
      </c>
      <c r="R178" s="281">
        <v>4666000</v>
      </c>
      <c r="S178" s="281">
        <v>51464932</v>
      </c>
      <c r="T178" s="17"/>
    </row>
    <row r="179" spans="1:20">
      <c r="A179" s="843">
        <v>2011</v>
      </c>
      <c r="B179" s="27" t="s">
        <v>61</v>
      </c>
      <c r="C179" s="281">
        <v>4586570</v>
      </c>
      <c r="D179" s="281">
        <v>2554364</v>
      </c>
      <c r="E179" s="281">
        <v>50000</v>
      </c>
      <c r="F179" s="281">
        <v>748000</v>
      </c>
      <c r="G179" s="281">
        <v>625000</v>
      </c>
      <c r="H179" s="281">
        <v>663189</v>
      </c>
      <c r="I179" s="281">
        <v>9958000</v>
      </c>
      <c r="J179" s="530">
        <v>1164438</v>
      </c>
      <c r="K179" s="281">
        <v>6596</v>
      </c>
      <c r="L179" s="281">
        <v>1280000</v>
      </c>
      <c r="M179" s="281">
        <v>2350000</v>
      </c>
      <c r="N179" s="281">
        <v>660</v>
      </c>
      <c r="O179" s="281">
        <v>13688328</v>
      </c>
      <c r="P179" s="281">
        <v>21300000</v>
      </c>
      <c r="Q179" s="281">
        <v>3000000</v>
      </c>
      <c r="R179" s="281">
        <v>5156000</v>
      </c>
      <c r="S179" s="281">
        <v>67173145</v>
      </c>
      <c r="T179" s="17"/>
    </row>
    <row r="180" spans="1:20">
      <c r="A180" s="843"/>
      <c r="B180" s="27" t="s">
        <v>60</v>
      </c>
      <c r="C180" s="281">
        <v>2135979</v>
      </c>
      <c r="D180" s="281">
        <v>4865</v>
      </c>
      <c r="E180" s="281" t="s">
        <v>25</v>
      </c>
      <c r="F180" s="281">
        <v>971120</v>
      </c>
      <c r="G180" s="281">
        <v>33500</v>
      </c>
      <c r="H180" s="281">
        <v>54883</v>
      </c>
      <c r="I180" s="281">
        <v>1475980</v>
      </c>
      <c r="J180" s="281">
        <v>2160670</v>
      </c>
      <c r="K180" s="281">
        <v>23285</v>
      </c>
      <c r="L180" s="281">
        <v>1375000</v>
      </c>
      <c r="M180" s="281">
        <v>70000</v>
      </c>
      <c r="N180" s="281">
        <v>6000</v>
      </c>
      <c r="O180" s="281">
        <v>1583574</v>
      </c>
      <c r="P180" s="281">
        <v>500000</v>
      </c>
      <c r="Q180" s="281">
        <v>718000</v>
      </c>
      <c r="R180" s="281">
        <v>275000</v>
      </c>
      <c r="S180" s="281">
        <v>11292376</v>
      </c>
      <c r="T180" s="17"/>
    </row>
    <row r="181" spans="1:20">
      <c r="A181" s="843"/>
      <c r="B181" s="92" t="s">
        <v>59</v>
      </c>
      <c r="C181" s="281">
        <v>1009756</v>
      </c>
      <c r="D181" s="281">
        <v>295894</v>
      </c>
      <c r="E181" s="281">
        <v>23000</v>
      </c>
      <c r="F181" s="281">
        <v>905000</v>
      </c>
      <c r="G181" s="281">
        <v>34500</v>
      </c>
      <c r="H181" s="281">
        <v>1746828</v>
      </c>
      <c r="I181" s="281">
        <v>806750</v>
      </c>
      <c r="J181" s="530">
        <v>240269</v>
      </c>
      <c r="K181" s="281">
        <v>1931</v>
      </c>
      <c r="L181" s="281">
        <v>220000</v>
      </c>
      <c r="M181" s="281">
        <v>2850000</v>
      </c>
      <c r="N181" s="281" t="s">
        <v>101</v>
      </c>
      <c r="O181" s="281">
        <v>24302776</v>
      </c>
      <c r="P181" s="281">
        <v>225000</v>
      </c>
      <c r="Q181" s="281">
        <v>365000</v>
      </c>
      <c r="R181" s="281">
        <v>512000</v>
      </c>
      <c r="S181" s="281">
        <v>33466954</v>
      </c>
      <c r="T181" s="17"/>
    </row>
    <row r="182" spans="1:20">
      <c r="A182" s="843"/>
      <c r="B182" s="92" t="s">
        <v>58</v>
      </c>
      <c r="C182" s="281">
        <v>3948595</v>
      </c>
      <c r="D182" s="281">
        <v>1769811</v>
      </c>
      <c r="E182" s="281">
        <v>122000</v>
      </c>
      <c r="F182" s="281">
        <v>4065000</v>
      </c>
      <c r="G182" s="281">
        <v>270000</v>
      </c>
      <c r="H182" s="281">
        <v>1071424</v>
      </c>
      <c r="I182" s="281">
        <v>1437890</v>
      </c>
      <c r="J182" s="281">
        <v>442907</v>
      </c>
      <c r="K182" s="281">
        <v>28176</v>
      </c>
      <c r="L182" s="281">
        <v>4000000</v>
      </c>
      <c r="M182" s="281">
        <v>2150000</v>
      </c>
      <c r="N182" s="281">
        <v>5400</v>
      </c>
      <c r="O182" s="281">
        <v>6165051</v>
      </c>
      <c r="P182" s="281">
        <v>15200000</v>
      </c>
      <c r="Q182" s="281">
        <v>2300000</v>
      </c>
      <c r="R182" s="281">
        <v>3500000</v>
      </c>
      <c r="S182" s="281">
        <v>46338364</v>
      </c>
      <c r="T182" s="17"/>
    </row>
    <row r="183" spans="1:20">
      <c r="A183" s="843">
        <v>2012</v>
      </c>
      <c r="B183" s="92" t="s">
        <v>61</v>
      </c>
      <c r="C183" s="281">
        <v>4687480</v>
      </c>
      <c r="D183" s="281">
        <v>2489236</v>
      </c>
      <c r="E183" s="281">
        <v>50000</v>
      </c>
      <c r="F183" s="281">
        <v>745000</v>
      </c>
      <c r="G183" s="281">
        <v>630000</v>
      </c>
      <c r="H183" s="281">
        <v>577172</v>
      </c>
      <c r="I183" s="281">
        <v>10037600</v>
      </c>
      <c r="J183" s="530">
        <v>1241749</v>
      </c>
      <c r="K183" s="281">
        <v>7302</v>
      </c>
      <c r="L183" s="281">
        <v>1541000</v>
      </c>
      <c r="M183" s="281">
        <v>2904451</v>
      </c>
      <c r="N183" s="281">
        <v>200</v>
      </c>
      <c r="O183" s="281">
        <v>13887898</v>
      </c>
      <c r="P183" s="281">
        <v>21400889</v>
      </c>
      <c r="Q183" s="281">
        <v>3050000</v>
      </c>
      <c r="R183" s="281">
        <v>6204000</v>
      </c>
      <c r="S183" s="281">
        <v>69447377</v>
      </c>
      <c r="T183" s="17"/>
    </row>
    <row r="184" spans="1:20">
      <c r="A184" s="843"/>
      <c r="B184" s="92" t="s">
        <v>60</v>
      </c>
      <c r="C184" s="281">
        <v>2358120</v>
      </c>
      <c r="D184" s="281">
        <v>6258</v>
      </c>
      <c r="E184" s="281" t="s">
        <v>25</v>
      </c>
      <c r="F184" s="281">
        <v>1000000</v>
      </c>
      <c r="G184" s="281">
        <v>34000</v>
      </c>
      <c r="H184" s="281">
        <v>91951</v>
      </c>
      <c r="I184" s="281">
        <v>1518180</v>
      </c>
      <c r="J184" s="281">
        <v>2433172</v>
      </c>
      <c r="K184" s="281">
        <v>15287</v>
      </c>
      <c r="L184" s="281">
        <v>1728000</v>
      </c>
      <c r="M184" s="281">
        <v>69430</v>
      </c>
      <c r="N184" s="281">
        <v>5500</v>
      </c>
      <c r="O184" s="281">
        <v>1578533</v>
      </c>
      <c r="P184" s="281">
        <v>1592727</v>
      </c>
      <c r="Q184" s="281">
        <v>725000</v>
      </c>
      <c r="R184" s="281">
        <v>332000</v>
      </c>
      <c r="S184" s="281">
        <v>13471478</v>
      </c>
      <c r="T184" s="17"/>
    </row>
    <row r="185" spans="1:20">
      <c r="A185" s="843"/>
      <c r="B185" s="92" t="s">
        <v>59</v>
      </c>
      <c r="C185" s="281">
        <v>1037020</v>
      </c>
      <c r="D185" s="281">
        <v>198234</v>
      </c>
      <c r="E185" s="281">
        <v>23500</v>
      </c>
      <c r="F185" s="281">
        <v>905500</v>
      </c>
      <c r="G185" s="281">
        <v>35500</v>
      </c>
      <c r="H185" s="281">
        <v>1556188</v>
      </c>
      <c r="I185" s="281">
        <v>827460</v>
      </c>
      <c r="J185" s="530">
        <v>255928</v>
      </c>
      <c r="K185" s="281">
        <v>2211</v>
      </c>
      <c r="L185" s="281">
        <v>234000</v>
      </c>
      <c r="M185" s="281">
        <v>2850000</v>
      </c>
      <c r="N185" s="281" t="s">
        <v>101</v>
      </c>
      <c r="O185" s="281">
        <v>24391112</v>
      </c>
      <c r="P185" s="281">
        <v>5730158</v>
      </c>
      <c r="Q185" s="281">
        <v>230000</v>
      </c>
      <c r="R185" s="281">
        <v>309000</v>
      </c>
      <c r="S185" s="281">
        <v>38598351</v>
      </c>
      <c r="T185" s="17"/>
    </row>
    <row r="186" spans="1:20">
      <c r="A186" s="843"/>
      <c r="B186" s="92" t="s">
        <v>58</v>
      </c>
      <c r="C186" s="281">
        <v>4055210</v>
      </c>
      <c r="D186" s="281">
        <v>1896236</v>
      </c>
      <c r="E186" s="281">
        <v>122000</v>
      </c>
      <c r="F186" s="281">
        <v>4065000</v>
      </c>
      <c r="G186" s="281">
        <v>268000</v>
      </c>
      <c r="H186" s="281">
        <v>886340</v>
      </c>
      <c r="I186" s="281">
        <v>1473070</v>
      </c>
      <c r="J186" s="281">
        <v>4929808</v>
      </c>
      <c r="K186" s="281">
        <v>27430</v>
      </c>
      <c r="L186" s="281">
        <v>4309381</v>
      </c>
      <c r="M186" s="281">
        <v>2305508</v>
      </c>
      <c r="N186" s="281">
        <v>5400</v>
      </c>
      <c r="O186" s="281">
        <v>6141817</v>
      </c>
      <c r="P186" s="281">
        <v>15178314</v>
      </c>
      <c r="Q186" s="281">
        <v>2350000</v>
      </c>
      <c r="R186" s="281">
        <v>5112000</v>
      </c>
      <c r="S186" s="281">
        <v>53125444</v>
      </c>
      <c r="T186" s="17"/>
    </row>
    <row r="187" spans="1:20">
      <c r="A187" s="843">
        <v>2013</v>
      </c>
      <c r="B187" s="92" t="s">
        <v>61</v>
      </c>
      <c r="C187" s="281">
        <v>4695000</v>
      </c>
      <c r="D187" s="281">
        <v>2500000</v>
      </c>
      <c r="E187" s="281">
        <v>50000</v>
      </c>
      <c r="F187" s="281">
        <v>750000</v>
      </c>
      <c r="G187" s="281">
        <v>635000</v>
      </c>
      <c r="H187" s="281">
        <v>548042</v>
      </c>
      <c r="I187" s="281">
        <v>10117900</v>
      </c>
      <c r="J187" s="530">
        <v>1316799</v>
      </c>
      <c r="K187" s="281">
        <v>7240</v>
      </c>
      <c r="L187" s="281">
        <v>1680000</v>
      </c>
      <c r="M187" s="281">
        <v>2370000</v>
      </c>
      <c r="N187" s="281">
        <v>300</v>
      </c>
      <c r="O187" s="281">
        <v>13861194</v>
      </c>
      <c r="P187" s="281">
        <v>24300000</v>
      </c>
      <c r="Q187" s="281">
        <v>3100000</v>
      </c>
      <c r="R187" s="281">
        <v>4826000</v>
      </c>
      <c r="S187" s="281">
        <v>70669575</v>
      </c>
      <c r="T187" s="17"/>
    </row>
    <row r="188" spans="1:20">
      <c r="A188" s="843"/>
      <c r="B188" s="92" t="s">
        <v>60</v>
      </c>
      <c r="C188" s="281">
        <v>2400000</v>
      </c>
      <c r="D188" s="281">
        <v>13500</v>
      </c>
      <c r="E188" s="281" t="s">
        <v>25</v>
      </c>
      <c r="F188" s="281">
        <v>1050000</v>
      </c>
      <c r="G188" s="281">
        <v>35000</v>
      </c>
      <c r="H188" s="281">
        <v>41040</v>
      </c>
      <c r="I188" s="281">
        <v>1549900</v>
      </c>
      <c r="J188" s="281">
        <v>2754414</v>
      </c>
      <c r="K188" s="281">
        <v>15961</v>
      </c>
      <c r="L188" s="281">
        <v>1410000</v>
      </c>
      <c r="M188" s="281">
        <v>72500</v>
      </c>
      <c r="N188" s="281">
        <v>5550</v>
      </c>
      <c r="O188" s="281">
        <v>1573701</v>
      </c>
      <c r="P188" s="281">
        <v>2010000</v>
      </c>
      <c r="Q188" s="281">
        <v>730000</v>
      </c>
      <c r="R188" s="281">
        <v>349000</v>
      </c>
      <c r="S188" s="281">
        <v>13960666</v>
      </c>
      <c r="T188" s="17"/>
    </row>
    <row r="189" spans="1:20">
      <c r="A189" s="843"/>
      <c r="B189" s="92" t="s">
        <v>59</v>
      </c>
      <c r="C189" s="281">
        <v>1040000</v>
      </c>
      <c r="D189" s="281">
        <v>290000</v>
      </c>
      <c r="E189" s="281">
        <v>24000</v>
      </c>
      <c r="F189" s="281">
        <v>910000</v>
      </c>
      <c r="G189" s="281">
        <v>36000</v>
      </c>
      <c r="H189" s="281">
        <v>1470013</v>
      </c>
      <c r="I189" s="281">
        <v>838090</v>
      </c>
      <c r="J189" s="530">
        <v>269830</v>
      </c>
      <c r="K189" s="281">
        <v>2510</v>
      </c>
      <c r="L189" s="281">
        <v>247000</v>
      </c>
      <c r="M189" s="281">
        <v>2930000</v>
      </c>
      <c r="N189" s="281" t="s">
        <v>101</v>
      </c>
      <c r="O189" s="281">
        <v>24527671</v>
      </c>
      <c r="P189" s="281">
        <v>8100000</v>
      </c>
      <c r="Q189" s="281">
        <v>240000</v>
      </c>
      <c r="R189" s="281">
        <v>262000</v>
      </c>
      <c r="S189" s="281">
        <v>41188024</v>
      </c>
      <c r="T189" s="17"/>
    </row>
    <row r="190" spans="1:20">
      <c r="A190" s="843"/>
      <c r="B190" s="92" t="s">
        <v>58</v>
      </c>
      <c r="C190" s="281">
        <v>4100000</v>
      </c>
      <c r="D190" s="281">
        <v>1700000</v>
      </c>
      <c r="E190" s="281">
        <v>122000</v>
      </c>
      <c r="F190" s="281">
        <v>4100000</v>
      </c>
      <c r="G190" s="281">
        <v>270000</v>
      </c>
      <c r="H190" s="281">
        <v>838650</v>
      </c>
      <c r="I190" s="281">
        <v>1498100</v>
      </c>
      <c r="J190" s="281">
        <v>5356545</v>
      </c>
      <c r="K190" s="281">
        <v>25702</v>
      </c>
      <c r="L190" s="281">
        <v>4360000</v>
      </c>
      <c r="M190" s="281">
        <v>2235000</v>
      </c>
      <c r="N190" s="281">
        <v>5500</v>
      </c>
      <c r="O190" s="281">
        <v>6027996.0378363896</v>
      </c>
      <c r="P190" s="281">
        <v>16300000</v>
      </c>
      <c r="Q190" s="281">
        <v>2500000</v>
      </c>
      <c r="R190" s="281">
        <v>4143000</v>
      </c>
      <c r="S190" s="281">
        <v>53556393.037836388</v>
      </c>
      <c r="T190" s="17"/>
    </row>
    <row r="191" spans="1:20">
      <c r="A191" s="843">
        <v>2014</v>
      </c>
      <c r="B191" s="92" t="s">
        <v>61</v>
      </c>
      <c r="C191" s="281">
        <v>4895000</v>
      </c>
      <c r="D191" s="281">
        <v>2600000</v>
      </c>
      <c r="E191" s="281">
        <v>50000</v>
      </c>
      <c r="F191" s="281">
        <v>949425</v>
      </c>
      <c r="G191" s="281">
        <v>620032</v>
      </c>
      <c r="H191" s="281">
        <v>540133</v>
      </c>
      <c r="I191" s="281">
        <v>10198800</v>
      </c>
      <c r="J191" s="530">
        <v>1404437</v>
      </c>
      <c r="K191" s="281">
        <v>6041</v>
      </c>
      <c r="L191" s="281">
        <v>1798000</v>
      </c>
      <c r="M191" s="281">
        <v>2882489</v>
      </c>
      <c r="N191" s="281" t="s">
        <v>101</v>
      </c>
      <c r="O191" s="281">
        <v>13915301</v>
      </c>
      <c r="P191" s="281">
        <v>24100000</v>
      </c>
      <c r="Q191" s="281">
        <v>4085000</v>
      </c>
      <c r="R191" s="281">
        <v>4868000</v>
      </c>
      <c r="S191" s="281">
        <v>72912658</v>
      </c>
      <c r="T191" s="17"/>
    </row>
    <row r="192" spans="1:20">
      <c r="A192" s="843"/>
      <c r="B192" s="92" t="s">
        <v>60</v>
      </c>
      <c r="C192" s="281">
        <v>2874400</v>
      </c>
      <c r="D192" s="281">
        <v>14000</v>
      </c>
      <c r="E192" s="281" t="s">
        <v>25</v>
      </c>
      <c r="F192" s="281">
        <v>991727</v>
      </c>
      <c r="G192" s="281">
        <v>39808</v>
      </c>
      <c r="H192" s="281">
        <v>63415</v>
      </c>
      <c r="I192" s="281">
        <v>1585600</v>
      </c>
      <c r="J192" s="281">
        <v>3128599</v>
      </c>
      <c r="K192" s="281">
        <v>17511</v>
      </c>
      <c r="L192" s="281">
        <v>1872000</v>
      </c>
      <c r="M192" s="281">
        <v>87206</v>
      </c>
      <c r="N192" s="281" t="s">
        <v>101</v>
      </c>
      <c r="O192" s="281">
        <v>1562422</v>
      </c>
      <c r="P192" s="281">
        <v>2010000</v>
      </c>
      <c r="Q192" s="281">
        <v>1100000</v>
      </c>
      <c r="R192" s="281">
        <v>238000</v>
      </c>
      <c r="S192" s="281">
        <v>15584688</v>
      </c>
      <c r="T192" s="17"/>
    </row>
    <row r="193" spans="1:20">
      <c r="A193" s="843"/>
      <c r="B193" s="92" t="s">
        <v>59</v>
      </c>
      <c r="C193" s="281">
        <v>1093800</v>
      </c>
      <c r="D193" s="281">
        <v>300000</v>
      </c>
      <c r="E193" s="281">
        <v>24000</v>
      </c>
      <c r="F193" s="281">
        <v>909514</v>
      </c>
      <c r="G193" s="281">
        <v>15983</v>
      </c>
      <c r="H193" s="281">
        <v>1346596</v>
      </c>
      <c r="I193" s="281">
        <v>833480</v>
      </c>
      <c r="J193" s="530">
        <v>275537</v>
      </c>
      <c r="K193" s="281">
        <v>2722</v>
      </c>
      <c r="L193" s="281">
        <v>218000</v>
      </c>
      <c r="M193" s="281">
        <v>2044156</v>
      </c>
      <c r="N193" s="281" t="s">
        <v>101</v>
      </c>
      <c r="O193" s="281">
        <v>24122558</v>
      </c>
      <c r="P193" s="281">
        <v>4400000</v>
      </c>
      <c r="Q193" s="281">
        <v>240000</v>
      </c>
      <c r="R193" s="281">
        <v>313000</v>
      </c>
      <c r="S193" s="281">
        <v>36145866</v>
      </c>
      <c r="T193" s="17"/>
    </row>
    <row r="194" spans="1:20">
      <c r="A194" s="843"/>
      <c r="B194" s="92" t="s">
        <v>58</v>
      </c>
      <c r="C194" s="281">
        <v>4277150</v>
      </c>
      <c r="D194" s="281">
        <v>1950000</v>
      </c>
      <c r="E194" s="281">
        <v>122000</v>
      </c>
      <c r="F194" s="281">
        <v>4082627</v>
      </c>
      <c r="G194" s="281">
        <v>441137</v>
      </c>
      <c r="H194" s="281">
        <v>824698</v>
      </c>
      <c r="I194" s="281">
        <v>1595530</v>
      </c>
      <c r="J194" s="281">
        <v>5882106</v>
      </c>
      <c r="K194" s="281">
        <v>26558</v>
      </c>
      <c r="L194" s="281">
        <v>4780644</v>
      </c>
      <c r="M194" s="281">
        <v>1618204</v>
      </c>
      <c r="N194" s="281" t="s">
        <v>101</v>
      </c>
      <c r="O194" s="281">
        <v>5971207</v>
      </c>
      <c r="P194" s="281">
        <v>15000000</v>
      </c>
      <c r="Q194" s="281">
        <v>2600000</v>
      </c>
      <c r="R194" s="281">
        <v>4243000</v>
      </c>
      <c r="S194" s="281">
        <v>53292331</v>
      </c>
      <c r="T194" s="17"/>
    </row>
    <row r="195" spans="1:20">
      <c r="A195" s="843">
        <v>2015</v>
      </c>
      <c r="B195" s="92" t="s">
        <v>61</v>
      </c>
      <c r="C195" s="281">
        <v>4990113</v>
      </c>
      <c r="D195" s="281">
        <v>2800000</v>
      </c>
      <c r="E195" s="281">
        <v>50307</v>
      </c>
      <c r="F195" s="281">
        <v>1005385</v>
      </c>
      <c r="G195" s="281">
        <v>611874</v>
      </c>
      <c r="H195" s="281" t="s">
        <v>390</v>
      </c>
      <c r="I195" s="281">
        <v>10280300</v>
      </c>
      <c r="J195" s="530">
        <v>1470895</v>
      </c>
      <c r="K195" s="281">
        <v>5898</v>
      </c>
      <c r="L195" s="281">
        <v>2066768</v>
      </c>
      <c r="M195" s="281">
        <v>2770545</v>
      </c>
      <c r="N195" s="281">
        <v>503</v>
      </c>
      <c r="O195" s="281">
        <v>13694582</v>
      </c>
      <c r="P195" s="281">
        <v>22800000</v>
      </c>
      <c r="Q195" s="281">
        <v>4127931</v>
      </c>
      <c r="R195" s="281">
        <v>5477034</v>
      </c>
      <c r="S195" s="281">
        <v>72152135</v>
      </c>
      <c r="T195" s="17"/>
    </row>
    <row r="196" spans="1:20">
      <c r="A196" s="843"/>
      <c r="B196" s="92" t="s">
        <v>60</v>
      </c>
      <c r="C196" s="281">
        <v>3140107</v>
      </c>
      <c r="D196" s="281">
        <v>14500</v>
      </c>
      <c r="E196" s="281" t="s">
        <v>25</v>
      </c>
      <c r="F196" s="281">
        <v>994569</v>
      </c>
      <c r="G196" s="281">
        <v>35132</v>
      </c>
      <c r="H196" s="281" t="s">
        <v>391</v>
      </c>
      <c r="I196" s="281">
        <v>1625200</v>
      </c>
      <c r="J196" s="281">
        <v>3645626</v>
      </c>
      <c r="K196" s="281">
        <v>21964</v>
      </c>
      <c r="L196" s="281">
        <v>1588325</v>
      </c>
      <c r="M196" s="281">
        <v>82470</v>
      </c>
      <c r="N196" s="281" t="s">
        <v>387</v>
      </c>
      <c r="O196" s="281">
        <v>1522714</v>
      </c>
      <c r="P196" s="281">
        <v>2010000</v>
      </c>
      <c r="Q196" s="281">
        <v>1043004</v>
      </c>
      <c r="R196" s="281">
        <v>345249</v>
      </c>
      <c r="S196" s="281">
        <v>16068860</v>
      </c>
      <c r="T196" s="17"/>
    </row>
    <row r="197" spans="1:20">
      <c r="A197" s="843"/>
      <c r="B197" s="92" t="s">
        <v>59</v>
      </c>
      <c r="C197" s="281">
        <v>1120891</v>
      </c>
      <c r="D197" s="281">
        <v>300000</v>
      </c>
      <c r="E197" s="281">
        <v>24228</v>
      </c>
      <c r="F197" s="281">
        <v>909515</v>
      </c>
      <c r="G197" s="281">
        <v>36014</v>
      </c>
      <c r="H197" s="281" t="s">
        <v>392</v>
      </c>
      <c r="I197" s="281">
        <v>855800</v>
      </c>
      <c r="J197" s="530">
        <v>286974</v>
      </c>
      <c r="K197" s="281">
        <v>2752</v>
      </c>
      <c r="L197" s="281">
        <v>136872</v>
      </c>
      <c r="M197" s="281">
        <v>1973393</v>
      </c>
      <c r="N197" s="281" t="s">
        <v>101</v>
      </c>
      <c r="O197" s="281">
        <v>23937984</v>
      </c>
      <c r="P197" s="281">
        <v>7000000</v>
      </c>
      <c r="Q197" s="281">
        <v>153139</v>
      </c>
      <c r="R197" s="281">
        <v>456627</v>
      </c>
      <c r="S197" s="281">
        <v>37196689</v>
      </c>
      <c r="T197" s="17"/>
    </row>
    <row r="198" spans="1:20">
      <c r="A198" s="843"/>
      <c r="B198" s="92" t="s">
        <v>58</v>
      </c>
      <c r="C198" s="281">
        <v>4385978</v>
      </c>
      <c r="D198" s="281">
        <v>2150000</v>
      </c>
      <c r="E198" s="281">
        <v>121394</v>
      </c>
      <c r="F198" s="281">
        <v>4093458</v>
      </c>
      <c r="G198" s="281">
        <v>267871</v>
      </c>
      <c r="H198" s="281" t="s">
        <v>393</v>
      </c>
      <c r="I198" s="281">
        <v>1556680</v>
      </c>
      <c r="J198" s="281">
        <v>6545306</v>
      </c>
      <c r="K198" s="281">
        <v>26809</v>
      </c>
      <c r="L198" s="281">
        <v>3256487</v>
      </c>
      <c r="M198" s="281">
        <v>1868535</v>
      </c>
      <c r="N198" s="281" t="s">
        <v>388</v>
      </c>
      <c r="O198" s="281">
        <v>5872332</v>
      </c>
      <c r="P198" s="281">
        <v>15600000</v>
      </c>
      <c r="Q198" s="281">
        <v>3290643</v>
      </c>
      <c r="R198" s="281">
        <v>4049528</v>
      </c>
      <c r="S198" s="281">
        <v>53089541</v>
      </c>
      <c r="T198" s="17"/>
    </row>
    <row r="199" spans="1:20">
      <c r="A199" s="843">
        <v>2016</v>
      </c>
      <c r="B199" s="92" t="s">
        <v>61</v>
      </c>
      <c r="C199" s="281">
        <v>4969627</v>
      </c>
      <c r="D199" s="281">
        <v>1500000</v>
      </c>
      <c r="E199" s="281">
        <v>50739</v>
      </c>
      <c r="F199" s="281">
        <v>1044259</v>
      </c>
      <c r="G199" s="281">
        <v>612273</v>
      </c>
      <c r="H199" s="301">
        <v>494007</v>
      </c>
      <c r="I199" s="281">
        <v>10352500</v>
      </c>
      <c r="J199" s="530">
        <v>1539907</v>
      </c>
      <c r="K199" s="281">
        <v>4533</v>
      </c>
      <c r="L199" s="281">
        <v>2247771</v>
      </c>
      <c r="M199" s="281">
        <v>3173767</v>
      </c>
      <c r="N199" s="281">
        <v>270</v>
      </c>
      <c r="O199" s="281">
        <v>13400272</v>
      </c>
      <c r="P199" s="281">
        <v>26935923</v>
      </c>
      <c r="Q199" s="281">
        <v>3821761</v>
      </c>
      <c r="R199" s="281">
        <v>5528242</v>
      </c>
      <c r="S199" s="281">
        <v>75624841</v>
      </c>
      <c r="T199" s="17"/>
    </row>
    <row r="200" spans="1:20">
      <c r="A200" s="843"/>
      <c r="B200" s="92" t="s">
        <v>60</v>
      </c>
      <c r="C200" s="281">
        <v>3181103</v>
      </c>
      <c r="D200" s="281">
        <v>3127</v>
      </c>
      <c r="E200" s="281" t="s">
        <v>25</v>
      </c>
      <c r="F200" s="281">
        <v>991509</v>
      </c>
      <c r="G200" s="281">
        <v>35499</v>
      </c>
      <c r="H200" s="301">
        <v>83190</v>
      </c>
      <c r="I200" s="281">
        <v>1669000</v>
      </c>
      <c r="J200" s="281">
        <v>3301818</v>
      </c>
      <c r="K200" s="281">
        <v>24161</v>
      </c>
      <c r="L200" s="281">
        <v>1779649</v>
      </c>
      <c r="M200" s="281">
        <v>83513</v>
      </c>
      <c r="N200" s="281">
        <v>4755</v>
      </c>
      <c r="O200" s="281">
        <v>1512452.6450578861</v>
      </c>
      <c r="P200" s="281">
        <v>515901</v>
      </c>
      <c r="Q200" s="281">
        <v>1056925</v>
      </c>
      <c r="R200" s="281">
        <v>425540</v>
      </c>
      <c r="S200" s="281">
        <v>14668142.645057887</v>
      </c>
      <c r="T200" s="17"/>
    </row>
    <row r="201" spans="1:20">
      <c r="A201" s="843"/>
      <c r="B201" s="92" t="s">
        <v>59</v>
      </c>
      <c r="C201" s="281">
        <v>1131060</v>
      </c>
      <c r="D201" s="281">
        <v>239775</v>
      </c>
      <c r="E201" s="281">
        <v>24603</v>
      </c>
      <c r="F201" s="281">
        <v>909524</v>
      </c>
      <c r="G201" s="281">
        <v>37276</v>
      </c>
      <c r="H201" s="301">
        <v>1432065</v>
      </c>
      <c r="I201" s="281">
        <v>891130</v>
      </c>
      <c r="J201" s="530">
        <v>302090</v>
      </c>
      <c r="K201" s="281">
        <v>2845</v>
      </c>
      <c r="L201" s="281">
        <v>168456</v>
      </c>
      <c r="M201" s="281">
        <v>1746642</v>
      </c>
      <c r="N201" s="281" t="s">
        <v>101</v>
      </c>
      <c r="O201" s="281">
        <v>23287247</v>
      </c>
      <c r="P201" s="281">
        <v>5751090</v>
      </c>
      <c r="Q201" s="281">
        <v>253446</v>
      </c>
      <c r="R201" s="281">
        <v>504305</v>
      </c>
      <c r="S201" s="281">
        <v>36645124</v>
      </c>
      <c r="T201" s="17"/>
    </row>
    <row r="202" spans="1:20">
      <c r="A202" s="843"/>
      <c r="B202" s="92" t="s">
        <v>58</v>
      </c>
      <c r="C202" s="281">
        <v>4451099</v>
      </c>
      <c r="D202" s="281">
        <v>1352284</v>
      </c>
      <c r="E202" s="281">
        <v>121098</v>
      </c>
      <c r="F202" s="281">
        <v>4097076</v>
      </c>
      <c r="G202" s="281">
        <v>254173</v>
      </c>
      <c r="H202" s="301">
        <v>700509</v>
      </c>
      <c r="I202" s="281">
        <v>1595500</v>
      </c>
      <c r="J202" s="281">
        <v>7348361</v>
      </c>
      <c r="K202" s="281">
        <v>26959</v>
      </c>
      <c r="L202" s="281">
        <v>3899133</v>
      </c>
      <c r="M202" s="281">
        <v>1968614</v>
      </c>
      <c r="N202" s="281">
        <v>5571</v>
      </c>
      <c r="O202" s="281">
        <v>5618473</v>
      </c>
      <c r="P202" s="281">
        <v>18779631</v>
      </c>
      <c r="Q202" s="281">
        <v>2693358</v>
      </c>
      <c r="R202" s="281">
        <v>3393964</v>
      </c>
      <c r="S202" s="281">
        <v>56264803</v>
      </c>
      <c r="T202" s="17"/>
    </row>
    <row r="203" spans="1:20">
      <c r="A203" s="843">
        <v>2017</v>
      </c>
      <c r="B203" s="92" t="s">
        <v>61</v>
      </c>
      <c r="C203" s="281">
        <v>4996656</v>
      </c>
      <c r="D203" s="281">
        <v>1100375</v>
      </c>
      <c r="E203" s="281">
        <v>50602</v>
      </c>
      <c r="F203" s="281">
        <v>1080993</v>
      </c>
      <c r="G203" s="281">
        <v>619540</v>
      </c>
      <c r="H203" s="301">
        <v>461573</v>
      </c>
      <c r="I203" s="301">
        <v>9971890</v>
      </c>
      <c r="J203" s="530">
        <v>1655389</v>
      </c>
      <c r="K203" s="281">
        <v>3815</v>
      </c>
      <c r="L203" s="281">
        <v>2192128</v>
      </c>
      <c r="M203" s="281">
        <v>2978501</v>
      </c>
      <c r="N203" s="281">
        <v>290</v>
      </c>
      <c r="O203" s="281">
        <v>12953388</v>
      </c>
      <c r="P203" s="281">
        <v>26519776</v>
      </c>
      <c r="Q203" s="281">
        <v>3765768</v>
      </c>
      <c r="R203" s="281">
        <v>5333343</v>
      </c>
      <c r="S203" s="281">
        <v>74034817</v>
      </c>
      <c r="T203" s="17"/>
    </row>
    <row r="204" spans="1:20">
      <c r="A204" s="843"/>
      <c r="B204" s="92" t="s">
        <v>60</v>
      </c>
      <c r="C204" s="281">
        <v>3384819</v>
      </c>
      <c r="D204" s="281">
        <v>1437</v>
      </c>
      <c r="E204" s="281" t="s">
        <v>25</v>
      </c>
      <c r="F204" s="281">
        <v>988947</v>
      </c>
      <c r="G204" s="281">
        <v>35354</v>
      </c>
      <c r="H204" s="301">
        <v>38689</v>
      </c>
      <c r="I204" s="301">
        <v>1689400</v>
      </c>
      <c r="J204" s="281">
        <v>3785291</v>
      </c>
      <c r="K204" s="281">
        <v>21445</v>
      </c>
      <c r="L204" s="281">
        <v>1158476</v>
      </c>
      <c r="M204" s="281">
        <v>87221</v>
      </c>
      <c r="N204" s="281">
        <v>4745</v>
      </c>
      <c r="O204" s="281">
        <v>1480839</v>
      </c>
      <c r="P204" s="281">
        <v>518023</v>
      </c>
      <c r="Q204" s="281">
        <v>1098640</v>
      </c>
      <c r="R204" s="281">
        <v>242020</v>
      </c>
      <c r="S204" s="281">
        <v>14548946</v>
      </c>
      <c r="T204" s="17"/>
    </row>
    <row r="205" spans="1:20">
      <c r="A205" s="843"/>
      <c r="B205" s="92" t="s">
        <v>59</v>
      </c>
      <c r="C205" s="281">
        <v>1148880</v>
      </c>
      <c r="D205" s="281">
        <v>234621</v>
      </c>
      <c r="E205" s="281">
        <v>24673</v>
      </c>
      <c r="F205" s="281">
        <v>910103</v>
      </c>
      <c r="G205" s="281">
        <v>38570</v>
      </c>
      <c r="H205" s="301">
        <v>2041479</v>
      </c>
      <c r="I205" s="301">
        <v>826390</v>
      </c>
      <c r="J205" s="530">
        <v>317491</v>
      </c>
      <c r="K205" s="281">
        <v>2934</v>
      </c>
      <c r="L205" s="281">
        <v>233222</v>
      </c>
      <c r="M205" s="281">
        <v>1679176</v>
      </c>
      <c r="N205" s="281" t="s">
        <v>101</v>
      </c>
      <c r="O205" s="281">
        <v>22688930</v>
      </c>
      <c r="P205" s="281">
        <v>7332299</v>
      </c>
      <c r="Q205" s="281">
        <v>257248</v>
      </c>
      <c r="R205" s="281">
        <v>349828</v>
      </c>
      <c r="S205" s="281">
        <v>38110454</v>
      </c>
      <c r="T205" s="17"/>
    </row>
    <row r="206" spans="1:20">
      <c r="A206" s="843"/>
      <c r="B206" s="92" t="s">
        <v>58</v>
      </c>
      <c r="C206" s="281">
        <v>4530221</v>
      </c>
      <c r="D206" s="281">
        <v>1199661</v>
      </c>
      <c r="E206" s="281">
        <v>121043</v>
      </c>
      <c r="F206" s="281">
        <v>4101065</v>
      </c>
      <c r="G206" s="281">
        <v>251729</v>
      </c>
      <c r="H206" s="301">
        <v>972701</v>
      </c>
      <c r="I206" s="301">
        <v>1433400</v>
      </c>
      <c r="J206" s="281">
        <v>7718938</v>
      </c>
      <c r="K206" s="281">
        <v>25618</v>
      </c>
      <c r="L206" s="281">
        <v>2886784</v>
      </c>
      <c r="M206" s="281">
        <v>2005838</v>
      </c>
      <c r="N206" s="281">
        <v>5600</v>
      </c>
      <c r="O206" s="281">
        <v>5474800</v>
      </c>
      <c r="P206" s="281">
        <v>18017462</v>
      </c>
      <c r="Q206" s="281">
        <v>2756086</v>
      </c>
      <c r="R206" s="281">
        <v>4692803</v>
      </c>
      <c r="S206" s="281">
        <v>56308249</v>
      </c>
      <c r="T206" s="17"/>
    </row>
    <row r="207" spans="1:20">
      <c r="A207" s="843">
        <v>2018</v>
      </c>
      <c r="B207" s="92" t="s">
        <v>61</v>
      </c>
      <c r="C207" s="281">
        <v>5044205</v>
      </c>
      <c r="D207" s="281">
        <v>1100000</v>
      </c>
      <c r="E207" s="281">
        <v>50705</v>
      </c>
      <c r="F207" s="281">
        <v>1144766</v>
      </c>
      <c r="G207" s="281">
        <v>621525</v>
      </c>
      <c r="H207" s="301">
        <v>453292</v>
      </c>
      <c r="I207" s="301">
        <v>8605900</v>
      </c>
      <c r="J207" s="530">
        <v>1763704</v>
      </c>
      <c r="K207" s="281">
        <v>3985</v>
      </c>
      <c r="L207" s="281">
        <v>2381894</v>
      </c>
      <c r="M207" s="281">
        <v>2895379</v>
      </c>
      <c r="N207" s="281">
        <v>273</v>
      </c>
      <c r="O207" s="281">
        <v>12789515</v>
      </c>
      <c r="P207" s="281">
        <v>27282702</v>
      </c>
      <c r="Q207" s="281">
        <v>3714667</v>
      </c>
      <c r="R207" s="281">
        <v>5404875</v>
      </c>
      <c r="S207" s="281">
        <v>74974356</v>
      </c>
      <c r="T207" s="17"/>
    </row>
    <row r="208" spans="1:20">
      <c r="A208" s="843"/>
      <c r="B208" s="92" t="s">
        <v>60</v>
      </c>
      <c r="C208" s="281">
        <v>3584909</v>
      </c>
      <c r="D208" s="281">
        <v>1150</v>
      </c>
      <c r="E208" s="281" t="s">
        <v>25</v>
      </c>
      <c r="F208" s="281">
        <v>992322</v>
      </c>
      <c r="G208" s="281">
        <v>35475</v>
      </c>
      <c r="H208" s="301">
        <v>49282</v>
      </c>
      <c r="I208" s="301">
        <v>1731100</v>
      </c>
      <c r="J208" s="281">
        <v>6388283</v>
      </c>
      <c r="K208" s="281">
        <v>19662</v>
      </c>
      <c r="L208" s="281">
        <v>1676415</v>
      </c>
      <c r="M208" s="281">
        <v>94804</v>
      </c>
      <c r="N208" s="281">
        <v>4647</v>
      </c>
      <c r="O208" s="281">
        <v>1453611.5076923079</v>
      </c>
      <c r="P208" s="281">
        <v>520853</v>
      </c>
      <c r="Q208" s="281">
        <v>1082765</v>
      </c>
      <c r="R208" s="281">
        <v>211821</v>
      </c>
      <c r="S208" s="281">
        <v>17823555.507692307</v>
      </c>
      <c r="T208" s="17"/>
    </row>
    <row r="209" spans="1:20">
      <c r="A209" s="843"/>
      <c r="B209" s="92" t="s">
        <v>59</v>
      </c>
      <c r="C209" s="281">
        <v>1169552</v>
      </c>
      <c r="D209" s="281">
        <v>221357</v>
      </c>
      <c r="E209" s="281">
        <v>24861</v>
      </c>
      <c r="F209" s="281">
        <v>911243</v>
      </c>
      <c r="G209" s="281">
        <v>39423</v>
      </c>
      <c r="H209" s="301">
        <v>1613370</v>
      </c>
      <c r="I209" s="301">
        <v>841270</v>
      </c>
      <c r="J209" s="530">
        <v>331272</v>
      </c>
      <c r="K209" s="281">
        <v>3863</v>
      </c>
      <c r="L209" s="281">
        <v>228490000</v>
      </c>
      <c r="M209" s="281">
        <v>1857789</v>
      </c>
      <c r="N209" s="281" t="s">
        <v>101</v>
      </c>
      <c r="O209" s="281">
        <v>22500072</v>
      </c>
      <c r="P209" s="281">
        <v>7945775</v>
      </c>
      <c r="Q209" s="281">
        <v>261712</v>
      </c>
      <c r="R209" s="281">
        <v>284015</v>
      </c>
      <c r="S209" s="281">
        <v>266502279</v>
      </c>
      <c r="T209" s="17"/>
    </row>
    <row r="210" spans="1:20">
      <c r="A210" s="843"/>
      <c r="B210" s="92" t="s">
        <v>58</v>
      </c>
      <c r="C210" s="281">
        <v>4625156</v>
      </c>
      <c r="D210" s="281">
        <v>1338029</v>
      </c>
      <c r="E210" s="281">
        <v>121114</v>
      </c>
      <c r="F210" s="281">
        <v>4105026</v>
      </c>
      <c r="G210" s="281">
        <v>248229</v>
      </c>
      <c r="H210" s="301">
        <v>909554</v>
      </c>
      <c r="I210" s="301">
        <v>1450500</v>
      </c>
      <c r="J210" s="281">
        <v>8374006</v>
      </c>
      <c r="K210" s="281">
        <v>26026</v>
      </c>
      <c r="L210" s="281">
        <v>3407248</v>
      </c>
      <c r="M210" s="281">
        <v>1909368</v>
      </c>
      <c r="N210" s="281">
        <v>5630</v>
      </c>
      <c r="O210" s="281">
        <v>5404600.4666666668</v>
      </c>
      <c r="P210" s="281">
        <v>18497912</v>
      </c>
      <c r="Q210" s="281">
        <v>2822168</v>
      </c>
      <c r="R210" s="281">
        <v>4896838</v>
      </c>
      <c r="S210" s="281">
        <v>58231568.466666669</v>
      </c>
      <c r="T210" s="17"/>
    </row>
    <row r="211" spans="1:20">
      <c r="A211" s="843">
        <v>2019</v>
      </c>
      <c r="B211" s="92" t="s">
        <v>61</v>
      </c>
      <c r="C211" s="281">
        <v>5091755</v>
      </c>
      <c r="D211" s="281">
        <v>1100000</v>
      </c>
      <c r="E211" s="281">
        <v>50808</v>
      </c>
      <c r="F211" s="281">
        <v>1211912</v>
      </c>
      <c r="G211" s="281">
        <v>623509</v>
      </c>
      <c r="H211" s="301">
        <v>360602</v>
      </c>
      <c r="I211" s="301">
        <v>8700000</v>
      </c>
      <c r="J211" s="530">
        <v>1867034.4107110698</v>
      </c>
      <c r="K211" s="281">
        <v>3484</v>
      </c>
      <c r="L211" s="281">
        <v>2483475</v>
      </c>
      <c r="M211" s="281">
        <v>2929435</v>
      </c>
      <c r="N211" s="281">
        <v>222</v>
      </c>
      <c r="O211" s="281">
        <v>12558635</v>
      </c>
      <c r="P211" s="281">
        <v>27821063</v>
      </c>
      <c r="Q211" s="281">
        <v>3683859</v>
      </c>
      <c r="R211" s="281">
        <v>5058000</v>
      </c>
      <c r="S211" s="281">
        <v>74828993.410711065</v>
      </c>
      <c r="T211" s="17"/>
    </row>
    <row r="212" spans="1:20">
      <c r="A212" s="843"/>
      <c r="B212" s="92" t="s">
        <v>60</v>
      </c>
      <c r="C212" s="281">
        <v>3784999</v>
      </c>
      <c r="D212" s="281">
        <v>2089</v>
      </c>
      <c r="E212" s="281" t="s">
        <v>25</v>
      </c>
      <c r="F212" s="281">
        <v>995584</v>
      </c>
      <c r="G212" s="281">
        <v>35596</v>
      </c>
      <c r="H212" s="301">
        <v>53507</v>
      </c>
      <c r="I212" s="301">
        <v>1763200</v>
      </c>
      <c r="J212" s="281">
        <v>7283584</v>
      </c>
      <c r="K212" s="281">
        <v>20897</v>
      </c>
      <c r="L212" s="281">
        <v>1734373</v>
      </c>
      <c r="M212" s="281">
        <v>97099</v>
      </c>
      <c r="N212" s="281">
        <v>4618</v>
      </c>
      <c r="O212" s="281">
        <v>1389659</v>
      </c>
      <c r="P212" s="281">
        <v>523563</v>
      </c>
      <c r="Q212" s="281">
        <v>1207294</v>
      </c>
      <c r="R212" s="281">
        <v>183000</v>
      </c>
      <c r="S212" s="281">
        <v>18480163</v>
      </c>
      <c r="T212" s="17"/>
    </row>
    <row r="213" spans="1:20">
      <c r="A213" s="843"/>
      <c r="B213" s="92" t="s">
        <v>59</v>
      </c>
      <c r="C213" s="281">
        <v>1189533</v>
      </c>
      <c r="D213" s="281">
        <v>172931</v>
      </c>
      <c r="E213" s="281">
        <v>25048</v>
      </c>
      <c r="F213" s="281">
        <v>912789</v>
      </c>
      <c r="G213" s="281">
        <v>40276</v>
      </c>
      <c r="H213" s="301">
        <v>1539855</v>
      </c>
      <c r="I213" s="301">
        <v>856150</v>
      </c>
      <c r="J213" s="530">
        <v>351161.81172749004</v>
      </c>
      <c r="K213" s="281">
        <v>4622</v>
      </c>
      <c r="L213" s="281">
        <v>235774</v>
      </c>
      <c r="M213" s="281">
        <v>1705664</v>
      </c>
      <c r="N213" s="281" t="s">
        <v>101</v>
      </c>
      <c r="O213" s="281">
        <v>22085207</v>
      </c>
      <c r="P213" s="281">
        <v>8291176</v>
      </c>
      <c r="Q213" s="281">
        <v>266175</v>
      </c>
      <c r="R213" s="281">
        <v>353000</v>
      </c>
      <c r="S213" s="281">
        <v>38022691.811727494</v>
      </c>
      <c r="T213" s="17"/>
    </row>
    <row r="214" spans="1:20">
      <c r="A214" s="843"/>
      <c r="B214" s="92" t="s">
        <v>58</v>
      </c>
      <c r="C214" s="281">
        <v>4720091</v>
      </c>
      <c r="D214" s="281">
        <v>1376688</v>
      </c>
      <c r="E214" s="281">
        <v>121184</v>
      </c>
      <c r="F214" s="281">
        <v>4111782</v>
      </c>
      <c r="G214" s="281">
        <v>244729</v>
      </c>
      <c r="H214" s="301">
        <v>749343</v>
      </c>
      <c r="I214" s="301">
        <v>1467600</v>
      </c>
      <c r="J214" s="281">
        <v>8964434</v>
      </c>
      <c r="K214" s="281">
        <v>25831</v>
      </c>
      <c r="L214" s="281">
        <v>3211395</v>
      </c>
      <c r="M214" s="281">
        <v>1887499</v>
      </c>
      <c r="N214" s="281">
        <v>5661</v>
      </c>
      <c r="O214" s="281">
        <v>5251038.5466666669</v>
      </c>
      <c r="P214" s="281">
        <v>18918816</v>
      </c>
      <c r="Q214" s="281">
        <v>2886889</v>
      </c>
      <c r="R214" s="281">
        <v>5721000</v>
      </c>
      <c r="S214" s="281">
        <v>59740556.546666667</v>
      </c>
      <c r="T214" s="17"/>
    </row>
    <row r="215" spans="1:20">
      <c r="A215" s="843">
        <v>2020</v>
      </c>
      <c r="B215" s="92" t="s">
        <v>61</v>
      </c>
      <c r="C215" s="281">
        <v>11382000</v>
      </c>
      <c r="D215" s="281" t="s">
        <v>101</v>
      </c>
      <c r="E215" s="281" t="s">
        <v>101</v>
      </c>
      <c r="F215" s="281">
        <v>1343886</v>
      </c>
      <c r="G215" s="281" t="s">
        <v>101</v>
      </c>
      <c r="H215" s="281" t="s">
        <v>101</v>
      </c>
      <c r="I215" s="536">
        <v>7821018.5081997449</v>
      </c>
      <c r="J215" s="530">
        <v>1959100.9440000001</v>
      </c>
      <c r="K215" s="298">
        <v>4754</v>
      </c>
      <c r="L215" s="281">
        <v>2183857</v>
      </c>
      <c r="M215" s="298" t="s">
        <v>101</v>
      </c>
      <c r="N215" s="298" t="s">
        <v>101</v>
      </c>
      <c r="O215" s="281">
        <v>12297621</v>
      </c>
      <c r="P215" s="298"/>
      <c r="Q215" s="298"/>
      <c r="R215" s="298"/>
      <c r="S215" s="281">
        <v>27822578.943999998</v>
      </c>
      <c r="T215" s="17"/>
    </row>
    <row r="216" spans="1:20">
      <c r="A216" s="843"/>
      <c r="B216" s="92" t="s">
        <v>60</v>
      </c>
      <c r="C216" s="281">
        <v>6907000</v>
      </c>
      <c r="D216" s="281" t="s">
        <v>101</v>
      </c>
      <c r="E216" s="281" t="s">
        <v>101</v>
      </c>
      <c r="F216" s="281">
        <v>999656</v>
      </c>
      <c r="G216" s="281" t="s">
        <v>101</v>
      </c>
      <c r="H216" s="281" t="s">
        <v>101</v>
      </c>
      <c r="I216" s="281">
        <v>1801700</v>
      </c>
      <c r="J216" s="298" t="s">
        <v>101</v>
      </c>
      <c r="K216" s="298">
        <v>20749</v>
      </c>
      <c r="L216" s="281">
        <v>1635011</v>
      </c>
      <c r="M216" s="298" t="s">
        <v>101</v>
      </c>
      <c r="N216" s="298" t="s">
        <v>101</v>
      </c>
      <c r="O216" s="281">
        <v>1356892</v>
      </c>
      <c r="P216" s="298"/>
      <c r="Q216" s="298"/>
      <c r="R216" s="298"/>
      <c r="S216" s="281">
        <v>9898903</v>
      </c>
      <c r="T216" s="17"/>
    </row>
    <row r="217" spans="1:20">
      <c r="A217" s="843"/>
      <c r="B217" s="92" t="s">
        <v>59</v>
      </c>
      <c r="C217" s="281">
        <v>1791000</v>
      </c>
      <c r="D217" s="281" t="s">
        <v>101</v>
      </c>
      <c r="E217" s="281" t="s">
        <v>101</v>
      </c>
      <c r="F217" s="281">
        <v>914328</v>
      </c>
      <c r="G217" s="281" t="s">
        <v>101</v>
      </c>
      <c r="H217" s="281" t="s">
        <v>101</v>
      </c>
      <c r="I217" s="536">
        <v>871030</v>
      </c>
      <c r="J217" s="530">
        <v>373715</v>
      </c>
      <c r="K217" s="298">
        <v>4626</v>
      </c>
      <c r="L217" s="281">
        <v>155484</v>
      </c>
      <c r="M217" s="298" t="s">
        <v>101</v>
      </c>
      <c r="N217" s="298" t="s">
        <v>101</v>
      </c>
      <c r="O217" s="281">
        <v>21604708</v>
      </c>
      <c r="P217" s="298"/>
      <c r="Q217" s="298"/>
      <c r="R217" s="298"/>
      <c r="S217" s="281">
        <v>23924907</v>
      </c>
      <c r="T217" s="17"/>
    </row>
    <row r="218" spans="1:20">
      <c r="A218" s="843"/>
      <c r="B218" s="92" t="s">
        <v>58</v>
      </c>
      <c r="C218" s="281">
        <v>14946000</v>
      </c>
      <c r="D218" s="281" t="s">
        <v>101</v>
      </c>
      <c r="E218" s="281" t="s">
        <v>101</v>
      </c>
      <c r="F218" s="281">
        <v>4118849</v>
      </c>
      <c r="G218" s="281" t="s">
        <v>101</v>
      </c>
      <c r="H218" s="281" t="s">
        <v>101</v>
      </c>
      <c r="I218" s="536">
        <v>1484700</v>
      </c>
      <c r="J218" s="298" t="s">
        <v>101</v>
      </c>
      <c r="K218" s="298">
        <v>25782</v>
      </c>
      <c r="L218" s="281">
        <v>4641203</v>
      </c>
      <c r="M218" s="298" t="s">
        <v>101</v>
      </c>
      <c r="N218" s="298" t="s">
        <v>101</v>
      </c>
      <c r="O218" s="281">
        <v>5170126.9116790127</v>
      </c>
      <c r="P218" s="298"/>
      <c r="Q218" s="298"/>
      <c r="R218" s="298"/>
      <c r="S218" s="281">
        <v>24757329.911679015</v>
      </c>
      <c r="T218" s="17"/>
    </row>
    <row r="219" spans="1:20">
      <c r="A219" s="843">
        <v>2021</v>
      </c>
      <c r="B219" s="92" t="s">
        <v>61</v>
      </c>
      <c r="C219" s="298" t="s">
        <v>101</v>
      </c>
      <c r="D219" s="298" t="s">
        <v>101</v>
      </c>
      <c r="E219" s="298" t="s">
        <v>101</v>
      </c>
      <c r="F219" s="298" t="s">
        <v>101</v>
      </c>
      <c r="G219" s="298" t="s">
        <v>101</v>
      </c>
      <c r="H219" s="298" t="s">
        <v>101</v>
      </c>
      <c r="I219" s="536">
        <v>7030842.5868509151</v>
      </c>
      <c r="J219" s="298" t="s">
        <v>101</v>
      </c>
      <c r="K219" s="298">
        <v>3734</v>
      </c>
      <c r="L219" s="298" t="s">
        <v>101</v>
      </c>
      <c r="M219" s="298" t="s">
        <v>101</v>
      </c>
      <c r="N219" s="298" t="s">
        <v>101</v>
      </c>
      <c r="O219" s="281">
        <v>12232115</v>
      </c>
      <c r="P219" s="298"/>
      <c r="Q219" s="298"/>
      <c r="R219" s="298"/>
      <c r="S219" s="298"/>
      <c r="T219" s="17"/>
    </row>
    <row r="220" spans="1:20">
      <c r="A220" s="843"/>
      <c r="B220" s="92" t="s">
        <v>60</v>
      </c>
      <c r="C220" s="298" t="s">
        <v>101</v>
      </c>
      <c r="D220" s="298" t="s">
        <v>101</v>
      </c>
      <c r="E220" s="298" t="s">
        <v>101</v>
      </c>
      <c r="F220" s="298" t="s">
        <v>101</v>
      </c>
      <c r="G220" s="298" t="s">
        <v>101</v>
      </c>
      <c r="H220" s="298" t="s">
        <v>101</v>
      </c>
      <c r="I220" s="536">
        <v>2119795</v>
      </c>
      <c r="J220" s="298" t="s">
        <v>101</v>
      </c>
      <c r="K220" s="298">
        <v>22422</v>
      </c>
      <c r="L220" s="298" t="s">
        <v>101</v>
      </c>
      <c r="M220" s="298" t="s">
        <v>101</v>
      </c>
      <c r="N220" s="298" t="s">
        <v>101</v>
      </c>
      <c r="O220" s="281">
        <v>1344307</v>
      </c>
      <c r="P220" s="298"/>
      <c r="Q220" s="298"/>
      <c r="R220" s="298"/>
      <c r="S220" s="298"/>
      <c r="T220" s="17"/>
    </row>
    <row r="221" spans="1:20">
      <c r="A221" s="843"/>
      <c r="B221" s="92" t="s">
        <v>59</v>
      </c>
      <c r="C221" s="298" t="s">
        <v>101</v>
      </c>
      <c r="D221" s="298" t="s">
        <v>101</v>
      </c>
      <c r="E221" s="298" t="s">
        <v>101</v>
      </c>
      <c r="F221" s="298" t="s">
        <v>101</v>
      </c>
      <c r="G221" s="298" t="s">
        <v>101</v>
      </c>
      <c r="H221" s="298" t="s">
        <v>101</v>
      </c>
      <c r="I221" s="536">
        <v>943200</v>
      </c>
      <c r="J221" s="298" t="s">
        <v>101</v>
      </c>
      <c r="K221" s="298">
        <v>5034</v>
      </c>
      <c r="L221" s="298" t="s">
        <v>101</v>
      </c>
      <c r="M221" s="298" t="s">
        <v>101</v>
      </c>
      <c r="N221" s="298" t="s">
        <v>101</v>
      </c>
      <c r="O221" s="281">
        <v>21464621</v>
      </c>
      <c r="P221" s="298"/>
      <c r="Q221" s="298"/>
      <c r="R221" s="298"/>
      <c r="S221" s="298"/>
      <c r="T221" s="17"/>
    </row>
    <row r="222" spans="1:20">
      <c r="A222" s="843"/>
      <c r="B222" s="92" t="s">
        <v>58</v>
      </c>
      <c r="C222" s="298" t="s">
        <v>101</v>
      </c>
      <c r="D222" s="298" t="s">
        <v>101</v>
      </c>
      <c r="E222" s="298" t="s">
        <v>101</v>
      </c>
      <c r="F222" s="298" t="s">
        <v>101</v>
      </c>
      <c r="G222" s="298" t="s">
        <v>101</v>
      </c>
      <c r="H222" s="298" t="s">
        <v>101</v>
      </c>
      <c r="I222" s="536">
        <v>1865000</v>
      </c>
      <c r="J222" s="298" t="s">
        <v>101</v>
      </c>
      <c r="K222" s="298">
        <v>22142</v>
      </c>
      <c r="L222" s="298" t="s">
        <v>101</v>
      </c>
      <c r="M222" s="298" t="s">
        <v>101</v>
      </c>
      <c r="N222" s="298" t="s">
        <v>101</v>
      </c>
      <c r="O222" s="281">
        <v>5150163.1384888887</v>
      </c>
      <c r="P222" s="298"/>
      <c r="Q222" s="298"/>
      <c r="R222" s="298"/>
      <c r="S222" s="298"/>
      <c r="T222" s="17"/>
    </row>
    <row r="223" spans="1:20">
      <c r="A223" s="843">
        <v>2022</v>
      </c>
      <c r="B223" s="92" t="s">
        <v>61</v>
      </c>
      <c r="C223" s="656">
        <v>3859401</v>
      </c>
      <c r="D223" s="298" t="s">
        <v>101</v>
      </c>
      <c r="E223" s="298" t="s">
        <v>101</v>
      </c>
      <c r="F223" s="298"/>
      <c r="G223" s="298"/>
      <c r="H223" s="298"/>
      <c r="I223" s="536">
        <v>6320500</v>
      </c>
      <c r="J223" s="298" t="s">
        <v>101</v>
      </c>
      <c r="K223" s="298">
        <v>7721</v>
      </c>
      <c r="L223" s="298" t="s">
        <v>101</v>
      </c>
      <c r="M223" s="298" t="s">
        <v>101</v>
      </c>
      <c r="N223" s="298" t="s">
        <v>101</v>
      </c>
      <c r="O223" s="653">
        <v>12196802</v>
      </c>
      <c r="P223" s="298"/>
      <c r="Q223" s="631">
        <v>4698972</v>
      </c>
      <c r="R223" s="298"/>
      <c r="S223" s="298"/>
      <c r="T223" s="17"/>
    </row>
    <row r="224" spans="1:20">
      <c r="A224" s="843"/>
      <c r="B224" s="92" t="s">
        <v>60</v>
      </c>
      <c r="C224" s="656">
        <v>2996289</v>
      </c>
      <c r="D224" s="298" t="s">
        <v>101</v>
      </c>
      <c r="E224" s="298" t="s">
        <v>101</v>
      </c>
      <c r="F224" s="298"/>
      <c r="G224" s="298"/>
      <c r="H224" s="298"/>
      <c r="I224" s="536">
        <v>2226780</v>
      </c>
      <c r="J224" s="298" t="s">
        <v>101</v>
      </c>
      <c r="K224" s="298">
        <v>8827</v>
      </c>
      <c r="L224" s="298" t="s">
        <v>101</v>
      </c>
      <c r="M224" s="298" t="s">
        <v>101</v>
      </c>
      <c r="N224" s="298" t="s">
        <v>101</v>
      </c>
      <c r="O224" s="653">
        <v>1323370</v>
      </c>
      <c r="P224" s="298"/>
      <c r="Q224" s="655">
        <v>1160842</v>
      </c>
      <c r="R224" s="298"/>
      <c r="S224" s="298"/>
      <c r="T224" s="17"/>
    </row>
    <row r="225" spans="1:20">
      <c r="A225" s="843"/>
      <c r="B225" s="92" t="s">
        <v>59</v>
      </c>
      <c r="C225" s="656">
        <v>1089696</v>
      </c>
      <c r="D225" s="298" t="s">
        <v>101</v>
      </c>
      <c r="E225" s="298" t="s">
        <v>101</v>
      </c>
      <c r="F225" s="298"/>
      <c r="G225" s="298"/>
      <c r="H225" s="298"/>
      <c r="I225" s="536">
        <v>949012</v>
      </c>
      <c r="J225" s="298" t="s">
        <v>101</v>
      </c>
      <c r="K225" s="298">
        <v>2103</v>
      </c>
      <c r="L225" s="298" t="s">
        <v>101</v>
      </c>
      <c r="M225" s="298" t="s">
        <v>101</v>
      </c>
      <c r="N225" s="298" t="s">
        <v>101</v>
      </c>
      <c r="O225" s="653">
        <v>21432364</v>
      </c>
      <c r="P225" s="298"/>
      <c r="Q225" s="655">
        <v>260560</v>
      </c>
      <c r="R225" s="298"/>
      <c r="S225" s="298"/>
      <c r="T225" s="17"/>
    </row>
    <row r="226" spans="1:20">
      <c r="A226" s="843"/>
      <c r="B226" s="92" t="s">
        <v>58</v>
      </c>
      <c r="C226" s="656">
        <v>6658057</v>
      </c>
      <c r="D226" s="298" t="s">
        <v>101</v>
      </c>
      <c r="E226" s="298" t="s">
        <v>101</v>
      </c>
      <c r="F226" s="298"/>
      <c r="G226" s="298"/>
      <c r="H226" s="298"/>
      <c r="I226" s="536">
        <v>1963902</v>
      </c>
      <c r="J226" s="298" t="s">
        <v>101</v>
      </c>
      <c r="K226" s="298">
        <v>1302</v>
      </c>
      <c r="L226" s="298" t="s">
        <v>101</v>
      </c>
      <c r="M226" s="298" t="s">
        <v>101</v>
      </c>
      <c r="N226" s="298" t="s">
        <v>101</v>
      </c>
      <c r="O226" s="653">
        <v>5138634.5743407412</v>
      </c>
      <c r="P226" s="298"/>
      <c r="Q226" s="655">
        <v>4455860</v>
      </c>
      <c r="R226" s="298"/>
      <c r="S226" s="298"/>
      <c r="T226" s="17"/>
    </row>
    <row r="227" spans="1:20">
      <c r="A227" s="843">
        <v>2023</v>
      </c>
      <c r="B227" s="92" t="s">
        <v>61</v>
      </c>
      <c r="C227" s="656"/>
      <c r="D227" s="298"/>
      <c r="E227" s="298"/>
      <c r="F227" s="298"/>
      <c r="G227" s="298"/>
      <c r="H227" s="298"/>
      <c r="I227" s="536"/>
      <c r="J227" s="298"/>
      <c r="K227" s="298">
        <v>7425</v>
      </c>
      <c r="L227" s="298"/>
      <c r="M227" s="298"/>
      <c r="N227" s="298"/>
      <c r="O227" s="653"/>
      <c r="P227" s="298"/>
      <c r="Q227" s="631"/>
      <c r="R227" s="298"/>
      <c r="S227" s="298"/>
      <c r="T227" s="17"/>
    </row>
    <row r="228" spans="1:20">
      <c r="A228" s="843"/>
      <c r="B228" s="92" t="s">
        <v>60</v>
      </c>
      <c r="C228" s="656"/>
      <c r="D228" s="298"/>
      <c r="E228" s="298"/>
      <c r="F228" s="298"/>
      <c r="G228" s="298"/>
      <c r="H228" s="298"/>
      <c r="I228" s="536"/>
      <c r="J228" s="298"/>
      <c r="K228" s="298">
        <v>8305</v>
      </c>
      <c r="L228" s="298"/>
      <c r="M228" s="298"/>
      <c r="N228" s="298"/>
      <c r="O228" s="653"/>
      <c r="P228" s="298"/>
      <c r="Q228" s="655"/>
      <c r="R228" s="298"/>
      <c r="S228" s="298"/>
      <c r="T228" s="17"/>
    </row>
    <row r="229" spans="1:20">
      <c r="A229" s="843"/>
      <c r="B229" s="92" t="s">
        <v>59</v>
      </c>
      <c r="C229" s="656"/>
      <c r="D229" s="298"/>
      <c r="E229" s="298"/>
      <c r="F229" s="298"/>
      <c r="G229" s="298"/>
      <c r="H229" s="298"/>
      <c r="I229" s="536"/>
      <c r="J229" s="298"/>
      <c r="K229" s="298">
        <v>1614</v>
      </c>
      <c r="L229" s="298"/>
      <c r="M229" s="298"/>
      <c r="N229" s="298"/>
      <c r="O229" s="653"/>
      <c r="P229" s="298"/>
      <c r="Q229" s="655"/>
      <c r="R229" s="298"/>
      <c r="S229" s="298"/>
      <c r="T229" s="17"/>
    </row>
    <row r="230" spans="1:20">
      <c r="A230" s="843"/>
      <c r="B230" s="92" t="s">
        <v>58</v>
      </c>
      <c r="C230" s="656"/>
      <c r="D230" s="298"/>
      <c r="E230" s="298"/>
      <c r="F230" s="298"/>
      <c r="G230" s="298"/>
      <c r="H230" s="298"/>
      <c r="I230" s="536"/>
      <c r="J230" s="298"/>
      <c r="K230" s="298">
        <v>1225</v>
      </c>
      <c r="L230" s="298"/>
      <c r="M230" s="298"/>
      <c r="N230" s="298"/>
      <c r="O230" s="653"/>
      <c r="P230" s="298"/>
      <c r="Q230" s="655"/>
      <c r="R230" s="298"/>
      <c r="S230" s="298"/>
      <c r="T230" s="17"/>
    </row>
    <row r="231" spans="1:20">
      <c r="A231" s="41"/>
      <c r="B231" s="41"/>
      <c r="C231" s="17"/>
      <c r="D231" s="17"/>
      <c r="E231" s="17"/>
      <c r="F231" s="17"/>
      <c r="G231" s="17"/>
      <c r="H231" s="17"/>
      <c r="I231" s="17"/>
      <c r="J231" s="17"/>
      <c r="K231" s="17"/>
      <c r="L231" s="17"/>
      <c r="M231" s="17"/>
      <c r="N231" s="17"/>
      <c r="O231" s="17"/>
      <c r="P231" s="17"/>
      <c r="Q231" s="17"/>
      <c r="R231" s="17"/>
      <c r="S231" s="17"/>
      <c r="T231" s="17"/>
    </row>
    <row r="232" spans="1:20" ht="14.7" customHeight="1">
      <c r="A232" s="44" t="s">
        <v>18</v>
      </c>
      <c r="B232" s="17"/>
      <c r="D232" s="17"/>
      <c r="E232" s="17"/>
      <c r="F232" s="17"/>
      <c r="G232" s="17"/>
      <c r="H232" s="17"/>
      <c r="I232" s="17"/>
      <c r="J232" s="17"/>
      <c r="K232" s="17"/>
      <c r="L232" s="17"/>
      <c r="M232" s="17"/>
      <c r="N232" s="17"/>
      <c r="O232" s="17"/>
      <c r="P232" s="17"/>
      <c r="Q232" s="17"/>
      <c r="R232" s="17"/>
      <c r="S232" s="17"/>
      <c r="T232" s="17"/>
    </row>
    <row r="233" spans="1:20">
      <c r="B233" s="17"/>
      <c r="D233" s="17"/>
      <c r="E233" s="17"/>
      <c r="F233" s="17"/>
      <c r="G233" s="17"/>
      <c r="H233" s="17"/>
      <c r="I233" s="17"/>
      <c r="J233" s="17"/>
      <c r="K233" s="17"/>
      <c r="L233" s="17"/>
      <c r="M233" s="17"/>
      <c r="N233" s="17"/>
      <c r="O233" s="17"/>
      <c r="P233" s="17"/>
      <c r="Q233" s="17"/>
      <c r="R233" s="17"/>
      <c r="S233" s="17"/>
      <c r="T233" s="17"/>
    </row>
    <row r="234" spans="1:20" ht="15" customHeight="1">
      <c r="A234" s="17" t="s">
        <v>261</v>
      </c>
      <c r="B234" s="17"/>
      <c r="D234" s="17"/>
      <c r="E234" s="17"/>
      <c r="F234" s="17"/>
      <c r="G234" s="17"/>
      <c r="H234" s="17"/>
      <c r="I234" s="17"/>
      <c r="J234" s="17"/>
      <c r="K234" s="17"/>
      <c r="L234" s="17"/>
      <c r="M234" s="17"/>
      <c r="N234" s="17"/>
      <c r="O234" s="17"/>
      <c r="P234" s="17"/>
      <c r="Q234" s="17"/>
      <c r="R234" s="17"/>
      <c r="S234" s="17"/>
      <c r="T234" s="17"/>
    </row>
    <row r="235" spans="1:20">
      <c r="A235" s="17"/>
      <c r="B235" s="17"/>
      <c r="D235" s="17"/>
      <c r="E235" s="17"/>
      <c r="F235" s="17"/>
      <c r="G235" s="43"/>
      <c r="H235" s="17"/>
      <c r="I235" s="17"/>
      <c r="J235" s="17"/>
      <c r="K235" s="17"/>
      <c r="L235" s="17"/>
      <c r="M235" s="43"/>
      <c r="N235" s="43"/>
      <c r="O235" s="43"/>
      <c r="P235" s="17"/>
      <c r="Q235" s="17"/>
      <c r="R235" s="17"/>
      <c r="S235" s="17"/>
      <c r="T235" s="17"/>
    </row>
    <row r="236" spans="1:20" ht="14.7" customHeight="1">
      <c r="A236" s="17" t="s">
        <v>125</v>
      </c>
      <c r="B236" s="17"/>
      <c r="D236" s="17"/>
      <c r="E236" s="17"/>
      <c r="F236" s="17"/>
      <c r="G236" s="17"/>
      <c r="H236" s="17"/>
      <c r="I236" s="17"/>
      <c r="J236" s="17"/>
      <c r="K236" s="17"/>
      <c r="L236" s="17"/>
      <c r="M236" s="17"/>
      <c r="N236" s="17"/>
      <c r="O236" s="17"/>
      <c r="P236" s="17"/>
      <c r="Q236" s="17"/>
      <c r="R236" s="17"/>
      <c r="S236" s="17"/>
      <c r="T236" s="17"/>
    </row>
    <row r="237" spans="1:20">
      <c r="A237"/>
      <c r="B237" s="17"/>
      <c r="D237" s="55"/>
      <c r="E237" s="55"/>
      <c r="F237" s="57"/>
      <c r="G237" s="43"/>
      <c r="H237" s="17"/>
      <c r="I237" s="17"/>
      <c r="J237" s="17"/>
      <c r="K237" s="17"/>
      <c r="L237" s="17"/>
      <c r="M237" s="43"/>
      <c r="N237" s="43"/>
      <c r="O237" s="43"/>
      <c r="P237" s="17"/>
      <c r="Q237" s="17"/>
      <c r="R237" s="17"/>
      <c r="S237" s="17"/>
      <c r="T237" s="17"/>
    </row>
    <row r="238" spans="1:20" ht="14.7" customHeight="1">
      <c r="A238" s="17" t="s">
        <v>127</v>
      </c>
      <c r="B238" s="17"/>
      <c r="D238" s="17"/>
      <c r="E238" s="17"/>
      <c r="F238" s="17"/>
      <c r="G238" s="17"/>
      <c r="H238" s="17"/>
      <c r="I238" s="17"/>
      <c r="J238" s="17"/>
      <c r="K238" s="17"/>
      <c r="L238" s="17"/>
      <c r="M238" s="17"/>
      <c r="N238" s="17"/>
      <c r="O238" s="17"/>
      <c r="P238" s="17"/>
      <c r="Q238" s="17"/>
      <c r="R238" s="17"/>
      <c r="S238" s="17"/>
      <c r="T238" s="17"/>
    </row>
    <row r="239" spans="1:20">
      <c r="A239"/>
      <c r="B239" s="41"/>
      <c r="D239" s="17"/>
      <c r="E239" s="17"/>
      <c r="F239" s="17"/>
      <c r="G239" s="17"/>
      <c r="H239" s="17"/>
      <c r="I239" s="17"/>
      <c r="J239" s="17"/>
      <c r="K239" s="17"/>
      <c r="L239" s="17"/>
      <c r="M239" s="17"/>
      <c r="N239" s="17"/>
      <c r="O239" s="17"/>
      <c r="P239" s="17"/>
      <c r="Q239" s="17"/>
      <c r="R239" s="17"/>
      <c r="S239" s="17"/>
      <c r="T239" s="17"/>
    </row>
    <row r="240" spans="1:20">
      <c r="A240" s="17" t="s">
        <v>126</v>
      </c>
      <c r="B240" s="79"/>
      <c r="D240" s="17"/>
      <c r="E240" s="17"/>
      <c r="F240" s="54"/>
      <c r="G240" s="43"/>
      <c r="H240" s="43"/>
      <c r="I240" s="43"/>
      <c r="J240" s="43"/>
      <c r="K240" s="43"/>
      <c r="L240" s="43"/>
      <c r="M240" s="43"/>
      <c r="N240" s="43"/>
      <c r="O240" s="43"/>
      <c r="P240" s="17"/>
      <c r="Q240" s="17"/>
      <c r="R240" s="17"/>
      <c r="S240" s="17"/>
      <c r="T240" s="17"/>
    </row>
    <row r="241" spans="1:20">
      <c r="A241" s="17"/>
      <c r="B241" s="41"/>
      <c r="C241" s="17"/>
      <c r="D241" s="17"/>
      <c r="E241" s="17"/>
      <c r="F241" s="17"/>
      <c r="G241" s="17"/>
      <c r="H241" s="17"/>
      <c r="I241" s="17"/>
      <c r="J241" s="17"/>
      <c r="K241" s="17"/>
      <c r="L241" s="17"/>
      <c r="M241" s="17"/>
      <c r="N241" s="17"/>
      <c r="O241" s="17"/>
      <c r="P241" s="17"/>
      <c r="Q241" s="17"/>
      <c r="R241" s="17"/>
      <c r="S241" s="17"/>
      <c r="T241" s="17"/>
    </row>
    <row r="242" spans="1:20">
      <c r="A242" s="17" t="s">
        <v>569</v>
      </c>
      <c r="B242" s="41"/>
      <c r="C242" s="17"/>
      <c r="D242" s="17"/>
      <c r="E242" s="17"/>
      <c r="F242" s="17"/>
      <c r="G242" s="17"/>
      <c r="H242" s="17"/>
      <c r="I242" s="17"/>
      <c r="J242" s="17"/>
      <c r="K242" s="17"/>
      <c r="L242" s="17"/>
      <c r="M242" s="17"/>
      <c r="N242" s="17"/>
      <c r="O242" s="17"/>
      <c r="P242" s="17"/>
      <c r="Q242" s="17"/>
      <c r="R242" s="17"/>
      <c r="S242" s="17"/>
      <c r="T242" s="17"/>
    </row>
    <row r="243" spans="1:20">
      <c r="A243" s="17"/>
      <c r="B243" s="41"/>
      <c r="C243" s="17"/>
      <c r="D243" s="17"/>
      <c r="E243" s="17"/>
      <c r="F243" s="17"/>
      <c r="G243" s="17"/>
      <c r="H243" s="17"/>
      <c r="I243" s="17"/>
      <c r="J243" s="17"/>
      <c r="K243" s="17"/>
      <c r="L243" s="17"/>
      <c r="M243" s="17"/>
      <c r="N243" s="17"/>
      <c r="O243" s="17"/>
      <c r="P243" s="17"/>
      <c r="Q243" s="17"/>
      <c r="R243" s="17"/>
      <c r="S243" s="17"/>
      <c r="T243" s="17"/>
    </row>
    <row r="244" spans="1:20">
      <c r="A244" s="17" t="s">
        <v>3172</v>
      </c>
      <c r="B244" s="41"/>
      <c r="C244" s="17"/>
      <c r="D244" s="17"/>
      <c r="E244" s="17"/>
      <c r="F244" s="17"/>
      <c r="G244" s="17"/>
      <c r="H244" s="17"/>
      <c r="I244" s="17"/>
      <c r="J244" s="17"/>
      <c r="K244" s="17"/>
      <c r="L244" s="17"/>
      <c r="M244" s="17"/>
      <c r="N244" s="17"/>
      <c r="O244" s="17"/>
      <c r="P244" s="17"/>
      <c r="Q244" s="17"/>
      <c r="R244" s="17"/>
      <c r="S244" s="17"/>
      <c r="T244" s="17"/>
    </row>
    <row r="245" spans="1:20">
      <c r="A245"/>
      <c r="B245" s="41"/>
      <c r="C245" s="17"/>
      <c r="F245" s="17"/>
      <c r="G245" s="17"/>
      <c r="H245" s="17"/>
      <c r="I245" s="17"/>
      <c r="J245" s="17"/>
      <c r="K245" s="17"/>
      <c r="L245" s="17"/>
      <c r="M245" s="17"/>
      <c r="N245" s="17"/>
      <c r="O245" s="17"/>
      <c r="P245" s="17"/>
      <c r="Q245" s="17"/>
      <c r="R245" s="17"/>
      <c r="S245" s="17"/>
      <c r="T245" s="17"/>
    </row>
    <row r="246" spans="1:20">
      <c r="A246" s="17" t="s">
        <v>3171</v>
      </c>
      <c r="B246" s="41"/>
      <c r="C246" s="17"/>
      <c r="F246" s="17"/>
      <c r="G246" s="17"/>
      <c r="H246" s="17"/>
      <c r="I246" s="17"/>
      <c r="J246" s="17"/>
      <c r="K246" s="17"/>
      <c r="L246" s="17"/>
      <c r="M246" s="17"/>
      <c r="N246" s="17"/>
      <c r="O246" s="17"/>
      <c r="P246" s="17"/>
      <c r="Q246" s="17"/>
      <c r="R246" s="17"/>
      <c r="S246" s="17"/>
      <c r="T246" s="17"/>
    </row>
    <row r="247" spans="1:20">
      <c r="A247" s="41"/>
      <c r="B247" s="41"/>
      <c r="C247" s="17"/>
      <c r="F247" s="17"/>
      <c r="G247" s="17"/>
      <c r="H247" s="17"/>
      <c r="I247" s="17"/>
      <c r="J247" s="17"/>
      <c r="K247" s="17"/>
      <c r="L247" s="17"/>
      <c r="M247" s="17"/>
      <c r="N247" s="17"/>
      <c r="O247" s="17"/>
      <c r="P247" s="17"/>
      <c r="Q247" s="17"/>
      <c r="R247" s="17"/>
      <c r="S247" s="17"/>
      <c r="T247" s="17"/>
    </row>
    <row r="248" spans="1:20">
      <c r="A248" s="53" t="s">
        <v>2748</v>
      </c>
      <c r="B248" s="41"/>
      <c r="C248" s="17"/>
      <c r="D248" s="17"/>
      <c r="E248" s="17"/>
      <c r="F248" s="17"/>
      <c r="G248" s="17"/>
      <c r="H248" s="17"/>
      <c r="I248" s="17"/>
      <c r="J248" s="17"/>
      <c r="K248" s="17"/>
      <c r="L248" s="17"/>
      <c r="M248" s="17"/>
      <c r="N248" s="17"/>
      <c r="O248" s="17"/>
      <c r="P248" s="17"/>
      <c r="Q248" s="17"/>
      <c r="R248" s="17"/>
      <c r="S248" s="17"/>
      <c r="T248" s="17"/>
    </row>
    <row r="249" spans="1:20">
      <c r="A249" s="41"/>
      <c r="B249" s="41"/>
      <c r="C249" s="17"/>
      <c r="D249" s="17"/>
      <c r="E249" s="17"/>
      <c r="F249" s="17"/>
      <c r="G249" s="17"/>
      <c r="H249" s="17"/>
      <c r="I249" s="17"/>
      <c r="J249" s="17"/>
      <c r="K249" s="17"/>
      <c r="L249" s="17"/>
      <c r="M249" s="17"/>
      <c r="N249" s="17"/>
      <c r="O249" s="17"/>
      <c r="P249" s="17"/>
      <c r="Q249" s="17"/>
      <c r="R249" s="17"/>
      <c r="S249" s="17"/>
      <c r="T249" s="17"/>
    </row>
    <row r="250" spans="1:20">
      <c r="A250" s="53" t="s">
        <v>102</v>
      </c>
      <c r="B250" s="41"/>
      <c r="C250" s="17"/>
      <c r="D250" s="17"/>
      <c r="E250" s="17"/>
      <c r="F250" s="17"/>
      <c r="G250" s="17"/>
      <c r="H250" s="17"/>
      <c r="I250" s="17"/>
      <c r="J250" s="17"/>
      <c r="K250" s="17"/>
      <c r="L250" s="17"/>
      <c r="M250" s="17"/>
      <c r="N250" s="17"/>
      <c r="O250" s="17"/>
      <c r="P250" s="17"/>
      <c r="Q250" s="17"/>
      <c r="R250" s="17"/>
      <c r="S250" s="17"/>
      <c r="T250" s="17"/>
    </row>
    <row r="251" spans="1:20">
      <c r="A251" s="41"/>
      <c r="B251" s="41"/>
      <c r="C251" s="17"/>
      <c r="D251" s="17"/>
      <c r="E251" s="17"/>
      <c r="F251" s="17"/>
      <c r="G251" s="17"/>
      <c r="H251" s="17"/>
      <c r="I251" s="17"/>
      <c r="J251" s="17"/>
      <c r="K251" s="17"/>
      <c r="L251" s="17"/>
      <c r="M251" s="17"/>
      <c r="N251" s="17"/>
      <c r="O251" s="17"/>
      <c r="P251" s="17"/>
      <c r="Q251" s="17"/>
      <c r="R251" s="17"/>
      <c r="S251" s="17"/>
      <c r="T251" s="17"/>
    </row>
    <row r="252" spans="1:20">
      <c r="A252" s="41"/>
      <c r="B252" s="41"/>
      <c r="C252" s="17"/>
      <c r="D252" s="17"/>
      <c r="E252" s="17"/>
      <c r="F252" s="17"/>
      <c r="G252" s="17"/>
      <c r="H252" s="17"/>
      <c r="I252" s="17"/>
      <c r="J252" s="17"/>
      <c r="K252" s="17"/>
      <c r="L252" s="17"/>
      <c r="M252" s="17"/>
      <c r="N252" s="17"/>
      <c r="O252" s="17"/>
      <c r="P252" s="17"/>
      <c r="Q252" s="17"/>
      <c r="R252" s="17"/>
      <c r="S252" s="17"/>
      <c r="T252" s="17"/>
    </row>
    <row r="253" spans="1:20">
      <c r="A253" s="41"/>
      <c r="B253" s="41"/>
      <c r="C253" s="17"/>
      <c r="D253" s="17"/>
      <c r="E253" s="17"/>
      <c r="F253" s="17"/>
      <c r="G253" s="17"/>
      <c r="H253" s="17"/>
      <c r="I253" s="17"/>
      <c r="J253" s="17"/>
      <c r="K253" s="17"/>
      <c r="L253" s="17"/>
      <c r="M253" s="17"/>
      <c r="N253" s="17"/>
      <c r="O253" s="17"/>
      <c r="P253" s="17"/>
      <c r="Q253" s="17"/>
      <c r="R253" s="17"/>
      <c r="S253" s="17"/>
      <c r="T253" s="17"/>
    </row>
    <row r="254" spans="1:20">
      <c r="A254" s="41"/>
      <c r="B254" s="41"/>
      <c r="C254" s="17"/>
      <c r="D254" s="17"/>
      <c r="E254" s="17"/>
      <c r="F254" s="17"/>
      <c r="G254" s="17"/>
      <c r="H254" s="17"/>
      <c r="I254" s="17"/>
      <c r="J254" s="17"/>
      <c r="K254" s="17"/>
      <c r="L254" s="17"/>
      <c r="M254" s="17"/>
      <c r="N254" s="17"/>
      <c r="O254" s="17"/>
      <c r="P254" s="17"/>
      <c r="Q254" s="17"/>
      <c r="R254" s="17"/>
      <c r="S254" s="17"/>
      <c r="T254" s="17"/>
    </row>
    <row r="255" spans="1:20">
      <c r="A255" s="41"/>
      <c r="B255" s="41"/>
      <c r="C255" s="17"/>
      <c r="D255" s="17"/>
      <c r="E255" s="17"/>
      <c r="F255" s="17"/>
      <c r="G255" s="17"/>
      <c r="H255" s="17"/>
      <c r="I255" s="17"/>
      <c r="J255" s="17"/>
      <c r="K255" s="17"/>
      <c r="L255" s="17"/>
      <c r="M255" s="17"/>
      <c r="N255" s="17"/>
      <c r="O255" s="17"/>
      <c r="P255" s="17"/>
      <c r="Q255" s="17"/>
      <c r="R255" s="17"/>
      <c r="S255" s="17"/>
      <c r="T255" s="17"/>
    </row>
    <row r="256" spans="1:20">
      <c r="A256" s="41"/>
      <c r="B256" s="41"/>
      <c r="C256" s="17"/>
      <c r="D256" s="17"/>
      <c r="E256" s="17"/>
      <c r="F256" s="17"/>
      <c r="G256" s="17"/>
      <c r="H256" s="17"/>
      <c r="I256" s="17"/>
      <c r="J256" s="17"/>
      <c r="K256" s="17"/>
      <c r="L256" s="17"/>
      <c r="M256" s="17"/>
      <c r="N256" s="17"/>
      <c r="O256" s="17"/>
      <c r="P256" s="17"/>
      <c r="Q256" s="17"/>
      <c r="R256" s="17"/>
      <c r="S256" s="17"/>
      <c r="T256" s="17"/>
    </row>
    <row r="257" spans="1:20">
      <c r="A257" s="41"/>
      <c r="B257" s="41"/>
      <c r="C257" s="17"/>
      <c r="D257" s="17"/>
      <c r="E257" s="17"/>
      <c r="F257" s="17"/>
      <c r="G257" s="17"/>
      <c r="H257" s="17"/>
      <c r="I257" s="17"/>
      <c r="J257" s="17"/>
      <c r="K257" s="17"/>
      <c r="L257" s="17"/>
      <c r="M257" s="17"/>
      <c r="N257" s="17"/>
      <c r="O257" s="17"/>
      <c r="P257" s="17"/>
      <c r="Q257" s="17"/>
      <c r="R257" s="17"/>
      <c r="S257" s="17"/>
      <c r="T257" s="17"/>
    </row>
    <row r="258" spans="1:20">
      <c r="A258" s="41"/>
      <c r="B258" s="41"/>
      <c r="C258" s="17"/>
      <c r="D258" s="17"/>
      <c r="E258" s="17"/>
      <c r="F258" s="17"/>
      <c r="G258" s="17"/>
      <c r="H258" s="17"/>
      <c r="I258" s="17"/>
      <c r="J258" s="17"/>
      <c r="K258" s="17"/>
      <c r="L258" s="17"/>
      <c r="M258" s="17"/>
      <c r="N258" s="17"/>
      <c r="O258" s="17"/>
      <c r="P258" s="17"/>
      <c r="Q258" s="17"/>
      <c r="R258" s="17"/>
      <c r="S258" s="17"/>
      <c r="T258" s="17"/>
    </row>
    <row r="259" spans="1:20">
      <c r="A259" s="41"/>
      <c r="B259" s="41"/>
      <c r="C259" s="17"/>
      <c r="D259" s="17"/>
      <c r="E259" s="17"/>
      <c r="F259" s="17"/>
      <c r="G259" s="17"/>
      <c r="H259" s="17"/>
      <c r="I259" s="17"/>
      <c r="J259" s="17"/>
      <c r="K259" s="17"/>
      <c r="L259" s="17"/>
      <c r="M259" s="17"/>
      <c r="N259" s="17"/>
      <c r="O259" s="17"/>
      <c r="P259" s="17"/>
      <c r="Q259" s="17"/>
      <c r="R259" s="17"/>
      <c r="S259" s="17"/>
      <c r="T259" s="17"/>
    </row>
    <row r="260" spans="1:20">
      <c r="A260" s="41"/>
      <c r="B260" s="41"/>
      <c r="C260" s="17"/>
      <c r="D260" s="17"/>
      <c r="E260" s="17"/>
      <c r="F260" s="17"/>
      <c r="G260" s="17"/>
      <c r="H260" s="17"/>
      <c r="I260" s="17"/>
      <c r="J260" s="17"/>
      <c r="K260" s="17"/>
      <c r="L260" s="17"/>
      <c r="M260" s="17"/>
      <c r="N260" s="17"/>
      <c r="O260" s="17"/>
      <c r="P260" s="17"/>
      <c r="Q260" s="17"/>
      <c r="R260" s="17"/>
      <c r="S260" s="17"/>
      <c r="T260" s="17"/>
    </row>
    <row r="261" spans="1:20">
      <c r="A261" s="41"/>
      <c r="B261" s="41"/>
      <c r="C261" s="17"/>
      <c r="D261" s="17"/>
      <c r="E261" s="17"/>
      <c r="F261" s="17"/>
      <c r="G261" s="17"/>
      <c r="H261" s="17"/>
      <c r="I261" s="17"/>
      <c r="J261" s="17"/>
      <c r="K261" s="17"/>
      <c r="L261" s="17"/>
      <c r="M261" s="17"/>
      <c r="N261" s="17"/>
      <c r="O261" s="17"/>
      <c r="P261" s="17"/>
      <c r="Q261" s="17"/>
      <c r="R261" s="17"/>
      <c r="S261" s="17"/>
      <c r="T261" s="17"/>
    </row>
  </sheetData>
  <protectedRanges>
    <protectedRange sqref="J201" name="Plage1_1_1_1"/>
    <protectedRange sqref="J205" name="Plage1_1_1_1_1"/>
    <protectedRange sqref="J209" name="Plage1_1_1_1_2"/>
    <protectedRange sqref="J213" name="Plage1_1_1_1_3"/>
    <protectedRange sqref="J217" name="Plage1_1_1_1_4"/>
    <protectedRange sqref="J197" name="Plage1_1_1_1_5"/>
    <protectedRange sqref="J193" name="Plage1_1_1_1_6"/>
    <protectedRange sqref="J189" name="Plage1_1_1_1_7"/>
    <protectedRange sqref="J185" name="Plage1_1_1_1_8"/>
    <protectedRange sqref="J181" name="Plage1_1_1_1_9"/>
    <protectedRange sqref="J177" name="Plage1_1_1_1_10"/>
    <protectedRange sqref="J173" name="Plage1_1_1_1_11"/>
    <protectedRange sqref="J169" name="Plage1_1_1_1_12"/>
    <protectedRange sqref="J165" name="Plage1_1_1_1_13"/>
    <protectedRange sqref="J161" name="Plage1_1_1_1_14"/>
    <protectedRange sqref="J157" name="Plage1_1_1_1_15"/>
    <protectedRange sqref="J153" name="Plage1_1_1_1_16"/>
    <protectedRange sqref="J149" name="Plage1_1_1_1_17"/>
    <protectedRange sqref="H203" name="Plage1_17"/>
    <protectedRange sqref="H205" name="Plage1_19"/>
    <protectedRange sqref="H206" name="Plage1_20"/>
    <protectedRange sqref="H204" name="Plage1_22"/>
    <protectedRange sqref="H199" name="Plage1_17_1"/>
    <protectedRange sqref="H201" name="Plage1_19_1"/>
    <protectedRange sqref="H202" name="Plage1_20_1"/>
    <protectedRange sqref="H200" name="Plage1_22_1"/>
    <protectedRange sqref="I215" name="Range1_1_6_8"/>
    <protectedRange sqref="I215" name="Range1_1_9"/>
    <protectedRange sqref="I219" name="Range1_1_6_8_1"/>
    <protectedRange sqref="I219" name="Range1_1_9_1"/>
    <protectedRange sqref="I227 I223" name="Range1_1_6_8_2"/>
    <protectedRange sqref="I221" name="Range1_1_6_9"/>
    <protectedRange sqref="I221" name="Range1_1_10"/>
    <protectedRange sqref="I229 I225" name="Range1_1_6_9_1"/>
    <protectedRange sqref="I222" name="Range1_1_6_11"/>
    <protectedRange sqref="I222" name="Range1_1_12"/>
    <protectedRange sqref="I230 I226" name="Range1_1_6_11_1"/>
    <protectedRange sqref="I228 I224" name="Range1_1_6_10"/>
    <protectedRange sqref="I220" name="Range1_1_6_10_1"/>
    <protectedRange sqref="I220" name="Range1_1_11"/>
  </protectedRanges>
  <mergeCells count="41">
    <mergeCell ref="A79:A83"/>
    <mergeCell ref="A84:A88"/>
    <mergeCell ref="A54:A58"/>
    <mergeCell ref="A59:A63"/>
    <mergeCell ref="A64:A68"/>
    <mergeCell ref="A69:A73"/>
    <mergeCell ref="A74:A78"/>
    <mergeCell ref="A29:A33"/>
    <mergeCell ref="A34:A38"/>
    <mergeCell ref="A39:A43"/>
    <mergeCell ref="A44:A48"/>
    <mergeCell ref="A49:A53"/>
    <mergeCell ref="A4:A8"/>
    <mergeCell ref="A9:A13"/>
    <mergeCell ref="A14:A17"/>
    <mergeCell ref="A19:A23"/>
    <mergeCell ref="A24:A28"/>
    <mergeCell ref="A223:A226"/>
    <mergeCell ref="A183:A186"/>
    <mergeCell ref="A215:A218"/>
    <mergeCell ref="A179:A182"/>
    <mergeCell ref="A199:A202"/>
    <mergeCell ref="A203:A206"/>
    <mergeCell ref="A207:A210"/>
    <mergeCell ref="A211:A214"/>
    <mergeCell ref="A227:A230"/>
    <mergeCell ref="A219:A222"/>
    <mergeCell ref="A135:A138"/>
    <mergeCell ref="A163:A166"/>
    <mergeCell ref="A159:A162"/>
    <mergeCell ref="A155:A158"/>
    <mergeCell ref="A151:A154"/>
    <mergeCell ref="A147:A150"/>
    <mergeCell ref="A175:A178"/>
    <mergeCell ref="A171:A174"/>
    <mergeCell ref="A167:A170"/>
    <mergeCell ref="A143:A146"/>
    <mergeCell ref="A139:A142"/>
    <mergeCell ref="A187:A190"/>
    <mergeCell ref="A191:A194"/>
    <mergeCell ref="A195:A198"/>
  </mergeCells>
  <hyperlinks>
    <hyperlink ref="U134" location="Content!A1" display="Back to content page" xr:uid="{00000000-0004-0000-3701-000000000000}"/>
  </hyperlinks>
  <pageMargins left="0.7" right="0.7" top="0.75" bottom="0.75" header="0.3" footer="0.3"/>
  <pageSetup orientation="portrait" r:id="rId1"/>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1-000000000000}">
  <sheetPr codeName="Sheet314"/>
  <dimension ref="A1:Z100"/>
  <sheetViews>
    <sheetView topLeftCell="A3" zoomScale="99" zoomScaleNormal="99" workbookViewId="0">
      <selection activeCell="A100" sqref="A100"/>
    </sheetView>
  </sheetViews>
  <sheetFormatPr defaultRowHeight="14.4"/>
  <cols>
    <col min="1" max="1" width="10.21875" customWidth="1"/>
    <col min="2" max="2" width="11.77734375" customWidth="1"/>
    <col min="3" max="3" width="26.21875" style="23" customWidth="1"/>
    <col min="4" max="20" width="14.5546875" style="23" customWidth="1"/>
  </cols>
  <sheetData>
    <row r="1" spans="1:26">
      <c r="A1" s="18" t="s">
        <v>583</v>
      </c>
      <c r="B1" s="17"/>
      <c r="C1" s="17"/>
      <c r="D1" s="43"/>
      <c r="E1" s="43"/>
      <c r="F1" s="43"/>
      <c r="G1" s="43"/>
      <c r="H1" s="43"/>
      <c r="I1" s="43"/>
      <c r="J1" s="43"/>
      <c r="K1" s="43"/>
      <c r="L1" s="43"/>
      <c r="M1" s="43"/>
      <c r="N1" s="43"/>
      <c r="O1" s="43"/>
      <c r="P1" s="43"/>
      <c r="Q1" s="43"/>
      <c r="R1" s="43"/>
      <c r="S1" s="43"/>
      <c r="T1" s="43"/>
    </row>
    <row r="2" spans="1:26">
      <c r="A2" s="17"/>
      <c r="B2" s="40" t="s">
        <v>15</v>
      </c>
      <c r="C2" s="40"/>
      <c r="D2" s="40"/>
      <c r="E2" s="40"/>
      <c r="F2" s="40"/>
      <c r="G2" s="40"/>
      <c r="H2" s="52"/>
      <c r="I2" s="40"/>
      <c r="J2" s="40"/>
      <c r="K2" s="40"/>
      <c r="L2" s="52" t="s">
        <v>15</v>
      </c>
      <c r="M2" s="52"/>
      <c r="N2" s="52"/>
      <c r="O2" s="52"/>
      <c r="P2" s="52"/>
      <c r="Q2" s="52"/>
      <c r="R2" s="52"/>
      <c r="S2" s="43"/>
      <c r="T2" s="43"/>
    </row>
    <row r="3" spans="1:26" ht="41.4">
      <c r="A3" s="215" t="s">
        <v>35</v>
      </c>
      <c r="B3" s="218" t="s">
        <v>72</v>
      </c>
      <c r="C3" s="215" t="s">
        <v>71</v>
      </c>
      <c r="D3" s="314" t="s">
        <v>13</v>
      </c>
      <c r="E3" s="314" t="s">
        <v>12</v>
      </c>
      <c r="F3" s="314" t="s">
        <v>483</v>
      </c>
      <c r="G3" s="315" t="s">
        <v>89</v>
      </c>
      <c r="H3" s="314" t="s">
        <v>525</v>
      </c>
      <c r="I3" s="314" t="s">
        <v>11</v>
      </c>
      <c r="J3" s="314" t="s">
        <v>10</v>
      </c>
      <c r="K3" s="314" t="s">
        <v>9</v>
      </c>
      <c r="L3" s="314" t="s">
        <v>8</v>
      </c>
      <c r="M3" s="314" t="s">
        <v>6</v>
      </c>
      <c r="N3" s="314" t="s">
        <v>5</v>
      </c>
      <c r="O3" s="314" t="s">
        <v>4</v>
      </c>
      <c r="P3" s="314" t="s">
        <v>3</v>
      </c>
      <c r="Q3" s="315" t="s">
        <v>32</v>
      </c>
      <c r="R3" s="314" t="s">
        <v>1</v>
      </c>
      <c r="S3" s="314" t="s">
        <v>0</v>
      </c>
      <c r="T3" s="314" t="s">
        <v>90</v>
      </c>
      <c r="V3" s="1" t="s">
        <v>528</v>
      </c>
      <c r="Y3" s="44"/>
      <c r="Z3" s="44"/>
    </row>
    <row r="4" spans="1:26">
      <c r="A4" s="876">
        <v>2001</v>
      </c>
      <c r="B4" s="877" t="s">
        <v>70</v>
      </c>
      <c r="C4" s="234" t="s">
        <v>69</v>
      </c>
      <c r="D4" s="286">
        <v>94.463999999999999</v>
      </c>
      <c r="E4" s="286">
        <v>33.750399999999999</v>
      </c>
      <c r="F4" s="286"/>
      <c r="G4" s="286">
        <v>13.018000000000001</v>
      </c>
      <c r="H4" s="286">
        <v>8.0180000000000007</v>
      </c>
      <c r="I4" s="286">
        <v>10.14</v>
      </c>
      <c r="J4" s="286">
        <v>118.575</v>
      </c>
      <c r="K4" s="286">
        <v>19.475000000000001</v>
      </c>
      <c r="L4" s="286">
        <v>2</v>
      </c>
      <c r="M4" s="286">
        <v>11.25</v>
      </c>
      <c r="N4" s="286">
        <v>58.0349</v>
      </c>
      <c r="O4" s="286">
        <v>0.03</v>
      </c>
      <c r="P4" s="286">
        <v>571.9</v>
      </c>
      <c r="Q4" s="286">
        <v>255</v>
      </c>
      <c r="R4" s="286">
        <v>54.4</v>
      </c>
      <c r="S4" s="286">
        <v>108</v>
      </c>
      <c r="T4" s="286">
        <v>1358.0553</v>
      </c>
    </row>
    <row r="5" spans="1:26">
      <c r="A5" s="876"/>
      <c r="B5" s="877"/>
      <c r="C5" s="234" t="s">
        <v>68</v>
      </c>
      <c r="D5" s="286">
        <v>29.9</v>
      </c>
      <c r="E5" s="286">
        <v>0.26500000000000001</v>
      </c>
      <c r="F5" s="286"/>
      <c r="G5" s="286">
        <v>24.872</v>
      </c>
      <c r="H5" s="286">
        <v>1</v>
      </c>
      <c r="I5" s="286">
        <v>4.9000000000000004</v>
      </c>
      <c r="J5" s="286">
        <v>18.899999999999999</v>
      </c>
      <c r="K5" s="286">
        <v>19.899999999999999</v>
      </c>
      <c r="L5" s="286">
        <v>1</v>
      </c>
      <c r="M5" s="286">
        <v>119</v>
      </c>
      <c r="N5" s="286">
        <v>1.65</v>
      </c>
      <c r="O5" s="286">
        <v>1</v>
      </c>
      <c r="P5" s="286">
        <v>116.5</v>
      </c>
      <c r="Q5" s="286">
        <v>13</v>
      </c>
      <c r="R5" s="286">
        <v>10.56</v>
      </c>
      <c r="S5" s="286">
        <v>29</v>
      </c>
      <c r="T5" s="286">
        <v>391.447</v>
      </c>
    </row>
    <row r="6" spans="1:26">
      <c r="A6" s="876"/>
      <c r="B6" s="877"/>
      <c r="C6" s="234" t="s">
        <v>67</v>
      </c>
      <c r="D6" s="286">
        <v>1.6875</v>
      </c>
      <c r="E6" s="286">
        <v>1.68</v>
      </c>
      <c r="F6" s="286"/>
      <c r="G6" s="286">
        <v>2.8119999999999998</v>
      </c>
      <c r="H6" s="286">
        <v>1.3</v>
      </c>
      <c r="I6" s="286">
        <v>3.8</v>
      </c>
      <c r="J6" s="286">
        <v>2.4300000000000002</v>
      </c>
      <c r="K6" s="286">
        <v>0.64400000000000002</v>
      </c>
      <c r="L6" s="286">
        <v>5.2700000000000004E-2</v>
      </c>
      <c r="M6" s="286">
        <v>0.83399999999999996</v>
      </c>
      <c r="N6" s="286">
        <v>4.984</v>
      </c>
      <c r="O6" s="286">
        <v>1.03</v>
      </c>
      <c r="P6" s="286">
        <v>103.8</v>
      </c>
      <c r="Q6" s="286">
        <v>10</v>
      </c>
      <c r="R6" s="286">
        <v>0.58799999999999997</v>
      </c>
      <c r="S6" s="286">
        <v>1</v>
      </c>
      <c r="T6" s="286">
        <v>136.64219999999997</v>
      </c>
      <c r="V6" s="33"/>
    </row>
    <row r="7" spans="1:26">
      <c r="A7" s="876"/>
      <c r="B7" s="877"/>
      <c r="C7" s="234" t="s">
        <v>66</v>
      </c>
      <c r="D7" s="286">
        <v>11.25</v>
      </c>
      <c r="E7" s="286">
        <v>5.28</v>
      </c>
      <c r="F7" s="286"/>
      <c r="G7" s="286">
        <v>18.704999999999998</v>
      </c>
      <c r="H7" s="286">
        <v>2.88</v>
      </c>
      <c r="I7" s="286">
        <v>2.3849999999999998</v>
      </c>
      <c r="J7" s="286">
        <v>6.0149999999999997</v>
      </c>
      <c r="K7" s="286">
        <v>10.199999999999999</v>
      </c>
      <c r="L7" s="286">
        <v>0.16400000000000001</v>
      </c>
      <c r="M7" s="286">
        <v>25.2</v>
      </c>
      <c r="N7" s="286">
        <v>3.24</v>
      </c>
      <c r="O7" s="286">
        <v>2.002E-2</v>
      </c>
      <c r="P7" s="286">
        <v>8.6</v>
      </c>
      <c r="Q7" s="286">
        <v>30</v>
      </c>
      <c r="R7" s="286">
        <v>5.4</v>
      </c>
      <c r="S7" s="286">
        <v>13</v>
      </c>
      <c r="T7" s="286">
        <v>142.33902</v>
      </c>
    </row>
    <row r="8" spans="1:26">
      <c r="A8" s="876"/>
      <c r="B8" s="877" t="s">
        <v>65</v>
      </c>
      <c r="C8" s="234" t="s">
        <v>64</v>
      </c>
      <c r="D8" s="286">
        <v>7.875</v>
      </c>
      <c r="E8" s="286">
        <v>9.36</v>
      </c>
      <c r="F8" s="286"/>
      <c r="G8" s="286">
        <v>11.058</v>
      </c>
      <c r="H8" s="286">
        <v>1</v>
      </c>
      <c r="I8" s="286">
        <v>1.8520000000000001</v>
      </c>
      <c r="J8" s="286">
        <v>35.6</v>
      </c>
      <c r="K8" s="286">
        <v>15.28</v>
      </c>
      <c r="L8" s="286">
        <v>27</v>
      </c>
      <c r="M8" s="286">
        <v>30.6</v>
      </c>
      <c r="N8" s="286">
        <v>8.32</v>
      </c>
      <c r="O8" s="286">
        <v>1</v>
      </c>
      <c r="P8" s="286">
        <v>867.2</v>
      </c>
      <c r="Q8" s="286">
        <v>44</v>
      </c>
      <c r="R8" s="286">
        <v>36.5</v>
      </c>
      <c r="S8" s="286">
        <v>38</v>
      </c>
      <c r="T8" s="286">
        <v>1134.645</v>
      </c>
    </row>
    <row r="9" spans="1:26">
      <c r="A9" s="876"/>
      <c r="B9" s="877"/>
      <c r="C9" s="234" t="s">
        <v>63</v>
      </c>
      <c r="D9" s="286">
        <v>0</v>
      </c>
      <c r="E9" s="286">
        <v>0</v>
      </c>
      <c r="F9" s="286"/>
      <c r="G9" s="286">
        <v>0</v>
      </c>
      <c r="H9" s="286">
        <v>1.3</v>
      </c>
      <c r="I9" s="286">
        <v>10.64</v>
      </c>
      <c r="J9" s="286">
        <v>0</v>
      </c>
      <c r="K9" s="286">
        <v>0.03</v>
      </c>
      <c r="L9" s="286">
        <v>2.4</v>
      </c>
      <c r="M9" s="286">
        <v>0</v>
      </c>
      <c r="N9" s="286">
        <v>6.4999999999999997E-3</v>
      </c>
      <c r="O9" s="286">
        <v>1.03</v>
      </c>
      <c r="P9" s="286">
        <v>0</v>
      </c>
      <c r="Q9" s="286">
        <v>0</v>
      </c>
      <c r="R9" s="286">
        <v>0.05</v>
      </c>
      <c r="S9" s="286">
        <v>0</v>
      </c>
      <c r="T9" s="286">
        <v>15.456500000000002</v>
      </c>
    </row>
    <row r="10" spans="1:26">
      <c r="A10" s="876">
        <v>2002</v>
      </c>
      <c r="B10" s="877" t="s">
        <v>70</v>
      </c>
      <c r="C10" s="234" t="s">
        <v>69</v>
      </c>
      <c r="D10" s="286">
        <v>96.201999999999998</v>
      </c>
      <c r="E10" s="286">
        <v>29</v>
      </c>
      <c r="F10" s="286"/>
      <c r="G10" s="286">
        <v>12.49</v>
      </c>
      <c r="H10" s="286">
        <v>12.5</v>
      </c>
      <c r="I10" s="286">
        <v>10.074999999999999</v>
      </c>
      <c r="J10" s="286">
        <v>111.56249000000001</v>
      </c>
      <c r="K10" s="286">
        <v>21.876000000000001</v>
      </c>
      <c r="L10" s="286">
        <v>3</v>
      </c>
      <c r="M10" s="286">
        <v>12</v>
      </c>
      <c r="N10" s="286">
        <v>49.35</v>
      </c>
      <c r="O10" s="286">
        <v>0.02</v>
      </c>
      <c r="P10" s="286">
        <v>579</v>
      </c>
      <c r="Q10" s="286">
        <v>265</v>
      </c>
      <c r="R10" s="286">
        <v>59.2</v>
      </c>
      <c r="S10" s="286">
        <v>97</v>
      </c>
      <c r="T10" s="286">
        <v>1358.27549</v>
      </c>
    </row>
    <row r="11" spans="1:26">
      <c r="A11" s="876"/>
      <c r="B11" s="877"/>
      <c r="C11" s="234" t="s">
        <v>68</v>
      </c>
      <c r="D11" s="286">
        <v>34.1</v>
      </c>
      <c r="E11" s="286">
        <v>0.3</v>
      </c>
      <c r="F11" s="286"/>
      <c r="G11" s="286">
        <v>23.71</v>
      </c>
      <c r="H11" s="286">
        <v>1</v>
      </c>
      <c r="I11" s="286">
        <v>4.3250000000000002</v>
      </c>
      <c r="J11" s="286">
        <v>21.7</v>
      </c>
      <c r="K11" s="286">
        <v>12.984</v>
      </c>
      <c r="L11" s="286">
        <v>1</v>
      </c>
      <c r="M11" s="286">
        <v>115</v>
      </c>
      <c r="N11" s="286">
        <v>1.76</v>
      </c>
      <c r="O11" s="286">
        <v>1</v>
      </c>
      <c r="P11" s="286">
        <v>117.1</v>
      </c>
      <c r="Q11" s="286">
        <v>13</v>
      </c>
      <c r="R11" s="286">
        <v>9.02</v>
      </c>
      <c r="S11" s="286">
        <v>29</v>
      </c>
      <c r="T11" s="286">
        <v>384.99899999999997</v>
      </c>
    </row>
    <row r="12" spans="1:26">
      <c r="A12" s="876"/>
      <c r="B12" s="877"/>
      <c r="C12" s="234" t="s">
        <v>67</v>
      </c>
      <c r="D12" s="286">
        <v>2.0625</v>
      </c>
      <c r="E12" s="286">
        <v>1.54</v>
      </c>
      <c r="F12" s="286"/>
      <c r="G12" s="286">
        <v>2.7690000000000001</v>
      </c>
      <c r="H12" s="286">
        <v>1.32</v>
      </c>
      <c r="I12" s="286">
        <v>3.7</v>
      </c>
      <c r="J12" s="286">
        <v>2.496</v>
      </c>
      <c r="K12" s="286">
        <v>0.48699999999999999</v>
      </c>
      <c r="L12" s="286">
        <v>0.11934</v>
      </c>
      <c r="M12" s="286">
        <v>0.88200000000000001</v>
      </c>
      <c r="N12" s="286">
        <v>7.56</v>
      </c>
      <c r="O12" s="286">
        <v>1.03</v>
      </c>
      <c r="P12" s="286">
        <v>104.6</v>
      </c>
      <c r="Q12" s="286">
        <v>10</v>
      </c>
      <c r="R12" s="286">
        <v>0.63</v>
      </c>
      <c r="S12" s="286">
        <v>1</v>
      </c>
      <c r="T12" s="286">
        <v>140.19583999999998</v>
      </c>
    </row>
    <row r="13" spans="1:26">
      <c r="A13" s="876"/>
      <c r="B13" s="877"/>
      <c r="C13" s="234" t="s">
        <v>66</v>
      </c>
      <c r="D13" s="286">
        <v>12.375</v>
      </c>
      <c r="E13" s="286">
        <v>4.68</v>
      </c>
      <c r="F13" s="286"/>
      <c r="G13" s="286">
        <v>18.414999999999999</v>
      </c>
      <c r="H13" s="286">
        <v>2.3940000000000001</v>
      </c>
      <c r="I13" s="286">
        <v>2.1150000000000002</v>
      </c>
      <c r="J13" s="286">
        <v>6.12</v>
      </c>
      <c r="K13" s="286">
        <v>9.5</v>
      </c>
      <c r="L13" s="286">
        <v>0.2142</v>
      </c>
      <c r="M13" s="286">
        <v>24.6</v>
      </c>
      <c r="N13" s="286">
        <v>5.16</v>
      </c>
      <c r="O13" s="286">
        <v>2.002E-2</v>
      </c>
      <c r="P13" s="286">
        <v>8.6</v>
      </c>
      <c r="Q13" s="286">
        <v>31</v>
      </c>
      <c r="R13" s="286">
        <v>5.76</v>
      </c>
      <c r="S13" s="286">
        <v>15</v>
      </c>
      <c r="T13" s="286">
        <v>145.95321999999999</v>
      </c>
    </row>
    <row r="14" spans="1:26">
      <c r="A14" s="876"/>
      <c r="B14" s="877" t="s">
        <v>65</v>
      </c>
      <c r="C14" s="234" t="s">
        <v>64</v>
      </c>
      <c r="D14" s="286">
        <v>8.01</v>
      </c>
      <c r="E14" s="286">
        <v>8.52</v>
      </c>
      <c r="F14" s="286"/>
      <c r="G14" s="286">
        <v>10.54</v>
      </c>
      <c r="H14" s="286">
        <v>1</v>
      </c>
      <c r="I14" s="286">
        <v>1.96</v>
      </c>
      <c r="J14" s="286">
        <v>35.520000000000003</v>
      </c>
      <c r="K14" s="286">
        <v>9.3089999999999993</v>
      </c>
      <c r="L14" s="286">
        <v>29</v>
      </c>
      <c r="M14" s="286">
        <v>32.85</v>
      </c>
      <c r="N14" s="286">
        <v>8.2799999999999994</v>
      </c>
      <c r="O14" s="286">
        <v>1</v>
      </c>
      <c r="P14" s="286">
        <v>924.9</v>
      </c>
      <c r="Q14" s="286">
        <v>44</v>
      </c>
      <c r="R14" s="286">
        <v>38</v>
      </c>
      <c r="S14" s="286">
        <v>35</v>
      </c>
      <c r="T14" s="286">
        <v>1187.8889999999999</v>
      </c>
    </row>
    <row r="15" spans="1:26">
      <c r="A15" s="876"/>
      <c r="B15" s="877"/>
      <c r="C15" s="234" t="s">
        <v>63</v>
      </c>
      <c r="D15" s="286">
        <v>0</v>
      </c>
      <c r="E15" s="286">
        <v>0</v>
      </c>
      <c r="F15" s="286"/>
      <c r="G15" s="286">
        <v>0</v>
      </c>
      <c r="H15" s="286">
        <v>1.32</v>
      </c>
      <c r="I15" s="286">
        <v>10.64</v>
      </c>
      <c r="J15" s="286">
        <v>0</v>
      </c>
      <c r="K15" s="286">
        <v>0.03</v>
      </c>
      <c r="L15" s="286">
        <v>2.5535999999999999</v>
      </c>
      <c r="M15" s="286">
        <v>0</v>
      </c>
      <c r="N15" s="286">
        <v>6.4999999999999997E-3</v>
      </c>
      <c r="O15" s="286">
        <v>1.03</v>
      </c>
      <c r="P15" s="286">
        <v>0</v>
      </c>
      <c r="Q15" s="286">
        <v>0</v>
      </c>
      <c r="R15" s="286">
        <v>0.06</v>
      </c>
      <c r="S15" s="286">
        <v>0</v>
      </c>
      <c r="T15" s="286">
        <v>15.6401</v>
      </c>
    </row>
    <row r="16" spans="1:26">
      <c r="A16" s="876">
        <v>2003</v>
      </c>
      <c r="B16" s="877" t="s">
        <v>70</v>
      </c>
      <c r="C16" s="234" t="s">
        <v>69</v>
      </c>
      <c r="D16" s="286">
        <v>96.016999999999996</v>
      </c>
      <c r="E16" s="286">
        <v>26.856000000000002</v>
      </c>
      <c r="F16" s="286"/>
      <c r="G16" s="286">
        <v>12.465999999999999</v>
      </c>
      <c r="H16" s="286">
        <v>12.9</v>
      </c>
      <c r="I16" s="286">
        <v>10.01</v>
      </c>
      <c r="J16" s="286">
        <v>114.75</v>
      </c>
      <c r="K16" s="286">
        <v>22.588000000000001</v>
      </c>
      <c r="L16" s="286">
        <v>2.6</v>
      </c>
      <c r="M16" s="286">
        <v>15</v>
      </c>
      <c r="N16" s="286">
        <v>51.6</v>
      </c>
      <c r="O16" s="286">
        <v>0.03</v>
      </c>
      <c r="P16" s="286">
        <v>635.4</v>
      </c>
      <c r="Q16" s="286">
        <v>270</v>
      </c>
      <c r="R16" s="286">
        <v>59.2</v>
      </c>
      <c r="S16" s="286">
        <v>99</v>
      </c>
      <c r="T16" s="286">
        <v>1428.4170000000001</v>
      </c>
    </row>
    <row r="17" spans="1:20">
      <c r="A17" s="876"/>
      <c r="B17" s="877"/>
      <c r="C17" s="234" t="s">
        <v>68</v>
      </c>
      <c r="D17" s="286">
        <v>35.75</v>
      </c>
      <c r="E17" s="286">
        <v>0.16500000000000001</v>
      </c>
      <c r="F17" s="286"/>
      <c r="G17" s="286">
        <v>23.76</v>
      </c>
      <c r="H17" s="286">
        <v>1</v>
      </c>
      <c r="I17" s="286">
        <v>2.95</v>
      </c>
      <c r="J17" s="286">
        <v>24.5</v>
      </c>
      <c r="K17" s="286">
        <v>13.14</v>
      </c>
      <c r="L17" s="286">
        <v>0.8</v>
      </c>
      <c r="M17" s="286">
        <v>97.56</v>
      </c>
      <c r="N17" s="286">
        <v>1.925</v>
      </c>
      <c r="O17" s="286">
        <v>1</v>
      </c>
      <c r="P17" s="286">
        <v>148.6</v>
      </c>
      <c r="Q17" s="286">
        <v>13</v>
      </c>
      <c r="R17" s="286">
        <v>8.8000000000000007</v>
      </c>
      <c r="S17" s="286">
        <v>29</v>
      </c>
      <c r="T17" s="286">
        <v>401.95</v>
      </c>
    </row>
    <row r="18" spans="1:20">
      <c r="A18" s="876"/>
      <c r="B18" s="877"/>
      <c r="C18" s="234" t="s">
        <v>67</v>
      </c>
      <c r="D18" s="286">
        <v>2.4300000000000002</v>
      </c>
      <c r="E18" s="286">
        <v>1.33</v>
      </c>
      <c r="F18" s="286"/>
      <c r="G18" s="286">
        <v>2.7719999999999998</v>
      </c>
      <c r="H18" s="286">
        <v>1.32</v>
      </c>
      <c r="I18" s="286">
        <v>3.45</v>
      </c>
      <c r="J18" s="286">
        <v>3.2160000000000002</v>
      </c>
      <c r="K18" s="286">
        <v>0.48199999999999998</v>
      </c>
      <c r="L18" s="286">
        <v>6.5280000000000005E-2</v>
      </c>
      <c r="M18" s="286">
        <v>0.65400000000000003</v>
      </c>
      <c r="N18" s="286">
        <v>8.1</v>
      </c>
      <c r="O18" s="286">
        <v>1.03</v>
      </c>
      <c r="P18" s="286">
        <v>120.5</v>
      </c>
      <c r="Q18" s="286">
        <v>11</v>
      </c>
      <c r="R18" s="286">
        <v>0.54600000000000004</v>
      </c>
      <c r="S18" s="286">
        <v>1</v>
      </c>
      <c r="T18" s="286">
        <v>157.89527999999999</v>
      </c>
    </row>
    <row r="19" spans="1:20">
      <c r="A19" s="876"/>
      <c r="B19" s="877"/>
      <c r="C19" s="234" t="s">
        <v>66</v>
      </c>
      <c r="D19" s="286">
        <v>13.5</v>
      </c>
      <c r="E19" s="286">
        <v>3.72</v>
      </c>
      <c r="F19" s="286"/>
      <c r="G19" s="286">
        <v>18.443000000000001</v>
      </c>
      <c r="H19" s="286">
        <v>1.8540000000000001</v>
      </c>
      <c r="I19" s="286">
        <v>2.16</v>
      </c>
      <c r="J19" s="286">
        <v>6.15</v>
      </c>
      <c r="K19" s="286">
        <v>9.827</v>
      </c>
      <c r="L19" s="286">
        <v>0.2</v>
      </c>
      <c r="M19" s="286">
        <v>23.76</v>
      </c>
      <c r="N19" s="286">
        <v>5.04</v>
      </c>
      <c r="O19" s="286">
        <v>2.002E-2</v>
      </c>
      <c r="P19" s="286">
        <v>10.8</v>
      </c>
      <c r="Q19" s="286">
        <v>31</v>
      </c>
      <c r="R19" s="286">
        <v>6.6</v>
      </c>
      <c r="S19" s="286">
        <v>15</v>
      </c>
      <c r="T19" s="286">
        <v>148.07401999999999</v>
      </c>
    </row>
    <row r="20" spans="1:20">
      <c r="A20" s="876"/>
      <c r="B20" s="877" t="s">
        <v>65</v>
      </c>
      <c r="C20" s="234" t="s">
        <v>64</v>
      </c>
      <c r="D20" s="286">
        <v>8.1</v>
      </c>
      <c r="E20" s="286">
        <v>5.76</v>
      </c>
      <c r="F20" s="286"/>
      <c r="G20" s="286">
        <v>10.571999999999999</v>
      </c>
      <c r="H20" s="286">
        <v>1</v>
      </c>
      <c r="I20" s="286">
        <v>1.96</v>
      </c>
      <c r="J20" s="286">
        <v>35.520000000000003</v>
      </c>
      <c r="K20" s="286">
        <v>11.24</v>
      </c>
      <c r="L20" s="286">
        <v>30</v>
      </c>
      <c r="M20" s="286">
        <v>22.95</v>
      </c>
      <c r="N20" s="286">
        <v>8.16</v>
      </c>
      <c r="O20" s="286">
        <v>1</v>
      </c>
      <c r="P20" s="286">
        <v>925.8</v>
      </c>
      <c r="Q20" s="286">
        <v>48</v>
      </c>
      <c r="R20" s="286">
        <v>38.5</v>
      </c>
      <c r="S20" s="286">
        <v>40</v>
      </c>
      <c r="T20" s="286">
        <v>1188.5619999999999</v>
      </c>
    </row>
    <row r="21" spans="1:20">
      <c r="A21" s="876"/>
      <c r="B21" s="877"/>
      <c r="C21" s="234" t="s">
        <v>63</v>
      </c>
      <c r="D21" s="286">
        <v>0</v>
      </c>
      <c r="E21" s="286">
        <v>0</v>
      </c>
      <c r="F21" s="286"/>
      <c r="G21" s="286">
        <v>0</v>
      </c>
      <c r="H21" s="286">
        <v>1.32</v>
      </c>
      <c r="I21" s="286">
        <v>10.64</v>
      </c>
      <c r="J21" s="286">
        <v>0</v>
      </c>
      <c r="K21" s="286">
        <v>0.03</v>
      </c>
      <c r="L21" s="286">
        <v>1.8455999999999999</v>
      </c>
      <c r="M21" s="286">
        <v>0</v>
      </c>
      <c r="N21" s="286">
        <v>6.4999999999999997E-3</v>
      </c>
      <c r="O21" s="286">
        <v>1.03</v>
      </c>
      <c r="P21" s="286">
        <v>0</v>
      </c>
      <c r="Q21" s="286">
        <v>0</v>
      </c>
      <c r="R21" s="286">
        <v>0.06</v>
      </c>
      <c r="S21" s="286">
        <v>0</v>
      </c>
      <c r="T21" s="286">
        <v>14.9321</v>
      </c>
    </row>
    <row r="22" spans="1:20">
      <c r="A22" s="876">
        <v>2004</v>
      </c>
      <c r="B22" s="877" t="s">
        <v>70</v>
      </c>
      <c r="C22" s="234" t="s">
        <v>69</v>
      </c>
      <c r="D22" s="286">
        <v>72.5</v>
      </c>
      <c r="E22" s="286">
        <v>35</v>
      </c>
      <c r="F22" s="286"/>
      <c r="G22" s="286">
        <v>12.423</v>
      </c>
      <c r="H22" s="286">
        <v>15</v>
      </c>
      <c r="I22" s="286">
        <v>10.14</v>
      </c>
      <c r="J22" s="286">
        <v>114.75</v>
      </c>
      <c r="K22" s="286">
        <v>22.088999999999999</v>
      </c>
      <c r="L22" s="286">
        <v>2.5</v>
      </c>
      <c r="M22" s="286">
        <v>16.8</v>
      </c>
      <c r="N22" s="286">
        <v>43.991999999999997</v>
      </c>
      <c r="O22" s="286">
        <v>2.5000000000000001E-2</v>
      </c>
      <c r="P22" s="286">
        <v>682.6</v>
      </c>
      <c r="Q22" s="286">
        <v>265</v>
      </c>
      <c r="R22" s="286">
        <v>56</v>
      </c>
      <c r="S22" s="286">
        <v>102</v>
      </c>
      <c r="T22" s="286">
        <v>1450.819</v>
      </c>
    </row>
    <row r="23" spans="1:20">
      <c r="A23" s="876"/>
      <c r="B23" s="877"/>
      <c r="C23" s="234" t="s">
        <v>68</v>
      </c>
      <c r="D23" s="286">
        <v>39.299999999999997</v>
      </c>
      <c r="E23" s="286">
        <v>0.3</v>
      </c>
      <c r="F23" s="286"/>
      <c r="G23" s="286">
        <v>23.81</v>
      </c>
      <c r="H23" s="286">
        <v>1</v>
      </c>
      <c r="I23" s="286">
        <v>4.7</v>
      </c>
      <c r="J23" s="286">
        <v>27.65</v>
      </c>
      <c r="K23" s="286">
        <v>11.301</v>
      </c>
      <c r="L23" s="286">
        <v>0.8</v>
      </c>
      <c r="M23" s="286">
        <v>107</v>
      </c>
      <c r="N23" s="286">
        <v>2.4750000000000001</v>
      </c>
      <c r="O23" s="286">
        <v>1</v>
      </c>
      <c r="P23" s="286">
        <v>157.5</v>
      </c>
      <c r="Q23" s="286">
        <v>13</v>
      </c>
      <c r="R23" s="286">
        <v>9.4600000000000009</v>
      </c>
      <c r="S23" s="286">
        <v>29</v>
      </c>
      <c r="T23" s="286">
        <v>428.29599999999999</v>
      </c>
    </row>
    <row r="24" spans="1:20">
      <c r="A24" s="876"/>
      <c r="B24" s="877"/>
      <c r="C24" s="234" t="s">
        <v>67</v>
      </c>
      <c r="D24" s="286">
        <v>2.8125</v>
      </c>
      <c r="E24" s="286">
        <v>1.47</v>
      </c>
      <c r="F24" s="286"/>
      <c r="G24" s="286">
        <v>2.7749999999999999</v>
      </c>
      <c r="H24" s="286">
        <v>1.32</v>
      </c>
      <c r="I24" s="286">
        <v>3.77</v>
      </c>
      <c r="J24" s="286">
        <v>3.06</v>
      </c>
      <c r="K24" s="286">
        <v>1.117</v>
      </c>
      <c r="L24" s="286">
        <v>9.4079999999999997E-2</v>
      </c>
      <c r="M24" s="286">
        <v>0.80400000000000005</v>
      </c>
      <c r="N24" s="286">
        <v>6.6230000000000002</v>
      </c>
      <c r="O24" s="286">
        <v>1.03</v>
      </c>
      <c r="P24" s="286">
        <v>138.9</v>
      </c>
      <c r="Q24" s="286">
        <v>11</v>
      </c>
      <c r="R24" s="286">
        <v>0.51800000000000002</v>
      </c>
      <c r="S24" s="286">
        <v>1</v>
      </c>
      <c r="T24" s="286">
        <v>176.29358000000002</v>
      </c>
    </row>
    <row r="25" spans="1:20">
      <c r="A25" s="876"/>
      <c r="B25" s="877"/>
      <c r="C25" s="234" t="s">
        <v>66</v>
      </c>
      <c r="D25" s="286">
        <v>13.95</v>
      </c>
      <c r="E25" s="286">
        <v>4.4400000000000004</v>
      </c>
      <c r="F25" s="286"/>
      <c r="G25" s="286">
        <v>18.471</v>
      </c>
      <c r="H25" s="286">
        <v>1.8540000000000001</v>
      </c>
      <c r="I25" s="286">
        <v>1.8</v>
      </c>
      <c r="J25" s="286">
        <v>6.9</v>
      </c>
      <c r="K25" s="286">
        <v>12.103</v>
      </c>
      <c r="L25" s="286">
        <v>0.2</v>
      </c>
      <c r="M25" s="286">
        <v>23.82</v>
      </c>
      <c r="N25" s="286">
        <v>4.92</v>
      </c>
      <c r="O25" s="286">
        <v>2.002E-2</v>
      </c>
      <c r="P25" s="286">
        <v>10.8</v>
      </c>
      <c r="Q25" s="286">
        <v>31</v>
      </c>
      <c r="R25" s="286">
        <v>7.08</v>
      </c>
      <c r="S25" s="286">
        <v>14</v>
      </c>
      <c r="T25" s="286">
        <v>151.35802000000004</v>
      </c>
    </row>
    <row r="26" spans="1:20">
      <c r="A26" s="876"/>
      <c r="B26" s="877" t="s">
        <v>65</v>
      </c>
      <c r="C26" s="234" t="s">
        <v>64</v>
      </c>
      <c r="D26" s="286">
        <v>8.2799999999999994</v>
      </c>
      <c r="E26" s="286">
        <v>6.4</v>
      </c>
      <c r="F26" s="286"/>
      <c r="G26" s="286">
        <v>10.603999999999999</v>
      </c>
      <c r="H26" s="286">
        <v>1</v>
      </c>
      <c r="I26" s="286">
        <v>2</v>
      </c>
      <c r="J26" s="286">
        <v>35.520000000000003</v>
      </c>
      <c r="K26" s="286">
        <v>15.84</v>
      </c>
      <c r="L26" s="286">
        <v>30.9</v>
      </c>
      <c r="M26" s="286">
        <v>19.934999999999999</v>
      </c>
      <c r="N26" s="286">
        <v>9.48</v>
      </c>
      <c r="O26" s="286">
        <v>1</v>
      </c>
      <c r="P26" s="286" t="s">
        <v>274</v>
      </c>
      <c r="Q26" s="286">
        <v>52</v>
      </c>
      <c r="R26" s="286">
        <v>38.5</v>
      </c>
      <c r="S26" s="286">
        <v>46</v>
      </c>
      <c r="T26" s="286">
        <v>277.459</v>
      </c>
    </row>
    <row r="27" spans="1:20">
      <c r="A27" s="876"/>
      <c r="B27" s="877"/>
      <c r="C27" s="234" t="s">
        <v>63</v>
      </c>
      <c r="D27" s="286">
        <v>0</v>
      </c>
      <c r="E27" s="286">
        <v>0</v>
      </c>
      <c r="F27" s="286"/>
      <c r="G27" s="286">
        <v>0</v>
      </c>
      <c r="H27" s="286">
        <v>1.32</v>
      </c>
      <c r="I27" s="286">
        <v>10.64</v>
      </c>
      <c r="J27" s="286">
        <v>0</v>
      </c>
      <c r="K27" s="286">
        <v>0.03</v>
      </c>
      <c r="L27" s="286">
        <v>1.8</v>
      </c>
      <c r="M27" s="286">
        <v>0</v>
      </c>
      <c r="N27" s="286">
        <v>6.4999999999999997E-3</v>
      </c>
      <c r="O27" s="286">
        <v>1.03</v>
      </c>
      <c r="P27" s="286">
        <v>0</v>
      </c>
      <c r="Q27" s="286">
        <v>0</v>
      </c>
      <c r="R27" s="286">
        <v>6.2E-2</v>
      </c>
      <c r="S27" s="286">
        <v>0</v>
      </c>
      <c r="T27" s="286">
        <v>14.888500000000001</v>
      </c>
    </row>
    <row r="28" spans="1:20">
      <c r="A28" s="876">
        <v>2005</v>
      </c>
      <c r="B28" s="877" t="s">
        <v>70</v>
      </c>
      <c r="C28" s="234" t="s">
        <v>69</v>
      </c>
      <c r="D28" s="286">
        <v>85</v>
      </c>
      <c r="E28" s="286">
        <v>35</v>
      </c>
      <c r="F28" s="286"/>
      <c r="G28" s="286">
        <v>12.4</v>
      </c>
      <c r="H28" s="286">
        <v>14.3</v>
      </c>
      <c r="I28" s="286">
        <v>11.31</v>
      </c>
      <c r="J28" s="286">
        <v>133.875</v>
      </c>
      <c r="K28" s="286">
        <v>21.344000000000001</v>
      </c>
      <c r="L28" s="286">
        <v>2.6</v>
      </c>
      <c r="M28" s="286">
        <v>18.75</v>
      </c>
      <c r="N28" s="286">
        <v>40.191000000000003</v>
      </c>
      <c r="O28" s="286">
        <v>0.02</v>
      </c>
      <c r="P28" s="286">
        <v>745.9</v>
      </c>
      <c r="Q28" s="286">
        <v>270</v>
      </c>
      <c r="R28" s="286">
        <v>59.2</v>
      </c>
      <c r="S28" s="286">
        <v>102</v>
      </c>
      <c r="T28" s="286">
        <v>1551.89</v>
      </c>
    </row>
    <row r="29" spans="1:20">
      <c r="A29" s="876"/>
      <c r="B29" s="877"/>
      <c r="C29" s="234" t="s">
        <v>68</v>
      </c>
      <c r="D29" s="286">
        <v>39.9</v>
      </c>
      <c r="E29" s="286">
        <v>0.4</v>
      </c>
      <c r="F29" s="286"/>
      <c r="G29" s="286">
        <v>23.86</v>
      </c>
      <c r="H29" s="286">
        <v>0</v>
      </c>
      <c r="I29" s="286">
        <v>5.65</v>
      </c>
      <c r="J29" s="286">
        <v>50.75</v>
      </c>
      <c r="K29" s="286">
        <v>12.041</v>
      </c>
      <c r="L29" s="286">
        <v>0.7</v>
      </c>
      <c r="M29" s="286">
        <v>117</v>
      </c>
      <c r="N29" s="286">
        <v>2.75</v>
      </c>
      <c r="O29" s="286">
        <v>0</v>
      </c>
      <c r="P29" s="286">
        <v>160.69999999999999</v>
      </c>
      <c r="Q29" s="286">
        <v>13</v>
      </c>
      <c r="R29" s="286">
        <v>9.9</v>
      </c>
      <c r="S29" s="286">
        <v>29</v>
      </c>
      <c r="T29" s="286">
        <v>465.65099999999995</v>
      </c>
    </row>
    <row r="30" spans="1:20">
      <c r="A30" s="876"/>
      <c r="B30" s="877"/>
      <c r="C30" s="234" t="s">
        <v>67</v>
      </c>
      <c r="D30" s="286">
        <v>3.2250000000000001</v>
      </c>
      <c r="E30" s="286">
        <v>1.61</v>
      </c>
      <c r="F30" s="286"/>
      <c r="G30" s="286">
        <v>2.778</v>
      </c>
      <c r="H30" s="286">
        <v>1.32</v>
      </c>
      <c r="I30" s="286">
        <v>3.75</v>
      </c>
      <c r="J30" s="286">
        <v>2.64</v>
      </c>
      <c r="K30" s="286">
        <v>0.59399999999999997</v>
      </c>
      <c r="L30" s="286">
        <v>7.6260000000000008E-2</v>
      </c>
      <c r="M30" s="286">
        <v>0.94799999999999995</v>
      </c>
      <c r="N30" s="286">
        <v>9.5399999999999991</v>
      </c>
      <c r="O30" s="286">
        <v>1.03</v>
      </c>
      <c r="P30" s="286">
        <v>134.9</v>
      </c>
      <c r="Q30" s="286">
        <v>12</v>
      </c>
      <c r="R30" s="286">
        <v>0.504</v>
      </c>
      <c r="S30" s="286">
        <v>1</v>
      </c>
      <c r="T30" s="286">
        <v>175.91525999999999</v>
      </c>
    </row>
    <row r="31" spans="1:20">
      <c r="A31" s="876"/>
      <c r="B31" s="877"/>
      <c r="C31" s="234" t="s">
        <v>66</v>
      </c>
      <c r="D31" s="286">
        <v>13.74</v>
      </c>
      <c r="E31" s="286">
        <v>5.4</v>
      </c>
      <c r="F31" s="286"/>
      <c r="G31" s="286">
        <v>18.498999999999999</v>
      </c>
      <c r="H31" s="286">
        <v>1.8540000000000001</v>
      </c>
      <c r="I31" s="286">
        <v>2.2050000000000001</v>
      </c>
      <c r="J31" s="286">
        <v>6.2249999999999996</v>
      </c>
      <c r="K31" s="286">
        <v>10.255000000000001</v>
      </c>
      <c r="L31" s="286">
        <v>0.2</v>
      </c>
      <c r="M31" s="286">
        <v>24.24</v>
      </c>
      <c r="N31" s="286">
        <v>3.36</v>
      </c>
      <c r="O31" s="286">
        <v>1.9800000000000002E-2</v>
      </c>
      <c r="P31" s="286">
        <v>9.6999999999999993</v>
      </c>
      <c r="Q31" s="286">
        <v>31</v>
      </c>
      <c r="R31" s="286">
        <v>7.5</v>
      </c>
      <c r="S31" s="286">
        <v>14</v>
      </c>
      <c r="T31" s="286">
        <v>148.1978</v>
      </c>
    </row>
    <row r="32" spans="1:20">
      <c r="A32" s="876"/>
      <c r="B32" s="877" t="s">
        <v>65</v>
      </c>
      <c r="C32" s="234" t="s">
        <v>64</v>
      </c>
      <c r="D32" s="286">
        <v>7.65</v>
      </c>
      <c r="E32" s="286">
        <v>4.8</v>
      </c>
      <c r="F32" s="286"/>
      <c r="G32" s="286">
        <v>10.669</v>
      </c>
      <c r="H32" s="286">
        <v>1</v>
      </c>
      <c r="I32" s="286">
        <v>2.1</v>
      </c>
      <c r="J32" s="286">
        <v>35.520000000000003</v>
      </c>
      <c r="K32" s="286">
        <v>15.984999999999999</v>
      </c>
      <c r="L32" s="286">
        <v>33</v>
      </c>
      <c r="M32" s="286">
        <v>18.945</v>
      </c>
      <c r="N32" s="286">
        <v>9.52</v>
      </c>
      <c r="O32" s="286">
        <v>1</v>
      </c>
      <c r="P32" s="286" t="s">
        <v>275</v>
      </c>
      <c r="Q32" s="286">
        <v>52</v>
      </c>
      <c r="R32" s="286">
        <v>39</v>
      </c>
      <c r="S32" s="286">
        <v>52</v>
      </c>
      <c r="T32" s="286">
        <v>283.18900000000002</v>
      </c>
    </row>
    <row r="33" spans="1:20">
      <c r="A33" s="876"/>
      <c r="B33" s="877"/>
      <c r="C33" s="234" t="s">
        <v>63</v>
      </c>
      <c r="D33" s="286">
        <v>0</v>
      </c>
      <c r="E33" s="286">
        <v>0</v>
      </c>
      <c r="F33" s="286"/>
      <c r="G33" s="286">
        <v>0</v>
      </c>
      <c r="H33" s="286">
        <v>1.32</v>
      </c>
      <c r="I33" s="286">
        <v>10.64</v>
      </c>
      <c r="J33" s="286">
        <v>0</v>
      </c>
      <c r="K33" s="286">
        <v>0.03</v>
      </c>
      <c r="L33" s="286">
        <v>1.8084</v>
      </c>
      <c r="M33" s="286">
        <v>0</v>
      </c>
      <c r="N33" s="286">
        <v>6.4999999999999997E-3</v>
      </c>
      <c r="O33" s="286">
        <v>1.03</v>
      </c>
      <c r="P33" s="286">
        <v>0</v>
      </c>
      <c r="Q33" s="286">
        <v>0</v>
      </c>
      <c r="R33" s="286">
        <v>6.2E-2</v>
      </c>
      <c r="S33" s="286">
        <v>0</v>
      </c>
      <c r="T33" s="286">
        <v>14.8969</v>
      </c>
    </row>
    <row r="34" spans="1:20">
      <c r="A34" s="876">
        <v>2006</v>
      </c>
      <c r="B34" s="877" t="s">
        <v>70</v>
      </c>
      <c r="C34" s="234" t="s">
        <v>69</v>
      </c>
      <c r="D34" s="286">
        <v>84.863</v>
      </c>
      <c r="E34" s="286">
        <v>35</v>
      </c>
      <c r="F34" s="286"/>
      <c r="G34" s="286">
        <v>12.38</v>
      </c>
      <c r="H34" s="286">
        <v>15</v>
      </c>
      <c r="I34" s="286">
        <v>10.14</v>
      </c>
      <c r="J34" s="286">
        <v>134.25749999999999</v>
      </c>
      <c r="K34" s="286">
        <v>24.103999999999999</v>
      </c>
      <c r="L34" s="286">
        <v>2.2999999999999998</v>
      </c>
      <c r="M34" s="286">
        <v>16.05</v>
      </c>
      <c r="N34" s="286">
        <v>36.179000000000002</v>
      </c>
      <c r="O34" s="286">
        <v>1.2999999999999999E-2</v>
      </c>
      <c r="P34" s="286">
        <v>831.7</v>
      </c>
      <c r="Q34" s="286">
        <v>270</v>
      </c>
      <c r="R34" s="286">
        <v>57.6</v>
      </c>
      <c r="S34" s="286">
        <v>102</v>
      </c>
      <c r="T34" s="286">
        <v>1631.5864999999999</v>
      </c>
    </row>
    <row r="35" spans="1:20">
      <c r="A35" s="876"/>
      <c r="B35" s="877"/>
      <c r="C35" s="234" t="s">
        <v>68</v>
      </c>
      <c r="D35" s="286">
        <v>44.6</v>
      </c>
      <c r="E35" s="286">
        <v>0.45</v>
      </c>
      <c r="F35" s="286"/>
      <c r="G35" s="286">
        <v>23.91</v>
      </c>
      <c r="H35" s="286">
        <v>0</v>
      </c>
      <c r="I35" s="286">
        <v>9.0500000000000007</v>
      </c>
      <c r="J35" s="286">
        <v>52.5</v>
      </c>
      <c r="K35" s="286">
        <v>16.895</v>
      </c>
      <c r="L35" s="286">
        <v>0.7</v>
      </c>
      <c r="M35" s="286">
        <v>85.2</v>
      </c>
      <c r="N35" s="286">
        <v>3.1349999999999998</v>
      </c>
      <c r="O35" s="286">
        <v>0</v>
      </c>
      <c r="P35" s="286">
        <v>180.6</v>
      </c>
      <c r="Q35" s="286">
        <v>13</v>
      </c>
      <c r="R35" s="286">
        <v>12.98</v>
      </c>
      <c r="S35" s="286">
        <v>30</v>
      </c>
      <c r="T35" s="286">
        <v>473.02</v>
      </c>
    </row>
    <row r="36" spans="1:20">
      <c r="A36" s="876"/>
      <c r="B36" s="877"/>
      <c r="C36" s="234" t="s">
        <v>67</v>
      </c>
      <c r="D36" s="286">
        <v>3.3</v>
      </c>
      <c r="E36" s="286">
        <v>1.806</v>
      </c>
      <c r="F36" s="286"/>
      <c r="G36" s="286">
        <v>2.79</v>
      </c>
      <c r="H36" s="286">
        <v>11.52</v>
      </c>
      <c r="I36" s="286">
        <v>5.3849999999999998</v>
      </c>
      <c r="J36" s="286">
        <v>2.7240000000000002</v>
      </c>
      <c r="K36" s="286">
        <v>0.86199999999999999</v>
      </c>
      <c r="L36" s="286">
        <v>4.8989999999999999E-2</v>
      </c>
      <c r="M36" s="286">
        <v>0.69599999999999995</v>
      </c>
      <c r="N36" s="286">
        <v>10.62</v>
      </c>
      <c r="O36" s="286">
        <v>117.1</v>
      </c>
      <c r="P36" s="286">
        <v>136.1</v>
      </c>
      <c r="Q36" s="286">
        <v>12</v>
      </c>
      <c r="R36" s="286">
        <v>0.4879</v>
      </c>
      <c r="S36" s="286">
        <v>0</v>
      </c>
      <c r="T36" s="286">
        <v>305.43989000000005</v>
      </c>
    </row>
    <row r="37" spans="1:20">
      <c r="A37" s="876"/>
      <c r="B37" s="877"/>
      <c r="C37" s="234" t="s">
        <v>66</v>
      </c>
      <c r="D37" s="286">
        <v>15.75</v>
      </c>
      <c r="E37" s="286">
        <v>5.4</v>
      </c>
      <c r="F37" s="286"/>
      <c r="G37" s="286">
        <v>17.646999999999998</v>
      </c>
      <c r="H37" s="286">
        <v>1.8540000000000001</v>
      </c>
      <c r="I37" s="286">
        <v>1.6579999999999999</v>
      </c>
      <c r="J37" s="286">
        <v>6.3</v>
      </c>
      <c r="K37" s="286">
        <v>14.489000000000001</v>
      </c>
      <c r="L37" s="286">
        <v>0.2</v>
      </c>
      <c r="M37" s="286">
        <v>21</v>
      </c>
      <c r="N37" s="286">
        <v>3.6</v>
      </c>
      <c r="O37" s="286">
        <v>2.035E-2</v>
      </c>
      <c r="P37" s="286">
        <v>10.1</v>
      </c>
      <c r="Q37" s="286">
        <v>31</v>
      </c>
      <c r="R37" s="286">
        <v>7.5</v>
      </c>
      <c r="S37" s="286">
        <v>14</v>
      </c>
      <c r="T37" s="286">
        <v>150.51835</v>
      </c>
    </row>
    <row r="38" spans="1:20">
      <c r="A38" s="876"/>
      <c r="B38" s="877" t="s">
        <v>65</v>
      </c>
      <c r="C38" s="234" t="s">
        <v>64</v>
      </c>
      <c r="D38" s="286">
        <v>9</v>
      </c>
      <c r="E38" s="286">
        <v>5.36</v>
      </c>
      <c r="F38" s="286"/>
      <c r="G38" s="286">
        <v>10.669</v>
      </c>
      <c r="H38" s="286">
        <v>1</v>
      </c>
      <c r="I38" s="286">
        <v>2.2000000000000002</v>
      </c>
      <c r="J38" s="286">
        <v>36.451999999999998</v>
      </c>
      <c r="K38" s="286">
        <v>11.15</v>
      </c>
      <c r="L38" s="286">
        <v>36</v>
      </c>
      <c r="M38" s="286">
        <v>21.734999999999999</v>
      </c>
      <c r="N38" s="286">
        <v>9.68</v>
      </c>
      <c r="O38" s="286">
        <v>1</v>
      </c>
      <c r="P38" s="286" t="s">
        <v>276</v>
      </c>
      <c r="Q38" s="286">
        <v>53</v>
      </c>
      <c r="R38" s="286">
        <v>36.5</v>
      </c>
      <c r="S38" s="286">
        <v>53</v>
      </c>
      <c r="T38" s="286">
        <v>286.74599999999998</v>
      </c>
    </row>
    <row r="39" spans="1:20">
      <c r="A39" s="876"/>
      <c r="B39" s="877"/>
      <c r="C39" s="234" t="s">
        <v>63</v>
      </c>
      <c r="D39" s="286">
        <v>0</v>
      </c>
      <c r="E39" s="286">
        <v>0</v>
      </c>
      <c r="F39" s="286"/>
      <c r="G39" s="286">
        <v>0</v>
      </c>
      <c r="H39" s="286">
        <v>1.32</v>
      </c>
      <c r="I39" s="286">
        <v>11</v>
      </c>
      <c r="J39" s="286">
        <v>0</v>
      </c>
      <c r="K39" s="286">
        <v>1.4999999999999999E-2</v>
      </c>
      <c r="L39" s="286">
        <v>1.5047999999999999</v>
      </c>
      <c r="M39" s="286">
        <v>0</v>
      </c>
      <c r="N39" s="286">
        <v>8.0000000000000002E-3</v>
      </c>
      <c r="O39" s="286">
        <v>1.03</v>
      </c>
      <c r="P39" s="286">
        <v>0</v>
      </c>
      <c r="Q39" s="286">
        <v>0</v>
      </c>
      <c r="R39" s="286">
        <v>6.4000000000000001E-2</v>
      </c>
      <c r="S39" s="286">
        <v>0</v>
      </c>
      <c r="T39" s="286">
        <v>14.941799999999999</v>
      </c>
    </row>
    <row r="40" spans="1:20">
      <c r="A40" s="876">
        <v>2007</v>
      </c>
      <c r="B40" s="877" t="s">
        <v>70</v>
      </c>
      <c r="C40" s="234" t="s">
        <v>69</v>
      </c>
      <c r="D40" s="286">
        <v>91.8</v>
      </c>
      <c r="E40" s="286">
        <v>35</v>
      </c>
      <c r="F40" s="286"/>
      <c r="G40" s="286">
        <v>12.36</v>
      </c>
      <c r="H40" s="286">
        <v>15</v>
      </c>
      <c r="I40" s="286">
        <v>10.4</v>
      </c>
      <c r="J40" s="286">
        <v>134.63999999999999</v>
      </c>
      <c r="K40" s="286">
        <v>26.582999999999998</v>
      </c>
      <c r="L40" s="286">
        <v>2</v>
      </c>
      <c r="M40" s="286">
        <v>22.274999999999999</v>
      </c>
      <c r="N40" s="286">
        <v>36.164000000000001</v>
      </c>
      <c r="O40" s="286">
        <v>1.7000000000000001E-2</v>
      </c>
      <c r="P40" s="286">
        <v>828.8</v>
      </c>
      <c r="Q40" s="286">
        <v>247</v>
      </c>
      <c r="R40" s="286">
        <v>58.4</v>
      </c>
      <c r="S40" s="286">
        <v>104</v>
      </c>
      <c r="T40" s="286">
        <v>1624.4390000000001</v>
      </c>
    </row>
    <row r="41" spans="1:20">
      <c r="A41" s="876"/>
      <c r="B41" s="877"/>
      <c r="C41" s="234" t="s">
        <v>68</v>
      </c>
      <c r="D41" s="286">
        <v>49.8</v>
      </c>
      <c r="E41" s="286">
        <v>0.5</v>
      </c>
      <c r="F41" s="286"/>
      <c r="G41" s="286">
        <v>23.96</v>
      </c>
      <c r="H41" s="286">
        <v>0</v>
      </c>
      <c r="I41" s="286">
        <v>9.7059999999999995</v>
      </c>
      <c r="J41" s="286">
        <v>54.25</v>
      </c>
      <c r="K41" s="286">
        <v>25.033000000000001</v>
      </c>
      <c r="L41" s="286">
        <v>1</v>
      </c>
      <c r="M41" s="286">
        <v>97.2</v>
      </c>
      <c r="N41" s="286">
        <v>3.5750000000000002</v>
      </c>
      <c r="O41" s="286">
        <v>0</v>
      </c>
      <c r="P41" s="286">
        <v>185.2</v>
      </c>
      <c r="Q41" s="286">
        <v>13</v>
      </c>
      <c r="R41" s="286">
        <v>17.600000000000001</v>
      </c>
      <c r="S41" s="286">
        <v>30</v>
      </c>
      <c r="T41" s="286">
        <v>510.82400000000001</v>
      </c>
    </row>
    <row r="42" spans="1:20">
      <c r="A42" s="876"/>
      <c r="B42" s="877"/>
      <c r="C42" s="234" t="s">
        <v>67</v>
      </c>
      <c r="D42" s="286">
        <v>3.39</v>
      </c>
      <c r="E42" s="286">
        <v>1.806</v>
      </c>
      <c r="F42" s="286"/>
      <c r="G42" s="286">
        <v>2.8</v>
      </c>
      <c r="H42" s="286">
        <v>11.64</v>
      </c>
      <c r="I42" s="286">
        <v>3.5853000000000002</v>
      </c>
      <c r="J42" s="286">
        <v>2.7480000000000002</v>
      </c>
      <c r="K42" s="286">
        <v>0.91200000000000003</v>
      </c>
      <c r="L42" s="286">
        <v>6.4510000000000012E-2</v>
      </c>
      <c r="M42" s="286">
        <v>1.056</v>
      </c>
      <c r="N42" s="286">
        <v>11.52</v>
      </c>
      <c r="O42" s="286">
        <v>98.87</v>
      </c>
      <c r="P42" s="286">
        <v>170</v>
      </c>
      <c r="Q42" s="286">
        <v>10</v>
      </c>
      <c r="R42" s="286">
        <v>0.46410000000000001</v>
      </c>
      <c r="S42" s="286">
        <v>0</v>
      </c>
      <c r="T42" s="286">
        <v>318.85590999999999</v>
      </c>
    </row>
    <row r="43" spans="1:20">
      <c r="A43" s="876"/>
      <c r="B43" s="877"/>
      <c r="C43" s="234" t="s">
        <v>66</v>
      </c>
      <c r="D43" s="286">
        <v>15.9</v>
      </c>
      <c r="E43" s="286">
        <v>5.4</v>
      </c>
      <c r="F43" s="286"/>
      <c r="G43" s="286">
        <v>17.7</v>
      </c>
      <c r="H43" s="286">
        <v>1.8540000000000001</v>
      </c>
      <c r="I43" s="286">
        <v>2.2050000000000001</v>
      </c>
      <c r="J43" s="286">
        <v>6.3</v>
      </c>
      <c r="K43" s="286">
        <v>17.126000000000001</v>
      </c>
      <c r="L43" s="286">
        <v>0.107</v>
      </c>
      <c r="M43" s="286">
        <v>21.6</v>
      </c>
      <c r="N43" s="286">
        <v>3.48</v>
      </c>
      <c r="O43" s="286">
        <v>2.035E-2</v>
      </c>
      <c r="P43" s="286">
        <v>10.199999999999999</v>
      </c>
      <c r="Q43" s="286">
        <v>31</v>
      </c>
      <c r="R43" s="286">
        <v>7.68</v>
      </c>
      <c r="S43" s="286">
        <v>15</v>
      </c>
      <c r="T43" s="286">
        <v>155.57235000000003</v>
      </c>
    </row>
    <row r="44" spans="1:20">
      <c r="A44" s="876"/>
      <c r="B44" s="877" t="s">
        <v>65</v>
      </c>
      <c r="C44" s="234" t="s">
        <v>64</v>
      </c>
      <c r="D44" s="286">
        <v>11.07</v>
      </c>
      <c r="E44" s="286">
        <v>5.6</v>
      </c>
      <c r="F44" s="286"/>
      <c r="G44" s="286">
        <v>10.7</v>
      </c>
      <c r="H44" s="286">
        <v>1</v>
      </c>
      <c r="I44" s="286">
        <v>2.2400000000000002</v>
      </c>
      <c r="J44" s="286">
        <v>36.603999999999999</v>
      </c>
      <c r="K44" s="286">
        <v>13.686</v>
      </c>
      <c r="L44" s="286">
        <v>40</v>
      </c>
      <c r="M44" s="286">
        <v>26</v>
      </c>
      <c r="N44" s="286">
        <v>12.8</v>
      </c>
      <c r="O44" s="286">
        <v>1</v>
      </c>
      <c r="P44" s="286" t="s">
        <v>277</v>
      </c>
      <c r="Q44" s="286">
        <v>46</v>
      </c>
      <c r="R44" s="286">
        <v>36.5</v>
      </c>
      <c r="S44" s="286">
        <v>57</v>
      </c>
      <c r="T44" s="286">
        <v>300.20000000000005</v>
      </c>
    </row>
    <row r="45" spans="1:20">
      <c r="A45" s="876"/>
      <c r="B45" s="877"/>
      <c r="C45" s="234" t="s">
        <v>63</v>
      </c>
      <c r="D45" s="286">
        <v>0</v>
      </c>
      <c r="E45" s="286">
        <v>0</v>
      </c>
      <c r="F45" s="286"/>
      <c r="G45" s="286">
        <v>0</v>
      </c>
      <c r="H45" s="286">
        <v>1.32</v>
      </c>
      <c r="I45" s="286">
        <v>11.06</v>
      </c>
      <c r="J45" s="286">
        <v>0</v>
      </c>
      <c r="K45" s="286">
        <v>0.03</v>
      </c>
      <c r="L45" s="286">
        <v>2.0051999999999999</v>
      </c>
      <c r="M45" s="286">
        <v>0</v>
      </c>
      <c r="N45" s="286">
        <v>8.9999999999999993E-3</v>
      </c>
      <c r="O45" s="286">
        <v>1.0375000000000001</v>
      </c>
      <c r="P45" s="286">
        <v>0</v>
      </c>
      <c r="Q45" s="286">
        <v>0</v>
      </c>
      <c r="R45" s="286">
        <v>6.4000000000000001E-2</v>
      </c>
      <c r="S45" s="286">
        <v>0</v>
      </c>
      <c r="T45" s="286">
        <v>15.525700000000001</v>
      </c>
    </row>
    <row r="46" spans="1:20">
      <c r="A46" s="876">
        <v>2008</v>
      </c>
      <c r="B46" s="877" t="s">
        <v>70</v>
      </c>
      <c r="C46" s="234" t="s">
        <v>69</v>
      </c>
      <c r="D46" s="286">
        <v>100.3</v>
      </c>
      <c r="E46" s="286">
        <v>36</v>
      </c>
      <c r="F46" s="286"/>
      <c r="G46" s="286">
        <v>12.34</v>
      </c>
      <c r="H46" s="286">
        <v>15.2</v>
      </c>
      <c r="I46" s="286">
        <v>10.4</v>
      </c>
      <c r="J46" s="286">
        <v>150.44999999999999</v>
      </c>
      <c r="K46" s="286">
        <v>28.815000000000001</v>
      </c>
      <c r="L46" s="286">
        <v>2</v>
      </c>
      <c r="M46" s="286">
        <v>18.824999999999999</v>
      </c>
      <c r="N46" s="286">
        <v>36.215000000000003</v>
      </c>
      <c r="O46" s="286">
        <v>1.2E-2</v>
      </c>
      <c r="P46" s="286">
        <v>797.7</v>
      </c>
      <c r="Q46" s="286">
        <v>247</v>
      </c>
      <c r="R46" s="286">
        <v>58.88</v>
      </c>
      <c r="S46" s="286">
        <v>104</v>
      </c>
      <c r="T46" s="286">
        <v>1618.1370000000002</v>
      </c>
    </row>
    <row r="47" spans="1:20">
      <c r="A47" s="876"/>
      <c r="B47" s="877"/>
      <c r="C47" s="234" t="s">
        <v>68</v>
      </c>
      <c r="D47" s="286">
        <v>55.6</v>
      </c>
      <c r="E47" s="286">
        <v>0.44700000000000001</v>
      </c>
      <c r="F47" s="286"/>
      <c r="G47" s="286">
        <v>24.01</v>
      </c>
      <c r="H47" s="286">
        <v>1.1499999999999999</v>
      </c>
      <c r="I47" s="286">
        <v>4.0999999999999996</v>
      </c>
      <c r="J47" s="286">
        <v>54.6</v>
      </c>
      <c r="K47" s="286">
        <v>33.962000000000003</v>
      </c>
      <c r="L47" s="286">
        <v>1</v>
      </c>
      <c r="M47" s="286">
        <v>91.2</v>
      </c>
      <c r="N47" s="286">
        <v>3.7949999999999999</v>
      </c>
      <c r="O47" s="286">
        <v>0.36464999999999997</v>
      </c>
      <c r="P47" s="286">
        <v>178</v>
      </c>
      <c r="Q47" s="286">
        <v>13</v>
      </c>
      <c r="R47" s="286">
        <v>23.1</v>
      </c>
      <c r="S47" s="286">
        <v>30</v>
      </c>
      <c r="T47" s="286">
        <v>514.32865000000004</v>
      </c>
    </row>
    <row r="48" spans="1:20">
      <c r="A48" s="876"/>
      <c r="B48" s="877"/>
      <c r="C48" s="234" t="s">
        <v>67</v>
      </c>
      <c r="D48" s="286">
        <v>3.4950000000000001</v>
      </c>
      <c r="E48" s="286">
        <v>1.96</v>
      </c>
      <c r="F48" s="286"/>
      <c r="G48" s="286">
        <v>2.81</v>
      </c>
      <c r="H48" s="286">
        <v>11.82</v>
      </c>
      <c r="I48" s="286">
        <v>4.2104999999999997</v>
      </c>
      <c r="J48" s="286">
        <v>2.766</v>
      </c>
      <c r="K48" s="286">
        <v>0.92800000000000005</v>
      </c>
      <c r="L48" s="286">
        <v>4.1479999999999996E-2</v>
      </c>
      <c r="M48" s="286">
        <v>0.876</v>
      </c>
      <c r="N48" s="286">
        <v>12.06</v>
      </c>
      <c r="O48" s="286">
        <v>135.124</v>
      </c>
      <c r="P48" s="286">
        <v>163.69999999999999</v>
      </c>
      <c r="Q48" s="286">
        <v>10</v>
      </c>
      <c r="R48" s="286">
        <v>0.45850000000000002</v>
      </c>
      <c r="S48" s="286">
        <v>0</v>
      </c>
      <c r="T48" s="286">
        <v>350.24948000000001</v>
      </c>
    </row>
    <row r="49" spans="1:20">
      <c r="A49" s="876"/>
      <c r="B49" s="877"/>
      <c r="C49" s="234" t="s">
        <v>66</v>
      </c>
      <c r="D49" s="286">
        <v>16.350000000000001</v>
      </c>
      <c r="E49" s="286">
        <v>5.52</v>
      </c>
      <c r="F49" s="286"/>
      <c r="G49" s="286">
        <v>17.753</v>
      </c>
      <c r="H49" s="286">
        <v>1.8540000000000001</v>
      </c>
      <c r="I49" s="286">
        <v>2.3130000000000002</v>
      </c>
      <c r="J49" s="286">
        <v>9.5459999999999994</v>
      </c>
      <c r="K49" s="286">
        <v>19.556999999999999</v>
      </c>
      <c r="L49" s="286">
        <v>0.106</v>
      </c>
      <c r="M49" s="286">
        <v>21.24</v>
      </c>
      <c r="N49" s="286">
        <v>3.6</v>
      </c>
      <c r="O49" s="286">
        <v>2.035E-2</v>
      </c>
      <c r="P49" s="286">
        <v>10.199999999999999</v>
      </c>
      <c r="Q49" s="286">
        <v>31</v>
      </c>
      <c r="R49" s="286">
        <v>7.68</v>
      </c>
      <c r="S49" s="286">
        <v>14</v>
      </c>
      <c r="T49" s="286">
        <v>160.73935</v>
      </c>
    </row>
    <row r="50" spans="1:20">
      <c r="A50" s="876"/>
      <c r="B50" s="877" t="s">
        <v>65</v>
      </c>
      <c r="C50" s="234" t="s">
        <v>64</v>
      </c>
      <c r="D50" s="286">
        <v>13.32</v>
      </c>
      <c r="E50" s="286">
        <v>6.609</v>
      </c>
      <c r="F50" s="286"/>
      <c r="G50" s="286">
        <v>10.737</v>
      </c>
      <c r="H50" s="286">
        <v>4.9000000000000004</v>
      </c>
      <c r="I50" s="286">
        <v>1.52</v>
      </c>
      <c r="J50" s="286">
        <v>36.799999999999997</v>
      </c>
      <c r="K50" s="286">
        <v>19.059999999999999</v>
      </c>
      <c r="L50" s="286">
        <v>42</v>
      </c>
      <c r="M50" s="286">
        <v>34</v>
      </c>
      <c r="N50" s="286">
        <v>11.04</v>
      </c>
      <c r="O50" s="286">
        <v>0.76800000000000002</v>
      </c>
      <c r="P50" s="286" t="s">
        <v>278</v>
      </c>
      <c r="Q50" s="286">
        <v>46</v>
      </c>
      <c r="R50" s="286">
        <v>38.5</v>
      </c>
      <c r="S50" s="286">
        <v>61</v>
      </c>
      <c r="T50" s="286">
        <v>326.25400000000002</v>
      </c>
    </row>
    <row r="51" spans="1:20">
      <c r="A51" s="876"/>
      <c r="B51" s="877"/>
      <c r="C51" s="234" t="s">
        <v>63</v>
      </c>
      <c r="D51" s="286">
        <v>0</v>
      </c>
      <c r="E51" s="286">
        <v>0</v>
      </c>
      <c r="F51" s="286"/>
      <c r="G51" s="286">
        <v>0</v>
      </c>
      <c r="H51" s="286">
        <v>1.32</v>
      </c>
      <c r="I51" s="286">
        <v>11.36</v>
      </c>
      <c r="J51" s="286">
        <v>0</v>
      </c>
      <c r="K51" s="286">
        <v>0.03</v>
      </c>
      <c r="L51" s="286">
        <v>2.238</v>
      </c>
      <c r="M51" s="286">
        <v>0</v>
      </c>
      <c r="N51" s="286">
        <v>6.4999999999999997E-3</v>
      </c>
      <c r="O51" s="286">
        <v>1.0625</v>
      </c>
      <c r="P51" s="286">
        <v>0</v>
      </c>
      <c r="Q51" s="286">
        <v>0</v>
      </c>
      <c r="R51" s="286">
        <v>6.6000000000000003E-2</v>
      </c>
      <c r="S51" s="286">
        <v>0</v>
      </c>
      <c r="T51" s="286">
        <v>16.082999999999998</v>
      </c>
    </row>
    <row r="52" spans="1:20">
      <c r="A52" s="876">
        <v>2009</v>
      </c>
      <c r="B52" s="877" t="s">
        <v>70</v>
      </c>
      <c r="C52" s="234" t="s">
        <v>69</v>
      </c>
      <c r="D52" s="286">
        <v>97.75</v>
      </c>
      <c r="E52" s="286">
        <v>40</v>
      </c>
      <c r="F52" s="286"/>
      <c r="G52" s="286">
        <v>12.32</v>
      </c>
      <c r="H52" s="286">
        <v>15.4</v>
      </c>
      <c r="I52" s="286">
        <v>10.4</v>
      </c>
      <c r="J52" s="286">
        <v>153</v>
      </c>
      <c r="K52" s="286">
        <v>30.045999999999999</v>
      </c>
      <c r="L52" s="286">
        <v>2</v>
      </c>
      <c r="M52" s="286">
        <v>18.72</v>
      </c>
      <c r="N52" s="286">
        <v>35.993000000000002</v>
      </c>
      <c r="O52" s="286">
        <v>8.0000000000000002E-3</v>
      </c>
      <c r="P52" s="286">
        <v>803.1</v>
      </c>
      <c r="Q52" s="286">
        <v>290</v>
      </c>
      <c r="R52" s="286">
        <v>68</v>
      </c>
      <c r="S52" s="286">
        <v>104.12</v>
      </c>
      <c r="T52" s="286">
        <v>1680.857</v>
      </c>
    </row>
    <row r="53" spans="1:20">
      <c r="A53" s="876"/>
      <c r="B53" s="877"/>
      <c r="C53" s="234" t="s">
        <v>68</v>
      </c>
      <c r="D53" s="286">
        <v>61.9</v>
      </c>
      <c r="E53" s="286">
        <v>0.443</v>
      </c>
      <c r="F53" s="286"/>
      <c r="G53" s="286">
        <v>24.06</v>
      </c>
      <c r="H53" s="286">
        <v>1.1499999999999999</v>
      </c>
      <c r="I53" s="286">
        <v>3.97</v>
      </c>
      <c r="J53" s="286">
        <v>55.006</v>
      </c>
      <c r="K53" s="286">
        <v>41.872</v>
      </c>
      <c r="L53" s="286">
        <v>0.60499999999999998</v>
      </c>
      <c r="M53" s="286">
        <v>93.6</v>
      </c>
      <c r="N53" s="286">
        <v>4.125</v>
      </c>
      <c r="O53" s="286">
        <v>0.30069999999999997</v>
      </c>
      <c r="P53" s="286">
        <v>184.7</v>
      </c>
      <c r="Q53" s="286">
        <v>13.92</v>
      </c>
      <c r="R53" s="286">
        <v>23.1</v>
      </c>
      <c r="S53" s="286">
        <v>31.184999999999999</v>
      </c>
      <c r="T53" s="286">
        <v>539.93669999999997</v>
      </c>
    </row>
    <row r="54" spans="1:20">
      <c r="A54" s="876"/>
      <c r="B54" s="877"/>
      <c r="C54" s="234" t="s">
        <v>67</v>
      </c>
      <c r="D54" s="286">
        <v>3.6</v>
      </c>
      <c r="E54" s="286">
        <v>1.7989999999999999</v>
      </c>
      <c r="F54" s="286"/>
      <c r="G54" s="286">
        <v>2.82</v>
      </c>
      <c r="H54" s="286">
        <v>11.94</v>
      </c>
      <c r="I54" s="286">
        <v>4.2</v>
      </c>
      <c r="J54" s="286">
        <v>2.7839999999999998</v>
      </c>
      <c r="K54" s="286">
        <v>0.93799999999999994</v>
      </c>
      <c r="L54" s="286">
        <v>3.4130000000000001E-2</v>
      </c>
      <c r="M54" s="286">
        <v>0.91200000000000003</v>
      </c>
      <c r="N54" s="286">
        <v>12.06</v>
      </c>
      <c r="O54" s="286">
        <v>146.55000000000001</v>
      </c>
      <c r="P54" s="286">
        <v>163.19999999999999</v>
      </c>
      <c r="Q54" s="286">
        <v>0.79100000000000004</v>
      </c>
      <c r="R54" s="286">
        <v>0.45289999999999997</v>
      </c>
      <c r="S54" s="286">
        <v>0</v>
      </c>
      <c r="T54" s="286">
        <v>352.08103</v>
      </c>
    </row>
    <row r="55" spans="1:20">
      <c r="A55" s="876"/>
      <c r="B55" s="877"/>
      <c r="C55" s="234" t="s">
        <v>66</v>
      </c>
      <c r="D55" s="286">
        <v>16.8</v>
      </c>
      <c r="E55" s="286">
        <v>5.52</v>
      </c>
      <c r="F55" s="286"/>
      <c r="G55" s="286">
        <v>18.62</v>
      </c>
      <c r="H55" s="286">
        <v>1.8540000000000001</v>
      </c>
      <c r="I55" s="286">
        <v>2.403</v>
      </c>
      <c r="J55" s="286">
        <v>9.5969999999999995</v>
      </c>
      <c r="K55" s="286">
        <v>21.49</v>
      </c>
      <c r="L55" s="286">
        <v>0.11</v>
      </c>
      <c r="M55" s="286">
        <v>22.2</v>
      </c>
      <c r="N55" s="286">
        <v>3.6</v>
      </c>
      <c r="O55" s="286">
        <v>2.0899999999999998E-2</v>
      </c>
      <c r="P55" s="286">
        <v>10.3</v>
      </c>
      <c r="Q55" s="286">
        <v>32.4</v>
      </c>
      <c r="R55" s="286">
        <v>8.0640000000000001</v>
      </c>
      <c r="S55" s="286">
        <v>12.852</v>
      </c>
      <c r="T55" s="286">
        <v>165.83089999999999</v>
      </c>
    </row>
    <row r="56" spans="1:20">
      <c r="A56" s="876"/>
      <c r="B56" s="877" t="s">
        <v>65</v>
      </c>
      <c r="C56" s="234" t="s">
        <v>64</v>
      </c>
      <c r="D56" s="286">
        <v>16.02</v>
      </c>
      <c r="E56" s="286">
        <v>5.8360000000000003</v>
      </c>
      <c r="F56" s="286"/>
      <c r="G56" s="286">
        <v>10.76</v>
      </c>
      <c r="H56" s="286">
        <v>4.9000000000000004</v>
      </c>
      <c r="I56" s="286">
        <v>1.92</v>
      </c>
      <c r="J56" s="286">
        <v>37.520000000000003</v>
      </c>
      <c r="K56" s="286">
        <v>21.337</v>
      </c>
      <c r="L56" s="286">
        <v>44</v>
      </c>
      <c r="M56" s="286">
        <v>48.061</v>
      </c>
      <c r="N56" s="286">
        <v>11.2</v>
      </c>
      <c r="O56" s="286">
        <v>0.60699999999999998</v>
      </c>
      <c r="P56" s="286" t="s">
        <v>279</v>
      </c>
      <c r="Q56" s="286">
        <v>53.3</v>
      </c>
      <c r="R56" s="286">
        <v>40</v>
      </c>
      <c r="S56" s="286">
        <v>61.87</v>
      </c>
      <c r="T56" s="286">
        <v>357.33100000000002</v>
      </c>
    </row>
    <row r="57" spans="1:20">
      <c r="A57" s="876"/>
      <c r="B57" s="877"/>
      <c r="C57" s="234" t="s">
        <v>63</v>
      </c>
      <c r="D57" s="286">
        <v>0</v>
      </c>
      <c r="E57" s="286">
        <v>0</v>
      </c>
      <c r="F57" s="286"/>
      <c r="G57" s="286">
        <v>0</v>
      </c>
      <c r="H57" s="286">
        <v>1.32</v>
      </c>
      <c r="I57" s="286">
        <v>11.64</v>
      </c>
      <c r="J57" s="286">
        <v>0</v>
      </c>
      <c r="K57" s="286">
        <v>3.7499999999999999E-2</v>
      </c>
      <c r="L57" s="286">
        <v>2.2584</v>
      </c>
      <c r="M57" s="286">
        <v>0</v>
      </c>
      <c r="N57" s="286">
        <v>6.4999999999999997E-3</v>
      </c>
      <c r="O57" s="286">
        <v>1.075</v>
      </c>
      <c r="P57" s="286">
        <v>0</v>
      </c>
      <c r="Q57" s="286">
        <v>0</v>
      </c>
      <c r="R57" s="286">
        <v>6.8000000000000005E-2</v>
      </c>
      <c r="S57" s="286">
        <v>0</v>
      </c>
      <c r="T57" s="286">
        <v>16.405400000000004</v>
      </c>
    </row>
    <row r="58" spans="1:20">
      <c r="A58" s="876">
        <v>2010</v>
      </c>
      <c r="B58" s="877" t="s">
        <v>70</v>
      </c>
      <c r="C58" s="234" t="s">
        <v>69</v>
      </c>
      <c r="D58" s="286">
        <v>98.6</v>
      </c>
      <c r="E58" s="286">
        <v>46</v>
      </c>
      <c r="F58" s="286"/>
      <c r="G58" s="286">
        <v>12.2</v>
      </c>
      <c r="H58" s="286">
        <v>15.85</v>
      </c>
      <c r="I58" s="286">
        <v>10.66</v>
      </c>
      <c r="J58" s="286">
        <v>159.375</v>
      </c>
      <c r="K58" s="286">
        <v>32.225000000000001</v>
      </c>
      <c r="L58" s="286">
        <v>2</v>
      </c>
      <c r="M58" s="286">
        <v>18.899999999999999</v>
      </c>
      <c r="N58" s="286">
        <v>35</v>
      </c>
      <c r="O58" s="286">
        <v>6.9900000000000006E-3</v>
      </c>
      <c r="P58" s="286">
        <v>897.2</v>
      </c>
      <c r="Q58" s="286">
        <v>243.94300000000001</v>
      </c>
      <c r="R58" s="286">
        <v>74.400000000000006</v>
      </c>
      <c r="S58" s="286">
        <v>99.6</v>
      </c>
      <c r="T58" s="286">
        <v>1745.9599900000001</v>
      </c>
    </row>
    <row r="59" spans="1:20">
      <c r="A59" s="876"/>
      <c r="B59" s="877"/>
      <c r="C59" s="234" t="s">
        <v>68</v>
      </c>
      <c r="D59" s="286">
        <v>68.900000000000006</v>
      </c>
      <c r="E59" s="286">
        <v>0.45497000000000004</v>
      </c>
      <c r="F59" s="286"/>
      <c r="G59" s="286">
        <v>24.11</v>
      </c>
      <c r="H59" s="286">
        <v>1.875</v>
      </c>
      <c r="I59" s="286">
        <v>3.75</v>
      </c>
      <c r="J59" s="286">
        <v>55.411999999999999</v>
      </c>
      <c r="K59" s="286">
        <v>31.67</v>
      </c>
      <c r="L59" s="286">
        <v>1</v>
      </c>
      <c r="M59" s="286">
        <v>97.2</v>
      </c>
      <c r="N59" s="286">
        <v>4.4000000000000004</v>
      </c>
      <c r="O59" s="286">
        <v>0.40837000000000001</v>
      </c>
      <c r="P59" s="286">
        <v>202.2</v>
      </c>
      <c r="Q59" s="286">
        <v>14</v>
      </c>
      <c r="R59" s="286">
        <v>22.88</v>
      </c>
      <c r="S59" s="286">
        <v>31.35</v>
      </c>
      <c r="T59" s="286">
        <v>559.61033999999995</v>
      </c>
    </row>
    <row r="60" spans="1:20">
      <c r="A60" s="876"/>
      <c r="B60" s="877"/>
      <c r="C60" s="234" t="s">
        <v>67</v>
      </c>
      <c r="D60" s="286">
        <v>3.6749999999999998</v>
      </c>
      <c r="E60" s="286">
        <v>1.82</v>
      </c>
      <c r="F60" s="286"/>
      <c r="G60" s="286">
        <v>2.83</v>
      </c>
      <c r="H60" s="286">
        <v>12.096</v>
      </c>
      <c r="I60" s="286">
        <v>4.2</v>
      </c>
      <c r="J60" s="286">
        <v>2.7839999999999998</v>
      </c>
      <c r="K60" s="286">
        <v>0.98599999999999999</v>
      </c>
      <c r="L60" s="286">
        <v>4.3859999999999996E-2</v>
      </c>
      <c r="M60" s="286">
        <v>0.96</v>
      </c>
      <c r="N60" s="286">
        <v>12.24</v>
      </c>
      <c r="O60" s="286">
        <v>140.72999999999999</v>
      </c>
      <c r="P60" s="286">
        <v>156.4</v>
      </c>
      <c r="Q60" s="286">
        <v>0.83299999999999996</v>
      </c>
      <c r="R60" s="286">
        <v>0.434</v>
      </c>
      <c r="S60" s="286">
        <v>0</v>
      </c>
      <c r="T60" s="286">
        <v>340.03186000000005</v>
      </c>
    </row>
    <row r="61" spans="1:20">
      <c r="A61" s="876"/>
      <c r="B61" s="877"/>
      <c r="C61" s="234" t="s">
        <v>66</v>
      </c>
      <c r="D61" s="286">
        <v>17.25</v>
      </c>
      <c r="E61" s="286">
        <v>5.64</v>
      </c>
      <c r="F61" s="286"/>
      <c r="G61" s="286">
        <v>18.649999999999999</v>
      </c>
      <c r="H61" s="286">
        <v>1.8</v>
      </c>
      <c r="I61" s="286">
        <v>2.403</v>
      </c>
      <c r="J61" s="286">
        <v>9.6750000000000007</v>
      </c>
      <c r="K61" s="286">
        <v>23.632000000000001</v>
      </c>
      <c r="L61" s="286">
        <v>0.1</v>
      </c>
      <c r="M61" s="286">
        <v>23.52</v>
      </c>
      <c r="N61" s="286">
        <v>3.72</v>
      </c>
      <c r="O61" s="286">
        <v>2.0899999999999998E-2</v>
      </c>
      <c r="P61" s="286">
        <v>10.5</v>
      </c>
      <c r="Q61" s="286">
        <v>32.520000000000003</v>
      </c>
      <c r="R61" s="286">
        <v>8.4600000000000009</v>
      </c>
      <c r="S61" s="286">
        <v>13.08</v>
      </c>
      <c r="T61" s="286">
        <v>170.9709</v>
      </c>
    </row>
    <row r="62" spans="1:20">
      <c r="A62" s="876"/>
      <c r="B62" s="877" t="s">
        <v>65</v>
      </c>
      <c r="C62" s="234" t="s">
        <v>64</v>
      </c>
      <c r="D62" s="286">
        <v>19.260000000000002</v>
      </c>
      <c r="E62" s="286">
        <v>6</v>
      </c>
      <c r="F62" s="286"/>
      <c r="G62" s="286">
        <v>8.9269999999999996</v>
      </c>
      <c r="H62" s="286">
        <v>5.4</v>
      </c>
      <c r="I62" s="286">
        <v>1.6</v>
      </c>
      <c r="J62" s="286">
        <v>37.76</v>
      </c>
      <c r="K62" s="286">
        <v>21.6</v>
      </c>
      <c r="L62" s="286">
        <v>47</v>
      </c>
      <c r="M62" s="286">
        <v>39.735399999999998</v>
      </c>
      <c r="N62" s="286">
        <v>11.6</v>
      </c>
      <c r="O62" s="286">
        <v>0.80212000000000006</v>
      </c>
      <c r="P62" s="286" t="s">
        <v>280</v>
      </c>
      <c r="Q62" s="286">
        <v>55</v>
      </c>
      <c r="R62" s="286">
        <v>42.5</v>
      </c>
      <c r="S62" s="286">
        <v>62.1</v>
      </c>
      <c r="T62" s="286">
        <v>359.28452000000004</v>
      </c>
    </row>
    <row r="63" spans="1:20">
      <c r="A63" s="876"/>
      <c r="B63" s="877"/>
      <c r="C63" s="234" t="s">
        <v>63</v>
      </c>
      <c r="D63" s="286">
        <v>0</v>
      </c>
      <c r="E63" s="286">
        <v>0</v>
      </c>
      <c r="F63" s="286"/>
      <c r="G63" s="286">
        <v>0</v>
      </c>
      <c r="H63" s="286">
        <v>1.32</v>
      </c>
      <c r="I63" s="286">
        <v>11.8</v>
      </c>
      <c r="J63" s="286">
        <v>0</v>
      </c>
      <c r="K63" s="286">
        <v>3.7499999999999999E-2</v>
      </c>
      <c r="L63" s="286">
        <v>2.2584</v>
      </c>
      <c r="M63" s="286">
        <v>0</v>
      </c>
      <c r="N63" s="286">
        <v>6.4999999999999997E-3</v>
      </c>
      <c r="O63" s="286">
        <v>1.095</v>
      </c>
      <c r="P63" s="286">
        <v>0</v>
      </c>
      <c r="Q63" s="286">
        <v>0</v>
      </c>
      <c r="R63" s="286">
        <v>6.8000000000000005E-2</v>
      </c>
      <c r="S63" s="286">
        <v>0</v>
      </c>
      <c r="T63" s="286">
        <v>16.585400000000003</v>
      </c>
    </row>
    <row r="64" spans="1:20">
      <c r="A64" s="876">
        <v>2011</v>
      </c>
      <c r="B64" s="877" t="s">
        <v>70</v>
      </c>
      <c r="C64" s="234" t="s">
        <v>69</v>
      </c>
      <c r="D64" s="286">
        <v>100.3</v>
      </c>
      <c r="E64" s="286">
        <v>47</v>
      </c>
      <c r="F64" s="286"/>
      <c r="G64" s="286">
        <v>12.6</v>
      </c>
      <c r="H64" s="286">
        <v>16.45</v>
      </c>
      <c r="I64" s="286">
        <v>12.45</v>
      </c>
      <c r="J64" s="286">
        <v>165.75</v>
      </c>
      <c r="K64" s="286">
        <v>34.055</v>
      </c>
      <c r="L64" s="286">
        <v>2</v>
      </c>
      <c r="M64" s="286">
        <v>19.2</v>
      </c>
      <c r="N64" s="286">
        <v>34.299999999999997</v>
      </c>
      <c r="O64" s="286">
        <v>2.2599999999999999E-3</v>
      </c>
      <c r="P64" s="286">
        <v>877.6</v>
      </c>
      <c r="Q64" s="286">
        <v>262.60599999999999</v>
      </c>
      <c r="R64" s="286">
        <v>67.2</v>
      </c>
      <c r="S64" s="286">
        <v>102</v>
      </c>
      <c r="T64" s="286">
        <v>1753.5132599999999</v>
      </c>
    </row>
    <row r="65" spans="1:20">
      <c r="A65" s="876"/>
      <c r="B65" s="877"/>
      <c r="C65" s="234" t="s">
        <v>68</v>
      </c>
      <c r="D65" s="286">
        <v>76.400000000000006</v>
      </c>
      <c r="E65" s="286">
        <v>0.46</v>
      </c>
      <c r="F65" s="286"/>
      <c r="G65" s="286">
        <v>24.5</v>
      </c>
      <c r="H65" s="286">
        <v>1.9</v>
      </c>
      <c r="I65" s="286">
        <v>3.6</v>
      </c>
      <c r="J65" s="286">
        <v>55.426000000000002</v>
      </c>
      <c r="K65" s="286">
        <v>44.201000000000001</v>
      </c>
      <c r="L65" s="286">
        <v>1</v>
      </c>
      <c r="M65" s="286">
        <v>97.8</v>
      </c>
      <c r="N65" s="286">
        <v>4.5650000000000004</v>
      </c>
      <c r="O65" s="286">
        <v>0.52183000000000002</v>
      </c>
      <c r="P65" s="286">
        <v>201.1</v>
      </c>
      <c r="Q65" s="286">
        <v>14.12</v>
      </c>
      <c r="R65" s="286">
        <v>23.1</v>
      </c>
      <c r="S65" s="286">
        <v>31.46</v>
      </c>
      <c r="T65" s="286">
        <v>580.15383000000008</v>
      </c>
    </row>
    <row r="66" spans="1:20">
      <c r="A66" s="876"/>
      <c r="B66" s="877"/>
      <c r="C66" s="234" t="s">
        <v>67</v>
      </c>
      <c r="D66" s="286">
        <v>3.78</v>
      </c>
      <c r="E66" s="286">
        <v>1.8480000000000001</v>
      </c>
      <c r="F66" s="286"/>
      <c r="G66" s="286">
        <v>2.835</v>
      </c>
      <c r="H66" s="286">
        <v>12.3</v>
      </c>
      <c r="I66" s="286">
        <v>4.1500000000000004</v>
      </c>
      <c r="J66" s="286">
        <v>2.82</v>
      </c>
      <c r="K66" s="286">
        <v>1.0649999999999999</v>
      </c>
      <c r="L66" s="286">
        <v>0.05</v>
      </c>
      <c r="M66" s="286">
        <v>0.98399999999999999</v>
      </c>
      <c r="N66" s="286">
        <v>12.3</v>
      </c>
      <c r="O66" s="286">
        <v>130.79</v>
      </c>
      <c r="P66" s="286">
        <v>145.80000000000001</v>
      </c>
      <c r="Q66" s="286">
        <v>0.84699999999999998</v>
      </c>
      <c r="R66" s="286">
        <v>0.42</v>
      </c>
      <c r="S66" s="286">
        <v>0</v>
      </c>
      <c r="T66" s="286">
        <v>319.98899999999998</v>
      </c>
    </row>
    <row r="67" spans="1:20">
      <c r="A67" s="876"/>
      <c r="B67" s="877"/>
      <c r="C67" s="234" t="s">
        <v>66</v>
      </c>
      <c r="D67" s="286">
        <v>17.774999999999999</v>
      </c>
      <c r="E67" s="286">
        <v>5.7</v>
      </c>
      <c r="F67" s="286"/>
      <c r="G67" s="286">
        <v>18.899999999999999</v>
      </c>
      <c r="H67" s="286">
        <v>1.782</v>
      </c>
      <c r="I67" s="286">
        <v>2.16</v>
      </c>
      <c r="J67" s="286">
        <v>9.7650000000000006</v>
      </c>
      <c r="K67" s="286">
        <v>27.795999999999999</v>
      </c>
      <c r="L67" s="286">
        <v>0.1</v>
      </c>
      <c r="M67" s="286">
        <v>24</v>
      </c>
      <c r="N67" s="286">
        <v>3.78</v>
      </c>
      <c r="O67" s="286">
        <v>2.1229999999999999E-2</v>
      </c>
      <c r="P67" s="286">
        <v>10.5</v>
      </c>
      <c r="Q67" s="286">
        <v>34.799999999999997</v>
      </c>
      <c r="R67" s="286">
        <v>8.6999999999999993</v>
      </c>
      <c r="S67" s="286">
        <v>12.96</v>
      </c>
      <c r="T67" s="286">
        <v>178.73922999999999</v>
      </c>
    </row>
    <row r="68" spans="1:20">
      <c r="A68" s="876"/>
      <c r="B68" s="877" t="s">
        <v>65</v>
      </c>
      <c r="C68" s="234" t="s">
        <v>64</v>
      </c>
      <c r="D68" s="286">
        <v>22.5</v>
      </c>
      <c r="E68" s="286">
        <v>6.2</v>
      </c>
      <c r="F68" s="286"/>
      <c r="G68" s="286">
        <v>11</v>
      </c>
      <c r="H68" s="286">
        <v>5.5</v>
      </c>
      <c r="I68" s="286">
        <v>1.56</v>
      </c>
      <c r="J68" s="286">
        <v>38.119999999999997</v>
      </c>
      <c r="K68" s="286">
        <v>22.4</v>
      </c>
      <c r="L68" s="286">
        <v>47</v>
      </c>
      <c r="M68" s="286">
        <v>40.502600000000001</v>
      </c>
      <c r="N68" s="286">
        <v>12</v>
      </c>
      <c r="O68" s="286">
        <v>0.86909000000000003</v>
      </c>
      <c r="P68" s="286" t="s">
        <v>281</v>
      </c>
      <c r="Q68" s="286">
        <v>55.5</v>
      </c>
      <c r="R68" s="286">
        <v>43</v>
      </c>
      <c r="S68" s="286">
        <v>63.25</v>
      </c>
      <c r="T68" s="286">
        <v>369.40169000000003</v>
      </c>
    </row>
    <row r="69" spans="1:20">
      <c r="A69" s="876"/>
      <c r="B69" s="877"/>
      <c r="C69" s="234" t="s">
        <v>63</v>
      </c>
      <c r="D69" s="286">
        <v>0</v>
      </c>
      <c r="E69" s="286">
        <v>0</v>
      </c>
      <c r="F69" s="286"/>
      <c r="G69" s="286">
        <v>0</v>
      </c>
      <c r="H69" s="286">
        <v>1.32</v>
      </c>
      <c r="I69" s="286">
        <v>12</v>
      </c>
      <c r="J69" s="286">
        <v>0</v>
      </c>
      <c r="K69" s="286">
        <v>3.7499999999999999E-2</v>
      </c>
      <c r="L69" s="286">
        <v>2.52</v>
      </c>
      <c r="M69" s="286">
        <v>0</v>
      </c>
      <c r="N69" s="286" t="s">
        <v>94</v>
      </c>
      <c r="O69" s="286">
        <v>1.1074999999999999</v>
      </c>
      <c r="P69" s="286">
        <v>0</v>
      </c>
      <c r="Q69" s="286">
        <v>0</v>
      </c>
      <c r="R69" s="286">
        <v>6.8000000000000005E-2</v>
      </c>
      <c r="S69" s="286">
        <v>0</v>
      </c>
      <c r="T69" s="286">
        <v>17.053000000000001</v>
      </c>
    </row>
    <row r="70" spans="1:20">
      <c r="A70" s="876">
        <v>2012</v>
      </c>
      <c r="B70" s="877" t="s">
        <v>70</v>
      </c>
      <c r="C70" s="234" t="s">
        <v>69</v>
      </c>
      <c r="D70" s="286">
        <v>102</v>
      </c>
      <c r="E70" s="286">
        <v>47</v>
      </c>
      <c r="F70" s="286"/>
      <c r="G70" s="286">
        <v>12</v>
      </c>
      <c r="H70" s="286">
        <v>17</v>
      </c>
      <c r="I70" s="286">
        <v>12.6</v>
      </c>
      <c r="J70" s="286">
        <v>165.75</v>
      </c>
      <c r="K70" s="286">
        <v>38.381999999999998</v>
      </c>
      <c r="L70" s="286">
        <v>2</v>
      </c>
      <c r="M70" s="286">
        <v>25.5</v>
      </c>
      <c r="N70" s="286">
        <v>35</v>
      </c>
      <c r="O70" s="286">
        <v>4.0000000000000001E-3</v>
      </c>
      <c r="P70" s="286">
        <v>874.9</v>
      </c>
      <c r="Q70" s="286">
        <v>289.83499999999998</v>
      </c>
      <c r="R70" s="286">
        <v>68</v>
      </c>
      <c r="S70" s="286">
        <v>103</v>
      </c>
      <c r="T70" s="286">
        <v>1792.971</v>
      </c>
    </row>
    <row r="71" spans="1:20">
      <c r="A71" s="876"/>
      <c r="B71" s="877"/>
      <c r="C71" s="234" t="s">
        <v>68</v>
      </c>
      <c r="D71" s="286">
        <v>78</v>
      </c>
      <c r="E71" s="286">
        <v>0.5</v>
      </c>
      <c r="F71" s="286"/>
      <c r="G71" s="286">
        <v>25</v>
      </c>
      <c r="H71" s="286">
        <v>1.9</v>
      </c>
      <c r="I71" s="286">
        <v>3.65</v>
      </c>
      <c r="J71" s="286">
        <v>55.65</v>
      </c>
      <c r="K71" s="286">
        <v>89.034999999999997</v>
      </c>
      <c r="L71" s="286">
        <v>1</v>
      </c>
      <c r="M71" s="286">
        <v>102</v>
      </c>
      <c r="N71" s="286">
        <v>4.3</v>
      </c>
      <c r="O71" s="286">
        <v>0.6</v>
      </c>
      <c r="P71" s="286">
        <v>208.7</v>
      </c>
      <c r="Q71" s="286">
        <v>14.4</v>
      </c>
      <c r="R71" s="286">
        <v>23.231999999999999</v>
      </c>
      <c r="S71" s="286">
        <v>31.9</v>
      </c>
      <c r="T71" s="286">
        <v>639.86699999999996</v>
      </c>
    </row>
    <row r="72" spans="1:20">
      <c r="A72" s="876"/>
      <c r="B72" s="877"/>
      <c r="C72" s="234" t="s">
        <v>67</v>
      </c>
      <c r="D72" s="286">
        <v>2.5499999999999998</v>
      </c>
      <c r="E72" s="286">
        <v>1.8759999999999999</v>
      </c>
      <c r="F72" s="286"/>
      <c r="G72" s="286">
        <v>2.9</v>
      </c>
      <c r="H72" s="286">
        <v>0.39600000000000002</v>
      </c>
      <c r="I72" s="286">
        <v>4.18</v>
      </c>
      <c r="J72" s="286">
        <v>2.8559999999999999</v>
      </c>
      <c r="K72" s="286">
        <v>1.419</v>
      </c>
      <c r="L72" s="286"/>
      <c r="M72" s="286">
        <v>0.996</v>
      </c>
      <c r="N72" s="286">
        <v>12.3</v>
      </c>
      <c r="O72" s="286">
        <v>0</v>
      </c>
      <c r="P72" s="286">
        <v>156.19999999999999</v>
      </c>
      <c r="Q72" s="286">
        <v>20.7</v>
      </c>
      <c r="R72" s="286">
        <v>0.86099999999999999</v>
      </c>
      <c r="S72" s="286">
        <v>0.44800000000000001</v>
      </c>
      <c r="T72" s="286">
        <v>207.68199999999999</v>
      </c>
    </row>
    <row r="73" spans="1:20">
      <c r="A73" s="876"/>
      <c r="B73" s="877"/>
      <c r="C73" s="234" t="s">
        <v>66</v>
      </c>
      <c r="D73" s="286">
        <v>10.71</v>
      </c>
      <c r="E73" s="286">
        <v>5.76</v>
      </c>
      <c r="F73" s="286"/>
      <c r="G73" s="286">
        <v>19</v>
      </c>
      <c r="H73" s="286">
        <v>1.8</v>
      </c>
      <c r="I73" s="286">
        <v>2.2000000000000002</v>
      </c>
      <c r="J73" s="286">
        <v>9.8249999999999993</v>
      </c>
      <c r="K73" s="286">
        <v>32.392000000000003</v>
      </c>
      <c r="L73" s="286"/>
      <c r="M73" s="286">
        <v>21.6</v>
      </c>
      <c r="N73" s="286">
        <v>3.8</v>
      </c>
      <c r="O73" s="286">
        <v>2.1229999999999999E-2</v>
      </c>
      <c r="P73" s="286">
        <v>10.6</v>
      </c>
      <c r="Q73" s="286">
        <v>36</v>
      </c>
      <c r="R73" s="286">
        <v>8.76</v>
      </c>
      <c r="S73" s="286">
        <v>13.2</v>
      </c>
      <c r="T73" s="286">
        <v>175.66822999999999</v>
      </c>
    </row>
    <row r="74" spans="1:20">
      <c r="A74" s="876"/>
      <c r="B74" s="877" t="s">
        <v>65</v>
      </c>
      <c r="C74" s="234" t="s">
        <v>64</v>
      </c>
      <c r="D74" s="286">
        <v>23.4</v>
      </c>
      <c r="E74" s="286">
        <v>6.5</v>
      </c>
      <c r="F74" s="286"/>
      <c r="G74" s="286">
        <v>11.5</v>
      </c>
      <c r="H74" s="286">
        <v>5.6</v>
      </c>
      <c r="I74" s="286">
        <v>1.6</v>
      </c>
      <c r="J74" s="286">
        <v>38.4</v>
      </c>
      <c r="K74" s="286">
        <v>77.710999999999999</v>
      </c>
      <c r="L74" s="286">
        <v>47</v>
      </c>
      <c r="M74" s="286">
        <v>23.4</v>
      </c>
      <c r="N74" s="286">
        <v>12</v>
      </c>
      <c r="O74" s="286">
        <v>0.875</v>
      </c>
      <c r="P74" s="286">
        <v>1670.9</v>
      </c>
      <c r="Q74" s="286">
        <v>56.5</v>
      </c>
      <c r="R74" s="286">
        <v>44</v>
      </c>
      <c r="S74" s="286">
        <v>63.825000000000003</v>
      </c>
      <c r="T74" s="286">
        <v>2083.2110000000002</v>
      </c>
    </row>
    <row r="75" spans="1:20">
      <c r="A75" s="876"/>
      <c r="B75" s="877"/>
      <c r="C75" s="234" t="s">
        <v>63</v>
      </c>
      <c r="D75" s="286">
        <v>0</v>
      </c>
      <c r="E75" s="286">
        <v>0</v>
      </c>
      <c r="F75" s="286"/>
      <c r="G75" s="286">
        <v>0</v>
      </c>
      <c r="H75" s="286">
        <v>0</v>
      </c>
      <c r="I75" s="286">
        <v>0</v>
      </c>
      <c r="J75" s="286">
        <v>12</v>
      </c>
      <c r="K75" s="286"/>
      <c r="L75" s="286"/>
      <c r="M75" s="286">
        <v>2.52</v>
      </c>
      <c r="N75" s="286" t="s">
        <v>94</v>
      </c>
      <c r="O75" s="286">
        <v>6.4999999999999997E-3</v>
      </c>
      <c r="P75" s="286"/>
      <c r="Q75" s="286">
        <v>1.32</v>
      </c>
      <c r="R75" s="286">
        <v>0</v>
      </c>
      <c r="S75" s="286">
        <v>6.8000000000000005E-2</v>
      </c>
      <c r="T75" s="286">
        <v>15.9145</v>
      </c>
    </row>
    <row r="76" spans="1:20">
      <c r="A76" s="876">
        <v>2013</v>
      </c>
      <c r="B76" s="877" t="s">
        <v>70</v>
      </c>
      <c r="C76" s="234" t="s">
        <v>69</v>
      </c>
      <c r="D76" s="286">
        <v>105.4</v>
      </c>
      <c r="E76" s="286">
        <v>47</v>
      </c>
      <c r="F76" s="286"/>
      <c r="G76" s="286">
        <v>12.2</v>
      </c>
      <c r="H76" s="286">
        <v>17.100000000000001</v>
      </c>
      <c r="I76" s="286">
        <v>13.5</v>
      </c>
      <c r="J76" s="286">
        <v>172.125</v>
      </c>
      <c r="K76" s="286">
        <v>38.381999999999998</v>
      </c>
      <c r="L76" s="286">
        <v>2</v>
      </c>
      <c r="M76" s="286">
        <v>10.771000000000001</v>
      </c>
      <c r="N76" s="286">
        <v>36</v>
      </c>
      <c r="O76" s="286">
        <v>6.0000000000000001E-3</v>
      </c>
      <c r="P76" s="286">
        <v>953.1</v>
      </c>
      <c r="Q76" s="286">
        <v>299.58100000000002</v>
      </c>
      <c r="R76" s="286">
        <v>197.827</v>
      </c>
      <c r="S76" s="286">
        <v>103.75</v>
      </c>
      <c r="T76" s="286">
        <v>2008.742</v>
      </c>
    </row>
    <row r="77" spans="1:20">
      <c r="A77" s="876"/>
      <c r="B77" s="877"/>
      <c r="C77" s="234" t="s">
        <v>68</v>
      </c>
      <c r="D77" s="286">
        <v>93.6</v>
      </c>
      <c r="E77" s="286">
        <v>0.5</v>
      </c>
      <c r="F77" s="286"/>
      <c r="G77" s="286">
        <v>25</v>
      </c>
      <c r="H77" s="286">
        <v>1.31</v>
      </c>
      <c r="I77" s="286">
        <v>3.7</v>
      </c>
      <c r="J77" s="286">
        <v>58.45</v>
      </c>
      <c r="K77" s="286">
        <v>89.034999999999997</v>
      </c>
      <c r="L77" s="286">
        <v>1</v>
      </c>
      <c r="M77" s="286">
        <v>1.2010000000000001</v>
      </c>
      <c r="N77" s="286">
        <v>4.5999999999999996</v>
      </c>
      <c r="O77" s="286">
        <v>0.55000000000000004</v>
      </c>
      <c r="P77" s="286">
        <v>216.2</v>
      </c>
      <c r="Q77" s="286">
        <v>50.814</v>
      </c>
      <c r="R77" s="286">
        <v>35.244</v>
      </c>
      <c r="S77" s="286">
        <v>31.9</v>
      </c>
      <c r="T77" s="286">
        <v>613.10400000000004</v>
      </c>
    </row>
    <row r="78" spans="1:20">
      <c r="A78" s="876"/>
      <c r="B78" s="877"/>
      <c r="C78" s="234" t="s">
        <v>67</v>
      </c>
      <c r="D78" s="286">
        <v>3.9750000000000001</v>
      </c>
      <c r="E78" s="286">
        <v>1.8759999999999999</v>
      </c>
      <c r="F78" s="286"/>
      <c r="G78" s="286">
        <v>2.875</v>
      </c>
      <c r="H78" s="286">
        <v>0.52600000000000002</v>
      </c>
      <c r="I78" s="286">
        <v>4.25</v>
      </c>
      <c r="J78" s="286">
        <v>3.2280000000000002</v>
      </c>
      <c r="K78" s="286">
        <v>1.419</v>
      </c>
      <c r="L78" s="286"/>
      <c r="M78" s="286"/>
      <c r="N78" s="286">
        <v>12.5</v>
      </c>
      <c r="O78" s="286"/>
      <c r="P78" s="286">
        <v>177.9</v>
      </c>
      <c r="Q78" s="286">
        <v>42.2</v>
      </c>
      <c r="R78" s="286">
        <v>0.88200000000000001</v>
      </c>
      <c r="S78" s="286">
        <v>0.44800000000000001</v>
      </c>
      <c r="T78" s="286">
        <v>252.07900000000004</v>
      </c>
    </row>
    <row r="79" spans="1:20">
      <c r="A79" s="876"/>
      <c r="B79" s="877"/>
      <c r="C79" s="234" t="s">
        <v>66</v>
      </c>
      <c r="D79" s="286">
        <v>18.75</v>
      </c>
      <c r="E79" s="286">
        <v>5.76</v>
      </c>
      <c r="F79" s="286"/>
      <c r="G79" s="286">
        <v>18.5</v>
      </c>
      <c r="H79" s="286">
        <v>1.782</v>
      </c>
      <c r="I79" s="286">
        <v>2.2400000000000002</v>
      </c>
      <c r="J79" s="286">
        <v>9.7799999999999994</v>
      </c>
      <c r="K79" s="286">
        <v>32.392000000000003</v>
      </c>
      <c r="L79" s="286"/>
      <c r="M79" s="286"/>
      <c r="N79" s="286">
        <v>3.7</v>
      </c>
      <c r="O79" s="286">
        <v>2.1000000000000001E-2</v>
      </c>
      <c r="P79" s="286">
        <v>10.6</v>
      </c>
      <c r="Q79" s="286">
        <v>73.400000000000006</v>
      </c>
      <c r="R79" s="286">
        <v>9</v>
      </c>
      <c r="S79" s="286">
        <v>13.2</v>
      </c>
      <c r="T79" s="286">
        <v>199.125</v>
      </c>
    </row>
    <row r="80" spans="1:20">
      <c r="A80" s="876"/>
      <c r="B80" s="877" t="s">
        <v>65</v>
      </c>
      <c r="C80" s="234" t="s">
        <v>64</v>
      </c>
      <c r="D80" s="286">
        <v>29.88</v>
      </c>
      <c r="E80" s="286">
        <v>7.2</v>
      </c>
      <c r="F80" s="286"/>
      <c r="G80" s="286">
        <v>11.7</v>
      </c>
      <c r="H80" s="286">
        <v>5.85</v>
      </c>
      <c r="I80" s="286">
        <v>1.6</v>
      </c>
      <c r="J80" s="286">
        <v>38.4</v>
      </c>
      <c r="K80" s="286">
        <v>22.8</v>
      </c>
      <c r="L80" s="286">
        <v>47</v>
      </c>
      <c r="M80" s="286">
        <v>55.634</v>
      </c>
      <c r="N80" s="286">
        <v>12</v>
      </c>
      <c r="O80" s="286">
        <v>0.7</v>
      </c>
      <c r="P80" s="286" t="s">
        <v>282</v>
      </c>
      <c r="Q80" s="286">
        <v>85</v>
      </c>
      <c r="R80" s="286">
        <v>46</v>
      </c>
      <c r="S80" s="286">
        <v>63.825000000000003</v>
      </c>
      <c r="T80" s="286">
        <v>427.589</v>
      </c>
    </row>
    <row r="81" spans="1:20">
      <c r="A81" s="876"/>
      <c r="B81" s="877"/>
      <c r="C81" s="234" t="s">
        <v>63</v>
      </c>
      <c r="D81" s="286"/>
      <c r="E81" s="286"/>
      <c r="F81" s="286"/>
      <c r="G81" s="286"/>
      <c r="H81" s="286"/>
      <c r="I81" s="286"/>
      <c r="J81" s="286">
        <v>11.8</v>
      </c>
      <c r="K81" s="286"/>
      <c r="L81" s="286"/>
      <c r="M81" s="286"/>
      <c r="N81" s="286"/>
      <c r="O81" s="286">
        <v>7.0000000000000001E-3</v>
      </c>
      <c r="P81" s="286"/>
      <c r="Q81" s="286">
        <v>2</v>
      </c>
      <c r="R81" s="286"/>
      <c r="S81" s="286">
        <v>6.8000000000000005E-2</v>
      </c>
      <c r="T81" s="286">
        <v>13.875</v>
      </c>
    </row>
    <row r="82" spans="1:20">
      <c r="A82" s="876">
        <v>2014</v>
      </c>
      <c r="B82" s="877" t="s">
        <v>70</v>
      </c>
      <c r="C82" s="234" t="s">
        <v>69</v>
      </c>
      <c r="D82" s="286"/>
      <c r="E82" s="286">
        <v>58.9</v>
      </c>
      <c r="F82" s="286"/>
      <c r="G82" s="286"/>
      <c r="H82" s="286"/>
      <c r="I82" s="286"/>
      <c r="J82" s="286"/>
      <c r="K82" s="286"/>
      <c r="L82" s="286">
        <v>2</v>
      </c>
      <c r="M82" s="286">
        <v>11.125</v>
      </c>
      <c r="N82" s="286"/>
      <c r="O82" s="286"/>
      <c r="P82" s="286" t="s">
        <v>283</v>
      </c>
      <c r="Q82" s="286">
        <v>309.08600000000001</v>
      </c>
      <c r="R82" s="286"/>
      <c r="S82" s="286">
        <v>41.677</v>
      </c>
      <c r="T82" s="286">
        <v>422.78800000000001</v>
      </c>
    </row>
    <row r="83" spans="1:20">
      <c r="A83" s="876"/>
      <c r="B83" s="877"/>
      <c r="C83" s="234" t="s">
        <v>68</v>
      </c>
      <c r="D83" s="286"/>
      <c r="E83" s="286">
        <v>1.3</v>
      </c>
      <c r="F83" s="286"/>
      <c r="G83" s="286"/>
      <c r="H83" s="286"/>
      <c r="I83" s="286"/>
      <c r="J83" s="286"/>
      <c r="K83" s="286"/>
      <c r="L83" s="286">
        <v>1</v>
      </c>
      <c r="M83" s="286">
        <v>1.5609999999999999</v>
      </c>
      <c r="N83" s="286"/>
      <c r="O83" s="286"/>
      <c r="P83" s="286">
        <v>234.5</v>
      </c>
      <c r="Q83" s="286">
        <v>74.2</v>
      </c>
      <c r="R83" s="286"/>
      <c r="S83" s="286"/>
      <c r="T83" s="286">
        <v>312.56099999999998</v>
      </c>
    </row>
    <row r="84" spans="1:20">
      <c r="A84" s="876"/>
      <c r="B84" s="877"/>
      <c r="C84" s="234" t="s">
        <v>67</v>
      </c>
      <c r="D84" s="286"/>
      <c r="E84" s="286">
        <v>2.5</v>
      </c>
      <c r="F84" s="286"/>
      <c r="G84" s="286"/>
      <c r="H84" s="286"/>
      <c r="I84" s="286"/>
      <c r="J84" s="286"/>
      <c r="K84" s="286"/>
      <c r="L84" s="286"/>
      <c r="M84" s="286"/>
      <c r="N84" s="286"/>
      <c r="O84" s="286"/>
      <c r="P84" s="286">
        <v>184</v>
      </c>
      <c r="Q84" s="286">
        <v>43.8</v>
      </c>
      <c r="R84" s="286"/>
      <c r="S84" s="286"/>
      <c r="T84" s="286">
        <v>230.3</v>
      </c>
    </row>
    <row r="85" spans="1:20">
      <c r="A85" s="876"/>
      <c r="B85" s="877"/>
      <c r="C85" s="234" t="s">
        <v>66</v>
      </c>
      <c r="D85" s="286"/>
      <c r="E85" s="286">
        <v>6.8</v>
      </c>
      <c r="F85" s="286"/>
      <c r="G85" s="286"/>
      <c r="H85" s="286"/>
      <c r="I85" s="286"/>
      <c r="J85" s="286"/>
      <c r="K85" s="286"/>
      <c r="L85" s="286"/>
      <c r="M85" s="286"/>
      <c r="N85" s="286"/>
      <c r="O85" s="286"/>
      <c r="P85" s="286">
        <v>10.7</v>
      </c>
      <c r="Q85" s="286">
        <v>76.3</v>
      </c>
      <c r="R85" s="286"/>
      <c r="S85" s="286"/>
      <c r="T85" s="286">
        <v>93.8</v>
      </c>
    </row>
    <row r="86" spans="1:20">
      <c r="A86" s="876"/>
      <c r="B86" s="877" t="s">
        <v>65</v>
      </c>
      <c r="C86" s="234" t="s">
        <v>64</v>
      </c>
      <c r="D86" s="286"/>
      <c r="E86" s="286">
        <v>7.5</v>
      </c>
      <c r="F86" s="286"/>
      <c r="G86" s="286"/>
      <c r="H86" s="286"/>
      <c r="I86" s="286"/>
      <c r="J86" s="286"/>
      <c r="K86" s="286"/>
      <c r="L86" s="286">
        <v>47.5</v>
      </c>
      <c r="M86" s="286">
        <v>61.154000000000003</v>
      </c>
      <c r="N86" s="286"/>
      <c r="O86" s="286"/>
      <c r="P86" s="286">
        <v>1717.2</v>
      </c>
      <c r="Q86" s="286">
        <v>85</v>
      </c>
      <c r="R86" s="286"/>
      <c r="S86" s="286">
        <v>78.400000000000006</v>
      </c>
      <c r="T86" s="286">
        <v>1996.7540000000001</v>
      </c>
    </row>
    <row r="87" spans="1:20">
      <c r="A87" s="876"/>
      <c r="B87" s="877"/>
      <c r="C87" s="234" t="s">
        <v>63</v>
      </c>
      <c r="D87" s="286"/>
      <c r="E87" s="286">
        <v>0</v>
      </c>
      <c r="F87" s="286"/>
      <c r="G87" s="286"/>
      <c r="H87" s="286"/>
      <c r="I87" s="286"/>
      <c r="J87" s="286"/>
      <c r="K87" s="286"/>
      <c r="L87" s="286"/>
      <c r="M87" s="286"/>
      <c r="N87" s="286"/>
      <c r="O87" s="286"/>
      <c r="P87" s="286"/>
      <c r="Q87" s="286">
        <v>2</v>
      </c>
      <c r="R87" s="286"/>
      <c r="S87" s="286"/>
      <c r="T87" s="286">
        <v>2</v>
      </c>
    </row>
    <row r="88" spans="1:20">
      <c r="A88" s="876">
        <v>2015</v>
      </c>
      <c r="B88" s="877" t="s">
        <v>70</v>
      </c>
      <c r="C88" s="234" t="s">
        <v>69</v>
      </c>
      <c r="D88" s="286"/>
      <c r="E88" s="286">
        <v>64.099999999999994</v>
      </c>
      <c r="F88" s="286"/>
      <c r="G88" s="286"/>
      <c r="H88" s="286"/>
      <c r="I88" s="286"/>
      <c r="J88" s="286"/>
      <c r="K88" s="286"/>
      <c r="L88" s="286">
        <v>2</v>
      </c>
      <c r="M88" s="286">
        <v>12.27</v>
      </c>
      <c r="N88" s="286"/>
      <c r="O88" s="286"/>
      <c r="P88" s="286">
        <v>1072.4000000000001</v>
      </c>
      <c r="Q88" s="286">
        <v>319.10000000000002</v>
      </c>
      <c r="R88" s="286"/>
      <c r="S88" s="286">
        <v>42.530718808193697</v>
      </c>
      <c r="T88" s="286">
        <v>1512.4007188081937</v>
      </c>
    </row>
    <row r="89" spans="1:20">
      <c r="A89" s="876"/>
      <c r="B89" s="877"/>
      <c r="C89" s="234" t="s">
        <v>68</v>
      </c>
      <c r="D89" s="286"/>
      <c r="E89" s="286">
        <v>1.7</v>
      </c>
      <c r="F89" s="286"/>
      <c r="G89" s="286"/>
      <c r="H89" s="286"/>
      <c r="I89" s="286"/>
      <c r="J89" s="286"/>
      <c r="K89" s="286"/>
      <c r="L89" s="286">
        <v>0.6</v>
      </c>
      <c r="M89" s="286">
        <v>1.7509999999999999</v>
      </c>
      <c r="N89" s="286"/>
      <c r="O89" s="286"/>
      <c r="P89" s="286">
        <v>237.4</v>
      </c>
      <c r="Q89" s="286">
        <v>54.4</v>
      </c>
      <c r="R89" s="286"/>
      <c r="S89" s="286"/>
      <c r="T89" s="286">
        <v>295.851</v>
      </c>
    </row>
    <row r="90" spans="1:20">
      <c r="A90" s="876"/>
      <c r="B90" s="877"/>
      <c r="C90" s="234" t="s">
        <v>67</v>
      </c>
      <c r="D90" s="286"/>
      <c r="E90" s="286">
        <v>2.8</v>
      </c>
      <c r="F90" s="286"/>
      <c r="G90" s="286"/>
      <c r="H90" s="286"/>
      <c r="I90" s="286"/>
      <c r="J90" s="286"/>
      <c r="K90" s="286"/>
      <c r="L90" s="286"/>
      <c r="M90" s="286"/>
      <c r="N90" s="286"/>
      <c r="O90" s="286"/>
      <c r="P90" s="286">
        <v>168.2</v>
      </c>
      <c r="Q90" s="286">
        <v>45.47760199833472</v>
      </c>
      <c r="R90" s="286"/>
      <c r="S90" s="286"/>
      <c r="T90" s="286">
        <v>216.47760199833471</v>
      </c>
    </row>
    <row r="91" spans="1:20">
      <c r="A91" s="876"/>
      <c r="B91" s="877"/>
      <c r="C91" s="234" t="s">
        <v>66</v>
      </c>
      <c r="D91" s="286"/>
      <c r="E91" s="286">
        <v>7.4</v>
      </c>
      <c r="F91" s="286"/>
      <c r="G91" s="286"/>
      <c r="H91" s="286"/>
      <c r="I91" s="286"/>
      <c r="J91" s="286"/>
      <c r="K91" s="286"/>
      <c r="L91" s="286"/>
      <c r="M91" s="286"/>
      <c r="N91" s="286"/>
      <c r="O91" s="286"/>
      <c r="P91" s="286">
        <v>10.8</v>
      </c>
      <c r="Q91" s="286">
        <v>79.222398001665283</v>
      </c>
      <c r="R91" s="286"/>
      <c r="S91" s="286"/>
      <c r="T91" s="286">
        <v>97.422398001665286</v>
      </c>
    </row>
    <row r="92" spans="1:20">
      <c r="A92" s="876"/>
      <c r="B92" s="877" t="s">
        <v>65</v>
      </c>
      <c r="C92" s="234" t="s">
        <v>64</v>
      </c>
      <c r="D92" s="286"/>
      <c r="E92" s="286">
        <v>8.1999999999999993</v>
      </c>
      <c r="F92" s="286"/>
      <c r="G92" s="286"/>
      <c r="H92" s="286"/>
      <c r="I92" s="286"/>
      <c r="J92" s="286"/>
      <c r="K92" s="286"/>
      <c r="L92" s="286">
        <v>46.4</v>
      </c>
      <c r="M92" s="286">
        <v>76.161000000000001</v>
      </c>
      <c r="N92" s="286"/>
      <c r="O92" s="286"/>
      <c r="P92" s="286">
        <v>1793.4</v>
      </c>
      <c r="Q92" s="286">
        <v>99.5</v>
      </c>
      <c r="R92" s="286"/>
      <c r="S92" s="286">
        <v>95.443478260869583</v>
      </c>
      <c r="T92" s="286">
        <v>2119.1044782608697</v>
      </c>
    </row>
    <row r="93" spans="1:20">
      <c r="A93" s="876"/>
      <c r="B93" s="877"/>
      <c r="C93" s="234" t="s">
        <v>63</v>
      </c>
      <c r="D93" s="286"/>
      <c r="E93" s="286">
        <v>0</v>
      </c>
      <c r="F93" s="286"/>
      <c r="G93" s="286"/>
      <c r="H93" s="286"/>
      <c r="I93" s="286"/>
      <c r="J93" s="286"/>
      <c r="K93" s="286"/>
      <c r="L93" s="286"/>
      <c r="M93" s="286"/>
      <c r="N93" s="286"/>
      <c r="O93" s="286"/>
      <c r="P93" s="286"/>
      <c r="Q93" s="286">
        <v>2</v>
      </c>
      <c r="R93" s="286"/>
      <c r="S93" s="286"/>
      <c r="T93" s="286">
        <v>2</v>
      </c>
    </row>
    <row r="94" spans="1:20">
      <c r="A94" s="17"/>
      <c r="B94" s="17"/>
      <c r="C94" s="43"/>
      <c r="D94" s="43"/>
      <c r="E94" s="43"/>
      <c r="F94" s="43"/>
      <c r="G94" s="43"/>
      <c r="H94" s="43"/>
      <c r="I94" t="s">
        <v>15</v>
      </c>
      <c r="J94" s="43"/>
      <c r="K94" s="43"/>
      <c r="L94" s="43"/>
      <c r="M94" s="43"/>
      <c r="N94" s="43"/>
      <c r="O94" s="43"/>
      <c r="P94" s="43"/>
      <c r="Q94" s="43"/>
      <c r="R94" s="43"/>
      <c r="S94" s="43"/>
      <c r="T94" s="43"/>
    </row>
    <row r="95" spans="1:20">
      <c r="A95" s="44" t="s">
        <v>18</v>
      </c>
      <c r="B95" s="17"/>
      <c r="D95" s="43"/>
      <c r="G95" s="43"/>
      <c r="H95" s="17"/>
      <c r="I95" s="43"/>
      <c r="J95" s="43"/>
      <c r="K95" s="43"/>
      <c r="L95" s="43"/>
      <c r="M95" s="43"/>
      <c r="N95" s="43"/>
      <c r="O95" s="43"/>
      <c r="P95" s="43"/>
      <c r="Q95" s="17"/>
      <c r="R95" s="17"/>
      <c r="S95" s="17"/>
      <c r="T95" s="17"/>
    </row>
    <row r="96" spans="1:20">
      <c r="A96" s="17"/>
      <c r="B96" s="43"/>
      <c r="D96" s="43"/>
      <c r="G96" s="43"/>
      <c r="H96" s="43"/>
      <c r="I96" s="43"/>
      <c r="J96" s="43"/>
      <c r="K96" s="43"/>
      <c r="L96" s="43"/>
      <c r="M96" s="43"/>
      <c r="N96" s="43"/>
      <c r="O96" s="43"/>
      <c r="P96" s="43"/>
      <c r="Q96" s="43"/>
      <c r="R96" s="43"/>
      <c r="S96" s="43"/>
      <c r="T96" s="43"/>
    </row>
    <row r="97" spans="1:20">
      <c r="A97" s="17" t="s">
        <v>384</v>
      </c>
      <c r="B97" s="43"/>
      <c r="D97" s="43"/>
      <c r="G97" s="43"/>
      <c r="H97" s="43"/>
      <c r="I97" s="43"/>
      <c r="J97" s="43"/>
      <c r="K97" s="43"/>
      <c r="L97" s="43"/>
      <c r="M97" s="43"/>
      <c r="N97" s="43"/>
      <c r="O97" s="43"/>
      <c r="P97" s="43"/>
      <c r="Q97" s="43"/>
      <c r="R97" s="43"/>
      <c r="S97" s="43"/>
      <c r="T97" s="43"/>
    </row>
    <row r="98" spans="1:20">
      <c r="A98" s="43"/>
      <c r="C98" s="17"/>
      <c r="D98" s="54"/>
      <c r="G98" s="43"/>
      <c r="H98" s="43"/>
      <c r="I98" s="43"/>
      <c r="J98" s="43"/>
      <c r="K98" s="43"/>
      <c r="L98" s="43"/>
      <c r="M98" s="43"/>
      <c r="N98" s="43"/>
      <c r="O98" s="43"/>
      <c r="P98" s="43"/>
      <c r="Q98" s="43"/>
      <c r="R98" s="43"/>
      <c r="S98" s="43"/>
      <c r="T98" s="43"/>
    </row>
    <row r="100" spans="1:20">
      <c r="A100" s="53" t="s">
        <v>102</v>
      </c>
    </row>
  </sheetData>
  <mergeCells count="45">
    <mergeCell ref="A88:A93"/>
    <mergeCell ref="B88:B91"/>
    <mergeCell ref="B92:B93"/>
    <mergeCell ref="A82:A87"/>
    <mergeCell ref="B82:B85"/>
    <mergeCell ref="B86:B87"/>
    <mergeCell ref="B10:B13"/>
    <mergeCell ref="B14:B15"/>
    <mergeCell ref="A22:A27"/>
    <mergeCell ref="B22:B25"/>
    <mergeCell ref="B26:B27"/>
    <mergeCell ref="A40:A45"/>
    <mergeCell ref="A4:A9"/>
    <mergeCell ref="B4:B7"/>
    <mergeCell ref="B8:B9"/>
    <mergeCell ref="A16:A21"/>
    <mergeCell ref="B16:B19"/>
    <mergeCell ref="B20:B21"/>
    <mergeCell ref="B40:B43"/>
    <mergeCell ref="B44:B45"/>
    <mergeCell ref="A28:A33"/>
    <mergeCell ref="B28:B31"/>
    <mergeCell ref="B32:B33"/>
    <mergeCell ref="A34:A39"/>
    <mergeCell ref="B34:B37"/>
    <mergeCell ref="B38:B39"/>
    <mergeCell ref="A10:A15"/>
    <mergeCell ref="A46:A51"/>
    <mergeCell ref="B46:B49"/>
    <mergeCell ref="B50:B51"/>
    <mergeCell ref="A52:A57"/>
    <mergeCell ref="B52:B55"/>
    <mergeCell ref="B56:B57"/>
    <mergeCell ref="A58:A63"/>
    <mergeCell ref="B58:B61"/>
    <mergeCell ref="B62:B63"/>
    <mergeCell ref="A76:A81"/>
    <mergeCell ref="B76:B79"/>
    <mergeCell ref="B80:B81"/>
    <mergeCell ref="A64:A69"/>
    <mergeCell ref="B64:B67"/>
    <mergeCell ref="B68:B69"/>
    <mergeCell ref="A70:A75"/>
    <mergeCell ref="B70:B73"/>
    <mergeCell ref="B74:B75"/>
  </mergeCells>
  <hyperlinks>
    <hyperlink ref="V3" location="Content!A1" display="Back to content page" xr:uid="{00000000-0004-0000-3801-000000000000}"/>
  </hyperlinks>
  <pageMargins left="0.7" right="0.7" top="0.75" bottom="0.75" header="0.3" footer="0.3"/>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1-000000000000}">
  <sheetPr codeName="Sheet315"/>
  <dimension ref="A1:AC22"/>
  <sheetViews>
    <sheetView zoomScale="93" zoomScaleNormal="93" workbookViewId="0"/>
  </sheetViews>
  <sheetFormatPr defaultRowHeight="14.4"/>
  <cols>
    <col min="1" max="1" width="41.5546875" customWidth="1"/>
    <col min="2" max="24" width="12.77734375" customWidth="1"/>
    <col min="28" max="28" width="16.21875" customWidth="1"/>
  </cols>
  <sheetData>
    <row r="1" spans="1:29">
      <c r="A1" s="18" t="s">
        <v>3248</v>
      </c>
      <c r="B1" s="17"/>
      <c r="C1" s="17"/>
      <c r="D1" s="17"/>
      <c r="E1" s="17"/>
      <c r="F1" s="17"/>
      <c r="G1" s="17"/>
      <c r="H1" s="17"/>
      <c r="I1" s="17"/>
      <c r="J1" s="17"/>
      <c r="K1" s="17"/>
      <c r="L1" s="17"/>
      <c r="M1" s="17"/>
      <c r="N1" s="17"/>
      <c r="O1" s="17"/>
      <c r="P1" s="17"/>
      <c r="Q1" s="17"/>
      <c r="R1" s="17"/>
      <c r="S1" s="17"/>
      <c r="T1" s="17"/>
    </row>
    <row r="2" spans="1:29">
      <c r="A2" s="18"/>
      <c r="B2" s="17"/>
      <c r="C2" s="17"/>
      <c r="D2" s="17"/>
      <c r="E2" s="17"/>
      <c r="F2" s="17"/>
      <c r="G2" s="17"/>
      <c r="H2" s="17"/>
      <c r="I2" s="17"/>
      <c r="J2" s="17"/>
      <c r="K2" s="17"/>
      <c r="L2" s="17"/>
      <c r="M2" s="17"/>
      <c r="N2" s="17"/>
      <c r="O2" s="17"/>
      <c r="P2" s="17"/>
      <c r="Q2" s="17"/>
      <c r="R2" s="17"/>
      <c r="S2" s="17"/>
      <c r="T2" s="17"/>
    </row>
    <row r="3" spans="1:29">
      <c r="A3" s="92" t="s">
        <v>3247</v>
      </c>
      <c r="B3" s="95" t="s">
        <v>438</v>
      </c>
      <c r="C3" s="95" t="s">
        <v>445</v>
      </c>
      <c r="D3" s="95" t="s">
        <v>446</v>
      </c>
      <c r="E3" s="95" t="s">
        <v>447</v>
      </c>
      <c r="F3" s="95" t="s">
        <v>448</v>
      </c>
      <c r="G3" s="95" t="s">
        <v>439</v>
      </c>
      <c r="H3" s="95" t="s">
        <v>440</v>
      </c>
      <c r="I3" s="95" t="s">
        <v>441</v>
      </c>
      <c r="J3" s="95" t="s">
        <v>34</v>
      </c>
      <c r="K3" s="95" t="s">
        <v>442</v>
      </c>
      <c r="L3" s="95" t="s">
        <v>33</v>
      </c>
      <c r="M3" s="95" t="s">
        <v>601</v>
      </c>
      <c r="N3" s="95" t="s">
        <v>602</v>
      </c>
      <c r="O3" s="95" t="s">
        <v>603</v>
      </c>
      <c r="P3" s="95" t="s">
        <v>604</v>
      </c>
      <c r="Q3" s="95" t="s">
        <v>605</v>
      </c>
      <c r="R3" s="95" t="s">
        <v>606</v>
      </c>
      <c r="S3" s="95" t="s">
        <v>607</v>
      </c>
      <c r="T3" s="95" t="s">
        <v>608</v>
      </c>
      <c r="U3" s="95" t="s">
        <v>1151</v>
      </c>
      <c r="V3" s="95" t="s">
        <v>1152</v>
      </c>
      <c r="W3" s="95" t="s">
        <v>2783</v>
      </c>
      <c r="X3" s="95" t="s">
        <v>2900</v>
      </c>
      <c r="Z3" s="1" t="s">
        <v>528</v>
      </c>
      <c r="AB3" s="44"/>
      <c r="AC3" s="44"/>
    </row>
    <row r="4" spans="1:29">
      <c r="A4" s="92" t="s">
        <v>13</v>
      </c>
      <c r="B4" s="281">
        <v>239356</v>
      </c>
      <c r="C4" s="281">
        <v>254564</v>
      </c>
      <c r="D4" s="281">
        <v>255494</v>
      </c>
      <c r="E4" s="281">
        <v>212105</v>
      </c>
      <c r="F4" s="281">
        <v>240094</v>
      </c>
      <c r="G4" s="281">
        <v>202742</v>
      </c>
      <c r="H4" s="281">
        <v>225897</v>
      </c>
      <c r="I4" s="281">
        <v>306626</v>
      </c>
      <c r="J4" s="281">
        <v>306050</v>
      </c>
      <c r="K4" s="281">
        <v>272302</v>
      </c>
      <c r="L4" s="281">
        <v>310310</v>
      </c>
      <c r="M4" s="281">
        <v>342310</v>
      </c>
      <c r="N4" s="281">
        <v>374310</v>
      </c>
      <c r="O4" s="281">
        <v>407057</v>
      </c>
      <c r="P4" s="281">
        <v>442389</v>
      </c>
      <c r="Q4" s="281">
        <v>496104</v>
      </c>
      <c r="R4" s="281">
        <v>487145</v>
      </c>
      <c r="S4" s="281">
        <v>532914</v>
      </c>
      <c r="T4" s="281">
        <v>444858</v>
      </c>
      <c r="U4" s="281">
        <v>401696</v>
      </c>
      <c r="V4" s="281">
        <v>376515</v>
      </c>
      <c r="W4" s="281">
        <v>531522</v>
      </c>
      <c r="X4" s="281">
        <v>471672</v>
      </c>
    </row>
    <row r="5" spans="1:29">
      <c r="A5" s="92" t="s">
        <v>12</v>
      </c>
      <c r="B5" s="281">
        <v>166</v>
      </c>
      <c r="C5" s="281">
        <v>118</v>
      </c>
      <c r="D5" s="281">
        <v>139</v>
      </c>
      <c r="E5" s="281">
        <v>122</v>
      </c>
      <c r="F5" s="281">
        <v>161</v>
      </c>
      <c r="G5" s="281">
        <v>132</v>
      </c>
      <c r="H5" s="281">
        <v>81</v>
      </c>
      <c r="I5" s="281">
        <v>122</v>
      </c>
      <c r="J5" s="281">
        <v>86</v>
      </c>
      <c r="K5" s="281">
        <v>73</v>
      </c>
      <c r="L5" s="281">
        <v>60</v>
      </c>
      <c r="M5" s="281">
        <v>234</v>
      </c>
      <c r="N5" s="281">
        <v>378</v>
      </c>
      <c r="O5" s="281">
        <v>431</v>
      </c>
      <c r="P5" s="281">
        <v>1168</v>
      </c>
      <c r="Q5" s="281">
        <v>101</v>
      </c>
      <c r="R5" s="281">
        <v>53</v>
      </c>
      <c r="S5" s="281">
        <v>58</v>
      </c>
      <c r="T5" s="281">
        <v>63</v>
      </c>
      <c r="U5" s="281">
        <v>73</v>
      </c>
      <c r="V5" s="281">
        <v>179</v>
      </c>
      <c r="W5" s="281">
        <v>201</v>
      </c>
      <c r="X5" s="281">
        <v>209</v>
      </c>
    </row>
    <row r="6" spans="1:29">
      <c r="A6" s="28" t="s">
        <v>483</v>
      </c>
      <c r="B6" s="281">
        <v>12003</v>
      </c>
      <c r="C6" s="281">
        <v>11425</v>
      </c>
      <c r="D6" s="281">
        <v>11178</v>
      </c>
      <c r="E6" s="281">
        <v>11053</v>
      </c>
      <c r="F6" s="281">
        <v>10987</v>
      </c>
      <c r="G6" s="281">
        <v>10738</v>
      </c>
      <c r="H6" s="281">
        <v>10464</v>
      </c>
      <c r="I6" s="281">
        <v>14401</v>
      </c>
      <c r="J6" s="281">
        <v>22714</v>
      </c>
      <c r="K6" s="281">
        <v>44745</v>
      </c>
      <c r="L6" s="281">
        <v>63447</v>
      </c>
      <c r="M6" s="281">
        <v>38180</v>
      </c>
      <c r="N6" s="281">
        <v>36295.224999999999</v>
      </c>
      <c r="O6" s="281">
        <v>43732.216999999997</v>
      </c>
      <c r="P6" s="281">
        <v>9256.8909999999996</v>
      </c>
      <c r="Q6" s="281">
        <v>11762.691999999999</v>
      </c>
      <c r="R6" s="281">
        <v>20157.488000000001</v>
      </c>
      <c r="S6" s="281">
        <v>17515.848000000002</v>
      </c>
      <c r="T6" s="281">
        <v>13772.438</v>
      </c>
      <c r="U6" s="281">
        <v>17593.855</v>
      </c>
      <c r="V6" s="281">
        <v>20770.516</v>
      </c>
      <c r="W6" s="281">
        <v>19396.260999999999</v>
      </c>
      <c r="X6" s="281">
        <v>18933.312999999998</v>
      </c>
      <c r="Y6" s="4"/>
      <c r="Z6" s="33"/>
    </row>
    <row r="7" spans="1:29">
      <c r="A7" s="92" t="s">
        <v>573</v>
      </c>
      <c r="B7" s="281">
        <v>246695</v>
      </c>
      <c r="C7" s="281">
        <v>234122</v>
      </c>
      <c r="D7" s="281">
        <v>240655</v>
      </c>
      <c r="E7" s="281">
        <v>237340</v>
      </c>
      <c r="F7" s="281">
        <v>238717</v>
      </c>
      <c r="G7" s="281">
        <v>237829</v>
      </c>
      <c r="H7" s="281">
        <v>237582</v>
      </c>
      <c r="I7" s="281">
        <v>237272.5</v>
      </c>
      <c r="J7" s="281">
        <v>234472</v>
      </c>
      <c r="K7" s="281">
        <v>231388</v>
      </c>
      <c r="L7" s="281">
        <v>227516</v>
      </c>
      <c r="M7" s="281">
        <v>224280</v>
      </c>
      <c r="N7" s="281">
        <v>220929</v>
      </c>
      <c r="O7" s="281">
        <v>230335</v>
      </c>
      <c r="P7" s="281">
        <v>232533</v>
      </c>
      <c r="Q7" s="281">
        <v>233733</v>
      </c>
      <c r="R7" s="281">
        <v>240598</v>
      </c>
      <c r="S7" s="281">
        <v>241580</v>
      </c>
      <c r="T7" s="281">
        <v>253775</v>
      </c>
      <c r="U7" s="281">
        <v>266680</v>
      </c>
      <c r="V7" s="281">
        <v>253965</v>
      </c>
      <c r="W7" s="281">
        <v>266835</v>
      </c>
      <c r="X7" s="281">
        <v>279680</v>
      </c>
    </row>
    <row r="8" spans="1:29">
      <c r="A8" s="92" t="s">
        <v>482</v>
      </c>
      <c r="B8" s="281">
        <v>119</v>
      </c>
      <c r="C8" s="281">
        <v>122</v>
      </c>
      <c r="D8" s="281">
        <v>60</v>
      </c>
      <c r="E8" s="281">
        <v>60</v>
      </c>
      <c r="F8" s="281">
        <v>60</v>
      </c>
      <c r="G8" s="281">
        <v>60</v>
      </c>
      <c r="H8" s="281">
        <v>60</v>
      </c>
      <c r="I8" s="281">
        <v>60</v>
      </c>
      <c r="J8" s="281">
        <v>60</v>
      </c>
      <c r="K8" s="281">
        <v>133</v>
      </c>
      <c r="L8" s="281">
        <v>269</v>
      </c>
      <c r="M8" s="281">
        <v>160</v>
      </c>
      <c r="N8" s="281">
        <v>160</v>
      </c>
      <c r="O8" s="281">
        <v>160</v>
      </c>
      <c r="P8" s="281">
        <v>165</v>
      </c>
      <c r="Q8" s="281">
        <v>165</v>
      </c>
      <c r="R8" s="281">
        <v>165</v>
      </c>
      <c r="S8" s="281">
        <v>165</v>
      </c>
      <c r="T8" s="281">
        <v>165</v>
      </c>
      <c r="U8" s="281">
        <v>165</v>
      </c>
      <c r="V8" s="281">
        <v>160</v>
      </c>
      <c r="W8" s="281">
        <v>165</v>
      </c>
      <c r="X8" s="281">
        <v>165</v>
      </c>
    </row>
    <row r="9" spans="1:29">
      <c r="A9" s="92" t="s">
        <v>11</v>
      </c>
      <c r="B9" s="281">
        <v>40</v>
      </c>
      <c r="C9" s="281">
        <v>32</v>
      </c>
      <c r="D9" s="281">
        <v>48</v>
      </c>
      <c r="E9" s="281">
        <v>46</v>
      </c>
      <c r="F9" s="281">
        <v>47</v>
      </c>
      <c r="G9" s="281">
        <v>46</v>
      </c>
      <c r="H9" s="281">
        <v>47</v>
      </c>
      <c r="I9" s="281">
        <v>179</v>
      </c>
      <c r="J9" s="281">
        <v>141</v>
      </c>
      <c r="K9" s="281">
        <v>152.6</v>
      </c>
      <c r="L9" s="281">
        <v>345.4</v>
      </c>
      <c r="M9" s="281">
        <v>345.37</v>
      </c>
      <c r="N9" s="281">
        <v>450.37</v>
      </c>
      <c r="O9" s="281">
        <v>550.42999999999995</v>
      </c>
      <c r="P9" s="281">
        <v>952.53</v>
      </c>
      <c r="Q9" s="281">
        <v>1053</v>
      </c>
      <c r="R9" s="281">
        <v>1102</v>
      </c>
      <c r="S9" s="281">
        <v>1853</v>
      </c>
      <c r="T9" s="281">
        <v>2552.46</v>
      </c>
      <c r="U9" s="281">
        <v>2607</v>
      </c>
      <c r="V9" s="281">
        <v>2668</v>
      </c>
      <c r="W9" s="281">
        <v>1576.3</v>
      </c>
      <c r="X9" s="281">
        <v>1915.26</v>
      </c>
      <c r="Y9" s="4"/>
    </row>
    <row r="10" spans="1:29">
      <c r="A10" s="92" t="s">
        <v>10</v>
      </c>
      <c r="B10" s="281">
        <v>128947</v>
      </c>
      <c r="C10" s="281">
        <v>132864</v>
      </c>
      <c r="D10" s="281">
        <v>140538</v>
      </c>
      <c r="E10" s="281">
        <v>140937</v>
      </c>
      <c r="F10" s="281">
        <v>145519</v>
      </c>
      <c r="G10" s="281">
        <v>143944</v>
      </c>
      <c r="H10" s="281">
        <v>151227</v>
      </c>
      <c r="I10" s="281">
        <v>163521</v>
      </c>
      <c r="J10" s="281">
        <v>135750</v>
      </c>
      <c r="K10" s="281">
        <v>141819</v>
      </c>
      <c r="L10" s="281">
        <v>140524</v>
      </c>
      <c r="M10" s="281">
        <v>137614</v>
      </c>
      <c r="N10" s="281">
        <v>128062.77099999999</v>
      </c>
      <c r="O10" s="281">
        <v>117146.033</v>
      </c>
      <c r="P10" s="281">
        <v>111261.281</v>
      </c>
      <c r="Q10" s="281">
        <v>137445.622</v>
      </c>
      <c r="R10" s="281">
        <v>168336.17600000001</v>
      </c>
      <c r="S10" s="281">
        <v>189951.389</v>
      </c>
      <c r="T10" s="281">
        <v>142361.73000000001</v>
      </c>
      <c r="U10" s="281">
        <v>128287.685</v>
      </c>
      <c r="V10" s="281">
        <v>126108.295</v>
      </c>
      <c r="W10" s="281">
        <v>130738.125</v>
      </c>
      <c r="X10" s="281">
        <v>152317.715</v>
      </c>
    </row>
    <row r="11" spans="1:29">
      <c r="A11" s="92" t="s">
        <v>9</v>
      </c>
      <c r="B11" s="281">
        <v>50530</v>
      </c>
      <c r="C11" s="281">
        <v>41187</v>
      </c>
      <c r="D11" s="281">
        <v>41971</v>
      </c>
      <c r="E11" s="281">
        <v>54209</v>
      </c>
      <c r="F11" s="281">
        <v>57196</v>
      </c>
      <c r="G11" s="281">
        <v>60407</v>
      </c>
      <c r="H11" s="281">
        <v>74287</v>
      </c>
      <c r="I11" s="281">
        <v>68000</v>
      </c>
      <c r="J11" s="281">
        <v>71719</v>
      </c>
      <c r="K11" s="281">
        <v>70945</v>
      </c>
      <c r="L11" s="281">
        <v>100929</v>
      </c>
      <c r="M11" s="281">
        <v>85248</v>
      </c>
      <c r="N11" s="281">
        <v>128624</v>
      </c>
      <c r="O11" s="281">
        <v>115953</v>
      </c>
      <c r="P11" s="281">
        <v>120870.56</v>
      </c>
      <c r="Q11" s="281">
        <v>146617</v>
      </c>
      <c r="R11" s="281">
        <v>160498.39000000001</v>
      </c>
      <c r="S11" s="281">
        <v>211671.8</v>
      </c>
      <c r="T11" s="281">
        <v>230863</v>
      </c>
      <c r="U11" s="281">
        <v>163184</v>
      </c>
      <c r="V11" s="281">
        <v>180508.22</v>
      </c>
      <c r="W11" s="281">
        <v>180508</v>
      </c>
      <c r="X11" s="281">
        <v>194013.36</v>
      </c>
      <c r="Y11" s="4"/>
    </row>
    <row r="12" spans="1:29">
      <c r="A12" s="92" t="s">
        <v>8</v>
      </c>
      <c r="B12" s="281">
        <v>9702</v>
      </c>
      <c r="C12" s="281">
        <v>11045</v>
      </c>
      <c r="D12" s="281">
        <v>10762</v>
      </c>
      <c r="E12" s="281">
        <v>11001</v>
      </c>
      <c r="F12" s="281">
        <v>10321</v>
      </c>
      <c r="G12" s="281">
        <v>10255</v>
      </c>
      <c r="H12" s="281">
        <v>9124</v>
      </c>
      <c r="I12" s="281">
        <v>8500</v>
      </c>
      <c r="J12" s="281">
        <v>7116</v>
      </c>
      <c r="K12" s="281">
        <v>8293.4</v>
      </c>
      <c r="L12" s="281">
        <v>7933.5</v>
      </c>
      <c r="M12" s="281">
        <v>7843.3</v>
      </c>
      <c r="N12" s="281">
        <v>6864</v>
      </c>
      <c r="O12" s="281">
        <v>8313.2160000000003</v>
      </c>
      <c r="P12" s="281">
        <v>15435.53</v>
      </c>
      <c r="Q12" s="281">
        <v>16575.188999999998</v>
      </c>
      <c r="R12" s="281">
        <v>19236.685000000001</v>
      </c>
      <c r="S12" s="281">
        <v>26240.364000000001</v>
      </c>
      <c r="T12" s="281">
        <v>31411.079000000002</v>
      </c>
      <c r="U12" s="281">
        <v>37327.483</v>
      </c>
      <c r="V12" s="281">
        <v>29287.686000000002</v>
      </c>
      <c r="W12" s="281">
        <v>32344.824000000001</v>
      </c>
      <c r="X12" s="281">
        <v>34829.49</v>
      </c>
    </row>
    <row r="13" spans="1:29">
      <c r="A13" s="92" t="s">
        <v>6</v>
      </c>
      <c r="B13" s="281">
        <v>41530</v>
      </c>
      <c r="C13" s="281">
        <v>36556</v>
      </c>
      <c r="D13" s="281">
        <v>40432</v>
      </c>
      <c r="E13" s="281">
        <v>93543</v>
      </c>
      <c r="F13" s="281">
        <v>91954</v>
      </c>
      <c r="G13" s="281">
        <v>85778</v>
      </c>
      <c r="H13" s="281">
        <v>95080</v>
      </c>
      <c r="I13" s="281">
        <v>94151</v>
      </c>
      <c r="J13" s="281">
        <v>123047</v>
      </c>
      <c r="K13" s="281">
        <v>151500</v>
      </c>
      <c r="L13" s="281">
        <v>163419</v>
      </c>
      <c r="M13" s="281">
        <v>196076.29399999999</v>
      </c>
      <c r="N13" s="281">
        <v>211299.71100000001</v>
      </c>
      <c r="O13" s="281">
        <v>222822</v>
      </c>
      <c r="P13" s="281">
        <v>254202.53400000001</v>
      </c>
      <c r="Q13" s="281">
        <v>287267.35200000001</v>
      </c>
      <c r="R13" s="281">
        <v>300914.88299999997</v>
      </c>
      <c r="S13" s="281">
        <v>331356.78499999997</v>
      </c>
      <c r="T13" s="281">
        <v>352052.14500000002</v>
      </c>
      <c r="U13" s="281">
        <v>403590.35700000002</v>
      </c>
      <c r="V13" s="281">
        <v>391089.02</v>
      </c>
      <c r="W13" s="281">
        <v>413390.03600000002</v>
      </c>
      <c r="X13" s="281">
        <v>461913.53499999997</v>
      </c>
    </row>
    <row r="14" spans="1:29">
      <c r="A14" s="92" t="s">
        <v>17</v>
      </c>
      <c r="B14" s="281">
        <v>590744</v>
      </c>
      <c r="C14" s="281">
        <v>548847</v>
      </c>
      <c r="D14" s="281">
        <v>626156</v>
      </c>
      <c r="E14" s="281">
        <v>638349</v>
      </c>
      <c r="F14" s="281">
        <v>571391</v>
      </c>
      <c r="G14" s="281">
        <v>554187</v>
      </c>
      <c r="H14" s="281">
        <v>509858.5</v>
      </c>
      <c r="I14" s="281">
        <v>413693.5</v>
      </c>
      <c r="J14" s="281">
        <v>373427.6</v>
      </c>
      <c r="K14" s="281">
        <v>379512.6</v>
      </c>
      <c r="L14" s="281">
        <v>382624.64</v>
      </c>
      <c r="M14" s="281">
        <v>414460.12199999997</v>
      </c>
      <c r="N14" s="281">
        <v>470075.27600000001</v>
      </c>
      <c r="O14" s="281">
        <v>486174.16</v>
      </c>
      <c r="P14" s="281">
        <v>444528.94</v>
      </c>
      <c r="Q14" s="281">
        <v>510483.73</v>
      </c>
      <c r="R14" s="281">
        <v>516182.3</v>
      </c>
      <c r="S14" s="281">
        <v>501928.90299999999</v>
      </c>
      <c r="T14" s="281">
        <v>490536.68199999997</v>
      </c>
      <c r="U14" s="281">
        <v>467429.12199999997</v>
      </c>
      <c r="V14" s="281">
        <v>329990.83199999999</v>
      </c>
      <c r="W14" s="281">
        <v>411170.45400000003</v>
      </c>
      <c r="X14" s="281">
        <v>416008.90899999999</v>
      </c>
    </row>
    <row r="15" spans="1:29">
      <c r="A15" s="92" t="s">
        <v>4</v>
      </c>
      <c r="B15" s="281">
        <v>33203</v>
      </c>
      <c r="C15" s="281">
        <v>53873</v>
      </c>
      <c r="D15" s="281">
        <v>63617</v>
      </c>
      <c r="E15" s="281">
        <v>87104</v>
      </c>
      <c r="F15" s="281">
        <v>101846</v>
      </c>
      <c r="G15" s="281">
        <v>109452</v>
      </c>
      <c r="H15" s="281">
        <v>93443</v>
      </c>
      <c r="I15" s="281">
        <v>65882</v>
      </c>
      <c r="J15" s="281">
        <v>69488</v>
      </c>
      <c r="K15" s="281">
        <v>81114</v>
      </c>
      <c r="L15" s="281">
        <v>87111</v>
      </c>
      <c r="M15" s="281">
        <v>75480.998999999996</v>
      </c>
      <c r="N15" s="281">
        <v>68687</v>
      </c>
      <c r="O15" s="281">
        <v>73909.641000000003</v>
      </c>
      <c r="P15" s="281">
        <v>75377.131999999998</v>
      </c>
      <c r="Q15" s="281">
        <v>105355.182</v>
      </c>
      <c r="R15" s="281">
        <v>127547.747</v>
      </c>
      <c r="S15" s="281">
        <v>142653.17199999999</v>
      </c>
      <c r="T15" s="281">
        <v>146623.5</v>
      </c>
      <c r="U15" s="281">
        <v>142169.39199999999</v>
      </c>
      <c r="V15" s="281">
        <v>139647.60800000001</v>
      </c>
      <c r="W15" s="281">
        <v>144232.337</v>
      </c>
      <c r="X15" s="281">
        <v>137838.33199999999</v>
      </c>
    </row>
    <row r="16" spans="1:29">
      <c r="A16" s="92" t="s">
        <v>3</v>
      </c>
      <c r="B16" s="281">
        <v>667086</v>
      </c>
      <c r="C16" s="281">
        <v>785547</v>
      </c>
      <c r="D16" s="281">
        <v>797769</v>
      </c>
      <c r="E16" s="281">
        <v>847226</v>
      </c>
      <c r="F16" s="281">
        <v>917685</v>
      </c>
      <c r="G16" s="281">
        <v>831004</v>
      </c>
      <c r="H16" s="281">
        <v>635071</v>
      </c>
      <c r="I16" s="281">
        <v>696526</v>
      </c>
      <c r="J16" s="281">
        <v>661336</v>
      </c>
      <c r="K16" s="281">
        <v>528334</v>
      </c>
      <c r="L16" s="281">
        <v>645803.6</v>
      </c>
      <c r="M16" s="281">
        <v>550307.28</v>
      </c>
      <c r="N16" s="281">
        <v>725173.93400000001</v>
      </c>
      <c r="O16" s="281">
        <v>437478.76</v>
      </c>
      <c r="P16" s="281">
        <v>616469.00300000003</v>
      </c>
      <c r="Q16" s="281">
        <v>579065.42700000003</v>
      </c>
      <c r="R16" s="281">
        <v>630184.30700000003</v>
      </c>
      <c r="S16" s="281">
        <v>536264.09600000002</v>
      </c>
      <c r="T16" s="281">
        <v>578377.82799999998</v>
      </c>
      <c r="U16" s="281">
        <v>456228.52399999998</v>
      </c>
      <c r="V16" s="281">
        <v>613435.47600000002</v>
      </c>
      <c r="W16" s="281">
        <v>504475.85700000002</v>
      </c>
      <c r="X16" s="281">
        <v>484805.55</v>
      </c>
    </row>
    <row r="17" spans="1:25">
      <c r="A17" s="92" t="s">
        <v>32</v>
      </c>
      <c r="B17" s="281">
        <v>328474</v>
      </c>
      <c r="C17" s="281">
        <v>343287.74300000002</v>
      </c>
      <c r="D17" s="281">
        <v>331687</v>
      </c>
      <c r="E17" s="281">
        <v>356691.74699999997</v>
      </c>
      <c r="F17" s="281">
        <v>367257.68</v>
      </c>
      <c r="G17" s="281">
        <v>378854</v>
      </c>
      <c r="H17" s="281">
        <v>339636</v>
      </c>
      <c r="I17" s="281">
        <v>430711</v>
      </c>
      <c r="J17" s="281">
        <v>331503</v>
      </c>
      <c r="K17" s="281">
        <v>340676</v>
      </c>
      <c r="L17" s="281">
        <v>358729.5</v>
      </c>
      <c r="M17" s="281">
        <v>356202.22899999999</v>
      </c>
      <c r="N17" s="281">
        <v>389399.04100000003</v>
      </c>
      <c r="O17" s="281">
        <v>390009.18199999997</v>
      </c>
      <c r="P17" s="281">
        <v>351910.55099999998</v>
      </c>
      <c r="Q17" s="281">
        <v>385613.65600000002</v>
      </c>
      <c r="R17" s="281">
        <v>383167.745</v>
      </c>
      <c r="S17" s="281">
        <v>408448.73</v>
      </c>
      <c r="T17" s="281">
        <v>394845.962</v>
      </c>
      <c r="U17" s="281">
        <v>486450.658</v>
      </c>
      <c r="V17" s="281">
        <v>491837.32299999997</v>
      </c>
      <c r="W17" s="281">
        <v>542679.76899999997</v>
      </c>
      <c r="X17" s="281">
        <v>548788.80700000003</v>
      </c>
    </row>
    <row r="18" spans="1:25">
      <c r="A18" s="92" t="s">
        <v>1</v>
      </c>
      <c r="B18" s="281">
        <v>70911</v>
      </c>
      <c r="C18" s="281">
        <v>67520</v>
      </c>
      <c r="D18" s="281">
        <v>67630</v>
      </c>
      <c r="E18" s="281">
        <v>70833</v>
      </c>
      <c r="F18" s="281">
        <v>72850</v>
      </c>
      <c r="G18" s="281">
        <v>70873</v>
      </c>
      <c r="H18" s="281">
        <v>65447</v>
      </c>
      <c r="I18" s="281">
        <v>79418</v>
      </c>
      <c r="J18" s="281">
        <v>85044</v>
      </c>
      <c r="K18" s="281">
        <v>93221</v>
      </c>
      <c r="L18" s="281">
        <v>86686</v>
      </c>
      <c r="M18" s="281">
        <v>79894</v>
      </c>
      <c r="N18" s="281">
        <v>100626</v>
      </c>
      <c r="O18" s="281">
        <v>108058</v>
      </c>
      <c r="P18" s="281">
        <v>106507</v>
      </c>
      <c r="Q18" s="281">
        <v>112818</v>
      </c>
      <c r="R18" s="281">
        <v>113575</v>
      </c>
      <c r="S18" s="281">
        <v>122603.1</v>
      </c>
      <c r="T18" s="281">
        <v>128103</v>
      </c>
      <c r="U18" s="281">
        <v>135943</v>
      </c>
      <c r="V18" s="281">
        <v>152506</v>
      </c>
      <c r="W18" s="281">
        <v>168480</v>
      </c>
      <c r="X18" s="281">
        <v>185076</v>
      </c>
      <c r="Y18" s="4"/>
    </row>
    <row r="19" spans="1:25">
      <c r="A19" s="92" t="s">
        <v>23</v>
      </c>
      <c r="B19" s="281">
        <v>15265</v>
      </c>
      <c r="C19" s="281">
        <v>14585</v>
      </c>
      <c r="D19" s="281">
        <v>13763</v>
      </c>
      <c r="E19" s="281">
        <v>13250</v>
      </c>
      <c r="F19" s="281">
        <v>13505</v>
      </c>
      <c r="G19" s="281">
        <v>12922</v>
      </c>
      <c r="H19" s="281">
        <v>13000</v>
      </c>
      <c r="I19" s="281">
        <v>13050</v>
      </c>
      <c r="J19" s="281">
        <v>16652</v>
      </c>
      <c r="K19" s="281">
        <v>18152</v>
      </c>
      <c r="L19" s="281">
        <v>20032</v>
      </c>
      <c r="M19" s="281">
        <v>32482</v>
      </c>
      <c r="N19" s="281">
        <v>35991</v>
      </c>
      <c r="O19" s="281">
        <v>42592</v>
      </c>
      <c r="P19" s="281">
        <v>49746.815000000002</v>
      </c>
      <c r="Q19" s="281">
        <v>46011.360000000001</v>
      </c>
      <c r="R19" s="281">
        <v>50857.392999999996</v>
      </c>
      <c r="S19" s="281">
        <v>49167.406000000003</v>
      </c>
      <c r="T19" s="281">
        <v>48066.29</v>
      </c>
      <c r="U19" s="281">
        <v>46925.267999999996</v>
      </c>
      <c r="V19" s="281">
        <v>47947.898999999998</v>
      </c>
      <c r="W19" s="281">
        <v>27791.82</v>
      </c>
      <c r="X19" s="281">
        <v>34514.01</v>
      </c>
    </row>
    <row r="20" spans="1:25">
      <c r="A20" s="17"/>
      <c r="B20" s="17"/>
      <c r="C20" s="17"/>
      <c r="D20" s="17"/>
      <c r="E20" s="17"/>
      <c r="F20" s="17"/>
      <c r="G20" s="17"/>
      <c r="H20" s="17"/>
      <c r="I20" s="17"/>
      <c r="J20" s="17"/>
      <c r="K20" s="17"/>
      <c r="L20" s="17"/>
      <c r="M20" s="17"/>
      <c r="N20" s="17"/>
      <c r="O20" s="17"/>
      <c r="P20" s="17"/>
      <c r="Q20" s="17"/>
      <c r="R20" s="17"/>
      <c r="S20" s="17"/>
      <c r="T20" s="17"/>
    </row>
    <row r="21" spans="1:25" ht="15" customHeight="1">
      <c r="A21" s="44" t="s">
        <v>18</v>
      </c>
      <c r="B21" s="17"/>
      <c r="D21" s="17"/>
      <c r="E21" s="17"/>
      <c r="F21" s="17"/>
      <c r="G21" s="17"/>
      <c r="H21" s="17"/>
      <c r="I21" s="17"/>
      <c r="J21" s="17"/>
      <c r="K21" s="17"/>
      <c r="L21" s="17"/>
      <c r="M21" s="17"/>
      <c r="N21" s="17"/>
      <c r="O21" s="17"/>
      <c r="P21" s="17"/>
      <c r="Q21" s="17"/>
      <c r="R21" s="43"/>
      <c r="S21" s="43"/>
      <c r="T21" s="43"/>
    </row>
    <row r="22" spans="1:25">
      <c r="A22" s="53" t="s">
        <v>3249</v>
      </c>
    </row>
  </sheetData>
  <conditionalFormatting sqref="B3:X3">
    <cfRule type="expression" dxfId="31" priority="1" stopIfTrue="1">
      <formula>ISNA(ACTIVECELL)</formula>
    </cfRule>
  </conditionalFormatting>
  <hyperlinks>
    <hyperlink ref="Z3" location="Content!A1" display="Back to content page" xr:uid="{00000000-0004-0000-3901-000000000000}"/>
    <hyperlink ref="A22" r:id="rId1" xr:uid="{BCB14EC1-8298-47A3-B951-690BB9B552EF}"/>
  </hyperlinks>
  <pageMargins left="0.7" right="0.7" top="0.75" bottom="0.75" header="0.3" footer="0.3"/>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EDD69-466B-440B-BF86-0AD75E93FF1B}">
  <dimension ref="A1:P32"/>
  <sheetViews>
    <sheetView workbookViewId="0"/>
  </sheetViews>
  <sheetFormatPr defaultRowHeight="14.4"/>
  <cols>
    <col min="1" max="1" width="32.6640625" customWidth="1"/>
    <col min="2" max="2" width="10.109375" bestFit="1" customWidth="1"/>
  </cols>
  <sheetData>
    <row r="1" spans="1:16">
      <c r="A1" s="18" t="s">
        <v>2878</v>
      </c>
    </row>
    <row r="3" spans="1:16">
      <c r="A3" s="215" t="s">
        <v>2526</v>
      </c>
      <c r="B3" s="3">
        <v>2000</v>
      </c>
      <c r="C3" s="3">
        <v>2005</v>
      </c>
      <c r="D3" s="3">
        <v>2010</v>
      </c>
      <c r="E3" s="3">
        <v>2012</v>
      </c>
      <c r="F3" s="3">
        <v>2014</v>
      </c>
      <c r="G3" s="3">
        <v>2016</v>
      </c>
      <c r="H3" s="3">
        <v>2017</v>
      </c>
      <c r="I3" s="3">
        <v>2018</v>
      </c>
      <c r="J3" s="3">
        <v>2019</v>
      </c>
      <c r="K3" s="3">
        <v>2020</v>
      </c>
      <c r="L3" s="3">
        <v>2021</v>
      </c>
      <c r="M3" s="3">
        <v>2022</v>
      </c>
      <c r="P3" s="1" t="s">
        <v>528</v>
      </c>
    </row>
    <row r="4" spans="1:16">
      <c r="A4" s="92" t="s">
        <v>13</v>
      </c>
      <c r="B4" s="539"/>
      <c r="C4" s="539"/>
      <c r="D4" s="539"/>
      <c r="E4" s="539"/>
      <c r="F4" s="539"/>
      <c r="G4" s="539"/>
      <c r="H4" s="539"/>
      <c r="I4" s="539"/>
      <c r="J4" s="539"/>
      <c r="K4" s="539"/>
      <c r="L4" s="539"/>
      <c r="M4" s="539"/>
    </row>
    <row r="5" spans="1:16">
      <c r="A5" s="92" t="s">
        <v>12</v>
      </c>
      <c r="B5" s="539">
        <v>2423</v>
      </c>
      <c r="C5" s="539">
        <v>2652</v>
      </c>
      <c r="D5" s="539">
        <v>2925</v>
      </c>
      <c r="E5" s="539">
        <v>2992</v>
      </c>
      <c r="F5" s="539">
        <v>2992</v>
      </c>
      <c r="G5" s="539">
        <v>2992</v>
      </c>
      <c r="H5" s="539">
        <v>2992</v>
      </c>
      <c r="I5" s="539">
        <v>2992</v>
      </c>
      <c r="J5" s="539">
        <v>2992</v>
      </c>
      <c r="K5" s="539">
        <v>3044</v>
      </c>
      <c r="L5" s="539">
        <v>3044</v>
      </c>
      <c r="M5" s="539">
        <v>3044</v>
      </c>
    </row>
    <row r="6" spans="1:16">
      <c r="A6" s="92" t="s">
        <v>483</v>
      </c>
      <c r="B6" s="539"/>
      <c r="C6" s="539"/>
      <c r="D6" s="539"/>
      <c r="E6" s="539"/>
      <c r="F6" s="539"/>
      <c r="G6" s="539"/>
      <c r="H6" s="539"/>
      <c r="I6" s="539"/>
      <c r="J6" s="539"/>
      <c r="K6" s="539"/>
      <c r="L6" s="539"/>
      <c r="M6" s="539"/>
    </row>
    <row r="7" spans="1:16">
      <c r="A7" s="92" t="s">
        <v>89</v>
      </c>
      <c r="B7" s="539"/>
      <c r="C7" s="539"/>
      <c r="D7" s="539"/>
      <c r="E7" s="539"/>
      <c r="F7" s="539"/>
      <c r="G7" s="539"/>
      <c r="H7" s="539"/>
      <c r="I7" s="539"/>
      <c r="J7" s="539"/>
      <c r="K7" s="539"/>
      <c r="L7" s="539"/>
      <c r="M7" s="539"/>
    </row>
    <row r="8" spans="1:16">
      <c r="A8" s="92" t="s">
        <v>482</v>
      </c>
      <c r="B8" s="539">
        <v>577</v>
      </c>
      <c r="C8" s="539">
        <v>694</v>
      </c>
      <c r="D8" s="539">
        <v>737</v>
      </c>
      <c r="E8" s="539">
        <v>740</v>
      </c>
      <c r="F8" s="539">
        <v>742</v>
      </c>
      <c r="G8" s="539">
        <v>746</v>
      </c>
      <c r="H8" s="539">
        <v>746</v>
      </c>
      <c r="I8" s="539">
        <v>746</v>
      </c>
      <c r="J8" s="539">
        <v>746</v>
      </c>
      <c r="K8" s="539">
        <v>746</v>
      </c>
      <c r="L8" s="539">
        <v>746</v>
      </c>
      <c r="M8" s="539">
        <v>746</v>
      </c>
    </row>
    <row r="9" spans="1:16">
      <c r="A9" s="92" t="s">
        <v>11</v>
      </c>
      <c r="B9" s="539">
        <v>479</v>
      </c>
      <c r="C9" s="539">
        <v>1575</v>
      </c>
      <c r="D9" s="539">
        <v>3183</v>
      </c>
      <c r="E9" s="539">
        <v>3183</v>
      </c>
      <c r="F9" s="539">
        <v>3183</v>
      </c>
      <c r="G9" s="539">
        <v>3367</v>
      </c>
      <c r="H9" s="539">
        <v>3582</v>
      </c>
      <c r="I9" s="539">
        <v>3582</v>
      </c>
      <c r="J9" s="539">
        <v>3582</v>
      </c>
      <c r="K9" s="539">
        <v>3582</v>
      </c>
      <c r="L9" s="539">
        <v>3582</v>
      </c>
      <c r="M9" s="539">
        <v>3582</v>
      </c>
    </row>
    <row r="10" spans="1:16">
      <c r="A10" s="28" t="s">
        <v>10</v>
      </c>
      <c r="B10" s="539">
        <v>8794</v>
      </c>
      <c r="C10" s="539">
        <v>8798</v>
      </c>
      <c r="D10" s="539">
        <v>8801</v>
      </c>
      <c r="E10" s="539">
        <v>8801</v>
      </c>
      <c r="F10" s="539">
        <v>8801</v>
      </c>
      <c r="G10" s="539">
        <v>8801</v>
      </c>
      <c r="H10" s="539">
        <v>8801</v>
      </c>
      <c r="I10" s="539">
        <v>8801</v>
      </c>
      <c r="J10" s="539">
        <v>7858</v>
      </c>
      <c r="K10" s="539">
        <v>7825</v>
      </c>
      <c r="L10" s="539">
        <v>7825</v>
      </c>
      <c r="M10" s="539">
        <v>7829</v>
      </c>
    </row>
    <row r="11" spans="1:16">
      <c r="A11" s="92" t="s">
        <v>9</v>
      </c>
      <c r="B11" s="539">
        <v>2019</v>
      </c>
      <c r="C11" s="539">
        <v>2165</v>
      </c>
      <c r="D11" s="539">
        <v>2760</v>
      </c>
      <c r="E11" s="539">
        <v>2793</v>
      </c>
      <c r="F11" s="539">
        <v>3001</v>
      </c>
      <c r="G11" s="539">
        <v>3253</v>
      </c>
      <c r="H11" s="539">
        <v>3253</v>
      </c>
      <c r="I11" s="539">
        <v>3253</v>
      </c>
      <c r="J11" s="539">
        <v>3253</v>
      </c>
      <c r="K11" s="539">
        <v>3253</v>
      </c>
      <c r="L11" s="539">
        <v>3253</v>
      </c>
      <c r="M11" s="539">
        <v>3253</v>
      </c>
    </row>
    <row r="12" spans="1:16">
      <c r="A12" s="92" t="s">
        <v>8</v>
      </c>
      <c r="B12" s="539"/>
      <c r="C12" s="539"/>
      <c r="D12" s="539"/>
      <c r="E12" s="539"/>
      <c r="F12" s="539"/>
      <c r="G12" s="539"/>
      <c r="H12" s="539"/>
      <c r="I12" s="539"/>
      <c r="J12" s="539"/>
      <c r="K12" s="539"/>
      <c r="L12" s="539"/>
      <c r="M12" s="539"/>
    </row>
    <row r="13" spans="1:16">
      <c r="A13" s="92" t="s">
        <v>6</v>
      </c>
      <c r="B13" s="539"/>
      <c r="C13" s="539"/>
      <c r="D13" s="539"/>
      <c r="E13" s="539"/>
      <c r="F13" s="539"/>
      <c r="G13" s="539"/>
      <c r="H13" s="539"/>
      <c r="I13" s="539"/>
      <c r="J13" s="539"/>
      <c r="K13" s="539"/>
      <c r="L13" s="539"/>
      <c r="M13" s="539"/>
    </row>
    <row r="14" spans="1:16">
      <c r="A14" s="92" t="s">
        <v>17</v>
      </c>
      <c r="B14" s="539">
        <v>1269</v>
      </c>
      <c r="C14" s="539">
        <v>1775</v>
      </c>
      <c r="D14" s="539">
        <v>1775</v>
      </c>
      <c r="E14" s="539">
        <v>1906</v>
      </c>
      <c r="F14" s="539">
        <v>1935</v>
      </c>
      <c r="G14" s="539">
        <v>1967</v>
      </c>
      <c r="H14" s="539">
        <v>1967</v>
      </c>
      <c r="I14" s="539">
        <v>2110</v>
      </c>
      <c r="J14" s="539">
        <v>2153</v>
      </c>
      <c r="K14" s="539">
        <v>2153</v>
      </c>
      <c r="L14" s="539">
        <v>2153</v>
      </c>
      <c r="M14" s="539">
        <v>2153</v>
      </c>
    </row>
    <row r="15" spans="1:16">
      <c r="A15" s="92" t="s">
        <v>4</v>
      </c>
      <c r="B15" s="539"/>
      <c r="C15" s="539"/>
      <c r="D15" s="539"/>
      <c r="E15" s="539"/>
      <c r="F15" s="539"/>
      <c r="G15" s="539"/>
      <c r="H15" s="539"/>
      <c r="I15" s="539"/>
      <c r="J15" s="539"/>
      <c r="K15" s="539"/>
      <c r="L15" s="539"/>
      <c r="M15" s="539"/>
    </row>
    <row r="16" spans="1:16">
      <c r="A16" s="92" t="s">
        <v>3</v>
      </c>
      <c r="B16" s="539">
        <v>1791</v>
      </c>
      <c r="C16" s="539">
        <v>5530</v>
      </c>
      <c r="D16" s="539">
        <v>6045</v>
      </c>
      <c r="E16" s="539">
        <v>6106</v>
      </c>
      <c r="F16" s="539">
        <v>6314</v>
      </c>
      <c r="G16" s="539">
        <v>6526</v>
      </c>
      <c r="H16" s="539">
        <v>6704</v>
      </c>
      <c r="I16" s="539">
        <v>6768</v>
      </c>
      <c r="J16" s="539">
        <v>6842</v>
      </c>
      <c r="K16" s="539">
        <v>6842</v>
      </c>
      <c r="L16" s="539">
        <v>6871</v>
      </c>
      <c r="M16" s="539">
        <v>6924</v>
      </c>
    </row>
    <row r="17" spans="1:13">
      <c r="A17" s="92" t="s">
        <v>32</v>
      </c>
      <c r="B17" s="539">
        <v>2521</v>
      </c>
      <c r="C17" s="539">
        <v>4373</v>
      </c>
      <c r="D17" s="539">
        <v>5269</v>
      </c>
      <c r="E17" s="539">
        <v>5613</v>
      </c>
      <c r="F17" s="539">
        <v>5846</v>
      </c>
      <c r="G17" s="539">
        <v>5966</v>
      </c>
      <c r="H17" s="539">
        <v>5966</v>
      </c>
      <c r="I17" s="539">
        <v>5977</v>
      </c>
      <c r="J17" s="539">
        <v>6751</v>
      </c>
      <c r="K17" s="539">
        <v>7279</v>
      </c>
      <c r="L17" s="539">
        <v>7279</v>
      </c>
      <c r="M17" s="539">
        <v>7279</v>
      </c>
    </row>
    <row r="18" spans="1:13">
      <c r="A18" s="92" t="s">
        <v>1</v>
      </c>
      <c r="B18" s="539">
        <v>4523</v>
      </c>
      <c r="C18" s="539">
        <v>5918</v>
      </c>
      <c r="D18" s="539">
        <v>6482</v>
      </c>
      <c r="E18" s="539">
        <v>7058</v>
      </c>
      <c r="F18" s="539">
        <v>7252</v>
      </c>
      <c r="G18" s="539">
        <v>7252</v>
      </c>
      <c r="H18" s="539">
        <v>7252</v>
      </c>
      <c r="I18" s="539">
        <v>7583</v>
      </c>
      <c r="J18" s="539">
        <v>7583</v>
      </c>
      <c r="K18" s="539">
        <v>7583</v>
      </c>
      <c r="L18" s="539">
        <v>7583</v>
      </c>
      <c r="M18" s="539">
        <v>7583</v>
      </c>
    </row>
    <row r="19" spans="1:13">
      <c r="A19" s="92" t="s">
        <v>23</v>
      </c>
      <c r="B19" s="539">
        <v>1786</v>
      </c>
      <c r="C19" s="539">
        <v>2045</v>
      </c>
      <c r="D19" s="539">
        <v>5130</v>
      </c>
      <c r="E19" s="539">
        <v>6069</v>
      </c>
      <c r="F19" s="539">
        <v>6135</v>
      </c>
      <c r="G19" s="539">
        <v>6171</v>
      </c>
      <c r="H19" s="539">
        <v>6231</v>
      </c>
      <c r="I19" s="539">
        <v>6231</v>
      </c>
      <c r="J19" s="539">
        <v>6231</v>
      </c>
      <c r="K19" s="539">
        <v>6231</v>
      </c>
      <c r="L19" s="539">
        <v>6231</v>
      </c>
      <c r="M19" s="539">
        <v>6231</v>
      </c>
    </row>
    <row r="21" spans="1:13">
      <c r="A21" s="136" t="s">
        <v>18</v>
      </c>
    </row>
    <row r="22" spans="1:13">
      <c r="A22" s="17" t="s">
        <v>3107</v>
      </c>
      <c r="E22" s="620"/>
      <c r="F22" s="620"/>
      <c r="G22" s="620"/>
      <c r="H22" s="620"/>
      <c r="I22" s="620"/>
      <c r="J22" s="620"/>
      <c r="K22" s="620"/>
      <c r="L22" s="620"/>
      <c r="M22" s="620"/>
    </row>
    <row r="23" spans="1:13">
      <c r="A23" t="s">
        <v>3106</v>
      </c>
      <c r="E23" s="7"/>
    </row>
    <row r="24" spans="1:13">
      <c r="E24" s="7"/>
    </row>
    <row r="25" spans="1:13">
      <c r="E25" s="7"/>
    </row>
    <row r="26" spans="1:13">
      <c r="E26" s="7"/>
    </row>
    <row r="27" spans="1:13">
      <c r="E27" s="7"/>
    </row>
    <row r="28" spans="1:13">
      <c r="E28" s="7"/>
    </row>
    <row r="29" spans="1:13">
      <c r="E29" s="7"/>
    </row>
    <row r="30" spans="1:13">
      <c r="E30" s="7"/>
    </row>
    <row r="31" spans="1:13">
      <c r="E31" s="7"/>
    </row>
    <row r="32" spans="1:13">
      <c r="E32" s="7"/>
    </row>
  </sheetData>
  <hyperlinks>
    <hyperlink ref="P3" location="Content!A1" display="Back to content page" xr:uid="{DE8EF4A2-EB74-4119-B02A-4731763FDE9B}"/>
  </hyperlinks>
  <pageMargins left="0.7" right="0.7" top="0.75" bottom="0.75" header="0.3" footer="0.3"/>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ED79E-EAEE-4B49-8D47-47B5655E858E}">
  <dimension ref="A1:N23"/>
  <sheetViews>
    <sheetView workbookViewId="0"/>
  </sheetViews>
  <sheetFormatPr defaultRowHeight="14.4"/>
  <cols>
    <col min="1" max="1" width="24.77734375" customWidth="1"/>
  </cols>
  <sheetData>
    <row r="1" spans="1:14">
      <c r="A1" s="18" t="s">
        <v>3108</v>
      </c>
    </row>
    <row r="3" spans="1:14">
      <c r="A3" s="215" t="s">
        <v>2526</v>
      </c>
      <c r="B3" s="3">
        <v>2013</v>
      </c>
      <c r="C3" s="3">
        <v>2014</v>
      </c>
      <c r="D3" s="3">
        <v>2015</v>
      </c>
      <c r="E3" s="3">
        <v>2016</v>
      </c>
      <c r="F3" s="3">
        <v>2017</v>
      </c>
      <c r="G3" s="3">
        <v>2018</v>
      </c>
      <c r="H3" s="3">
        <v>2019</v>
      </c>
      <c r="I3" s="3">
        <v>2020</v>
      </c>
      <c r="J3" s="3">
        <v>2021</v>
      </c>
      <c r="K3" s="3">
        <v>2022</v>
      </c>
      <c r="N3" s="1" t="s">
        <v>528</v>
      </c>
    </row>
    <row r="4" spans="1:14">
      <c r="A4" s="92" t="s">
        <v>13</v>
      </c>
      <c r="B4" s="495">
        <v>28.587029999999999</v>
      </c>
      <c r="C4" s="495">
        <v>24.907720000000001</v>
      </c>
      <c r="D4" s="495">
        <v>14.5443</v>
      </c>
      <c r="E4" s="495">
        <v>26.914929999999998</v>
      </c>
      <c r="F4" s="495">
        <v>21.44285</v>
      </c>
      <c r="G4" s="495">
        <v>28.684570000000001</v>
      </c>
      <c r="H4" s="495">
        <v>30.249079999999999</v>
      </c>
      <c r="I4" s="495">
        <v>22.45393</v>
      </c>
      <c r="J4" s="495">
        <v>28.716190000000001</v>
      </c>
      <c r="K4" s="495">
        <v>33.818339999999999</v>
      </c>
    </row>
    <row r="5" spans="1:14">
      <c r="A5" s="92" t="s">
        <v>12</v>
      </c>
      <c r="B5" s="495">
        <v>12.096769999999999</v>
      </c>
      <c r="C5" s="495">
        <v>11.53607</v>
      </c>
      <c r="D5" s="495">
        <v>9.6431900000000006</v>
      </c>
      <c r="E5" s="495">
        <v>9.5654699999999995</v>
      </c>
      <c r="F5" s="495">
        <v>7.3323900000000002</v>
      </c>
      <c r="G5" s="495">
        <v>7.6756399999999996</v>
      </c>
      <c r="H5" s="495">
        <v>8.3135499999999993</v>
      </c>
      <c r="I5" s="495">
        <v>1.1404000000000001</v>
      </c>
      <c r="J5" s="495">
        <v>6.11775</v>
      </c>
      <c r="K5" s="495">
        <v>3.61836</v>
      </c>
    </row>
    <row r="6" spans="1:14">
      <c r="A6" s="92" t="s">
        <v>483</v>
      </c>
      <c r="B6" s="495">
        <v>4.1342600000000003</v>
      </c>
      <c r="C6" s="495">
        <v>3.3220700000000001</v>
      </c>
      <c r="D6" s="495">
        <v>4.0256600000000002</v>
      </c>
      <c r="E6" s="495">
        <v>3.0764399999999998</v>
      </c>
      <c r="F6" s="495">
        <v>1.5409200000000001</v>
      </c>
      <c r="G6" s="495">
        <v>2.3087300000000002</v>
      </c>
      <c r="H6" s="495">
        <v>5.7330100000000002</v>
      </c>
      <c r="I6" s="495">
        <v>6.9712699999999996</v>
      </c>
      <c r="J6" s="495">
        <v>7.5872000000000002</v>
      </c>
      <c r="K6" s="495">
        <v>44.222569999999997</v>
      </c>
    </row>
    <row r="7" spans="1:14">
      <c r="A7" s="92" t="s">
        <v>573</v>
      </c>
      <c r="B7" s="495">
        <v>102.34461</v>
      </c>
      <c r="C7" s="495">
        <v>109.07013999999999</v>
      </c>
      <c r="D7" s="495">
        <v>88.869020000000006</v>
      </c>
      <c r="E7" s="495">
        <v>98.249480000000005</v>
      </c>
      <c r="F7" s="495">
        <v>91.382909999999995</v>
      </c>
      <c r="G7" s="495">
        <v>108.65994999999999</v>
      </c>
      <c r="H7" s="495">
        <v>122.04156</v>
      </c>
      <c r="I7" s="495">
        <v>124.72238</v>
      </c>
      <c r="J7" s="495">
        <v>97.031999999999996</v>
      </c>
      <c r="K7" s="495">
        <v>183.43751</v>
      </c>
    </row>
    <row r="8" spans="1:14">
      <c r="A8" s="92" t="s">
        <v>482</v>
      </c>
      <c r="B8" s="495">
        <v>23.63824</v>
      </c>
      <c r="C8" s="495">
        <v>9.74709</v>
      </c>
      <c r="D8" s="495">
        <v>20.32582</v>
      </c>
      <c r="E8" s="495">
        <v>7.9795499999999997</v>
      </c>
      <c r="F8" s="495">
        <v>27.081589999999998</v>
      </c>
      <c r="G8" s="495">
        <v>22.245609999999999</v>
      </c>
      <c r="H8" s="495">
        <v>20.933949999999999</v>
      </c>
      <c r="I8" s="495">
        <v>28.51925</v>
      </c>
      <c r="J8" s="495">
        <v>32.465820000000001</v>
      </c>
      <c r="K8" s="495">
        <v>50.123800000000003</v>
      </c>
    </row>
    <row r="9" spans="1:14">
      <c r="A9" s="92" t="s">
        <v>11</v>
      </c>
      <c r="B9" s="495">
        <v>4.3787000000000003</v>
      </c>
      <c r="C9" s="495">
        <v>5.6129899999999999</v>
      </c>
      <c r="D9" s="495">
        <v>2.49478</v>
      </c>
      <c r="E9" s="495">
        <v>4.8000800000000003</v>
      </c>
      <c r="F9" s="495">
        <v>1.63757</v>
      </c>
      <c r="G9" s="495">
        <v>4.2537399999999996</v>
      </c>
      <c r="H9" s="495">
        <v>12.025460000000001</v>
      </c>
      <c r="I9" s="495">
        <v>8.7869200000000003</v>
      </c>
      <c r="J9" s="495">
        <v>9.8651400000000002</v>
      </c>
      <c r="K9" s="495">
        <v>10.056710000000001</v>
      </c>
    </row>
    <row r="10" spans="1:14">
      <c r="A10" s="92" t="s">
        <v>10</v>
      </c>
      <c r="B10" s="495">
        <v>48.36148</v>
      </c>
      <c r="C10" s="495">
        <v>71.452340000000007</v>
      </c>
      <c r="D10" s="495">
        <v>61.240740000000002</v>
      </c>
      <c r="E10" s="495">
        <v>137.89059</v>
      </c>
      <c r="F10" s="495">
        <v>101.39263</v>
      </c>
      <c r="G10" s="495">
        <v>91.303659999999994</v>
      </c>
      <c r="H10" s="495">
        <v>91.137259999999998</v>
      </c>
      <c r="I10" s="495">
        <v>103.86991</v>
      </c>
      <c r="J10" s="495">
        <v>100.37951</v>
      </c>
      <c r="K10" s="495">
        <v>102.58513000000001</v>
      </c>
    </row>
    <row r="11" spans="1:14">
      <c r="A11" s="92" t="s">
        <v>9</v>
      </c>
      <c r="B11" s="495">
        <v>131.2809</v>
      </c>
      <c r="C11" s="495">
        <v>127.22508000000001</v>
      </c>
      <c r="D11" s="495">
        <v>149.60771</v>
      </c>
      <c r="E11" s="495">
        <v>182.73997</v>
      </c>
      <c r="F11" s="495">
        <v>213.4366</v>
      </c>
      <c r="G11" s="495">
        <v>155.22764000000001</v>
      </c>
      <c r="H11" s="495">
        <v>126.83905</v>
      </c>
      <c r="I11" s="495">
        <v>142.25518</v>
      </c>
      <c r="J11" s="495">
        <v>172.68096</v>
      </c>
      <c r="K11" s="495">
        <v>159.94103000000001</v>
      </c>
    </row>
    <row r="12" spans="1:14">
      <c r="A12" s="92" t="s">
        <v>8</v>
      </c>
      <c r="B12" s="495">
        <v>0.29225000000000001</v>
      </c>
      <c r="C12" s="495">
        <v>1.2442299999999999</v>
      </c>
      <c r="D12" s="495">
        <v>5.0600000000000003E-3</v>
      </c>
      <c r="E12" s="495">
        <v>2.2082099999999998</v>
      </c>
      <c r="F12" s="495">
        <v>2.41913</v>
      </c>
      <c r="G12" s="495">
        <v>4.9677100000000003</v>
      </c>
      <c r="H12" s="495">
        <v>6.5504199999999999</v>
      </c>
      <c r="I12" s="495">
        <v>2.7263299999999999</v>
      </c>
      <c r="J12" s="495">
        <v>4.5598599999999996</v>
      </c>
      <c r="K12" s="495">
        <v>5.9330800000000004</v>
      </c>
    </row>
    <row r="13" spans="1:14">
      <c r="A13" s="92" t="s">
        <v>6</v>
      </c>
      <c r="B13" s="495">
        <v>189.78102999999999</v>
      </c>
      <c r="C13" s="495">
        <v>149.40102999999999</v>
      </c>
      <c r="D13" s="495">
        <v>230.95679000000001</v>
      </c>
      <c r="E13" s="495">
        <v>189.72431</v>
      </c>
      <c r="F13" s="495">
        <v>171.5461</v>
      </c>
      <c r="G13" s="495">
        <v>147.47336999999999</v>
      </c>
      <c r="H13" s="495">
        <v>141.01843</v>
      </c>
      <c r="I13" s="495">
        <v>119.75227</v>
      </c>
      <c r="J13" s="495">
        <v>176.22732999999999</v>
      </c>
      <c r="K13" s="495">
        <v>197.40092999999999</v>
      </c>
    </row>
    <row r="14" spans="1:14">
      <c r="A14" s="92" t="s">
        <v>17</v>
      </c>
      <c r="B14" s="495">
        <v>29.124479999999998</v>
      </c>
      <c r="C14" s="495">
        <v>34.115670000000001</v>
      </c>
      <c r="D14" s="495">
        <v>17.500309999999999</v>
      </c>
      <c r="E14" s="495">
        <v>17.875530000000001</v>
      </c>
      <c r="F14" s="495">
        <v>14.56732</v>
      </c>
      <c r="G14" s="495">
        <v>22.527149999999999</v>
      </c>
      <c r="H14" s="495">
        <v>26.448889999999999</v>
      </c>
      <c r="I14" s="495">
        <v>19.24625</v>
      </c>
      <c r="J14" s="495">
        <v>15.80729</v>
      </c>
      <c r="K14" s="495">
        <v>17.016999999999999</v>
      </c>
    </row>
    <row r="15" spans="1:14">
      <c r="A15" s="92" t="s">
        <v>4</v>
      </c>
      <c r="B15" s="495">
        <v>0.10589999999999999</v>
      </c>
      <c r="C15" s="495">
        <v>0.41786000000000001</v>
      </c>
      <c r="D15" s="495">
        <v>2.3925999999999998</v>
      </c>
      <c r="E15" s="495">
        <v>0.68559000000000003</v>
      </c>
      <c r="F15" s="495">
        <v>4.5727599999999997</v>
      </c>
      <c r="G15" s="495"/>
      <c r="H15" s="495"/>
      <c r="I15" s="495"/>
      <c r="J15" s="495"/>
      <c r="K15" s="495"/>
    </row>
    <row r="16" spans="1:14">
      <c r="A16" s="92" t="s">
        <v>3</v>
      </c>
      <c r="B16" s="495">
        <v>12.93346</v>
      </c>
      <c r="C16" s="495">
        <v>11.270149999999999</v>
      </c>
      <c r="D16" s="495">
        <v>12.13531</v>
      </c>
      <c r="E16" s="495">
        <v>13.27497</v>
      </c>
      <c r="F16" s="495">
        <v>11.516109999999999</v>
      </c>
      <c r="G16" s="495">
        <v>18.02176</v>
      </c>
      <c r="H16" s="495">
        <v>27.201070000000001</v>
      </c>
      <c r="I16" s="495">
        <v>29.023869999999999</v>
      </c>
      <c r="J16" s="495">
        <v>29.5349</v>
      </c>
      <c r="K16" s="495">
        <v>35.72871</v>
      </c>
    </row>
    <row r="17" spans="1:11">
      <c r="A17" s="92" t="s">
        <v>32</v>
      </c>
      <c r="B17" s="495">
        <v>166.21250000000001</v>
      </c>
      <c r="C17" s="495">
        <v>160.36636999999999</v>
      </c>
      <c r="D17" s="495">
        <v>140.07936000000001</v>
      </c>
      <c r="E17" s="495">
        <v>185.67312000000001</v>
      </c>
      <c r="F17" s="495">
        <v>223.36148</v>
      </c>
      <c r="G17" s="495">
        <v>202.21940000000001</v>
      </c>
      <c r="H17" s="495">
        <v>159.41914</v>
      </c>
      <c r="I17" s="495">
        <v>97.504540000000006</v>
      </c>
      <c r="J17" s="495">
        <v>90.409980000000004</v>
      </c>
      <c r="K17" s="495">
        <v>159.54849999999999</v>
      </c>
    </row>
    <row r="18" spans="1:11">
      <c r="A18" s="92" t="s">
        <v>1</v>
      </c>
      <c r="B18" s="495">
        <v>82.210070000000002</v>
      </c>
      <c r="C18" s="495">
        <v>87.961479999999995</v>
      </c>
      <c r="D18" s="495">
        <v>102.5646</v>
      </c>
      <c r="E18" s="495">
        <v>98.910300000000007</v>
      </c>
      <c r="F18" s="495">
        <v>107.0265</v>
      </c>
      <c r="G18" s="495">
        <v>114.87913</v>
      </c>
      <c r="H18" s="495">
        <v>109.10791999999999</v>
      </c>
      <c r="I18" s="495">
        <v>113.70168</v>
      </c>
      <c r="J18" s="495">
        <v>99.987009999999998</v>
      </c>
      <c r="K18" s="495">
        <v>154.44824</v>
      </c>
    </row>
    <row r="19" spans="1:11">
      <c r="A19" s="92" t="s">
        <v>23</v>
      </c>
      <c r="B19" s="495">
        <v>71.905640000000005</v>
      </c>
      <c r="C19" s="495">
        <v>36.904690000000002</v>
      </c>
      <c r="D19" s="495">
        <v>49.466850000000001</v>
      </c>
      <c r="E19" s="495">
        <v>50.437190000000001</v>
      </c>
      <c r="F19" s="495">
        <v>46.456659999999999</v>
      </c>
      <c r="G19" s="495">
        <v>48.353349999999999</v>
      </c>
      <c r="H19" s="495">
        <v>55.449350000000003</v>
      </c>
      <c r="I19" s="495">
        <v>38.780769999999997</v>
      </c>
      <c r="J19" s="495">
        <v>41.500149999999998</v>
      </c>
      <c r="K19" s="495">
        <v>45.989910000000002</v>
      </c>
    </row>
    <row r="21" spans="1:11">
      <c r="A21" s="136" t="s">
        <v>18</v>
      </c>
    </row>
    <row r="22" spans="1:11">
      <c r="A22" s="17" t="s">
        <v>3107</v>
      </c>
    </row>
    <row r="23" spans="1:11">
      <c r="A23" t="s">
        <v>3109</v>
      </c>
    </row>
  </sheetData>
  <hyperlinks>
    <hyperlink ref="N3" location="Content!A1" display="Back to content page" xr:uid="{6948AF0B-0D9E-419C-967F-6AE8ED6F9252}"/>
  </hyperlinks>
  <pageMargins left="0.7" right="0.7" top="0.75" bottom="0.75" header="0.3" footer="0.3"/>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224D9-996D-47CC-B153-29385F2A1D95}">
  <dimension ref="A1:AB22"/>
  <sheetViews>
    <sheetView topLeftCell="F1" workbookViewId="0">
      <selection activeCell="AB3" sqref="AB3"/>
    </sheetView>
  </sheetViews>
  <sheetFormatPr defaultRowHeight="14.4"/>
  <cols>
    <col min="1" max="1" width="24.77734375" customWidth="1"/>
  </cols>
  <sheetData>
    <row r="1" spans="1:28">
      <c r="A1" s="18" t="s">
        <v>2897</v>
      </c>
      <c r="J1" s="18"/>
    </row>
    <row r="3" spans="1:28">
      <c r="A3" s="215" t="s">
        <v>2526</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c r="X3" s="3">
        <v>2022</v>
      </c>
      <c r="Y3" s="3">
        <v>2023</v>
      </c>
      <c r="AB3" s="1" t="s">
        <v>528</v>
      </c>
    </row>
    <row r="4" spans="1:28">
      <c r="A4" s="92" t="s">
        <v>13</v>
      </c>
      <c r="B4" s="657">
        <v>4</v>
      </c>
      <c r="C4" s="657">
        <v>4</v>
      </c>
      <c r="D4" s="657">
        <v>4</v>
      </c>
      <c r="E4" s="657">
        <v>4</v>
      </c>
      <c r="F4" s="657">
        <v>4</v>
      </c>
      <c r="G4" s="657">
        <v>4</v>
      </c>
      <c r="H4" s="657">
        <v>18</v>
      </c>
      <c r="I4" s="657">
        <v>18</v>
      </c>
      <c r="J4" s="657">
        <v>18</v>
      </c>
      <c r="K4" s="657">
        <v>18</v>
      </c>
      <c r="L4" s="657">
        <v>18</v>
      </c>
      <c r="M4" s="657">
        <v>18</v>
      </c>
      <c r="N4" s="657">
        <v>18</v>
      </c>
      <c r="O4" s="657">
        <v>18</v>
      </c>
      <c r="P4" s="657">
        <v>18</v>
      </c>
      <c r="Q4" s="657">
        <v>18</v>
      </c>
      <c r="R4" s="657">
        <v>18</v>
      </c>
      <c r="S4" s="657">
        <v>18</v>
      </c>
      <c r="T4" s="657">
        <v>18</v>
      </c>
      <c r="U4" s="657">
        <v>18</v>
      </c>
      <c r="V4" s="657">
        <v>18</v>
      </c>
      <c r="W4" s="657">
        <v>18</v>
      </c>
      <c r="X4" s="657">
        <v>18</v>
      </c>
      <c r="Y4" s="657">
        <v>18</v>
      </c>
    </row>
    <row r="5" spans="1:28">
      <c r="A5" s="92" t="s">
        <v>12</v>
      </c>
      <c r="B5" s="657">
        <v>4</v>
      </c>
      <c r="C5" s="657">
        <v>4</v>
      </c>
      <c r="D5" s="657">
        <v>4</v>
      </c>
      <c r="E5" s="657">
        <v>4</v>
      </c>
      <c r="F5" s="657">
        <v>4</v>
      </c>
      <c r="G5" s="657">
        <v>4</v>
      </c>
      <c r="H5" s="657">
        <v>9</v>
      </c>
      <c r="I5" s="657">
        <v>9</v>
      </c>
      <c r="J5" s="657">
        <v>9</v>
      </c>
      <c r="K5" s="657">
        <v>9</v>
      </c>
      <c r="L5" s="657">
        <v>9</v>
      </c>
      <c r="M5" s="657">
        <v>9</v>
      </c>
      <c r="N5" s="657">
        <v>9</v>
      </c>
      <c r="O5" s="657">
        <v>9</v>
      </c>
      <c r="P5" s="657">
        <v>9</v>
      </c>
      <c r="Q5" s="657">
        <v>9</v>
      </c>
      <c r="R5" s="657">
        <v>9</v>
      </c>
      <c r="S5" s="657">
        <v>9</v>
      </c>
      <c r="T5" s="657">
        <v>9</v>
      </c>
      <c r="U5" s="657">
        <v>9</v>
      </c>
      <c r="V5" s="657">
        <v>10</v>
      </c>
      <c r="W5" s="657">
        <v>10</v>
      </c>
      <c r="X5" s="657">
        <v>12</v>
      </c>
      <c r="Y5" s="657">
        <v>12</v>
      </c>
    </row>
    <row r="6" spans="1:28">
      <c r="A6" s="92" t="s">
        <v>483</v>
      </c>
      <c r="B6" s="657"/>
      <c r="C6" s="657"/>
      <c r="D6" s="657"/>
      <c r="E6" s="657">
        <v>1</v>
      </c>
      <c r="F6" s="657">
        <v>1</v>
      </c>
      <c r="G6" s="657">
        <v>1</v>
      </c>
      <c r="H6" s="657">
        <v>7</v>
      </c>
      <c r="I6" s="657">
        <v>7</v>
      </c>
      <c r="J6" s="657">
        <v>7</v>
      </c>
      <c r="K6" s="657">
        <v>7</v>
      </c>
      <c r="L6" s="657">
        <v>7</v>
      </c>
      <c r="M6" s="657">
        <v>7</v>
      </c>
      <c r="N6" s="657">
        <v>7</v>
      </c>
      <c r="O6" s="657">
        <v>7</v>
      </c>
      <c r="P6" s="657">
        <v>7</v>
      </c>
      <c r="Q6" s="657">
        <v>7</v>
      </c>
      <c r="R6" s="657">
        <v>7</v>
      </c>
      <c r="S6" s="657">
        <v>7</v>
      </c>
      <c r="T6" s="657">
        <v>7</v>
      </c>
      <c r="U6" s="657">
        <v>7</v>
      </c>
      <c r="V6" s="657">
        <v>7</v>
      </c>
      <c r="W6" s="657">
        <v>7</v>
      </c>
      <c r="X6" s="657">
        <v>7</v>
      </c>
      <c r="Y6" s="657">
        <v>7</v>
      </c>
    </row>
    <row r="7" spans="1:28">
      <c r="A7" s="92" t="s">
        <v>573</v>
      </c>
      <c r="B7" s="657">
        <v>2</v>
      </c>
      <c r="C7" s="657">
        <v>2</v>
      </c>
      <c r="D7" s="657">
        <v>2</v>
      </c>
      <c r="E7" s="657">
        <v>2</v>
      </c>
      <c r="F7" s="657">
        <v>2</v>
      </c>
      <c r="G7" s="657">
        <v>2</v>
      </c>
      <c r="H7" s="657">
        <v>25</v>
      </c>
      <c r="I7" s="657">
        <v>25</v>
      </c>
      <c r="J7" s="657">
        <v>25</v>
      </c>
      <c r="K7" s="657">
        <v>25</v>
      </c>
      <c r="L7" s="657">
        <v>25</v>
      </c>
      <c r="M7" s="657">
        <v>25</v>
      </c>
      <c r="N7" s="657">
        <v>25</v>
      </c>
      <c r="O7" s="657">
        <v>25</v>
      </c>
      <c r="P7" s="657">
        <v>25</v>
      </c>
      <c r="Q7" s="657">
        <v>25</v>
      </c>
      <c r="R7" s="657">
        <v>25</v>
      </c>
      <c r="S7" s="657">
        <v>25</v>
      </c>
      <c r="T7" s="657">
        <v>25</v>
      </c>
      <c r="U7" s="657">
        <v>25</v>
      </c>
      <c r="V7" s="657">
        <v>25</v>
      </c>
      <c r="W7" s="657">
        <v>25</v>
      </c>
      <c r="X7" s="657">
        <v>25</v>
      </c>
      <c r="Y7" s="657">
        <v>25</v>
      </c>
    </row>
    <row r="8" spans="1:28">
      <c r="A8" s="92" t="s">
        <v>482</v>
      </c>
      <c r="B8" s="657">
        <v>9</v>
      </c>
      <c r="C8" s="657">
        <v>9</v>
      </c>
      <c r="D8" s="657">
        <v>9</v>
      </c>
      <c r="E8" s="657">
        <v>12</v>
      </c>
      <c r="F8" s="657">
        <v>12</v>
      </c>
      <c r="G8" s="657">
        <v>12</v>
      </c>
      <c r="H8" s="657">
        <v>15</v>
      </c>
      <c r="I8" s="657">
        <v>15</v>
      </c>
      <c r="J8" s="657">
        <v>15</v>
      </c>
      <c r="K8" s="657">
        <v>15</v>
      </c>
      <c r="L8" s="657">
        <v>15</v>
      </c>
      <c r="M8" s="657">
        <v>15</v>
      </c>
      <c r="N8" s="657">
        <v>15</v>
      </c>
      <c r="O8" s="657">
        <v>15</v>
      </c>
      <c r="P8" s="657">
        <v>15</v>
      </c>
      <c r="Q8" s="657">
        <v>15</v>
      </c>
      <c r="R8" s="657">
        <v>15</v>
      </c>
      <c r="S8" s="657">
        <v>15</v>
      </c>
      <c r="T8" s="657">
        <v>15</v>
      </c>
      <c r="U8" s="657">
        <v>15</v>
      </c>
      <c r="V8" s="657">
        <v>15</v>
      </c>
      <c r="W8" s="657">
        <v>15</v>
      </c>
      <c r="X8" s="657">
        <v>15</v>
      </c>
      <c r="Y8" s="657">
        <v>15</v>
      </c>
    </row>
    <row r="9" spans="1:28">
      <c r="A9" s="92" t="s">
        <v>11</v>
      </c>
      <c r="B9" s="657">
        <v>1</v>
      </c>
      <c r="C9" s="657">
        <v>1</v>
      </c>
      <c r="D9" s="657">
        <v>1</v>
      </c>
      <c r="E9" s="657">
        <v>1</v>
      </c>
      <c r="F9" s="657">
        <v>1</v>
      </c>
      <c r="G9" s="657">
        <v>2</v>
      </c>
      <c r="H9" s="657">
        <v>11</v>
      </c>
      <c r="I9" s="657">
        <v>11</v>
      </c>
      <c r="J9" s="657">
        <v>11</v>
      </c>
      <c r="K9" s="657">
        <v>11</v>
      </c>
      <c r="L9" s="657">
        <v>11</v>
      </c>
      <c r="M9" s="657">
        <v>11</v>
      </c>
      <c r="N9" s="657">
        <v>11</v>
      </c>
      <c r="O9" s="657">
        <v>11</v>
      </c>
      <c r="P9" s="657">
        <v>11</v>
      </c>
      <c r="Q9" s="657">
        <v>11</v>
      </c>
      <c r="R9" s="657">
        <v>11</v>
      </c>
      <c r="S9" s="657">
        <v>11</v>
      </c>
      <c r="T9" s="657">
        <v>11</v>
      </c>
      <c r="U9" s="657">
        <v>11</v>
      </c>
      <c r="V9" s="657">
        <v>11</v>
      </c>
      <c r="W9" s="657">
        <v>11</v>
      </c>
      <c r="X9" s="657">
        <v>13</v>
      </c>
      <c r="Y9" s="657">
        <v>13</v>
      </c>
    </row>
    <row r="10" spans="1:28">
      <c r="A10" s="92" t="s">
        <v>10</v>
      </c>
      <c r="B10" s="657">
        <v>12</v>
      </c>
      <c r="C10" s="657">
        <v>12</v>
      </c>
      <c r="D10" s="657">
        <v>12</v>
      </c>
      <c r="E10" s="657">
        <v>12</v>
      </c>
      <c r="F10" s="657">
        <v>12</v>
      </c>
      <c r="G10" s="657">
        <v>12</v>
      </c>
      <c r="H10" s="657">
        <v>17</v>
      </c>
      <c r="I10" s="657">
        <v>17</v>
      </c>
      <c r="J10" s="657">
        <v>17</v>
      </c>
      <c r="K10" s="657">
        <v>17</v>
      </c>
      <c r="L10" s="657">
        <v>17</v>
      </c>
      <c r="M10" s="657">
        <v>17</v>
      </c>
      <c r="N10" s="657">
        <v>17</v>
      </c>
      <c r="O10" s="657">
        <v>17</v>
      </c>
      <c r="P10" s="657">
        <v>17</v>
      </c>
      <c r="Q10" s="657">
        <v>17</v>
      </c>
      <c r="R10" s="657">
        <v>17</v>
      </c>
      <c r="S10" s="657">
        <v>17</v>
      </c>
      <c r="T10" s="657">
        <v>17</v>
      </c>
      <c r="U10" s="657">
        <v>17</v>
      </c>
      <c r="V10" s="657">
        <v>17</v>
      </c>
      <c r="W10" s="657">
        <v>17</v>
      </c>
      <c r="X10" s="657">
        <v>17</v>
      </c>
      <c r="Y10" s="657">
        <v>17</v>
      </c>
    </row>
    <row r="11" spans="1:28">
      <c r="A11" s="92" t="s">
        <v>9</v>
      </c>
      <c r="B11" s="657">
        <v>4</v>
      </c>
      <c r="C11" s="657">
        <v>4</v>
      </c>
      <c r="D11" s="657">
        <v>4</v>
      </c>
      <c r="E11" s="657">
        <v>4</v>
      </c>
      <c r="F11" s="657">
        <v>4</v>
      </c>
      <c r="G11" s="657">
        <v>4</v>
      </c>
      <c r="H11" s="657">
        <v>16</v>
      </c>
      <c r="I11" s="657">
        <v>16</v>
      </c>
      <c r="J11" s="657">
        <v>16</v>
      </c>
      <c r="K11" s="657">
        <v>16</v>
      </c>
      <c r="L11" s="657">
        <v>16</v>
      </c>
      <c r="M11" s="657">
        <v>16</v>
      </c>
      <c r="N11" s="657">
        <v>16</v>
      </c>
      <c r="O11" s="657">
        <v>16</v>
      </c>
      <c r="P11" s="657">
        <v>16</v>
      </c>
      <c r="Q11" s="657">
        <v>16</v>
      </c>
      <c r="R11" s="657">
        <v>16</v>
      </c>
      <c r="S11" s="657">
        <v>16</v>
      </c>
      <c r="T11" s="657">
        <v>16</v>
      </c>
      <c r="U11" s="657">
        <v>16</v>
      </c>
      <c r="V11" s="657">
        <v>16</v>
      </c>
      <c r="W11" s="657">
        <v>16</v>
      </c>
      <c r="X11" s="657">
        <v>17</v>
      </c>
      <c r="Y11" s="657">
        <v>17</v>
      </c>
    </row>
    <row r="12" spans="1:28">
      <c r="A12" s="92" t="s">
        <v>8</v>
      </c>
      <c r="B12" s="657">
        <v>2</v>
      </c>
      <c r="C12" s="657">
        <v>2</v>
      </c>
      <c r="D12" s="657">
        <v>2</v>
      </c>
      <c r="E12" s="657">
        <v>2</v>
      </c>
      <c r="F12" s="657">
        <v>2</v>
      </c>
      <c r="G12" s="657">
        <v>2</v>
      </c>
      <c r="H12" s="657">
        <v>7</v>
      </c>
      <c r="I12" s="657">
        <v>7</v>
      </c>
      <c r="J12" s="657">
        <v>7</v>
      </c>
      <c r="K12" s="657">
        <v>7</v>
      </c>
      <c r="L12" s="657">
        <v>7</v>
      </c>
      <c r="M12" s="657">
        <v>7</v>
      </c>
      <c r="N12" s="657">
        <v>7</v>
      </c>
      <c r="O12" s="657">
        <v>7</v>
      </c>
      <c r="P12" s="657">
        <v>7</v>
      </c>
      <c r="Q12" s="657">
        <v>7</v>
      </c>
      <c r="R12" s="657">
        <v>7</v>
      </c>
      <c r="S12" s="657">
        <v>7</v>
      </c>
      <c r="T12" s="657">
        <v>7</v>
      </c>
      <c r="U12" s="657">
        <v>7</v>
      </c>
      <c r="V12" s="657">
        <v>7</v>
      </c>
      <c r="W12" s="657">
        <v>7</v>
      </c>
      <c r="X12" s="657">
        <v>7</v>
      </c>
      <c r="Y12" s="657">
        <v>8</v>
      </c>
    </row>
    <row r="13" spans="1:28">
      <c r="A13" s="92" t="s">
        <v>6</v>
      </c>
      <c r="B13" s="657">
        <v>6</v>
      </c>
      <c r="C13" s="657">
        <v>6</v>
      </c>
      <c r="D13" s="657">
        <v>6</v>
      </c>
      <c r="E13" s="657">
        <v>6</v>
      </c>
      <c r="F13" s="657">
        <v>6</v>
      </c>
      <c r="G13" s="657">
        <v>6</v>
      </c>
      <c r="H13" s="657">
        <v>11</v>
      </c>
      <c r="I13" s="657">
        <v>11</v>
      </c>
      <c r="J13" s="657">
        <v>11</v>
      </c>
      <c r="K13" s="657">
        <v>11</v>
      </c>
      <c r="L13" s="657">
        <v>11</v>
      </c>
      <c r="M13" s="657">
        <v>11</v>
      </c>
      <c r="N13" s="657">
        <v>11</v>
      </c>
      <c r="O13" s="657">
        <v>11</v>
      </c>
      <c r="P13" s="657">
        <v>11</v>
      </c>
      <c r="Q13" s="657">
        <v>11</v>
      </c>
      <c r="R13" s="657">
        <v>11</v>
      </c>
      <c r="S13" s="657">
        <v>11</v>
      </c>
      <c r="T13" s="657">
        <v>11</v>
      </c>
      <c r="U13" s="657">
        <v>11</v>
      </c>
      <c r="V13" s="657">
        <v>11</v>
      </c>
      <c r="W13" s="657">
        <v>11</v>
      </c>
      <c r="X13" s="657">
        <v>11</v>
      </c>
      <c r="Y13" s="657">
        <v>11</v>
      </c>
    </row>
    <row r="14" spans="1:28">
      <c r="A14" s="92" t="s">
        <v>17</v>
      </c>
      <c r="B14" s="657">
        <v>1</v>
      </c>
      <c r="C14" s="657">
        <v>1</v>
      </c>
      <c r="D14" s="657">
        <v>1</v>
      </c>
      <c r="E14" s="657">
        <v>1</v>
      </c>
      <c r="F14" s="657">
        <v>1</v>
      </c>
      <c r="G14" s="657">
        <v>1</v>
      </c>
      <c r="H14" s="657">
        <v>27</v>
      </c>
      <c r="I14" s="657">
        <v>27</v>
      </c>
      <c r="J14" s="657">
        <v>27</v>
      </c>
      <c r="K14" s="657">
        <v>27</v>
      </c>
      <c r="L14" s="657">
        <v>27</v>
      </c>
      <c r="M14" s="657">
        <v>27</v>
      </c>
      <c r="N14" s="657">
        <v>27</v>
      </c>
      <c r="O14" s="657">
        <v>27</v>
      </c>
      <c r="P14" s="657">
        <v>27</v>
      </c>
      <c r="Q14" s="657">
        <v>27</v>
      </c>
      <c r="R14" s="657">
        <v>27</v>
      </c>
      <c r="S14" s="657">
        <v>27</v>
      </c>
      <c r="T14" s="657">
        <v>27</v>
      </c>
      <c r="U14" s="657">
        <v>27</v>
      </c>
      <c r="V14" s="657">
        <v>27</v>
      </c>
      <c r="W14" s="657">
        <v>27</v>
      </c>
      <c r="X14" s="657">
        <v>27</v>
      </c>
      <c r="Y14" s="657">
        <v>27</v>
      </c>
    </row>
    <row r="15" spans="1:28">
      <c r="A15" s="92" t="s">
        <v>4</v>
      </c>
      <c r="B15" s="657"/>
      <c r="C15" s="657"/>
      <c r="D15" s="657"/>
      <c r="E15" s="657"/>
      <c r="F15" s="657"/>
      <c r="G15" s="657"/>
      <c r="H15" s="657">
        <v>1</v>
      </c>
      <c r="I15" s="657">
        <v>1</v>
      </c>
      <c r="J15" s="657">
        <v>1</v>
      </c>
      <c r="K15" s="657">
        <v>1</v>
      </c>
      <c r="L15" s="657">
        <v>1</v>
      </c>
      <c r="M15" s="657">
        <v>1</v>
      </c>
      <c r="N15" s="657">
        <v>1</v>
      </c>
      <c r="O15" s="657">
        <v>1</v>
      </c>
      <c r="P15" s="657">
        <v>1</v>
      </c>
      <c r="Q15" s="657">
        <v>1</v>
      </c>
      <c r="R15" s="657">
        <v>1</v>
      </c>
      <c r="S15" s="657">
        <v>1</v>
      </c>
      <c r="T15" s="657">
        <v>1</v>
      </c>
      <c r="U15" s="657">
        <v>1</v>
      </c>
      <c r="V15" s="657">
        <v>1</v>
      </c>
      <c r="W15" s="657">
        <v>1</v>
      </c>
      <c r="X15" s="657">
        <v>1</v>
      </c>
      <c r="Y15" s="657">
        <v>1</v>
      </c>
    </row>
    <row r="16" spans="1:28">
      <c r="A16" s="92" t="s">
        <v>3</v>
      </c>
      <c r="B16" s="657">
        <v>32</v>
      </c>
      <c r="C16" s="657">
        <v>32</v>
      </c>
      <c r="D16" s="657">
        <v>32</v>
      </c>
      <c r="E16" s="657">
        <v>32</v>
      </c>
      <c r="F16" s="657">
        <v>32</v>
      </c>
      <c r="G16" s="657">
        <v>32</v>
      </c>
      <c r="H16" s="657">
        <v>80</v>
      </c>
      <c r="I16" s="657">
        <v>80</v>
      </c>
      <c r="J16" s="657">
        <v>80</v>
      </c>
      <c r="K16" s="657">
        <v>80</v>
      </c>
      <c r="L16" s="657">
        <v>80</v>
      </c>
      <c r="M16" s="657">
        <v>80</v>
      </c>
      <c r="N16" s="657">
        <v>80</v>
      </c>
      <c r="O16" s="657">
        <v>80</v>
      </c>
      <c r="P16" s="657">
        <v>80</v>
      </c>
      <c r="Q16" s="657">
        <v>80</v>
      </c>
      <c r="R16" s="657">
        <v>80</v>
      </c>
      <c r="S16" s="657">
        <v>80</v>
      </c>
      <c r="T16" s="657">
        <v>80</v>
      </c>
      <c r="U16" s="657">
        <v>80</v>
      </c>
      <c r="V16" s="657">
        <v>80</v>
      </c>
      <c r="W16" s="657">
        <v>80</v>
      </c>
      <c r="X16" s="657">
        <v>81</v>
      </c>
      <c r="Y16" s="657">
        <v>81</v>
      </c>
    </row>
    <row r="17" spans="1:25">
      <c r="A17" s="92" t="s">
        <v>32</v>
      </c>
      <c r="B17" s="657">
        <v>5</v>
      </c>
      <c r="C17" s="657">
        <v>10</v>
      </c>
      <c r="D17" s="657">
        <v>10</v>
      </c>
      <c r="E17" s="657">
        <v>10</v>
      </c>
      <c r="F17" s="657">
        <v>10</v>
      </c>
      <c r="G17" s="657">
        <v>10</v>
      </c>
      <c r="H17" s="657">
        <v>51</v>
      </c>
      <c r="I17" s="657">
        <v>51</v>
      </c>
      <c r="J17" s="657">
        <v>51</v>
      </c>
      <c r="K17" s="657">
        <v>51</v>
      </c>
      <c r="L17" s="657">
        <v>51</v>
      </c>
      <c r="M17" s="657">
        <v>51</v>
      </c>
      <c r="N17" s="657">
        <v>51</v>
      </c>
      <c r="O17" s="657">
        <v>51</v>
      </c>
      <c r="P17" s="657">
        <v>51</v>
      </c>
      <c r="Q17" s="657">
        <v>51</v>
      </c>
      <c r="R17" s="657">
        <v>51</v>
      </c>
      <c r="S17" s="657">
        <v>51</v>
      </c>
      <c r="T17" s="657">
        <v>51</v>
      </c>
      <c r="U17" s="657">
        <v>51</v>
      </c>
      <c r="V17" s="657">
        <v>51</v>
      </c>
      <c r="W17" s="657">
        <v>51</v>
      </c>
      <c r="X17" s="657">
        <v>51</v>
      </c>
      <c r="Y17" s="657">
        <v>51</v>
      </c>
    </row>
    <row r="18" spans="1:25">
      <c r="A18" s="92" t="s">
        <v>1</v>
      </c>
      <c r="B18" s="657">
        <v>6</v>
      </c>
      <c r="C18" s="657">
        <v>6</v>
      </c>
      <c r="D18" s="657">
        <v>6</v>
      </c>
      <c r="E18" s="657">
        <v>6</v>
      </c>
      <c r="F18" s="657">
        <v>6</v>
      </c>
      <c r="G18" s="657">
        <v>6</v>
      </c>
      <c r="H18" s="657">
        <v>15</v>
      </c>
      <c r="I18" s="657">
        <v>15</v>
      </c>
      <c r="J18" s="657">
        <v>15</v>
      </c>
      <c r="K18" s="657">
        <v>15</v>
      </c>
      <c r="L18" s="657">
        <v>15</v>
      </c>
      <c r="M18" s="657">
        <v>15</v>
      </c>
      <c r="N18" s="657">
        <v>15</v>
      </c>
      <c r="O18" s="657">
        <v>15</v>
      </c>
      <c r="P18" s="657">
        <v>15</v>
      </c>
      <c r="Q18" s="657">
        <v>15</v>
      </c>
      <c r="R18" s="657">
        <v>15</v>
      </c>
      <c r="S18" s="657">
        <v>15</v>
      </c>
      <c r="T18" s="657">
        <v>15</v>
      </c>
      <c r="U18" s="657">
        <v>15</v>
      </c>
      <c r="V18" s="657">
        <v>15</v>
      </c>
      <c r="W18" s="657">
        <v>15</v>
      </c>
      <c r="X18" s="657">
        <v>15</v>
      </c>
      <c r="Y18" s="657">
        <v>15</v>
      </c>
    </row>
    <row r="19" spans="1:25">
      <c r="A19" s="92" t="s">
        <v>23</v>
      </c>
      <c r="B19" s="657">
        <v>2</v>
      </c>
      <c r="C19" s="657">
        <v>2</v>
      </c>
      <c r="D19" s="657">
        <v>2</v>
      </c>
      <c r="E19" s="657">
        <v>2</v>
      </c>
      <c r="F19" s="657">
        <v>2</v>
      </c>
      <c r="G19" s="657">
        <v>2</v>
      </c>
      <c r="H19" s="657">
        <v>7</v>
      </c>
      <c r="I19" s="657">
        <v>7</v>
      </c>
      <c r="J19" s="657">
        <v>7</v>
      </c>
      <c r="K19" s="657">
        <v>7</v>
      </c>
      <c r="L19" s="657">
        <v>7</v>
      </c>
      <c r="M19" s="657">
        <v>7</v>
      </c>
      <c r="N19" s="657">
        <v>7</v>
      </c>
      <c r="O19" s="657">
        <v>7</v>
      </c>
      <c r="P19" s="657">
        <v>7</v>
      </c>
      <c r="Q19" s="657">
        <v>7</v>
      </c>
      <c r="R19" s="657">
        <v>7</v>
      </c>
      <c r="S19" s="657">
        <v>7</v>
      </c>
      <c r="T19" s="657">
        <v>7</v>
      </c>
      <c r="U19" s="657">
        <v>7</v>
      </c>
      <c r="V19" s="657">
        <v>7</v>
      </c>
      <c r="W19" s="657">
        <v>7</v>
      </c>
      <c r="X19" s="657">
        <v>7</v>
      </c>
      <c r="Y19" s="657">
        <v>7</v>
      </c>
    </row>
    <row r="21" spans="1:25">
      <c r="A21" s="136" t="s">
        <v>18</v>
      </c>
    </row>
    <row r="22" spans="1:25">
      <c r="A22" s="17" t="s">
        <v>2823</v>
      </c>
    </row>
  </sheetData>
  <hyperlinks>
    <hyperlink ref="AB3" location="Content!A1" display="Back to content page" xr:uid="{F3C50A34-283C-4648-9484-D38D26011B00}"/>
  </hyperlinks>
  <pageMargins left="0.7" right="0.7" top="0.75" bottom="0.75" header="0.3" footer="0.3"/>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05980-A310-4AD3-A6EC-E92FFE14E26A}">
  <dimension ref="A1:P23"/>
  <sheetViews>
    <sheetView workbookViewId="0">
      <selection activeCell="O26" sqref="O26"/>
    </sheetView>
  </sheetViews>
  <sheetFormatPr defaultRowHeight="14.4"/>
  <cols>
    <col min="1" max="1" width="27.33203125" customWidth="1"/>
  </cols>
  <sheetData>
    <row r="1" spans="1:16">
      <c r="A1" s="44" t="s">
        <v>3174</v>
      </c>
    </row>
    <row r="4" spans="1:16">
      <c r="A4" s="218" t="s">
        <v>14</v>
      </c>
      <c r="B4" s="34">
        <v>2010</v>
      </c>
      <c r="C4" s="34">
        <v>2012</v>
      </c>
      <c r="D4" s="34">
        <v>2013</v>
      </c>
      <c r="E4" s="34">
        <v>2014</v>
      </c>
      <c r="F4" s="34">
        <v>2015</v>
      </c>
      <c r="G4" s="34">
        <v>2016</v>
      </c>
      <c r="H4" s="34">
        <v>2017</v>
      </c>
      <c r="I4" s="34">
        <v>2018</v>
      </c>
      <c r="J4" s="34">
        <v>2019</v>
      </c>
      <c r="K4" s="34">
        <v>2020</v>
      </c>
      <c r="L4" s="34">
        <v>2021</v>
      </c>
      <c r="M4" s="34">
        <v>2022</v>
      </c>
      <c r="P4" s="1" t="s">
        <v>528</v>
      </c>
    </row>
    <row r="5" spans="1:16">
      <c r="A5" s="92" t="s">
        <v>13</v>
      </c>
      <c r="B5" s="298">
        <v>40</v>
      </c>
      <c r="C5" s="298">
        <v>40</v>
      </c>
      <c r="D5" s="298">
        <v>40</v>
      </c>
      <c r="E5" s="298">
        <v>40</v>
      </c>
      <c r="F5" s="298">
        <v>40</v>
      </c>
      <c r="G5" s="298">
        <v>40</v>
      </c>
      <c r="H5" s="298">
        <v>40</v>
      </c>
      <c r="I5" s="298">
        <v>40</v>
      </c>
      <c r="J5" s="298">
        <v>40</v>
      </c>
      <c r="K5" s="298">
        <v>40</v>
      </c>
      <c r="L5" s="298">
        <v>40</v>
      </c>
      <c r="M5" s="298">
        <v>40</v>
      </c>
    </row>
    <row r="6" spans="1:16">
      <c r="A6" s="92" t="s">
        <v>12</v>
      </c>
      <c r="B6" s="298">
        <v>390.32</v>
      </c>
      <c r="C6" s="298">
        <v>457.36</v>
      </c>
      <c r="D6" s="298">
        <v>481.63</v>
      </c>
      <c r="E6" s="298">
        <v>469.23</v>
      </c>
      <c r="F6" s="298">
        <v>615.39</v>
      </c>
      <c r="G6" s="298">
        <v>739.07</v>
      </c>
      <c r="H6" s="298">
        <v>944.24</v>
      </c>
      <c r="I6" s="298">
        <v>878.23</v>
      </c>
      <c r="J6" s="298">
        <v>995.01</v>
      </c>
      <c r="K6" s="298">
        <v>1193</v>
      </c>
      <c r="L6" s="298">
        <v>1386.49</v>
      </c>
      <c r="M6" s="298">
        <v>1483.23</v>
      </c>
    </row>
    <row r="7" spans="1:16">
      <c r="A7" s="92" t="s">
        <v>483</v>
      </c>
      <c r="B7" s="298">
        <v>25.39</v>
      </c>
      <c r="C7" s="298">
        <v>20.41</v>
      </c>
      <c r="D7" s="298">
        <v>16.16</v>
      </c>
      <c r="E7" s="298">
        <v>9.6199999999999992</v>
      </c>
      <c r="F7" s="298">
        <v>15.02</v>
      </c>
      <c r="G7" s="298">
        <v>15.69</v>
      </c>
      <c r="H7" s="298">
        <v>20.67</v>
      </c>
      <c r="I7" s="298">
        <v>21.22</v>
      </c>
      <c r="J7" s="298">
        <v>26.2</v>
      </c>
      <c r="K7" s="298">
        <v>33.17</v>
      </c>
      <c r="L7" s="298">
        <v>37.409999999999997</v>
      </c>
      <c r="M7" s="298">
        <v>39.53</v>
      </c>
    </row>
    <row r="8" spans="1:16">
      <c r="A8" s="92" t="s">
        <v>573</v>
      </c>
      <c r="B8" s="298">
        <v>1105.73</v>
      </c>
      <c r="C8" s="298">
        <v>1105.73</v>
      </c>
      <c r="D8" s="298">
        <v>1105.73</v>
      </c>
      <c r="E8" s="298">
        <v>1105.73</v>
      </c>
      <c r="F8" s="298">
        <v>1129.8699999999999</v>
      </c>
      <c r="G8" s="298">
        <v>1113.5899999999999</v>
      </c>
      <c r="H8" s="298">
        <v>1081.55</v>
      </c>
      <c r="I8" s="298">
        <v>1045.3499999999999</v>
      </c>
      <c r="J8" s="298">
        <v>1013.68</v>
      </c>
      <c r="K8" s="298">
        <v>961.9</v>
      </c>
      <c r="L8" s="298">
        <v>952.85</v>
      </c>
      <c r="M8" s="298">
        <v>948.33</v>
      </c>
    </row>
    <row r="9" spans="1:16">
      <c r="A9" s="92" t="s">
        <v>482</v>
      </c>
      <c r="B9" s="298">
        <v>484.4</v>
      </c>
      <c r="C9" s="298">
        <v>581.59</v>
      </c>
      <c r="D9" s="298">
        <v>462.22</v>
      </c>
      <c r="E9" s="298">
        <v>522.75</v>
      </c>
      <c r="F9" s="298">
        <v>582.07000000000005</v>
      </c>
      <c r="G9" s="298">
        <v>680.43</v>
      </c>
      <c r="H9" s="298">
        <v>863.44</v>
      </c>
      <c r="I9" s="298">
        <v>1039.5999999999999</v>
      </c>
      <c r="J9" s="298">
        <v>1148.1600000000001</v>
      </c>
      <c r="K9" s="298">
        <v>1238.7</v>
      </c>
      <c r="L9" s="298">
        <v>1344.6</v>
      </c>
      <c r="M9" s="298">
        <v>1397.55</v>
      </c>
    </row>
    <row r="10" spans="1:16">
      <c r="A10" s="92" t="s">
        <v>11</v>
      </c>
      <c r="B10" s="298">
        <v>7.15</v>
      </c>
      <c r="C10" s="298">
        <v>15.12</v>
      </c>
      <c r="D10" s="298">
        <v>22.31</v>
      </c>
      <c r="E10" s="298">
        <v>16.829999999999998</v>
      </c>
      <c r="F10" s="298">
        <v>54.87</v>
      </c>
      <c r="G10" s="298">
        <v>74.67</v>
      </c>
      <c r="H10" s="298">
        <v>83.53</v>
      </c>
      <c r="I10" s="298">
        <v>67.36</v>
      </c>
      <c r="J10" s="298">
        <v>113.36</v>
      </c>
      <c r="K10" s="298">
        <v>221.63</v>
      </c>
      <c r="L10" s="298">
        <v>239.53</v>
      </c>
      <c r="M10" s="298">
        <v>248.48</v>
      </c>
    </row>
    <row r="11" spans="1:16">
      <c r="A11" s="92" t="s">
        <v>10</v>
      </c>
      <c r="B11" s="298">
        <v>241.89</v>
      </c>
      <c r="C11" s="298">
        <v>377.71</v>
      </c>
      <c r="D11" s="298">
        <v>507.94</v>
      </c>
      <c r="E11" s="298">
        <v>453.91</v>
      </c>
      <c r="F11" s="298">
        <v>401.39</v>
      </c>
      <c r="G11" s="298">
        <v>493.54</v>
      </c>
      <c r="H11" s="298">
        <v>642.78</v>
      </c>
      <c r="I11" s="298">
        <v>705.85</v>
      </c>
      <c r="J11" s="298">
        <v>746.05</v>
      </c>
      <c r="K11" s="298">
        <v>765.83</v>
      </c>
      <c r="L11" s="298">
        <v>701.11</v>
      </c>
      <c r="M11" s="298">
        <v>834.2</v>
      </c>
    </row>
    <row r="12" spans="1:16">
      <c r="A12" s="92" t="s">
        <v>9</v>
      </c>
      <c r="B12" s="298">
        <v>584.12</v>
      </c>
      <c r="C12" s="298">
        <v>775.83</v>
      </c>
      <c r="D12" s="298">
        <v>1500.27</v>
      </c>
      <c r="E12" s="298">
        <v>2358.0100000000002</v>
      </c>
      <c r="F12" s="298">
        <v>2218.2199999999998</v>
      </c>
      <c r="G12" s="298">
        <v>2078.42</v>
      </c>
      <c r="H12" s="298">
        <v>1938.63</v>
      </c>
      <c r="I12" s="298">
        <v>1798.84</v>
      </c>
      <c r="J12" s="298">
        <v>1659.04</v>
      </c>
      <c r="K12" s="298">
        <v>1519.25</v>
      </c>
      <c r="L12" s="298">
        <v>1420.24</v>
      </c>
      <c r="M12" s="298">
        <v>2035.73</v>
      </c>
    </row>
    <row r="13" spans="1:16">
      <c r="A13" s="92" t="s">
        <v>8</v>
      </c>
      <c r="B13" s="298">
        <v>916.52</v>
      </c>
      <c r="C13" s="298">
        <v>810.11</v>
      </c>
      <c r="D13" s="298">
        <v>857.41</v>
      </c>
      <c r="E13" s="298">
        <v>843.62</v>
      </c>
      <c r="F13" s="298">
        <v>907.29</v>
      </c>
      <c r="G13" s="298">
        <v>917.04</v>
      </c>
      <c r="H13" s="298">
        <v>844.26</v>
      </c>
      <c r="I13" s="298">
        <v>771.49</v>
      </c>
      <c r="J13" s="298">
        <v>754.73</v>
      </c>
      <c r="K13" s="298">
        <v>708.55</v>
      </c>
      <c r="L13" s="298">
        <v>705.3</v>
      </c>
      <c r="M13" s="298">
        <v>867.77</v>
      </c>
    </row>
    <row r="14" spans="1:16">
      <c r="A14" s="92" t="s">
        <v>6</v>
      </c>
      <c r="B14" s="298">
        <v>398.6</v>
      </c>
      <c r="C14" s="298">
        <v>450.59</v>
      </c>
      <c r="D14" s="298">
        <v>476.59</v>
      </c>
      <c r="E14" s="298">
        <v>502.59</v>
      </c>
      <c r="F14" s="298">
        <v>528.59</v>
      </c>
      <c r="G14" s="298">
        <v>554.58000000000004</v>
      </c>
      <c r="H14" s="298">
        <v>580.58000000000004</v>
      </c>
      <c r="I14" s="298">
        <v>1154.8499999999999</v>
      </c>
      <c r="J14" s="298">
        <v>1729.11</v>
      </c>
      <c r="K14" s="298">
        <v>2215.5300000000002</v>
      </c>
      <c r="L14" s="298">
        <v>2932.57</v>
      </c>
      <c r="M14" s="298">
        <v>3048.16</v>
      </c>
    </row>
    <row r="15" spans="1:16">
      <c r="A15" s="92" t="s">
        <v>17</v>
      </c>
      <c r="B15" s="298">
        <v>656.75</v>
      </c>
      <c r="C15" s="298">
        <v>617.66</v>
      </c>
      <c r="D15" s="298">
        <v>777.85</v>
      </c>
      <c r="E15" s="298">
        <v>823.84</v>
      </c>
      <c r="F15" s="298">
        <v>931.12</v>
      </c>
      <c r="G15" s="298">
        <v>804.17</v>
      </c>
      <c r="H15" s="298">
        <v>861.24</v>
      </c>
      <c r="I15" s="298">
        <v>835.82</v>
      </c>
      <c r="J15" s="298">
        <v>909.63</v>
      </c>
      <c r="K15" s="298">
        <v>1009.67</v>
      </c>
      <c r="L15" s="298">
        <v>1163.02</v>
      </c>
      <c r="M15" s="298">
        <v>1239.7</v>
      </c>
    </row>
    <row r="16" spans="1:16">
      <c r="A16" s="92" t="s">
        <v>4</v>
      </c>
      <c r="B16" s="298">
        <v>630.29999999999995</v>
      </c>
      <c r="C16" s="298">
        <v>314.66000000000003</v>
      </c>
      <c r="D16" s="298">
        <v>157.77000000000001</v>
      </c>
      <c r="E16" s="298">
        <v>111.14</v>
      </c>
      <c r="F16" s="298">
        <v>84.93</v>
      </c>
      <c r="G16" s="298">
        <v>101.01</v>
      </c>
      <c r="H16" s="298">
        <v>98.19</v>
      </c>
      <c r="I16" s="298">
        <v>97.69</v>
      </c>
      <c r="J16" s="298">
        <v>103.92</v>
      </c>
      <c r="K16" s="298">
        <v>118.12</v>
      </c>
      <c r="L16" s="298">
        <v>121.21</v>
      </c>
      <c r="M16" s="298">
        <v>122.75</v>
      </c>
    </row>
    <row r="17" spans="1:13">
      <c r="A17" s="92" t="s">
        <v>3</v>
      </c>
      <c r="B17" s="298">
        <v>33598.959999999999</v>
      </c>
      <c r="C17" s="298">
        <v>34394.86</v>
      </c>
      <c r="D17" s="298">
        <v>36324.379999999997</v>
      </c>
      <c r="E17" s="298">
        <v>38387.19</v>
      </c>
      <c r="F17" s="298">
        <v>37740.47</v>
      </c>
      <c r="G17" s="298">
        <v>35862.46</v>
      </c>
      <c r="H17" s="298">
        <v>39492.46</v>
      </c>
      <c r="I17" s="298">
        <v>39023.760000000002</v>
      </c>
      <c r="J17" s="298">
        <v>39144.120000000003</v>
      </c>
      <c r="K17" s="298">
        <v>41642.769999999997</v>
      </c>
      <c r="L17" s="298">
        <v>42620.17</v>
      </c>
      <c r="M17" s="298">
        <v>42243.58</v>
      </c>
    </row>
    <row r="18" spans="1:13">
      <c r="A18" s="92" t="s">
        <v>32</v>
      </c>
      <c r="B18" s="298">
        <v>1</v>
      </c>
      <c r="C18" s="298">
        <v>1</v>
      </c>
      <c r="D18" s="298">
        <v>1</v>
      </c>
      <c r="E18" s="298">
        <v>1</v>
      </c>
      <c r="F18" s="298">
        <v>1</v>
      </c>
      <c r="G18" s="298">
        <v>1</v>
      </c>
      <c r="H18" s="298">
        <v>1</v>
      </c>
      <c r="I18" s="298">
        <v>1</v>
      </c>
      <c r="J18" s="298">
        <v>1</v>
      </c>
      <c r="K18" s="298">
        <v>1</v>
      </c>
      <c r="L18" s="298">
        <v>1</v>
      </c>
      <c r="M18" s="298">
        <v>1</v>
      </c>
    </row>
    <row r="19" spans="1:13">
      <c r="A19" s="92" t="s">
        <v>1</v>
      </c>
      <c r="B19" s="298">
        <v>3455.19</v>
      </c>
      <c r="C19" s="298">
        <v>3710.21</v>
      </c>
      <c r="D19" s="298">
        <v>3837.73</v>
      </c>
      <c r="E19" s="298">
        <v>3965.24</v>
      </c>
      <c r="F19" s="298">
        <v>4092.75</v>
      </c>
      <c r="G19" s="298">
        <v>4220.2700000000004</v>
      </c>
      <c r="H19" s="298">
        <v>4347.78</v>
      </c>
      <c r="I19" s="298">
        <v>4196.6400000000003</v>
      </c>
      <c r="J19" s="298">
        <v>4196.6400000000003</v>
      </c>
      <c r="K19" s="298">
        <v>4196.6400000000003</v>
      </c>
      <c r="L19" s="298">
        <v>4196.6400000000003</v>
      </c>
      <c r="M19" s="298">
        <v>4196.6400000000003</v>
      </c>
    </row>
    <row r="20" spans="1:13">
      <c r="A20" s="92" t="s">
        <v>23</v>
      </c>
      <c r="B20" s="298">
        <v>3305.17</v>
      </c>
      <c r="C20" s="298">
        <v>3375.53</v>
      </c>
      <c r="D20" s="298">
        <v>2550.0700000000002</v>
      </c>
      <c r="E20" s="298">
        <v>2185.0700000000002</v>
      </c>
      <c r="F20" s="298">
        <v>2185.0700000000002</v>
      </c>
      <c r="G20" s="298">
        <v>2185.0700000000002</v>
      </c>
      <c r="H20" s="298">
        <v>2185.0700000000002</v>
      </c>
      <c r="I20" s="298">
        <v>2185.0700000000002</v>
      </c>
      <c r="J20" s="298">
        <v>2185.0700000000002</v>
      </c>
      <c r="K20" s="298">
        <v>2185.0700000000002</v>
      </c>
      <c r="L20" s="298">
        <v>2185.0700000000002</v>
      </c>
      <c r="M20" s="298">
        <v>2185.0700000000002</v>
      </c>
    </row>
    <row r="23" spans="1:13">
      <c r="A23" s="13" t="s">
        <v>3082</v>
      </c>
    </row>
  </sheetData>
  <hyperlinks>
    <hyperlink ref="P4" location="Content!A1" display="Back to content page" xr:uid="{E7676DD8-A1BA-4C14-BD9D-DC2826D59BFF}"/>
  </hyperlinks>
  <pageMargins left="0.7" right="0.7" top="0.75" bottom="0.75" header="0.3" footer="0.3"/>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1-000000000000}">
  <sheetPr codeName="Sheet316"/>
  <dimension ref="B8:L9"/>
  <sheetViews>
    <sheetView topLeftCell="A4" workbookViewId="0">
      <selection activeCell="D126" sqref="A1:XFD1048576"/>
    </sheetView>
  </sheetViews>
  <sheetFormatPr defaultColWidth="9.21875" defaultRowHeight="14.4"/>
  <cols>
    <col min="2" max="2" width="9.77734375" customWidth="1"/>
  </cols>
  <sheetData>
    <row r="8" spans="2:12" ht="58.8">
      <c r="B8" s="748">
        <v>4.2</v>
      </c>
      <c r="C8" s="748"/>
      <c r="D8" s="748"/>
      <c r="E8" s="748"/>
      <c r="F8" s="748"/>
      <c r="G8" s="748"/>
      <c r="H8" s="748"/>
      <c r="I8" s="748"/>
      <c r="J8" s="748"/>
      <c r="K8" s="748"/>
      <c r="L8" s="748"/>
    </row>
    <row r="9" spans="2:12" ht="58.8">
      <c r="B9" s="748" t="s">
        <v>501</v>
      </c>
      <c r="C9" s="748"/>
      <c r="D9" s="748"/>
      <c r="E9" s="748"/>
      <c r="F9" s="748"/>
      <c r="G9" s="748"/>
      <c r="H9" s="748"/>
      <c r="I9" s="748"/>
      <c r="J9" s="748"/>
      <c r="K9" s="748"/>
      <c r="L9" s="748"/>
    </row>
  </sheetData>
  <mergeCells count="2">
    <mergeCell ref="B8:L8"/>
    <mergeCell ref="B9:L9"/>
  </mergeCells>
  <pageMargins left="0.7" right="0.7" top="0.75" bottom="0.75" header="0.3" footer="0.3"/>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1-000000000000}">
  <sheetPr codeName="Sheet317"/>
  <dimension ref="A1:AB25"/>
  <sheetViews>
    <sheetView workbookViewId="0"/>
  </sheetViews>
  <sheetFormatPr defaultRowHeight="14.4"/>
  <cols>
    <col min="1" max="1" width="33.77734375" customWidth="1"/>
    <col min="2" max="3" width="8.21875" customWidth="1"/>
    <col min="4" max="4" width="11.21875" customWidth="1"/>
    <col min="5" max="6" width="7" customWidth="1"/>
    <col min="7" max="8" width="8.21875" customWidth="1"/>
    <col min="9" max="13" width="7" customWidth="1"/>
  </cols>
  <sheetData>
    <row r="1" spans="1:28">
      <c r="A1" s="18" t="s">
        <v>3227</v>
      </c>
      <c r="B1" s="17"/>
      <c r="C1" s="17"/>
      <c r="D1" s="17"/>
      <c r="E1" s="17"/>
      <c r="F1" s="17"/>
      <c r="G1" s="17"/>
      <c r="H1" s="17"/>
    </row>
    <row r="2" spans="1:28">
      <c r="A2" s="17"/>
      <c r="B2" s="17"/>
      <c r="C2" s="17"/>
      <c r="D2" s="17"/>
      <c r="E2" s="17"/>
      <c r="F2" s="17"/>
      <c r="G2" s="17"/>
      <c r="H2" s="17"/>
    </row>
    <row r="3" spans="1:28">
      <c r="A3" s="219"/>
      <c r="B3" s="764" t="s">
        <v>3224</v>
      </c>
      <c r="C3" s="764"/>
      <c r="D3" s="764"/>
      <c r="E3" s="764"/>
      <c r="F3" s="764"/>
      <c r="G3" s="764"/>
      <c r="H3" s="764"/>
      <c r="I3" s="764"/>
      <c r="J3" s="764"/>
      <c r="K3" s="764"/>
      <c r="L3" s="764"/>
      <c r="M3" s="764"/>
      <c r="N3" s="764"/>
      <c r="O3" s="764"/>
      <c r="P3" s="764"/>
      <c r="Q3" s="764"/>
      <c r="R3" s="764"/>
      <c r="S3" s="764"/>
      <c r="T3" s="764"/>
      <c r="U3" s="764"/>
      <c r="V3" s="764"/>
      <c r="W3" s="764"/>
      <c r="X3" s="764"/>
      <c r="Y3" s="764"/>
      <c r="AB3" s="1" t="s">
        <v>528</v>
      </c>
    </row>
    <row r="4" spans="1:28">
      <c r="A4" s="219" t="s">
        <v>14</v>
      </c>
      <c r="B4" s="3">
        <v>2000</v>
      </c>
      <c r="C4" s="3">
        <v>2001</v>
      </c>
      <c r="D4" s="3">
        <v>2002</v>
      </c>
      <c r="E4" s="3">
        <v>2003</v>
      </c>
      <c r="F4" s="3">
        <v>2004</v>
      </c>
      <c r="G4" s="3">
        <v>2005</v>
      </c>
      <c r="H4" s="3">
        <v>2006</v>
      </c>
      <c r="I4" s="3">
        <v>2007</v>
      </c>
      <c r="J4" s="3">
        <v>2008</v>
      </c>
      <c r="K4" s="3">
        <v>2009</v>
      </c>
      <c r="L4" s="3">
        <v>2010</v>
      </c>
      <c r="M4" s="3">
        <v>2011</v>
      </c>
      <c r="N4" s="3">
        <v>2012</v>
      </c>
      <c r="O4" s="3">
        <v>2013</v>
      </c>
      <c r="P4" s="3">
        <v>2014</v>
      </c>
      <c r="Q4" s="3">
        <v>2015</v>
      </c>
      <c r="R4" s="3">
        <v>2016</v>
      </c>
      <c r="S4" s="3">
        <v>2017</v>
      </c>
      <c r="T4" s="3">
        <v>2018</v>
      </c>
      <c r="U4" s="3">
        <v>2019</v>
      </c>
      <c r="V4" s="3">
        <v>2020</v>
      </c>
      <c r="W4" s="3">
        <v>2021</v>
      </c>
      <c r="X4" s="3">
        <v>2022</v>
      </c>
      <c r="Y4" s="3">
        <v>2023</v>
      </c>
    </row>
    <row r="5" spans="1:28">
      <c r="A5" s="92" t="s">
        <v>13</v>
      </c>
      <c r="B5" s="192" t="s">
        <v>7</v>
      </c>
      <c r="C5" s="192" t="s">
        <v>7</v>
      </c>
      <c r="D5" s="192">
        <v>118.74260157828962</v>
      </c>
      <c r="E5" s="192">
        <v>83.179712102081794</v>
      </c>
      <c r="F5" s="300">
        <v>32.867948633611036</v>
      </c>
      <c r="G5" s="300">
        <v>22.311746860883332</v>
      </c>
      <c r="H5" s="300">
        <v>14.426640009237317</v>
      </c>
      <c r="I5" s="300">
        <v>14.505334337011249</v>
      </c>
      <c r="J5" s="300">
        <v>20.100512594233734</v>
      </c>
      <c r="K5" s="300">
        <v>17.680115021196997</v>
      </c>
      <c r="L5" s="300">
        <v>16.297854830408681</v>
      </c>
      <c r="M5" s="300">
        <v>6.7330496738233307</v>
      </c>
      <c r="N5" s="300">
        <v>12.740323041744858</v>
      </c>
      <c r="O5" s="192">
        <v>10.331512292159644</v>
      </c>
      <c r="P5" s="192">
        <v>7.016921490294223</v>
      </c>
      <c r="Q5" s="192">
        <v>5.8279686480775013</v>
      </c>
      <c r="R5" s="192">
        <v>33.48084639216188</v>
      </c>
      <c r="S5" s="192">
        <v>27.880232733291919</v>
      </c>
      <c r="T5" s="192">
        <v>15.866934414389974</v>
      </c>
      <c r="U5" s="192">
        <v>16.552411951577767</v>
      </c>
      <c r="V5" s="192">
        <v>27.330996311593481</v>
      </c>
      <c r="W5" s="192">
        <v>17.114505706919175</v>
      </c>
      <c r="X5" s="192">
        <v>24.123029126986268</v>
      </c>
      <c r="Y5" s="192">
        <v>13.31559619053273</v>
      </c>
    </row>
    <row r="6" spans="1:28">
      <c r="A6" s="92" t="s">
        <v>12</v>
      </c>
      <c r="B6" s="300">
        <v>4.696307431138778</v>
      </c>
      <c r="C6" s="300">
        <v>2.6262099393929557</v>
      </c>
      <c r="D6" s="300">
        <v>9.2697439575606193</v>
      </c>
      <c r="E6" s="300">
        <v>11.608643247944885</v>
      </c>
      <c r="F6" s="300">
        <v>4.7283066553999999</v>
      </c>
      <c r="G6" s="300">
        <v>5.3695324284000003</v>
      </c>
      <c r="H6" s="300">
        <v>12.4952125622367</v>
      </c>
      <c r="I6" s="300">
        <v>11.269044173972601</v>
      </c>
      <c r="J6" s="300">
        <v>20.2631377648589</v>
      </c>
      <c r="K6" s="300">
        <v>14.2984353135733</v>
      </c>
      <c r="L6" s="300">
        <v>3.64496382860324</v>
      </c>
      <c r="M6" s="300">
        <v>6.8532427893861652</v>
      </c>
      <c r="N6" s="300">
        <v>7.9541888172586965</v>
      </c>
      <c r="O6" s="300">
        <v>5.4332576909426544</v>
      </c>
      <c r="P6" s="300">
        <v>3.0222375426771069</v>
      </c>
      <c r="Q6" s="300">
        <v>1.3393953505723293</v>
      </c>
      <c r="R6" s="300">
        <v>2.6789657571410666</v>
      </c>
      <c r="S6" s="300">
        <v>3.4335418117589502</v>
      </c>
      <c r="T6" s="300">
        <v>-0.49407844118460426</v>
      </c>
      <c r="U6" s="300">
        <v>1.4117697297706455</v>
      </c>
      <c r="V6" s="300">
        <v>3.7213464747061056</v>
      </c>
      <c r="W6" s="300">
        <v>5.950681825068119</v>
      </c>
      <c r="X6" s="300">
        <v>11.130958413945757</v>
      </c>
      <c r="Y6" s="300">
        <v>11.891821562201825</v>
      </c>
    </row>
    <row r="7" spans="1:28">
      <c r="A7" s="92" t="s">
        <v>483</v>
      </c>
      <c r="B7" s="192" t="s">
        <v>7</v>
      </c>
      <c r="C7" s="192" t="s">
        <v>7</v>
      </c>
      <c r="D7" s="192" t="s">
        <v>7</v>
      </c>
      <c r="E7" s="192" t="s">
        <v>7</v>
      </c>
      <c r="F7" s="192" t="s">
        <v>7</v>
      </c>
      <c r="G7" s="192" t="s">
        <v>7</v>
      </c>
      <c r="H7" s="192" t="s">
        <v>7</v>
      </c>
      <c r="I7" s="192" t="s">
        <v>7</v>
      </c>
      <c r="J7" s="192" t="s">
        <v>7</v>
      </c>
      <c r="K7" s="192" t="s">
        <v>7</v>
      </c>
      <c r="L7" s="192" t="s">
        <v>7</v>
      </c>
      <c r="M7" s="192">
        <v>2.0276005905092802</v>
      </c>
      <c r="N7" s="192">
        <v>5.3403516099137107</v>
      </c>
      <c r="O7" s="192">
        <v>0.40053145250027455</v>
      </c>
      <c r="P7" s="192">
        <v>2.0626878819496142</v>
      </c>
      <c r="Q7" s="192">
        <v>1.6396609616521118</v>
      </c>
      <c r="R7" s="192">
        <v>2.5866369187101697</v>
      </c>
      <c r="S7" s="192">
        <v>0.81711687303874214</v>
      </c>
      <c r="T7" s="192">
        <v>2.4694385091667215</v>
      </c>
      <c r="U7" s="192">
        <v>4.9061400618509481</v>
      </c>
      <c r="V7" s="192">
        <v>0.24375900354067426</v>
      </c>
      <c r="W7" s="192">
        <v>0.15074475006318266</v>
      </c>
      <c r="X7" s="192">
        <v>12.7</v>
      </c>
      <c r="Y7" s="192">
        <v>15.318146111547534</v>
      </c>
    </row>
    <row r="8" spans="1:28">
      <c r="A8" s="92" t="s">
        <v>89</v>
      </c>
      <c r="B8" s="192" t="s">
        <v>7</v>
      </c>
      <c r="C8" s="192" t="s">
        <v>7</v>
      </c>
      <c r="D8" s="192" t="s">
        <v>7</v>
      </c>
      <c r="E8" s="192" t="s">
        <v>7</v>
      </c>
      <c r="F8" s="192" t="s">
        <v>7</v>
      </c>
      <c r="G8" s="192" t="s">
        <v>7</v>
      </c>
      <c r="H8" s="192" t="s">
        <v>7</v>
      </c>
      <c r="I8" s="192" t="s">
        <v>7</v>
      </c>
      <c r="J8" s="192" t="s">
        <v>7</v>
      </c>
      <c r="K8" s="192" t="s">
        <v>7</v>
      </c>
      <c r="L8" s="192" t="s">
        <v>7</v>
      </c>
      <c r="M8" s="192">
        <v>5.3</v>
      </c>
      <c r="N8" s="300">
        <v>4.2</v>
      </c>
      <c r="O8" s="300">
        <v>0.87129084111965405</v>
      </c>
      <c r="P8" s="300">
        <v>1.3776076424540484</v>
      </c>
      <c r="Q8" s="300">
        <v>0.83051775679046091</v>
      </c>
      <c r="R8" s="300">
        <v>3.3164590419609619</v>
      </c>
      <c r="S8" s="300">
        <v>31.892672735518946</v>
      </c>
      <c r="T8" s="300">
        <v>30.092054872700036</v>
      </c>
      <c r="U8" s="300">
        <v>5.6624125049576479</v>
      </c>
      <c r="V8" s="300">
        <v>10.949032455420227</v>
      </c>
      <c r="W8" s="300">
        <v>8.3210171368548203</v>
      </c>
      <c r="X8" s="300">
        <v>8.365368085016156</v>
      </c>
      <c r="Y8" s="300">
        <v>17.307964575572974</v>
      </c>
    </row>
    <row r="9" spans="1:28">
      <c r="A9" s="92" t="s">
        <v>482</v>
      </c>
      <c r="B9" s="192" t="s">
        <v>7</v>
      </c>
      <c r="C9" s="192" t="s">
        <v>7</v>
      </c>
      <c r="D9" s="192" t="s">
        <v>7</v>
      </c>
      <c r="E9" s="192" t="s">
        <v>7</v>
      </c>
      <c r="F9" s="192" t="s">
        <v>7</v>
      </c>
      <c r="G9" s="192" t="s">
        <v>7</v>
      </c>
      <c r="H9" s="192" t="s">
        <v>7</v>
      </c>
      <c r="I9" s="300">
        <v>16.593499613231852</v>
      </c>
      <c r="J9" s="300">
        <v>18.914398911258356</v>
      </c>
      <c r="K9" s="300">
        <v>10.234928861368676</v>
      </c>
      <c r="L9" s="300">
        <v>0.42642465331871415</v>
      </c>
      <c r="M9" s="300">
        <v>5.9484578600500484</v>
      </c>
      <c r="N9" s="300">
        <v>13.113501989001293</v>
      </c>
      <c r="O9" s="300">
        <v>5.6869030582395874</v>
      </c>
      <c r="P9" s="300">
        <v>6.3</v>
      </c>
      <c r="Q9" s="300">
        <v>4.2</v>
      </c>
      <c r="R9" s="300">
        <v>15.024737290726485</v>
      </c>
      <c r="S9" s="300">
        <v>8.1105028675344517</v>
      </c>
      <c r="T9" s="300">
        <v>-3.4125826974434892E-2</v>
      </c>
      <c r="U9" s="300">
        <v>2.1510564294552594</v>
      </c>
      <c r="V9" s="300">
        <v>4.2785522647772574</v>
      </c>
      <c r="W9" s="300">
        <v>4.7551688432361914</v>
      </c>
      <c r="X9" s="300">
        <v>8.4967212162896431</v>
      </c>
      <c r="Y9" s="300">
        <v>12.800565793708778</v>
      </c>
    </row>
    <row r="10" spans="1:28">
      <c r="A10" s="92" t="s">
        <v>11</v>
      </c>
      <c r="B10" s="192" t="s">
        <v>7</v>
      </c>
      <c r="C10" s="192" t="s">
        <v>7</v>
      </c>
      <c r="D10" s="300">
        <v>26.3</v>
      </c>
      <c r="E10" s="300">
        <v>5.0999999999999996</v>
      </c>
      <c r="F10" s="300">
        <v>4.0999999999999996</v>
      </c>
      <c r="G10" s="300">
        <v>2.7</v>
      </c>
      <c r="H10" s="300">
        <v>9</v>
      </c>
      <c r="I10" s="300">
        <v>14</v>
      </c>
      <c r="J10" s="300">
        <v>15.7</v>
      </c>
      <c r="K10" s="300">
        <v>9.4</v>
      </c>
      <c r="L10" s="300">
        <v>4</v>
      </c>
      <c r="M10" s="300">
        <v>7</v>
      </c>
      <c r="N10" s="300">
        <v>9.8000000000000007</v>
      </c>
      <c r="O10" s="300">
        <v>5.4</v>
      </c>
      <c r="P10" s="300">
        <v>5.3</v>
      </c>
      <c r="Q10" s="300">
        <v>6.1</v>
      </c>
      <c r="R10" s="300">
        <v>11.9</v>
      </c>
      <c r="S10" s="300">
        <v>6.942706595208481</v>
      </c>
      <c r="T10" s="300">
        <v>5.1766652858715982</v>
      </c>
      <c r="U10" s="300">
        <v>6.8244978612380072</v>
      </c>
      <c r="V10" s="300">
        <v>10.300681606178495</v>
      </c>
      <c r="W10" s="300">
        <v>9.6364593018702891</v>
      </c>
      <c r="X10" s="300">
        <v>8.8454133334806588</v>
      </c>
      <c r="Y10" s="300">
        <v>8.2994302780759366</v>
      </c>
    </row>
    <row r="11" spans="1:28">
      <c r="A11" s="92" t="s">
        <v>10</v>
      </c>
      <c r="B11" s="192" t="s">
        <v>101</v>
      </c>
      <c r="C11" s="192" t="s">
        <v>101</v>
      </c>
      <c r="D11" s="192" t="s">
        <v>101</v>
      </c>
      <c r="E11" s="192" t="s">
        <v>101</v>
      </c>
      <c r="F11" s="192" t="s">
        <v>101</v>
      </c>
      <c r="G11" s="192" t="s">
        <v>101</v>
      </c>
      <c r="H11" s="192" t="s">
        <v>101</v>
      </c>
      <c r="I11" s="192" t="s">
        <v>101</v>
      </c>
      <c r="J11" s="192" t="s">
        <v>101</v>
      </c>
      <c r="K11" s="192" t="s">
        <v>101</v>
      </c>
      <c r="L11" s="192" t="s">
        <v>101</v>
      </c>
      <c r="M11" s="192">
        <v>12.66</v>
      </c>
      <c r="N11" s="192">
        <v>5.15</v>
      </c>
      <c r="O11" s="192">
        <v>4.95</v>
      </c>
      <c r="P11" s="192">
        <v>5.4</v>
      </c>
      <c r="Q11" s="192">
        <v>6.52</v>
      </c>
      <c r="R11" s="192">
        <v>6.39</v>
      </c>
      <c r="S11" s="192">
        <v>9.3000000000000007</v>
      </c>
      <c r="T11" s="192">
        <v>10.7</v>
      </c>
      <c r="U11" s="192">
        <v>4.8</v>
      </c>
      <c r="V11" s="192">
        <v>3.8</v>
      </c>
      <c r="W11" s="192">
        <v>7.4</v>
      </c>
      <c r="X11" s="192">
        <v>9.5</v>
      </c>
      <c r="Y11" s="192">
        <v>12.01</v>
      </c>
    </row>
    <row r="12" spans="1:28">
      <c r="A12" s="92" t="s">
        <v>9</v>
      </c>
      <c r="B12" s="192" t="s">
        <v>7</v>
      </c>
      <c r="C12" s="192" t="s">
        <v>7</v>
      </c>
      <c r="D12" s="192" t="s">
        <v>7</v>
      </c>
      <c r="E12" s="192" t="s">
        <v>7</v>
      </c>
      <c r="F12" s="192" t="s">
        <v>7</v>
      </c>
      <c r="G12" s="192" t="s">
        <v>7</v>
      </c>
      <c r="H12" s="192" t="s">
        <v>7</v>
      </c>
      <c r="I12" s="192" t="s">
        <v>7</v>
      </c>
      <c r="J12" s="192" t="s">
        <v>7</v>
      </c>
      <c r="K12" s="192" t="s">
        <v>7</v>
      </c>
      <c r="L12" s="192">
        <v>5.1027534589366708</v>
      </c>
      <c r="M12" s="192">
        <v>3.1716985200449077</v>
      </c>
      <c r="N12" s="192">
        <v>18.888562593358493</v>
      </c>
      <c r="O12" s="300">
        <v>23.3</v>
      </c>
      <c r="P12" s="300">
        <v>21.2</v>
      </c>
      <c r="Q12" s="300">
        <v>23.9</v>
      </c>
      <c r="R12" s="300">
        <v>26.634251755807668</v>
      </c>
      <c r="S12" s="300">
        <v>10.244857417402997</v>
      </c>
      <c r="T12" s="300">
        <v>9.7533024975983817</v>
      </c>
      <c r="U12" s="300">
        <v>14.319765259250229</v>
      </c>
      <c r="V12" s="300">
        <v>13.027191858202158</v>
      </c>
      <c r="W12" s="300">
        <v>11.386250362501094</v>
      </c>
      <c r="X12" s="300">
        <v>26.656197368066724</v>
      </c>
      <c r="Y12" s="300">
        <v>37.127518977937576</v>
      </c>
    </row>
    <row r="13" spans="1:28">
      <c r="A13" s="92" t="s">
        <v>8</v>
      </c>
      <c r="B13" s="192" t="s">
        <v>7</v>
      </c>
      <c r="C13" s="192" t="s">
        <v>7</v>
      </c>
      <c r="D13" s="192" t="s">
        <v>7</v>
      </c>
      <c r="E13" s="192" t="s">
        <v>7</v>
      </c>
      <c r="F13" s="300">
        <v>6.2411459153155988</v>
      </c>
      <c r="G13" s="300">
        <v>5.8</v>
      </c>
      <c r="H13" s="300">
        <v>10</v>
      </c>
      <c r="I13" s="300">
        <v>15.6</v>
      </c>
      <c r="J13" s="300">
        <v>15.8</v>
      </c>
      <c r="K13" s="300">
        <v>4.0999999999999996</v>
      </c>
      <c r="L13" s="300">
        <v>3.7</v>
      </c>
      <c r="M13" s="300">
        <v>5.8</v>
      </c>
      <c r="N13" s="300">
        <v>2.2000000000000002</v>
      </c>
      <c r="O13" s="300">
        <v>3.4</v>
      </c>
      <c r="P13" s="300">
        <v>4.616404219880053</v>
      </c>
      <c r="Q13" s="300">
        <v>3.2138837737691688</v>
      </c>
      <c r="R13" s="300">
        <v>1.1000000000000001</v>
      </c>
      <c r="S13" s="300">
        <v>3.7</v>
      </c>
      <c r="T13" s="300">
        <v>5.8</v>
      </c>
      <c r="U13" s="300">
        <v>0.7</v>
      </c>
      <c r="V13" s="300">
        <v>6.2</v>
      </c>
      <c r="W13" s="300">
        <v>4.3</v>
      </c>
      <c r="X13" s="300">
        <v>14.8</v>
      </c>
      <c r="Y13" s="300">
        <v>7.8</v>
      </c>
    </row>
    <row r="14" spans="1:28">
      <c r="A14" s="92" t="s">
        <v>6</v>
      </c>
      <c r="B14" s="192">
        <v>7.4507368218766032</v>
      </c>
      <c r="C14" s="192">
        <v>10.645830754855723</v>
      </c>
      <c r="D14" s="192">
        <v>19.549715043996102</v>
      </c>
      <c r="E14" s="192">
        <v>12.490604878385383</v>
      </c>
      <c r="F14" s="300">
        <v>10.847733175694827</v>
      </c>
      <c r="G14" s="300">
        <v>5.43991790971738</v>
      </c>
      <c r="H14" s="300">
        <v>17.04667286836677</v>
      </c>
      <c r="I14" s="300">
        <v>10.307372247406704</v>
      </c>
      <c r="J14" s="300">
        <v>18.850885188565798</v>
      </c>
      <c r="K14" s="300">
        <v>7.0177476219972732</v>
      </c>
      <c r="L14" s="300">
        <v>15.32</v>
      </c>
      <c r="M14" s="300">
        <v>13.18</v>
      </c>
      <c r="N14" s="300">
        <v>3.13</v>
      </c>
      <c r="O14" s="192">
        <v>5.35</v>
      </c>
      <c r="P14" s="192">
        <v>3.83</v>
      </c>
      <c r="Q14" s="192">
        <v>5.22</v>
      </c>
      <c r="R14" s="192">
        <v>31.83</v>
      </c>
      <c r="S14" s="192">
        <v>16.39</v>
      </c>
      <c r="T14" s="192">
        <v>0.01</v>
      </c>
      <c r="U14" s="192">
        <v>3.28</v>
      </c>
      <c r="V14" s="192">
        <v>7.6</v>
      </c>
      <c r="W14" s="192">
        <v>10.94</v>
      </c>
      <c r="X14" s="192">
        <v>14.09</v>
      </c>
      <c r="Y14" s="192">
        <v>10.029999999999999</v>
      </c>
    </row>
    <row r="15" spans="1:28">
      <c r="A15" s="92" t="s">
        <v>5</v>
      </c>
      <c r="B15" s="192" t="s">
        <v>7</v>
      </c>
      <c r="C15" s="192" t="s">
        <v>7</v>
      </c>
      <c r="D15" s="192" t="s">
        <v>7</v>
      </c>
      <c r="E15" s="300">
        <v>9.3010300396821837</v>
      </c>
      <c r="F15" s="300">
        <v>0.97851662055805733</v>
      </c>
      <c r="G15" s="300">
        <v>1.3264737693379434</v>
      </c>
      <c r="H15" s="300">
        <v>6.4841511992663809</v>
      </c>
      <c r="I15" s="300">
        <v>11.880674361486049</v>
      </c>
      <c r="J15" s="300">
        <v>16.75805295236189</v>
      </c>
      <c r="K15" s="300">
        <v>10.682609269788825</v>
      </c>
      <c r="L15" s="300">
        <v>3.1899188572177679</v>
      </c>
      <c r="M15" s="300">
        <v>4.9254723686225264</v>
      </c>
      <c r="N15" s="300">
        <v>9.0653555519452649</v>
      </c>
      <c r="O15" s="300">
        <v>6.5134820566510285</v>
      </c>
      <c r="P15" s="300">
        <v>8.2750448285498752</v>
      </c>
      <c r="Q15" s="300">
        <v>5.6370164072855635</v>
      </c>
      <c r="R15" s="300">
        <v>10.751723429859767</v>
      </c>
      <c r="S15" s="300">
        <v>5.6869731934521264</v>
      </c>
      <c r="T15" s="300">
        <v>3.1958432162935204</v>
      </c>
      <c r="U15" s="300">
        <v>4.3025040152382701</v>
      </c>
      <c r="V15" s="300">
        <v>5.2287272189982739</v>
      </c>
      <c r="W15" s="300">
        <v>5.7355919833748716</v>
      </c>
      <c r="X15" s="300">
        <v>7.651665308267642</v>
      </c>
      <c r="Y15" s="300">
        <v>11.38143412196017</v>
      </c>
    </row>
    <row r="16" spans="1:28">
      <c r="A16" s="92" t="s">
        <v>4</v>
      </c>
      <c r="B16" s="192" t="s">
        <v>7</v>
      </c>
      <c r="C16" s="192" t="s">
        <v>7</v>
      </c>
      <c r="D16" s="192" t="s">
        <v>7</v>
      </c>
      <c r="E16" s="192" t="s">
        <v>7</v>
      </c>
      <c r="F16" s="192" t="s">
        <v>7</v>
      </c>
      <c r="G16" s="192" t="s">
        <v>7</v>
      </c>
      <c r="H16" s="192" t="s">
        <v>7</v>
      </c>
      <c r="I16" s="192" t="s">
        <v>7</v>
      </c>
      <c r="J16" s="192">
        <v>50.844566270978788</v>
      </c>
      <c r="K16" s="192">
        <v>37.54308975957224</v>
      </c>
      <c r="L16" s="192">
        <v>-5.9215978636325106</v>
      </c>
      <c r="M16" s="192">
        <v>4.2</v>
      </c>
      <c r="N16" s="192">
        <v>6</v>
      </c>
      <c r="O16" s="192">
        <v>6.8</v>
      </c>
      <c r="P16" s="192">
        <v>0.5</v>
      </c>
      <c r="Q16" s="192">
        <v>0.5</v>
      </c>
      <c r="R16" s="300">
        <v>2.8928248433435222E-2</v>
      </c>
      <c r="S16" s="300">
        <v>0.3</v>
      </c>
      <c r="T16" s="300">
        <v>-0.1</v>
      </c>
      <c r="U16" s="300">
        <v>0</v>
      </c>
      <c r="V16" s="300">
        <v>2.5</v>
      </c>
      <c r="W16" s="300">
        <v>14.565739094352793</v>
      </c>
      <c r="X16" s="300">
        <v>1.3916645195665609</v>
      </c>
      <c r="Y16" s="300">
        <v>-0.9</v>
      </c>
    </row>
    <row r="17" spans="1:25">
      <c r="A17" s="92" t="s">
        <v>3</v>
      </c>
      <c r="B17" s="192" t="s">
        <v>7</v>
      </c>
      <c r="C17" s="192" t="s">
        <v>7</v>
      </c>
      <c r="D17" s="192" t="s">
        <v>7</v>
      </c>
      <c r="E17" s="192" t="s">
        <v>7</v>
      </c>
      <c r="F17" s="192" t="s">
        <v>7</v>
      </c>
      <c r="G17" s="192" t="s">
        <v>7</v>
      </c>
      <c r="H17" s="192" t="s">
        <v>7</v>
      </c>
      <c r="I17" s="192" t="s">
        <v>7</v>
      </c>
      <c r="J17" s="192" t="s">
        <v>7</v>
      </c>
      <c r="K17" s="300">
        <v>9.6</v>
      </c>
      <c r="L17" s="300">
        <v>1.3</v>
      </c>
      <c r="M17" s="300">
        <v>7.2</v>
      </c>
      <c r="N17" s="300">
        <v>7.1</v>
      </c>
      <c r="O17" s="300">
        <v>5.6</v>
      </c>
      <c r="P17" s="300">
        <v>7.7</v>
      </c>
      <c r="Q17" s="300">
        <v>5</v>
      </c>
      <c r="R17" s="300">
        <v>10.5</v>
      </c>
      <c r="S17" s="300">
        <v>6.9</v>
      </c>
      <c r="T17" s="300">
        <v>3.6</v>
      </c>
      <c r="U17" s="300">
        <v>3.5</v>
      </c>
      <c r="V17" s="300">
        <v>4.5</v>
      </c>
      <c r="W17" s="300">
        <v>6.2</v>
      </c>
      <c r="X17" s="300">
        <v>9.1999999999999993</v>
      </c>
      <c r="Y17" s="300">
        <v>10.7</v>
      </c>
    </row>
    <row r="18" spans="1:25">
      <c r="A18" s="92" t="s">
        <v>32</v>
      </c>
      <c r="B18" s="192" t="s">
        <v>7</v>
      </c>
      <c r="C18" s="192" t="s">
        <v>7</v>
      </c>
      <c r="D18" s="300">
        <v>7.1468588900686569</v>
      </c>
      <c r="E18" s="300">
        <v>6.5504899543690271</v>
      </c>
      <c r="F18" s="300">
        <v>8.2520093867656783</v>
      </c>
      <c r="G18" s="300">
        <v>4.7140453443471841</v>
      </c>
      <c r="H18" s="300">
        <v>7.0157581573659087</v>
      </c>
      <c r="I18" s="300">
        <v>6.9946639488661333</v>
      </c>
      <c r="J18" s="300">
        <v>12.684920168038758</v>
      </c>
      <c r="K18" s="300">
        <v>15.885611618505763</v>
      </c>
      <c r="L18" s="300">
        <v>7.9975911764754954</v>
      </c>
      <c r="M18" s="300">
        <v>15.938810859756558</v>
      </c>
      <c r="N18" s="300">
        <v>20.590425665510153</v>
      </c>
      <c r="O18" s="300">
        <v>8.4695002354076685</v>
      </c>
      <c r="P18" s="300">
        <v>7.430432851609714</v>
      </c>
      <c r="Q18" s="300">
        <v>8.6803661903113607</v>
      </c>
      <c r="R18" s="300">
        <v>7.2347430502083698</v>
      </c>
      <c r="S18" s="300">
        <v>9.1223740060747396</v>
      </c>
      <c r="T18" s="300">
        <v>2.9566213294160093</v>
      </c>
      <c r="U18" s="300">
        <v>2.8657804850696689</v>
      </c>
      <c r="V18" s="300">
        <v>4.1390055167511042</v>
      </c>
      <c r="W18" s="300">
        <v>4.213459380188822</v>
      </c>
      <c r="X18" s="300">
        <v>7.3162621418370044</v>
      </c>
      <c r="Y18" s="300">
        <v>6.8391720989427585</v>
      </c>
    </row>
    <row r="19" spans="1:25">
      <c r="A19" s="92" t="s">
        <v>1</v>
      </c>
      <c r="B19" s="192" t="s">
        <v>7</v>
      </c>
      <c r="C19" s="192" t="s">
        <v>7</v>
      </c>
      <c r="D19" s="192" t="s">
        <v>7</v>
      </c>
      <c r="E19" s="192" t="s">
        <v>7</v>
      </c>
      <c r="F19" s="192" t="s">
        <v>7</v>
      </c>
      <c r="G19" s="192" t="s">
        <v>7</v>
      </c>
      <c r="H19" s="192" t="s">
        <v>7</v>
      </c>
      <c r="I19" s="192" t="s">
        <v>7</v>
      </c>
      <c r="J19" s="192" t="s">
        <v>7</v>
      </c>
      <c r="K19" s="192" t="s">
        <v>7</v>
      </c>
      <c r="L19" s="192" t="s">
        <v>7</v>
      </c>
      <c r="M19" s="300">
        <v>4.8423416666666697</v>
      </c>
      <c r="N19" s="300">
        <v>7.0096583333333298</v>
      </c>
      <c r="O19" s="300">
        <v>6.5283666666666704</v>
      </c>
      <c r="P19" s="300">
        <v>7.2492416666666699</v>
      </c>
      <c r="Q19" s="300">
        <v>11.0658698766853</v>
      </c>
      <c r="R19" s="300">
        <v>21.288899914551099</v>
      </c>
      <c r="S19" s="300">
        <v>5.7610493973055998</v>
      </c>
      <c r="T19" s="300">
        <v>7.1422125000537298</v>
      </c>
      <c r="U19" s="300">
        <v>10.440583058570599</v>
      </c>
      <c r="V19" s="300">
        <v>16.2355857410064</v>
      </c>
      <c r="W19" s="300">
        <v>27.7819416666667</v>
      </c>
      <c r="X19" s="300">
        <v>13.186866666666701</v>
      </c>
      <c r="Y19" s="300">
        <v>12.4151333333333</v>
      </c>
    </row>
    <row r="20" spans="1:25">
      <c r="A20" s="92" t="s">
        <v>0</v>
      </c>
      <c r="B20" s="192" t="s">
        <v>7</v>
      </c>
      <c r="C20" s="192" t="s">
        <v>7</v>
      </c>
      <c r="D20" s="192" t="s">
        <v>7</v>
      </c>
      <c r="E20" s="192" t="s">
        <v>7</v>
      </c>
      <c r="F20" s="192" t="s">
        <v>7</v>
      </c>
      <c r="G20" s="192" t="s">
        <v>7</v>
      </c>
      <c r="H20" s="192" t="s">
        <v>7</v>
      </c>
      <c r="I20" s="192" t="s">
        <v>7</v>
      </c>
      <c r="J20" s="192" t="s">
        <v>7</v>
      </c>
      <c r="K20" s="192" t="s">
        <v>7</v>
      </c>
      <c r="L20" s="300">
        <v>3.9373135795079719</v>
      </c>
      <c r="M20" s="300">
        <v>3.9902374616566334</v>
      </c>
      <c r="N20" s="300">
        <v>4.6175187682044481</v>
      </c>
      <c r="O20" s="300">
        <v>1.6882983517293724</v>
      </c>
      <c r="P20" s="300">
        <v>-3.1178694876502959</v>
      </c>
      <c r="Q20" s="300">
        <v>-3.3412852281302605</v>
      </c>
      <c r="R20" s="300">
        <v>-3.2555862499151971</v>
      </c>
      <c r="S20" s="300">
        <v>2.5034022234728042</v>
      </c>
      <c r="T20" s="300">
        <v>14.848767279016855</v>
      </c>
      <c r="U20" s="300">
        <v>356.36264910875451</v>
      </c>
      <c r="V20" s="300">
        <v>601.00408491311953</v>
      </c>
      <c r="W20" s="300">
        <v>105.7989077004689</v>
      </c>
      <c r="X20" s="300">
        <v>227.10931315333818</v>
      </c>
      <c r="Y20" s="300">
        <v>37.812150089846398</v>
      </c>
    </row>
    <row r="21" spans="1:25" s="17" customFormat="1" ht="14.25" customHeight="1">
      <c r="A21" s="44" t="s">
        <v>18</v>
      </c>
      <c r="B21" s="42"/>
      <c r="C21" s="42"/>
      <c r="D21" s="42"/>
      <c r="E21" s="42"/>
      <c r="F21" s="42"/>
    </row>
    <row r="22" spans="1:25" s="17" customFormat="1" ht="13.8">
      <c r="B22" s="42"/>
      <c r="C22" s="42"/>
      <c r="D22" s="42"/>
      <c r="E22" s="42"/>
      <c r="F22" s="42"/>
    </row>
    <row r="23" spans="1:25">
      <c r="A23" s="17"/>
      <c r="B23" s="42"/>
      <c r="C23" s="42"/>
      <c r="D23" s="42"/>
      <c r="E23" s="42"/>
      <c r="F23" s="42"/>
      <c r="G23" s="17"/>
      <c r="H23" s="17"/>
    </row>
    <row r="24" spans="1:25">
      <c r="A24" s="53" t="s">
        <v>102</v>
      </c>
      <c r="B24" s="42"/>
      <c r="C24" s="42"/>
      <c r="D24" s="42"/>
      <c r="E24" s="42"/>
      <c r="F24" s="42"/>
    </row>
    <row r="25" spans="1:25">
      <c r="B25" s="42"/>
      <c r="C25" s="42"/>
      <c r="D25" s="42"/>
      <c r="E25" s="42"/>
      <c r="F25" s="42"/>
    </row>
  </sheetData>
  <mergeCells count="1">
    <mergeCell ref="B3:Y3"/>
  </mergeCells>
  <conditionalFormatting sqref="B4:O19">
    <cfRule type="expression" dxfId="30" priority="1" stopIfTrue="1">
      <formula>ISNA(ACTIVECELL)</formula>
    </cfRule>
  </conditionalFormatting>
  <hyperlinks>
    <hyperlink ref="AB3" location="Content!A1" display="Back to content page" xr:uid="{00000000-0004-0000-3B01-000000000000}"/>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AA47"/>
  <sheetViews>
    <sheetView topLeftCell="A34" zoomScale="89" zoomScaleNormal="89" workbookViewId="0">
      <selection activeCell="A49" sqref="A49:XFD54"/>
    </sheetView>
  </sheetViews>
  <sheetFormatPr defaultColWidth="9.21875" defaultRowHeight="18" customHeight="1"/>
  <cols>
    <col min="1" max="1" width="36.5546875" style="17" customWidth="1"/>
    <col min="2" max="25" width="11.77734375" style="17" customWidth="1"/>
    <col min="26" max="26" width="10.77734375" style="17" customWidth="1"/>
    <col min="27" max="27" width="15.21875" style="17" customWidth="1"/>
    <col min="28" max="16384" width="9.21875" style="17"/>
  </cols>
  <sheetData>
    <row r="1" spans="1:27" ht="18" customHeight="1">
      <c r="A1" s="44" t="s">
        <v>2921</v>
      </c>
      <c r="B1" s="43"/>
      <c r="C1" s="43"/>
      <c r="D1" s="43"/>
      <c r="E1" s="43"/>
      <c r="F1" s="43"/>
      <c r="G1" s="43"/>
      <c r="H1" s="43"/>
      <c r="I1" s="43"/>
      <c r="J1" s="43"/>
      <c r="K1" s="43"/>
      <c r="L1" s="43"/>
      <c r="M1" s="43"/>
      <c r="N1" s="43"/>
      <c r="O1" s="512"/>
      <c r="P1" s="512"/>
      <c r="Q1" s="512"/>
      <c r="R1" s="512"/>
      <c r="S1" s="512"/>
      <c r="T1" s="512"/>
      <c r="U1" s="512"/>
      <c r="V1" s="512"/>
      <c r="W1" s="512"/>
      <c r="X1" s="512"/>
      <c r="Y1" s="512"/>
    </row>
    <row r="2" spans="1:27" ht="18" customHeight="1">
      <c r="A2" s="44"/>
      <c r="B2" s="43"/>
      <c r="C2" s="43"/>
      <c r="D2" s="43"/>
      <c r="E2" s="43"/>
      <c r="F2" s="43"/>
      <c r="G2" s="43"/>
      <c r="H2" s="43"/>
      <c r="I2" s="43"/>
      <c r="J2" s="43"/>
      <c r="K2" s="43"/>
      <c r="L2" s="43"/>
      <c r="M2" s="43"/>
      <c r="N2" s="43"/>
      <c r="O2" s="43"/>
      <c r="P2" s="43"/>
      <c r="Q2" s="43"/>
      <c r="R2" s="43"/>
      <c r="S2" s="43"/>
      <c r="T2" s="43"/>
      <c r="U2" s="43"/>
      <c r="V2" s="43"/>
      <c r="W2" s="43"/>
      <c r="X2" s="43"/>
      <c r="Y2" s="43"/>
    </row>
    <row r="3" spans="1:27" ht="18" customHeight="1">
      <c r="A3" s="373"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row>
    <row r="4" spans="1:27" ht="18" customHeight="1">
      <c r="A4" s="245" t="s">
        <v>423</v>
      </c>
      <c r="B4" s="281">
        <v>860.15666670787164</v>
      </c>
      <c r="C4" s="281">
        <v>939.77392955166454</v>
      </c>
      <c r="D4" s="281">
        <v>677.12522465789664</v>
      </c>
      <c r="E4" s="281">
        <v>973.30271038512001</v>
      </c>
      <c r="F4" s="281">
        <v>925.52888920642408</v>
      </c>
      <c r="G4" s="281">
        <v>848.23723768147784</v>
      </c>
      <c r="H4" s="281">
        <v>987.11445686198931</v>
      </c>
      <c r="I4" s="281">
        <v>1243.5561405096532</v>
      </c>
      <c r="J4" s="281">
        <v>1704.8167852074346</v>
      </c>
      <c r="K4" s="281">
        <v>1097.5806957183736</v>
      </c>
      <c r="L4" s="281">
        <v>1153.4437427563767</v>
      </c>
      <c r="M4" s="281">
        <v>1447.9726267322901</v>
      </c>
      <c r="N4" s="281">
        <v>1202.1831025629324</v>
      </c>
      <c r="O4" s="281">
        <v>1626.8112097997564</v>
      </c>
      <c r="P4" s="281">
        <v>2220.2487499260383</v>
      </c>
      <c r="Q4" s="281">
        <v>2136.7621369827089</v>
      </c>
      <c r="R4" s="281">
        <v>2258.0031040437621</v>
      </c>
      <c r="S4" s="281">
        <v>2922.2074504374559</v>
      </c>
      <c r="T4" s="281">
        <v>3131.3797432848191</v>
      </c>
      <c r="U4" s="281">
        <v>2697.6296734180996</v>
      </c>
      <c r="V4" s="281">
        <v>2028.6508502940401</v>
      </c>
      <c r="W4" s="281">
        <v>2729.8439649505276</v>
      </c>
      <c r="X4" s="281">
        <v>3657.2119872999565</v>
      </c>
      <c r="Y4" s="281">
        <v>3342.3409053675464</v>
      </c>
    </row>
    <row r="5" spans="1:27" ht="18" customHeight="1">
      <c r="A5" s="245" t="s">
        <v>424</v>
      </c>
      <c r="B5" s="281">
        <v>988.3505562390028</v>
      </c>
      <c r="C5" s="281">
        <v>918.48271128442252</v>
      </c>
      <c r="D5" s="281">
        <v>670.15880381510487</v>
      </c>
      <c r="E5" s="281">
        <v>1314.4899869797714</v>
      </c>
      <c r="F5" s="281">
        <v>1546.7529414907806</v>
      </c>
      <c r="G5" s="281">
        <v>1713.3225642532086</v>
      </c>
      <c r="H5" s="281">
        <v>1746.4152697790628</v>
      </c>
      <c r="I5" s="281">
        <v>2457.1240031331408</v>
      </c>
      <c r="J5" s="281">
        <v>3903.4557865326942</v>
      </c>
      <c r="K5" s="281">
        <v>3218.2762625733608</v>
      </c>
      <c r="L5" s="281">
        <v>2644.5011075687771</v>
      </c>
      <c r="M5" s="281">
        <v>2929.1494815068199</v>
      </c>
      <c r="N5" s="281">
        <v>2491.4452780881484</v>
      </c>
      <c r="O5" s="281">
        <v>2699.7759897204255</v>
      </c>
      <c r="P5" s="281">
        <v>3325.2108875569525</v>
      </c>
      <c r="Q5" s="281">
        <v>2930.207377809882</v>
      </c>
      <c r="R5" s="281">
        <v>2969.6205467696855</v>
      </c>
      <c r="S5" s="281">
        <v>3708.9542125278058</v>
      </c>
      <c r="T5" s="281">
        <v>4058.5965397850232</v>
      </c>
      <c r="U5" s="281">
        <v>3938.2397003978822</v>
      </c>
      <c r="V5" s="281">
        <v>3250.195359948139</v>
      </c>
      <c r="W5" s="281">
        <v>4411.6034633973541</v>
      </c>
      <c r="X5" s="281">
        <v>5611.6968863811089</v>
      </c>
      <c r="Y5" s="281">
        <v>4863.3540884802433</v>
      </c>
    </row>
    <row r="6" spans="1:27" ht="18" customHeight="1">
      <c r="A6" s="245" t="s">
        <v>425</v>
      </c>
      <c r="B6" s="281">
        <v>26.102596019936264</v>
      </c>
      <c r="C6" s="281">
        <v>51.756553212795566</v>
      </c>
      <c r="D6" s="281">
        <v>37.28901617497683</v>
      </c>
      <c r="E6" s="281">
        <v>78.256663201973225</v>
      </c>
      <c r="F6" s="281">
        <v>66.20224000621721</v>
      </c>
      <c r="G6" s="281">
        <v>40.660952930675698</v>
      </c>
      <c r="H6" s="281">
        <v>39.032542430394592</v>
      </c>
      <c r="I6" s="281">
        <v>36.53137018647962</v>
      </c>
      <c r="J6" s="281">
        <v>59.869475318304843</v>
      </c>
      <c r="K6" s="281">
        <v>48.670407703705109</v>
      </c>
      <c r="L6" s="281">
        <v>63.525585245418085</v>
      </c>
      <c r="M6" s="281">
        <v>60.629705313934089</v>
      </c>
      <c r="N6" s="281">
        <v>60.938668632443402</v>
      </c>
      <c r="O6" s="281">
        <v>109.50856649198869</v>
      </c>
      <c r="P6" s="281">
        <v>145.35277054825161</v>
      </c>
      <c r="Q6" s="281">
        <v>134.04454956729791</v>
      </c>
      <c r="R6" s="281">
        <v>157.07296220175286</v>
      </c>
      <c r="S6" s="281">
        <v>182.80845526051721</v>
      </c>
      <c r="T6" s="281">
        <v>190.21622945594973</v>
      </c>
      <c r="U6" s="281">
        <v>150.77769226109675</v>
      </c>
      <c r="V6" s="281">
        <v>92.612712032039681</v>
      </c>
      <c r="W6" s="281">
        <v>138.66384221708353</v>
      </c>
      <c r="X6" s="281">
        <v>173.54957304044851</v>
      </c>
      <c r="Y6" s="281">
        <v>149.10860818012696</v>
      </c>
    </row>
    <row r="7" spans="1:27" ht="18" customHeight="1">
      <c r="A7" s="245" t="s">
        <v>426</v>
      </c>
      <c r="B7" s="281">
        <v>96.59701194064931</v>
      </c>
      <c r="C7" s="281">
        <v>98.300057765135776</v>
      </c>
      <c r="D7" s="281">
        <v>73.992598058488383</v>
      </c>
      <c r="E7" s="281">
        <v>187.87740422184706</v>
      </c>
      <c r="F7" s="281">
        <v>189.54868991507502</v>
      </c>
      <c r="G7" s="281">
        <v>272.63871130105326</v>
      </c>
      <c r="H7" s="281">
        <v>202.62955543757809</v>
      </c>
      <c r="I7" s="281">
        <v>250.4948013412037</v>
      </c>
      <c r="J7" s="281">
        <v>359.66456808514448</v>
      </c>
      <c r="K7" s="281">
        <v>328.38297682147567</v>
      </c>
      <c r="L7" s="281">
        <v>288.31394016152899</v>
      </c>
      <c r="M7" s="281">
        <v>309.26222149522943</v>
      </c>
      <c r="N7" s="281">
        <v>243.75960039702332</v>
      </c>
      <c r="O7" s="281">
        <v>247.65897945290473</v>
      </c>
      <c r="P7" s="281">
        <v>281.31583694662066</v>
      </c>
      <c r="Q7" s="281">
        <v>266.5767131967807</v>
      </c>
      <c r="R7" s="281">
        <v>272.2025315967428</v>
      </c>
      <c r="S7" s="281">
        <v>327.63745058907216</v>
      </c>
      <c r="T7" s="281">
        <v>470.14281959849484</v>
      </c>
      <c r="U7" s="281">
        <v>436.3896035008483</v>
      </c>
      <c r="V7" s="281">
        <v>348.02104134838618</v>
      </c>
      <c r="W7" s="281">
        <v>527.83895687604559</v>
      </c>
      <c r="X7" s="281">
        <v>569.12902033550904</v>
      </c>
      <c r="Y7" s="281">
        <v>501.34234739892946</v>
      </c>
    </row>
    <row r="8" spans="1:27" ht="18" customHeight="1">
      <c r="A8" s="245" t="s">
        <v>427</v>
      </c>
      <c r="B8" s="281">
        <v>834.05407068793534</v>
      </c>
      <c r="C8" s="281">
        <v>888.01737633886898</v>
      </c>
      <c r="D8" s="281">
        <v>639.8362084829198</v>
      </c>
      <c r="E8" s="281">
        <v>895.04604718314681</v>
      </c>
      <c r="F8" s="281">
        <v>859.32664920020693</v>
      </c>
      <c r="G8" s="281">
        <v>807.57628475080219</v>
      </c>
      <c r="H8" s="281">
        <v>948.08191443159467</v>
      </c>
      <c r="I8" s="281">
        <v>1207.0247703231737</v>
      </c>
      <c r="J8" s="281">
        <v>1644.9473098891297</v>
      </c>
      <c r="K8" s="281">
        <v>1048.9102880146684</v>
      </c>
      <c r="L8" s="281">
        <v>1089.9181575109585</v>
      </c>
      <c r="M8" s="281">
        <v>1387.3429214183582</v>
      </c>
      <c r="N8" s="281">
        <v>1141.2444339304891</v>
      </c>
      <c r="O8" s="281">
        <f>O4-O6</f>
        <v>1517.3026433077678</v>
      </c>
      <c r="P8" s="281">
        <f t="shared" ref="P8:Y8" si="0">P4-P6</f>
        <v>2074.8959793777867</v>
      </c>
      <c r="Q8" s="281">
        <f t="shared" si="0"/>
        <v>2002.7175874154109</v>
      </c>
      <c r="R8" s="281">
        <f t="shared" si="0"/>
        <v>2100.9301418420091</v>
      </c>
      <c r="S8" s="281">
        <f t="shared" si="0"/>
        <v>2739.3989951769386</v>
      </c>
      <c r="T8" s="281">
        <f t="shared" si="0"/>
        <v>2941.1635138288693</v>
      </c>
      <c r="U8" s="281">
        <f t="shared" si="0"/>
        <v>2546.8519811570027</v>
      </c>
      <c r="V8" s="281">
        <f t="shared" si="0"/>
        <v>1936.0381382620003</v>
      </c>
      <c r="W8" s="281">
        <f t="shared" si="0"/>
        <v>2591.180122733444</v>
      </c>
      <c r="X8" s="281">
        <f t="shared" si="0"/>
        <v>3483.6624142595078</v>
      </c>
      <c r="Y8" s="281">
        <f t="shared" si="0"/>
        <v>3193.2322971874196</v>
      </c>
    </row>
    <row r="9" spans="1:27" ht="18" customHeight="1">
      <c r="A9" s="245" t="s">
        <v>428</v>
      </c>
      <c r="B9" s="281">
        <v>891.75354429835352</v>
      </c>
      <c r="C9" s="281">
        <v>820.18265351928676</v>
      </c>
      <c r="D9" s="281">
        <v>596.16620575661648</v>
      </c>
      <c r="E9" s="281">
        <v>1126.6125827579244</v>
      </c>
      <c r="F9" s="281">
        <v>1357.2042515757055</v>
      </c>
      <c r="G9" s="281">
        <v>1440.6838529521553</v>
      </c>
      <c r="H9" s="281">
        <v>1543.7857143414847</v>
      </c>
      <c r="I9" s="281">
        <v>2206.6292017919372</v>
      </c>
      <c r="J9" s="281">
        <v>3543.7912184475499</v>
      </c>
      <c r="K9" s="281">
        <v>2889.8932857518853</v>
      </c>
      <c r="L9" s="281">
        <v>2356.1871674072477</v>
      </c>
      <c r="M9" s="281">
        <v>2619.8872600115892</v>
      </c>
      <c r="N9" s="281">
        <v>2247.685677691125</v>
      </c>
      <c r="O9" s="281">
        <f>O5-O7</f>
        <v>2452.117010267521</v>
      </c>
      <c r="P9" s="281">
        <f t="shared" ref="P9:Y9" si="1">P5-P7</f>
        <v>3043.895050610332</v>
      </c>
      <c r="Q9" s="281">
        <f t="shared" si="1"/>
        <v>2663.6306646131015</v>
      </c>
      <c r="R9" s="281">
        <f t="shared" si="1"/>
        <v>2697.4180151729424</v>
      </c>
      <c r="S9" s="281">
        <f t="shared" si="1"/>
        <v>3381.3167619387336</v>
      </c>
      <c r="T9" s="281">
        <f t="shared" si="1"/>
        <v>3588.4537201865282</v>
      </c>
      <c r="U9" s="281">
        <f t="shared" si="1"/>
        <v>3501.8500968970338</v>
      </c>
      <c r="V9" s="281">
        <f t="shared" si="1"/>
        <v>2902.174318599753</v>
      </c>
      <c r="W9" s="281">
        <f t="shared" si="1"/>
        <v>3883.7645065213082</v>
      </c>
      <c r="X9" s="281">
        <f t="shared" si="1"/>
        <v>5042.5678660455997</v>
      </c>
      <c r="Y9" s="281">
        <f t="shared" si="1"/>
        <v>4362.0117410813136</v>
      </c>
    </row>
    <row r="10" spans="1:27" ht="18" customHeight="1">
      <c r="A10" s="245"/>
      <c r="B10" s="286"/>
      <c r="C10" s="286"/>
      <c r="D10" s="286"/>
      <c r="E10" s="286"/>
      <c r="F10" s="286"/>
      <c r="G10" s="286"/>
      <c r="H10" s="286"/>
      <c r="I10" s="286"/>
      <c r="J10" s="286"/>
      <c r="K10" s="286"/>
      <c r="L10" s="286"/>
      <c r="M10" s="286"/>
      <c r="N10" s="286"/>
      <c r="O10" s="286"/>
      <c r="P10" s="286"/>
      <c r="Q10" s="286"/>
      <c r="R10" s="286"/>
      <c r="S10" s="286"/>
      <c r="T10" s="286"/>
      <c r="U10" s="286"/>
      <c r="V10" s="286"/>
      <c r="W10" s="286"/>
      <c r="X10" s="286"/>
      <c r="Y10" s="286"/>
    </row>
    <row r="11" spans="1:27" ht="18" customHeight="1">
      <c r="A11" s="246" t="s">
        <v>429</v>
      </c>
      <c r="B11" s="286"/>
      <c r="C11" s="286"/>
      <c r="D11" s="286"/>
      <c r="E11" s="286"/>
      <c r="F11" s="286"/>
      <c r="G11" s="286"/>
      <c r="H11" s="286"/>
      <c r="I11" s="286"/>
      <c r="J11" s="286"/>
      <c r="K11" s="286"/>
      <c r="L11" s="286"/>
      <c r="M11" s="286"/>
      <c r="N11" s="286"/>
      <c r="O11" s="286"/>
      <c r="P11" s="286"/>
      <c r="Q11" s="286"/>
      <c r="R11" s="286"/>
      <c r="S11" s="286"/>
      <c r="T11" s="286"/>
      <c r="U11" s="286"/>
      <c r="V11" s="286"/>
      <c r="W11" s="286"/>
      <c r="X11" s="286"/>
      <c r="Y11" s="286"/>
    </row>
    <row r="12" spans="1:27" ht="18" customHeight="1">
      <c r="A12" s="247" t="s">
        <v>13</v>
      </c>
      <c r="B12" s="286"/>
      <c r="C12" s="286"/>
      <c r="D12" s="286"/>
      <c r="E12" s="286"/>
      <c r="F12" s="286"/>
      <c r="G12" s="286"/>
      <c r="H12" s="286"/>
      <c r="I12" s="286"/>
      <c r="J12" s="286"/>
      <c r="K12" s="286"/>
      <c r="L12" s="286">
        <v>4.6246685866543832E-2</v>
      </c>
      <c r="M12" s="286">
        <v>0.18710844524780548</v>
      </c>
      <c r="N12" s="286">
        <v>0</v>
      </c>
      <c r="O12" s="286">
        <v>0</v>
      </c>
      <c r="P12" s="286">
        <v>1.4872052070755591E-2</v>
      </c>
      <c r="Q12" s="286">
        <v>0.14587468523207642</v>
      </c>
      <c r="R12" s="286"/>
      <c r="S12" s="286">
        <v>2.2359902089717533E-2</v>
      </c>
      <c r="T12" s="286">
        <v>1.458561486618923E-2</v>
      </c>
      <c r="U12" s="286">
        <v>2.2399956564663537E-2</v>
      </c>
      <c r="V12" s="286">
        <v>5.3291665802795388E-2</v>
      </c>
      <c r="W12" s="286">
        <v>3.3730904871964167E-2</v>
      </c>
      <c r="X12" s="286">
        <v>7.223731877211928E-2</v>
      </c>
      <c r="Y12" s="286">
        <v>2.2222718104407796E-3</v>
      </c>
    </row>
    <row r="13" spans="1:27" ht="18" customHeight="1">
      <c r="A13" s="247" t="s">
        <v>12</v>
      </c>
      <c r="B13" s="286"/>
      <c r="C13" s="286"/>
      <c r="D13" s="286"/>
      <c r="E13" s="286"/>
      <c r="F13" s="286"/>
      <c r="G13" s="286"/>
      <c r="H13" s="286"/>
      <c r="I13" s="286"/>
      <c r="J13" s="286"/>
      <c r="K13" s="286"/>
      <c r="L13" s="286">
        <v>1.1594631050578739</v>
      </c>
      <c r="M13" s="286">
        <v>4.8915869598489876E-2</v>
      </c>
      <c r="N13" s="286">
        <v>0.31376452625542683</v>
      </c>
      <c r="O13" s="286">
        <v>0.15028829319406398</v>
      </c>
      <c r="P13" s="286">
        <v>0.12124051153372528</v>
      </c>
      <c r="Q13" s="286">
        <v>6.4982992506463097E-2</v>
      </c>
      <c r="R13" s="286">
        <v>6.7754408751030009E-4</v>
      </c>
      <c r="S13" s="286">
        <v>3.0437291036030959E-3</v>
      </c>
      <c r="T13" s="286">
        <v>0.26783621142766822</v>
      </c>
      <c r="U13" s="286">
        <v>1.5545396309095539E-2</v>
      </c>
      <c r="V13" s="286">
        <v>6.5073000973842575E-3</v>
      </c>
      <c r="W13" s="286">
        <v>3.3919559600330937E-3</v>
      </c>
      <c r="X13" s="286">
        <v>9.4566468309663365E-3</v>
      </c>
      <c r="Y13" s="286">
        <v>2.6527128354207261E-2</v>
      </c>
    </row>
    <row r="14" spans="1:27" ht="18" customHeight="1">
      <c r="A14" s="247" t="s">
        <v>483</v>
      </c>
      <c r="B14" s="286"/>
      <c r="C14" s="286"/>
      <c r="D14" s="286"/>
      <c r="E14" s="286"/>
      <c r="F14" s="286"/>
      <c r="G14" s="286"/>
      <c r="H14" s="286"/>
      <c r="I14" s="286"/>
      <c r="J14" s="286"/>
      <c r="K14" s="286"/>
      <c r="L14" s="286"/>
      <c r="M14" s="286"/>
      <c r="N14" s="286"/>
      <c r="O14" s="286"/>
      <c r="P14" s="286">
        <v>7.0501937739508973</v>
      </c>
      <c r="Q14" s="286">
        <v>5.1239530375590663</v>
      </c>
      <c r="R14" s="286">
        <v>5.9893538436094742</v>
      </c>
      <c r="S14" s="286">
        <v>5.7431022135624223</v>
      </c>
      <c r="T14" s="286">
        <v>9.8613822441210566</v>
      </c>
      <c r="U14" s="286">
        <v>8.3809258340181341</v>
      </c>
      <c r="V14" s="286">
        <v>9.0055071446983863</v>
      </c>
      <c r="W14" s="286">
        <v>7.3590655883645271</v>
      </c>
      <c r="X14" s="286">
        <v>6.7867508911890413</v>
      </c>
      <c r="Y14" s="286">
        <v>7.7362533906571773</v>
      </c>
    </row>
    <row r="15" spans="1:27" ht="18" customHeight="1">
      <c r="A15" s="247" t="s">
        <v>430</v>
      </c>
      <c r="B15" s="286"/>
      <c r="C15" s="286"/>
      <c r="D15" s="286"/>
      <c r="E15" s="286"/>
      <c r="F15" s="286"/>
      <c r="G15" s="286"/>
      <c r="H15" s="286"/>
      <c r="I15" s="286"/>
      <c r="J15" s="286"/>
      <c r="K15" s="286"/>
      <c r="L15" s="286">
        <v>1.3214505262077034</v>
      </c>
      <c r="M15" s="286">
        <v>7.0068314722012068E-2</v>
      </c>
      <c r="N15" s="286">
        <v>7.8735020475919917E-2</v>
      </c>
      <c r="O15" s="286">
        <v>2.2048103615345767E-2</v>
      </c>
      <c r="P15" s="286">
        <v>5.3983219916271849E-2</v>
      </c>
      <c r="Q15" s="286">
        <v>0.25873458149754702</v>
      </c>
      <c r="R15" s="286">
        <v>2.5883614178531383E-2</v>
      </c>
      <c r="S15" s="286">
        <v>5.3276852884038287E-2</v>
      </c>
      <c r="T15" s="286">
        <v>3.3557519271150388E-2</v>
      </c>
      <c r="U15" s="286">
        <v>0.16800284617773753</v>
      </c>
      <c r="V15" s="286">
        <v>7.3528669575890354E-2</v>
      </c>
      <c r="W15" s="286">
        <v>1.2186719627779358E-2</v>
      </c>
      <c r="X15" s="286">
        <v>6.1926217916017226E-2</v>
      </c>
      <c r="Y15" s="286">
        <v>0.55438156030905472</v>
      </c>
    </row>
    <row r="16" spans="1:27" ht="18" customHeight="1">
      <c r="A16" s="247" t="s">
        <v>482</v>
      </c>
      <c r="B16" s="286"/>
      <c r="C16" s="286"/>
      <c r="D16" s="286"/>
      <c r="E16" s="286"/>
      <c r="F16" s="286"/>
      <c r="G16" s="286"/>
      <c r="H16" s="286"/>
      <c r="I16" s="286"/>
      <c r="J16" s="286"/>
      <c r="K16" s="286"/>
      <c r="L16" s="286">
        <v>8.5768757637005033E-2</v>
      </c>
      <c r="M16" s="286">
        <v>1.4755667061551729</v>
      </c>
      <c r="N16" s="286">
        <v>0</v>
      </c>
      <c r="O16" s="286">
        <v>0</v>
      </c>
      <c r="P16" s="286">
        <v>9.3423674820689084E-2</v>
      </c>
      <c r="Q16" s="286">
        <v>3.1872633766759514E-2</v>
      </c>
      <c r="R16" s="286">
        <v>6.2798376960881697E-2</v>
      </c>
      <c r="S16" s="286">
        <v>1.0393244844668139</v>
      </c>
      <c r="T16" s="286">
        <v>2.3887750639571027E-2</v>
      </c>
      <c r="U16" s="286">
        <v>1.6555624931626736E-2</v>
      </c>
      <c r="V16" s="286">
        <v>5.1920015060851156E-3</v>
      </c>
      <c r="W16" s="286">
        <v>0</v>
      </c>
      <c r="X16" s="286">
        <v>0</v>
      </c>
      <c r="Y16" s="286">
        <v>0</v>
      </c>
    </row>
    <row r="17" spans="1:25" ht="18" customHeight="1">
      <c r="A17" s="247" t="s">
        <v>11</v>
      </c>
      <c r="B17" s="286"/>
      <c r="C17" s="286"/>
      <c r="D17" s="286"/>
      <c r="E17" s="286"/>
      <c r="F17" s="286"/>
      <c r="G17" s="286"/>
      <c r="H17" s="286"/>
      <c r="I17" s="286"/>
      <c r="J17" s="286"/>
      <c r="K17" s="286"/>
      <c r="L17" s="286">
        <v>2.7306439074799029E-3</v>
      </c>
      <c r="M17" s="286">
        <v>0</v>
      </c>
      <c r="N17" s="286">
        <v>0</v>
      </c>
      <c r="O17" s="286">
        <v>3.8600764491310308E-2</v>
      </c>
      <c r="P17" s="286"/>
      <c r="Q17" s="286"/>
      <c r="R17" s="286"/>
      <c r="S17" s="286">
        <v>4.8872578403181599E-2</v>
      </c>
      <c r="T17" s="286"/>
      <c r="U17" s="286">
        <v>0.38845471320874586</v>
      </c>
      <c r="V17" s="286"/>
      <c r="W17" s="286">
        <v>0</v>
      </c>
      <c r="X17" s="286">
        <v>4.413971714623122E-3</v>
      </c>
      <c r="Y17" s="286">
        <v>0</v>
      </c>
    </row>
    <row r="18" spans="1:25" ht="18" customHeight="1">
      <c r="A18" s="247" t="s">
        <v>9</v>
      </c>
      <c r="B18" s="286"/>
      <c r="C18" s="286"/>
      <c r="D18" s="286"/>
      <c r="E18" s="286"/>
      <c r="F18" s="286"/>
      <c r="G18" s="286"/>
      <c r="H18" s="286"/>
      <c r="I18" s="286"/>
      <c r="J18" s="286"/>
      <c r="K18" s="286"/>
      <c r="L18" s="286">
        <v>0</v>
      </c>
      <c r="M18" s="286">
        <v>0.40105870529887966</v>
      </c>
      <c r="N18" s="286">
        <v>0.16193726075681955</v>
      </c>
      <c r="O18" s="286">
        <v>0</v>
      </c>
      <c r="P18" s="286">
        <v>0.17127405499445339</v>
      </c>
      <c r="Q18" s="286"/>
      <c r="R18" s="286">
        <v>3.7412466627853381E-3</v>
      </c>
      <c r="S18" s="286">
        <v>4.4922802435425598E-3</v>
      </c>
      <c r="T18" s="286">
        <v>1.0049189359159307E-2</v>
      </c>
      <c r="U18" s="286">
        <v>0.13495919388977079</v>
      </c>
      <c r="V18" s="286">
        <v>7.9629408039463459E-2</v>
      </c>
      <c r="W18" s="286">
        <v>0.69267653851451216</v>
      </c>
      <c r="X18" s="286">
        <v>1.6622119850147157</v>
      </c>
      <c r="Y18" s="286">
        <v>0.25985367345157973</v>
      </c>
    </row>
    <row r="19" spans="1:25" ht="18" customHeight="1">
      <c r="A19" s="247" t="s">
        <v>8</v>
      </c>
      <c r="B19" s="286"/>
      <c r="C19" s="286"/>
      <c r="D19" s="286"/>
      <c r="E19" s="286"/>
      <c r="F19" s="286"/>
      <c r="G19" s="286"/>
      <c r="H19" s="286"/>
      <c r="I19" s="286"/>
      <c r="J19" s="286"/>
      <c r="K19" s="286"/>
      <c r="L19" s="286">
        <v>24.832491533385724</v>
      </c>
      <c r="M19" s="286">
        <v>17.723133288301575</v>
      </c>
      <c r="N19" s="286">
        <v>16.867269771400956</v>
      </c>
      <c r="O19" s="286">
        <v>23.598853723449196</v>
      </c>
      <c r="P19" s="286">
        <v>31.577173131329285</v>
      </c>
      <c r="Q19" s="286">
        <v>29.540551442620984</v>
      </c>
      <c r="R19" s="286">
        <v>51.882789523059721</v>
      </c>
      <c r="S19" s="286">
        <v>76.06514138721657</v>
      </c>
      <c r="T19" s="286">
        <v>64.83923385610926</v>
      </c>
      <c r="U19" s="286">
        <v>43.505848854352529</v>
      </c>
      <c r="V19" s="286">
        <v>19.880106117957176</v>
      </c>
      <c r="W19" s="286">
        <v>29.0349460249641</v>
      </c>
      <c r="X19" s="286">
        <v>39.054968105245827</v>
      </c>
      <c r="Y19" s="286">
        <v>39.97104528171711</v>
      </c>
    </row>
    <row r="20" spans="1:25" ht="18" customHeight="1">
      <c r="A20" s="247" t="s">
        <v>6</v>
      </c>
      <c r="B20" s="286"/>
      <c r="C20" s="286"/>
      <c r="D20" s="286"/>
      <c r="E20" s="286"/>
      <c r="F20" s="286"/>
      <c r="G20" s="286"/>
      <c r="H20" s="286"/>
      <c r="I20" s="286"/>
      <c r="J20" s="286"/>
      <c r="K20" s="286"/>
      <c r="L20" s="286">
        <v>0.31265440885171913</v>
      </c>
      <c r="M20" s="286">
        <v>0.10768821771117529</v>
      </c>
      <c r="N20" s="286">
        <v>0.21421866455525351</v>
      </c>
      <c r="O20" s="286">
        <v>4.899930347587814</v>
      </c>
      <c r="P20" s="286">
        <v>2.7700719789322212</v>
      </c>
      <c r="Q20" s="286">
        <v>4.2087055039831887</v>
      </c>
      <c r="R20" s="286">
        <v>9.1605680587307265</v>
      </c>
      <c r="S20" s="286">
        <v>6.528024651949738</v>
      </c>
      <c r="T20" s="286">
        <v>3.5483838778808225</v>
      </c>
      <c r="U20" s="286">
        <v>3.1331537955187634</v>
      </c>
      <c r="V20" s="286">
        <v>0.97375117195895045</v>
      </c>
      <c r="W20" s="286">
        <v>2.7122707725626167</v>
      </c>
      <c r="X20" s="286">
        <v>0.46452776607906793</v>
      </c>
      <c r="Y20" s="286">
        <v>4.1771334333527363</v>
      </c>
    </row>
    <row r="21" spans="1:25" ht="18" customHeight="1">
      <c r="A21" s="247" t="s">
        <v>17</v>
      </c>
      <c r="B21" s="286"/>
      <c r="C21" s="286"/>
      <c r="D21" s="286"/>
      <c r="E21" s="286"/>
      <c r="F21" s="286"/>
      <c r="G21" s="286"/>
      <c r="H21" s="286"/>
      <c r="I21" s="286"/>
      <c r="J21" s="286"/>
      <c r="K21" s="286"/>
      <c r="L21" s="286">
        <v>3.8356271887644934E-2</v>
      </c>
      <c r="M21" s="286">
        <v>1.4105050340440918E-4</v>
      </c>
      <c r="N21" s="286">
        <v>0</v>
      </c>
      <c r="O21" s="286">
        <v>7.7033698544660398E-2</v>
      </c>
      <c r="P21" s="286">
        <v>8.568483005957547E-3</v>
      </c>
      <c r="Q21" s="286">
        <v>1.7395603552988134E-3</v>
      </c>
      <c r="R21" s="286">
        <v>9.8196277700547865E-3</v>
      </c>
      <c r="S21" s="286"/>
      <c r="T21" s="286">
        <v>9.1391545114606219E-4</v>
      </c>
      <c r="U21" s="286"/>
      <c r="V21" s="286">
        <v>4.5773810447877048E-4</v>
      </c>
      <c r="W21" s="286">
        <v>4.5377674493148491E-4</v>
      </c>
      <c r="X21" s="286">
        <v>3.2939168457534688E-4</v>
      </c>
      <c r="Y21" s="286">
        <v>3.0750511414686686E-2</v>
      </c>
    </row>
    <row r="22" spans="1:25" ht="18" customHeight="1">
      <c r="A22" s="247" t="s">
        <v>4</v>
      </c>
      <c r="B22" s="286"/>
      <c r="C22" s="286"/>
      <c r="D22" s="286"/>
      <c r="E22" s="286"/>
      <c r="F22" s="286"/>
      <c r="G22" s="286"/>
      <c r="H22" s="286"/>
      <c r="I22" s="286"/>
      <c r="J22" s="286"/>
      <c r="K22" s="286"/>
      <c r="L22" s="286">
        <v>5.3401193717008191</v>
      </c>
      <c r="M22" s="286">
        <v>4.0755445835533672</v>
      </c>
      <c r="N22" s="286">
        <v>4.6205677625784425</v>
      </c>
      <c r="O22" s="286">
        <v>5.4370414230337385</v>
      </c>
      <c r="P22" s="286">
        <v>3.1913277118874639</v>
      </c>
      <c r="Q22" s="286">
        <v>4.8159902934439591</v>
      </c>
      <c r="R22" s="286">
        <v>7.6864710855938645</v>
      </c>
      <c r="S22" s="286">
        <v>4.5444000604787629</v>
      </c>
      <c r="T22" s="286">
        <v>5.073973181699599</v>
      </c>
      <c r="U22" s="286">
        <v>4.3948668400053101</v>
      </c>
      <c r="V22" s="286">
        <v>1.7686777720862903</v>
      </c>
      <c r="W22" s="286">
        <v>2.2751640342989679</v>
      </c>
      <c r="X22" s="286">
        <v>3.5915554365441995</v>
      </c>
      <c r="Y22" s="286">
        <v>2.3325874845382288</v>
      </c>
    </row>
    <row r="23" spans="1:25" ht="18" customHeight="1">
      <c r="A23" s="247" t="s">
        <v>3</v>
      </c>
      <c r="B23" s="286"/>
      <c r="C23" s="286"/>
      <c r="D23" s="286"/>
      <c r="E23" s="286"/>
      <c r="F23" s="286"/>
      <c r="G23" s="286"/>
      <c r="H23" s="286"/>
      <c r="I23" s="286"/>
      <c r="J23" s="286"/>
      <c r="K23" s="286"/>
      <c r="L23" s="286">
        <v>26.597056321437993</v>
      </c>
      <c r="M23" s="286">
        <v>33.876288412703914</v>
      </c>
      <c r="N23" s="286">
        <v>36.332834500235684</v>
      </c>
      <c r="O23" s="286">
        <v>73.017826361664632</v>
      </c>
      <c r="P23" s="286">
        <v>96.644686092217285</v>
      </c>
      <c r="Q23" s="286">
        <v>86.227414210692416</v>
      </c>
      <c r="R23" s="286">
        <v>79.282317763286926</v>
      </c>
      <c r="S23" s="286">
        <v>83.640319714812634</v>
      </c>
      <c r="T23" s="286">
        <v>102.83858918299275</v>
      </c>
      <c r="U23" s="286">
        <v>87.360991616060929</v>
      </c>
      <c r="V23" s="286">
        <v>58.222395157804307</v>
      </c>
      <c r="W23" s="286">
        <v>90.079550216476903</v>
      </c>
      <c r="X23" s="286">
        <v>111.42227727710083</v>
      </c>
      <c r="Y23" s="286">
        <v>90.279550765577397</v>
      </c>
    </row>
    <row r="24" spans="1:25" s="40" customFormat="1" ht="18" customHeight="1">
      <c r="A24" s="247" t="s">
        <v>431</v>
      </c>
      <c r="B24" s="286"/>
      <c r="C24" s="286"/>
      <c r="D24" s="286"/>
      <c r="E24" s="286"/>
      <c r="F24" s="286"/>
      <c r="G24" s="286"/>
      <c r="H24" s="286"/>
      <c r="I24" s="286"/>
      <c r="J24" s="286"/>
      <c r="K24" s="286"/>
      <c r="L24" s="286">
        <v>3.6742624701025552</v>
      </c>
      <c r="M24" s="286">
        <v>1.9165026580555682</v>
      </c>
      <c r="N24" s="286">
        <v>2.2693972721354609</v>
      </c>
      <c r="O24" s="286">
        <v>1.8358952507198227</v>
      </c>
      <c r="P24" s="286">
        <v>2.9819445140832146</v>
      </c>
      <c r="Q24" s="286">
        <v>3.0982487833977457</v>
      </c>
      <c r="R24" s="286">
        <v>2.824917422383737</v>
      </c>
      <c r="S24" s="286">
        <v>4.138278820817745</v>
      </c>
      <c r="T24" s="286">
        <v>3.436744969463978</v>
      </c>
      <c r="U24" s="286">
        <v>2.4970984607536599</v>
      </c>
      <c r="V24" s="286">
        <v>1.3168339758072527</v>
      </c>
      <c r="W24" s="286">
        <v>4.9782884644535601</v>
      </c>
      <c r="X24" s="286">
        <v>7.2018487825103445</v>
      </c>
      <c r="Y24" s="286">
        <v>2.593055787632919</v>
      </c>
    </row>
    <row r="25" spans="1:25" ht="18" customHeight="1">
      <c r="A25" s="247" t="s">
        <v>1</v>
      </c>
      <c r="B25" s="286"/>
      <c r="C25" s="286"/>
      <c r="D25" s="286"/>
      <c r="E25" s="286"/>
      <c r="F25" s="286"/>
      <c r="G25" s="286"/>
      <c r="H25" s="286"/>
      <c r="I25" s="286"/>
      <c r="J25" s="286"/>
      <c r="K25" s="286"/>
      <c r="L25" s="286">
        <v>6.3627810190215101E-2</v>
      </c>
      <c r="M25" s="286">
        <v>0.5302963965298958</v>
      </c>
      <c r="N25" s="286">
        <v>7.3865385670131456E-2</v>
      </c>
      <c r="O25" s="286">
        <v>6.4831526941873233E-2</v>
      </c>
      <c r="P25" s="286">
        <v>1.3535475217624573E-2</v>
      </c>
      <c r="Q25" s="286">
        <v>3.2577315848689614E-2</v>
      </c>
      <c r="R25" s="286">
        <v>0.10077348453042163</v>
      </c>
      <c r="S25" s="286">
        <v>5.5525223131746536E-2</v>
      </c>
      <c r="T25" s="286">
        <v>1.2013894573833754E-2</v>
      </c>
      <c r="U25" s="286">
        <v>0.28927625583975786</v>
      </c>
      <c r="V25" s="286">
        <v>1.2287748142049295E-2</v>
      </c>
      <c r="W25" s="286">
        <v>0.1976334104029383</v>
      </c>
      <c r="X25" s="286">
        <v>0.46251268969734405</v>
      </c>
      <c r="Y25" s="286">
        <v>2.9068964066081629E-2</v>
      </c>
    </row>
    <row r="26" spans="1:25" ht="18" customHeight="1">
      <c r="A26" s="247" t="s">
        <v>23</v>
      </c>
      <c r="B26" s="286"/>
      <c r="C26" s="286"/>
      <c r="D26" s="286"/>
      <c r="E26" s="286"/>
      <c r="F26" s="286"/>
      <c r="G26" s="286"/>
      <c r="H26" s="286"/>
      <c r="I26" s="286"/>
      <c r="J26" s="286"/>
      <c r="K26" s="286"/>
      <c r="L26" s="286">
        <v>5.1357339184961034E-2</v>
      </c>
      <c r="M26" s="286">
        <v>0.2173926655528545</v>
      </c>
      <c r="N26" s="286">
        <v>6.0784683792834311E-3</v>
      </c>
      <c r="O26" s="286">
        <v>0.36621699874612001</v>
      </c>
      <c r="P26" s="286">
        <v>0.66047587429178489</v>
      </c>
      <c r="Q26" s="286">
        <v>0.49390452639372845</v>
      </c>
      <c r="R26" s="286">
        <v>4.2850610898212314E-2</v>
      </c>
      <c r="S26" s="286">
        <v>0.92229336135669993</v>
      </c>
      <c r="T26" s="286">
        <v>0.25507804809354229</v>
      </c>
      <c r="U26" s="286">
        <v>0.46961287346605696</v>
      </c>
      <c r="V26" s="286">
        <v>1.2145461604589212</v>
      </c>
      <c r="W26" s="286">
        <v>1.2844838098407065</v>
      </c>
      <c r="X26" s="286">
        <v>2.7545565601488047</v>
      </c>
      <c r="Y26" s="286">
        <v>1.1161779272453358</v>
      </c>
    </row>
    <row r="27" spans="1:25" ht="18" customHeight="1">
      <c r="A27" s="245"/>
      <c r="B27" s="286"/>
      <c r="C27" s="286"/>
      <c r="D27" s="286"/>
      <c r="E27" s="286"/>
      <c r="F27" s="286"/>
      <c r="G27" s="286"/>
      <c r="H27" s="286"/>
      <c r="I27" s="286"/>
      <c r="J27" s="286"/>
      <c r="K27" s="286"/>
      <c r="L27" s="286"/>
      <c r="M27" s="286"/>
      <c r="N27" s="286"/>
      <c r="O27" s="286"/>
      <c r="P27" s="286"/>
      <c r="Q27" s="286"/>
      <c r="R27" s="286"/>
      <c r="S27" s="286"/>
      <c r="T27" s="286"/>
      <c r="U27" s="286"/>
      <c r="V27" s="286"/>
      <c r="W27" s="286"/>
      <c r="X27" s="286"/>
      <c r="Y27" s="286"/>
    </row>
    <row r="28" spans="1:25" ht="18" customHeight="1">
      <c r="A28" s="246" t="s">
        <v>432</v>
      </c>
      <c r="B28" s="286"/>
      <c r="C28" s="286"/>
      <c r="D28" s="286"/>
      <c r="E28" s="286"/>
      <c r="F28" s="286"/>
      <c r="G28" s="286"/>
      <c r="H28" s="286"/>
      <c r="I28" s="286"/>
      <c r="J28" s="286"/>
      <c r="K28" s="286"/>
      <c r="L28" s="286"/>
      <c r="M28" s="286"/>
      <c r="N28" s="286"/>
      <c r="O28" s="286"/>
      <c r="P28" s="286"/>
      <c r="Q28" s="286"/>
      <c r="R28" s="286"/>
      <c r="S28" s="286"/>
      <c r="T28" s="286"/>
      <c r="U28" s="286"/>
      <c r="V28" s="286"/>
      <c r="W28" s="286"/>
      <c r="X28" s="286"/>
      <c r="Y28" s="286"/>
    </row>
    <row r="29" spans="1:25" ht="18" customHeight="1">
      <c r="A29" s="247" t="s">
        <v>13</v>
      </c>
      <c r="B29" s="286"/>
      <c r="C29" s="286"/>
      <c r="D29" s="286"/>
      <c r="E29" s="286"/>
      <c r="F29" s="286"/>
      <c r="G29" s="286"/>
      <c r="H29" s="286"/>
      <c r="I29" s="286"/>
      <c r="J29" s="286"/>
      <c r="K29" s="286"/>
      <c r="L29" s="286">
        <v>4.2067187675468602E-3</v>
      </c>
      <c r="M29" s="286">
        <v>4.261005954860389E-2</v>
      </c>
      <c r="N29" s="286">
        <v>4.7228515618142977</v>
      </c>
      <c r="O29" s="286">
        <v>1.4823573663346554</v>
      </c>
      <c r="P29" s="286">
        <v>0.43783133488202292</v>
      </c>
      <c r="Q29" s="286"/>
      <c r="R29" s="286"/>
      <c r="S29" s="286">
        <v>1.060490271737278E-2</v>
      </c>
      <c r="T29" s="286"/>
      <c r="U29" s="286">
        <v>1.1347371126615371E-2</v>
      </c>
      <c r="V29" s="286"/>
      <c r="W29" s="286">
        <v>0.10157524371231438</v>
      </c>
      <c r="X29" s="286"/>
      <c r="Y29" s="286">
        <v>1.9763658830808967E-2</v>
      </c>
    </row>
    <row r="30" spans="1:25" ht="18" customHeight="1">
      <c r="A30" s="247" t="s">
        <v>12</v>
      </c>
      <c r="B30" s="286"/>
      <c r="C30" s="286"/>
      <c r="D30" s="286"/>
      <c r="E30" s="286"/>
      <c r="F30" s="286"/>
      <c r="G30" s="286"/>
      <c r="H30" s="286"/>
      <c r="I30" s="286"/>
      <c r="J30" s="286"/>
      <c r="K30" s="286"/>
      <c r="L30" s="286">
        <v>1.7936635882413656E-4</v>
      </c>
      <c r="M30" s="286">
        <v>4.9400426760630846E-4</v>
      </c>
      <c r="N30" s="286">
        <v>9.4599343649690981E-3</v>
      </c>
      <c r="O30" s="286">
        <v>0</v>
      </c>
      <c r="P30" s="286">
        <v>5.3541714567266075E-3</v>
      </c>
      <c r="Q30" s="286">
        <v>3.9644320408530609E-3</v>
      </c>
      <c r="R30" s="286"/>
      <c r="S30" s="286">
        <v>1.0593946785618027E-2</v>
      </c>
      <c r="T30" s="286">
        <v>2.6459760881579307E-4</v>
      </c>
      <c r="U30" s="286">
        <v>3.9625731821138679E-3</v>
      </c>
      <c r="V30" s="286"/>
      <c r="W30" s="286">
        <v>6.2625877010217381E-3</v>
      </c>
      <c r="X30" s="286">
        <v>1.1849656234675218E-3</v>
      </c>
      <c r="Y30" s="286">
        <v>3.3560985141070704E-3</v>
      </c>
    </row>
    <row r="31" spans="1:25" ht="18" customHeight="1">
      <c r="A31" s="247" t="s">
        <v>483</v>
      </c>
      <c r="B31" s="286"/>
      <c r="C31" s="286"/>
      <c r="D31" s="286"/>
      <c r="E31" s="286"/>
      <c r="F31" s="286"/>
      <c r="G31" s="286"/>
      <c r="H31" s="286"/>
      <c r="I31" s="286"/>
      <c r="J31" s="286"/>
      <c r="K31" s="286"/>
      <c r="L31" s="286"/>
      <c r="M31" s="286"/>
      <c r="N31" s="286"/>
      <c r="O31" s="286"/>
      <c r="P31" s="286">
        <v>0.27864242324107796</v>
      </c>
      <c r="Q31" s="286">
        <v>0.13788754607810635</v>
      </c>
      <c r="R31" s="286">
        <v>1.7292631723274211E-2</v>
      </c>
      <c r="S31" s="286">
        <v>2.7728837361355001E-2</v>
      </c>
      <c r="T31" s="286">
        <v>0.54588635299231925</v>
      </c>
      <c r="U31" s="286">
        <v>0.56704557988780124</v>
      </c>
      <c r="V31" s="286">
        <v>2.251196506045503</v>
      </c>
      <c r="W31" s="286">
        <v>3.6000634004826395</v>
      </c>
      <c r="X31" s="286">
        <v>0.5621217786371614</v>
      </c>
      <c r="Y31" s="286">
        <v>2.0009543448391098</v>
      </c>
    </row>
    <row r="32" spans="1:25" ht="18" customHeight="1">
      <c r="A32" s="247" t="s">
        <v>430</v>
      </c>
      <c r="B32" s="286"/>
      <c r="C32" s="286"/>
      <c r="D32" s="286"/>
      <c r="E32" s="286"/>
      <c r="F32" s="286"/>
      <c r="G32" s="286"/>
      <c r="H32" s="286"/>
      <c r="I32" s="286"/>
      <c r="J32" s="286"/>
      <c r="K32" s="286"/>
      <c r="L32" s="286">
        <v>4.1105005388197273E-2</v>
      </c>
      <c r="M32" s="286">
        <v>3.1263584193470105E-2</v>
      </c>
      <c r="N32" s="286">
        <v>6.7200246281515191E-2</v>
      </c>
      <c r="O32" s="286">
        <v>2.9300392598320554E-2</v>
      </c>
      <c r="P32" s="286">
        <v>2.7275606027222753E-3</v>
      </c>
      <c r="Q32" s="286">
        <v>3.2008326213290493E-2</v>
      </c>
      <c r="R32" s="286">
        <v>5.7202903606439801E-2</v>
      </c>
      <c r="S32" s="286">
        <v>1.5640435072280624E-2</v>
      </c>
      <c r="T32" s="286">
        <v>7.0417135526279914E-2</v>
      </c>
      <c r="U32" s="286">
        <v>0.21184880172553042</v>
      </c>
      <c r="V32" s="286">
        <v>3.0100943703748172E-2</v>
      </c>
      <c r="W32" s="286">
        <v>0.82980721693837978</v>
      </c>
      <c r="X32" s="286">
        <v>1.0574274373124963</v>
      </c>
      <c r="Y32" s="286">
        <v>1.1285599997548567E-2</v>
      </c>
    </row>
    <row r="33" spans="1:25" ht="18" customHeight="1">
      <c r="A33" s="247" t="s">
        <v>482</v>
      </c>
      <c r="B33" s="286"/>
      <c r="C33" s="286"/>
      <c r="D33" s="286"/>
      <c r="E33" s="286"/>
      <c r="F33" s="286"/>
      <c r="G33" s="286"/>
      <c r="H33" s="286"/>
      <c r="I33" s="286"/>
      <c r="J33" s="286"/>
      <c r="K33" s="286"/>
      <c r="L33" s="286">
        <v>11.661994927243173</v>
      </c>
      <c r="M33" s="286">
        <v>7.3532548194273968</v>
      </c>
      <c r="N33" s="286">
        <v>7.1791674866163993</v>
      </c>
      <c r="O33" s="286">
        <v>5.1064009517828683</v>
      </c>
      <c r="P33" s="286">
        <v>7.5471702654410029</v>
      </c>
      <c r="Q33" s="286">
        <v>10.114836505659223</v>
      </c>
      <c r="R33" s="286">
        <v>10.478076815074907</v>
      </c>
      <c r="S33" s="286">
        <v>11.268955019343361</v>
      </c>
      <c r="T33" s="286">
        <v>1.9479363009523591</v>
      </c>
      <c r="U33" s="286">
        <v>0.89223701132322519</v>
      </c>
      <c r="V33" s="286">
        <v>0.7257309591036798</v>
      </c>
      <c r="W33" s="286">
        <v>1.3505204148388226</v>
      </c>
      <c r="X33" s="286">
        <v>1.7559175177076964</v>
      </c>
      <c r="Y33" s="286">
        <v>1.7996406454403613</v>
      </c>
    </row>
    <row r="34" spans="1:25" ht="18" customHeight="1">
      <c r="A34" s="247" t="s">
        <v>11</v>
      </c>
      <c r="B34" s="286"/>
      <c r="C34" s="286"/>
      <c r="D34" s="286"/>
      <c r="E34" s="286"/>
      <c r="F34" s="286"/>
      <c r="G34" s="286"/>
      <c r="H34" s="286"/>
      <c r="I34" s="286"/>
      <c r="J34" s="286"/>
      <c r="K34" s="286"/>
      <c r="L34" s="286">
        <v>0.36182854013811605</v>
      </c>
      <c r="M34" s="286">
        <v>0.15673001671240511</v>
      </c>
      <c r="N34" s="286">
        <v>2.6911550807262969E-3</v>
      </c>
      <c r="O34" s="286">
        <v>0</v>
      </c>
      <c r="P34" s="286">
        <v>4.0902893039903578E-4</v>
      </c>
      <c r="Q34" s="286">
        <v>5.1729585260792499E-5</v>
      </c>
      <c r="R34" s="286">
        <v>9.9561677549046296E-2</v>
      </c>
      <c r="S34" s="286">
        <v>0.59221279781866154</v>
      </c>
      <c r="T34" s="286">
        <v>0.26374178419668493</v>
      </c>
      <c r="U34" s="286"/>
      <c r="V34" s="286"/>
      <c r="W34" s="286">
        <v>5.2090386073454037E-2</v>
      </c>
      <c r="X34" s="286">
        <v>0.11780146780738333</v>
      </c>
      <c r="Y34" s="286">
        <v>1.7796404884619916E-3</v>
      </c>
    </row>
    <row r="35" spans="1:25" ht="18" customHeight="1">
      <c r="A35" s="247" t="s">
        <v>9</v>
      </c>
      <c r="B35" s="286"/>
      <c r="C35" s="286"/>
      <c r="D35" s="286"/>
      <c r="E35" s="286"/>
      <c r="F35" s="286"/>
      <c r="G35" s="286"/>
      <c r="H35" s="286"/>
      <c r="I35" s="286"/>
      <c r="J35" s="286"/>
      <c r="K35" s="286"/>
      <c r="L35" s="286">
        <v>0.31758571765205551</v>
      </c>
      <c r="M35" s="286">
        <v>1.962073679893905E-2</v>
      </c>
      <c r="N35" s="286">
        <v>0.11476749325818582</v>
      </c>
      <c r="O35" s="286">
        <v>0.1310386598395665</v>
      </c>
      <c r="P35" s="286">
        <v>7.3435211454728908E-2</v>
      </c>
      <c r="Q35" s="286">
        <v>9.5355506611241675E-2</v>
      </c>
      <c r="R35" s="286">
        <v>7.3890097171827263E-2</v>
      </c>
      <c r="S35" s="286">
        <v>0.75219230133227122</v>
      </c>
      <c r="T35" s="286"/>
      <c r="U35" s="286">
        <v>1.7058125411493298E-2</v>
      </c>
      <c r="V35" s="286">
        <v>0.15079467209524014</v>
      </c>
      <c r="W35" s="286">
        <v>0.46285906451686348</v>
      </c>
      <c r="X35" s="286">
        <v>0.45572501827110884</v>
      </c>
      <c r="Y35" s="286">
        <v>1.940939932351966E-2</v>
      </c>
    </row>
    <row r="36" spans="1:25" ht="18" customHeight="1">
      <c r="A36" s="247" t="s">
        <v>8</v>
      </c>
      <c r="B36" s="286"/>
      <c r="C36" s="286"/>
      <c r="D36" s="286"/>
      <c r="E36" s="286"/>
      <c r="F36" s="286"/>
      <c r="G36" s="286"/>
      <c r="H36" s="286"/>
      <c r="I36" s="286"/>
      <c r="J36" s="286"/>
      <c r="K36" s="286"/>
      <c r="L36" s="286">
        <v>76.822963892122004</v>
      </c>
      <c r="M36" s="286">
        <v>99.395243771826401</v>
      </c>
      <c r="N36" s="286">
        <v>75.000516252005212</v>
      </c>
      <c r="O36" s="286">
        <v>85.492108834815852</v>
      </c>
      <c r="P36" s="286">
        <v>110.51948106420681</v>
      </c>
      <c r="Q36" s="286">
        <v>105.98491142981796</v>
      </c>
      <c r="R36" s="286">
        <v>99.144425285354046</v>
      </c>
      <c r="S36" s="286">
        <v>95.231526775101642</v>
      </c>
      <c r="T36" s="286">
        <v>166.60159397123738</v>
      </c>
      <c r="U36" s="286">
        <v>171.19553406145934</v>
      </c>
      <c r="V36" s="286">
        <v>155.30538165364439</v>
      </c>
      <c r="W36" s="286">
        <v>244.37403606421134</v>
      </c>
      <c r="X36" s="286">
        <v>221.33864945352335</v>
      </c>
      <c r="Y36" s="286">
        <v>189.68248702878972</v>
      </c>
    </row>
    <row r="37" spans="1:25" ht="18" customHeight="1">
      <c r="A37" s="247" t="s">
        <v>6</v>
      </c>
      <c r="B37" s="286"/>
      <c r="C37" s="286"/>
      <c r="D37" s="286"/>
      <c r="E37" s="286"/>
      <c r="F37" s="286"/>
      <c r="G37" s="286"/>
      <c r="H37" s="286"/>
      <c r="I37" s="286"/>
      <c r="J37" s="286"/>
      <c r="K37" s="286"/>
      <c r="L37" s="286">
        <v>0.81049185465824281</v>
      </c>
      <c r="M37" s="286">
        <v>0.67716453578962277</v>
      </c>
      <c r="N37" s="286">
        <v>2.2691436649779155</v>
      </c>
      <c r="O37" s="286">
        <v>1.225909096337866</v>
      </c>
      <c r="P37" s="286">
        <v>0.75301784811617911</v>
      </c>
      <c r="Q37" s="286">
        <v>3.0621617482900843</v>
      </c>
      <c r="R37" s="286">
        <v>0.32594888317366366</v>
      </c>
      <c r="S37" s="286">
        <v>2.4004300832501166</v>
      </c>
      <c r="T37" s="286">
        <v>9.319953998069181</v>
      </c>
      <c r="U37" s="286">
        <v>17.635691180027095</v>
      </c>
      <c r="V37" s="286">
        <v>13.653806569733817</v>
      </c>
      <c r="W37" s="286">
        <v>13.051815650944963</v>
      </c>
      <c r="X37" s="286">
        <v>10.236461556584583</v>
      </c>
      <c r="Y37" s="286">
        <v>7.2138788943864123</v>
      </c>
    </row>
    <row r="38" spans="1:25" ht="18" customHeight="1">
      <c r="A38" s="247" t="s">
        <v>17</v>
      </c>
      <c r="B38" s="286"/>
      <c r="C38" s="286"/>
      <c r="D38" s="286"/>
      <c r="E38" s="286"/>
      <c r="F38" s="286"/>
      <c r="G38" s="286"/>
      <c r="H38" s="286"/>
      <c r="I38" s="286"/>
      <c r="J38" s="286"/>
      <c r="K38" s="286"/>
      <c r="L38" s="286">
        <v>3.3003160341887064E-4</v>
      </c>
      <c r="M38" s="286">
        <v>4.6539965794829462E-2</v>
      </c>
      <c r="N38" s="286">
        <v>1.3554189855893187E-3</v>
      </c>
      <c r="O38" s="286">
        <v>0</v>
      </c>
      <c r="P38" s="286">
        <v>6.5307269325823088E-3</v>
      </c>
      <c r="Q38" s="286">
        <v>4.3149425641968572E-3</v>
      </c>
      <c r="R38" s="286"/>
      <c r="S38" s="286">
        <v>0.11727044965672398</v>
      </c>
      <c r="T38" s="286">
        <v>1.365746391408513E-3</v>
      </c>
      <c r="U38" s="286"/>
      <c r="V38" s="286">
        <v>2.1863873472906213E-3</v>
      </c>
      <c r="W38" s="286">
        <v>6.6530732572558787E-2</v>
      </c>
      <c r="X38" s="286">
        <v>4.5126655742182167E-5</v>
      </c>
      <c r="Y38" s="286">
        <v>1.5949969963796669E-2</v>
      </c>
    </row>
    <row r="39" spans="1:25" ht="18" customHeight="1">
      <c r="A39" s="247" t="s">
        <v>4</v>
      </c>
      <c r="B39" s="286"/>
      <c r="C39" s="286"/>
      <c r="D39" s="286"/>
      <c r="E39" s="286"/>
      <c r="F39" s="286"/>
      <c r="G39" s="286"/>
      <c r="H39" s="286"/>
      <c r="I39" s="286"/>
      <c r="J39" s="286"/>
      <c r="K39" s="286"/>
      <c r="L39" s="286">
        <v>7.1817424885814649</v>
      </c>
      <c r="M39" s="286">
        <v>19.085176290171297</v>
      </c>
      <c r="N39" s="286">
        <v>9.9675533022147356</v>
      </c>
      <c r="O39" s="286">
        <v>6.2875341185409228</v>
      </c>
      <c r="P39" s="286">
        <v>5.5060702160872754</v>
      </c>
      <c r="Q39" s="286">
        <v>4.1371526188361702</v>
      </c>
      <c r="R39" s="286">
        <v>10.685618951491957</v>
      </c>
      <c r="S39" s="286">
        <v>18.536187312594521</v>
      </c>
      <c r="T39" s="286">
        <v>6.3839766888087883</v>
      </c>
      <c r="U39" s="286">
        <v>22.547160323720192</v>
      </c>
      <c r="V39" s="286">
        <v>9.8606081999614776</v>
      </c>
      <c r="W39" s="286">
        <v>16.311380350975121</v>
      </c>
      <c r="X39" s="286">
        <v>5.7196172528040679</v>
      </c>
      <c r="Y39" s="286">
        <v>7.7856722456473149</v>
      </c>
    </row>
    <row r="40" spans="1:25" ht="18" customHeight="1">
      <c r="A40" s="247" t="s">
        <v>3</v>
      </c>
      <c r="B40" s="286"/>
      <c r="C40" s="286"/>
      <c r="D40" s="286"/>
      <c r="E40" s="286"/>
      <c r="F40" s="286"/>
      <c r="G40" s="286"/>
      <c r="H40" s="286"/>
      <c r="I40" s="286"/>
      <c r="J40" s="286"/>
      <c r="K40" s="286"/>
      <c r="L40" s="286">
        <v>184.54065652143677</v>
      </c>
      <c r="M40" s="286">
        <v>167.19281159759953</v>
      </c>
      <c r="N40" s="286">
        <v>136.63046925894739</v>
      </c>
      <c r="O40" s="286">
        <v>145.84415844849553</v>
      </c>
      <c r="P40" s="286">
        <v>152.04096545406711</v>
      </c>
      <c r="Q40" s="286">
        <v>137.72704670827682</v>
      </c>
      <c r="R40" s="286">
        <v>148.58199996106882</v>
      </c>
      <c r="S40" s="286">
        <v>192.82594967282549</v>
      </c>
      <c r="T40" s="286">
        <v>269.34439470910121</v>
      </c>
      <c r="U40" s="286">
        <v>209.50933262809758</v>
      </c>
      <c r="V40" s="286">
        <v>157.19046406738806</v>
      </c>
      <c r="W40" s="286">
        <v>234.07516523819632</v>
      </c>
      <c r="X40" s="286">
        <v>306.92511675610643</v>
      </c>
      <c r="Y40" s="286">
        <v>267.71980037182698</v>
      </c>
    </row>
    <row r="41" spans="1:25" ht="18" customHeight="1">
      <c r="A41" s="247" t="s">
        <v>431</v>
      </c>
      <c r="B41" s="286"/>
      <c r="C41" s="286"/>
      <c r="D41" s="286"/>
      <c r="E41" s="286"/>
      <c r="F41" s="286"/>
      <c r="G41" s="286"/>
      <c r="H41" s="286"/>
      <c r="I41" s="286"/>
      <c r="J41" s="286"/>
      <c r="K41" s="286"/>
      <c r="L41" s="286">
        <v>6.5424808600716311</v>
      </c>
      <c r="M41" s="286">
        <v>14.967783616800048</v>
      </c>
      <c r="N41" s="286">
        <v>7.1338018457122505</v>
      </c>
      <c r="O41" s="286">
        <v>1.3554270346566126</v>
      </c>
      <c r="P41" s="286">
        <v>3.4341626455969294</v>
      </c>
      <c r="Q41" s="286">
        <v>3.947027263097</v>
      </c>
      <c r="R41" s="286">
        <v>1.0068885038925401</v>
      </c>
      <c r="S41" s="286">
        <v>3.4335549500317288</v>
      </c>
      <c r="T41" s="286">
        <v>15.567555360486727</v>
      </c>
      <c r="U41" s="286">
        <v>13.537597179909262</v>
      </c>
      <c r="V41" s="286">
        <v>8.7493530679140505</v>
      </c>
      <c r="W41" s="286">
        <v>13.506747530681752</v>
      </c>
      <c r="X41" s="286">
        <v>19.283489606472621</v>
      </c>
      <c r="Y41" s="286">
        <v>23.946874439879885</v>
      </c>
    </row>
    <row r="42" spans="1:25" ht="18" customHeight="1">
      <c r="A42" s="247" t="s">
        <v>1</v>
      </c>
      <c r="B42" s="286"/>
      <c r="C42" s="286"/>
      <c r="D42" s="286"/>
      <c r="E42" s="286"/>
      <c r="F42" s="286"/>
      <c r="G42" s="286"/>
      <c r="H42" s="286"/>
      <c r="I42" s="286"/>
      <c r="J42" s="286"/>
      <c r="K42" s="286"/>
      <c r="L42" s="286">
        <v>5.397291783691912E-3</v>
      </c>
      <c r="M42" s="286">
        <v>0.26087407865427559</v>
      </c>
      <c r="N42" s="286">
        <v>0.6364390974759111</v>
      </c>
      <c r="O42" s="286">
        <v>6.3660307638505331E-2</v>
      </c>
      <c r="P42" s="286">
        <v>0.24825397091977497</v>
      </c>
      <c r="Q42" s="286">
        <v>0.18452330735364669</v>
      </c>
      <c r="R42" s="286">
        <v>0.21419627864883364</v>
      </c>
      <c r="S42" s="286">
        <v>6.8533256524082736E-2</v>
      </c>
      <c r="T42" s="286">
        <v>9.1088710397527403E-2</v>
      </c>
      <c r="U42" s="286">
        <v>0.24639746155098843</v>
      </c>
      <c r="V42" s="286">
        <v>6.3746405609638292E-3</v>
      </c>
      <c r="W42" s="286">
        <v>4.8917921649191766E-2</v>
      </c>
      <c r="X42" s="286">
        <v>0.73149522159797198</v>
      </c>
      <c r="Y42" s="286">
        <v>1.1154705371291769</v>
      </c>
    </row>
    <row r="43" spans="1:25" ht="18" customHeight="1">
      <c r="A43" s="247" t="s">
        <v>23</v>
      </c>
      <c r="B43" s="286"/>
      <c r="C43" s="286"/>
      <c r="D43" s="286"/>
      <c r="E43" s="286"/>
      <c r="F43" s="286"/>
      <c r="G43" s="286"/>
      <c r="H43" s="286"/>
      <c r="I43" s="286"/>
      <c r="J43" s="286"/>
      <c r="K43" s="286"/>
      <c r="L43" s="286">
        <v>2.2976945723708463E-2</v>
      </c>
      <c r="M43" s="286">
        <v>3.2654417645443329E-2</v>
      </c>
      <c r="N43" s="286">
        <v>2.4183679288472686E-2</v>
      </c>
      <c r="O43" s="286">
        <v>0.64108424186314483</v>
      </c>
      <c r="P43" s="286">
        <v>0.46178502468527521</v>
      </c>
      <c r="Q43" s="286">
        <v>1.1454711323568947</v>
      </c>
      <c r="R43" s="286">
        <v>1.5174296079874747</v>
      </c>
      <c r="S43" s="286">
        <v>2.3460698486568692</v>
      </c>
      <c r="T43" s="286">
        <v>4.6442427262408988E-3</v>
      </c>
      <c r="U43" s="286">
        <v>1.4391203427017411E-2</v>
      </c>
      <c r="V43" s="286">
        <v>7.7149223837974913E-4</v>
      </c>
      <c r="W43" s="286">
        <v>1.1850725508630914E-3</v>
      </c>
      <c r="X43" s="286">
        <v>0.94396717640505334</v>
      </c>
      <c r="Y43" s="286">
        <v>6.0245238722851377E-3</v>
      </c>
    </row>
    <row r="44" spans="1:25" ht="18" customHeight="1">
      <c r="X44" s="75"/>
      <c r="Y44" s="75"/>
    </row>
    <row r="45" spans="1:25" ht="18" customHeight="1">
      <c r="A45" s="242" t="s">
        <v>2936</v>
      </c>
    </row>
    <row r="47" spans="1:25" ht="18" customHeight="1">
      <c r="A47" s="242"/>
    </row>
  </sheetData>
  <hyperlinks>
    <hyperlink ref="AA3" location="Content!A1" display="Back to content page" xr:uid="{00000000-0004-0000-1900-000000000000}"/>
  </hyperlinks>
  <pageMargins left="0.7" right="0.7" top="0.75" bottom="0.75" header="0.3" footer="0.3"/>
  <pageSetup orientation="landscape" r:id="rId1"/>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1-000000000000}">
  <sheetPr codeName="Sheet318"/>
  <dimension ref="A1:AE25"/>
  <sheetViews>
    <sheetView topLeftCell="I1" workbookViewId="0">
      <selection activeCell="T9" sqref="T9:Y18"/>
    </sheetView>
  </sheetViews>
  <sheetFormatPr defaultRowHeight="14.4"/>
  <cols>
    <col min="1" max="1" width="32" customWidth="1"/>
  </cols>
  <sheetData>
    <row r="1" spans="1:31">
      <c r="A1" s="35" t="s">
        <v>2995</v>
      </c>
    </row>
    <row r="3" spans="1:31">
      <c r="A3" s="215" t="s">
        <v>14</v>
      </c>
      <c r="B3" s="3">
        <v>2000</v>
      </c>
      <c r="C3" s="3">
        <v>2001</v>
      </c>
      <c r="D3" s="3">
        <v>2002</v>
      </c>
      <c r="E3" s="3">
        <v>2003</v>
      </c>
      <c r="F3" s="3">
        <v>2004</v>
      </c>
      <c r="G3" s="3">
        <v>2005</v>
      </c>
      <c r="H3" s="3">
        <v>2006</v>
      </c>
      <c r="I3" s="3">
        <v>2007</v>
      </c>
      <c r="J3" s="3">
        <v>2008</v>
      </c>
      <c r="K3" s="3">
        <v>2009</v>
      </c>
      <c r="L3" s="3">
        <v>2010</v>
      </c>
      <c r="M3" s="3">
        <v>2011</v>
      </c>
      <c r="N3" s="3">
        <v>2012</v>
      </c>
      <c r="O3" s="214">
        <v>2013</v>
      </c>
      <c r="P3" s="214">
        <v>2014</v>
      </c>
      <c r="Q3" s="3">
        <v>2015</v>
      </c>
      <c r="R3" s="3">
        <v>2016</v>
      </c>
      <c r="S3" s="214">
        <v>2017</v>
      </c>
      <c r="T3" s="214">
        <v>2018</v>
      </c>
      <c r="U3" s="3">
        <v>2019</v>
      </c>
      <c r="V3" s="214">
        <v>2020</v>
      </c>
      <c r="W3" s="3">
        <v>2021</v>
      </c>
      <c r="X3" s="214">
        <v>2022</v>
      </c>
      <c r="Y3" s="3">
        <v>2023</v>
      </c>
      <c r="AD3" s="44"/>
      <c r="AE3" s="44"/>
    </row>
    <row r="4" spans="1:31">
      <c r="A4" s="92" t="s">
        <v>13</v>
      </c>
      <c r="B4" s="495"/>
      <c r="C4" s="495"/>
      <c r="D4" s="495"/>
      <c r="E4" s="495"/>
      <c r="F4" s="495"/>
      <c r="G4" s="495"/>
      <c r="H4" s="495"/>
      <c r="I4" s="495">
        <v>15.6</v>
      </c>
      <c r="J4" s="495"/>
      <c r="K4" s="495"/>
      <c r="L4" s="495"/>
      <c r="M4" s="495"/>
      <c r="N4" s="495"/>
      <c r="O4" s="495"/>
      <c r="P4" s="495"/>
      <c r="Q4" s="495">
        <v>19</v>
      </c>
      <c r="R4" s="495"/>
      <c r="S4" s="495"/>
      <c r="T4" s="495"/>
      <c r="U4" s="495"/>
      <c r="V4" s="495"/>
      <c r="W4" s="495"/>
      <c r="X4" s="495"/>
      <c r="Y4" s="495"/>
      <c r="AA4" s="1" t="s">
        <v>528</v>
      </c>
    </row>
    <row r="5" spans="1:31">
      <c r="A5" s="92" t="s">
        <v>12</v>
      </c>
      <c r="B5" s="495">
        <v>11.1</v>
      </c>
      <c r="C5" s="495"/>
      <c r="D5" s="495"/>
      <c r="E5" s="495"/>
      <c r="F5" s="495"/>
      <c r="G5" s="495"/>
      <c r="H5" s="495"/>
      <c r="I5" s="495">
        <v>11.8</v>
      </c>
      <c r="J5" s="495"/>
      <c r="K5" s="495"/>
      <c r="L5" s="495"/>
      <c r="M5" s="495"/>
      <c r="N5" s="495"/>
      <c r="O5" s="495"/>
      <c r="P5" s="495"/>
      <c r="Q5" s="495"/>
      <c r="R5" s="495"/>
      <c r="S5" s="495"/>
      <c r="T5" s="495"/>
      <c r="U5" s="495"/>
      <c r="V5" s="495"/>
      <c r="W5" s="495"/>
      <c r="X5" s="495"/>
      <c r="Y5" s="495"/>
    </row>
    <row r="6" spans="1:31">
      <c r="A6" s="92" t="s">
        <v>483</v>
      </c>
      <c r="B6" s="495">
        <v>25.1</v>
      </c>
      <c r="C6" s="495"/>
      <c r="D6" s="495"/>
      <c r="E6" s="495"/>
      <c r="F6" s="495"/>
      <c r="G6" s="495"/>
      <c r="H6" s="495"/>
      <c r="I6" s="495"/>
      <c r="J6" s="495"/>
      <c r="K6" s="495"/>
      <c r="L6" s="495"/>
      <c r="M6" s="495"/>
      <c r="N6" s="495">
        <v>16.899999999999999</v>
      </c>
      <c r="O6" s="495"/>
      <c r="P6" s="495"/>
      <c r="Q6" s="495"/>
      <c r="R6" s="495"/>
      <c r="S6" s="495"/>
      <c r="T6" s="495"/>
      <c r="U6" s="495"/>
      <c r="V6" s="495"/>
      <c r="W6" s="495"/>
      <c r="X6" s="495"/>
      <c r="Y6" s="495"/>
    </row>
    <row r="7" spans="1:31">
      <c r="A7" s="28" t="s">
        <v>89</v>
      </c>
      <c r="B7" s="495"/>
      <c r="C7" s="495">
        <v>30.3</v>
      </c>
      <c r="D7" s="495"/>
      <c r="E7" s="495"/>
      <c r="F7" s="495"/>
      <c r="G7" s="495"/>
      <c r="H7" s="495"/>
      <c r="I7" s="495">
        <v>25.6</v>
      </c>
      <c r="J7" s="495"/>
      <c r="K7" s="495"/>
      <c r="L7" s="495">
        <v>24.2</v>
      </c>
      <c r="M7" s="495"/>
      <c r="N7" s="495"/>
      <c r="O7" s="495">
        <v>23.4</v>
      </c>
      <c r="P7" s="495"/>
      <c r="Q7" s="495"/>
      <c r="R7" s="495"/>
      <c r="S7" s="495">
        <v>23.1</v>
      </c>
      <c r="T7" s="495">
        <v>23.1</v>
      </c>
      <c r="U7" s="495"/>
      <c r="V7" s="495"/>
      <c r="W7" s="495"/>
      <c r="X7" s="495"/>
      <c r="Y7" s="495"/>
    </row>
    <row r="8" spans="1:31">
      <c r="A8" s="92" t="s">
        <v>482</v>
      </c>
      <c r="B8" s="495">
        <v>9.1</v>
      </c>
      <c r="C8" s="495"/>
      <c r="D8" s="495"/>
      <c r="E8" s="495"/>
      <c r="F8" s="495"/>
      <c r="G8" s="495"/>
      <c r="H8" s="495">
        <v>6</v>
      </c>
      <c r="I8" s="495"/>
      <c r="J8" s="495">
        <v>7.3</v>
      </c>
      <c r="K8" s="495"/>
      <c r="L8" s="495">
        <v>5.9</v>
      </c>
      <c r="M8" s="495"/>
      <c r="N8" s="495"/>
      <c r="O8" s="495"/>
      <c r="P8" s="495">
        <v>5.8</v>
      </c>
      <c r="Q8" s="495"/>
      <c r="R8" s="495"/>
      <c r="S8" s="495"/>
      <c r="T8" s="495"/>
      <c r="U8" s="495"/>
      <c r="V8" s="495"/>
      <c r="W8" s="495"/>
      <c r="X8" s="495"/>
      <c r="Y8" s="495"/>
    </row>
    <row r="9" spans="1:31">
      <c r="A9" s="92" t="s">
        <v>11</v>
      </c>
      <c r="B9" s="495"/>
      <c r="C9" s="495"/>
      <c r="D9" s="495"/>
      <c r="E9" s="495"/>
      <c r="F9" s="495">
        <v>16.600000000000001</v>
      </c>
      <c r="G9" s="495"/>
      <c r="H9" s="495"/>
      <c r="I9" s="495"/>
      <c r="J9" s="495"/>
      <c r="K9" s="495">
        <v>13.4</v>
      </c>
      <c r="L9" s="495"/>
      <c r="M9" s="495"/>
      <c r="N9" s="495"/>
      <c r="O9" s="495"/>
      <c r="P9" s="495">
        <v>10.5</v>
      </c>
      <c r="Q9" s="495"/>
      <c r="R9" s="495"/>
      <c r="S9" s="495"/>
      <c r="T9" s="495">
        <v>10.5</v>
      </c>
      <c r="U9" s="495">
        <v>10.5</v>
      </c>
      <c r="V9" s="495">
        <v>10.5</v>
      </c>
      <c r="W9" s="495">
        <v>10.5</v>
      </c>
      <c r="X9" s="495"/>
      <c r="Y9" s="495"/>
    </row>
    <row r="10" spans="1:31">
      <c r="A10" s="92" t="s">
        <v>10</v>
      </c>
      <c r="B10" s="495"/>
      <c r="C10" s="495"/>
      <c r="D10" s="495"/>
      <c r="E10" s="495"/>
      <c r="F10" s="495">
        <v>36.700000000000003</v>
      </c>
      <c r="G10" s="495"/>
      <c r="H10" s="495"/>
      <c r="I10" s="495"/>
      <c r="J10" s="495"/>
      <c r="K10" s="495"/>
      <c r="L10" s="495"/>
      <c r="M10" s="495"/>
      <c r="N10" s="495">
        <v>32.6</v>
      </c>
      <c r="O10" s="495"/>
      <c r="P10" s="495"/>
      <c r="Q10" s="495">
        <v>31.3</v>
      </c>
      <c r="R10" s="495">
        <v>32.1</v>
      </c>
      <c r="S10" s="495">
        <v>32.4</v>
      </c>
      <c r="T10" s="495">
        <v>26.4</v>
      </c>
      <c r="U10" s="495">
        <v>23.2</v>
      </c>
      <c r="V10" s="495"/>
      <c r="W10" s="495"/>
      <c r="X10" s="495"/>
      <c r="Y10" s="495"/>
    </row>
    <row r="11" spans="1:31">
      <c r="A11" s="92" t="s">
        <v>9</v>
      </c>
      <c r="B11" s="495">
        <v>21.5</v>
      </c>
      <c r="C11" s="495"/>
      <c r="D11" s="495">
        <v>21.7</v>
      </c>
      <c r="E11" s="495"/>
      <c r="F11" s="495">
        <v>18.600000000000001</v>
      </c>
      <c r="G11" s="495"/>
      <c r="H11" s="495">
        <v>15.6</v>
      </c>
      <c r="I11" s="495"/>
      <c r="J11" s="495"/>
      <c r="K11" s="495">
        <v>12.1</v>
      </c>
      <c r="L11" s="495">
        <v>13.9</v>
      </c>
      <c r="M11" s="495"/>
      <c r="N11" s="495"/>
      <c r="O11" s="495"/>
      <c r="P11" s="495">
        <v>16.7</v>
      </c>
      <c r="Q11" s="495">
        <v>11.8</v>
      </c>
      <c r="R11" s="495">
        <v>17.899999999999999</v>
      </c>
      <c r="S11" s="495">
        <v>12.6</v>
      </c>
      <c r="T11" s="495">
        <v>11.8</v>
      </c>
      <c r="U11" s="495">
        <v>9</v>
      </c>
      <c r="V11" s="495"/>
      <c r="W11" s="495"/>
      <c r="X11" s="495"/>
      <c r="Y11" s="495"/>
    </row>
    <row r="12" spans="1:31">
      <c r="A12" s="92" t="s">
        <v>8</v>
      </c>
      <c r="B12" s="495"/>
      <c r="C12" s="495"/>
      <c r="D12" s="495"/>
      <c r="E12" s="495"/>
      <c r="F12" s="495"/>
      <c r="G12" s="495"/>
      <c r="H12" s="495"/>
      <c r="I12" s="495"/>
      <c r="J12" s="495"/>
      <c r="K12" s="495"/>
      <c r="L12" s="495"/>
      <c r="M12" s="495"/>
      <c r="N12" s="495"/>
      <c r="O12" s="495"/>
      <c r="P12" s="495"/>
      <c r="Q12" s="495"/>
      <c r="R12" s="495"/>
      <c r="S12" s="495"/>
      <c r="T12" s="495"/>
      <c r="U12" s="495"/>
      <c r="V12" s="495"/>
      <c r="W12" s="495"/>
      <c r="X12" s="495"/>
      <c r="Y12" s="495"/>
    </row>
    <row r="13" spans="1:31">
      <c r="A13" s="92" t="s">
        <v>6</v>
      </c>
      <c r="B13" s="495"/>
      <c r="C13" s="495">
        <v>24.5</v>
      </c>
      <c r="D13" s="495"/>
      <c r="E13" s="495">
        <v>21.2</v>
      </c>
      <c r="F13" s="495"/>
      <c r="G13" s="495"/>
      <c r="H13" s="495"/>
      <c r="I13" s="495"/>
      <c r="J13" s="495">
        <v>18.2</v>
      </c>
      <c r="K13" s="495"/>
      <c r="L13" s="495"/>
      <c r="M13" s="495">
        <v>15.6</v>
      </c>
      <c r="N13" s="495"/>
      <c r="O13" s="495"/>
      <c r="P13" s="495"/>
      <c r="Q13" s="495">
        <v>15.6</v>
      </c>
      <c r="R13" s="495"/>
      <c r="S13" s="495"/>
      <c r="T13" s="495"/>
      <c r="U13" s="495"/>
      <c r="V13" s="495"/>
      <c r="W13" s="495"/>
      <c r="X13" s="495"/>
      <c r="Y13" s="495"/>
    </row>
    <row r="14" spans="1:31">
      <c r="A14" s="92" t="s">
        <v>5</v>
      </c>
      <c r="B14" s="495">
        <v>20.2</v>
      </c>
      <c r="C14" s="495"/>
      <c r="D14" s="495"/>
      <c r="E14" s="495"/>
      <c r="F14" s="495"/>
      <c r="G14" s="495"/>
      <c r="H14" s="495"/>
      <c r="I14" s="495">
        <v>17.399999999999999</v>
      </c>
      <c r="J14" s="495"/>
      <c r="K14" s="495"/>
      <c r="L14" s="495"/>
      <c r="M14" s="495"/>
      <c r="N14" s="495"/>
      <c r="O14" s="495">
        <v>13.2</v>
      </c>
      <c r="P14" s="495"/>
      <c r="Q14" s="495"/>
      <c r="R14" s="495"/>
      <c r="S14" s="495"/>
      <c r="T14" s="495"/>
      <c r="U14" s="495"/>
      <c r="V14" s="495"/>
      <c r="W14" s="495"/>
      <c r="X14" s="495"/>
      <c r="Y14" s="495"/>
    </row>
    <row r="15" spans="1:31">
      <c r="A15" s="92" t="s">
        <v>4</v>
      </c>
      <c r="B15" s="495"/>
      <c r="C15" s="495"/>
      <c r="D15" s="495"/>
      <c r="E15" s="495"/>
      <c r="F15" s="495"/>
      <c r="G15" s="495"/>
      <c r="H15" s="495"/>
      <c r="I15" s="495"/>
      <c r="J15" s="495"/>
      <c r="K15" s="495"/>
      <c r="L15" s="495"/>
      <c r="M15" s="495"/>
      <c r="N15" s="495">
        <v>3.6</v>
      </c>
      <c r="O15" s="495"/>
      <c r="P15" s="495"/>
      <c r="Q15" s="495"/>
      <c r="R15" s="495"/>
      <c r="S15" s="495"/>
      <c r="T15" s="495"/>
      <c r="U15" s="495"/>
      <c r="V15" s="495"/>
      <c r="W15" s="495"/>
      <c r="X15" s="495"/>
      <c r="Y15" s="495"/>
    </row>
    <row r="16" spans="1:31">
      <c r="A16" s="92" t="s">
        <v>3</v>
      </c>
      <c r="B16" s="495"/>
      <c r="C16" s="495"/>
      <c r="D16" s="495"/>
      <c r="E16" s="495"/>
      <c r="F16" s="495"/>
      <c r="G16" s="495"/>
      <c r="H16" s="495"/>
      <c r="I16" s="495"/>
      <c r="J16" s="495">
        <v>8.8000000000000007</v>
      </c>
      <c r="K16" s="495"/>
      <c r="L16" s="495"/>
      <c r="M16" s="495"/>
      <c r="N16" s="495"/>
      <c r="O16" s="495"/>
      <c r="P16" s="495"/>
      <c r="Q16" s="495">
        <v>5.0999999999999996</v>
      </c>
      <c r="R16" s="495">
        <v>5.9</v>
      </c>
      <c r="S16" s="495">
        <v>5.5</v>
      </c>
      <c r="T16" s="495"/>
      <c r="U16" s="495"/>
      <c r="V16" s="495"/>
      <c r="W16" s="495"/>
      <c r="X16" s="495"/>
      <c r="Y16" s="495"/>
    </row>
    <row r="17" spans="1:25">
      <c r="A17" s="92" t="s">
        <v>32</v>
      </c>
      <c r="B17" s="495"/>
      <c r="C17" s="495"/>
      <c r="D17" s="495"/>
      <c r="E17" s="495"/>
      <c r="F17" s="495">
        <v>16.7</v>
      </c>
      <c r="G17" s="495"/>
      <c r="H17" s="495"/>
      <c r="I17" s="495"/>
      <c r="J17" s="495"/>
      <c r="K17" s="495">
        <v>16.399999999999999</v>
      </c>
      <c r="L17" s="495">
        <v>16.100000000000001</v>
      </c>
      <c r="M17" s="495">
        <v>14.1</v>
      </c>
      <c r="N17" s="495"/>
      <c r="O17" s="495">
        <v>13.1</v>
      </c>
      <c r="P17" s="495">
        <v>13.4</v>
      </c>
      <c r="Q17" s="495">
        <v>13.7</v>
      </c>
      <c r="R17" s="495"/>
      <c r="S17" s="495"/>
      <c r="T17" s="495">
        <v>14.6</v>
      </c>
      <c r="U17" s="495">
        <v>14.6</v>
      </c>
      <c r="V17" s="495">
        <v>14.6</v>
      </c>
      <c r="W17" s="495">
        <v>14.6</v>
      </c>
      <c r="X17" s="495">
        <v>14.6</v>
      </c>
      <c r="Y17" s="495">
        <v>12.1</v>
      </c>
    </row>
    <row r="18" spans="1:25">
      <c r="A18" s="92" t="s">
        <v>1</v>
      </c>
      <c r="B18" s="495"/>
      <c r="C18" s="495"/>
      <c r="D18" s="495">
        <v>23.2</v>
      </c>
      <c r="E18" s="495"/>
      <c r="F18" s="495"/>
      <c r="G18" s="495"/>
      <c r="H18" s="495"/>
      <c r="I18" s="495">
        <v>14.9</v>
      </c>
      <c r="J18" s="495"/>
      <c r="K18" s="495"/>
      <c r="L18" s="495"/>
      <c r="M18" s="495"/>
      <c r="N18" s="495"/>
      <c r="O18" s="495">
        <v>14.9</v>
      </c>
      <c r="P18" s="495"/>
      <c r="Q18" s="495"/>
      <c r="R18" s="495"/>
      <c r="S18" s="495"/>
      <c r="T18" s="495">
        <v>11.8</v>
      </c>
      <c r="U18" s="495"/>
      <c r="V18" s="495"/>
      <c r="W18" s="495"/>
      <c r="X18" s="495"/>
      <c r="Y18" s="495"/>
    </row>
    <row r="19" spans="1:25">
      <c r="A19" s="92" t="s">
        <v>0</v>
      </c>
      <c r="B19" s="495"/>
      <c r="C19" s="495"/>
      <c r="D19" s="495"/>
      <c r="E19" s="495"/>
      <c r="F19" s="495"/>
      <c r="G19" s="495">
        <v>14</v>
      </c>
      <c r="H19" s="495"/>
      <c r="I19" s="495"/>
      <c r="J19" s="495"/>
      <c r="K19" s="495">
        <v>11.7</v>
      </c>
      <c r="L19" s="495">
        <v>10.199999999999999</v>
      </c>
      <c r="M19" s="495"/>
      <c r="N19" s="495"/>
      <c r="O19" s="495"/>
      <c r="P19" s="495">
        <v>11.2</v>
      </c>
      <c r="Q19" s="495">
        <v>8.5</v>
      </c>
      <c r="R19" s="495"/>
      <c r="S19" s="495"/>
      <c r="T19" s="495"/>
      <c r="U19" s="495">
        <v>9.6999999999999993</v>
      </c>
      <c r="V19" s="495"/>
      <c r="W19" s="495"/>
      <c r="X19" s="495"/>
      <c r="Y19" s="495"/>
    </row>
    <row r="20" spans="1:25">
      <c r="A20" s="17"/>
      <c r="B20" s="17"/>
      <c r="C20" s="17"/>
      <c r="D20" s="17"/>
      <c r="E20" s="17"/>
      <c r="F20" s="17"/>
      <c r="G20" s="17"/>
      <c r="H20" s="17"/>
      <c r="I20" s="17"/>
      <c r="J20" s="17"/>
      <c r="K20" s="17"/>
      <c r="L20" s="17"/>
      <c r="M20" s="17"/>
      <c r="N20" s="17"/>
    </row>
    <row r="21" spans="1:25">
      <c r="A21" s="44" t="s">
        <v>18</v>
      </c>
      <c r="B21" s="17"/>
      <c r="C21" s="17"/>
      <c r="D21" s="42"/>
      <c r="E21" s="42"/>
      <c r="F21" s="42"/>
      <c r="G21" s="42"/>
      <c r="H21" s="42"/>
      <c r="I21" s="42"/>
      <c r="J21" s="42"/>
      <c r="K21" s="42"/>
      <c r="L21" s="42"/>
      <c r="M21" s="17"/>
      <c r="N21" s="17"/>
      <c r="O21" s="17"/>
      <c r="P21" s="17"/>
      <c r="Q21" s="17"/>
      <c r="R21" s="17"/>
      <c r="S21" s="17"/>
      <c r="T21" s="17"/>
      <c r="U21" s="17"/>
      <c r="V21" s="17"/>
      <c r="W21" s="17"/>
      <c r="X21" s="17"/>
      <c r="Y21" s="17"/>
    </row>
    <row r="23" spans="1:25">
      <c r="A23" s="17" t="s">
        <v>574</v>
      </c>
    </row>
    <row r="25" spans="1:25">
      <c r="A25" s="53" t="s">
        <v>3229</v>
      </c>
    </row>
  </sheetData>
  <hyperlinks>
    <hyperlink ref="AA4" location="Content!A1" display="Back to content page" xr:uid="{00000000-0004-0000-3C01-000000000000}"/>
  </hyperlinks>
  <pageMargins left="0.7" right="0.7" top="0.75" bottom="0.75" header="0.3" footer="0.3"/>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1-000000000000}">
  <sheetPr codeName="Sheet319"/>
  <dimension ref="A1:AE24"/>
  <sheetViews>
    <sheetView workbookViewId="0">
      <selection activeCell="T7" sqref="T7"/>
    </sheetView>
  </sheetViews>
  <sheetFormatPr defaultRowHeight="14.4"/>
  <cols>
    <col min="1" max="1" width="31.21875" customWidth="1"/>
  </cols>
  <sheetData>
    <row r="1" spans="1:31">
      <c r="A1" s="35" t="s">
        <v>2996</v>
      </c>
    </row>
    <row r="3" spans="1:31">
      <c r="A3" s="215" t="s">
        <v>14</v>
      </c>
      <c r="B3" s="3">
        <v>2000</v>
      </c>
      <c r="C3" s="3">
        <v>2001</v>
      </c>
      <c r="D3" s="3">
        <v>2002</v>
      </c>
      <c r="E3" s="3">
        <v>2003</v>
      </c>
      <c r="F3" s="3">
        <v>2004</v>
      </c>
      <c r="G3" s="3">
        <v>2005</v>
      </c>
      <c r="H3" s="3">
        <v>2006</v>
      </c>
      <c r="I3" s="3">
        <v>2007</v>
      </c>
      <c r="J3" s="3">
        <v>2008</v>
      </c>
      <c r="K3" s="3">
        <v>2009</v>
      </c>
      <c r="L3" s="3">
        <v>2010</v>
      </c>
      <c r="M3" s="3">
        <v>2011</v>
      </c>
      <c r="N3" s="3">
        <v>2012</v>
      </c>
      <c r="O3" s="214">
        <v>2013</v>
      </c>
      <c r="P3" s="214">
        <v>2014</v>
      </c>
      <c r="Q3" s="3">
        <v>2015</v>
      </c>
      <c r="R3" s="3">
        <v>2016</v>
      </c>
      <c r="S3" s="214">
        <v>2017</v>
      </c>
      <c r="T3" s="214">
        <v>2018</v>
      </c>
      <c r="U3" s="3">
        <v>2019</v>
      </c>
      <c r="V3" s="214">
        <v>2020</v>
      </c>
      <c r="W3" s="3">
        <v>2021</v>
      </c>
      <c r="X3" s="214">
        <v>2022</v>
      </c>
      <c r="Y3" s="3">
        <v>2023</v>
      </c>
      <c r="AD3" s="44"/>
      <c r="AE3" s="44"/>
    </row>
    <row r="4" spans="1:31">
      <c r="A4" s="92" t="s">
        <v>13</v>
      </c>
      <c r="B4" s="495"/>
      <c r="C4" s="495"/>
      <c r="D4" s="495"/>
      <c r="E4" s="495"/>
      <c r="F4" s="495"/>
      <c r="G4" s="495"/>
      <c r="H4" s="495"/>
      <c r="I4" s="495">
        <v>8.1999999999999993</v>
      </c>
      <c r="J4" s="495"/>
      <c r="K4" s="495"/>
      <c r="L4" s="495"/>
      <c r="M4" s="495"/>
      <c r="N4" s="495"/>
      <c r="O4" s="495"/>
      <c r="P4" s="495"/>
      <c r="Q4" s="495">
        <v>4.9000000000000004</v>
      </c>
      <c r="R4" s="495"/>
      <c r="S4" s="495"/>
      <c r="T4" s="495"/>
      <c r="U4" s="495"/>
      <c r="V4" s="495"/>
      <c r="W4" s="495"/>
      <c r="X4" s="495"/>
      <c r="Y4" s="495"/>
      <c r="AA4" s="1" t="s">
        <v>528</v>
      </c>
    </row>
    <row r="5" spans="1:31">
      <c r="A5" s="92" t="s">
        <v>12</v>
      </c>
      <c r="B5" s="495">
        <v>5.9</v>
      </c>
      <c r="C5" s="495"/>
      <c r="D5" s="495"/>
      <c r="E5" s="495"/>
      <c r="F5" s="495"/>
      <c r="G5" s="495"/>
      <c r="H5" s="495"/>
      <c r="I5" s="495">
        <v>7.3</v>
      </c>
      <c r="J5" s="495"/>
      <c r="K5" s="495"/>
      <c r="L5" s="495"/>
      <c r="M5" s="495"/>
      <c r="N5" s="495"/>
      <c r="O5" s="495"/>
      <c r="P5" s="495"/>
      <c r="Q5" s="495"/>
      <c r="R5" s="495"/>
      <c r="S5" s="495"/>
      <c r="T5" s="495"/>
      <c r="U5" s="495"/>
      <c r="V5" s="495"/>
      <c r="W5" s="495"/>
      <c r="X5" s="495"/>
      <c r="Y5" s="495"/>
    </row>
    <row r="6" spans="1:31">
      <c r="A6" s="92" t="s">
        <v>483</v>
      </c>
      <c r="B6" s="495">
        <v>13.3</v>
      </c>
      <c r="C6" s="495"/>
      <c r="D6" s="495"/>
      <c r="E6" s="495"/>
      <c r="F6" s="495"/>
      <c r="G6" s="495"/>
      <c r="H6" s="495"/>
      <c r="I6" s="495"/>
      <c r="J6" s="495"/>
      <c r="K6" s="495"/>
      <c r="L6" s="495"/>
      <c r="M6" s="495"/>
      <c r="N6" s="495">
        <v>11.2</v>
      </c>
      <c r="O6" s="495"/>
      <c r="P6" s="495"/>
      <c r="Q6" s="495"/>
      <c r="R6" s="495"/>
      <c r="S6" s="495"/>
      <c r="T6" s="495"/>
      <c r="U6" s="495"/>
      <c r="V6" s="495"/>
      <c r="W6" s="495"/>
      <c r="X6" s="495"/>
      <c r="Y6" s="495"/>
    </row>
    <row r="7" spans="1:31">
      <c r="A7" s="28" t="s">
        <v>89</v>
      </c>
      <c r="B7" s="495"/>
      <c r="C7" s="495">
        <v>15.9</v>
      </c>
      <c r="D7" s="495"/>
      <c r="E7" s="495"/>
      <c r="F7" s="495"/>
      <c r="G7" s="495"/>
      <c r="H7" s="495"/>
      <c r="I7" s="495">
        <v>10.4</v>
      </c>
      <c r="J7" s="495"/>
      <c r="K7" s="495"/>
      <c r="L7" s="495">
        <v>8.5</v>
      </c>
      <c r="M7" s="495"/>
      <c r="N7" s="495"/>
      <c r="O7" s="495">
        <v>8.1</v>
      </c>
      <c r="P7" s="495"/>
      <c r="Q7" s="495"/>
      <c r="R7" s="495"/>
      <c r="S7" s="495">
        <v>6.4</v>
      </c>
      <c r="T7" s="638">
        <v>6.5</v>
      </c>
      <c r="U7" s="495"/>
      <c r="V7" s="495"/>
      <c r="W7" s="495"/>
      <c r="X7" s="495">
        <v>6.4</v>
      </c>
      <c r="Y7" s="495"/>
    </row>
    <row r="8" spans="1:31">
      <c r="A8" s="92" t="s">
        <v>482</v>
      </c>
      <c r="B8" s="495">
        <v>1.7</v>
      </c>
      <c r="C8" s="495"/>
      <c r="D8" s="495"/>
      <c r="E8" s="495"/>
      <c r="F8" s="495"/>
      <c r="G8" s="495"/>
      <c r="H8" s="495">
        <v>2.9</v>
      </c>
      <c r="I8" s="495"/>
      <c r="J8" s="495">
        <v>1.1000000000000001</v>
      </c>
      <c r="K8" s="495"/>
      <c r="L8" s="495">
        <v>0.8</v>
      </c>
      <c r="M8" s="495"/>
      <c r="N8" s="495"/>
      <c r="O8" s="495"/>
      <c r="P8" s="495">
        <v>2</v>
      </c>
      <c r="Q8" s="495"/>
      <c r="R8" s="495"/>
      <c r="S8" s="495"/>
      <c r="T8" s="495"/>
      <c r="U8" s="495"/>
      <c r="V8" s="495"/>
      <c r="W8" s="495"/>
      <c r="X8" s="495"/>
      <c r="Y8" s="495"/>
    </row>
    <row r="9" spans="1:31">
      <c r="A9" s="92" t="s">
        <v>11</v>
      </c>
      <c r="B9" s="495"/>
      <c r="C9" s="495"/>
      <c r="D9" s="495"/>
      <c r="E9" s="495"/>
      <c r="F9" s="495">
        <v>5.6</v>
      </c>
      <c r="G9" s="495"/>
      <c r="H9" s="495"/>
      <c r="I9" s="495"/>
      <c r="J9" s="495"/>
      <c r="K9" s="495">
        <v>3.8</v>
      </c>
      <c r="L9" s="495"/>
      <c r="M9" s="495"/>
      <c r="N9" s="495"/>
      <c r="O9" s="495"/>
      <c r="P9" s="495">
        <v>2.8</v>
      </c>
      <c r="Q9" s="495"/>
      <c r="R9" s="495"/>
      <c r="S9" s="495"/>
      <c r="T9" s="495">
        <v>2.1</v>
      </c>
      <c r="U9" s="495"/>
      <c r="V9" s="495"/>
      <c r="W9" s="495"/>
      <c r="X9" s="495">
        <v>2.1</v>
      </c>
      <c r="Y9" s="495"/>
    </row>
    <row r="10" spans="1:31">
      <c r="A10" s="92" t="s">
        <v>10</v>
      </c>
      <c r="B10" s="495"/>
      <c r="C10" s="495"/>
      <c r="D10" s="495"/>
      <c r="E10" s="495"/>
      <c r="F10" s="495">
        <v>15.1</v>
      </c>
      <c r="G10" s="495"/>
      <c r="H10" s="495"/>
      <c r="I10" s="495"/>
      <c r="J10" s="495"/>
      <c r="K10" s="495"/>
      <c r="L10" s="495"/>
      <c r="M10" s="495"/>
      <c r="N10" s="495">
        <v>7.5</v>
      </c>
      <c r="O10" s="495"/>
      <c r="P10" s="495"/>
      <c r="Q10" s="495"/>
      <c r="R10" s="495"/>
      <c r="S10" s="495"/>
      <c r="T10" s="495">
        <v>6.4</v>
      </c>
      <c r="U10" s="495"/>
      <c r="V10" s="495"/>
      <c r="W10" s="495">
        <v>7.2</v>
      </c>
      <c r="X10" s="495">
        <v>7.2</v>
      </c>
      <c r="Y10" s="495"/>
    </row>
    <row r="11" spans="1:31">
      <c r="A11" s="92" t="s">
        <v>9</v>
      </c>
      <c r="B11" s="495">
        <v>6.8</v>
      </c>
      <c r="C11" s="495"/>
      <c r="D11" s="495">
        <v>6.3</v>
      </c>
      <c r="E11" s="495"/>
      <c r="F11" s="495">
        <v>6.3</v>
      </c>
      <c r="G11" s="495"/>
      <c r="H11" s="495">
        <v>4.2</v>
      </c>
      <c r="I11" s="495"/>
      <c r="J11" s="495"/>
      <c r="K11" s="495">
        <v>1.8</v>
      </c>
      <c r="L11" s="495">
        <v>4</v>
      </c>
      <c r="M11" s="495"/>
      <c r="N11" s="495"/>
      <c r="O11" s="495"/>
      <c r="P11" s="495">
        <v>3.8</v>
      </c>
      <c r="Q11" s="495">
        <v>2.8</v>
      </c>
      <c r="R11" s="495">
        <v>4.7</v>
      </c>
      <c r="S11" s="495">
        <v>2.4</v>
      </c>
      <c r="T11" s="495">
        <v>1.3</v>
      </c>
      <c r="U11" s="495">
        <v>0.6</v>
      </c>
      <c r="V11" s="495">
        <v>2.6</v>
      </c>
      <c r="W11" s="495"/>
      <c r="X11" s="495">
        <v>2.6</v>
      </c>
      <c r="Y11" s="495"/>
    </row>
    <row r="12" spans="1:31">
      <c r="A12" s="92" t="s">
        <v>8</v>
      </c>
      <c r="B12" s="495"/>
      <c r="C12" s="495"/>
      <c r="D12" s="495"/>
      <c r="E12" s="495"/>
      <c r="F12" s="495"/>
      <c r="G12" s="495"/>
      <c r="H12" s="495"/>
      <c r="I12" s="495"/>
      <c r="J12" s="495"/>
      <c r="K12" s="495"/>
      <c r="L12" s="495"/>
      <c r="M12" s="495"/>
      <c r="N12" s="495"/>
      <c r="O12" s="495"/>
      <c r="P12" s="495"/>
      <c r="Q12" s="495"/>
      <c r="R12" s="495"/>
      <c r="S12" s="495"/>
      <c r="T12" s="495"/>
      <c r="U12" s="495"/>
      <c r="V12" s="495"/>
      <c r="W12" s="495"/>
      <c r="X12" s="495"/>
      <c r="Y12" s="495"/>
    </row>
    <row r="13" spans="1:31">
      <c r="A13" s="92" t="s">
        <v>6</v>
      </c>
      <c r="B13" s="495"/>
      <c r="C13" s="495">
        <v>8.1</v>
      </c>
      <c r="D13" s="495"/>
      <c r="E13" s="495">
        <v>5.4</v>
      </c>
      <c r="F13" s="495"/>
      <c r="G13" s="495"/>
      <c r="H13" s="495"/>
      <c r="I13" s="495"/>
      <c r="J13" s="495">
        <v>4.2</v>
      </c>
      <c r="K13" s="495"/>
      <c r="L13" s="495"/>
      <c r="M13" s="495">
        <v>6.1</v>
      </c>
      <c r="N13" s="495"/>
      <c r="O13" s="495"/>
      <c r="P13" s="495"/>
      <c r="Q13" s="495">
        <v>4.4000000000000004</v>
      </c>
      <c r="R13" s="495"/>
      <c r="S13" s="495"/>
      <c r="T13" s="495"/>
      <c r="U13" s="495"/>
      <c r="V13" s="495">
        <v>3.9</v>
      </c>
      <c r="W13" s="495"/>
      <c r="X13" s="495">
        <v>3.9</v>
      </c>
      <c r="Y13" s="495"/>
    </row>
    <row r="14" spans="1:31">
      <c r="A14" s="92" t="s">
        <v>5</v>
      </c>
      <c r="B14" s="495">
        <v>10</v>
      </c>
      <c r="C14" s="495"/>
      <c r="D14" s="495"/>
      <c r="E14" s="495"/>
      <c r="F14" s="495"/>
      <c r="G14" s="495"/>
      <c r="H14" s="495"/>
      <c r="I14" s="495">
        <v>7.6</v>
      </c>
      <c r="J14" s="495"/>
      <c r="K14" s="495"/>
      <c r="L14" s="495"/>
      <c r="M14" s="495"/>
      <c r="N14" s="495"/>
      <c r="O14" s="495">
        <v>7.1</v>
      </c>
      <c r="P14" s="495"/>
      <c r="Q14" s="495"/>
      <c r="R14" s="495"/>
      <c r="S14" s="495"/>
      <c r="T14" s="495"/>
      <c r="U14" s="495"/>
      <c r="V14" s="495"/>
      <c r="W14" s="495"/>
      <c r="X14" s="495"/>
      <c r="Y14" s="495"/>
    </row>
    <row r="15" spans="1:31">
      <c r="A15" s="92" t="s">
        <v>4</v>
      </c>
      <c r="B15" s="495"/>
      <c r="C15" s="495"/>
      <c r="D15" s="495"/>
      <c r="E15" s="495"/>
      <c r="F15" s="495"/>
      <c r="G15" s="495"/>
      <c r="H15" s="495"/>
      <c r="I15" s="495"/>
      <c r="J15" s="495"/>
      <c r="K15" s="495"/>
      <c r="L15" s="495"/>
      <c r="M15" s="495"/>
      <c r="N15" s="495">
        <v>4.3</v>
      </c>
      <c r="O15" s="495"/>
      <c r="P15" s="495"/>
      <c r="Q15" s="495"/>
      <c r="R15" s="495"/>
      <c r="S15" s="495"/>
      <c r="T15" s="495"/>
      <c r="U15" s="495"/>
      <c r="V15" s="495"/>
      <c r="W15" s="495"/>
      <c r="X15" s="495"/>
      <c r="Y15" s="495"/>
    </row>
    <row r="16" spans="1:31">
      <c r="A16" s="92" t="s">
        <v>3</v>
      </c>
      <c r="B16" s="495"/>
      <c r="C16" s="495"/>
      <c r="D16" s="495"/>
      <c r="E16" s="495"/>
      <c r="F16" s="495"/>
      <c r="G16" s="495"/>
      <c r="H16" s="495"/>
      <c r="I16" s="495"/>
      <c r="J16" s="495">
        <v>4.8</v>
      </c>
      <c r="K16" s="495"/>
      <c r="L16" s="495"/>
      <c r="M16" s="495"/>
      <c r="N16" s="495"/>
      <c r="O16" s="495"/>
      <c r="P16" s="495"/>
      <c r="Q16" s="495">
        <v>3.5</v>
      </c>
      <c r="R16" s="495">
        <v>2.5</v>
      </c>
      <c r="S16" s="495">
        <v>3.4</v>
      </c>
      <c r="T16" s="495"/>
      <c r="U16" s="495"/>
      <c r="V16" s="495"/>
      <c r="W16" s="495"/>
      <c r="X16" s="495">
        <v>3.8</v>
      </c>
      <c r="Y16" s="495"/>
    </row>
    <row r="17" spans="1:25">
      <c r="A17" s="92" t="s">
        <v>32</v>
      </c>
      <c r="B17" s="495"/>
      <c r="C17" s="495"/>
      <c r="D17" s="495"/>
      <c r="E17" s="495"/>
      <c r="F17" s="495">
        <v>3.5</v>
      </c>
      <c r="G17" s="495"/>
      <c r="H17" s="495"/>
      <c r="I17" s="495"/>
      <c r="J17" s="495"/>
      <c r="K17" s="495">
        <v>2.9</v>
      </c>
      <c r="L17" s="495">
        <v>4.9000000000000004</v>
      </c>
      <c r="M17" s="495">
        <v>6.2</v>
      </c>
      <c r="N17" s="495"/>
      <c r="O17" s="495">
        <v>4.4000000000000004</v>
      </c>
      <c r="P17" s="495">
        <v>3.8</v>
      </c>
      <c r="Q17" s="495">
        <v>4.5</v>
      </c>
      <c r="R17" s="495"/>
      <c r="S17" s="495"/>
      <c r="T17" s="495">
        <v>3.5</v>
      </c>
      <c r="U17" s="495">
        <v>3.5</v>
      </c>
      <c r="V17" s="495">
        <v>3.5</v>
      </c>
      <c r="W17" s="495">
        <v>3.5</v>
      </c>
      <c r="X17" s="495">
        <v>3.5</v>
      </c>
      <c r="Y17" s="495">
        <v>3.3</v>
      </c>
    </row>
    <row r="18" spans="1:25">
      <c r="A18" s="92" t="s">
        <v>1</v>
      </c>
      <c r="B18" s="495"/>
      <c r="C18" s="495"/>
      <c r="D18" s="495">
        <v>6.2</v>
      </c>
      <c r="E18" s="495"/>
      <c r="F18" s="495"/>
      <c r="G18" s="495"/>
      <c r="H18" s="495"/>
      <c r="I18" s="495">
        <v>5.6</v>
      </c>
      <c r="J18" s="495"/>
      <c r="K18" s="495"/>
      <c r="L18" s="495"/>
      <c r="M18" s="495"/>
      <c r="N18" s="495"/>
      <c r="O18" s="495">
        <v>6.2</v>
      </c>
      <c r="P18" s="495"/>
      <c r="Q18" s="495"/>
      <c r="R18" s="495"/>
      <c r="S18" s="495"/>
      <c r="T18" s="495">
        <v>4.2</v>
      </c>
      <c r="U18" s="495"/>
      <c r="V18" s="495"/>
      <c r="W18" s="495"/>
      <c r="X18" s="495">
        <v>4.2</v>
      </c>
      <c r="Y18" s="495"/>
    </row>
    <row r="19" spans="1:25">
      <c r="A19" s="92" t="s">
        <v>0</v>
      </c>
      <c r="B19" s="495"/>
      <c r="C19" s="495"/>
      <c r="D19" s="495"/>
      <c r="E19" s="495"/>
      <c r="F19" s="495"/>
      <c r="G19" s="495">
        <v>7.2</v>
      </c>
      <c r="H19" s="495"/>
      <c r="I19" s="495"/>
      <c r="J19" s="495"/>
      <c r="K19" s="495">
        <v>2.4</v>
      </c>
      <c r="L19" s="495">
        <v>3.2</v>
      </c>
      <c r="M19" s="495"/>
      <c r="N19" s="495"/>
      <c r="O19" s="495"/>
      <c r="P19" s="495">
        <v>3.2</v>
      </c>
      <c r="Q19" s="495">
        <v>3.3</v>
      </c>
      <c r="R19" s="495"/>
      <c r="S19" s="495"/>
      <c r="T19" s="495"/>
      <c r="U19" s="495">
        <v>2.9</v>
      </c>
      <c r="V19" s="495"/>
      <c r="W19" s="495"/>
      <c r="X19" s="495">
        <v>2.9</v>
      </c>
      <c r="Y19" s="495"/>
    </row>
    <row r="21" spans="1:25">
      <c r="A21" s="44" t="s">
        <v>18</v>
      </c>
    </row>
    <row r="22" spans="1:25">
      <c r="A22" s="17" t="s">
        <v>575</v>
      </c>
    </row>
    <row r="24" spans="1:25">
      <c r="A24" s="53" t="s">
        <v>3230</v>
      </c>
    </row>
  </sheetData>
  <hyperlinks>
    <hyperlink ref="AA4" location="Content!A1" display="Back to content page" xr:uid="{00000000-0004-0000-3D01-000000000000}"/>
  </hyperlinks>
  <pageMargins left="0.7" right="0.7" top="0.75" bottom="0.75" header="0.3" footer="0.3"/>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5391D-2EBA-4CB6-BD5B-23AF80FA340F}">
  <dimension ref="A1:Z22"/>
  <sheetViews>
    <sheetView workbookViewId="0">
      <selection activeCell="M25" sqref="M25"/>
    </sheetView>
  </sheetViews>
  <sheetFormatPr defaultRowHeight="14.4"/>
  <cols>
    <col min="1" max="1" width="35.21875" customWidth="1"/>
  </cols>
  <sheetData>
    <row r="1" spans="1:26">
      <c r="A1" s="35" t="s">
        <v>2885</v>
      </c>
    </row>
    <row r="3" spans="1:26">
      <c r="A3" s="215" t="s">
        <v>2526</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c r="X3" s="3">
        <v>2022</v>
      </c>
      <c r="Z3" s="1" t="s">
        <v>528</v>
      </c>
    </row>
    <row r="4" spans="1:26">
      <c r="A4" s="92" t="s">
        <v>13</v>
      </c>
      <c r="B4" s="300"/>
      <c r="C4" s="300"/>
      <c r="D4" s="300"/>
      <c r="E4" s="300"/>
      <c r="F4" s="300"/>
      <c r="G4" s="300"/>
      <c r="H4" s="300"/>
      <c r="I4" s="300">
        <v>324.5</v>
      </c>
      <c r="J4" s="300"/>
      <c r="K4" s="300"/>
      <c r="L4" s="300"/>
      <c r="M4" s="300"/>
      <c r="N4" s="300"/>
      <c r="O4" s="300"/>
      <c r="P4" s="300"/>
      <c r="Q4" s="300">
        <v>252.8</v>
      </c>
      <c r="R4" s="300"/>
      <c r="S4" s="300"/>
      <c r="T4" s="300"/>
      <c r="U4" s="300"/>
      <c r="V4" s="300"/>
      <c r="W4" s="300"/>
      <c r="X4" s="300"/>
    </row>
    <row r="5" spans="1:26">
      <c r="A5" s="92" t="s">
        <v>12</v>
      </c>
      <c r="B5" s="300">
        <v>13.3</v>
      </c>
      <c r="C5" s="300"/>
      <c r="D5" s="300"/>
      <c r="E5" s="300"/>
      <c r="F5" s="300"/>
      <c r="G5" s="300"/>
      <c r="H5" s="300"/>
      <c r="I5" s="300">
        <v>18.399999999999999</v>
      </c>
      <c r="J5" s="300"/>
      <c r="K5" s="300"/>
      <c r="L5" s="300"/>
      <c r="M5" s="300"/>
      <c r="N5" s="300"/>
      <c r="O5" s="300"/>
      <c r="P5" s="300"/>
      <c r="Q5" s="300"/>
      <c r="R5" s="300"/>
      <c r="S5" s="300"/>
      <c r="T5" s="300"/>
      <c r="U5" s="300"/>
      <c r="V5" s="300"/>
      <c r="W5" s="300"/>
      <c r="X5" s="300"/>
    </row>
    <row r="6" spans="1:26">
      <c r="A6" s="92" t="s">
        <v>483</v>
      </c>
      <c r="B6" s="300">
        <v>11.9</v>
      </c>
      <c r="C6" s="300"/>
      <c r="D6" s="300"/>
      <c r="E6" s="300"/>
      <c r="F6" s="300"/>
      <c r="G6" s="300"/>
      <c r="H6" s="300"/>
      <c r="I6" s="300"/>
      <c r="J6" s="300"/>
      <c r="K6" s="300"/>
      <c r="L6" s="300"/>
      <c r="M6" s="300"/>
      <c r="N6" s="300">
        <v>11.5</v>
      </c>
      <c r="O6" s="300"/>
      <c r="P6" s="300"/>
      <c r="Q6" s="300"/>
      <c r="R6" s="300"/>
      <c r="S6" s="300"/>
      <c r="T6" s="300"/>
      <c r="U6" s="300"/>
      <c r="V6" s="300"/>
      <c r="W6" s="300"/>
      <c r="X6" s="300"/>
    </row>
    <row r="7" spans="1:26">
      <c r="A7" s="28" t="s">
        <v>573</v>
      </c>
      <c r="B7" s="300"/>
      <c r="C7" s="300">
        <v>1475.3</v>
      </c>
      <c r="D7" s="300"/>
      <c r="E7" s="300"/>
      <c r="F7" s="300"/>
      <c r="G7" s="300"/>
      <c r="H7" s="300"/>
      <c r="I7" s="300">
        <v>1152.0999999999999</v>
      </c>
      <c r="J7" s="300"/>
      <c r="K7" s="300"/>
      <c r="L7" s="300">
        <v>1051.5999999999999</v>
      </c>
      <c r="M7" s="300"/>
      <c r="N7" s="300"/>
      <c r="O7" s="300">
        <v>1119.0999999999999</v>
      </c>
      <c r="P7" s="300"/>
      <c r="Q7" s="300"/>
      <c r="R7" s="300"/>
      <c r="S7" s="300">
        <v>1006.7</v>
      </c>
      <c r="T7" s="300"/>
      <c r="U7" s="300"/>
      <c r="V7" s="300"/>
      <c r="W7" s="300"/>
      <c r="X7" s="300"/>
    </row>
    <row r="8" spans="1:26">
      <c r="A8" s="92" t="s">
        <v>482</v>
      </c>
      <c r="B8" s="300">
        <v>2.5</v>
      </c>
      <c r="C8" s="300"/>
      <c r="D8" s="300"/>
      <c r="E8" s="300"/>
      <c r="F8" s="300"/>
      <c r="G8" s="300"/>
      <c r="H8" s="300">
        <v>4.3</v>
      </c>
      <c r="I8" s="300"/>
      <c r="J8" s="300">
        <v>1.7</v>
      </c>
      <c r="K8" s="300"/>
      <c r="L8" s="300">
        <v>1.2</v>
      </c>
      <c r="M8" s="300"/>
      <c r="N8" s="300"/>
      <c r="O8" s="300"/>
      <c r="P8" s="300">
        <v>3</v>
      </c>
      <c r="Q8" s="300"/>
      <c r="R8" s="300"/>
      <c r="S8" s="300"/>
      <c r="T8" s="300"/>
      <c r="U8" s="300"/>
      <c r="V8" s="300"/>
      <c r="W8" s="300"/>
      <c r="X8" s="300"/>
    </row>
    <row r="9" spans="1:26">
      <c r="A9" s="92" t="s">
        <v>11</v>
      </c>
      <c r="B9" s="300"/>
      <c r="C9" s="300"/>
      <c r="D9" s="300"/>
      <c r="E9" s="300"/>
      <c r="F9" s="300">
        <v>14.3</v>
      </c>
      <c r="G9" s="300"/>
      <c r="H9" s="300"/>
      <c r="I9" s="300"/>
      <c r="J9" s="300"/>
      <c r="K9" s="300">
        <v>9.9</v>
      </c>
      <c r="L9" s="300"/>
      <c r="M9" s="300"/>
      <c r="N9" s="300"/>
      <c r="O9" s="300"/>
      <c r="P9" s="300">
        <v>7.5</v>
      </c>
      <c r="Q9" s="300"/>
      <c r="R9" s="300"/>
      <c r="S9" s="300"/>
      <c r="T9" s="300">
        <v>5.8</v>
      </c>
      <c r="U9" s="300"/>
      <c r="V9" s="300"/>
      <c r="W9" s="300"/>
      <c r="X9" s="300"/>
    </row>
    <row r="10" spans="1:26">
      <c r="A10" s="92" t="s">
        <v>10</v>
      </c>
      <c r="B10" s="300"/>
      <c r="C10" s="300"/>
      <c r="D10" s="300"/>
      <c r="E10" s="300"/>
      <c r="F10" s="300">
        <v>470</v>
      </c>
      <c r="G10" s="300"/>
      <c r="H10" s="300"/>
      <c r="I10" s="300"/>
      <c r="J10" s="300"/>
      <c r="K10" s="300"/>
      <c r="L10" s="300"/>
      <c r="M10" s="300"/>
      <c r="N10" s="300">
        <v>274.5</v>
      </c>
      <c r="O10" s="300"/>
      <c r="P10" s="300"/>
      <c r="Q10" s="300"/>
      <c r="R10" s="300"/>
      <c r="S10" s="300"/>
      <c r="T10" s="300">
        <v>252.1</v>
      </c>
      <c r="U10" s="300"/>
      <c r="V10" s="300"/>
      <c r="W10" s="300">
        <v>298.89999999999998</v>
      </c>
      <c r="X10" s="300"/>
    </row>
    <row r="11" spans="1:26">
      <c r="A11" s="92" t="s">
        <v>9</v>
      </c>
      <c r="B11" s="300">
        <v>140.30000000000001</v>
      </c>
      <c r="C11" s="300"/>
      <c r="D11" s="300">
        <v>137.5</v>
      </c>
      <c r="E11" s="300"/>
      <c r="F11" s="300">
        <v>145.4</v>
      </c>
      <c r="G11" s="300"/>
      <c r="H11" s="300">
        <v>102.6</v>
      </c>
      <c r="I11" s="300"/>
      <c r="J11" s="300"/>
      <c r="K11" s="300">
        <v>51.2</v>
      </c>
      <c r="L11" s="300">
        <v>109.9</v>
      </c>
      <c r="M11" s="300"/>
      <c r="N11" s="300"/>
      <c r="O11" s="300"/>
      <c r="P11" s="300">
        <v>108</v>
      </c>
      <c r="Q11" s="300">
        <v>80.2</v>
      </c>
      <c r="R11" s="300">
        <v>118</v>
      </c>
      <c r="S11" s="300">
        <v>75.3</v>
      </c>
      <c r="T11" s="300">
        <v>43.8</v>
      </c>
      <c r="U11" s="300">
        <v>112</v>
      </c>
      <c r="V11" s="300">
        <v>62.7</v>
      </c>
      <c r="W11" s="300"/>
      <c r="X11" s="300"/>
    </row>
    <row r="12" spans="1:26">
      <c r="A12" s="92" t="s">
        <v>8</v>
      </c>
      <c r="B12" s="300"/>
      <c r="C12" s="300"/>
      <c r="D12" s="300"/>
      <c r="E12" s="300"/>
      <c r="F12" s="300"/>
      <c r="G12" s="300"/>
      <c r="H12" s="300"/>
      <c r="I12" s="300"/>
      <c r="J12" s="300"/>
      <c r="K12" s="300"/>
      <c r="L12" s="300"/>
      <c r="M12" s="300"/>
      <c r="N12" s="300"/>
      <c r="O12" s="300"/>
      <c r="P12" s="300"/>
      <c r="Q12" s="300"/>
      <c r="R12" s="300"/>
      <c r="S12" s="300"/>
      <c r="T12" s="300"/>
      <c r="U12" s="300"/>
      <c r="V12" s="300"/>
      <c r="W12" s="300"/>
      <c r="X12" s="300"/>
    </row>
    <row r="13" spans="1:26">
      <c r="A13" s="92" t="s">
        <v>6</v>
      </c>
      <c r="B13" s="300"/>
      <c r="C13" s="300">
        <v>261.10000000000002</v>
      </c>
      <c r="D13" s="300"/>
      <c r="E13" s="300">
        <v>184.6</v>
      </c>
      <c r="F13" s="300"/>
      <c r="G13" s="300"/>
      <c r="H13" s="300"/>
      <c r="I13" s="300"/>
      <c r="J13" s="300">
        <v>161</v>
      </c>
      <c r="K13" s="300"/>
      <c r="L13" s="300"/>
      <c r="M13" s="300">
        <v>258.7</v>
      </c>
      <c r="N13" s="300"/>
      <c r="O13" s="300"/>
      <c r="P13" s="300"/>
      <c r="Q13" s="300">
        <v>205.2</v>
      </c>
      <c r="R13" s="300"/>
      <c r="S13" s="300"/>
      <c r="T13" s="300"/>
      <c r="U13" s="300"/>
      <c r="V13" s="300">
        <v>200.7</v>
      </c>
      <c r="W13" s="300"/>
      <c r="X13" s="300">
        <v>204</v>
      </c>
    </row>
    <row r="14" spans="1:26">
      <c r="A14" s="92" t="s">
        <v>17</v>
      </c>
      <c r="B14" s="300">
        <v>26.3</v>
      </c>
      <c r="C14" s="300"/>
      <c r="D14" s="300"/>
      <c r="E14" s="300"/>
      <c r="F14" s="300"/>
      <c r="G14" s="300"/>
      <c r="H14" s="300"/>
      <c r="I14" s="300">
        <v>20</v>
      </c>
      <c r="J14" s="300"/>
      <c r="K14" s="300"/>
      <c r="L14" s="300"/>
      <c r="M14" s="300"/>
      <c r="N14" s="300"/>
      <c r="O14" s="300">
        <v>21.7</v>
      </c>
      <c r="P14" s="300"/>
      <c r="Q14" s="300"/>
      <c r="R14" s="300"/>
      <c r="S14" s="300"/>
      <c r="T14" s="300"/>
      <c r="U14" s="300"/>
      <c r="V14" s="300"/>
      <c r="W14" s="300"/>
      <c r="X14" s="300"/>
    </row>
    <row r="15" spans="1:26">
      <c r="A15" s="92" t="s">
        <v>4</v>
      </c>
      <c r="B15" s="300"/>
      <c r="C15" s="300"/>
      <c r="D15" s="300"/>
      <c r="E15" s="300"/>
      <c r="F15" s="300"/>
      <c r="G15" s="300"/>
      <c r="H15" s="300"/>
      <c r="I15" s="300"/>
      <c r="J15" s="300"/>
      <c r="K15" s="300"/>
      <c r="L15" s="300"/>
      <c r="M15" s="300"/>
      <c r="N15" s="300">
        <v>0.4</v>
      </c>
      <c r="O15" s="300"/>
      <c r="P15" s="300"/>
      <c r="Q15" s="300"/>
      <c r="R15" s="300"/>
      <c r="S15" s="300"/>
      <c r="T15" s="300"/>
      <c r="U15" s="300"/>
      <c r="V15" s="300"/>
      <c r="W15" s="300"/>
      <c r="X15" s="300"/>
    </row>
    <row r="16" spans="1:26">
      <c r="A16" s="92" t="s">
        <v>3</v>
      </c>
      <c r="B16" s="300"/>
      <c r="C16" s="300"/>
      <c r="D16" s="300"/>
      <c r="E16" s="300"/>
      <c r="F16" s="300"/>
      <c r="G16" s="300"/>
      <c r="H16" s="300"/>
      <c r="I16" s="300"/>
      <c r="J16" s="300">
        <v>262.60000000000002</v>
      </c>
      <c r="K16" s="300"/>
      <c r="L16" s="300"/>
      <c r="M16" s="300"/>
      <c r="N16" s="300"/>
      <c r="O16" s="300"/>
      <c r="P16" s="300"/>
      <c r="Q16" s="300">
        <v>195.6</v>
      </c>
      <c r="R16" s="300">
        <v>143.80000000000001</v>
      </c>
      <c r="S16" s="300">
        <v>205.8</v>
      </c>
      <c r="T16" s="300"/>
      <c r="U16" s="300"/>
      <c r="V16" s="300"/>
      <c r="W16" s="300"/>
      <c r="X16" s="300"/>
    </row>
    <row r="17" spans="1:24">
      <c r="A17" s="92" t="s">
        <v>32</v>
      </c>
      <c r="B17" s="300"/>
      <c r="C17" s="300"/>
      <c r="D17" s="300"/>
      <c r="E17" s="300"/>
      <c r="F17" s="300">
        <v>241.4</v>
      </c>
      <c r="G17" s="300"/>
      <c r="H17" s="300"/>
      <c r="I17" s="300"/>
      <c r="J17" s="300"/>
      <c r="K17" s="300">
        <v>227.2</v>
      </c>
      <c r="L17" s="300">
        <v>392.3</v>
      </c>
      <c r="M17" s="300">
        <v>510.6</v>
      </c>
      <c r="N17" s="300"/>
      <c r="O17" s="300">
        <v>374.4</v>
      </c>
      <c r="P17" s="300">
        <v>331.3</v>
      </c>
      <c r="Q17" s="300">
        <v>403.5</v>
      </c>
      <c r="R17" s="300"/>
      <c r="S17" s="300"/>
      <c r="T17" s="300">
        <v>344.3</v>
      </c>
      <c r="U17" s="300">
        <v>211.7</v>
      </c>
      <c r="V17" s="300"/>
      <c r="W17" s="300"/>
      <c r="X17" s="300">
        <v>333.5</v>
      </c>
    </row>
    <row r="18" spans="1:24">
      <c r="A18" s="92" t="s">
        <v>1</v>
      </c>
      <c r="B18" s="300"/>
      <c r="C18" s="300"/>
      <c r="D18" s="300">
        <v>123</v>
      </c>
      <c r="E18" s="300"/>
      <c r="F18" s="300"/>
      <c r="G18" s="300"/>
      <c r="H18" s="300"/>
      <c r="I18" s="300">
        <v>128.6</v>
      </c>
      <c r="J18" s="300"/>
      <c r="K18" s="300"/>
      <c r="L18" s="300"/>
      <c r="M18" s="300"/>
      <c r="N18" s="300"/>
      <c r="O18" s="300">
        <v>168.8</v>
      </c>
      <c r="P18" s="300"/>
      <c r="Q18" s="300"/>
      <c r="R18" s="300"/>
      <c r="S18" s="300"/>
      <c r="T18" s="300">
        <v>123.3</v>
      </c>
      <c r="U18" s="300"/>
      <c r="V18" s="300"/>
      <c r="W18" s="300"/>
      <c r="X18" s="300"/>
    </row>
    <row r="19" spans="1:24">
      <c r="A19" s="92" t="s">
        <v>23</v>
      </c>
      <c r="B19" s="300"/>
      <c r="C19" s="300"/>
      <c r="D19" s="300"/>
      <c r="E19" s="300"/>
      <c r="F19" s="300"/>
      <c r="G19" s="300">
        <v>141.4</v>
      </c>
      <c r="H19" s="300"/>
      <c r="I19" s="300"/>
      <c r="J19" s="300"/>
      <c r="K19" s="300">
        <v>48.4</v>
      </c>
      <c r="L19" s="300">
        <v>64</v>
      </c>
      <c r="M19" s="300"/>
      <c r="N19" s="300"/>
      <c r="O19" s="300"/>
      <c r="P19" s="300">
        <v>72.2</v>
      </c>
      <c r="Q19" s="300">
        <v>75.3</v>
      </c>
      <c r="R19" s="300"/>
      <c r="S19" s="300"/>
      <c r="T19" s="300"/>
      <c r="U19" s="300">
        <v>66.2</v>
      </c>
      <c r="V19" s="300"/>
      <c r="W19" s="300"/>
      <c r="X19" s="300"/>
    </row>
    <row r="21" spans="1:24">
      <c r="A21" s="136" t="s">
        <v>18</v>
      </c>
    </row>
    <row r="22" spans="1:24">
      <c r="A22" s="17" t="s">
        <v>3098</v>
      </c>
    </row>
  </sheetData>
  <hyperlinks>
    <hyperlink ref="Z3" location="Content!A1" display="Back to content page" xr:uid="{633457B7-ABBF-4A14-8D84-33502A5E816F}"/>
  </hyperlinks>
  <pageMargins left="0.7" right="0.7" top="0.75" bottom="0.75" header="0.3" footer="0.3"/>
</worksheet>
</file>

<file path=xl/worksheets/sheet2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1-000000000000}">
  <sheetPr codeName="Sheet320"/>
  <dimension ref="A1:AA25"/>
  <sheetViews>
    <sheetView workbookViewId="0">
      <selection activeCell="A25" sqref="A25"/>
    </sheetView>
  </sheetViews>
  <sheetFormatPr defaultRowHeight="14.4"/>
  <cols>
    <col min="1" max="1" width="32.44140625" customWidth="1"/>
  </cols>
  <sheetData>
    <row r="1" spans="1:27">
      <c r="A1" s="35" t="s">
        <v>2997</v>
      </c>
    </row>
    <row r="3" spans="1:27">
      <c r="A3" s="215" t="s">
        <v>14</v>
      </c>
      <c r="B3" s="3">
        <v>2000</v>
      </c>
      <c r="C3" s="3">
        <v>2001</v>
      </c>
      <c r="D3" s="3">
        <v>2002</v>
      </c>
      <c r="E3" s="3">
        <v>2003</v>
      </c>
      <c r="F3" s="3">
        <v>2004</v>
      </c>
      <c r="G3" s="3">
        <v>2005</v>
      </c>
      <c r="H3" s="3">
        <v>2006</v>
      </c>
      <c r="I3" s="3">
        <v>2007</v>
      </c>
      <c r="J3" s="3">
        <v>2008</v>
      </c>
      <c r="K3" s="3">
        <v>2009</v>
      </c>
      <c r="L3" s="3">
        <v>2010</v>
      </c>
      <c r="M3" s="3">
        <v>2011</v>
      </c>
      <c r="N3" s="3">
        <v>2012</v>
      </c>
      <c r="O3" s="214">
        <v>2013</v>
      </c>
      <c r="P3" s="214">
        <v>2014</v>
      </c>
      <c r="Q3" s="3">
        <v>2015</v>
      </c>
      <c r="R3" s="3">
        <v>2016</v>
      </c>
      <c r="S3" s="214">
        <v>2017</v>
      </c>
      <c r="T3" s="214">
        <v>2018</v>
      </c>
      <c r="U3" s="3">
        <v>2019</v>
      </c>
      <c r="V3" s="3">
        <v>2020</v>
      </c>
      <c r="W3" s="214">
        <v>2021</v>
      </c>
      <c r="X3" s="3">
        <v>2022</v>
      </c>
      <c r="Y3" s="214">
        <v>2023</v>
      </c>
      <c r="Z3" s="18"/>
      <c r="AA3" s="1" t="s">
        <v>528</v>
      </c>
    </row>
    <row r="4" spans="1:27">
      <c r="A4" s="92" t="s">
        <v>13</v>
      </c>
      <c r="B4" s="300">
        <v>47.8</v>
      </c>
      <c r="C4" s="300">
        <v>45.1</v>
      </c>
      <c r="D4" s="300">
        <v>42.4</v>
      </c>
      <c r="E4" s="300">
        <v>39.9</v>
      </c>
      <c r="F4" s="300">
        <v>37.700000000000003</v>
      </c>
      <c r="G4" s="300">
        <v>35.799999999999997</v>
      </c>
      <c r="H4" s="300">
        <v>34.200000000000003</v>
      </c>
      <c r="I4" s="300">
        <v>33.1</v>
      </c>
      <c r="J4" s="300">
        <v>32.299999999999997</v>
      </c>
      <c r="K4" s="300">
        <v>32</v>
      </c>
      <c r="L4" s="300">
        <v>31.9</v>
      </c>
      <c r="M4" s="300">
        <v>32</v>
      </c>
      <c r="N4" s="300">
        <v>32.4</v>
      </c>
      <c r="O4" s="300">
        <v>32.9</v>
      </c>
      <c r="P4" s="300">
        <v>33.6</v>
      </c>
      <c r="Q4" s="300">
        <v>34.4</v>
      </c>
      <c r="R4" s="300">
        <v>35.200000000000003</v>
      </c>
      <c r="S4" s="300">
        <v>36.1</v>
      </c>
      <c r="T4" s="300">
        <v>36.799999999999997</v>
      </c>
      <c r="U4" s="300">
        <v>37.4</v>
      </c>
      <c r="V4" s="300">
        <v>37.700000000000003</v>
      </c>
      <c r="W4" s="300">
        <v>43.1</v>
      </c>
      <c r="X4" s="300">
        <v>43.6</v>
      </c>
      <c r="Y4" s="300"/>
      <c r="Z4" s="190"/>
    </row>
    <row r="5" spans="1:27">
      <c r="A5" s="92" t="s">
        <v>12</v>
      </c>
      <c r="B5" s="300">
        <v>31.5</v>
      </c>
      <c r="C5" s="300">
        <v>31.1</v>
      </c>
      <c r="D5" s="300">
        <v>30.6</v>
      </c>
      <c r="E5" s="300">
        <v>30</v>
      </c>
      <c r="F5" s="300">
        <v>29.6</v>
      </c>
      <c r="G5" s="300">
        <v>28.9</v>
      </c>
      <c r="H5" s="300">
        <v>28.2</v>
      </c>
      <c r="I5" s="300">
        <v>27.8</v>
      </c>
      <c r="J5" s="300">
        <v>27.2</v>
      </c>
      <c r="K5" s="300">
        <v>26.5</v>
      </c>
      <c r="L5" s="300">
        <v>25.9</v>
      </c>
      <c r="M5" s="300">
        <v>25.2</v>
      </c>
      <c r="N5" s="300">
        <v>24.4</v>
      </c>
      <c r="O5" s="300">
        <v>23.9</v>
      </c>
      <c r="P5" s="300">
        <v>23.6</v>
      </c>
      <c r="Q5" s="300">
        <v>23.5</v>
      </c>
      <c r="R5" s="300">
        <v>23.5</v>
      </c>
      <c r="S5" s="300">
        <v>23.6</v>
      </c>
      <c r="T5" s="300">
        <v>23.5</v>
      </c>
      <c r="U5" s="300">
        <v>23.2</v>
      </c>
      <c r="V5" s="300">
        <v>22.8</v>
      </c>
      <c r="W5" s="300">
        <v>22.1</v>
      </c>
      <c r="X5" s="300">
        <v>21.6</v>
      </c>
      <c r="Y5" s="300"/>
      <c r="Z5" s="29"/>
    </row>
    <row r="6" spans="1:27">
      <c r="A6" s="92" t="s">
        <v>483</v>
      </c>
      <c r="B6" s="300">
        <v>42.4</v>
      </c>
      <c r="C6" s="300">
        <v>41.8</v>
      </c>
      <c r="D6" s="300">
        <v>40.9</v>
      </c>
      <c r="E6" s="300">
        <v>40.200000000000003</v>
      </c>
      <c r="F6" s="300">
        <v>39.5</v>
      </c>
      <c r="G6" s="300">
        <v>38.799999999999997</v>
      </c>
      <c r="H6" s="300">
        <v>38.200000000000003</v>
      </c>
      <c r="I6" s="300">
        <v>37.5</v>
      </c>
      <c r="J6" s="300">
        <v>36.700000000000003</v>
      </c>
      <c r="K6" s="300">
        <v>35.799999999999997</v>
      </c>
      <c r="L6" s="300">
        <v>34.700000000000003</v>
      </c>
      <c r="M6" s="300">
        <v>33.5</v>
      </c>
      <c r="N6" s="300">
        <v>32.299999999999997</v>
      </c>
      <c r="O6" s="300">
        <v>31</v>
      </c>
      <c r="P6" s="300">
        <v>29.8</v>
      </c>
      <c r="Q6" s="300">
        <v>28.7</v>
      </c>
      <c r="R6" s="300">
        <v>27.4</v>
      </c>
      <c r="S6" s="300">
        <v>26.2</v>
      </c>
      <c r="T6" s="300">
        <v>24.9</v>
      </c>
      <c r="U6" s="300">
        <v>23.7</v>
      </c>
      <c r="V6" s="300">
        <v>22.6</v>
      </c>
      <c r="W6" s="300">
        <v>19.600000000000001</v>
      </c>
      <c r="X6" s="300">
        <v>18.8</v>
      </c>
      <c r="Y6" s="300"/>
      <c r="Z6" s="29"/>
    </row>
    <row r="7" spans="1:27">
      <c r="A7" s="28" t="s">
        <v>89</v>
      </c>
      <c r="B7" s="300">
        <v>47.8</v>
      </c>
      <c r="C7" s="300">
        <v>47.5</v>
      </c>
      <c r="D7" s="300">
        <v>47.3</v>
      </c>
      <c r="E7" s="300">
        <v>46.9</v>
      </c>
      <c r="F7" s="300">
        <v>46.3</v>
      </c>
      <c r="G7" s="300">
        <v>45.8</v>
      </c>
      <c r="H7" s="300">
        <v>45.2</v>
      </c>
      <c r="I7" s="300">
        <v>44.6</v>
      </c>
      <c r="J7" s="300">
        <v>44.2</v>
      </c>
      <c r="K7" s="300">
        <v>43.9</v>
      </c>
      <c r="L7" s="300">
        <v>43.6</v>
      </c>
      <c r="M7" s="300">
        <v>43.1</v>
      </c>
      <c r="N7" s="300">
        <v>42.8</v>
      </c>
      <c r="O7" s="300">
        <v>42.4</v>
      </c>
      <c r="P7" s="300">
        <v>42</v>
      </c>
      <c r="Q7" s="300">
        <v>41.7</v>
      </c>
      <c r="R7" s="300">
        <v>41.7</v>
      </c>
      <c r="S7" s="300">
        <v>41.6</v>
      </c>
      <c r="T7" s="300">
        <v>41.5</v>
      </c>
      <c r="U7" s="300">
        <v>41.8</v>
      </c>
      <c r="V7" s="300">
        <v>40.799999999999997</v>
      </c>
      <c r="W7" s="300">
        <v>40.700000000000003</v>
      </c>
      <c r="X7" s="300">
        <v>40.299999999999997</v>
      </c>
      <c r="Y7" s="300"/>
      <c r="Z7" s="190"/>
    </row>
    <row r="8" spans="1:27">
      <c r="A8" s="92" t="s">
        <v>482</v>
      </c>
      <c r="B8" s="300">
        <v>36.799999999999997</v>
      </c>
      <c r="C8" s="300">
        <v>36.5</v>
      </c>
      <c r="D8" s="300">
        <v>36.1</v>
      </c>
      <c r="E8" s="300">
        <v>35.5</v>
      </c>
      <c r="F8" s="300">
        <v>34.9</v>
      </c>
      <c r="G8" s="300">
        <v>34.5</v>
      </c>
      <c r="H8" s="300">
        <v>34</v>
      </c>
      <c r="I8" s="300">
        <v>33.5</v>
      </c>
      <c r="J8" s="300">
        <v>32.9</v>
      </c>
      <c r="K8" s="300">
        <v>32.1</v>
      </c>
      <c r="L8" s="300">
        <v>31.1</v>
      </c>
      <c r="M8" s="300">
        <v>30.1</v>
      </c>
      <c r="N8" s="300">
        <v>29.2</v>
      </c>
      <c r="O8" s="300">
        <v>28.2</v>
      </c>
      <c r="P8" s="300">
        <v>27.2</v>
      </c>
      <c r="Q8" s="300">
        <v>26.4</v>
      </c>
      <c r="R8" s="300">
        <v>25.6</v>
      </c>
      <c r="S8" s="300">
        <v>24.7</v>
      </c>
      <c r="T8" s="300">
        <v>24.1</v>
      </c>
      <c r="U8" s="300">
        <v>23.3</v>
      </c>
      <c r="V8" s="300">
        <v>22.6</v>
      </c>
      <c r="W8" s="300">
        <v>21.8</v>
      </c>
      <c r="X8" s="300">
        <v>21.2</v>
      </c>
      <c r="Y8" s="300"/>
      <c r="Z8" s="29"/>
    </row>
    <row r="9" spans="1:27">
      <c r="A9" s="92" t="s">
        <v>11</v>
      </c>
      <c r="B9" s="300">
        <v>41</v>
      </c>
      <c r="C9" s="300">
        <v>41.1</v>
      </c>
      <c r="D9" s="300">
        <v>41.3</v>
      </c>
      <c r="E9" s="300">
        <v>41.5</v>
      </c>
      <c r="F9" s="300">
        <v>41.7</v>
      </c>
      <c r="G9" s="300">
        <v>41.8</v>
      </c>
      <c r="H9" s="300">
        <v>41.7</v>
      </c>
      <c r="I9" s="300">
        <v>41.4</v>
      </c>
      <c r="J9" s="300">
        <v>41</v>
      </c>
      <c r="K9" s="300">
        <v>40.4</v>
      </c>
      <c r="L9" s="300">
        <v>39.700000000000003</v>
      </c>
      <c r="M9" s="300">
        <v>38.799999999999997</v>
      </c>
      <c r="N9" s="300">
        <v>37.700000000000003</v>
      </c>
      <c r="O9" s="300">
        <v>36.4</v>
      </c>
      <c r="P9" s="300">
        <v>35.4</v>
      </c>
      <c r="Q9" s="300">
        <v>34.4</v>
      </c>
      <c r="R9" s="300">
        <v>33.799999999999997</v>
      </c>
      <c r="S9" s="300">
        <v>33.200000000000003</v>
      </c>
      <c r="T9" s="300">
        <v>32.9</v>
      </c>
      <c r="U9" s="300">
        <v>32.4</v>
      </c>
      <c r="V9" s="300">
        <v>32.1</v>
      </c>
      <c r="W9" s="300">
        <v>32</v>
      </c>
      <c r="X9" s="300">
        <v>31.8</v>
      </c>
      <c r="Y9" s="300"/>
      <c r="Z9" s="190"/>
    </row>
    <row r="10" spans="1:27">
      <c r="A10" s="92" t="s">
        <v>10</v>
      </c>
      <c r="B10" s="300">
        <v>55.2</v>
      </c>
      <c r="C10" s="300">
        <v>54.7</v>
      </c>
      <c r="D10" s="300">
        <v>54.3</v>
      </c>
      <c r="E10" s="300">
        <v>53.7</v>
      </c>
      <c r="F10" s="300">
        <v>53</v>
      </c>
      <c r="G10" s="300">
        <v>52.2</v>
      </c>
      <c r="H10" s="300">
        <v>51.5</v>
      </c>
      <c r="I10" s="300">
        <v>50.7</v>
      </c>
      <c r="J10" s="300">
        <v>50.1</v>
      </c>
      <c r="K10" s="300">
        <v>49.6</v>
      </c>
      <c r="L10" s="300">
        <v>49.1</v>
      </c>
      <c r="M10" s="300">
        <v>48.5</v>
      </c>
      <c r="N10" s="300">
        <v>47.9</v>
      </c>
      <c r="O10" s="300">
        <v>47.1</v>
      </c>
      <c r="P10" s="300">
        <v>46.2</v>
      </c>
      <c r="Q10" s="300">
        <v>43.3</v>
      </c>
      <c r="R10" s="300">
        <v>46.1</v>
      </c>
      <c r="S10" s="300">
        <v>47.3</v>
      </c>
      <c r="T10" s="300">
        <v>41.6</v>
      </c>
      <c r="U10" s="300">
        <v>41.3</v>
      </c>
      <c r="V10" s="300">
        <v>40.200000000000003</v>
      </c>
      <c r="W10" s="300">
        <v>39.799999999999997</v>
      </c>
      <c r="X10" s="300">
        <v>38.6</v>
      </c>
      <c r="Y10" s="300"/>
      <c r="Z10" s="29"/>
    </row>
    <row r="11" spans="1:27">
      <c r="A11" s="92" t="s">
        <v>9</v>
      </c>
      <c r="B11" s="300">
        <v>55.7</v>
      </c>
      <c r="C11" s="300">
        <v>55.3</v>
      </c>
      <c r="D11" s="300">
        <v>54.9</v>
      </c>
      <c r="E11" s="300">
        <v>54.3</v>
      </c>
      <c r="F11" s="300">
        <v>53.6</v>
      </c>
      <c r="G11" s="300">
        <v>52.8</v>
      </c>
      <c r="H11" s="300">
        <v>51.9</v>
      </c>
      <c r="I11" s="300">
        <v>50.8</v>
      </c>
      <c r="J11" s="300">
        <v>49.5</v>
      </c>
      <c r="K11" s="300">
        <v>48.2</v>
      </c>
      <c r="L11" s="300">
        <v>46.8</v>
      </c>
      <c r="M11" s="300">
        <v>45.3</v>
      </c>
      <c r="N11" s="300">
        <v>43.8</v>
      </c>
      <c r="O11" s="300">
        <v>42.4</v>
      </c>
      <c r="P11" s="300">
        <v>41.2</v>
      </c>
      <c r="Q11" s="300">
        <v>40.200000000000003</v>
      </c>
      <c r="R11" s="300">
        <v>39.5</v>
      </c>
      <c r="S11" s="300">
        <v>39.1</v>
      </c>
      <c r="T11" s="300">
        <v>38.5</v>
      </c>
      <c r="U11" s="300">
        <v>37.799999999999997</v>
      </c>
      <c r="V11" s="300">
        <v>37</v>
      </c>
      <c r="W11" s="300">
        <v>34.6</v>
      </c>
      <c r="X11" s="300">
        <v>34</v>
      </c>
      <c r="Y11" s="300"/>
      <c r="Z11" s="29"/>
    </row>
    <row r="12" spans="1:27">
      <c r="A12" s="92" t="s">
        <v>8</v>
      </c>
      <c r="B12" s="300">
        <v>12.7</v>
      </c>
      <c r="C12" s="300">
        <v>12.2</v>
      </c>
      <c r="D12" s="300">
        <v>11.6</v>
      </c>
      <c r="E12" s="300">
        <v>11</v>
      </c>
      <c r="F12" s="300">
        <v>10.5</v>
      </c>
      <c r="G12" s="300">
        <v>10.1</v>
      </c>
      <c r="H12" s="300">
        <v>9.6999999999999993</v>
      </c>
      <c r="I12" s="300">
        <v>9.6</v>
      </c>
      <c r="J12" s="300">
        <v>9.4</v>
      </c>
      <c r="K12" s="300">
        <v>9.1999999999999993</v>
      </c>
      <c r="L12" s="300">
        <v>9.1999999999999993</v>
      </c>
      <c r="M12" s="300">
        <v>9.1</v>
      </c>
      <c r="N12" s="300">
        <v>9</v>
      </c>
      <c r="O12" s="300">
        <v>8.9</v>
      </c>
      <c r="P12" s="300">
        <v>8.9</v>
      </c>
      <c r="Q12" s="300">
        <v>8.9</v>
      </c>
      <c r="R12" s="300">
        <v>8.9</v>
      </c>
      <c r="S12" s="300">
        <v>8.9</v>
      </c>
      <c r="T12" s="300">
        <v>8.8000000000000007</v>
      </c>
      <c r="U12" s="300">
        <v>8.8000000000000007</v>
      </c>
      <c r="V12" s="300">
        <v>8.6999999999999993</v>
      </c>
      <c r="W12" s="300">
        <v>8.6999999999999993</v>
      </c>
      <c r="X12" s="300">
        <v>8.6</v>
      </c>
      <c r="Y12" s="300"/>
      <c r="Z12" s="29"/>
    </row>
    <row r="13" spans="1:27">
      <c r="A13" s="92" t="s">
        <v>6</v>
      </c>
      <c r="B13" s="300">
        <v>50.5</v>
      </c>
      <c r="C13" s="300">
        <v>49.5</v>
      </c>
      <c r="D13" s="300">
        <v>48.5</v>
      </c>
      <c r="E13" s="300">
        <v>47.5</v>
      </c>
      <c r="F13" s="300">
        <v>46.7</v>
      </c>
      <c r="G13" s="300">
        <v>45.9</v>
      </c>
      <c r="H13" s="300">
        <v>45.1</v>
      </c>
      <c r="I13" s="300">
        <v>44.4</v>
      </c>
      <c r="J13" s="300">
        <v>43.8</v>
      </c>
      <c r="K13" s="300">
        <v>43.4</v>
      </c>
      <c r="L13" s="300">
        <v>43.1</v>
      </c>
      <c r="M13" s="300">
        <v>43</v>
      </c>
      <c r="N13" s="300">
        <v>42.9</v>
      </c>
      <c r="O13" s="300">
        <v>42.7</v>
      </c>
      <c r="P13" s="300">
        <v>42.3</v>
      </c>
      <c r="Q13" s="300">
        <v>41.7</v>
      </c>
      <c r="R13" s="300">
        <v>40.799999999999997</v>
      </c>
      <c r="S13" s="300">
        <v>40</v>
      </c>
      <c r="T13" s="300">
        <v>39.200000000000003</v>
      </c>
      <c r="U13" s="300">
        <v>38.4</v>
      </c>
      <c r="V13" s="300">
        <v>37.799999999999997</v>
      </c>
      <c r="W13" s="300">
        <v>37</v>
      </c>
      <c r="X13" s="300">
        <v>36.4</v>
      </c>
      <c r="Y13" s="300"/>
      <c r="Z13" s="190"/>
    </row>
    <row r="14" spans="1:27">
      <c r="A14" s="92" t="s">
        <v>5</v>
      </c>
      <c r="B14" s="300">
        <v>30.3</v>
      </c>
      <c r="C14" s="300">
        <v>30.2</v>
      </c>
      <c r="D14" s="300">
        <v>30</v>
      </c>
      <c r="E14" s="300">
        <v>29.6</v>
      </c>
      <c r="F14" s="300">
        <v>29.1</v>
      </c>
      <c r="G14" s="300">
        <v>28.6</v>
      </c>
      <c r="H14" s="300">
        <v>28.2</v>
      </c>
      <c r="I14" s="300">
        <v>27.7</v>
      </c>
      <c r="J14" s="300">
        <v>27.2</v>
      </c>
      <c r="K14" s="300">
        <v>26.6</v>
      </c>
      <c r="L14" s="300">
        <v>25.9</v>
      </c>
      <c r="M14" s="300">
        <v>24.9</v>
      </c>
      <c r="N14" s="300">
        <v>24.1</v>
      </c>
      <c r="O14" s="300">
        <v>23.3</v>
      </c>
      <c r="P14" s="300">
        <v>22.5</v>
      </c>
      <c r="Q14" s="300">
        <v>21.7</v>
      </c>
      <c r="R14" s="300">
        <v>20.8</v>
      </c>
      <c r="S14" s="300">
        <v>20.100000000000001</v>
      </c>
      <c r="T14" s="300">
        <v>19.5</v>
      </c>
      <c r="U14" s="300">
        <v>18.899999999999999</v>
      </c>
      <c r="V14" s="300">
        <v>18.399999999999999</v>
      </c>
      <c r="W14" s="300">
        <v>17.2</v>
      </c>
      <c r="X14" s="300">
        <v>16.8</v>
      </c>
      <c r="Y14" s="300"/>
      <c r="Z14" s="190"/>
    </row>
    <row r="15" spans="1:27">
      <c r="A15" s="92" t="s">
        <v>4</v>
      </c>
      <c r="B15" s="300">
        <v>10.9</v>
      </c>
      <c r="C15" s="300">
        <v>10.4</v>
      </c>
      <c r="D15" s="300">
        <v>9.8000000000000007</v>
      </c>
      <c r="E15" s="300">
        <v>9.4</v>
      </c>
      <c r="F15" s="300">
        <v>9.1</v>
      </c>
      <c r="G15" s="300">
        <v>8.8000000000000007</v>
      </c>
      <c r="H15" s="300">
        <v>8.6</v>
      </c>
      <c r="I15" s="300">
        <v>8.4</v>
      </c>
      <c r="J15" s="300">
        <v>8.3000000000000007</v>
      </c>
      <c r="K15" s="300">
        <v>8.1999999999999993</v>
      </c>
      <c r="L15" s="300">
        <v>8.1</v>
      </c>
      <c r="M15" s="300">
        <v>8.1</v>
      </c>
      <c r="N15" s="300">
        <v>8</v>
      </c>
      <c r="O15" s="300">
        <v>8</v>
      </c>
      <c r="P15" s="300">
        <v>8</v>
      </c>
      <c r="Q15" s="300">
        <v>7.9</v>
      </c>
      <c r="R15" s="300">
        <v>7.8</v>
      </c>
      <c r="S15" s="300">
        <v>7.8</v>
      </c>
      <c r="T15" s="300">
        <v>7.6</v>
      </c>
      <c r="U15" s="300">
        <v>7.5</v>
      </c>
      <c r="V15" s="300">
        <v>7.4</v>
      </c>
      <c r="W15" s="300">
        <v>7.3</v>
      </c>
      <c r="X15" s="300">
        <v>7.2</v>
      </c>
      <c r="Y15" s="300"/>
      <c r="Z15" s="29"/>
    </row>
    <row r="16" spans="1:27">
      <c r="A16" s="92" t="s">
        <v>3</v>
      </c>
      <c r="B16" s="300">
        <v>28.1</v>
      </c>
      <c r="C16" s="300">
        <v>28</v>
      </c>
      <c r="D16" s="300">
        <v>28</v>
      </c>
      <c r="E16" s="300">
        <v>28</v>
      </c>
      <c r="F16" s="300">
        <v>27.9</v>
      </c>
      <c r="G16" s="300">
        <v>27.6</v>
      </c>
      <c r="H16" s="300">
        <v>27</v>
      </c>
      <c r="I16" s="300">
        <v>26.2</v>
      </c>
      <c r="J16" s="300">
        <v>25.4</v>
      </c>
      <c r="K16" s="300">
        <v>24.7</v>
      </c>
      <c r="L16" s="300">
        <v>24.1</v>
      </c>
      <c r="M16" s="300">
        <v>23.8</v>
      </c>
      <c r="N16" s="300">
        <v>23.6</v>
      </c>
      <c r="O16" s="300">
        <v>23.4</v>
      </c>
      <c r="P16" s="300">
        <v>23.3</v>
      </c>
      <c r="Q16" s="300">
        <v>23.1</v>
      </c>
      <c r="R16" s="300">
        <v>23</v>
      </c>
      <c r="S16" s="300">
        <v>22.9</v>
      </c>
      <c r="T16" s="300">
        <v>23</v>
      </c>
      <c r="U16" s="300">
        <v>23.1</v>
      </c>
      <c r="V16" s="300">
        <v>23.2</v>
      </c>
      <c r="W16" s="300">
        <v>22.8</v>
      </c>
      <c r="X16" s="300">
        <v>22.8</v>
      </c>
      <c r="Y16" s="300"/>
      <c r="Z16" s="29"/>
    </row>
    <row r="17" spans="1:26">
      <c r="A17" s="92" t="s">
        <v>32</v>
      </c>
      <c r="B17" s="300">
        <v>47.7</v>
      </c>
      <c r="C17" s="300">
        <v>46.8</v>
      </c>
      <c r="D17" s="300">
        <v>45.9</v>
      </c>
      <c r="E17" s="300">
        <v>45.1</v>
      </c>
      <c r="F17" s="300">
        <v>44.3</v>
      </c>
      <c r="G17" s="300">
        <v>43.6</v>
      </c>
      <c r="H17" s="300">
        <v>43.1</v>
      </c>
      <c r="I17" s="300">
        <v>42.6</v>
      </c>
      <c r="J17" s="300">
        <v>42.1</v>
      </c>
      <c r="K17" s="300">
        <v>41.4</v>
      </c>
      <c r="L17" s="300">
        <v>40.6</v>
      </c>
      <c r="M17" s="300">
        <v>39.5</v>
      </c>
      <c r="N17" s="300">
        <v>38.299999999999997</v>
      </c>
      <c r="O17" s="300">
        <v>37.1</v>
      </c>
      <c r="P17" s="300">
        <v>36.1</v>
      </c>
      <c r="Q17" s="300">
        <v>35.299999999999997</v>
      </c>
      <c r="R17" s="300">
        <v>34.799999999999997</v>
      </c>
      <c r="S17" s="300">
        <v>34.200000000000003</v>
      </c>
      <c r="T17" s="300">
        <v>33.6</v>
      </c>
      <c r="U17" s="300">
        <v>31.8</v>
      </c>
      <c r="V17" s="300">
        <v>31.8</v>
      </c>
      <c r="W17" s="300">
        <v>31.8</v>
      </c>
      <c r="X17" s="300">
        <v>31.8</v>
      </c>
      <c r="Y17" s="300">
        <v>30</v>
      </c>
      <c r="Z17" s="29"/>
    </row>
    <row r="18" spans="1:26">
      <c r="A18" s="92" t="s">
        <v>1</v>
      </c>
      <c r="B18" s="300">
        <v>54</v>
      </c>
      <c r="C18" s="300">
        <v>53.6</v>
      </c>
      <c r="D18" s="300">
        <v>52.9</v>
      </c>
      <c r="E18" s="300">
        <v>52</v>
      </c>
      <c r="F18" s="300">
        <v>51.1</v>
      </c>
      <c r="G18" s="300">
        <v>50.1</v>
      </c>
      <c r="H18" s="300">
        <v>49</v>
      </c>
      <c r="I18" s="300">
        <v>47.9</v>
      </c>
      <c r="J18" s="300">
        <v>46.7</v>
      </c>
      <c r="K18" s="300">
        <v>45.4</v>
      </c>
      <c r="L18" s="300">
        <v>44</v>
      </c>
      <c r="M18" s="300">
        <v>42.6</v>
      </c>
      <c r="N18" s="300">
        <v>41.3</v>
      </c>
      <c r="O18" s="300">
        <v>40.1</v>
      </c>
      <c r="P18" s="300">
        <v>38.9</v>
      </c>
      <c r="Q18" s="300">
        <v>37.6</v>
      </c>
      <c r="R18" s="300">
        <v>36.200000000000003</v>
      </c>
      <c r="S18" s="300">
        <v>35</v>
      </c>
      <c r="T18" s="300">
        <v>33.799999999999997</v>
      </c>
      <c r="U18" s="300">
        <v>32.9</v>
      </c>
      <c r="V18" s="300">
        <v>32.299999999999997</v>
      </c>
      <c r="W18" s="300">
        <v>31.7</v>
      </c>
      <c r="X18" s="300">
        <v>31.4</v>
      </c>
      <c r="Y18" s="300"/>
      <c r="Z18" s="29"/>
    </row>
    <row r="19" spans="1:26">
      <c r="A19" s="92" t="s">
        <v>0</v>
      </c>
      <c r="B19" s="300">
        <v>32.4</v>
      </c>
      <c r="C19" s="300">
        <v>33</v>
      </c>
      <c r="D19" s="300">
        <v>33.6</v>
      </c>
      <c r="E19" s="300">
        <v>34.1</v>
      </c>
      <c r="F19" s="300">
        <v>34.5</v>
      </c>
      <c r="G19" s="300">
        <v>34.6</v>
      </c>
      <c r="H19" s="300">
        <v>34.6</v>
      </c>
      <c r="I19" s="300">
        <v>34.4</v>
      </c>
      <c r="J19" s="300">
        <v>34.4</v>
      </c>
      <c r="K19" s="300">
        <v>34.200000000000003</v>
      </c>
      <c r="L19" s="300">
        <v>33.700000000000003</v>
      </c>
      <c r="M19" s="300">
        <v>32.799999999999997</v>
      </c>
      <c r="N19" s="300">
        <v>31.4</v>
      </c>
      <c r="O19" s="300">
        <v>29.7</v>
      </c>
      <c r="P19" s="300">
        <v>28.2</v>
      </c>
      <c r="Q19" s="300">
        <v>26.8</v>
      </c>
      <c r="R19" s="300">
        <v>25.8</v>
      </c>
      <c r="S19" s="300">
        <v>24.9</v>
      </c>
      <c r="T19" s="300">
        <v>24.2</v>
      </c>
      <c r="U19" s="300">
        <v>23.5</v>
      </c>
      <c r="V19" s="300">
        <v>23</v>
      </c>
      <c r="W19" s="300">
        <v>23.5</v>
      </c>
      <c r="X19" s="300">
        <v>21.6</v>
      </c>
      <c r="Y19" s="300"/>
      <c r="Z19" s="272"/>
    </row>
    <row r="21" spans="1:26">
      <c r="A21" s="44" t="s">
        <v>18</v>
      </c>
    </row>
    <row r="23" spans="1:26">
      <c r="A23" s="17" t="s">
        <v>2898</v>
      </c>
    </row>
    <row r="25" spans="1:26">
      <c r="A25" s="53" t="s">
        <v>3231</v>
      </c>
    </row>
  </sheetData>
  <conditionalFormatting sqref="B4 G4:J4 Z4 B7 Z7 B9:B11 Z9:Z11 B13:B16 Z13:Z16">
    <cfRule type="expression" dxfId="29" priority="29" stopIfTrue="1">
      <formula>ISNA(ACTIVECELL)</formula>
    </cfRule>
  </conditionalFormatting>
  <conditionalFormatting sqref="B12 Z12">
    <cfRule type="expression" dxfId="28" priority="11" stopIfTrue="1">
      <formula>ISNA(ACTIVECELL)</formula>
    </cfRule>
  </conditionalFormatting>
  <conditionalFormatting sqref="G19:I19">
    <cfRule type="expression" dxfId="27" priority="18" stopIfTrue="1">
      <formula>ISNA(ACTIVECELL)</formula>
    </cfRule>
  </conditionalFormatting>
  <conditionalFormatting sqref="G5:K6">
    <cfRule type="expression" dxfId="26" priority="25" stopIfTrue="1">
      <formula>ISNA(ACTIVECELL)</formula>
    </cfRule>
  </conditionalFormatting>
  <conditionalFormatting sqref="G9:K18">
    <cfRule type="expression" dxfId="25" priority="4" stopIfTrue="1">
      <formula>ISNA(ACTIVECELL)</formula>
    </cfRule>
  </conditionalFormatting>
  <conditionalFormatting sqref="I12:K12">
    <cfRule type="expression" dxfId="24" priority="21" stopIfTrue="1">
      <formula>ISNA(ACTIVECELL)</formula>
    </cfRule>
  </conditionalFormatting>
  <conditionalFormatting sqref="P7:U7">
    <cfRule type="expression" dxfId="23" priority="2" stopIfTrue="1">
      <formula>ISNA(ACTIVECELL)</formula>
    </cfRule>
  </conditionalFormatting>
  <conditionalFormatting sqref="P9:U16">
    <cfRule type="expression" dxfId="22" priority="1" stopIfTrue="1">
      <formula>ISNA(ACTIVECELL)</formula>
    </cfRule>
  </conditionalFormatting>
  <hyperlinks>
    <hyperlink ref="AA3" location="Content!A1" display="Back to content page" xr:uid="{00000000-0004-0000-3E01-000000000000}"/>
  </hyperlinks>
  <pageMargins left="0.7" right="0.7" top="0.75" bottom="0.75" header="0.3" footer="0.3"/>
  <pageSetup paperSize="9" orientation="portrait" r:id="rId1"/>
  <legacyDrawing r:id="rId2"/>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1A30F-C8D2-44EF-80EE-D497D673B36B}">
  <dimension ref="A1:Z22"/>
  <sheetViews>
    <sheetView topLeftCell="D1" workbookViewId="0">
      <selection activeCell="X23" sqref="X23"/>
    </sheetView>
  </sheetViews>
  <sheetFormatPr defaultRowHeight="14.4"/>
  <cols>
    <col min="1" max="1" width="36.21875" customWidth="1"/>
  </cols>
  <sheetData>
    <row r="1" spans="1:26">
      <c r="A1" s="35" t="s">
        <v>2884</v>
      </c>
    </row>
    <row r="3" spans="1:26">
      <c r="A3" s="215" t="s">
        <v>2526</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c r="X3" s="3">
        <v>2022</v>
      </c>
      <c r="Z3" s="1" t="s">
        <v>528</v>
      </c>
    </row>
    <row r="4" spans="1:26">
      <c r="A4" s="92" t="s">
        <v>13</v>
      </c>
      <c r="B4" s="454">
        <v>1424.9</v>
      </c>
      <c r="C4" s="454">
        <v>1372.7</v>
      </c>
      <c r="D4" s="454">
        <v>1324.7</v>
      </c>
      <c r="E4" s="454">
        <v>1283.5999999999999</v>
      </c>
      <c r="F4" s="454">
        <v>1252.7</v>
      </c>
      <c r="G4" s="454">
        <v>1234.9000000000001</v>
      </c>
      <c r="H4" s="454">
        <v>1231.4000000000001</v>
      </c>
      <c r="I4" s="454">
        <v>1241.0999999999999</v>
      </c>
      <c r="J4" s="454">
        <v>1263.3</v>
      </c>
      <c r="K4" s="454">
        <v>1300.9000000000001</v>
      </c>
      <c r="L4" s="454">
        <v>1351.6</v>
      </c>
      <c r="M4" s="454">
        <v>1415.7</v>
      </c>
      <c r="N4" s="454">
        <v>1496.7</v>
      </c>
      <c r="O4" s="454">
        <v>1595.7</v>
      </c>
      <c r="P4" s="454">
        <v>1710.5</v>
      </c>
      <c r="Q4" s="454">
        <v>1837.3</v>
      </c>
      <c r="R4" s="454">
        <v>1971.3</v>
      </c>
      <c r="S4" s="454">
        <v>2106.5</v>
      </c>
      <c r="T4" s="454">
        <v>2240.1</v>
      </c>
      <c r="U4" s="454">
        <v>2366</v>
      </c>
      <c r="V4" s="454">
        <v>2480.4</v>
      </c>
      <c r="W4" s="454">
        <v>2579.4</v>
      </c>
      <c r="X4" s="454">
        <v>2664.9</v>
      </c>
    </row>
    <row r="5" spans="1:26">
      <c r="A5" s="92" t="s">
        <v>12</v>
      </c>
      <c r="B5" s="454">
        <v>68.400000000000006</v>
      </c>
      <c r="C5" s="454">
        <v>68.599999999999994</v>
      </c>
      <c r="D5" s="454">
        <v>69.2</v>
      </c>
      <c r="E5" s="454">
        <v>69.7</v>
      </c>
      <c r="F5" s="454">
        <v>70.099999999999994</v>
      </c>
      <c r="G5" s="454">
        <v>70.7</v>
      </c>
      <c r="H5" s="454">
        <v>71</v>
      </c>
      <c r="I5" s="454">
        <v>71.099999999999994</v>
      </c>
      <c r="J5" s="454">
        <v>71.5</v>
      </c>
      <c r="K5" s="454">
        <v>71.099999999999994</v>
      </c>
      <c r="L5" s="454">
        <v>70.099999999999994</v>
      </c>
      <c r="M5" s="454">
        <v>69.099999999999994</v>
      </c>
      <c r="N5" s="454">
        <v>67.900000000000006</v>
      </c>
      <c r="O5" s="454">
        <v>66.2</v>
      </c>
      <c r="P5" s="454">
        <v>65.7</v>
      </c>
      <c r="Q5" s="454">
        <v>65.5</v>
      </c>
      <c r="R5" s="454">
        <v>65.900000000000006</v>
      </c>
      <c r="S5" s="454">
        <v>66.599999999999994</v>
      </c>
      <c r="T5" s="454">
        <v>67.3</v>
      </c>
      <c r="U5" s="454">
        <v>67.2</v>
      </c>
      <c r="V5" s="454">
        <v>66.7</v>
      </c>
      <c r="W5" s="454">
        <v>65.400000000000006</v>
      </c>
      <c r="X5" s="454">
        <v>63.8</v>
      </c>
    </row>
    <row r="6" spans="1:26">
      <c r="A6" s="92" t="s">
        <v>483</v>
      </c>
      <c r="B6" s="454">
        <v>39.5</v>
      </c>
      <c r="C6" s="454">
        <v>40.4</v>
      </c>
      <c r="D6" s="454">
        <v>40.9</v>
      </c>
      <c r="E6" s="454">
        <v>40.5</v>
      </c>
      <c r="F6" s="454">
        <v>39.700000000000003</v>
      </c>
      <c r="G6" s="454">
        <v>39</v>
      </c>
      <c r="H6" s="454">
        <v>38.200000000000003</v>
      </c>
      <c r="I6" s="454">
        <v>37.5</v>
      </c>
      <c r="J6" s="454">
        <v>36.799999999999997</v>
      </c>
      <c r="K6" s="454">
        <v>36</v>
      </c>
      <c r="L6" s="454">
        <v>35</v>
      </c>
      <c r="M6" s="454">
        <v>33.9</v>
      </c>
      <c r="N6" s="454">
        <v>32.700000000000003</v>
      </c>
      <c r="O6" s="454">
        <v>31.6</v>
      </c>
      <c r="P6" s="454">
        <v>30.4</v>
      </c>
      <c r="Q6" s="454">
        <v>29.2</v>
      </c>
      <c r="R6" s="454">
        <v>28</v>
      </c>
      <c r="S6" s="454">
        <v>26.8</v>
      </c>
      <c r="T6" s="454">
        <v>25.6</v>
      </c>
      <c r="U6" s="454">
        <v>24.4</v>
      </c>
      <c r="V6" s="454">
        <v>23.2</v>
      </c>
      <c r="W6" s="454">
        <v>22.3</v>
      </c>
      <c r="X6" s="454">
        <v>21.5</v>
      </c>
    </row>
    <row r="7" spans="1:26">
      <c r="A7" s="28" t="s">
        <v>573</v>
      </c>
      <c r="B7" s="454">
        <v>4193.8</v>
      </c>
      <c r="C7" s="454">
        <v>4280</v>
      </c>
      <c r="D7" s="454">
        <v>4386.8999999999996</v>
      </c>
      <c r="E7" s="454">
        <v>4509.2</v>
      </c>
      <c r="F7" s="454">
        <v>4634.8999999999996</v>
      </c>
      <c r="G7" s="454">
        <v>4762.8</v>
      </c>
      <c r="H7" s="454">
        <v>4897.7</v>
      </c>
      <c r="I7" s="454">
        <v>5027.1000000000004</v>
      </c>
      <c r="J7" s="454">
        <v>5148.3999999999996</v>
      </c>
      <c r="K7" s="454">
        <v>5278.1</v>
      </c>
      <c r="L7" s="454">
        <v>5410.8</v>
      </c>
      <c r="M7" s="454">
        <v>5549.1</v>
      </c>
      <c r="N7" s="454">
        <v>5691.9</v>
      </c>
      <c r="O7" s="454">
        <v>5847.8</v>
      </c>
      <c r="P7" s="454">
        <v>6010.4</v>
      </c>
      <c r="Q7" s="454">
        <v>6179.1</v>
      </c>
      <c r="R7" s="454">
        <v>6362.9</v>
      </c>
      <c r="S7" s="454">
        <v>6554.8</v>
      </c>
      <c r="T7" s="454">
        <v>6741.4</v>
      </c>
      <c r="U7" s="454">
        <v>6907.1</v>
      </c>
      <c r="V7" s="454">
        <v>7066</v>
      </c>
      <c r="W7" s="454">
        <v>7204.8</v>
      </c>
      <c r="X7" s="454">
        <v>7340.9</v>
      </c>
    </row>
    <row r="8" spans="1:26">
      <c r="A8" s="92" t="s">
        <v>482</v>
      </c>
      <c r="B8" s="454">
        <v>53.2</v>
      </c>
      <c r="C8" s="454">
        <v>52.9</v>
      </c>
      <c r="D8" s="454">
        <v>52.5</v>
      </c>
      <c r="E8" s="454">
        <v>52</v>
      </c>
      <c r="F8" s="454">
        <v>51.3</v>
      </c>
      <c r="G8" s="454">
        <v>50.7</v>
      </c>
      <c r="H8" s="454">
        <v>50.1</v>
      </c>
      <c r="I8" s="454">
        <v>49.6</v>
      </c>
      <c r="J8" s="454">
        <v>48.8</v>
      </c>
      <c r="K8" s="454">
        <v>47.6</v>
      </c>
      <c r="L8" s="454">
        <v>46.1</v>
      </c>
      <c r="M8" s="454">
        <v>44.4</v>
      </c>
      <c r="N8" s="454">
        <v>42.7</v>
      </c>
      <c r="O8" s="454">
        <v>41.3</v>
      </c>
      <c r="P8" s="454">
        <v>39.799999999999997</v>
      </c>
      <c r="Q8" s="454">
        <v>38.4</v>
      </c>
      <c r="R8" s="454">
        <v>37.1</v>
      </c>
      <c r="S8" s="454">
        <v>35.9</v>
      </c>
      <c r="T8" s="454">
        <v>34.299999999999997</v>
      </c>
      <c r="U8" s="454">
        <v>33</v>
      </c>
      <c r="V8" s="454">
        <v>31.7</v>
      </c>
      <c r="W8" s="454">
        <v>30.5</v>
      </c>
      <c r="X8" s="454">
        <v>29.4</v>
      </c>
    </row>
    <row r="9" spans="1:26">
      <c r="A9" s="92" t="s">
        <v>11</v>
      </c>
      <c r="B9" s="454">
        <v>110.8</v>
      </c>
      <c r="C9" s="454">
        <v>110</v>
      </c>
      <c r="D9" s="454">
        <v>109.3</v>
      </c>
      <c r="E9" s="454">
        <v>108.9</v>
      </c>
      <c r="F9" s="454">
        <v>108.5</v>
      </c>
      <c r="G9" s="454">
        <v>108.1</v>
      </c>
      <c r="H9" s="454">
        <v>108</v>
      </c>
      <c r="I9" s="454">
        <v>107.2</v>
      </c>
      <c r="J9" s="454">
        <v>105.9</v>
      </c>
      <c r="K9" s="454">
        <v>104.6</v>
      </c>
      <c r="L9" s="454">
        <v>102.8</v>
      </c>
      <c r="M9" s="454">
        <v>100.9</v>
      </c>
      <c r="N9" s="454">
        <v>98.8</v>
      </c>
      <c r="O9" s="454">
        <v>96.7</v>
      </c>
      <c r="P9" s="454">
        <v>95</v>
      </c>
      <c r="Q9" s="454">
        <v>93.6</v>
      </c>
      <c r="R9" s="454">
        <v>92.3</v>
      </c>
      <c r="S9" s="454">
        <v>91.4</v>
      </c>
      <c r="T9" s="454">
        <v>90.3</v>
      </c>
      <c r="U9" s="454">
        <v>89.6</v>
      </c>
      <c r="V9" s="454">
        <v>88.6</v>
      </c>
      <c r="W9" s="454">
        <v>88</v>
      </c>
      <c r="X9" s="454">
        <v>87.4</v>
      </c>
    </row>
    <row r="10" spans="1:26">
      <c r="A10" s="92" t="s">
        <v>10</v>
      </c>
      <c r="B10" s="454">
        <v>1609.8</v>
      </c>
      <c r="C10" s="454">
        <v>1624.1</v>
      </c>
      <c r="D10" s="454">
        <v>1639.2</v>
      </c>
      <c r="E10" s="454">
        <v>1651.1</v>
      </c>
      <c r="F10" s="454">
        <v>1663.5</v>
      </c>
      <c r="G10" s="454">
        <v>1679.6</v>
      </c>
      <c r="H10" s="454">
        <v>1697.3</v>
      </c>
      <c r="I10" s="454">
        <v>1712.5</v>
      </c>
      <c r="J10" s="454">
        <v>1723.4</v>
      </c>
      <c r="K10" s="454">
        <v>1733.5</v>
      </c>
      <c r="L10" s="454">
        <v>1739.8</v>
      </c>
      <c r="M10" s="454">
        <v>1738.6</v>
      </c>
      <c r="N10" s="454">
        <v>1730.5</v>
      </c>
      <c r="O10" s="454">
        <v>1720.1</v>
      </c>
      <c r="P10" s="454">
        <v>1707.7</v>
      </c>
      <c r="Q10" s="454">
        <v>1695</v>
      </c>
      <c r="R10" s="454">
        <v>1685.7</v>
      </c>
      <c r="S10" s="454">
        <v>1678.8</v>
      </c>
      <c r="T10" s="454">
        <v>1671.2</v>
      </c>
      <c r="U10" s="454">
        <v>1661</v>
      </c>
      <c r="V10" s="454">
        <v>1649.6</v>
      </c>
      <c r="W10" s="454">
        <v>1636.1</v>
      </c>
      <c r="X10" s="454">
        <v>1626.6</v>
      </c>
    </row>
    <row r="11" spans="1:26">
      <c r="A11" s="92" t="s">
        <v>9</v>
      </c>
      <c r="B11" s="454">
        <v>1155.0999999999999</v>
      </c>
      <c r="C11" s="454">
        <v>1177.7</v>
      </c>
      <c r="D11" s="454">
        <v>1201.2</v>
      </c>
      <c r="E11" s="454">
        <v>1224.5</v>
      </c>
      <c r="F11" s="454">
        <v>1247.5999999999999</v>
      </c>
      <c r="G11" s="454">
        <v>1272.3</v>
      </c>
      <c r="H11" s="454">
        <v>1294.9000000000001</v>
      </c>
      <c r="I11" s="454">
        <v>1307.3</v>
      </c>
      <c r="J11" s="454">
        <v>1308.8</v>
      </c>
      <c r="K11" s="454">
        <v>1299.5999999999999</v>
      </c>
      <c r="L11" s="454">
        <v>1278.8</v>
      </c>
      <c r="M11" s="454">
        <v>1249.0999999999999</v>
      </c>
      <c r="N11" s="454">
        <v>1216.4000000000001</v>
      </c>
      <c r="O11" s="454">
        <v>1185</v>
      </c>
      <c r="P11" s="454">
        <v>1155.9000000000001</v>
      </c>
      <c r="Q11" s="454">
        <v>1129</v>
      </c>
      <c r="R11" s="454">
        <v>1105</v>
      </c>
      <c r="S11" s="454">
        <v>1090.5</v>
      </c>
      <c r="T11" s="454">
        <v>1077.2</v>
      </c>
      <c r="U11" s="454">
        <v>1064.5999999999999</v>
      </c>
      <c r="V11" s="454">
        <v>1055.0999999999999</v>
      </c>
      <c r="W11" s="454">
        <v>1049.0999999999999</v>
      </c>
      <c r="X11" s="454">
        <v>1048.4000000000001</v>
      </c>
    </row>
    <row r="12" spans="1:26">
      <c r="A12" s="92" t="s">
        <v>8</v>
      </c>
      <c r="B12" s="454">
        <v>12.7</v>
      </c>
      <c r="C12" s="454">
        <v>12.4</v>
      </c>
      <c r="D12" s="454">
        <v>12</v>
      </c>
      <c r="E12" s="454">
        <v>11.6</v>
      </c>
      <c r="F12" s="454">
        <v>11.1</v>
      </c>
      <c r="G12" s="454">
        <v>10.5</v>
      </c>
      <c r="H12" s="454">
        <v>10</v>
      </c>
      <c r="I12" s="454">
        <v>9.5</v>
      </c>
      <c r="J12" s="454">
        <v>9</v>
      </c>
      <c r="K12" s="454">
        <v>8.5</v>
      </c>
      <c r="L12" s="454">
        <v>7.9</v>
      </c>
      <c r="M12" s="454">
        <v>7.4</v>
      </c>
      <c r="N12" s="454">
        <v>7.1</v>
      </c>
      <c r="O12" s="454">
        <v>6.7</v>
      </c>
      <c r="P12" s="454">
        <v>6.5</v>
      </c>
      <c r="Q12" s="454">
        <v>6.3</v>
      </c>
      <c r="R12" s="454">
        <v>6.2</v>
      </c>
      <c r="S12" s="454">
        <v>6.1</v>
      </c>
      <c r="T12" s="454">
        <v>6</v>
      </c>
      <c r="U12" s="454">
        <v>5.9</v>
      </c>
      <c r="V12" s="454">
        <v>5.9</v>
      </c>
      <c r="W12" s="454">
        <v>5.8</v>
      </c>
      <c r="X12" s="454">
        <v>5.7</v>
      </c>
    </row>
    <row r="13" spans="1:26">
      <c r="A13" s="92" t="s">
        <v>6</v>
      </c>
      <c r="B13" s="454">
        <v>1524.6</v>
      </c>
      <c r="C13" s="454">
        <v>1552.2</v>
      </c>
      <c r="D13" s="454">
        <v>1580</v>
      </c>
      <c r="E13" s="454">
        <v>1607.3</v>
      </c>
      <c r="F13" s="454">
        <v>1634.2</v>
      </c>
      <c r="G13" s="454">
        <v>1661.5</v>
      </c>
      <c r="H13" s="454">
        <v>1686.7</v>
      </c>
      <c r="I13" s="454">
        <v>1706.6</v>
      </c>
      <c r="J13" s="454">
        <v>1725.1</v>
      </c>
      <c r="K13" s="454">
        <v>1747.9</v>
      </c>
      <c r="L13" s="454">
        <v>1776.7</v>
      </c>
      <c r="M13" s="454">
        <v>1811</v>
      </c>
      <c r="N13" s="454">
        <v>1850.5</v>
      </c>
      <c r="O13" s="454">
        <v>1887.8</v>
      </c>
      <c r="P13" s="454">
        <v>1915.6</v>
      </c>
      <c r="Q13" s="454">
        <v>1931.2</v>
      </c>
      <c r="R13" s="454">
        <v>1939.3</v>
      </c>
      <c r="S13" s="454">
        <v>1940.4</v>
      </c>
      <c r="T13" s="454">
        <v>1937.2</v>
      </c>
      <c r="U13" s="454">
        <v>1936.2</v>
      </c>
      <c r="V13" s="454">
        <v>1940.1</v>
      </c>
      <c r="W13" s="454">
        <v>1945.6</v>
      </c>
      <c r="X13" s="454">
        <v>1952.8</v>
      </c>
    </row>
    <row r="14" spans="1:26">
      <c r="A14" s="92" t="s">
        <v>17</v>
      </c>
      <c r="B14" s="454">
        <v>78.099999999999994</v>
      </c>
      <c r="C14" s="454">
        <v>78.8</v>
      </c>
      <c r="D14" s="454">
        <v>79.3</v>
      </c>
      <c r="E14" s="454">
        <v>79</v>
      </c>
      <c r="F14" s="454">
        <v>77.900000000000006</v>
      </c>
      <c r="G14" s="454">
        <v>76.8</v>
      </c>
      <c r="H14" s="454">
        <v>75.7</v>
      </c>
      <c r="I14" s="454">
        <v>75.2</v>
      </c>
      <c r="J14" s="454">
        <v>74.599999999999994</v>
      </c>
      <c r="K14" s="454">
        <v>74.099999999999994</v>
      </c>
      <c r="L14" s="454">
        <v>73.400000000000006</v>
      </c>
      <c r="M14" s="454">
        <v>72.5</v>
      </c>
      <c r="N14" s="454">
        <v>71.400000000000006</v>
      </c>
      <c r="O14" s="454">
        <v>70.2</v>
      </c>
      <c r="P14" s="454">
        <v>69</v>
      </c>
      <c r="Q14" s="454">
        <v>67.599999999999994</v>
      </c>
      <c r="R14" s="454">
        <v>66.099999999999994</v>
      </c>
      <c r="S14" s="454">
        <v>64.3</v>
      </c>
      <c r="T14" s="454">
        <v>62.4</v>
      </c>
      <c r="U14" s="454">
        <v>60.6</v>
      </c>
      <c r="V14" s="454">
        <v>58.9</v>
      </c>
      <c r="W14" s="454">
        <v>57.3</v>
      </c>
      <c r="X14" s="454">
        <v>56</v>
      </c>
    </row>
    <row r="15" spans="1:26">
      <c r="A15" s="92" t="s">
        <v>4</v>
      </c>
      <c r="B15" s="454">
        <v>0.8</v>
      </c>
      <c r="C15" s="454">
        <v>0.7</v>
      </c>
      <c r="D15" s="454">
        <v>0.7</v>
      </c>
      <c r="E15" s="454">
        <v>0.7</v>
      </c>
      <c r="F15" s="454">
        <v>0.7</v>
      </c>
      <c r="G15" s="454">
        <v>0.7</v>
      </c>
      <c r="H15" s="454">
        <v>0.7</v>
      </c>
      <c r="I15" s="454">
        <v>0.7</v>
      </c>
      <c r="J15" s="454">
        <v>0.7</v>
      </c>
      <c r="K15" s="454">
        <v>0.7</v>
      </c>
      <c r="L15" s="454">
        <v>0.7</v>
      </c>
      <c r="M15" s="454">
        <v>0.7</v>
      </c>
      <c r="N15" s="454">
        <v>0.7</v>
      </c>
      <c r="O15" s="454">
        <v>0.7</v>
      </c>
      <c r="P15" s="454">
        <v>0.7</v>
      </c>
      <c r="Q15" s="454">
        <v>0.7</v>
      </c>
      <c r="R15" s="454">
        <v>0.7</v>
      </c>
      <c r="S15" s="454">
        <v>0.7</v>
      </c>
      <c r="T15" s="454">
        <v>0.7</v>
      </c>
      <c r="U15" s="454">
        <v>0.6</v>
      </c>
      <c r="V15" s="454">
        <v>0.6</v>
      </c>
      <c r="W15" s="454">
        <v>0.6</v>
      </c>
      <c r="X15" s="454">
        <v>0.6</v>
      </c>
    </row>
    <row r="16" spans="1:26">
      <c r="A16" s="92" t="s">
        <v>3</v>
      </c>
      <c r="B16" s="454">
        <v>1315.1</v>
      </c>
      <c r="C16" s="454">
        <v>1255.8</v>
      </c>
      <c r="D16" s="454">
        <v>1222.3</v>
      </c>
      <c r="E16" s="454">
        <v>1209</v>
      </c>
      <c r="F16" s="454">
        <v>1208.7</v>
      </c>
      <c r="G16" s="454">
        <v>1222.5</v>
      </c>
      <c r="H16" s="454">
        <v>1242.5</v>
      </c>
      <c r="I16" s="454">
        <v>1259.8</v>
      </c>
      <c r="J16" s="454">
        <v>1277.7</v>
      </c>
      <c r="K16" s="454">
        <v>1286.0999999999999</v>
      </c>
      <c r="L16" s="454">
        <v>1276.5</v>
      </c>
      <c r="M16" s="454">
        <v>1266.5999999999999</v>
      </c>
      <c r="N16" s="454">
        <v>1267.5</v>
      </c>
      <c r="O16" s="454">
        <v>1269.7</v>
      </c>
      <c r="P16" s="454">
        <v>1273.4000000000001</v>
      </c>
      <c r="Q16" s="454">
        <v>1285.5999999999999</v>
      </c>
      <c r="R16" s="454">
        <v>1286.8</v>
      </c>
      <c r="S16" s="454">
        <v>1279.9000000000001</v>
      </c>
      <c r="T16" s="454">
        <v>1282.3</v>
      </c>
      <c r="U16" s="454">
        <v>1295.5999999999999</v>
      </c>
      <c r="V16" s="454">
        <v>1310</v>
      </c>
      <c r="W16" s="454">
        <v>1322.6</v>
      </c>
      <c r="X16" s="454">
        <v>1327.8</v>
      </c>
    </row>
    <row r="17" spans="1:24">
      <c r="A17" s="92" t="s">
        <v>32</v>
      </c>
      <c r="B17" s="454">
        <v>2880.4</v>
      </c>
      <c r="C17" s="454">
        <v>2930.8</v>
      </c>
      <c r="D17" s="454">
        <v>2973.5</v>
      </c>
      <c r="E17" s="454">
        <v>3016.5</v>
      </c>
      <c r="F17" s="454">
        <v>3063.7</v>
      </c>
      <c r="G17" s="454">
        <v>3120.3</v>
      </c>
      <c r="H17" s="454">
        <v>3177.4</v>
      </c>
      <c r="I17" s="454">
        <v>3222</v>
      </c>
      <c r="J17" s="454">
        <v>3250.8</v>
      </c>
      <c r="K17" s="454">
        <v>3255.3</v>
      </c>
      <c r="L17" s="454">
        <v>3241</v>
      </c>
      <c r="M17" s="454">
        <v>3214.2</v>
      </c>
      <c r="N17" s="454">
        <v>3181.9</v>
      </c>
      <c r="O17" s="454">
        <v>3158.8</v>
      </c>
      <c r="P17" s="454">
        <v>3155.7</v>
      </c>
      <c r="Q17" s="454">
        <v>3174</v>
      </c>
      <c r="R17" s="454">
        <v>3210.2</v>
      </c>
      <c r="S17" s="454">
        <v>3259.7</v>
      </c>
      <c r="T17" s="454">
        <v>3297.8</v>
      </c>
      <c r="U17" s="454">
        <v>3313.1</v>
      </c>
      <c r="V17" s="454">
        <v>3314.3</v>
      </c>
      <c r="W17" s="454">
        <v>3306</v>
      </c>
      <c r="X17" s="454">
        <v>3296.5</v>
      </c>
    </row>
    <row r="18" spans="1:24">
      <c r="A18" s="92" t="s">
        <v>1</v>
      </c>
      <c r="B18" s="454">
        <v>975.2</v>
      </c>
      <c r="C18" s="454">
        <v>995.4</v>
      </c>
      <c r="D18" s="454">
        <v>1015</v>
      </c>
      <c r="E18" s="454">
        <v>1032.4000000000001</v>
      </c>
      <c r="F18" s="454">
        <v>1049.2</v>
      </c>
      <c r="G18" s="454">
        <v>1067.0999999999999</v>
      </c>
      <c r="H18" s="454">
        <v>1086</v>
      </c>
      <c r="I18" s="454">
        <v>1100.9000000000001</v>
      </c>
      <c r="J18" s="454">
        <v>1111.2</v>
      </c>
      <c r="K18" s="454">
        <v>1114.5999999999999</v>
      </c>
      <c r="L18" s="454">
        <v>1110.3</v>
      </c>
      <c r="M18" s="454">
        <v>1100.0999999999999</v>
      </c>
      <c r="N18" s="454">
        <v>1088.4000000000001</v>
      </c>
      <c r="O18" s="454">
        <v>1077.8</v>
      </c>
      <c r="P18" s="454">
        <v>1068.4000000000001</v>
      </c>
      <c r="Q18" s="454">
        <v>1058.0999999999999</v>
      </c>
      <c r="R18" s="454">
        <v>1043.8</v>
      </c>
      <c r="S18" s="454">
        <v>1024.8</v>
      </c>
      <c r="T18" s="454">
        <v>1005.3</v>
      </c>
      <c r="U18" s="454">
        <v>988.9</v>
      </c>
      <c r="V18" s="454">
        <v>976.9</v>
      </c>
      <c r="W18" s="454">
        <v>972.7</v>
      </c>
      <c r="X18" s="454">
        <v>979.8</v>
      </c>
    </row>
    <row r="19" spans="1:24">
      <c r="A19" s="92" t="s">
        <v>23</v>
      </c>
      <c r="B19" s="454">
        <v>588.5</v>
      </c>
      <c r="C19" s="454">
        <v>612</v>
      </c>
      <c r="D19" s="454">
        <v>635.70000000000005</v>
      </c>
      <c r="E19" s="454">
        <v>656.7</v>
      </c>
      <c r="F19" s="454">
        <v>672</v>
      </c>
      <c r="G19" s="454">
        <v>681</v>
      </c>
      <c r="H19" s="454">
        <v>685.2</v>
      </c>
      <c r="I19" s="454">
        <v>683.7</v>
      </c>
      <c r="J19" s="454">
        <v>681.5</v>
      </c>
      <c r="K19" s="454">
        <v>680.1</v>
      </c>
      <c r="L19" s="454">
        <v>678.9</v>
      </c>
      <c r="M19" s="454">
        <v>675.4</v>
      </c>
      <c r="N19" s="454">
        <v>667.4</v>
      </c>
      <c r="O19" s="454">
        <v>654.70000000000005</v>
      </c>
      <c r="P19" s="454">
        <v>635.1</v>
      </c>
      <c r="Q19" s="454">
        <v>611.79999999999995</v>
      </c>
      <c r="R19" s="454">
        <v>586.5</v>
      </c>
      <c r="S19" s="454">
        <v>563.20000000000005</v>
      </c>
      <c r="T19" s="454">
        <v>543.20000000000005</v>
      </c>
      <c r="U19" s="454">
        <v>528.1</v>
      </c>
      <c r="V19" s="454">
        <v>514.70000000000005</v>
      </c>
      <c r="W19" s="454">
        <v>505.9</v>
      </c>
      <c r="X19" s="454">
        <v>500.5</v>
      </c>
    </row>
    <row r="21" spans="1:24">
      <c r="A21" s="136" t="s">
        <v>18</v>
      </c>
    </row>
    <row r="22" spans="1:24">
      <c r="A22" s="17" t="s">
        <v>3098</v>
      </c>
    </row>
  </sheetData>
  <hyperlinks>
    <hyperlink ref="Z3" location="Content!A1" display="Back to content page" xr:uid="{7AE0AC87-85F0-4C6F-970A-B1A74897BCEC}"/>
  </hyperlinks>
  <pageMargins left="0.7" right="0.7" top="0.75" bottom="0.75" header="0.3" footer="0.3"/>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CEEAA-5DDA-47ED-BD8E-0E26F379DCBF}">
  <dimension ref="A1:Z22"/>
  <sheetViews>
    <sheetView topLeftCell="H1" workbookViewId="0">
      <selection activeCell="N4" sqref="N4:W19"/>
    </sheetView>
  </sheetViews>
  <sheetFormatPr defaultRowHeight="14.4"/>
  <cols>
    <col min="1" max="1" width="18.21875" customWidth="1"/>
    <col min="2" max="22" width="12" bestFit="1" customWidth="1"/>
    <col min="23" max="23" width="11.6640625" bestFit="1" customWidth="1"/>
  </cols>
  <sheetData>
    <row r="1" spans="1:26">
      <c r="A1" s="35" t="s">
        <v>3220</v>
      </c>
    </row>
    <row r="3" spans="1:26">
      <c r="A3" s="215" t="s">
        <v>2846</v>
      </c>
      <c r="B3" s="3" t="s">
        <v>2825</v>
      </c>
      <c r="C3" s="3" t="s">
        <v>2826</v>
      </c>
      <c r="D3" s="3" t="s">
        <v>2827</v>
      </c>
      <c r="E3" s="3" t="s">
        <v>2828</v>
      </c>
      <c r="F3" s="3" t="s">
        <v>2829</v>
      </c>
      <c r="G3" s="3" t="s">
        <v>2830</v>
      </c>
      <c r="H3" s="3" t="s">
        <v>2831</v>
      </c>
      <c r="I3" s="3" t="s">
        <v>2832</v>
      </c>
      <c r="J3" s="3" t="s">
        <v>2833</v>
      </c>
      <c r="K3" s="3" t="s">
        <v>2834</v>
      </c>
      <c r="L3" s="3" t="s">
        <v>2835</v>
      </c>
      <c r="M3" s="3" t="s">
        <v>2836</v>
      </c>
      <c r="N3" s="3" t="s">
        <v>2837</v>
      </c>
      <c r="O3" s="3" t="s">
        <v>2838</v>
      </c>
      <c r="P3" s="3" t="s">
        <v>2839</v>
      </c>
      <c r="Q3" s="3" t="s">
        <v>2840</v>
      </c>
      <c r="R3" s="3" t="s">
        <v>2841</v>
      </c>
      <c r="S3" s="3" t="s">
        <v>2842</v>
      </c>
      <c r="T3" s="3" t="s">
        <v>2843</v>
      </c>
      <c r="U3" s="3" t="s">
        <v>2844</v>
      </c>
      <c r="V3" s="3" t="s">
        <v>2845</v>
      </c>
      <c r="W3" s="3" t="s">
        <v>3215</v>
      </c>
      <c r="Z3" s="1" t="s">
        <v>528</v>
      </c>
    </row>
    <row r="4" spans="1:26">
      <c r="A4" s="92" t="s">
        <v>13</v>
      </c>
      <c r="B4" s="300">
        <v>67.8</v>
      </c>
      <c r="C4" s="300">
        <v>63.5</v>
      </c>
      <c r="D4" s="300">
        <v>59.1</v>
      </c>
      <c r="E4" s="300">
        <v>55.4</v>
      </c>
      <c r="F4" s="300">
        <v>52.6</v>
      </c>
      <c r="G4" s="300">
        <v>49.8</v>
      </c>
      <c r="H4" s="300">
        <v>46.7</v>
      </c>
      <c r="I4" s="300">
        <v>43.6</v>
      </c>
      <c r="J4" s="300">
        <v>32.6</v>
      </c>
      <c r="K4" s="300">
        <v>22.6</v>
      </c>
      <c r="L4" s="300">
        <v>14.2</v>
      </c>
      <c r="M4" s="300">
        <v>13.3</v>
      </c>
      <c r="N4" s="300">
        <v>13.2</v>
      </c>
      <c r="O4" s="300">
        <v>13</v>
      </c>
      <c r="P4" s="300">
        <v>14</v>
      </c>
      <c r="Q4" s="300">
        <v>14.9</v>
      </c>
      <c r="R4" s="300">
        <v>15.2</v>
      </c>
      <c r="S4" s="300">
        <v>15.7</v>
      </c>
      <c r="T4" s="300">
        <v>18</v>
      </c>
      <c r="U4" s="300">
        <v>20.5</v>
      </c>
      <c r="V4" s="300">
        <v>22.1</v>
      </c>
      <c r="W4" s="300">
        <v>23.2</v>
      </c>
    </row>
    <row r="5" spans="1:26">
      <c r="A5" s="92" t="s">
        <v>12</v>
      </c>
      <c r="B5" s="300">
        <v>23.8</v>
      </c>
      <c r="C5" s="300">
        <v>24.2</v>
      </c>
      <c r="D5" s="300">
        <v>24.8</v>
      </c>
      <c r="E5" s="300">
        <v>23.9</v>
      </c>
      <c r="F5" s="300">
        <v>22.9</v>
      </c>
      <c r="G5" s="300">
        <v>22.6</v>
      </c>
      <c r="H5" s="300">
        <v>22.5</v>
      </c>
      <c r="I5" s="300">
        <v>22.3</v>
      </c>
      <c r="J5" s="300">
        <v>22.4</v>
      </c>
      <c r="K5" s="300">
        <v>22.5</v>
      </c>
      <c r="L5" s="300">
        <v>22.7</v>
      </c>
      <c r="M5" s="300">
        <v>22.8</v>
      </c>
      <c r="N5" s="300">
        <v>20.8</v>
      </c>
      <c r="O5" s="300">
        <v>20</v>
      </c>
      <c r="P5" s="300">
        <v>20.3</v>
      </c>
      <c r="Q5" s="300">
        <v>20.9</v>
      </c>
      <c r="R5" s="300">
        <v>22</v>
      </c>
      <c r="S5" s="300">
        <v>22</v>
      </c>
      <c r="T5" s="300">
        <v>22.7</v>
      </c>
      <c r="U5" s="300">
        <v>22.9</v>
      </c>
      <c r="V5" s="300">
        <v>24.2</v>
      </c>
      <c r="W5" s="300">
        <v>24.3</v>
      </c>
    </row>
    <row r="6" spans="1:26">
      <c r="A6" s="92" t="s">
        <v>483</v>
      </c>
      <c r="B6" s="300">
        <v>25.2</v>
      </c>
      <c r="C6" s="300">
        <v>21.1</v>
      </c>
      <c r="D6" s="300">
        <v>18.2</v>
      </c>
      <c r="E6" s="300">
        <v>16.8</v>
      </c>
      <c r="F6" s="300">
        <v>16.8</v>
      </c>
      <c r="G6" s="300">
        <v>17.5</v>
      </c>
      <c r="H6" s="300">
        <v>18.7</v>
      </c>
      <c r="I6" s="300">
        <v>20</v>
      </c>
      <c r="J6" s="300">
        <v>18.2</v>
      </c>
      <c r="K6" s="300">
        <v>16.2</v>
      </c>
      <c r="L6" s="300">
        <v>14</v>
      </c>
      <c r="M6" s="300">
        <v>13.7</v>
      </c>
      <c r="N6" s="300">
        <v>14.8</v>
      </c>
      <c r="O6" s="300">
        <v>14.4</v>
      </c>
      <c r="P6" s="300">
        <v>13.9</v>
      </c>
      <c r="Q6" s="300">
        <v>13.5</v>
      </c>
      <c r="R6" s="300">
        <v>13.1</v>
      </c>
      <c r="S6" s="300">
        <v>13.1</v>
      </c>
      <c r="T6" s="300">
        <v>13.4</v>
      </c>
      <c r="U6" s="300">
        <v>13.9</v>
      </c>
      <c r="V6" s="300">
        <v>15.7</v>
      </c>
      <c r="W6" s="300">
        <v>16.899999999999999</v>
      </c>
    </row>
    <row r="7" spans="1:26">
      <c r="A7" s="28" t="s">
        <v>573</v>
      </c>
      <c r="B7" s="300">
        <v>27.9</v>
      </c>
      <c r="C7" s="300">
        <v>28.4</v>
      </c>
      <c r="D7" s="300">
        <v>28.4</v>
      </c>
      <c r="E7" s="300">
        <v>28.4</v>
      </c>
      <c r="F7" s="300">
        <v>28.4</v>
      </c>
      <c r="G7" s="300">
        <v>28.4</v>
      </c>
      <c r="H7" s="300">
        <v>28.4</v>
      </c>
      <c r="I7" s="300">
        <v>28.4</v>
      </c>
      <c r="J7" s="300">
        <v>28.4</v>
      </c>
      <c r="K7" s="300">
        <v>28.1</v>
      </c>
      <c r="L7" s="300">
        <v>28.4</v>
      </c>
      <c r="M7" s="300">
        <v>29.2</v>
      </c>
      <c r="N7" s="300">
        <v>30.6</v>
      </c>
      <c r="O7" s="300">
        <v>30.9</v>
      </c>
      <c r="P7" s="300">
        <v>31.5</v>
      </c>
      <c r="Q7" s="300">
        <v>32.1</v>
      </c>
      <c r="R7" s="300">
        <v>32.4</v>
      </c>
      <c r="S7" s="300">
        <v>32.299999999999997</v>
      </c>
      <c r="T7" s="300">
        <v>33.799999999999997</v>
      </c>
      <c r="U7" s="300">
        <v>35</v>
      </c>
      <c r="V7" s="300">
        <v>35.700000000000003</v>
      </c>
      <c r="W7" s="300">
        <v>37</v>
      </c>
    </row>
    <row r="8" spans="1:26">
      <c r="A8" s="92" t="s">
        <v>482</v>
      </c>
      <c r="B8" s="300">
        <v>10.5</v>
      </c>
      <c r="C8" s="300">
        <v>9.8000000000000007</v>
      </c>
      <c r="D8" s="300">
        <v>8.5</v>
      </c>
      <c r="E8" s="300">
        <v>8.6999999999999993</v>
      </c>
      <c r="F8" s="300">
        <v>9.6</v>
      </c>
      <c r="G8" s="300">
        <v>10.7</v>
      </c>
      <c r="H8" s="300">
        <v>11.3</v>
      </c>
      <c r="I8" s="300">
        <v>11.6</v>
      </c>
      <c r="J8" s="300">
        <v>16.399999999999999</v>
      </c>
      <c r="K8" s="300">
        <v>19.7</v>
      </c>
      <c r="L8" s="300">
        <v>22</v>
      </c>
      <c r="M8" s="300">
        <v>18.5</v>
      </c>
      <c r="N8" s="300">
        <v>17.3</v>
      </c>
      <c r="O8" s="300">
        <v>15.8</v>
      </c>
      <c r="P8" s="300">
        <v>15.8</v>
      </c>
      <c r="Q8" s="300">
        <v>15.9</v>
      </c>
      <c r="R8" s="300">
        <v>14.7</v>
      </c>
      <c r="S8" s="300">
        <v>13.2</v>
      </c>
      <c r="T8" s="300">
        <v>11.6</v>
      </c>
      <c r="U8" s="300">
        <v>11.3</v>
      </c>
      <c r="V8" s="300">
        <v>11.6</v>
      </c>
      <c r="W8" s="300">
        <v>12.4</v>
      </c>
    </row>
    <row r="9" spans="1:26">
      <c r="A9" s="92" t="s">
        <v>11</v>
      </c>
      <c r="B9" s="300">
        <v>20.7</v>
      </c>
      <c r="C9" s="300">
        <v>19</v>
      </c>
      <c r="D9" s="300">
        <v>17.3</v>
      </c>
      <c r="E9" s="300">
        <v>15.6</v>
      </c>
      <c r="F9" s="300">
        <v>13.9</v>
      </c>
      <c r="G9" s="300">
        <v>12.9</v>
      </c>
      <c r="H9" s="300">
        <v>12.4</v>
      </c>
      <c r="I9" s="300">
        <v>12.3</v>
      </c>
      <c r="J9" s="300">
        <v>12</v>
      </c>
      <c r="K9" s="300">
        <v>11.8</v>
      </c>
      <c r="L9" s="300">
        <v>12.5</v>
      </c>
      <c r="M9" s="300">
        <v>15.2</v>
      </c>
      <c r="N9" s="300"/>
      <c r="O9" s="300"/>
      <c r="P9" s="300"/>
      <c r="Q9" s="300"/>
      <c r="R9" s="300"/>
      <c r="S9" s="300"/>
      <c r="T9" s="300"/>
      <c r="U9" s="300"/>
      <c r="V9" s="300"/>
      <c r="W9" s="300"/>
    </row>
    <row r="10" spans="1:26">
      <c r="A10" s="92" t="s">
        <v>10</v>
      </c>
      <c r="B10" s="300">
        <v>34.1</v>
      </c>
      <c r="C10" s="300">
        <v>35.6</v>
      </c>
      <c r="D10" s="300">
        <v>36.9</v>
      </c>
      <c r="E10" s="300">
        <v>35.4</v>
      </c>
      <c r="F10" s="300">
        <v>33.700000000000003</v>
      </c>
      <c r="G10" s="300">
        <v>31.4</v>
      </c>
      <c r="H10" s="300">
        <v>30.9</v>
      </c>
      <c r="I10" s="300">
        <v>30.7</v>
      </c>
      <c r="J10" s="300">
        <v>29.9</v>
      </c>
      <c r="K10" s="300">
        <v>28.3</v>
      </c>
      <c r="L10" s="300">
        <v>27.2</v>
      </c>
      <c r="M10" s="300">
        <v>29.3</v>
      </c>
      <c r="N10" s="300">
        <v>27.8</v>
      </c>
      <c r="O10" s="300">
        <v>29.6</v>
      </c>
      <c r="P10" s="300">
        <v>30.8</v>
      </c>
      <c r="Q10" s="300">
        <v>32.299999999999997</v>
      </c>
      <c r="R10" s="300">
        <v>33.299999999999997</v>
      </c>
      <c r="S10" s="300">
        <v>34.6</v>
      </c>
      <c r="T10" s="300">
        <v>36</v>
      </c>
      <c r="U10" s="300">
        <v>37.6</v>
      </c>
      <c r="V10" s="300">
        <v>38.9</v>
      </c>
      <c r="W10" s="300">
        <v>39.700000000000003</v>
      </c>
    </row>
    <row r="11" spans="1:26">
      <c r="A11" s="92" t="s">
        <v>9</v>
      </c>
      <c r="B11" s="300">
        <v>23.4</v>
      </c>
      <c r="C11" s="300">
        <v>23.6</v>
      </c>
      <c r="D11" s="300">
        <v>24.2</v>
      </c>
      <c r="E11" s="300">
        <v>23.5</v>
      </c>
      <c r="F11" s="300">
        <v>21.9</v>
      </c>
      <c r="G11" s="300">
        <v>20.100000000000001</v>
      </c>
      <c r="H11" s="300">
        <v>18.600000000000001</v>
      </c>
      <c r="I11" s="300">
        <v>18.3</v>
      </c>
      <c r="J11" s="300">
        <v>16.100000000000001</v>
      </c>
      <c r="K11" s="300">
        <v>14.2</v>
      </c>
      <c r="L11" s="300">
        <v>12.1</v>
      </c>
      <c r="M11" s="300">
        <v>12.4</v>
      </c>
      <c r="N11" s="300">
        <v>14.1</v>
      </c>
      <c r="O11" s="300">
        <v>14.7</v>
      </c>
      <c r="P11" s="300">
        <v>15.5</v>
      </c>
      <c r="Q11" s="300">
        <v>15.8</v>
      </c>
      <c r="R11" s="300">
        <v>16.8</v>
      </c>
      <c r="S11" s="300">
        <v>17.399999999999999</v>
      </c>
      <c r="T11" s="300">
        <v>18.5</v>
      </c>
      <c r="U11" s="300">
        <v>19</v>
      </c>
      <c r="V11" s="300">
        <v>19.399999999999999</v>
      </c>
      <c r="W11" s="300">
        <v>19.899999999999999</v>
      </c>
    </row>
    <row r="12" spans="1:26">
      <c r="A12" s="92" t="s">
        <v>8</v>
      </c>
      <c r="B12" s="300">
        <v>5.8</v>
      </c>
      <c r="C12" s="300">
        <v>5.6</v>
      </c>
      <c r="D12" s="300">
        <v>5.4</v>
      </c>
      <c r="E12" s="300">
        <v>5.3</v>
      </c>
      <c r="F12" s="300">
        <v>5.0999999999999996</v>
      </c>
      <c r="G12" s="300">
        <v>5</v>
      </c>
      <c r="H12" s="300">
        <v>5.3</v>
      </c>
      <c r="I12" s="300">
        <v>5</v>
      </c>
      <c r="J12" s="300">
        <v>5</v>
      </c>
      <c r="K12" s="300">
        <v>4.7</v>
      </c>
      <c r="L12" s="300">
        <v>5.0999999999999996</v>
      </c>
      <c r="M12" s="300">
        <v>5.4</v>
      </c>
      <c r="N12" s="300">
        <v>6.4</v>
      </c>
      <c r="O12" s="300">
        <v>6.5</v>
      </c>
      <c r="P12" s="300">
        <v>6.8</v>
      </c>
      <c r="Q12" s="300">
        <v>6.9</v>
      </c>
      <c r="R12" s="300">
        <v>7</v>
      </c>
      <c r="S12" s="300">
        <v>6.8</v>
      </c>
      <c r="T12" s="300">
        <v>7.2</v>
      </c>
      <c r="U12" s="300">
        <v>7.2</v>
      </c>
      <c r="V12" s="300">
        <v>6.7</v>
      </c>
      <c r="W12" s="300">
        <v>5.9</v>
      </c>
    </row>
    <row r="13" spans="1:26">
      <c r="A13" s="92" t="s">
        <v>6</v>
      </c>
      <c r="B13" s="300">
        <v>36.9</v>
      </c>
      <c r="C13" s="300">
        <v>35.4</v>
      </c>
      <c r="D13" s="300">
        <v>34.299999999999997</v>
      </c>
      <c r="E13" s="300">
        <v>34.4</v>
      </c>
      <c r="F13" s="300">
        <v>33.799999999999997</v>
      </c>
      <c r="G13" s="300">
        <v>33</v>
      </c>
      <c r="H13" s="300">
        <v>30.5</v>
      </c>
      <c r="I13" s="300">
        <v>29.2</v>
      </c>
      <c r="J13" s="300">
        <v>23.9</v>
      </c>
      <c r="K13" s="300">
        <v>19.7</v>
      </c>
      <c r="L13" s="300">
        <v>16</v>
      </c>
      <c r="M13" s="300">
        <v>17.2</v>
      </c>
      <c r="N13" s="300">
        <v>27.8</v>
      </c>
      <c r="O13" s="300">
        <v>34.6</v>
      </c>
      <c r="P13" s="300">
        <v>42.3</v>
      </c>
      <c r="Q13" s="300">
        <v>44.4</v>
      </c>
      <c r="R13" s="300">
        <v>41.1</v>
      </c>
      <c r="S13" s="300">
        <v>35.299999999999997</v>
      </c>
      <c r="T13" s="300">
        <v>30.9</v>
      </c>
      <c r="U13" s="300">
        <v>28.3</v>
      </c>
      <c r="V13" s="300">
        <v>26.3</v>
      </c>
      <c r="W13" s="300">
        <v>24.8</v>
      </c>
    </row>
    <row r="14" spans="1:26">
      <c r="A14" s="92" t="s">
        <v>17</v>
      </c>
      <c r="B14" s="300">
        <v>15.6</v>
      </c>
      <c r="C14" s="300">
        <v>16.5</v>
      </c>
      <c r="D14" s="300">
        <v>17.7</v>
      </c>
      <c r="E14" s="300">
        <v>18.7</v>
      </c>
      <c r="F14" s="300">
        <v>20.3</v>
      </c>
      <c r="G14" s="300">
        <v>22.4</v>
      </c>
      <c r="H14" s="300">
        <v>26.1</v>
      </c>
      <c r="I14" s="300">
        <v>30.6</v>
      </c>
      <c r="J14" s="300">
        <v>31.9</v>
      </c>
      <c r="K14" s="300">
        <v>30.4</v>
      </c>
      <c r="L14" s="300">
        <v>25.9</v>
      </c>
      <c r="M14" s="300">
        <v>23.4</v>
      </c>
      <c r="N14" s="300">
        <v>23.4</v>
      </c>
      <c r="O14" s="300">
        <v>22.5</v>
      </c>
      <c r="P14" s="300">
        <v>21.8</v>
      </c>
      <c r="Q14" s="300">
        <v>20.7</v>
      </c>
      <c r="R14" s="300">
        <v>20.2</v>
      </c>
      <c r="S14" s="300">
        <v>19.399999999999999</v>
      </c>
      <c r="T14" s="300">
        <v>19.100000000000001</v>
      </c>
      <c r="U14" s="300">
        <v>19.100000000000001</v>
      </c>
      <c r="V14" s="300">
        <v>20.5</v>
      </c>
      <c r="W14" s="300">
        <v>22.2</v>
      </c>
    </row>
    <row r="15" spans="1:26">
      <c r="A15" s="92" t="s">
        <v>4</v>
      </c>
      <c r="B15" s="300">
        <v>2.6</v>
      </c>
      <c r="C15" s="300">
        <v>2.6</v>
      </c>
      <c r="D15" s="300">
        <v>2.6</v>
      </c>
      <c r="E15" s="300">
        <v>2.6</v>
      </c>
      <c r="F15" s="300">
        <v>2.6</v>
      </c>
      <c r="G15" s="300">
        <v>2.6</v>
      </c>
      <c r="H15" s="300">
        <v>2.8</v>
      </c>
      <c r="I15" s="300">
        <v>2.6</v>
      </c>
      <c r="J15" s="300">
        <v>3.3</v>
      </c>
      <c r="K15" s="300">
        <v>4</v>
      </c>
      <c r="L15" s="300">
        <v>5</v>
      </c>
      <c r="M15" s="300">
        <v>5.6</v>
      </c>
      <c r="N15" s="300">
        <v>4.7</v>
      </c>
      <c r="O15" s="300">
        <v>4.5</v>
      </c>
      <c r="P15" s="300">
        <v>3.9</v>
      </c>
      <c r="Q15" s="300">
        <v>3.4</v>
      </c>
      <c r="R15" s="300">
        <v>3</v>
      </c>
      <c r="S15" s="300">
        <v>2.7</v>
      </c>
      <c r="T15" s="300"/>
      <c r="U15" s="300"/>
      <c r="V15" s="300"/>
      <c r="W15" s="300"/>
    </row>
    <row r="16" spans="1:26">
      <c r="A16" s="92" t="s">
        <v>3</v>
      </c>
      <c r="B16" s="300">
        <v>3.8</v>
      </c>
      <c r="C16" s="300">
        <v>3.7</v>
      </c>
      <c r="D16" s="300">
        <v>3.6</v>
      </c>
      <c r="E16" s="300">
        <v>3.4</v>
      </c>
      <c r="F16" s="300">
        <v>3.4</v>
      </c>
      <c r="G16" s="300">
        <v>3.5</v>
      </c>
      <c r="H16" s="300">
        <v>3.6</v>
      </c>
      <c r="I16" s="300">
        <v>3.6</v>
      </c>
      <c r="J16" s="300">
        <v>4.0999999999999996</v>
      </c>
      <c r="K16" s="300">
        <v>4.7</v>
      </c>
      <c r="L16" s="300">
        <v>5.0999999999999996</v>
      </c>
      <c r="M16" s="300">
        <v>5.2</v>
      </c>
      <c r="N16" s="300">
        <v>5.5</v>
      </c>
      <c r="O16" s="300">
        <v>6.3</v>
      </c>
      <c r="P16" s="300">
        <v>6.5</v>
      </c>
      <c r="Q16" s="300">
        <v>6.3</v>
      </c>
      <c r="R16" s="300">
        <v>5.7</v>
      </c>
      <c r="S16" s="300">
        <v>5.7</v>
      </c>
      <c r="T16" s="300">
        <v>6.2</v>
      </c>
      <c r="U16" s="300">
        <v>6.9</v>
      </c>
      <c r="V16" s="300">
        <v>7.7</v>
      </c>
      <c r="W16" s="300">
        <v>8.1</v>
      </c>
    </row>
    <row r="17" spans="1:23">
      <c r="A17" s="92" t="s">
        <v>32</v>
      </c>
      <c r="B17" s="300">
        <v>32.799999999999997</v>
      </c>
      <c r="C17" s="300">
        <v>33.700000000000003</v>
      </c>
      <c r="D17" s="300">
        <v>32.200000000000003</v>
      </c>
      <c r="E17" s="300">
        <v>31.3</v>
      </c>
      <c r="F17" s="300">
        <v>28.1</v>
      </c>
      <c r="G17" s="300">
        <v>25.6</v>
      </c>
      <c r="H17" s="300">
        <v>25.4</v>
      </c>
      <c r="I17" s="300">
        <v>25.6</v>
      </c>
      <c r="J17" s="300">
        <v>25.6</v>
      </c>
      <c r="K17" s="300">
        <v>23.8</v>
      </c>
      <c r="L17" s="300">
        <v>21.7</v>
      </c>
      <c r="M17" s="300">
        <v>20.7</v>
      </c>
      <c r="N17" s="300">
        <v>21.7</v>
      </c>
      <c r="O17" s="300">
        <v>21.7</v>
      </c>
      <c r="P17" s="300">
        <v>21.9</v>
      </c>
      <c r="Q17" s="300">
        <v>22.5</v>
      </c>
      <c r="R17" s="300">
        <v>23.3</v>
      </c>
      <c r="S17" s="300">
        <v>23.6</v>
      </c>
      <c r="T17" s="300">
        <v>23.7</v>
      </c>
      <c r="U17" s="300">
        <v>23.5</v>
      </c>
      <c r="V17" s="300">
        <v>23.9</v>
      </c>
      <c r="W17" s="300">
        <v>23.8</v>
      </c>
    </row>
    <row r="18" spans="1:23">
      <c r="A18" s="92" t="s">
        <v>1</v>
      </c>
      <c r="B18" s="300">
        <v>50.4</v>
      </c>
      <c r="C18" s="300">
        <v>50.2</v>
      </c>
      <c r="D18" s="300">
        <v>50.1</v>
      </c>
      <c r="E18" s="300">
        <v>49.9</v>
      </c>
      <c r="F18" s="300">
        <v>51.4</v>
      </c>
      <c r="G18" s="300">
        <v>53.3</v>
      </c>
      <c r="H18" s="300">
        <v>54.9</v>
      </c>
      <c r="I18" s="300">
        <v>54</v>
      </c>
      <c r="J18" s="300">
        <v>49.1</v>
      </c>
      <c r="K18" s="300">
        <v>44.1</v>
      </c>
      <c r="L18" s="300">
        <v>40.200000000000003</v>
      </c>
      <c r="M18" s="300">
        <v>38.6</v>
      </c>
      <c r="N18" s="300">
        <v>37.700000000000003</v>
      </c>
      <c r="O18" s="300">
        <v>36</v>
      </c>
      <c r="P18" s="300">
        <v>34</v>
      </c>
      <c r="Q18" s="300">
        <v>32.299999999999997</v>
      </c>
      <c r="R18" s="300">
        <v>30.8</v>
      </c>
      <c r="S18" s="300">
        <v>30.5</v>
      </c>
      <c r="T18" s="300">
        <v>31.2</v>
      </c>
      <c r="U18" s="300">
        <v>32.9</v>
      </c>
      <c r="V18" s="300">
        <v>34.4</v>
      </c>
      <c r="W18" s="300">
        <v>35.4</v>
      </c>
    </row>
    <row r="19" spans="1:23">
      <c r="A19" s="92" t="s">
        <v>23</v>
      </c>
      <c r="B19" s="300">
        <v>33</v>
      </c>
      <c r="C19" s="300">
        <v>32.1</v>
      </c>
      <c r="D19" s="300">
        <v>31.6</v>
      </c>
      <c r="E19" s="300">
        <v>31.6</v>
      </c>
      <c r="F19" s="300">
        <v>30</v>
      </c>
      <c r="G19" s="300">
        <v>29.3</v>
      </c>
      <c r="H19" s="300">
        <v>28.7</v>
      </c>
      <c r="I19" s="300">
        <v>28.7</v>
      </c>
      <c r="J19" s="300">
        <v>27.8</v>
      </c>
      <c r="K19" s="300">
        <v>26.3</v>
      </c>
      <c r="L19" s="300">
        <v>25.1</v>
      </c>
      <c r="M19" s="300">
        <v>25.1</v>
      </c>
      <c r="N19" s="300">
        <v>27.4</v>
      </c>
      <c r="O19" s="300">
        <v>30.4</v>
      </c>
      <c r="P19" s="300">
        <v>33</v>
      </c>
      <c r="Q19" s="300">
        <v>35.5</v>
      </c>
      <c r="R19" s="300">
        <v>36.700000000000003</v>
      </c>
      <c r="S19" s="300">
        <v>38.700000000000003</v>
      </c>
      <c r="T19" s="300">
        <v>39.4</v>
      </c>
      <c r="U19" s="300">
        <v>39.5</v>
      </c>
      <c r="V19" s="300">
        <v>38.9</v>
      </c>
      <c r="W19" s="300">
        <v>38.1</v>
      </c>
    </row>
    <row r="21" spans="1:23">
      <c r="A21" s="242" t="s">
        <v>1126</v>
      </c>
    </row>
    <row r="22" spans="1:23">
      <c r="A22" s="17" t="s">
        <v>3216</v>
      </c>
    </row>
  </sheetData>
  <conditionalFormatting sqref="B4:W19">
    <cfRule type="expression" dxfId="21" priority="1" stopIfTrue="1">
      <formula>ISNA(ACTIVECELL)</formula>
    </cfRule>
  </conditionalFormatting>
  <hyperlinks>
    <hyperlink ref="Z3" location="Content!A1" display="Back to content page" xr:uid="{80D6B0FD-A983-483F-AD7A-8DA872122B1E}"/>
  </hyperlinks>
  <pageMargins left="0.7" right="0.7" top="0.75" bottom="0.75" header="0.3" footer="0.3"/>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1B869-5F8F-4986-BF47-E82928ABDF2A}">
  <dimension ref="A1:Y22"/>
  <sheetViews>
    <sheetView workbookViewId="0">
      <selection activeCell="N4" sqref="N4:W19"/>
    </sheetView>
  </sheetViews>
  <sheetFormatPr defaultRowHeight="14.4"/>
  <cols>
    <col min="1" max="1" width="37.21875" customWidth="1"/>
    <col min="2" max="13" width="12" bestFit="1" customWidth="1"/>
    <col min="14" max="23" width="11.6640625" bestFit="1" customWidth="1"/>
  </cols>
  <sheetData>
    <row r="1" spans="1:25">
      <c r="A1" s="35" t="s">
        <v>3217</v>
      </c>
    </row>
    <row r="3" spans="1:25">
      <c r="A3" s="215" t="s">
        <v>2526</v>
      </c>
      <c r="B3" s="3" t="s">
        <v>2825</v>
      </c>
      <c r="C3" s="3" t="s">
        <v>2826</v>
      </c>
      <c r="D3" s="3" t="s">
        <v>2827</v>
      </c>
      <c r="E3" s="3" t="s">
        <v>2828</v>
      </c>
      <c r="F3" s="3" t="s">
        <v>2829</v>
      </c>
      <c r="G3" s="3" t="s">
        <v>2830</v>
      </c>
      <c r="H3" s="3" t="s">
        <v>2831</v>
      </c>
      <c r="I3" s="3" t="s">
        <v>2832</v>
      </c>
      <c r="J3" s="3" t="s">
        <v>2833</v>
      </c>
      <c r="K3" s="3" t="s">
        <v>2834</v>
      </c>
      <c r="L3" s="3" t="s">
        <v>2835</v>
      </c>
      <c r="M3" s="3" t="s">
        <v>2836</v>
      </c>
      <c r="N3" s="3" t="s">
        <v>2837</v>
      </c>
      <c r="O3" s="3" t="s">
        <v>2838</v>
      </c>
      <c r="P3" s="3" t="s">
        <v>2839</v>
      </c>
      <c r="Q3" s="3" t="s">
        <v>2840</v>
      </c>
      <c r="R3" s="3" t="s">
        <v>2841</v>
      </c>
      <c r="S3" s="3" t="s">
        <v>2842</v>
      </c>
      <c r="T3" s="3" t="s">
        <v>2843</v>
      </c>
      <c r="U3" s="3" t="s">
        <v>2844</v>
      </c>
      <c r="V3" s="3" t="s">
        <v>2845</v>
      </c>
      <c r="W3" s="3" t="s">
        <v>3215</v>
      </c>
      <c r="X3" s="18"/>
      <c r="Y3" s="1" t="s">
        <v>528</v>
      </c>
    </row>
    <row r="4" spans="1:25">
      <c r="A4" s="92" t="s">
        <v>13</v>
      </c>
      <c r="B4" s="300">
        <v>11.5</v>
      </c>
      <c r="C4" s="300">
        <v>11.1</v>
      </c>
      <c r="D4" s="300">
        <v>10.7</v>
      </c>
      <c r="E4" s="300">
        <v>10.4</v>
      </c>
      <c r="F4" s="300">
        <v>10.199999999999999</v>
      </c>
      <c r="G4" s="300">
        <v>10</v>
      </c>
      <c r="H4" s="300">
        <v>9.8000000000000007</v>
      </c>
      <c r="I4" s="300">
        <v>9.5</v>
      </c>
      <c r="J4" s="300">
        <v>7.3</v>
      </c>
      <c r="K4" s="300">
        <v>5.3</v>
      </c>
      <c r="L4" s="300">
        <v>3.5</v>
      </c>
      <c r="M4" s="300">
        <v>3.3</v>
      </c>
      <c r="N4" s="300">
        <v>3.5</v>
      </c>
      <c r="O4" s="300">
        <v>3.5</v>
      </c>
      <c r="P4" s="300">
        <v>3.9</v>
      </c>
      <c r="Q4" s="300">
        <v>4.4000000000000004</v>
      </c>
      <c r="R4" s="300">
        <v>4.5999999999999996</v>
      </c>
      <c r="S4" s="300">
        <v>4.9000000000000004</v>
      </c>
      <c r="T4" s="300">
        <v>5.8</v>
      </c>
      <c r="U4" s="300">
        <v>6.9</v>
      </c>
      <c r="V4" s="300">
        <v>7.6</v>
      </c>
      <c r="W4" s="300">
        <v>8.3000000000000007</v>
      </c>
      <c r="X4" s="75"/>
    </row>
    <row r="5" spans="1:25">
      <c r="A5" s="92" t="s">
        <v>12</v>
      </c>
      <c r="B5" s="300">
        <v>0.4</v>
      </c>
      <c r="C5" s="300">
        <v>0.4</v>
      </c>
      <c r="D5" s="300">
        <v>0.5</v>
      </c>
      <c r="E5" s="300">
        <v>0.4</v>
      </c>
      <c r="F5" s="300">
        <v>0.4</v>
      </c>
      <c r="G5" s="300">
        <v>0.4</v>
      </c>
      <c r="H5" s="300">
        <v>0.4</v>
      </c>
      <c r="I5" s="300">
        <v>0.4</v>
      </c>
      <c r="J5" s="300">
        <v>0.5</v>
      </c>
      <c r="K5" s="300">
        <v>0.5</v>
      </c>
      <c r="L5" s="300">
        <v>0.5</v>
      </c>
      <c r="M5" s="300">
        <v>0.5</v>
      </c>
      <c r="N5" s="300">
        <v>0.5</v>
      </c>
      <c r="O5" s="300">
        <v>0.5</v>
      </c>
      <c r="P5" s="300">
        <v>0.5</v>
      </c>
      <c r="Q5" s="300">
        <v>0.5</v>
      </c>
      <c r="R5" s="300">
        <v>0.5</v>
      </c>
      <c r="S5" s="300">
        <v>0.5</v>
      </c>
      <c r="T5" s="300">
        <v>0.6</v>
      </c>
      <c r="U5" s="300">
        <v>0.6</v>
      </c>
      <c r="V5" s="300">
        <v>0.6</v>
      </c>
      <c r="W5" s="300">
        <v>0.6</v>
      </c>
      <c r="X5" s="75"/>
    </row>
    <row r="6" spans="1:25">
      <c r="A6" s="92" t="s">
        <v>483</v>
      </c>
      <c r="B6" s="300">
        <v>0.1</v>
      </c>
      <c r="C6" s="300">
        <v>0.1</v>
      </c>
      <c r="D6" s="300">
        <v>0.1</v>
      </c>
      <c r="E6" s="300">
        <v>0.1</v>
      </c>
      <c r="F6" s="300">
        <v>0.1</v>
      </c>
      <c r="G6" s="300">
        <v>0.1</v>
      </c>
      <c r="H6" s="300">
        <v>0.1</v>
      </c>
      <c r="I6" s="300">
        <v>0.1</v>
      </c>
      <c r="J6" s="300">
        <v>0.1</v>
      </c>
      <c r="K6" s="300">
        <v>0.1</v>
      </c>
      <c r="L6" s="300">
        <v>0.1</v>
      </c>
      <c r="M6" s="300">
        <v>0.1</v>
      </c>
      <c r="N6" s="300">
        <v>0.1</v>
      </c>
      <c r="O6" s="300">
        <v>0.1</v>
      </c>
      <c r="P6" s="300">
        <v>0.1</v>
      </c>
      <c r="Q6" s="300">
        <v>0.1</v>
      </c>
      <c r="R6" s="300"/>
      <c r="S6" s="300">
        <v>0.1</v>
      </c>
      <c r="T6" s="300">
        <v>0.1</v>
      </c>
      <c r="U6" s="300">
        <v>0.1</v>
      </c>
      <c r="V6" s="300">
        <v>0.1</v>
      </c>
      <c r="W6" s="300">
        <v>0.1</v>
      </c>
      <c r="X6" s="75"/>
    </row>
    <row r="7" spans="1:25">
      <c r="A7" s="28" t="s">
        <v>573</v>
      </c>
      <c r="B7" s="300">
        <v>14</v>
      </c>
      <c r="C7" s="300">
        <v>14.6</v>
      </c>
      <c r="D7" s="300">
        <v>15.1</v>
      </c>
      <c r="E7" s="300">
        <v>15.6</v>
      </c>
      <c r="F7" s="300">
        <v>16.100000000000001</v>
      </c>
      <c r="G7" s="300">
        <v>16.600000000000001</v>
      </c>
      <c r="H7" s="300">
        <v>17.100000000000001</v>
      </c>
      <c r="I7" s="300">
        <v>17.7</v>
      </c>
      <c r="J7" s="300">
        <v>18.2</v>
      </c>
      <c r="K7" s="300">
        <v>18.600000000000001</v>
      </c>
      <c r="L7" s="300">
        <v>19.5</v>
      </c>
      <c r="M7" s="300">
        <v>20.7</v>
      </c>
      <c r="N7" s="300">
        <v>22.5</v>
      </c>
      <c r="O7" s="300">
        <v>23.5</v>
      </c>
      <c r="P7" s="300">
        <v>24.8</v>
      </c>
      <c r="Q7" s="300">
        <v>26.1</v>
      </c>
      <c r="R7" s="300">
        <v>27.3</v>
      </c>
      <c r="S7" s="300">
        <v>28.1</v>
      </c>
      <c r="T7" s="300">
        <v>30.4</v>
      </c>
      <c r="U7" s="300">
        <v>32.6</v>
      </c>
      <c r="V7" s="300">
        <v>34.200000000000003</v>
      </c>
      <c r="W7" s="300">
        <v>36.6</v>
      </c>
      <c r="X7" s="75"/>
    </row>
    <row r="8" spans="1:25">
      <c r="A8" s="92" t="s">
        <v>482</v>
      </c>
      <c r="B8" s="300">
        <v>0.1</v>
      </c>
      <c r="C8" s="300">
        <v>0.1</v>
      </c>
      <c r="D8" s="300">
        <v>0</v>
      </c>
      <c r="E8" s="300">
        <v>0</v>
      </c>
      <c r="F8" s="300">
        <v>0.1</v>
      </c>
      <c r="G8" s="300">
        <v>0.1</v>
      </c>
      <c r="H8" s="300">
        <v>0.1</v>
      </c>
      <c r="I8" s="300">
        <v>0.1</v>
      </c>
      <c r="J8" s="300">
        <v>0.2</v>
      </c>
      <c r="K8" s="300">
        <v>0.2</v>
      </c>
      <c r="L8" s="300">
        <v>0.2</v>
      </c>
      <c r="M8" s="300">
        <v>0.2</v>
      </c>
      <c r="N8" s="300">
        <v>0.2</v>
      </c>
      <c r="O8" s="300">
        <v>0.2</v>
      </c>
      <c r="P8" s="300">
        <v>0.2</v>
      </c>
      <c r="Q8" s="300">
        <v>0.2</v>
      </c>
      <c r="R8" s="300">
        <v>0.2</v>
      </c>
      <c r="S8" s="300">
        <v>0.2</v>
      </c>
      <c r="T8" s="300">
        <v>0.1</v>
      </c>
      <c r="U8" s="300">
        <v>0.1</v>
      </c>
      <c r="V8" s="300">
        <v>0.1</v>
      </c>
      <c r="W8" s="300">
        <v>0.1</v>
      </c>
      <c r="X8" s="75"/>
    </row>
    <row r="9" spans="1:25">
      <c r="A9" s="92" t="s">
        <v>11</v>
      </c>
      <c r="B9" s="300">
        <v>0.4</v>
      </c>
      <c r="C9" s="300">
        <v>0.4</v>
      </c>
      <c r="D9" s="300">
        <v>0.3</v>
      </c>
      <c r="E9" s="300">
        <v>0.3</v>
      </c>
      <c r="F9" s="300">
        <v>0.3</v>
      </c>
      <c r="G9" s="300">
        <v>0.3</v>
      </c>
      <c r="H9" s="300">
        <v>0.2</v>
      </c>
      <c r="I9" s="300">
        <v>0.2</v>
      </c>
      <c r="J9" s="300">
        <v>0.2</v>
      </c>
      <c r="K9" s="300">
        <v>0.2</v>
      </c>
      <c r="L9" s="300">
        <v>0.3</v>
      </c>
      <c r="M9" s="300">
        <v>0.3</v>
      </c>
      <c r="N9" s="300"/>
      <c r="O9" s="300"/>
      <c r="P9" s="300"/>
      <c r="Q9" s="300"/>
      <c r="R9" s="300"/>
      <c r="S9" s="300"/>
      <c r="T9" s="300"/>
      <c r="U9" s="300"/>
      <c r="V9" s="300"/>
      <c r="W9" s="300"/>
      <c r="X9" s="75"/>
    </row>
    <row r="10" spans="1:25">
      <c r="A10" s="92" t="s">
        <v>10</v>
      </c>
      <c r="B10" s="300">
        <v>5.7</v>
      </c>
      <c r="C10" s="300">
        <v>6.1</v>
      </c>
      <c r="D10" s="300">
        <v>6.5</v>
      </c>
      <c r="E10" s="300">
        <v>6.5</v>
      </c>
      <c r="F10" s="300">
        <v>6.3</v>
      </c>
      <c r="G10" s="300">
        <v>6.1</v>
      </c>
      <c r="H10" s="300">
        <v>6.2</v>
      </c>
      <c r="I10" s="300">
        <v>6.3</v>
      </c>
      <c r="J10" s="300">
        <v>6.3</v>
      </c>
      <c r="K10" s="300">
        <v>6.1</v>
      </c>
      <c r="L10" s="300">
        <v>6.1</v>
      </c>
      <c r="M10" s="300">
        <v>6.7</v>
      </c>
      <c r="N10" s="300">
        <v>6.6</v>
      </c>
      <c r="O10" s="300">
        <v>7.2</v>
      </c>
      <c r="P10" s="300">
        <v>7.6</v>
      </c>
      <c r="Q10" s="300">
        <v>8.1999999999999993</v>
      </c>
      <c r="R10" s="300">
        <v>8.6999999999999993</v>
      </c>
      <c r="S10" s="300">
        <v>9.3000000000000007</v>
      </c>
      <c r="T10" s="300">
        <v>9.9</v>
      </c>
      <c r="U10" s="300">
        <v>10.6</v>
      </c>
      <c r="V10" s="300">
        <v>11.2</v>
      </c>
      <c r="W10" s="300">
        <v>11.8</v>
      </c>
      <c r="X10" s="75"/>
    </row>
    <row r="11" spans="1:25">
      <c r="A11" s="92" t="s">
        <v>9</v>
      </c>
      <c r="B11" s="300">
        <v>2.7</v>
      </c>
      <c r="C11" s="300">
        <v>2.8</v>
      </c>
      <c r="D11" s="300">
        <v>2.9</v>
      </c>
      <c r="E11" s="300">
        <v>2.9</v>
      </c>
      <c r="F11" s="300">
        <v>2.8</v>
      </c>
      <c r="G11" s="300">
        <v>2.6</v>
      </c>
      <c r="H11" s="300">
        <v>2.5</v>
      </c>
      <c r="I11" s="300">
        <v>2.5</v>
      </c>
      <c r="J11" s="300">
        <v>2.2999999999999998</v>
      </c>
      <c r="K11" s="300">
        <v>2.1</v>
      </c>
      <c r="L11" s="300">
        <v>1.8</v>
      </c>
      <c r="M11" s="300">
        <v>1.9</v>
      </c>
      <c r="N11" s="300">
        <v>2.2999999999999998</v>
      </c>
      <c r="O11" s="300">
        <v>2.4</v>
      </c>
      <c r="P11" s="300">
        <v>2.6</v>
      </c>
      <c r="Q11" s="300">
        <v>2.8</v>
      </c>
      <c r="R11" s="300">
        <v>3</v>
      </c>
      <c r="S11" s="300">
        <v>3.2</v>
      </c>
      <c r="T11" s="300">
        <v>3.5</v>
      </c>
      <c r="U11" s="300">
        <v>3.7</v>
      </c>
      <c r="V11" s="300">
        <v>3.9</v>
      </c>
      <c r="W11" s="300">
        <v>4.0999999999999996</v>
      </c>
      <c r="X11" s="75"/>
    </row>
    <row r="12" spans="1:25">
      <c r="A12" s="92" t="s">
        <v>8</v>
      </c>
      <c r="B12" s="300">
        <v>0</v>
      </c>
      <c r="C12" s="300">
        <v>0</v>
      </c>
      <c r="D12" s="300">
        <v>0</v>
      </c>
      <c r="E12" s="300">
        <v>0</v>
      </c>
      <c r="F12" s="300">
        <v>0</v>
      </c>
      <c r="G12" s="300">
        <v>0</v>
      </c>
      <c r="H12" s="300">
        <v>0</v>
      </c>
      <c r="I12" s="300">
        <v>0</v>
      </c>
      <c r="J12" s="300">
        <v>0</v>
      </c>
      <c r="K12" s="300">
        <v>0</v>
      </c>
      <c r="L12" s="300">
        <v>0</v>
      </c>
      <c r="M12" s="300">
        <v>0</v>
      </c>
      <c r="N12" s="300"/>
      <c r="O12" s="300"/>
      <c r="P12" s="300"/>
      <c r="Q12" s="300"/>
      <c r="R12" s="300"/>
      <c r="S12" s="300"/>
      <c r="T12" s="300"/>
      <c r="U12" s="300"/>
      <c r="V12" s="300"/>
      <c r="W12" s="300"/>
      <c r="X12" s="75"/>
    </row>
    <row r="13" spans="1:25">
      <c r="A13" s="92" t="s">
        <v>6</v>
      </c>
      <c r="B13" s="300">
        <v>6.7</v>
      </c>
      <c r="C13" s="300">
        <v>6.6</v>
      </c>
      <c r="D13" s="300">
        <v>6.6</v>
      </c>
      <c r="E13" s="300">
        <v>6.8</v>
      </c>
      <c r="F13" s="300">
        <v>6.8</v>
      </c>
      <c r="G13" s="300">
        <v>6.8</v>
      </c>
      <c r="H13" s="300">
        <v>6.5</v>
      </c>
      <c r="I13" s="300">
        <v>6.4</v>
      </c>
      <c r="J13" s="300">
        <v>5.4</v>
      </c>
      <c r="K13" s="300">
        <v>4.5999999999999996</v>
      </c>
      <c r="L13" s="300">
        <v>3.8</v>
      </c>
      <c r="M13" s="300">
        <v>4.2</v>
      </c>
      <c r="N13" s="300">
        <v>7</v>
      </c>
      <c r="O13" s="300">
        <v>9</v>
      </c>
      <c r="P13" s="300">
        <v>11.4</v>
      </c>
      <c r="Q13" s="300">
        <v>12.3</v>
      </c>
      <c r="R13" s="300">
        <v>11.8</v>
      </c>
      <c r="S13" s="300">
        <v>10.4</v>
      </c>
      <c r="T13" s="300">
        <v>9.4</v>
      </c>
      <c r="U13" s="300">
        <v>8.8000000000000007</v>
      </c>
      <c r="V13" s="300">
        <v>8.4</v>
      </c>
      <c r="W13" s="300">
        <v>8.1999999999999993</v>
      </c>
      <c r="X13" s="75"/>
    </row>
    <row r="14" spans="1:25">
      <c r="A14" s="92" t="s">
        <v>17</v>
      </c>
      <c r="B14" s="300">
        <v>0.3</v>
      </c>
      <c r="C14" s="300">
        <v>0.3</v>
      </c>
      <c r="D14" s="300">
        <v>0.3</v>
      </c>
      <c r="E14" s="300">
        <v>0.4</v>
      </c>
      <c r="F14" s="300">
        <v>0.4</v>
      </c>
      <c r="G14" s="300">
        <v>0.4</v>
      </c>
      <c r="H14" s="300">
        <v>0.5</v>
      </c>
      <c r="I14" s="300">
        <v>0.6</v>
      </c>
      <c r="J14" s="300">
        <v>0.7</v>
      </c>
      <c r="K14" s="300">
        <v>0.6</v>
      </c>
      <c r="L14" s="300">
        <v>0.6</v>
      </c>
      <c r="M14" s="300">
        <v>0.5</v>
      </c>
      <c r="N14" s="300">
        <v>0.5</v>
      </c>
      <c r="O14" s="300">
        <v>0.5</v>
      </c>
      <c r="P14" s="300">
        <v>0.5</v>
      </c>
      <c r="Q14" s="300">
        <v>0.5</v>
      </c>
      <c r="R14" s="300">
        <v>0.5</v>
      </c>
      <c r="S14" s="300">
        <v>0.5</v>
      </c>
      <c r="T14" s="300">
        <v>0.5</v>
      </c>
      <c r="U14" s="300">
        <v>0.5</v>
      </c>
      <c r="V14" s="300">
        <v>0.5</v>
      </c>
      <c r="W14" s="300">
        <v>0.6</v>
      </c>
      <c r="X14" s="75"/>
    </row>
    <row r="15" spans="1:25">
      <c r="A15" s="92" t="s">
        <v>4</v>
      </c>
      <c r="B15" s="300">
        <v>0</v>
      </c>
      <c r="C15" s="300">
        <v>0</v>
      </c>
      <c r="D15" s="300">
        <v>0</v>
      </c>
      <c r="E15" s="300">
        <v>0</v>
      </c>
      <c r="F15" s="300">
        <v>0</v>
      </c>
      <c r="G15" s="300">
        <v>0</v>
      </c>
      <c r="H15" s="300">
        <v>0</v>
      </c>
      <c r="I15" s="300">
        <v>0</v>
      </c>
      <c r="J15" s="300">
        <v>0</v>
      </c>
      <c r="K15" s="300">
        <v>0</v>
      </c>
      <c r="L15" s="300">
        <v>0</v>
      </c>
      <c r="M15" s="300">
        <v>0</v>
      </c>
      <c r="N15" s="300"/>
      <c r="O15" s="300"/>
      <c r="P15" s="300"/>
      <c r="Q15" s="300"/>
      <c r="R15" s="300"/>
      <c r="S15" s="300"/>
      <c r="T15" s="300"/>
      <c r="U15" s="300"/>
      <c r="V15" s="300"/>
      <c r="W15" s="300"/>
      <c r="X15" s="75"/>
    </row>
    <row r="16" spans="1:25">
      <c r="A16" s="92" t="s">
        <v>3</v>
      </c>
      <c r="B16" s="300">
        <v>1.8</v>
      </c>
      <c r="C16" s="300">
        <v>1.7</v>
      </c>
      <c r="D16" s="300">
        <v>1.7</v>
      </c>
      <c r="E16" s="300">
        <v>1.7</v>
      </c>
      <c r="F16" s="300">
        <v>1.7</v>
      </c>
      <c r="G16" s="300">
        <v>1.7</v>
      </c>
      <c r="H16" s="300">
        <v>1.8</v>
      </c>
      <c r="I16" s="300">
        <v>1.8</v>
      </c>
      <c r="J16" s="300">
        <v>2.1</v>
      </c>
      <c r="K16" s="300">
        <v>2.4</v>
      </c>
      <c r="L16" s="300">
        <v>2.7</v>
      </c>
      <c r="M16" s="300">
        <v>2.8</v>
      </c>
      <c r="N16" s="300">
        <v>3</v>
      </c>
      <c r="O16" s="300">
        <v>3.4</v>
      </c>
      <c r="P16" s="300">
        <v>3.6</v>
      </c>
      <c r="Q16" s="300">
        <v>3.5</v>
      </c>
      <c r="R16" s="300">
        <v>3.3</v>
      </c>
      <c r="S16" s="300">
        <v>3.3</v>
      </c>
      <c r="T16" s="300">
        <v>3.6</v>
      </c>
      <c r="U16" s="300">
        <v>4.0999999999999996</v>
      </c>
      <c r="V16" s="300">
        <v>4.5999999999999996</v>
      </c>
      <c r="W16" s="300">
        <v>4.9000000000000004</v>
      </c>
      <c r="X16" s="75"/>
    </row>
    <row r="17" spans="1:24">
      <c r="A17" s="92" t="s">
        <v>32</v>
      </c>
      <c r="B17" s="300">
        <v>11.6</v>
      </c>
      <c r="C17" s="300">
        <v>12.2</v>
      </c>
      <c r="D17" s="300">
        <v>12</v>
      </c>
      <c r="E17" s="300">
        <v>12</v>
      </c>
      <c r="F17" s="300">
        <v>11.1</v>
      </c>
      <c r="G17" s="300">
        <v>10.4</v>
      </c>
      <c r="H17" s="300">
        <v>10.6</v>
      </c>
      <c r="I17" s="300">
        <v>11</v>
      </c>
      <c r="J17" s="300">
        <v>11.3</v>
      </c>
      <c r="K17" s="300">
        <v>10.7</v>
      </c>
      <c r="L17" s="300">
        <v>10.1</v>
      </c>
      <c r="M17" s="300">
        <v>9.9</v>
      </c>
      <c r="N17" s="300">
        <v>10.7</v>
      </c>
      <c r="O17" s="300">
        <v>11</v>
      </c>
      <c r="P17" s="300">
        <v>11.5</v>
      </c>
      <c r="Q17" s="300">
        <v>12.2</v>
      </c>
      <c r="R17" s="300">
        <v>13.1</v>
      </c>
      <c r="S17" s="300">
        <v>13.7</v>
      </c>
      <c r="T17" s="300">
        <v>14.2</v>
      </c>
      <c r="U17" s="300">
        <v>14.5</v>
      </c>
      <c r="V17" s="300">
        <v>15.2</v>
      </c>
      <c r="W17" s="300">
        <v>15.6</v>
      </c>
      <c r="X17" s="75"/>
    </row>
    <row r="18" spans="1:24">
      <c r="A18" s="92" t="s">
        <v>1</v>
      </c>
      <c r="B18" s="300">
        <v>5.0999999999999996</v>
      </c>
      <c r="C18" s="300">
        <v>5.3</v>
      </c>
      <c r="D18" s="300">
        <v>5.4</v>
      </c>
      <c r="E18" s="300">
        <v>5.6</v>
      </c>
      <c r="F18" s="300">
        <v>5.9</v>
      </c>
      <c r="G18" s="300">
        <v>6.4</v>
      </c>
      <c r="H18" s="300">
        <v>6.8</v>
      </c>
      <c r="I18" s="300">
        <v>6.9</v>
      </c>
      <c r="J18" s="300">
        <v>6.5</v>
      </c>
      <c r="K18" s="300">
        <v>6.1</v>
      </c>
      <c r="L18" s="300">
        <v>5.7</v>
      </c>
      <c r="M18" s="300">
        <v>5.7</v>
      </c>
      <c r="N18" s="300">
        <v>5.7</v>
      </c>
      <c r="O18" s="300">
        <v>5.7</v>
      </c>
      <c r="P18" s="300">
        <v>5.5</v>
      </c>
      <c r="Q18" s="300">
        <v>5.4</v>
      </c>
      <c r="R18" s="300">
        <v>5.3</v>
      </c>
      <c r="S18" s="300">
        <v>5.4</v>
      </c>
      <c r="T18" s="300">
        <v>5.7</v>
      </c>
      <c r="U18" s="300">
        <v>6.2</v>
      </c>
      <c r="V18" s="300">
        <v>6.7</v>
      </c>
      <c r="W18" s="300">
        <v>7.1</v>
      </c>
      <c r="X18" s="75"/>
    </row>
    <row r="19" spans="1:24">
      <c r="A19" s="92" t="s">
        <v>23</v>
      </c>
      <c r="B19" s="300">
        <v>3.9</v>
      </c>
      <c r="C19" s="300">
        <v>3.8</v>
      </c>
      <c r="D19" s="300">
        <v>3.8</v>
      </c>
      <c r="E19" s="300">
        <v>3.8</v>
      </c>
      <c r="F19" s="300">
        <v>3.7</v>
      </c>
      <c r="G19" s="300">
        <v>3.6</v>
      </c>
      <c r="H19" s="300">
        <v>3.6</v>
      </c>
      <c r="I19" s="300">
        <v>3.6</v>
      </c>
      <c r="J19" s="300">
        <v>3.5</v>
      </c>
      <c r="K19" s="300">
        <v>3.4</v>
      </c>
      <c r="L19" s="300">
        <v>3.3</v>
      </c>
      <c r="M19" s="300">
        <v>3.3</v>
      </c>
      <c r="N19" s="300">
        <v>3.7</v>
      </c>
      <c r="O19" s="300">
        <v>4.2</v>
      </c>
      <c r="P19" s="300">
        <v>4.7</v>
      </c>
      <c r="Q19" s="300">
        <v>5.0999999999999996</v>
      </c>
      <c r="R19" s="300">
        <v>5.4</v>
      </c>
      <c r="S19" s="300">
        <v>5.8</v>
      </c>
      <c r="T19" s="300">
        <v>6</v>
      </c>
      <c r="U19" s="300">
        <v>6.2</v>
      </c>
      <c r="V19" s="300">
        <v>6.2</v>
      </c>
      <c r="W19" s="300">
        <v>6.2</v>
      </c>
      <c r="X19" s="75"/>
    </row>
    <row r="21" spans="1:24">
      <c r="A21" s="242" t="s">
        <v>1126</v>
      </c>
    </row>
    <row r="22" spans="1:24">
      <c r="A22" s="17" t="s">
        <v>3216</v>
      </c>
    </row>
  </sheetData>
  <conditionalFormatting sqref="B4:X19">
    <cfRule type="expression" dxfId="20" priority="1" stopIfTrue="1">
      <formula>ISNA(ACTIVECELL)</formula>
    </cfRule>
  </conditionalFormatting>
  <hyperlinks>
    <hyperlink ref="Y3" location="Content!A1" display="Back to content page" xr:uid="{3EFEA948-4DFB-4456-B8E4-508F44FEC0CF}"/>
  </hyperlinks>
  <pageMargins left="0.7" right="0.7" top="0.75" bottom="0.75" header="0.3" footer="0.3"/>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D8417-4940-44CD-8D2C-BBCCF8C1E4A6}">
  <dimension ref="A1:L24"/>
  <sheetViews>
    <sheetView workbookViewId="0">
      <selection activeCell="E26" sqref="E26"/>
    </sheetView>
  </sheetViews>
  <sheetFormatPr defaultRowHeight="14.4"/>
  <cols>
    <col min="1" max="1" width="36.44140625" customWidth="1"/>
    <col min="2" max="9" width="11.77734375" customWidth="1"/>
  </cols>
  <sheetData>
    <row r="1" spans="1:12">
      <c r="A1" s="35" t="s">
        <v>3219</v>
      </c>
    </row>
    <row r="3" spans="1:12">
      <c r="A3" s="215" t="s">
        <v>2526</v>
      </c>
      <c r="B3" s="3" t="s">
        <v>2839</v>
      </c>
      <c r="C3" s="3" t="s">
        <v>2840</v>
      </c>
      <c r="D3" s="3" t="s">
        <v>2841</v>
      </c>
      <c r="E3" s="3" t="s">
        <v>2842</v>
      </c>
      <c r="F3" s="3" t="s">
        <v>2843</v>
      </c>
      <c r="G3" s="3" t="s">
        <v>2844</v>
      </c>
      <c r="H3" s="3" t="s">
        <v>2845</v>
      </c>
      <c r="I3" s="3" t="s">
        <v>3215</v>
      </c>
      <c r="L3" s="1" t="s">
        <v>528</v>
      </c>
    </row>
    <row r="4" spans="1:12">
      <c r="A4" s="92" t="s">
        <v>13</v>
      </c>
      <c r="B4" s="454"/>
      <c r="C4" s="454"/>
      <c r="D4" s="454">
        <v>20083.8</v>
      </c>
      <c r="E4" s="454">
        <v>21916.9</v>
      </c>
      <c r="F4" s="454">
        <v>23791.9</v>
      </c>
      <c r="G4" s="454">
        <v>25970.6</v>
      </c>
      <c r="H4" s="454">
        <v>27072.3</v>
      </c>
      <c r="I4" s="454">
        <v>28187.599999999999</v>
      </c>
    </row>
    <row r="5" spans="1:12">
      <c r="A5" s="92" t="s">
        <v>12</v>
      </c>
      <c r="B5" s="454">
        <v>1071.2</v>
      </c>
      <c r="C5" s="454">
        <v>1208.4000000000001</v>
      </c>
      <c r="D5" s="454">
        <v>1282</v>
      </c>
      <c r="E5" s="454">
        <v>1301.0999999999999</v>
      </c>
      <c r="F5" s="454">
        <v>1349.2</v>
      </c>
      <c r="G5" s="454">
        <v>1414.4</v>
      </c>
      <c r="H5" s="454">
        <v>1458.3</v>
      </c>
      <c r="I5" s="454">
        <v>1442.5</v>
      </c>
    </row>
    <row r="6" spans="1:12">
      <c r="A6" s="92" t="s">
        <v>483</v>
      </c>
      <c r="B6" s="454"/>
      <c r="C6" s="454"/>
      <c r="D6" s="454"/>
      <c r="E6" s="454"/>
      <c r="F6" s="454"/>
      <c r="G6" s="454">
        <v>642.70000000000005</v>
      </c>
      <c r="H6" s="454">
        <v>654.9</v>
      </c>
      <c r="I6" s="454">
        <v>667.1</v>
      </c>
    </row>
    <row r="7" spans="1:12">
      <c r="A7" s="28" t="s">
        <v>573</v>
      </c>
      <c r="B7" s="454"/>
      <c r="C7" s="454"/>
      <c r="D7" s="454"/>
      <c r="E7" s="454"/>
      <c r="F7" s="454">
        <v>62244.800000000003</v>
      </c>
      <c r="G7" s="454">
        <v>67130.7</v>
      </c>
      <c r="H7" s="454">
        <v>72834.600000000006</v>
      </c>
      <c r="I7" s="454">
        <v>79406.100000000006</v>
      </c>
    </row>
    <row r="8" spans="1:12">
      <c r="A8" s="92" t="s">
        <v>482</v>
      </c>
      <c r="B8" s="454"/>
      <c r="C8" s="454"/>
      <c r="D8" s="454"/>
      <c r="E8" s="454"/>
      <c r="F8" s="454"/>
      <c r="G8" s="454">
        <v>702</v>
      </c>
      <c r="H8" s="454">
        <v>687.2</v>
      </c>
      <c r="I8" s="454">
        <v>671.9</v>
      </c>
    </row>
    <row r="9" spans="1:12">
      <c r="A9" s="92" t="s">
        <v>11</v>
      </c>
      <c r="B9" s="454"/>
      <c r="C9" s="454"/>
      <c r="D9" s="454"/>
      <c r="E9" s="454">
        <v>1092.5</v>
      </c>
      <c r="F9" s="454">
        <v>1158.5</v>
      </c>
      <c r="G9" s="454">
        <v>1225.2</v>
      </c>
      <c r="H9" s="454">
        <v>1291.9000000000001</v>
      </c>
      <c r="I9" s="454">
        <v>1306.3</v>
      </c>
    </row>
    <row r="10" spans="1:12">
      <c r="A10" s="92" t="s">
        <v>10</v>
      </c>
      <c r="B10" s="454"/>
      <c r="C10" s="454"/>
      <c r="D10" s="454"/>
      <c r="E10" s="454">
        <v>15577</v>
      </c>
      <c r="F10" s="454">
        <v>16405</v>
      </c>
      <c r="G10" s="454">
        <v>17246</v>
      </c>
      <c r="H10" s="454">
        <v>18759.400000000001</v>
      </c>
      <c r="I10" s="454">
        <v>20303.2</v>
      </c>
    </row>
    <row r="11" spans="1:12">
      <c r="A11" s="92" t="s">
        <v>9</v>
      </c>
      <c r="B11" s="454">
        <v>13237.3</v>
      </c>
      <c r="C11" s="454">
        <v>13781.7</v>
      </c>
      <c r="D11" s="454">
        <v>14365.3</v>
      </c>
      <c r="E11" s="454">
        <v>14484.5</v>
      </c>
      <c r="F11" s="454">
        <v>15082.1</v>
      </c>
      <c r="G11" s="454">
        <v>15744.8</v>
      </c>
      <c r="H11" s="454">
        <v>16386.599999999999</v>
      </c>
      <c r="I11" s="454">
        <v>16684.099999999999</v>
      </c>
    </row>
    <row r="12" spans="1:12">
      <c r="A12" s="92" t="s">
        <v>8</v>
      </c>
      <c r="B12" s="454">
        <v>168.1</v>
      </c>
      <c r="C12" s="454">
        <v>215.3</v>
      </c>
      <c r="D12" s="454">
        <v>238.9</v>
      </c>
      <c r="E12" s="454">
        <v>267.89999999999998</v>
      </c>
      <c r="F12" s="454">
        <v>313.3</v>
      </c>
      <c r="G12" s="454">
        <v>366.4</v>
      </c>
      <c r="H12" s="454">
        <v>415.2</v>
      </c>
      <c r="I12" s="454">
        <v>405</v>
      </c>
    </row>
    <row r="13" spans="1:12">
      <c r="A13" s="92" t="s">
        <v>6</v>
      </c>
      <c r="B13" s="454"/>
      <c r="C13" s="454"/>
      <c r="D13" s="454"/>
      <c r="E13" s="454"/>
      <c r="F13" s="454"/>
      <c r="G13" s="454"/>
      <c r="H13" s="454"/>
      <c r="I13" s="454"/>
    </row>
    <row r="14" spans="1:12">
      <c r="A14" s="92" t="s">
        <v>17</v>
      </c>
      <c r="B14" s="454">
        <v>1214</v>
      </c>
      <c r="C14" s="454">
        <v>1260.4000000000001</v>
      </c>
      <c r="D14" s="454">
        <v>1308.4000000000001</v>
      </c>
      <c r="E14" s="454">
        <v>1357.8</v>
      </c>
      <c r="F14" s="454">
        <v>1408.7</v>
      </c>
      <c r="G14" s="454">
        <v>1441.1</v>
      </c>
      <c r="H14" s="454">
        <v>1459.2</v>
      </c>
      <c r="I14" s="454">
        <v>1457.9</v>
      </c>
    </row>
    <row r="15" spans="1:12">
      <c r="A15" s="92" t="s">
        <v>4</v>
      </c>
      <c r="B15" s="454"/>
      <c r="C15" s="454"/>
      <c r="D15" s="454"/>
      <c r="E15" s="454"/>
      <c r="F15" s="454"/>
      <c r="G15" s="454"/>
      <c r="H15" s="454"/>
      <c r="I15" s="454"/>
    </row>
    <row r="16" spans="1:12">
      <c r="A16" s="92" t="s">
        <v>3</v>
      </c>
      <c r="B16" s="454"/>
      <c r="C16" s="454"/>
      <c r="D16" s="454"/>
      <c r="E16" s="454">
        <v>9963.2000000000007</v>
      </c>
      <c r="F16" s="454">
        <v>10564.5</v>
      </c>
      <c r="G16" s="454">
        <v>11164.3</v>
      </c>
      <c r="H16" s="454">
        <v>11396.6</v>
      </c>
      <c r="I16" s="454">
        <v>11643.6</v>
      </c>
    </row>
    <row r="17" spans="1:10">
      <c r="A17" s="92" t="s">
        <v>32</v>
      </c>
      <c r="B17" s="454">
        <v>25689.9</v>
      </c>
      <c r="C17" s="454">
        <v>29933.5</v>
      </c>
      <c r="D17" s="454">
        <v>31865.1</v>
      </c>
      <c r="E17" s="454">
        <v>32596.400000000001</v>
      </c>
      <c r="F17" s="454">
        <v>33744.6</v>
      </c>
      <c r="G17" s="454">
        <v>35565.1</v>
      </c>
      <c r="H17" s="454">
        <v>37358.300000000003</v>
      </c>
      <c r="I17" s="454">
        <v>38102.5</v>
      </c>
    </row>
    <row r="18" spans="1:10">
      <c r="A18" s="92" t="s">
        <v>1</v>
      </c>
      <c r="B18" s="454"/>
      <c r="C18" s="454"/>
      <c r="D18" s="454"/>
      <c r="E18" s="454"/>
      <c r="F18" s="454"/>
      <c r="G18" s="454"/>
      <c r="H18" s="454"/>
      <c r="I18" s="454"/>
    </row>
    <row r="19" spans="1:10">
      <c r="A19" s="92" t="s">
        <v>23</v>
      </c>
      <c r="B19" s="454">
        <v>9156.2000000000007</v>
      </c>
      <c r="C19" s="454">
        <v>9646.6</v>
      </c>
      <c r="D19" s="454">
        <v>9886.7000000000007</v>
      </c>
      <c r="E19" s="454">
        <v>10044.700000000001</v>
      </c>
      <c r="F19" s="454">
        <v>10715.9</v>
      </c>
      <c r="G19" s="454">
        <v>11443.3</v>
      </c>
      <c r="H19" s="454">
        <v>11771.7</v>
      </c>
      <c r="I19" s="454">
        <v>11541.9</v>
      </c>
    </row>
    <row r="21" spans="1:10">
      <c r="A21" s="242" t="s">
        <v>1126</v>
      </c>
    </row>
    <row r="22" spans="1:10">
      <c r="A22" s="17" t="s">
        <v>3216</v>
      </c>
    </row>
    <row r="24" spans="1:10">
      <c r="J24" s="633"/>
    </row>
  </sheetData>
  <conditionalFormatting sqref="B4:I19">
    <cfRule type="expression" dxfId="19" priority="1" stopIfTrue="1">
      <formula>ISNA(ACTIVECELL)</formula>
    </cfRule>
  </conditionalFormatting>
  <hyperlinks>
    <hyperlink ref="L3" location="Content!A1" display="Back to content page" xr:uid="{7143AFC9-CF12-49AA-9F04-431C60D56266}"/>
  </hyperlinks>
  <pageMargins left="0.7" right="0.7" top="0.75" bottom="0.75" header="0.3" footer="0.3"/>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13C83-1AFC-4DC4-BB36-4362DEF222E7}">
  <dimension ref="A1:K24"/>
  <sheetViews>
    <sheetView workbookViewId="0">
      <selection activeCell="B4" sqref="B4:I19"/>
    </sheetView>
  </sheetViews>
  <sheetFormatPr defaultRowHeight="14.4"/>
  <cols>
    <col min="1" max="1" width="36.109375" customWidth="1"/>
    <col min="2" max="9" width="11.88671875" customWidth="1"/>
  </cols>
  <sheetData>
    <row r="1" spans="1:11">
      <c r="A1" s="35" t="s">
        <v>3218</v>
      </c>
    </row>
    <row r="3" spans="1:11">
      <c r="A3" s="215" t="s">
        <v>2526</v>
      </c>
      <c r="B3" s="3" t="s">
        <v>2839</v>
      </c>
      <c r="C3" s="3" t="s">
        <v>2840</v>
      </c>
      <c r="D3" s="3" t="s">
        <v>2841</v>
      </c>
      <c r="E3" s="3" t="s">
        <v>2842</v>
      </c>
      <c r="F3" s="3" t="s">
        <v>2843</v>
      </c>
      <c r="G3" s="3" t="s">
        <v>2844</v>
      </c>
      <c r="H3" s="3" t="s">
        <v>2845</v>
      </c>
      <c r="I3" s="3" t="s">
        <v>3215</v>
      </c>
      <c r="K3" s="1" t="s">
        <v>528</v>
      </c>
    </row>
    <row r="4" spans="1:11">
      <c r="A4" s="92" t="s">
        <v>13</v>
      </c>
      <c r="B4" s="300"/>
      <c r="C4" s="300"/>
      <c r="D4" s="300">
        <v>66.5</v>
      </c>
      <c r="E4" s="300">
        <v>70.099999999999994</v>
      </c>
      <c r="F4" s="300">
        <v>73.5</v>
      </c>
      <c r="G4" s="300">
        <v>77.7</v>
      </c>
      <c r="H4" s="300">
        <v>78.5</v>
      </c>
      <c r="I4" s="300">
        <v>79.2</v>
      </c>
    </row>
    <row r="5" spans="1:11">
      <c r="A5" s="92" t="s">
        <v>12</v>
      </c>
      <c r="B5" s="300">
        <v>46.5</v>
      </c>
      <c r="C5" s="300">
        <v>51.4</v>
      </c>
      <c r="D5" s="300">
        <v>53.4</v>
      </c>
      <c r="E5" s="300">
        <v>53.1</v>
      </c>
      <c r="F5" s="300">
        <v>54</v>
      </c>
      <c r="G5" s="300">
        <v>55.6</v>
      </c>
      <c r="H5" s="300">
        <v>56.3</v>
      </c>
      <c r="I5" s="300">
        <v>54.8</v>
      </c>
    </row>
    <row r="6" spans="1:11">
      <c r="A6" s="28" t="s">
        <v>483</v>
      </c>
      <c r="B6" s="300"/>
      <c r="C6" s="300"/>
      <c r="D6" s="300"/>
      <c r="E6" s="300"/>
      <c r="F6" s="300"/>
      <c r="G6" s="300">
        <v>79.7</v>
      </c>
      <c r="H6" s="300">
        <v>79.7</v>
      </c>
      <c r="I6" s="300">
        <v>79.7</v>
      </c>
    </row>
    <row r="7" spans="1:11">
      <c r="A7" s="92" t="s">
        <v>573</v>
      </c>
      <c r="B7" s="300"/>
      <c r="C7" s="300"/>
      <c r="D7" s="300"/>
      <c r="E7" s="300"/>
      <c r="F7" s="300">
        <v>69.2</v>
      </c>
      <c r="G7" s="300">
        <v>72.3</v>
      </c>
      <c r="H7" s="300">
        <v>75.900000000000006</v>
      </c>
      <c r="I7" s="300">
        <v>80.2</v>
      </c>
    </row>
    <row r="8" spans="1:11">
      <c r="A8" s="92" t="s">
        <v>482</v>
      </c>
      <c r="B8" s="300"/>
      <c r="C8" s="300"/>
      <c r="D8" s="300"/>
      <c r="E8" s="300"/>
      <c r="F8" s="300"/>
      <c r="G8" s="300">
        <v>59.4</v>
      </c>
      <c r="H8" s="300">
        <v>57.7</v>
      </c>
      <c r="I8" s="300">
        <v>55.9</v>
      </c>
    </row>
    <row r="9" spans="1:11">
      <c r="A9" s="92" t="s">
        <v>11</v>
      </c>
      <c r="B9" s="300"/>
      <c r="C9" s="300"/>
      <c r="D9" s="300"/>
      <c r="E9" s="300">
        <v>49.7</v>
      </c>
      <c r="F9" s="300">
        <v>52</v>
      </c>
      <c r="G9" s="300">
        <v>54.4</v>
      </c>
      <c r="H9" s="300">
        <v>56.7</v>
      </c>
      <c r="I9" s="300">
        <v>56.7</v>
      </c>
    </row>
    <row r="10" spans="1:11">
      <c r="A10" s="92" t="s">
        <v>10</v>
      </c>
      <c r="B10" s="300"/>
      <c r="C10" s="300"/>
      <c r="D10" s="300"/>
      <c r="E10" s="300">
        <v>58</v>
      </c>
      <c r="F10" s="300">
        <v>59.6</v>
      </c>
      <c r="G10" s="300">
        <v>61.1</v>
      </c>
      <c r="H10" s="300">
        <v>64.900000000000006</v>
      </c>
      <c r="I10" s="300">
        <v>68.599999999999994</v>
      </c>
    </row>
    <row r="11" spans="1:11">
      <c r="A11" s="92" t="s">
        <v>9</v>
      </c>
      <c r="B11" s="300">
        <v>78.099999999999994</v>
      </c>
      <c r="C11" s="300">
        <v>79.2</v>
      </c>
      <c r="D11" s="300">
        <v>80.3</v>
      </c>
      <c r="E11" s="300">
        <v>78.8</v>
      </c>
      <c r="F11" s="300">
        <v>79.900000000000006</v>
      </c>
      <c r="G11" s="300">
        <v>81.3</v>
      </c>
      <c r="H11" s="300">
        <v>82.4</v>
      </c>
      <c r="I11" s="300">
        <v>81.7</v>
      </c>
    </row>
    <row r="12" spans="1:11">
      <c r="A12" s="92" t="s">
        <v>8</v>
      </c>
      <c r="B12" s="300">
        <v>13</v>
      </c>
      <c r="C12" s="300">
        <v>16.600000000000001</v>
      </c>
      <c r="D12" s="300">
        <v>18.5</v>
      </c>
      <c r="E12" s="300">
        <v>20.7</v>
      </c>
      <c r="F12" s="300">
        <v>24.2</v>
      </c>
      <c r="G12" s="300">
        <v>28.2</v>
      </c>
      <c r="H12" s="300">
        <v>32</v>
      </c>
      <c r="I12" s="300">
        <v>31.2</v>
      </c>
    </row>
    <row r="13" spans="1:11">
      <c r="A13" s="92" t="s">
        <v>6</v>
      </c>
      <c r="B13" s="300"/>
      <c r="C13" s="300"/>
      <c r="D13" s="300"/>
      <c r="E13" s="300"/>
      <c r="F13" s="300"/>
      <c r="G13" s="300"/>
      <c r="H13" s="300"/>
      <c r="I13" s="300"/>
    </row>
    <row r="14" spans="1:11">
      <c r="A14" s="92" t="s">
        <v>17</v>
      </c>
      <c r="B14" s="300">
        <v>53.2</v>
      </c>
      <c r="C14" s="300">
        <v>54.2</v>
      </c>
      <c r="D14" s="300">
        <v>55.3</v>
      </c>
      <c r="E14" s="300">
        <v>56.4</v>
      </c>
      <c r="F14" s="300">
        <v>57.6</v>
      </c>
      <c r="G14" s="300">
        <v>57.9</v>
      </c>
      <c r="H14" s="300">
        <v>57.7</v>
      </c>
      <c r="I14" s="300">
        <v>56.8</v>
      </c>
    </row>
    <row r="15" spans="1:11">
      <c r="A15" s="92" t="s">
        <v>4</v>
      </c>
      <c r="B15" s="300">
        <v>14.3</v>
      </c>
      <c r="C15" s="300">
        <v>14.3</v>
      </c>
      <c r="D15" s="300">
        <v>14.3</v>
      </c>
      <c r="E15" s="300"/>
      <c r="F15" s="300"/>
      <c r="G15" s="300"/>
      <c r="H15" s="300">
        <v>14.7</v>
      </c>
      <c r="I15" s="300">
        <v>14.3</v>
      </c>
    </row>
    <row r="16" spans="1:11">
      <c r="A16" s="92" t="s">
        <v>3</v>
      </c>
      <c r="B16" s="300"/>
      <c r="C16" s="300"/>
      <c r="D16" s="300"/>
      <c r="E16" s="300">
        <v>17.399999999999999</v>
      </c>
      <c r="F16" s="300">
        <v>18.2</v>
      </c>
      <c r="G16" s="300">
        <v>19</v>
      </c>
      <c r="H16" s="300">
        <v>19.2</v>
      </c>
      <c r="I16" s="300">
        <v>19.399999999999999</v>
      </c>
    </row>
    <row r="17" spans="1:10">
      <c r="A17" s="92" t="s">
        <v>32</v>
      </c>
      <c r="B17" s="300">
        <v>48.9</v>
      </c>
      <c r="C17" s="300">
        <v>55</v>
      </c>
      <c r="D17" s="300">
        <v>56.6</v>
      </c>
      <c r="E17" s="300">
        <v>56.1</v>
      </c>
      <c r="F17" s="300">
        <v>56.3</v>
      </c>
      <c r="G17" s="300">
        <v>57.6</v>
      </c>
      <c r="H17" s="300">
        <v>58.7</v>
      </c>
      <c r="I17" s="300">
        <v>58.2</v>
      </c>
    </row>
    <row r="18" spans="1:10">
      <c r="A18" s="92" t="s">
        <v>1</v>
      </c>
      <c r="B18" s="300"/>
      <c r="C18" s="300"/>
      <c r="D18" s="300"/>
      <c r="E18" s="300"/>
      <c r="F18" s="300"/>
      <c r="G18" s="300"/>
      <c r="H18" s="300"/>
      <c r="I18" s="300"/>
    </row>
    <row r="19" spans="1:10">
      <c r="A19" s="92" t="s">
        <v>23</v>
      </c>
      <c r="B19" s="300">
        <v>64.7</v>
      </c>
      <c r="C19" s="300">
        <v>66.7</v>
      </c>
      <c r="D19" s="300">
        <v>67</v>
      </c>
      <c r="E19" s="300">
        <v>66.7</v>
      </c>
      <c r="F19" s="300">
        <v>69.8</v>
      </c>
      <c r="G19" s="300">
        <v>73</v>
      </c>
      <c r="H19" s="300">
        <v>73.599999999999994</v>
      </c>
      <c r="I19" s="300">
        <v>70.7</v>
      </c>
    </row>
    <row r="21" spans="1:10">
      <c r="A21" s="242" t="s">
        <v>1126</v>
      </c>
    </row>
    <row r="22" spans="1:10">
      <c r="A22" s="17" t="s">
        <v>3216</v>
      </c>
    </row>
    <row r="24" spans="1:10">
      <c r="J24" s="633"/>
    </row>
  </sheetData>
  <conditionalFormatting sqref="B4:I19">
    <cfRule type="expression" dxfId="18" priority="1" stopIfTrue="1">
      <formula>ISNA(ACTIVECELL)</formula>
    </cfRule>
  </conditionalFormatting>
  <hyperlinks>
    <hyperlink ref="K3" location="Content!A1" display="Back to content page" xr:uid="{2570CDEB-4D80-4315-9433-59566EAE9D3E}"/>
  </hyperlinks>
  <pageMargins left="0.7" right="0.7" top="0.75" bottom="0.75" header="0.3" footer="0.3"/>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1B436-098E-4539-87FD-9A715A65E296}">
  <dimension ref="A1:Z22"/>
  <sheetViews>
    <sheetView topLeftCell="D1" workbookViewId="0">
      <selection activeCell="O4" sqref="O4:X19"/>
    </sheetView>
  </sheetViews>
  <sheetFormatPr defaultRowHeight="14.4"/>
  <cols>
    <col min="1" max="1" width="19.33203125" customWidth="1"/>
  </cols>
  <sheetData>
    <row r="1" spans="1:26">
      <c r="A1" s="35" t="s">
        <v>2883</v>
      </c>
    </row>
    <row r="3" spans="1:26">
      <c r="A3" s="215" t="s">
        <v>2526</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c r="X3" s="3">
        <v>2022</v>
      </c>
      <c r="Z3" s="1" t="s">
        <v>528</v>
      </c>
    </row>
    <row r="4" spans="1:26">
      <c r="A4" s="92" t="s">
        <v>13</v>
      </c>
      <c r="B4" s="300">
        <v>82.5</v>
      </c>
      <c r="C4" s="300">
        <v>91.2</v>
      </c>
      <c r="D4" s="300">
        <v>99.6</v>
      </c>
      <c r="E4" s="300">
        <v>107</v>
      </c>
      <c r="F4" s="300">
        <v>112.8</v>
      </c>
      <c r="G4" s="300">
        <v>116.9</v>
      </c>
      <c r="H4" s="300">
        <v>119.7</v>
      </c>
      <c r="I4" s="300">
        <v>121.9</v>
      </c>
      <c r="J4" s="300">
        <v>124.1</v>
      </c>
      <c r="K4" s="300">
        <v>127.1</v>
      </c>
      <c r="L4" s="300">
        <v>130.9</v>
      </c>
      <c r="M4" s="300">
        <v>135.5</v>
      </c>
      <c r="N4" s="300">
        <v>141.1</v>
      </c>
      <c r="O4" s="300">
        <v>147.69999999999999</v>
      </c>
      <c r="P4" s="300">
        <v>155.30000000000001</v>
      </c>
      <c r="Q4" s="300">
        <v>163.9</v>
      </c>
      <c r="R4" s="300">
        <v>173.3</v>
      </c>
      <c r="S4" s="300">
        <v>183.4</v>
      </c>
      <c r="T4" s="300">
        <v>193.9</v>
      </c>
      <c r="U4" s="300">
        <v>204.8</v>
      </c>
      <c r="V4" s="300">
        <v>216</v>
      </c>
      <c r="W4" s="300">
        <v>227.9</v>
      </c>
      <c r="X4" s="300">
        <v>239.7</v>
      </c>
    </row>
    <row r="5" spans="1:26">
      <c r="A5" s="92" t="s">
        <v>12</v>
      </c>
      <c r="B5" s="300">
        <v>22</v>
      </c>
      <c r="C5" s="300">
        <v>22.4</v>
      </c>
      <c r="D5" s="300">
        <v>22.8</v>
      </c>
      <c r="E5" s="300">
        <v>23.3</v>
      </c>
      <c r="F5" s="300">
        <v>23.8</v>
      </c>
      <c r="G5" s="300">
        <v>24.3</v>
      </c>
      <c r="H5" s="300">
        <v>24.9</v>
      </c>
      <c r="I5" s="300">
        <v>25.6</v>
      </c>
      <c r="J5" s="300">
        <v>26.2</v>
      </c>
      <c r="K5" s="300">
        <v>26.9</v>
      </c>
      <c r="L5" s="300">
        <v>27.7</v>
      </c>
      <c r="M5" s="300">
        <v>28.3</v>
      </c>
      <c r="N5" s="300">
        <v>28.8</v>
      </c>
      <c r="O5" s="300">
        <v>29.4</v>
      </c>
      <c r="P5" s="300">
        <v>29.7</v>
      </c>
      <c r="Q5" s="300">
        <v>29.9</v>
      </c>
      <c r="R5" s="300">
        <v>29.9</v>
      </c>
      <c r="S5" s="300">
        <v>29.8</v>
      </c>
      <c r="T5" s="300">
        <v>29.6</v>
      </c>
      <c r="U5" s="300">
        <v>29.6</v>
      </c>
      <c r="V5" s="300">
        <v>29.7</v>
      </c>
      <c r="W5" s="300">
        <v>29.8</v>
      </c>
      <c r="X5" s="300">
        <v>29.9</v>
      </c>
    </row>
    <row r="6" spans="1:26">
      <c r="A6" s="92" t="s">
        <v>483</v>
      </c>
      <c r="B6" s="300">
        <v>12.2</v>
      </c>
      <c r="C6" s="300">
        <v>13.6</v>
      </c>
      <c r="D6" s="300">
        <v>14.8</v>
      </c>
      <c r="E6" s="300">
        <v>15.5</v>
      </c>
      <c r="F6" s="300">
        <v>15.6</v>
      </c>
      <c r="G6" s="300">
        <v>15.3</v>
      </c>
      <c r="H6" s="300">
        <v>14.8</v>
      </c>
      <c r="I6" s="300">
        <v>14.1</v>
      </c>
      <c r="J6" s="300">
        <v>13.6</v>
      </c>
      <c r="K6" s="300">
        <v>13.1</v>
      </c>
      <c r="L6" s="300">
        <v>12.6</v>
      </c>
      <c r="M6" s="300">
        <v>12.2</v>
      </c>
      <c r="N6" s="300">
        <v>11.8</v>
      </c>
      <c r="O6" s="300">
        <v>11.5</v>
      </c>
      <c r="P6" s="300">
        <v>11.2</v>
      </c>
      <c r="Q6" s="300">
        <v>10.9</v>
      </c>
      <c r="R6" s="300">
        <v>10.6</v>
      </c>
      <c r="S6" s="300">
        <v>10.3</v>
      </c>
      <c r="T6" s="300">
        <v>10</v>
      </c>
      <c r="U6" s="300">
        <v>9.6999999999999993</v>
      </c>
      <c r="V6" s="300">
        <v>9.4</v>
      </c>
      <c r="W6" s="300">
        <v>9.1</v>
      </c>
      <c r="X6" s="300">
        <v>8.8000000000000007</v>
      </c>
    </row>
    <row r="7" spans="1:26">
      <c r="A7" s="28" t="s">
        <v>573</v>
      </c>
      <c r="B7" s="300">
        <v>596.70000000000005</v>
      </c>
      <c r="C7" s="300">
        <v>641.29999999999995</v>
      </c>
      <c r="D7" s="300">
        <v>679.8</v>
      </c>
      <c r="E7" s="300">
        <v>706.6</v>
      </c>
      <c r="F7" s="300">
        <v>717.3</v>
      </c>
      <c r="G7" s="300">
        <v>714.1</v>
      </c>
      <c r="H7" s="300">
        <v>701</v>
      </c>
      <c r="I7" s="300">
        <v>682.9</v>
      </c>
      <c r="J7" s="300">
        <v>664.3</v>
      </c>
      <c r="K7" s="300">
        <v>648.1</v>
      </c>
      <c r="L7" s="300">
        <v>634.70000000000005</v>
      </c>
      <c r="M7" s="300">
        <v>624.79999999999995</v>
      </c>
      <c r="N7" s="300">
        <v>619.5</v>
      </c>
      <c r="O7" s="300">
        <v>616.9</v>
      </c>
      <c r="P7" s="300">
        <v>617</v>
      </c>
      <c r="Q7" s="300">
        <v>619.5</v>
      </c>
      <c r="R7" s="300">
        <v>622.70000000000005</v>
      </c>
      <c r="S7" s="300">
        <v>625.20000000000005</v>
      </c>
      <c r="T7" s="300">
        <v>628.70000000000005</v>
      </c>
      <c r="U7" s="300">
        <v>634.1</v>
      </c>
      <c r="V7" s="300">
        <v>641.20000000000005</v>
      </c>
      <c r="W7" s="300">
        <v>651.70000000000005</v>
      </c>
      <c r="X7" s="300">
        <v>664.6</v>
      </c>
    </row>
    <row r="8" spans="1:26">
      <c r="A8" s="92" t="s">
        <v>482</v>
      </c>
      <c r="B8" s="300">
        <v>19</v>
      </c>
      <c r="C8" s="300">
        <v>18.8</v>
      </c>
      <c r="D8" s="300">
        <v>18.7</v>
      </c>
      <c r="E8" s="300">
        <v>18.600000000000001</v>
      </c>
      <c r="F8" s="300">
        <v>18.399999999999999</v>
      </c>
      <c r="G8" s="300">
        <v>18.2</v>
      </c>
      <c r="H8" s="300">
        <v>17.899999999999999</v>
      </c>
      <c r="I8" s="300">
        <v>17.600000000000001</v>
      </c>
      <c r="J8" s="300">
        <v>17.2</v>
      </c>
      <c r="K8" s="300">
        <v>16.8</v>
      </c>
      <c r="L8" s="300">
        <v>16.3</v>
      </c>
      <c r="M8" s="300">
        <v>15.8</v>
      </c>
      <c r="N8" s="300">
        <v>15.4</v>
      </c>
      <c r="O8" s="300">
        <v>14.9</v>
      </c>
      <c r="P8" s="300">
        <v>14.3</v>
      </c>
      <c r="Q8" s="300">
        <v>13.8</v>
      </c>
      <c r="R8" s="300">
        <v>13.3</v>
      </c>
      <c r="S8" s="300">
        <v>12.8</v>
      </c>
      <c r="T8" s="300">
        <v>12.4</v>
      </c>
      <c r="U8" s="300">
        <v>11.9</v>
      </c>
      <c r="V8" s="300">
        <v>11.5</v>
      </c>
      <c r="W8" s="300">
        <v>11.2</v>
      </c>
      <c r="X8" s="300">
        <v>11</v>
      </c>
    </row>
    <row r="9" spans="1:26">
      <c r="A9" s="92" t="s">
        <v>11</v>
      </c>
      <c r="B9" s="300">
        <v>18.100000000000001</v>
      </c>
      <c r="C9" s="300">
        <v>18.100000000000001</v>
      </c>
      <c r="D9" s="300">
        <v>18</v>
      </c>
      <c r="E9" s="300">
        <v>17.899999999999999</v>
      </c>
      <c r="F9" s="300">
        <v>17.899999999999999</v>
      </c>
      <c r="G9" s="300">
        <v>17.8</v>
      </c>
      <c r="H9" s="300">
        <v>17.7</v>
      </c>
      <c r="I9" s="300">
        <v>17.8</v>
      </c>
      <c r="J9" s="300">
        <v>17.8</v>
      </c>
      <c r="K9" s="300">
        <v>17.899999999999999</v>
      </c>
      <c r="L9" s="300">
        <v>18</v>
      </c>
      <c r="M9" s="300">
        <v>18.2</v>
      </c>
      <c r="N9" s="300">
        <v>18.399999999999999</v>
      </c>
      <c r="O9" s="300">
        <v>18.7</v>
      </c>
      <c r="P9" s="300">
        <v>19</v>
      </c>
      <c r="Q9" s="300">
        <v>19.2</v>
      </c>
      <c r="R9" s="300">
        <v>19.399999999999999</v>
      </c>
      <c r="S9" s="300">
        <v>19.399999999999999</v>
      </c>
      <c r="T9" s="300">
        <v>19.399999999999999</v>
      </c>
      <c r="U9" s="300">
        <v>19.2</v>
      </c>
      <c r="V9" s="300">
        <v>19.100000000000001</v>
      </c>
      <c r="W9" s="300">
        <v>19</v>
      </c>
      <c r="X9" s="300">
        <v>18.899999999999999</v>
      </c>
    </row>
    <row r="10" spans="1:26">
      <c r="A10" s="92" t="s">
        <v>10</v>
      </c>
      <c r="B10" s="300">
        <v>98.5</v>
      </c>
      <c r="C10" s="300">
        <v>104.1</v>
      </c>
      <c r="D10" s="300">
        <v>107.4</v>
      </c>
      <c r="E10" s="300">
        <v>108</v>
      </c>
      <c r="F10" s="300">
        <v>105.9</v>
      </c>
      <c r="G10" s="300">
        <v>101.7</v>
      </c>
      <c r="H10" s="300">
        <v>96.4</v>
      </c>
      <c r="I10" s="300">
        <v>90.7</v>
      </c>
      <c r="J10" s="300">
        <v>85.2</v>
      </c>
      <c r="K10" s="300">
        <v>80</v>
      </c>
      <c r="L10" s="300">
        <v>75.400000000000006</v>
      </c>
      <c r="M10" s="300">
        <v>71.099999999999994</v>
      </c>
      <c r="N10" s="300">
        <v>67.5</v>
      </c>
      <c r="O10" s="300">
        <v>64.400000000000006</v>
      </c>
      <c r="P10" s="300">
        <v>62.1</v>
      </c>
      <c r="Q10" s="300">
        <v>60.4</v>
      </c>
      <c r="R10" s="300">
        <v>59.4</v>
      </c>
      <c r="S10" s="300">
        <v>59.2</v>
      </c>
      <c r="T10" s="300">
        <v>59.4</v>
      </c>
      <c r="U10" s="300">
        <v>60.2</v>
      </c>
      <c r="V10" s="300">
        <v>61.4</v>
      </c>
      <c r="W10" s="300">
        <v>63</v>
      </c>
      <c r="X10" s="300">
        <v>65.099999999999994</v>
      </c>
    </row>
    <row r="11" spans="1:26">
      <c r="A11" s="92" t="s">
        <v>9</v>
      </c>
      <c r="B11" s="300">
        <v>250.3</v>
      </c>
      <c r="C11" s="300">
        <v>257.2</v>
      </c>
      <c r="D11" s="300">
        <v>259.39999999999998</v>
      </c>
      <c r="E11" s="300">
        <v>255.8</v>
      </c>
      <c r="F11" s="300">
        <v>246</v>
      </c>
      <c r="G11" s="300">
        <v>232.1</v>
      </c>
      <c r="H11" s="300">
        <v>215.8</v>
      </c>
      <c r="I11" s="300">
        <v>198.6</v>
      </c>
      <c r="J11" s="300">
        <v>182.5</v>
      </c>
      <c r="K11" s="300">
        <v>168.4</v>
      </c>
      <c r="L11" s="300">
        <v>155.9</v>
      </c>
      <c r="M11" s="300">
        <v>145.30000000000001</v>
      </c>
      <c r="N11" s="300">
        <v>136.6</v>
      </c>
      <c r="O11" s="300">
        <v>129.6</v>
      </c>
      <c r="P11" s="300">
        <v>124.1</v>
      </c>
      <c r="Q11" s="300">
        <v>119.8</v>
      </c>
      <c r="R11" s="300">
        <v>116.3</v>
      </c>
      <c r="S11" s="300">
        <v>113.2</v>
      </c>
      <c r="T11" s="300">
        <v>111.6</v>
      </c>
      <c r="U11" s="300">
        <v>111.4</v>
      </c>
      <c r="V11" s="300">
        <v>112.9</v>
      </c>
      <c r="W11" s="300">
        <v>116.1</v>
      </c>
      <c r="X11" s="300">
        <v>121.2</v>
      </c>
    </row>
    <row r="12" spans="1:26">
      <c r="A12" s="92" t="s">
        <v>8</v>
      </c>
      <c r="B12" s="300">
        <v>8.9</v>
      </c>
      <c r="C12" s="300">
        <v>9.4</v>
      </c>
      <c r="D12" s="300">
        <v>9.9</v>
      </c>
      <c r="E12" s="300">
        <v>10.199999999999999</v>
      </c>
      <c r="F12" s="300">
        <v>10.3</v>
      </c>
      <c r="G12" s="300">
        <v>10.1</v>
      </c>
      <c r="H12" s="300">
        <v>9.6999999999999993</v>
      </c>
      <c r="I12" s="300">
        <v>9</v>
      </c>
      <c r="J12" s="300">
        <v>8.4</v>
      </c>
      <c r="K12" s="300">
        <v>7.7</v>
      </c>
      <c r="L12" s="300">
        <v>7</v>
      </c>
      <c r="M12" s="300">
        <v>6.5</v>
      </c>
      <c r="N12" s="300">
        <v>6.1</v>
      </c>
      <c r="O12" s="300">
        <v>5.7</v>
      </c>
      <c r="P12" s="300">
        <v>5.4</v>
      </c>
      <c r="Q12" s="300">
        <v>5.2</v>
      </c>
      <c r="R12" s="300">
        <v>4.9000000000000004</v>
      </c>
      <c r="S12" s="300">
        <v>4.8</v>
      </c>
      <c r="T12" s="300">
        <v>4.5999999999999996</v>
      </c>
      <c r="U12" s="300">
        <v>4.5999999999999996</v>
      </c>
      <c r="V12" s="300">
        <v>4.5</v>
      </c>
      <c r="W12" s="300">
        <v>4.5</v>
      </c>
      <c r="X12" s="300">
        <v>4.5</v>
      </c>
    </row>
    <row r="13" spans="1:26">
      <c r="A13" s="92" t="s">
        <v>6</v>
      </c>
      <c r="B13" s="300">
        <v>205.7</v>
      </c>
      <c r="C13" s="300">
        <v>224.8</v>
      </c>
      <c r="D13" s="300">
        <v>241</v>
      </c>
      <c r="E13" s="300">
        <v>252.6</v>
      </c>
      <c r="F13" s="300">
        <v>258.2</v>
      </c>
      <c r="G13" s="300">
        <v>258.10000000000002</v>
      </c>
      <c r="H13" s="300">
        <v>254.1</v>
      </c>
      <c r="I13" s="300">
        <v>248.7</v>
      </c>
      <c r="J13" s="300">
        <v>243.4</v>
      </c>
      <c r="K13" s="300">
        <v>240</v>
      </c>
      <c r="L13" s="300">
        <v>238.6</v>
      </c>
      <c r="M13" s="300">
        <v>238.2</v>
      </c>
      <c r="N13" s="300">
        <v>238.6</v>
      </c>
      <c r="O13" s="300">
        <v>240.1</v>
      </c>
      <c r="P13" s="300">
        <v>242.1</v>
      </c>
      <c r="Q13" s="300">
        <v>245.1</v>
      </c>
      <c r="R13" s="300">
        <v>250.1</v>
      </c>
      <c r="S13" s="300">
        <v>257</v>
      </c>
      <c r="T13" s="300">
        <v>264.7</v>
      </c>
      <c r="U13" s="300">
        <v>272.7</v>
      </c>
      <c r="V13" s="300">
        <v>280.8</v>
      </c>
      <c r="W13" s="300">
        <v>288.5</v>
      </c>
      <c r="X13" s="300">
        <v>295.5</v>
      </c>
    </row>
    <row r="14" spans="1:26">
      <c r="A14" s="92" t="s">
        <v>17</v>
      </c>
      <c r="B14" s="300">
        <v>10.3</v>
      </c>
      <c r="C14" s="300">
        <v>10.3</v>
      </c>
      <c r="D14" s="300">
        <v>10.199999999999999</v>
      </c>
      <c r="E14" s="300">
        <v>10.199999999999999</v>
      </c>
      <c r="F14" s="300">
        <v>10.199999999999999</v>
      </c>
      <c r="G14" s="300">
        <v>10.199999999999999</v>
      </c>
      <c r="H14" s="300">
        <v>10.3</v>
      </c>
      <c r="I14" s="300">
        <v>10.4</v>
      </c>
      <c r="J14" s="300">
        <v>10.7</v>
      </c>
      <c r="K14" s="300">
        <v>11.1</v>
      </c>
      <c r="L14" s="300">
        <v>11.5</v>
      </c>
      <c r="M14" s="300">
        <v>12</v>
      </c>
      <c r="N14" s="300">
        <v>12.6</v>
      </c>
      <c r="O14" s="300">
        <v>13.2</v>
      </c>
      <c r="P14" s="300">
        <v>13.8</v>
      </c>
      <c r="Q14" s="300">
        <v>14.4</v>
      </c>
      <c r="R14" s="300">
        <v>14.9</v>
      </c>
      <c r="S14" s="300">
        <v>15.5</v>
      </c>
      <c r="T14" s="300">
        <v>16</v>
      </c>
      <c r="U14" s="300">
        <v>16.399999999999999</v>
      </c>
      <c r="V14" s="300">
        <v>16.899999999999999</v>
      </c>
      <c r="W14" s="300">
        <v>17.3</v>
      </c>
      <c r="X14" s="300">
        <v>17.8</v>
      </c>
    </row>
    <row r="15" spans="1:26">
      <c r="A15" s="92" t="s">
        <v>4</v>
      </c>
      <c r="B15" s="300">
        <v>0.8</v>
      </c>
      <c r="C15" s="300">
        <v>0.8</v>
      </c>
      <c r="D15" s="300">
        <v>0.8</v>
      </c>
      <c r="E15" s="300">
        <v>0.9</v>
      </c>
      <c r="F15" s="300">
        <v>0.9</v>
      </c>
      <c r="G15" s="300">
        <v>0.9</v>
      </c>
      <c r="H15" s="300">
        <v>0.9</v>
      </c>
      <c r="I15" s="300">
        <v>0.9</v>
      </c>
      <c r="J15" s="300">
        <v>0.9</v>
      </c>
      <c r="K15" s="300">
        <v>0.9</v>
      </c>
      <c r="L15" s="300">
        <v>0.8</v>
      </c>
      <c r="M15" s="300">
        <v>0.8</v>
      </c>
      <c r="N15" s="300">
        <v>0.8</v>
      </c>
      <c r="O15" s="300">
        <v>0.8</v>
      </c>
      <c r="P15" s="300">
        <v>0.8</v>
      </c>
      <c r="Q15" s="300">
        <v>0.8</v>
      </c>
      <c r="R15" s="300">
        <v>0.8</v>
      </c>
      <c r="S15" s="300">
        <v>0.8</v>
      </c>
      <c r="T15" s="300">
        <v>0.8</v>
      </c>
      <c r="U15" s="300">
        <v>0.8</v>
      </c>
      <c r="V15" s="300">
        <v>0.8</v>
      </c>
      <c r="W15" s="300">
        <v>0.8</v>
      </c>
      <c r="X15" s="300">
        <v>0.8</v>
      </c>
    </row>
    <row r="16" spans="1:26">
      <c r="A16" s="92" t="s">
        <v>3</v>
      </c>
      <c r="B16" s="300">
        <v>580.20000000000005</v>
      </c>
      <c r="C16" s="300">
        <v>567.79999999999995</v>
      </c>
      <c r="D16" s="300">
        <v>559.5</v>
      </c>
      <c r="E16" s="300">
        <v>555.79999999999995</v>
      </c>
      <c r="F16" s="300">
        <v>557.6</v>
      </c>
      <c r="G16" s="300">
        <v>566.79999999999995</v>
      </c>
      <c r="H16" s="300">
        <v>584.79999999999995</v>
      </c>
      <c r="I16" s="300">
        <v>610.6</v>
      </c>
      <c r="J16" s="300">
        <v>644.9</v>
      </c>
      <c r="K16" s="300">
        <v>678.2</v>
      </c>
      <c r="L16" s="300">
        <v>703.1</v>
      </c>
      <c r="M16" s="300">
        <v>722.2</v>
      </c>
      <c r="N16" s="300">
        <v>735.9</v>
      </c>
      <c r="O16" s="300">
        <v>740.5</v>
      </c>
      <c r="P16" s="300">
        <v>743.1</v>
      </c>
      <c r="Q16" s="300">
        <v>748.9</v>
      </c>
      <c r="R16" s="300">
        <v>745.6</v>
      </c>
      <c r="S16" s="300">
        <v>736.8</v>
      </c>
      <c r="T16" s="300">
        <v>732.6</v>
      </c>
      <c r="U16" s="300">
        <v>727.5</v>
      </c>
      <c r="V16" s="300">
        <v>720.4</v>
      </c>
      <c r="W16" s="300">
        <v>712.6</v>
      </c>
      <c r="X16" s="300">
        <v>702.4</v>
      </c>
    </row>
    <row r="17" spans="1:24">
      <c r="A17" s="92" t="s">
        <v>32</v>
      </c>
      <c r="B17" s="300">
        <v>307.2</v>
      </c>
      <c r="C17" s="300">
        <v>332.4</v>
      </c>
      <c r="D17" s="300">
        <v>354.9</v>
      </c>
      <c r="E17" s="300">
        <v>372.9</v>
      </c>
      <c r="F17" s="300">
        <v>383.9</v>
      </c>
      <c r="G17" s="300">
        <v>388.3</v>
      </c>
      <c r="H17" s="300">
        <v>387.2</v>
      </c>
      <c r="I17" s="300">
        <v>382.6</v>
      </c>
      <c r="J17" s="300">
        <v>376.7</v>
      </c>
      <c r="K17" s="300">
        <v>372</v>
      </c>
      <c r="L17" s="300">
        <v>369.7</v>
      </c>
      <c r="M17" s="300">
        <v>371</v>
      </c>
      <c r="N17" s="300">
        <v>375.7</v>
      </c>
      <c r="O17" s="300">
        <v>384.7</v>
      </c>
      <c r="P17" s="300">
        <v>397.3</v>
      </c>
      <c r="Q17" s="300">
        <v>412.6</v>
      </c>
      <c r="R17" s="300">
        <v>428.5</v>
      </c>
      <c r="S17" s="300">
        <v>443.4</v>
      </c>
      <c r="T17" s="300">
        <v>457.1</v>
      </c>
      <c r="U17" s="300">
        <v>468.2</v>
      </c>
      <c r="V17" s="300">
        <v>477.9</v>
      </c>
      <c r="W17" s="300">
        <v>486.8</v>
      </c>
      <c r="X17" s="300">
        <v>494.8</v>
      </c>
    </row>
    <row r="18" spans="1:24">
      <c r="A18" s="92" t="s">
        <v>1</v>
      </c>
      <c r="B18" s="300">
        <v>165.5</v>
      </c>
      <c r="C18" s="300">
        <v>177.8</v>
      </c>
      <c r="D18" s="300">
        <v>187.5</v>
      </c>
      <c r="E18" s="300">
        <v>193.6</v>
      </c>
      <c r="F18" s="300">
        <v>195.4</v>
      </c>
      <c r="G18" s="300">
        <v>193.5</v>
      </c>
      <c r="H18" s="300">
        <v>189.1</v>
      </c>
      <c r="I18" s="300">
        <v>183.4</v>
      </c>
      <c r="J18" s="300">
        <v>177.3</v>
      </c>
      <c r="K18" s="300">
        <v>171.9</v>
      </c>
      <c r="L18" s="300">
        <v>167.4</v>
      </c>
      <c r="M18" s="300">
        <v>164</v>
      </c>
      <c r="N18" s="300">
        <v>161.30000000000001</v>
      </c>
      <c r="O18" s="300">
        <v>159.19999999999999</v>
      </c>
      <c r="P18" s="300">
        <v>157.6</v>
      </c>
      <c r="Q18" s="300">
        <v>156.80000000000001</v>
      </c>
      <c r="R18" s="300">
        <v>157.1</v>
      </c>
      <c r="S18" s="300">
        <v>158.6</v>
      </c>
      <c r="T18" s="300">
        <v>160.5</v>
      </c>
      <c r="U18" s="300">
        <v>162.5</v>
      </c>
      <c r="V18" s="300">
        <v>164.4</v>
      </c>
      <c r="W18" s="300">
        <v>166.2</v>
      </c>
      <c r="X18" s="300">
        <v>167.9</v>
      </c>
    </row>
    <row r="19" spans="1:24">
      <c r="A19" s="92" t="s">
        <v>23</v>
      </c>
      <c r="B19" s="300">
        <v>149.80000000000001</v>
      </c>
      <c r="C19" s="300">
        <v>150</v>
      </c>
      <c r="D19" s="300">
        <v>148.19999999999999</v>
      </c>
      <c r="E19" s="300">
        <v>144.80000000000001</v>
      </c>
      <c r="F19" s="300">
        <v>139.80000000000001</v>
      </c>
      <c r="G19" s="300">
        <v>133.5</v>
      </c>
      <c r="H19" s="300">
        <v>127.1</v>
      </c>
      <c r="I19" s="300">
        <v>120.8</v>
      </c>
      <c r="J19" s="300">
        <v>114.7</v>
      </c>
      <c r="K19" s="300">
        <v>109.2</v>
      </c>
      <c r="L19" s="300">
        <v>104.5</v>
      </c>
      <c r="M19" s="300">
        <v>100.8</v>
      </c>
      <c r="N19" s="300">
        <v>98</v>
      </c>
      <c r="O19" s="300">
        <v>95.5</v>
      </c>
      <c r="P19" s="300">
        <v>92.8</v>
      </c>
      <c r="Q19" s="300">
        <v>89.1</v>
      </c>
      <c r="R19" s="300">
        <v>84.9</v>
      </c>
      <c r="S19" s="300">
        <v>80.2</v>
      </c>
      <c r="T19" s="300">
        <v>75.5</v>
      </c>
      <c r="U19" s="300">
        <v>71.099999999999994</v>
      </c>
      <c r="V19" s="300">
        <v>67.599999999999994</v>
      </c>
      <c r="W19" s="300">
        <v>64.599999999999994</v>
      </c>
      <c r="X19" s="300">
        <v>62.1</v>
      </c>
    </row>
    <row r="21" spans="1:24">
      <c r="A21" s="136" t="s">
        <v>18</v>
      </c>
    </row>
    <row r="22" spans="1:24">
      <c r="A22" s="17" t="s">
        <v>3098</v>
      </c>
    </row>
  </sheetData>
  <conditionalFormatting sqref="B4:X19">
    <cfRule type="expression" dxfId="17" priority="1" stopIfTrue="1">
      <formula>ISNA(ACTIVECELL)</formula>
    </cfRule>
  </conditionalFormatting>
  <hyperlinks>
    <hyperlink ref="Z3" location="Content!A1" display="Back to content page" xr:uid="{9B041C75-52C6-421B-9B27-7A9B1A67CB04}"/>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AA45"/>
  <sheetViews>
    <sheetView topLeftCell="A28" zoomScale="89" zoomScaleNormal="89" workbookViewId="0">
      <selection activeCell="A48" sqref="A48:XFD52"/>
    </sheetView>
  </sheetViews>
  <sheetFormatPr defaultColWidth="9.21875" defaultRowHeight="16.05" customHeight="1"/>
  <cols>
    <col min="1" max="1" width="36.5546875" style="17" customWidth="1"/>
    <col min="2" max="25" width="11.77734375" style="17" customWidth="1"/>
    <col min="26" max="26" width="12.21875" style="17" customWidth="1"/>
    <col min="27" max="27" width="15.21875" style="17" customWidth="1"/>
    <col min="28" max="16384" width="9.21875" style="17"/>
  </cols>
  <sheetData>
    <row r="1" spans="1:27" ht="16.05" customHeight="1">
      <c r="A1" s="44" t="s">
        <v>2922</v>
      </c>
      <c r="B1" s="43"/>
      <c r="C1" s="43"/>
      <c r="D1" s="43"/>
      <c r="E1" s="43"/>
      <c r="F1" s="43"/>
      <c r="G1" s="43"/>
      <c r="H1" s="43"/>
      <c r="I1" s="43"/>
      <c r="J1" s="43"/>
      <c r="K1" s="43"/>
      <c r="L1" s="43"/>
      <c r="M1" s="43"/>
      <c r="N1" s="43"/>
    </row>
    <row r="2" spans="1:27" ht="16.05" customHeight="1">
      <c r="A2" s="44"/>
      <c r="B2" s="43"/>
      <c r="C2" s="43"/>
      <c r="D2" s="43"/>
      <c r="E2" s="43"/>
      <c r="F2" s="43"/>
      <c r="G2" s="43"/>
      <c r="H2" s="43"/>
      <c r="I2" s="43"/>
      <c r="J2" s="43"/>
      <c r="K2" s="43"/>
      <c r="L2" s="43"/>
      <c r="M2" s="43"/>
      <c r="N2" s="43"/>
    </row>
    <row r="3" spans="1:27" ht="16.05" customHeight="1">
      <c r="A3" s="373"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row>
    <row r="4" spans="1:27" ht="16.05" customHeight="1">
      <c r="A4" s="245" t="s">
        <v>423</v>
      </c>
      <c r="B4" s="281">
        <v>316.17717574699998</v>
      </c>
      <c r="C4" s="281">
        <v>453.16231134000003</v>
      </c>
      <c r="D4" s="281">
        <v>404.96312972100003</v>
      </c>
      <c r="E4" s="281">
        <v>523.90631181000003</v>
      </c>
      <c r="F4" s="281">
        <v>483.52565219100001</v>
      </c>
      <c r="G4" s="281">
        <v>504.77848968199999</v>
      </c>
      <c r="H4" s="281">
        <v>682.69615747</v>
      </c>
      <c r="I4" s="281">
        <v>873.70164173399996</v>
      </c>
      <c r="J4" s="281">
        <v>879.34452967799996</v>
      </c>
      <c r="K4" s="281">
        <v>1189.063932385</v>
      </c>
      <c r="L4" s="281">
        <v>1096.0754276509999</v>
      </c>
      <c r="M4" s="281">
        <v>1417.433023194</v>
      </c>
      <c r="N4" s="281">
        <v>1204.3233810410002</v>
      </c>
      <c r="O4" s="281">
        <v>1186.768439729</v>
      </c>
      <c r="P4" s="281">
        <v>1409.7433636170001</v>
      </c>
      <c r="Q4" s="281">
        <v>1045.080895457</v>
      </c>
      <c r="R4" s="281">
        <v>1023.5417828</v>
      </c>
      <c r="S4" s="281">
        <v>841.34939662199997</v>
      </c>
      <c r="T4" s="281">
        <v>840.91917502700005</v>
      </c>
      <c r="U4" s="281">
        <v>897.46492708699998</v>
      </c>
      <c r="V4" s="281">
        <v>753.61883639900009</v>
      </c>
      <c r="W4" s="281">
        <v>997.90446924600008</v>
      </c>
      <c r="X4" s="281">
        <v>892.7159978200001</v>
      </c>
      <c r="Y4" s="281">
        <v>965.58501665100005</v>
      </c>
    </row>
    <row r="5" spans="1:27" ht="16.05" customHeight="1">
      <c r="A5" s="245" t="s">
        <v>424</v>
      </c>
      <c r="B5" s="281">
        <v>437.89536020700001</v>
      </c>
      <c r="C5" s="281">
        <v>567.37557459800007</v>
      </c>
      <c r="D5" s="281">
        <v>691.78676808299997</v>
      </c>
      <c r="E5" s="281">
        <v>784.80228152799998</v>
      </c>
      <c r="F5" s="281">
        <v>926.9462305190001</v>
      </c>
      <c r="G5" s="281">
        <v>1184.877389559</v>
      </c>
      <c r="H5" s="281">
        <v>1280.7777008469998</v>
      </c>
      <c r="I5" s="281">
        <v>1388.5437274419999</v>
      </c>
      <c r="J5" s="281">
        <v>2032.526114604</v>
      </c>
      <c r="K5" s="281">
        <v>2106.2167877830002</v>
      </c>
      <c r="L5" s="281">
        <v>2138.1897667789999</v>
      </c>
      <c r="M5" s="281">
        <v>2424.5160686880004</v>
      </c>
      <c r="N5" s="281">
        <v>2615.965997751</v>
      </c>
      <c r="O5" s="281">
        <v>2804.0745646119999</v>
      </c>
      <c r="P5" s="281">
        <v>2765.230946057</v>
      </c>
      <c r="Q5" s="281">
        <v>2264.478412513</v>
      </c>
      <c r="R5" s="281">
        <v>2303.6513617129999</v>
      </c>
      <c r="S5" s="281">
        <v>2521.0007728979999</v>
      </c>
      <c r="T5" s="281">
        <v>2974.9690820870001</v>
      </c>
      <c r="U5" s="281">
        <v>2937.4569738969999</v>
      </c>
      <c r="V5" s="281">
        <v>2824.8675392499999</v>
      </c>
      <c r="W5" s="281">
        <v>3244.0139677259999</v>
      </c>
      <c r="X5" s="281">
        <v>2990.7150663400002</v>
      </c>
      <c r="Y5" s="281">
        <v>3141.89572094</v>
      </c>
    </row>
    <row r="6" spans="1:27" ht="16.05" customHeight="1">
      <c r="A6" s="245" t="s">
        <v>425</v>
      </c>
      <c r="B6" s="281">
        <v>58.42056088999999</v>
      </c>
      <c r="C6" s="281">
        <v>91.043967076999991</v>
      </c>
      <c r="D6" s="281">
        <v>96.845180822999978</v>
      </c>
      <c r="E6" s="281">
        <v>123.530883722</v>
      </c>
      <c r="F6" s="281">
        <v>133.664122539</v>
      </c>
      <c r="G6" s="281">
        <v>140.49776775899997</v>
      </c>
      <c r="H6" s="281">
        <v>208.86463095100004</v>
      </c>
      <c r="I6" s="281">
        <v>313.53031403399996</v>
      </c>
      <c r="J6" s="281">
        <v>192.01055322799999</v>
      </c>
      <c r="K6" s="281">
        <v>279.55240848699998</v>
      </c>
      <c r="L6" s="281">
        <v>208.43643971899996</v>
      </c>
      <c r="M6" s="281">
        <v>364.86023983699994</v>
      </c>
      <c r="N6" s="281">
        <v>217.50948311000002</v>
      </c>
      <c r="O6" s="281">
        <v>253.438615908</v>
      </c>
      <c r="P6" s="281">
        <v>402.85286762600003</v>
      </c>
      <c r="Q6" s="281">
        <v>319.23836901800001</v>
      </c>
      <c r="R6" s="281">
        <v>305.14269237799999</v>
      </c>
      <c r="S6" s="281">
        <v>159.50977593699997</v>
      </c>
      <c r="T6" s="281">
        <v>176.142414484</v>
      </c>
      <c r="U6" s="281">
        <v>169.019090705</v>
      </c>
      <c r="V6" s="281">
        <v>159.14756567399999</v>
      </c>
      <c r="W6" s="281">
        <v>229.71548172199999</v>
      </c>
      <c r="X6" s="281">
        <v>258.14387911</v>
      </c>
      <c r="Y6" s="281">
        <v>285.29423408999997</v>
      </c>
    </row>
    <row r="7" spans="1:27" ht="16.05" customHeight="1">
      <c r="A7" s="245" t="s">
        <v>426</v>
      </c>
      <c r="B7" s="281">
        <v>231.91805436300001</v>
      </c>
      <c r="C7" s="281">
        <v>323.72341313400011</v>
      </c>
      <c r="D7" s="281">
        <v>396.46805122799998</v>
      </c>
      <c r="E7" s="281">
        <v>448.46889796900001</v>
      </c>
      <c r="F7" s="281">
        <v>531.23977241599994</v>
      </c>
      <c r="G7" s="281">
        <v>725.84815877299991</v>
      </c>
      <c r="H7" s="281">
        <v>786.924953222</v>
      </c>
      <c r="I7" s="281">
        <v>738.54517983699998</v>
      </c>
      <c r="J7" s="281">
        <v>1093.497880162</v>
      </c>
      <c r="K7" s="281">
        <v>1171.1575410139999</v>
      </c>
      <c r="L7" s="281">
        <v>898.26365636100002</v>
      </c>
      <c r="M7" s="281">
        <v>932.56476001300007</v>
      </c>
      <c r="N7" s="281">
        <v>968.40287787500006</v>
      </c>
      <c r="O7" s="281">
        <v>1194.3132011510002</v>
      </c>
      <c r="P7" s="281">
        <v>1116.106948121</v>
      </c>
      <c r="Q7" s="281">
        <v>719.23713738999993</v>
      </c>
      <c r="R7" s="281">
        <v>753.60138372599999</v>
      </c>
      <c r="S7" s="281">
        <v>739.77318592599988</v>
      </c>
      <c r="T7" s="281">
        <v>923.47822219700015</v>
      </c>
      <c r="U7" s="281">
        <v>790.93849783099995</v>
      </c>
      <c r="V7" s="281">
        <v>873.05979429300021</v>
      </c>
      <c r="W7" s="281">
        <v>865.72650039399991</v>
      </c>
      <c r="X7" s="281">
        <v>725.81484687</v>
      </c>
      <c r="Y7" s="281">
        <v>976.77664532999995</v>
      </c>
    </row>
    <row r="8" spans="1:27" ht="16.05" customHeight="1">
      <c r="A8" s="245" t="s">
        <v>427</v>
      </c>
      <c r="B8" s="281">
        <f>B4-B6</f>
        <v>257.75661485699999</v>
      </c>
      <c r="C8" s="281">
        <f t="shared" ref="C8:Y8" si="0">C4-C6</f>
        <v>362.11834426300004</v>
      </c>
      <c r="D8" s="281">
        <f t="shared" si="0"/>
        <v>308.11794889800007</v>
      </c>
      <c r="E8" s="281">
        <f t="shared" si="0"/>
        <v>400.37542808800004</v>
      </c>
      <c r="F8" s="281">
        <f t="shared" si="0"/>
        <v>349.861529652</v>
      </c>
      <c r="G8" s="281">
        <f t="shared" si="0"/>
        <v>364.28072192299999</v>
      </c>
      <c r="H8" s="281">
        <f t="shared" si="0"/>
        <v>473.83152651899996</v>
      </c>
      <c r="I8" s="281">
        <f t="shared" si="0"/>
        <v>560.17132770000001</v>
      </c>
      <c r="J8" s="281">
        <f t="shared" si="0"/>
        <v>687.33397644999991</v>
      </c>
      <c r="K8" s="281">
        <f t="shared" si="0"/>
        <v>909.51152389800006</v>
      </c>
      <c r="L8" s="281">
        <f t="shared" si="0"/>
        <v>887.63898793199996</v>
      </c>
      <c r="M8" s="281">
        <f t="shared" si="0"/>
        <v>1052.5727833570002</v>
      </c>
      <c r="N8" s="281">
        <f t="shared" si="0"/>
        <v>986.81389793100016</v>
      </c>
      <c r="O8" s="281">
        <f t="shared" si="0"/>
        <v>933.32982382099999</v>
      </c>
      <c r="P8" s="281">
        <f t="shared" si="0"/>
        <v>1006.8904959910001</v>
      </c>
      <c r="Q8" s="281">
        <f t="shared" si="0"/>
        <v>725.84252643900004</v>
      </c>
      <c r="R8" s="281">
        <f t="shared" si="0"/>
        <v>718.39909042199997</v>
      </c>
      <c r="S8" s="281">
        <f t="shared" si="0"/>
        <v>681.839620685</v>
      </c>
      <c r="T8" s="281">
        <f t="shared" si="0"/>
        <v>664.77676054300002</v>
      </c>
      <c r="U8" s="281">
        <f t="shared" si="0"/>
        <v>728.44583638199992</v>
      </c>
      <c r="V8" s="281">
        <f t="shared" si="0"/>
        <v>594.47127072500007</v>
      </c>
      <c r="W8" s="281">
        <f t="shared" si="0"/>
        <v>768.18898752400014</v>
      </c>
      <c r="X8" s="281">
        <f t="shared" si="0"/>
        <v>634.57211871000004</v>
      </c>
      <c r="Y8" s="281">
        <f t="shared" si="0"/>
        <v>680.29078256100001</v>
      </c>
    </row>
    <row r="9" spans="1:27" ht="16.05" customHeight="1">
      <c r="A9" s="245" t="s">
        <v>428</v>
      </c>
      <c r="B9" s="281">
        <f>B5-B7</f>
        <v>205.977305844</v>
      </c>
      <c r="C9" s="281">
        <f t="shared" ref="C9:Y9" si="1">C5-C7</f>
        <v>243.65216146399996</v>
      </c>
      <c r="D9" s="281">
        <f t="shared" si="1"/>
        <v>295.31871685499999</v>
      </c>
      <c r="E9" s="281">
        <f t="shared" si="1"/>
        <v>336.33338355899997</v>
      </c>
      <c r="F9" s="281">
        <f t="shared" si="1"/>
        <v>395.70645810300016</v>
      </c>
      <c r="G9" s="281">
        <f t="shared" si="1"/>
        <v>459.02923078600008</v>
      </c>
      <c r="H9" s="281">
        <f t="shared" si="1"/>
        <v>493.85274762499978</v>
      </c>
      <c r="I9" s="281">
        <f t="shared" si="1"/>
        <v>649.99854760499989</v>
      </c>
      <c r="J9" s="281">
        <f t="shared" si="1"/>
        <v>939.02823444199998</v>
      </c>
      <c r="K9" s="281">
        <f t="shared" si="1"/>
        <v>935.05924676900031</v>
      </c>
      <c r="L9" s="281">
        <f t="shared" si="1"/>
        <v>1239.926110418</v>
      </c>
      <c r="M9" s="281">
        <f t="shared" si="1"/>
        <v>1491.9513086750003</v>
      </c>
      <c r="N9" s="281">
        <f t="shared" si="1"/>
        <v>1647.563119876</v>
      </c>
      <c r="O9" s="281">
        <f t="shared" si="1"/>
        <v>1609.7613634609997</v>
      </c>
      <c r="P9" s="281">
        <f t="shared" si="1"/>
        <v>1649.123997936</v>
      </c>
      <c r="Q9" s="281">
        <f t="shared" si="1"/>
        <v>1545.2412751229999</v>
      </c>
      <c r="R9" s="281">
        <f t="shared" si="1"/>
        <v>1550.0499779869999</v>
      </c>
      <c r="S9" s="281">
        <f t="shared" si="1"/>
        <v>1781.2275869720002</v>
      </c>
      <c r="T9" s="281">
        <f t="shared" si="1"/>
        <v>2051.4908598900001</v>
      </c>
      <c r="U9" s="281">
        <f t="shared" si="1"/>
        <v>2146.5184760659999</v>
      </c>
      <c r="V9" s="281">
        <f t="shared" si="1"/>
        <v>1951.8077449569996</v>
      </c>
      <c r="W9" s="281">
        <f t="shared" si="1"/>
        <v>2378.2874673320002</v>
      </c>
      <c r="X9" s="281">
        <f t="shared" si="1"/>
        <v>2264.9002194700001</v>
      </c>
      <c r="Y9" s="281">
        <f t="shared" si="1"/>
        <v>2165.11907561</v>
      </c>
    </row>
    <row r="10" spans="1:27" ht="16.05" customHeight="1">
      <c r="A10" s="245"/>
      <c r="B10" s="308"/>
      <c r="C10" s="308"/>
      <c r="D10" s="308"/>
      <c r="E10" s="308"/>
      <c r="F10" s="308"/>
      <c r="G10" s="308"/>
      <c r="H10" s="308"/>
      <c r="I10" s="308"/>
      <c r="J10" s="308"/>
      <c r="K10" s="308"/>
      <c r="L10" s="308"/>
      <c r="M10" s="308"/>
      <c r="N10" s="308"/>
      <c r="O10" s="308"/>
      <c r="P10" s="308"/>
      <c r="Q10" s="308"/>
      <c r="R10" s="308"/>
      <c r="S10" s="308"/>
      <c r="T10" s="308"/>
      <c r="U10" s="308"/>
      <c r="V10" s="286"/>
      <c r="W10" s="286"/>
      <c r="X10" s="286"/>
      <c r="Y10" s="286"/>
    </row>
    <row r="11" spans="1:27" ht="16.05" customHeight="1">
      <c r="A11" s="246" t="s">
        <v>429</v>
      </c>
      <c r="B11" s="308"/>
      <c r="C11" s="308"/>
      <c r="D11" s="308"/>
      <c r="E11" s="308"/>
      <c r="F11" s="308"/>
      <c r="G11" s="308"/>
      <c r="H11" s="308"/>
      <c r="I11" s="308"/>
      <c r="J11" s="308"/>
      <c r="K11" s="308"/>
      <c r="L11" s="308"/>
      <c r="M11" s="308"/>
      <c r="N11" s="308"/>
      <c r="O11" s="308"/>
      <c r="P11" s="308"/>
      <c r="Q11" s="308"/>
      <c r="R11" s="308"/>
      <c r="S11" s="308"/>
      <c r="T11" s="308"/>
      <c r="U11" s="308"/>
      <c r="V11" s="286"/>
      <c r="W11" s="286"/>
      <c r="X11" s="286"/>
      <c r="Y11" s="286"/>
    </row>
    <row r="12" spans="1:27" ht="16.05" customHeight="1">
      <c r="A12" s="247" t="s">
        <v>13</v>
      </c>
      <c r="B12" s="286">
        <v>0</v>
      </c>
      <c r="C12" s="286">
        <v>6.7283770000000007E-3</v>
      </c>
      <c r="D12" s="286">
        <v>2.7833308000000001E-2</v>
      </c>
      <c r="E12" s="286">
        <v>5.5489500000000002E-4</v>
      </c>
      <c r="F12" s="286">
        <v>0.177502986</v>
      </c>
      <c r="G12" s="286">
        <v>3.1771557999999998E-2</v>
      </c>
      <c r="H12" s="286">
        <v>0</v>
      </c>
      <c r="I12" s="286">
        <v>0.38931677100000001</v>
      </c>
      <c r="J12" s="286">
        <v>1.0050980000000001E-3</v>
      </c>
      <c r="K12" s="286">
        <v>0.10613207600000001</v>
      </c>
      <c r="L12" s="286">
        <v>1.0783566000000001E-2</v>
      </c>
      <c r="M12" s="286">
        <v>2.0298722000000002E-2</v>
      </c>
      <c r="N12" s="286">
        <v>6.0250355000000005E-2</v>
      </c>
      <c r="O12" s="286">
        <v>6.3688389999999998E-2</v>
      </c>
      <c r="P12" s="286">
        <v>1.5321207E-2</v>
      </c>
      <c r="Q12" s="286">
        <v>5.3190154000000003E-2</v>
      </c>
      <c r="R12" s="286">
        <v>0</v>
      </c>
      <c r="S12" s="286">
        <v>0.14106431400000002</v>
      </c>
      <c r="T12" s="286">
        <v>5.7163320000000002E-3</v>
      </c>
      <c r="U12" s="286">
        <v>1.652728515</v>
      </c>
      <c r="V12" s="286">
        <v>1.1316634809999999</v>
      </c>
      <c r="W12" s="286">
        <v>0.41214219199999996</v>
      </c>
      <c r="X12" s="286">
        <v>4.9750620000000002E-2</v>
      </c>
      <c r="Y12" s="286">
        <v>3.94798611</v>
      </c>
    </row>
    <row r="13" spans="1:27" ht="16.05" customHeight="1">
      <c r="A13" s="247" t="s">
        <v>12</v>
      </c>
      <c r="B13" s="286">
        <v>1.7148180479999999</v>
      </c>
      <c r="C13" s="286">
        <v>0.62828478200000004</v>
      </c>
      <c r="D13" s="286">
        <v>1.193007838</v>
      </c>
      <c r="E13" s="286">
        <v>1.221676177</v>
      </c>
      <c r="F13" s="286">
        <v>2.2436037289999997</v>
      </c>
      <c r="G13" s="286">
        <v>1.7547627100000001</v>
      </c>
      <c r="H13" s="286">
        <v>1.334269484</v>
      </c>
      <c r="I13" s="286">
        <v>1.744095913</v>
      </c>
      <c r="J13" s="286">
        <v>2.5275587230000003</v>
      </c>
      <c r="K13" s="286">
        <v>4.6216174809999995</v>
      </c>
      <c r="L13" s="286">
        <v>2.2586361620000002</v>
      </c>
      <c r="M13" s="286">
        <v>3.2386951430000002</v>
      </c>
      <c r="N13" s="286">
        <v>3.187883239</v>
      </c>
      <c r="O13" s="286">
        <v>6.6489609889999999</v>
      </c>
      <c r="P13" s="286">
        <v>3.5637772669999999</v>
      </c>
      <c r="Q13" s="286">
        <v>1.736533506</v>
      </c>
      <c r="R13" s="286">
        <v>9.4646124570000012</v>
      </c>
      <c r="S13" s="286">
        <v>2.4579163679999998</v>
      </c>
      <c r="T13" s="286">
        <v>1.5911099580000001</v>
      </c>
      <c r="U13" s="286">
        <v>2.8469003050000001</v>
      </c>
      <c r="V13" s="286">
        <v>1.6502660549999999</v>
      </c>
      <c r="W13" s="286">
        <v>1.555934199</v>
      </c>
      <c r="X13" s="286">
        <v>1.7407812</v>
      </c>
      <c r="Y13" s="286">
        <v>1.0096060899999999</v>
      </c>
    </row>
    <row r="14" spans="1:27" ht="16.05" customHeight="1">
      <c r="A14" s="247" t="s">
        <v>483</v>
      </c>
      <c r="B14" s="286">
        <v>9.634063E-3</v>
      </c>
      <c r="C14" s="286">
        <v>0</v>
      </c>
      <c r="D14" s="286">
        <v>0</v>
      </c>
      <c r="E14" s="286">
        <v>8.8024875000000002E-2</v>
      </c>
      <c r="F14" s="286">
        <v>6.972850500000001E-2</v>
      </c>
      <c r="G14" s="286">
        <v>0</v>
      </c>
      <c r="H14" s="286">
        <v>0</v>
      </c>
      <c r="I14" s="286">
        <v>0</v>
      </c>
      <c r="J14" s="286">
        <v>0</v>
      </c>
      <c r="K14" s="286">
        <v>0</v>
      </c>
      <c r="L14" s="286">
        <v>0</v>
      </c>
      <c r="M14" s="286">
        <v>0</v>
      </c>
      <c r="N14" s="286">
        <v>0</v>
      </c>
      <c r="O14" s="286">
        <v>0</v>
      </c>
      <c r="P14" s="286">
        <v>0</v>
      </c>
      <c r="Q14" s="286">
        <v>0</v>
      </c>
      <c r="R14" s="286">
        <v>0</v>
      </c>
      <c r="S14" s="286">
        <v>0</v>
      </c>
      <c r="T14" s="286">
        <v>0</v>
      </c>
      <c r="U14" s="286">
        <v>7.9350899999999997E-4</v>
      </c>
      <c r="V14" s="286">
        <v>0</v>
      </c>
      <c r="W14" s="286">
        <v>0</v>
      </c>
      <c r="X14" s="286">
        <v>0</v>
      </c>
      <c r="Y14" s="286">
        <v>0</v>
      </c>
    </row>
    <row r="15" spans="1:27" ht="16.05" customHeight="1">
      <c r="A15" s="247" t="s">
        <v>430</v>
      </c>
      <c r="B15" s="286">
        <v>1.0222765999999999E-2</v>
      </c>
      <c r="C15" s="286">
        <v>0</v>
      </c>
      <c r="D15" s="286">
        <v>0.62410252500000007</v>
      </c>
      <c r="E15" s="286">
        <v>5.3535959999999995E-3</v>
      </c>
      <c r="F15" s="286">
        <v>0.10499173299999999</v>
      </c>
      <c r="G15" s="286">
        <v>0.28445800699999996</v>
      </c>
      <c r="H15" s="286">
        <v>0.17459560099999999</v>
      </c>
      <c r="I15" s="286">
        <v>0.16571149499999999</v>
      </c>
      <c r="J15" s="286">
        <v>7.0607790580000005</v>
      </c>
      <c r="K15" s="286">
        <v>4.4519913640000004</v>
      </c>
      <c r="L15" s="286">
        <v>0.76176949999999999</v>
      </c>
      <c r="M15" s="286">
        <v>2.8576777990000002</v>
      </c>
      <c r="N15" s="286">
        <v>0.34560592200000001</v>
      </c>
      <c r="O15" s="286">
        <v>6.8769470140000006</v>
      </c>
      <c r="P15" s="286">
        <v>1.4890817539999999</v>
      </c>
      <c r="Q15" s="286">
        <v>1.5739736470000001</v>
      </c>
      <c r="R15" s="286">
        <v>13.685074935000001</v>
      </c>
      <c r="S15" s="286">
        <v>0.51628281799999998</v>
      </c>
      <c r="T15" s="286">
        <v>0.222123711</v>
      </c>
      <c r="U15" s="286">
        <v>3.6880612039999998</v>
      </c>
      <c r="V15" s="286">
        <v>2.6153855079999997</v>
      </c>
      <c r="W15" s="286">
        <v>7.3456509720000005</v>
      </c>
      <c r="X15" s="286">
        <v>5.2935170899999999</v>
      </c>
      <c r="Y15" s="286">
        <v>2.3845917200000004</v>
      </c>
    </row>
    <row r="16" spans="1:27" ht="16.05" customHeight="1">
      <c r="A16" s="247" t="s">
        <v>482</v>
      </c>
      <c r="B16" s="286">
        <v>6.9312000000000003E-5</v>
      </c>
      <c r="C16" s="286">
        <v>2.039038E-3</v>
      </c>
      <c r="D16" s="286">
        <v>3.6108864000000004E-2</v>
      </c>
      <c r="E16" s="286">
        <v>2.4718745E-2</v>
      </c>
      <c r="F16" s="286">
        <v>0.33879473200000004</v>
      </c>
      <c r="G16" s="286">
        <v>2.4242687999999998E-2</v>
      </c>
      <c r="H16" s="286">
        <v>0.16035566300000001</v>
      </c>
      <c r="I16" s="286">
        <v>9.3889404999999995E-2</v>
      </c>
      <c r="J16" s="286">
        <v>3.5542153519999999</v>
      </c>
      <c r="K16" s="286">
        <v>10.367134267000001</v>
      </c>
      <c r="L16" s="286">
        <v>4.1391272370000003</v>
      </c>
      <c r="M16" s="286">
        <v>4.2109383760000005</v>
      </c>
      <c r="N16" s="286">
        <v>7.3300497619999998</v>
      </c>
      <c r="O16" s="286">
        <v>1.6880753089999998</v>
      </c>
      <c r="P16" s="286">
        <v>0.376039921</v>
      </c>
      <c r="Q16" s="286">
        <v>0.887882006</v>
      </c>
      <c r="R16" s="286">
        <v>8.5592700000000008E-3</v>
      </c>
      <c r="S16" s="286">
        <v>0.150218616</v>
      </c>
      <c r="T16" s="286">
        <v>0.15595152799999998</v>
      </c>
      <c r="U16" s="286">
        <v>5.9878595999999999E-2</v>
      </c>
      <c r="V16" s="286">
        <v>0.10598339100000001</v>
      </c>
      <c r="W16" s="286">
        <v>1.119779777</v>
      </c>
      <c r="X16" s="286">
        <v>0.27653167000000001</v>
      </c>
      <c r="Y16" s="286">
        <v>4.1793900000000007E-3</v>
      </c>
    </row>
    <row r="17" spans="1:25" ht="16.05" customHeight="1">
      <c r="A17" s="247" t="s">
        <v>11</v>
      </c>
      <c r="B17" s="286">
        <v>2.0659520000000002E-3</v>
      </c>
      <c r="C17" s="286">
        <v>1.1407796E-2</v>
      </c>
      <c r="D17" s="286">
        <v>6.0086629999999992E-3</v>
      </c>
      <c r="E17" s="286">
        <v>2.4258131000000002E-2</v>
      </c>
      <c r="F17" s="286">
        <v>4.8686285099999997</v>
      </c>
      <c r="G17" s="286">
        <v>0.53694478400000001</v>
      </c>
      <c r="H17" s="286">
        <v>0.87610951300000006</v>
      </c>
      <c r="I17" s="286">
        <v>1.481027635</v>
      </c>
      <c r="J17" s="286">
        <v>1.8495673500000001</v>
      </c>
      <c r="K17" s="286">
        <v>0</v>
      </c>
      <c r="L17" s="286">
        <v>3.4118036999999997E-2</v>
      </c>
      <c r="M17" s="286">
        <v>1.9523963289999999</v>
      </c>
      <c r="N17" s="286">
        <v>6.1636090000000004E-3</v>
      </c>
      <c r="O17" s="286">
        <v>0</v>
      </c>
      <c r="P17" s="286">
        <v>0.30650872200000001</v>
      </c>
      <c r="Q17" s="286">
        <v>1.5909629999999999E-3</v>
      </c>
      <c r="R17" s="286">
        <v>3.7219124000000006E-2</v>
      </c>
      <c r="S17" s="286">
        <v>4.4011480000000006E-3</v>
      </c>
      <c r="T17" s="286">
        <v>0</v>
      </c>
      <c r="U17" s="286">
        <v>3.8580100000000003E-3</v>
      </c>
      <c r="V17" s="286">
        <v>1.1014148999999999E-2</v>
      </c>
      <c r="W17" s="286">
        <v>0</v>
      </c>
      <c r="X17" s="286">
        <v>0.33383592000000001</v>
      </c>
      <c r="Y17" s="286">
        <v>9.3067609999999995E-2</v>
      </c>
    </row>
    <row r="18" spans="1:25" ht="16.05" customHeight="1">
      <c r="A18" s="247" t="s">
        <v>10</v>
      </c>
      <c r="B18" s="286">
        <v>0</v>
      </c>
      <c r="C18" s="286">
        <v>1.709559E-3</v>
      </c>
      <c r="D18" s="286">
        <v>0.89666602399999995</v>
      </c>
      <c r="E18" s="286">
        <v>4.8531375170000004</v>
      </c>
      <c r="F18" s="286">
        <v>1.3282638959999999</v>
      </c>
      <c r="G18" s="286">
        <v>0</v>
      </c>
      <c r="H18" s="286">
        <v>1.0454170270000001</v>
      </c>
      <c r="I18" s="286">
        <v>2.2765227079999999</v>
      </c>
      <c r="J18" s="286">
        <v>1.7793589999999999E-3</v>
      </c>
      <c r="K18" s="286">
        <v>1.0763999999999999E-5</v>
      </c>
      <c r="L18" s="286">
        <v>0.66460650600000004</v>
      </c>
      <c r="M18" s="286">
        <v>6.8541109999999995E-3</v>
      </c>
      <c r="N18" s="286">
        <v>0</v>
      </c>
      <c r="O18" s="286">
        <v>7.1970126000000009E-2</v>
      </c>
      <c r="P18" s="286">
        <v>1.6994848000000003E-2</v>
      </c>
      <c r="Q18" s="286">
        <v>4.2930321E-2</v>
      </c>
      <c r="R18" s="286">
        <v>3.1905472000000004E-2</v>
      </c>
      <c r="S18" s="286">
        <v>0.59246180500000001</v>
      </c>
      <c r="T18" s="286">
        <v>0.92417928900000001</v>
      </c>
      <c r="U18" s="286">
        <v>0.26980945299999998</v>
      </c>
      <c r="V18" s="286">
        <v>0.13757295800000002</v>
      </c>
      <c r="W18" s="286">
        <v>1.4163534480000002</v>
      </c>
      <c r="X18" s="286">
        <v>1.3553048999999999</v>
      </c>
      <c r="Y18" s="286">
        <v>0.51126526000000005</v>
      </c>
    </row>
    <row r="19" spans="1:25" ht="16.05" customHeight="1">
      <c r="A19" s="247" t="s">
        <v>8</v>
      </c>
      <c r="B19" s="286">
        <v>0.26810376299999999</v>
      </c>
      <c r="C19" s="286">
        <v>0.20604430199999998</v>
      </c>
      <c r="D19" s="286">
        <v>7.2538871000000005E-2</v>
      </c>
      <c r="E19" s="286">
        <v>0.30553287000000001</v>
      </c>
      <c r="F19" s="286">
        <v>0.51387036900000005</v>
      </c>
      <c r="G19" s="286">
        <v>3.8299069999999998E-2</v>
      </c>
      <c r="H19" s="286">
        <v>5.2391624000000005E-2</v>
      </c>
      <c r="I19" s="286">
        <v>0.243132248</v>
      </c>
      <c r="J19" s="286">
        <v>0.133237149</v>
      </c>
      <c r="K19" s="286">
        <v>0.13353986300000001</v>
      </c>
      <c r="L19" s="286">
        <v>4.8395637000000005E-2</v>
      </c>
      <c r="M19" s="286">
        <v>3.4353031600000001</v>
      </c>
      <c r="N19" s="286">
        <v>0.145424785</v>
      </c>
      <c r="O19" s="286">
        <v>0.29675542599999999</v>
      </c>
      <c r="P19" s="286">
        <v>0.17234729500000001</v>
      </c>
      <c r="Q19" s="286">
        <v>0.67646521500000001</v>
      </c>
      <c r="R19" s="286">
        <v>2.3213737930000002</v>
      </c>
      <c r="S19" s="286">
        <v>1.2684156149999999</v>
      </c>
      <c r="T19" s="286">
        <v>2.142555013</v>
      </c>
      <c r="U19" s="286">
        <v>0.17482299400000001</v>
      </c>
      <c r="V19" s="286">
        <v>0.26256253399999996</v>
      </c>
      <c r="W19" s="286">
        <v>0.14334570900000002</v>
      </c>
      <c r="X19" s="286">
        <v>0.37752579999999997</v>
      </c>
      <c r="Y19" s="286">
        <v>0.68058518000000001</v>
      </c>
    </row>
    <row r="20" spans="1:25" ht="16.05" customHeight="1">
      <c r="A20" s="247" t="s">
        <v>6</v>
      </c>
      <c r="B20" s="286">
        <v>8.299307271</v>
      </c>
      <c r="C20" s="286">
        <v>25.256247727000002</v>
      </c>
      <c r="D20" s="286">
        <v>15.896909282999999</v>
      </c>
      <c r="E20" s="286">
        <v>19.283137624999998</v>
      </c>
      <c r="F20" s="286">
        <v>28.303119853000002</v>
      </c>
      <c r="G20" s="286">
        <v>18.390053475000002</v>
      </c>
      <c r="H20" s="286">
        <v>15.183332704</v>
      </c>
      <c r="I20" s="286">
        <v>17.429262420000001</v>
      </c>
      <c r="J20" s="286">
        <v>23.936480269</v>
      </c>
      <c r="K20" s="286">
        <v>64.656504330000004</v>
      </c>
      <c r="L20" s="286">
        <v>33.596013398999993</v>
      </c>
      <c r="M20" s="286">
        <v>45.177727343000001</v>
      </c>
      <c r="N20" s="286">
        <v>31.324450815999999</v>
      </c>
      <c r="O20" s="286">
        <v>30.638048517000001</v>
      </c>
      <c r="P20" s="286">
        <v>129.227075372</v>
      </c>
      <c r="Q20" s="286">
        <v>98.179815904999998</v>
      </c>
      <c r="R20" s="286">
        <v>80.094992880999996</v>
      </c>
      <c r="S20" s="286">
        <v>18.944795317000001</v>
      </c>
      <c r="T20" s="286">
        <v>14.758654098999999</v>
      </c>
      <c r="U20" s="286">
        <v>16.556180273999999</v>
      </c>
      <c r="V20" s="286">
        <v>14.053233911</v>
      </c>
      <c r="W20" s="286">
        <v>19.836013546</v>
      </c>
      <c r="X20" s="286">
        <v>18.959541290000001</v>
      </c>
      <c r="Y20" s="286">
        <v>27.93311065</v>
      </c>
    </row>
    <row r="21" spans="1:25" ht="16.05" customHeight="1">
      <c r="A21" s="247" t="s">
        <v>17</v>
      </c>
      <c r="B21" s="286">
        <v>6.8989639999999996E-3</v>
      </c>
      <c r="C21" s="286">
        <v>8.0696432999999998E-2</v>
      </c>
      <c r="D21" s="286">
        <v>8.0914099999999998E-4</v>
      </c>
      <c r="E21" s="286">
        <v>0.21323890700000001</v>
      </c>
      <c r="F21" s="286">
        <v>6.3423335999999997E-2</v>
      </c>
      <c r="G21" s="286">
        <v>0</v>
      </c>
      <c r="H21" s="286">
        <v>0.22517826800000001</v>
      </c>
      <c r="I21" s="286">
        <v>3.0056652999999999E-2</v>
      </c>
      <c r="J21" s="286">
        <v>6.7088420999999995E-2</v>
      </c>
      <c r="K21" s="286">
        <v>1.3763859E-2</v>
      </c>
      <c r="L21" s="286">
        <v>0.10880200100000001</v>
      </c>
      <c r="M21" s="286">
        <v>1.0285560000000001E-3</v>
      </c>
      <c r="N21" s="286">
        <v>2.4867642999999998E-2</v>
      </c>
      <c r="O21" s="286">
        <v>0.16243988099999998</v>
      </c>
      <c r="P21" s="286">
        <v>2.9914012E-2</v>
      </c>
      <c r="Q21" s="286">
        <v>0.105439827</v>
      </c>
      <c r="R21" s="286">
        <v>0.103876331</v>
      </c>
      <c r="S21" s="286">
        <v>0.17691546699999999</v>
      </c>
      <c r="T21" s="286">
        <v>8.5362357E-2</v>
      </c>
      <c r="U21" s="286">
        <v>0.123426389</v>
      </c>
      <c r="V21" s="286">
        <v>0.48939169400000004</v>
      </c>
      <c r="W21" s="286">
        <v>2.6597221000000001E-2</v>
      </c>
      <c r="X21" s="286">
        <v>0.25309091</v>
      </c>
      <c r="Y21" s="286">
        <v>8.8094470000000008E-2</v>
      </c>
    </row>
    <row r="22" spans="1:25" ht="16.05" customHeight="1">
      <c r="A22" s="247" t="s">
        <v>4</v>
      </c>
      <c r="B22" s="286">
        <v>0</v>
      </c>
      <c r="C22" s="286">
        <v>1.4858530000000001E-3</v>
      </c>
      <c r="D22" s="286">
        <v>4.4311628999999998E-2</v>
      </c>
      <c r="E22" s="286">
        <v>2.2483137E-2</v>
      </c>
      <c r="F22" s="286">
        <v>2.2965279999999999E-3</v>
      </c>
      <c r="G22" s="286">
        <v>4.1243082E-2</v>
      </c>
      <c r="H22" s="286">
        <v>0</v>
      </c>
      <c r="I22" s="286">
        <v>2.8891351999999999E-2</v>
      </c>
      <c r="J22" s="286">
        <v>0</v>
      </c>
      <c r="K22" s="286">
        <v>0.12322638299999999</v>
      </c>
      <c r="L22" s="286">
        <v>6.5525341000000001E-2</v>
      </c>
      <c r="M22" s="286">
        <v>6.8164248999999996E-2</v>
      </c>
      <c r="N22" s="286">
        <v>0.12316767999999999</v>
      </c>
      <c r="O22" s="286">
        <v>6.8605664999999996E-2</v>
      </c>
      <c r="P22" s="286">
        <v>7.4654043999999989E-2</v>
      </c>
      <c r="Q22" s="286">
        <v>7.4155842E-2</v>
      </c>
      <c r="R22" s="286">
        <v>0.10540144800000001</v>
      </c>
      <c r="S22" s="286">
        <v>7.7758596999999999E-2</v>
      </c>
      <c r="T22" s="286">
        <v>0.137688851</v>
      </c>
      <c r="U22" s="286">
        <v>0.14027682999999999</v>
      </c>
      <c r="V22" s="286">
        <v>5.6242920000000004E-3</v>
      </c>
      <c r="W22" s="286">
        <v>0.13511287899999999</v>
      </c>
      <c r="X22" s="286">
        <v>0.13309726999999999</v>
      </c>
      <c r="Y22" s="286">
        <v>6.4592549999999999E-2</v>
      </c>
    </row>
    <row r="23" spans="1:25" ht="16.05" customHeight="1">
      <c r="A23" s="247" t="s">
        <v>3</v>
      </c>
      <c r="B23" s="286">
        <v>28.241622733</v>
      </c>
      <c r="C23" s="286">
        <v>44.462828038000005</v>
      </c>
      <c r="D23" s="286">
        <v>62.728468718999999</v>
      </c>
      <c r="E23" s="286">
        <v>79.411377439999995</v>
      </c>
      <c r="F23" s="286">
        <v>71.309025034999991</v>
      </c>
      <c r="G23" s="286">
        <v>95.829340287999997</v>
      </c>
      <c r="H23" s="286">
        <v>148.72152833300001</v>
      </c>
      <c r="I23" s="286">
        <v>128.66336655699999</v>
      </c>
      <c r="J23" s="286">
        <v>88.729525420000002</v>
      </c>
      <c r="K23" s="286">
        <v>123.49371907199999</v>
      </c>
      <c r="L23" s="286">
        <v>62.948893966</v>
      </c>
      <c r="M23" s="286">
        <v>118.70053110799999</v>
      </c>
      <c r="N23" s="286">
        <v>90.663875167</v>
      </c>
      <c r="O23" s="286">
        <v>90.991914324000007</v>
      </c>
      <c r="P23" s="286">
        <v>104.49600656999999</v>
      </c>
      <c r="Q23" s="286">
        <v>78.218646575000008</v>
      </c>
      <c r="R23" s="286">
        <v>85.120800594000002</v>
      </c>
      <c r="S23" s="286">
        <v>61.143824643999999</v>
      </c>
      <c r="T23" s="286">
        <v>82.948378697999999</v>
      </c>
      <c r="U23" s="286">
        <v>59.889279347999995</v>
      </c>
      <c r="V23" s="286">
        <v>47.052923907999997</v>
      </c>
      <c r="W23" s="286">
        <v>65.638618043999998</v>
      </c>
      <c r="X23" s="286">
        <v>59.671430270000002</v>
      </c>
      <c r="Y23" s="286">
        <v>51.680881509999999</v>
      </c>
    </row>
    <row r="24" spans="1:25" s="40" customFormat="1" ht="16.05" customHeight="1">
      <c r="A24" s="247" t="s">
        <v>431</v>
      </c>
      <c r="B24" s="286">
        <v>6.0575207980000005</v>
      </c>
      <c r="C24" s="286">
        <v>6.9093296399999993</v>
      </c>
      <c r="D24" s="286">
        <v>3.9404862089999999</v>
      </c>
      <c r="E24" s="286">
        <v>0.70473502500000007</v>
      </c>
      <c r="F24" s="286">
        <v>4.8493301050000008</v>
      </c>
      <c r="G24" s="286">
        <v>4.0386770040000002</v>
      </c>
      <c r="H24" s="286">
        <v>6.2474965730000003</v>
      </c>
      <c r="I24" s="286">
        <v>7.1786239620000005</v>
      </c>
      <c r="J24" s="286">
        <v>26.118522172999999</v>
      </c>
      <c r="K24" s="286">
        <v>12.937484470000001</v>
      </c>
      <c r="L24" s="286">
        <v>9.7272604319999996</v>
      </c>
      <c r="M24" s="286">
        <v>29.873663752999999</v>
      </c>
      <c r="N24" s="286">
        <v>18.855759297999999</v>
      </c>
      <c r="O24" s="286">
        <v>28.202859587999999</v>
      </c>
      <c r="P24" s="286">
        <v>27.848969862000001</v>
      </c>
      <c r="Q24" s="286">
        <v>19.716876091</v>
      </c>
      <c r="R24" s="286">
        <v>28.974136326</v>
      </c>
      <c r="S24" s="286">
        <v>17.310411772999998</v>
      </c>
      <c r="T24" s="286">
        <v>16.032879881</v>
      </c>
      <c r="U24" s="286">
        <v>31.197284526000001</v>
      </c>
      <c r="V24" s="286">
        <v>32.887741679000001</v>
      </c>
      <c r="W24" s="286">
        <v>70.581923377999999</v>
      </c>
      <c r="X24" s="286">
        <v>83.38577755</v>
      </c>
      <c r="Y24" s="286">
        <v>104.76454740999999</v>
      </c>
    </row>
    <row r="25" spans="1:25" ht="16.05" customHeight="1">
      <c r="A25" s="247" t="s">
        <v>1</v>
      </c>
      <c r="B25" s="286">
        <v>8.1332512650000002</v>
      </c>
      <c r="C25" s="286">
        <v>5.5042084390000001</v>
      </c>
      <c r="D25" s="286">
        <v>4.6892750310000002</v>
      </c>
      <c r="E25" s="286">
        <v>9.1222174729999992</v>
      </c>
      <c r="F25" s="286">
        <v>10.486984880000001</v>
      </c>
      <c r="G25" s="286">
        <v>7.6588284980000001</v>
      </c>
      <c r="H25" s="286">
        <v>13.895194698000001</v>
      </c>
      <c r="I25" s="286">
        <v>18.877854445000001</v>
      </c>
      <c r="J25" s="286">
        <v>15.435205205000001</v>
      </c>
      <c r="K25" s="286">
        <v>23.02429334</v>
      </c>
      <c r="L25" s="286">
        <v>35.337455483999996</v>
      </c>
      <c r="M25" s="286">
        <v>33.753484446000002</v>
      </c>
      <c r="N25" s="286">
        <v>22.969942311000001</v>
      </c>
      <c r="O25" s="286">
        <v>40.128631737999996</v>
      </c>
      <c r="P25" s="286">
        <v>45.556934124000001</v>
      </c>
      <c r="Q25" s="286">
        <v>19.496040242999999</v>
      </c>
      <c r="R25" s="286">
        <v>39.516677571999999</v>
      </c>
      <c r="S25" s="286">
        <v>28.713157984000002</v>
      </c>
      <c r="T25" s="286">
        <v>23.327836346000002</v>
      </c>
      <c r="U25" s="286">
        <v>31.47714088</v>
      </c>
      <c r="V25" s="286">
        <v>25.966182541999999</v>
      </c>
      <c r="W25" s="286">
        <v>25.716050864</v>
      </c>
      <c r="X25" s="286">
        <v>39.628486700000003</v>
      </c>
      <c r="Y25" s="286">
        <v>44.971181549999997</v>
      </c>
    </row>
    <row r="26" spans="1:25" ht="16.05" customHeight="1">
      <c r="A26" s="247" t="s">
        <v>23</v>
      </c>
      <c r="B26" s="286">
        <v>5.6770459549999996</v>
      </c>
      <c r="C26" s="286">
        <v>7.9796854699999997</v>
      </c>
      <c r="D26" s="286">
        <v>6.7164880259999995</v>
      </c>
      <c r="E26" s="286">
        <v>8.2509922039999992</v>
      </c>
      <c r="F26" s="286">
        <v>9.1820613279999996</v>
      </c>
      <c r="G26" s="286">
        <v>11.900918153000001</v>
      </c>
      <c r="H26" s="286">
        <v>20.948761463</v>
      </c>
      <c r="I26" s="286">
        <v>135.31787924099999</v>
      </c>
      <c r="J26" s="286">
        <v>22.596594749000001</v>
      </c>
      <c r="K26" s="286">
        <v>35.729123293999997</v>
      </c>
      <c r="L26" s="286">
        <v>58.745836016999995</v>
      </c>
      <c r="M26" s="286">
        <v>121.583775464</v>
      </c>
      <c r="N26" s="286">
        <v>42.532292878</v>
      </c>
      <c r="O26" s="286">
        <v>47.663407331000002</v>
      </c>
      <c r="P26" s="286">
        <v>89.694563834999997</v>
      </c>
      <c r="Q26" s="286">
        <v>98.528018877000008</v>
      </c>
      <c r="R26" s="286">
        <v>45.678062174999994</v>
      </c>
      <c r="S26" s="286">
        <v>28.153215785</v>
      </c>
      <c r="T26" s="286">
        <v>33.815694752999995</v>
      </c>
      <c r="U26" s="286">
        <v>22.591378386999999</v>
      </c>
      <c r="V26" s="286">
        <v>33.909683053000002</v>
      </c>
      <c r="W26" s="286">
        <v>36.200101685</v>
      </c>
      <c r="X26" s="286">
        <v>46.734958540000001</v>
      </c>
      <c r="Y26" s="286">
        <v>51.108530700000003</v>
      </c>
    </row>
    <row r="27" spans="1:25" ht="16.05" customHeight="1">
      <c r="A27" s="245"/>
      <c r="B27" s="286"/>
      <c r="C27" s="286"/>
      <c r="D27" s="286"/>
      <c r="E27" s="286"/>
      <c r="F27" s="286"/>
      <c r="G27" s="286"/>
      <c r="H27" s="286"/>
      <c r="I27" s="286"/>
      <c r="J27" s="286"/>
      <c r="K27" s="286"/>
      <c r="L27" s="286"/>
      <c r="M27" s="286"/>
      <c r="N27" s="286"/>
      <c r="O27" s="286"/>
      <c r="P27" s="286"/>
      <c r="Q27" s="286"/>
      <c r="R27" s="286"/>
      <c r="S27" s="286"/>
      <c r="T27" s="286"/>
      <c r="U27" s="286"/>
      <c r="V27" s="286"/>
      <c r="W27" s="286"/>
      <c r="X27" s="286"/>
      <c r="Y27" s="286"/>
    </row>
    <row r="28" spans="1:25" ht="16.05" customHeight="1">
      <c r="A28" s="246" t="s">
        <v>432</v>
      </c>
      <c r="B28" s="286"/>
      <c r="C28" s="286"/>
      <c r="D28" s="286"/>
      <c r="E28" s="286"/>
      <c r="F28" s="286"/>
      <c r="G28" s="286"/>
      <c r="H28" s="286"/>
      <c r="I28" s="286"/>
      <c r="J28" s="286"/>
      <c r="K28" s="286"/>
      <c r="L28" s="286"/>
      <c r="M28" s="286"/>
      <c r="N28" s="286"/>
      <c r="O28" s="286"/>
      <c r="P28" s="286"/>
      <c r="Q28" s="286"/>
      <c r="R28" s="286"/>
      <c r="S28" s="286"/>
      <c r="T28" s="286"/>
      <c r="U28" s="286"/>
      <c r="V28" s="286"/>
      <c r="W28" s="286"/>
      <c r="X28" s="286"/>
      <c r="Y28" s="286"/>
    </row>
    <row r="29" spans="1:25" ht="16.05" customHeight="1">
      <c r="A29" s="247" t="s">
        <v>13</v>
      </c>
      <c r="B29" s="286">
        <v>0</v>
      </c>
      <c r="C29" s="286">
        <v>0</v>
      </c>
      <c r="D29" s="286">
        <v>0</v>
      </c>
      <c r="E29" s="286">
        <v>3.3210000000000005E-4</v>
      </c>
      <c r="F29" s="286">
        <v>0</v>
      </c>
      <c r="G29" s="286">
        <v>5.084491E-3</v>
      </c>
      <c r="H29" s="286">
        <v>0</v>
      </c>
      <c r="I29" s="286">
        <v>0</v>
      </c>
      <c r="J29" s="286">
        <v>0</v>
      </c>
      <c r="K29" s="286">
        <v>0</v>
      </c>
      <c r="L29" s="286">
        <v>1.436194E-3</v>
      </c>
      <c r="M29" s="286">
        <v>5.4298707000000002E-2</v>
      </c>
      <c r="N29" s="286">
        <v>5.7937000000000006E-4</v>
      </c>
      <c r="O29" s="286">
        <v>5.0775569999999999E-3</v>
      </c>
      <c r="P29" s="286">
        <v>0</v>
      </c>
      <c r="Q29" s="286">
        <v>0</v>
      </c>
      <c r="R29" s="286">
        <v>4.1196229999999993E-3</v>
      </c>
      <c r="S29" s="286">
        <v>0.20990656299999999</v>
      </c>
      <c r="T29" s="286">
        <v>7.0230409999999998E-3</v>
      </c>
      <c r="U29" s="286">
        <v>0.85047632400000006</v>
      </c>
      <c r="V29" s="286">
        <v>4.1471159E-2</v>
      </c>
      <c r="W29" s="286">
        <v>1.1132355E-2</v>
      </c>
      <c r="X29" s="286">
        <v>3.4159709999999996E-2</v>
      </c>
      <c r="Y29" s="286">
        <v>3.0575199999999998E-3</v>
      </c>
    </row>
    <row r="30" spans="1:25" ht="16.05" customHeight="1">
      <c r="A30" s="247" t="s">
        <v>12</v>
      </c>
      <c r="B30" s="286">
        <v>2.5228705389999999</v>
      </c>
      <c r="C30" s="286">
        <v>1.892395133</v>
      </c>
      <c r="D30" s="286">
        <v>3.2529127359999999</v>
      </c>
      <c r="E30" s="286">
        <v>2.9522395490000002</v>
      </c>
      <c r="F30" s="286">
        <v>2.902614104</v>
      </c>
      <c r="G30" s="286">
        <v>1.3902476289999999</v>
      </c>
      <c r="H30" s="286">
        <v>2.4537175769999999</v>
      </c>
      <c r="I30" s="286">
        <v>2.6384997769999998</v>
      </c>
      <c r="J30" s="286">
        <v>3.6026194540000001</v>
      </c>
      <c r="K30" s="286">
        <v>4.4602030460000002</v>
      </c>
      <c r="L30" s="286">
        <v>7.267235651</v>
      </c>
      <c r="M30" s="286">
        <v>43.723447139000001</v>
      </c>
      <c r="N30" s="286">
        <v>8.2766226819999993</v>
      </c>
      <c r="O30" s="286">
        <v>8.4299733939999992</v>
      </c>
      <c r="P30" s="286">
        <v>8.1332047740000011</v>
      </c>
      <c r="Q30" s="286">
        <v>8.4254515280000017</v>
      </c>
      <c r="R30" s="286">
        <v>6.8705296220000003</v>
      </c>
      <c r="S30" s="286">
        <v>11.346187585999999</v>
      </c>
      <c r="T30" s="286">
        <v>9.2081405950000015</v>
      </c>
      <c r="U30" s="286">
        <v>8.2672627639999998</v>
      </c>
      <c r="V30" s="286">
        <v>7.7341200880000001</v>
      </c>
      <c r="W30" s="286">
        <v>9.1590522270000001</v>
      </c>
      <c r="X30" s="286">
        <v>6.4520653000000001</v>
      </c>
      <c r="Y30" s="286">
        <v>6.0357722499999999</v>
      </c>
    </row>
    <row r="31" spans="1:25" ht="16.05" customHeight="1">
      <c r="A31" s="247" t="s">
        <v>483</v>
      </c>
      <c r="B31" s="286">
        <v>0</v>
      </c>
      <c r="C31" s="286">
        <v>0</v>
      </c>
      <c r="D31" s="286">
        <v>0</v>
      </c>
      <c r="E31" s="286">
        <v>3.3971590000000003E-3</v>
      </c>
      <c r="F31" s="286">
        <v>0</v>
      </c>
      <c r="G31" s="286">
        <v>0</v>
      </c>
      <c r="H31" s="286">
        <v>0</v>
      </c>
      <c r="I31" s="286">
        <v>2.5077070000000001E-3</v>
      </c>
      <c r="J31" s="286">
        <v>0</v>
      </c>
      <c r="K31" s="286">
        <v>0</v>
      </c>
      <c r="L31" s="286">
        <v>0</v>
      </c>
      <c r="M31" s="286">
        <v>0</v>
      </c>
      <c r="N31" s="286">
        <v>0</v>
      </c>
      <c r="O31" s="286">
        <v>0</v>
      </c>
      <c r="P31" s="286">
        <v>0</v>
      </c>
      <c r="Q31" s="286">
        <v>0</v>
      </c>
      <c r="R31" s="286">
        <v>0</v>
      </c>
      <c r="S31" s="286">
        <v>0</v>
      </c>
      <c r="T31" s="286">
        <v>0</v>
      </c>
      <c r="U31" s="286">
        <v>0</v>
      </c>
      <c r="V31" s="286">
        <v>0</v>
      </c>
      <c r="W31" s="286">
        <v>0</v>
      </c>
      <c r="X31" s="286">
        <v>0</v>
      </c>
      <c r="Y31" s="286">
        <v>0</v>
      </c>
    </row>
    <row r="32" spans="1:25" ht="16.05" customHeight="1">
      <c r="A32" s="247" t="s">
        <v>430</v>
      </c>
      <c r="B32" s="286">
        <v>4.7407299999999994E-3</v>
      </c>
      <c r="C32" s="286">
        <v>3.2452118000000002E-2</v>
      </c>
      <c r="D32" s="286">
        <v>0.142684177</v>
      </c>
      <c r="E32" s="286">
        <v>0.28629241900000002</v>
      </c>
      <c r="F32" s="286">
        <v>9.135967E-3</v>
      </c>
      <c r="G32" s="286">
        <v>1.2955379999999999E-3</v>
      </c>
      <c r="H32" s="286">
        <v>9.4285130000000012E-3</v>
      </c>
      <c r="I32" s="286">
        <v>2.2711280000000003E-3</v>
      </c>
      <c r="J32" s="286">
        <v>3.8673453000000003E-2</v>
      </c>
      <c r="K32" s="286">
        <v>6.0702604E-2</v>
      </c>
      <c r="L32" s="286">
        <v>4.1516053999999997E-2</v>
      </c>
      <c r="M32" s="286">
        <v>7.2925964999999995E-2</v>
      </c>
      <c r="N32" s="286">
        <v>8.3110586E-2</v>
      </c>
      <c r="O32" s="286">
        <v>9.6148624000000002E-2</v>
      </c>
      <c r="P32" s="286">
        <v>2.9730200000000005E-4</v>
      </c>
      <c r="Q32" s="286">
        <v>0.47614873299999999</v>
      </c>
      <c r="R32" s="286">
        <v>5.9549646999999997E-2</v>
      </c>
      <c r="S32" s="286">
        <v>5.4988004E-2</v>
      </c>
      <c r="T32" s="286">
        <v>152.73799092600001</v>
      </c>
      <c r="U32" s="286">
        <v>0.18644639499999999</v>
      </c>
      <c r="V32" s="286">
        <v>0.209614722</v>
      </c>
      <c r="W32" s="286">
        <v>0.76328200600000007</v>
      </c>
      <c r="X32" s="286">
        <v>2.0303399999999998E-3</v>
      </c>
      <c r="Y32" s="286">
        <v>1.307436E-2</v>
      </c>
    </row>
    <row r="33" spans="1:25" ht="16.05" customHeight="1">
      <c r="A33" s="247" t="s">
        <v>482</v>
      </c>
      <c r="B33" s="286">
        <v>3.5863774410000002</v>
      </c>
      <c r="C33" s="286">
        <v>2.7889024559999998</v>
      </c>
      <c r="D33" s="286">
        <v>4.2412281079999996</v>
      </c>
      <c r="E33" s="286">
        <v>4.1394741680000005</v>
      </c>
      <c r="F33" s="286">
        <v>5.1096456629999993</v>
      </c>
      <c r="G33" s="286">
        <v>4.7876601440000002</v>
      </c>
      <c r="H33" s="286">
        <v>6.1015300319999994</v>
      </c>
      <c r="I33" s="286">
        <v>5.9704872929999997</v>
      </c>
      <c r="J33" s="286">
        <v>6.4870624479999996</v>
      </c>
      <c r="K33" s="286">
        <v>1.953318994</v>
      </c>
      <c r="L33" s="286">
        <v>17.152156581</v>
      </c>
      <c r="M33" s="286">
        <v>13.722522100999999</v>
      </c>
      <c r="N33" s="286">
        <v>9.6929767239999993</v>
      </c>
      <c r="O33" s="286">
        <v>9.7312441140000008</v>
      </c>
      <c r="P33" s="286">
        <v>16.768146864999999</v>
      </c>
      <c r="Q33" s="286">
        <v>20.752175002000001</v>
      </c>
      <c r="R33" s="286">
        <v>14.890588492000001</v>
      </c>
      <c r="S33" s="286">
        <v>9.4557659570000006</v>
      </c>
      <c r="T33" s="286">
        <v>4.4808911079999998</v>
      </c>
      <c r="U33" s="286">
        <v>6.0681159110000005</v>
      </c>
      <c r="V33" s="286">
        <v>1.641744965</v>
      </c>
      <c r="W33" s="286">
        <v>3.3735682439999999</v>
      </c>
      <c r="X33" s="286">
        <v>5.3501074800000001</v>
      </c>
      <c r="Y33" s="286">
        <v>5.9234105399999999</v>
      </c>
    </row>
    <row r="34" spans="1:25" ht="16.05" customHeight="1">
      <c r="A34" s="247" t="s">
        <v>11</v>
      </c>
      <c r="B34" s="286">
        <v>0</v>
      </c>
      <c r="C34" s="286">
        <v>0</v>
      </c>
      <c r="D34" s="286">
        <v>0</v>
      </c>
      <c r="E34" s="286">
        <v>0.39509794799999998</v>
      </c>
      <c r="F34" s="286">
        <v>1.299936E-3</v>
      </c>
      <c r="G34" s="286">
        <v>2.50527E-3</v>
      </c>
      <c r="H34" s="286">
        <v>2.286784E-2</v>
      </c>
      <c r="I34" s="286">
        <v>0</v>
      </c>
      <c r="J34" s="286">
        <v>9.7327180000000013E-3</v>
      </c>
      <c r="K34" s="286">
        <v>1.7490138999999998E-2</v>
      </c>
      <c r="L34" s="286">
        <v>7.4609588000000004E-2</v>
      </c>
      <c r="M34" s="286">
        <v>7.8542106E-2</v>
      </c>
      <c r="N34" s="286">
        <v>0.10596941999999999</v>
      </c>
      <c r="O34" s="286">
        <v>0.29285705499999998</v>
      </c>
      <c r="P34" s="286">
        <v>0.466484275</v>
      </c>
      <c r="Q34" s="286">
        <v>0.31102544599999998</v>
      </c>
      <c r="R34" s="286">
        <v>0.15122745600000001</v>
      </c>
      <c r="S34" s="286">
        <v>5.7151985999999995E-2</v>
      </c>
      <c r="T34" s="286">
        <v>3.3774489000000005E-2</v>
      </c>
      <c r="U34" s="286">
        <v>5.6612796999999999E-2</v>
      </c>
      <c r="V34" s="286">
        <v>7.3022549999999997E-3</v>
      </c>
      <c r="W34" s="286">
        <v>3.8020618999999999E-2</v>
      </c>
      <c r="X34" s="286">
        <v>4.7123699999999996E-3</v>
      </c>
      <c r="Y34" s="286">
        <v>4.6262000000000001E-4</v>
      </c>
    </row>
    <row r="35" spans="1:25" ht="16.05" customHeight="1">
      <c r="A35" s="247" t="s">
        <v>10</v>
      </c>
      <c r="B35" s="286">
        <v>0</v>
      </c>
      <c r="C35" s="286">
        <v>1.1757252000000001E-2</v>
      </c>
      <c r="D35" s="286">
        <v>0</v>
      </c>
      <c r="E35" s="286">
        <v>0</v>
      </c>
      <c r="F35" s="286">
        <v>0</v>
      </c>
      <c r="G35" s="286">
        <v>0</v>
      </c>
      <c r="H35" s="286">
        <v>2.2550450000000002E-3</v>
      </c>
      <c r="I35" s="286">
        <v>0</v>
      </c>
      <c r="J35" s="286">
        <v>5.9680841999999998E-2</v>
      </c>
      <c r="K35" s="286">
        <v>1.1216308999999999E-2</v>
      </c>
      <c r="L35" s="286">
        <v>1.0347900000000001E-3</v>
      </c>
      <c r="M35" s="286">
        <v>2.5592665000000001E-2</v>
      </c>
      <c r="N35" s="286">
        <v>5.5119299999999995E-4</v>
      </c>
      <c r="O35" s="286">
        <v>5.2112959910000001</v>
      </c>
      <c r="P35" s="286">
        <v>3.1413974950000001</v>
      </c>
      <c r="Q35" s="286">
        <v>5.0639082800000006</v>
      </c>
      <c r="R35" s="286">
        <v>1.440518057</v>
      </c>
      <c r="S35" s="286">
        <v>1.989301561</v>
      </c>
      <c r="T35" s="286">
        <v>1.442292358</v>
      </c>
      <c r="U35" s="286">
        <v>2.6151418799999999</v>
      </c>
      <c r="V35" s="286">
        <v>1.9088096649999999</v>
      </c>
      <c r="W35" s="286">
        <v>1.9413966819999999</v>
      </c>
      <c r="X35" s="286">
        <v>6.37474045</v>
      </c>
      <c r="Y35" s="286">
        <v>3.4833192899999998</v>
      </c>
    </row>
    <row r="36" spans="1:25" ht="16.05" customHeight="1">
      <c r="A36" s="247" t="s">
        <v>8</v>
      </c>
      <c r="B36" s="286">
        <v>0.37315447299999999</v>
      </c>
      <c r="C36" s="286">
        <v>0.290944967</v>
      </c>
      <c r="D36" s="286">
        <v>1.436720183</v>
      </c>
      <c r="E36" s="286">
        <v>2.9394795780000003</v>
      </c>
      <c r="F36" s="286">
        <v>1.3778431799999999</v>
      </c>
      <c r="G36" s="286">
        <v>0.60143823699999999</v>
      </c>
      <c r="H36" s="286">
        <v>0.48542262899999999</v>
      </c>
      <c r="I36" s="286">
        <v>1.624685538</v>
      </c>
      <c r="J36" s="286">
        <v>3.8361221899999998</v>
      </c>
      <c r="K36" s="286">
        <v>7.1852098880000002</v>
      </c>
      <c r="L36" s="286">
        <v>5.9266130969999997</v>
      </c>
      <c r="M36" s="286">
        <v>4.5203780140000003</v>
      </c>
      <c r="N36" s="286">
        <v>12.146917977999999</v>
      </c>
      <c r="O36" s="286">
        <v>9.2474215659999999</v>
      </c>
      <c r="P36" s="286">
        <v>19.758880861999998</v>
      </c>
      <c r="Q36" s="286">
        <v>21.97589013</v>
      </c>
      <c r="R36" s="286">
        <v>3.6394239610000003</v>
      </c>
      <c r="S36" s="286">
        <v>10.41076722</v>
      </c>
      <c r="T36" s="286">
        <v>10.680839706</v>
      </c>
      <c r="U36" s="286">
        <v>6.173269758</v>
      </c>
      <c r="V36" s="286">
        <v>2.2378334950000003</v>
      </c>
      <c r="W36" s="286">
        <v>2.998803085</v>
      </c>
      <c r="X36" s="286">
        <v>5.1093069</v>
      </c>
      <c r="Y36" s="286">
        <v>2.2898856299999997</v>
      </c>
    </row>
    <row r="37" spans="1:25" ht="16.05" customHeight="1">
      <c r="A37" s="247" t="s">
        <v>6</v>
      </c>
      <c r="B37" s="286">
        <v>5.5098398669999993</v>
      </c>
      <c r="C37" s="286">
        <v>16.893694488000001</v>
      </c>
      <c r="D37" s="286">
        <v>45.482951085000003</v>
      </c>
      <c r="E37" s="286">
        <v>40.373199720999999</v>
      </c>
      <c r="F37" s="286">
        <v>125.59314710300001</v>
      </c>
      <c r="G37" s="286">
        <v>149.288078286</v>
      </c>
      <c r="H37" s="286">
        <v>150.39967990099998</v>
      </c>
      <c r="I37" s="286">
        <v>166.384728583</v>
      </c>
      <c r="J37" s="286">
        <v>278.89644198799999</v>
      </c>
      <c r="K37" s="286">
        <v>259.27650108500001</v>
      </c>
      <c r="L37" s="286">
        <v>28.755937036999999</v>
      </c>
      <c r="M37" s="286">
        <v>44.920213512000004</v>
      </c>
      <c r="N37" s="286">
        <v>211.919159697</v>
      </c>
      <c r="O37" s="286">
        <v>337.05957272500001</v>
      </c>
      <c r="P37" s="286">
        <v>327.70491597500001</v>
      </c>
      <c r="Q37" s="286">
        <v>71.216630156000008</v>
      </c>
      <c r="R37" s="286">
        <v>33.099770554000003</v>
      </c>
      <c r="S37" s="286">
        <v>37.235848773999997</v>
      </c>
      <c r="T37" s="286">
        <v>38.740450627999998</v>
      </c>
      <c r="U37" s="286">
        <v>37.237967372</v>
      </c>
      <c r="V37" s="286">
        <v>101.02509698600001</v>
      </c>
      <c r="W37" s="286">
        <v>54.656283791</v>
      </c>
      <c r="X37" s="286">
        <v>41.329226890000001</v>
      </c>
      <c r="Y37" s="286">
        <v>102.87307620999999</v>
      </c>
    </row>
    <row r="38" spans="1:25" ht="16.05" customHeight="1">
      <c r="A38" s="247" t="s">
        <v>17</v>
      </c>
      <c r="B38" s="286">
        <v>0.114560513</v>
      </c>
      <c r="C38" s="286">
        <v>4.6429550510000004</v>
      </c>
      <c r="D38" s="286">
        <v>0.105976422</v>
      </c>
      <c r="E38" s="286">
        <v>0.177580242</v>
      </c>
      <c r="F38" s="286">
        <v>9.0900816000000009E-2</v>
      </c>
      <c r="G38" s="286">
        <v>0.12489024700000001</v>
      </c>
      <c r="H38" s="286">
        <v>0.43952609399999998</v>
      </c>
      <c r="I38" s="286">
        <v>0.52048032499999997</v>
      </c>
      <c r="J38" s="286">
        <v>0.57066070800000002</v>
      </c>
      <c r="K38" s="286">
        <v>0.92684908799999999</v>
      </c>
      <c r="L38" s="286">
        <v>18.589515827</v>
      </c>
      <c r="M38" s="286">
        <v>2.0958409179999999</v>
      </c>
      <c r="N38" s="286">
        <v>2.3674938409999999</v>
      </c>
      <c r="O38" s="286">
        <v>2.9032740260000001</v>
      </c>
      <c r="P38" s="286">
        <v>4.4159126859999995</v>
      </c>
      <c r="Q38" s="286">
        <v>4.4903074689999993</v>
      </c>
      <c r="R38" s="286">
        <v>0.713080889</v>
      </c>
      <c r="S38" s="286">
        <v>0.77892499300000007</v>
      </c>
      <c r="T38" s="286">
        <v>0.94937938300000002</v>
      </c>
      <c r="U38" s="286">
        <v>1.106788624</v>
      </c>
      <c r="V38" s="286">
        <v>0.61303062899999994</v>
      </c>
      <c r="W38" s="286">
        <v>1.2199729500000001</v>
      </c>
      <c r="X38" s="286">
        <v>0.74572421999999994</v>
      </c>
      <c r="Y38" s="286">
        <v>0.75229849000000004</v>
      </c>
    </row>
    <row r="39" spans="1:25" ht="16.05" customHeight="1">
      <c r="A39" s="247" t="s">
        <v>4</v>
      </c>
      <c r="B39" s="286">
        <v>0</v>
      </c>
      <c r="C39" s="286">
        <v>0</v>
      </c>
      <c r="D39" s="286">
        <v>9.6024199999999993E-4</v>
      </c>
      <c r="E39" s="286">
        <v>0</v>
      </c>
      <c r="F39" s="286">
        <v>1.1274902549999999</v>
      </c>
      <c r="G39" s="286">
        <v>2.8944640499999998</v>
      </c>
      <c r="H39" s="286">
        <v>2.766536296</v>
      </c>
      <c r="I39" s="286">
        <v>1.6944231129999998</v>
      </c>
      <c r="J39" s="286">
        <v>1.3903294159999999</v>
      </c>
      <c r="K39" s="286">
        <v>0</v>
      </c>
      <c r="L39" s="286">
        <v>0.43901911800000004</v>
      </c>
      <c r="M39" s="286">
        <v>0.107694148</v>
      </c>
      <c r="N39" s="286">
        <v>0.118460784</v>
      </c>
      <c r="O39" s="286">
        <v>0.404711826</v>
      </c>
      <c r="P39" s="286">
        <v>1.873701176</v>
      </c>
      <c r="Q39" s="286">
        <v>0.85740283799999994</v>
      </c>
      <c r="R39" s="286">
        <v>0.124454993</v>
      </c>
      <c r="S39" s="286">
        <v>0.21245635099999999</v>
      </c>
      <c r="T39" s="286">
        <v>0.22474968299999998</v>
      </c>
      <c r="U39" s="286">
        <v>0.72027868000000006</v>
      </c>
      <c r="V39" s="286">
        <v>0</v>
      </c>
      <c r="W39" s="286">
        <v>0.237179522</v>
      </c>
      <c r="X39" s="286">
        <v>0.44391004000000001</v>
      </c>
      <c r="Y39" s="286">
        <v>0.29686003000000005</v>
      </c>
    </row>
    <row r="40" spans="1:25" ht="16.05" customHeight="1">
      <c r="A40" s="247" t="s">
        <v>3</v>
      </c>
      <c r="B40" s="286">
        <v>175.65864207800001</v>
      </c>
      <c r="C40" s="286">
        <v>248.39121634900002</v>
      </c>
      <c r="D40" s="286">
        <v>286.37647286100002</v>
      </c>
      <c r="E40" s="286">
        <v>311.96636239700001</v>
      </c>
      <c r="F40" s="286">
        <v>293.46493101900001</v>
      </c>
      <c r="G40" s="286">
        <v>373.36573353399996</v>
      </c>
      <c r="H40" s="286">
        <v>437.49980628100002</v>
      </c>
      <c r="I40" s="286">
        <v>393.28139142799995</v>
      </c>
      <c r="J40" s="286">
        <v>560.738750052</v>
      </c>
      <c r="K40" s="286">
        <v>705.53964732600002</v>
      </c>
      <c r="L40" s="286">
        <v>626.53770929400002</v>
      </c>
      <c r="M40" s="286">
        <v>600.20350209000003</v>
      </c>
      <c r="N40" s="286">
        <v>560.49847760099999</v>
      </c>
      <c r="O40" s="286">
        <v>607.74994475000005</v>
      </c>
      <c r="P40" s="286">
        <v>523.47358163499996</v>
      </c>
      <c r="Q40" s="286">
        <v>409.309511875</v>
      </c>
      <c r="R40" s="286">
        <v>437.72969475899998</v>
      </c>
      <c r="S40" s="286">
        <v>488.61727118199997</v>
      </c>
      <c r="T40" s="286">
        <v>531.14711135599998</v>
      </c>
      <c r="U40" s="286">
        <v>532.10432771600006</v>
      </c>
      <c r="V40" s="286">
        <v>573.02091393700005</v>
      </c>
      <c r="W40" s="286">
        <v>582.57690826699991</v>
      </c>
      <c r="X40" s="286">
        <v>456.21440139999999</v>
      </c>
      <c r="Y40" s="286">
        <v>488.71976056</v>
      </c>
    </row>
    <row r="41" spans="1:25" ht="16.05" customHeight="1">
      <c r="A41" s="247" t="s">
        <v>431</v>
      </c>
      <c r="B41" s="286">
        <v>6.7684643439999999</v>
      </c>
      <c r="C41" s="286">
        <v>4.5703632060000006</v>
      </c>
      <c r="D41" s="286">
        <v>2.8464652269999999</v>
      </c>
      <c r="E41" s="286">
        <v>12.172462822</v>
      </c>
      <c r="F41" s="286">
        <v>21.669693909999999</v>
      </c>
      <c r="G41" s="286">
        <v>37.954196234999998</v>
      </c>
      <c r="H41" s="286">
        <v>41.566974193999997</v>
      </c>
      <c r="I41" s="286">
        <v>84.867845032000005</v>
      </c>
      <c r="J41" s="286">
        <v>130.22847214699999</v>
      </c>
      <c r="K41" s="286">
        <v>79.764149291999999</v>
      </c>
      <c r="L41" s="286">
        <v>41.180197014999997</v>
      </c>
      <c r="M41" s="286">
        <v>79.317833872999998</v>
      </c>
      <c r="N41" s="286">
        <v>42.44594567</v>
      </c>
      <c r="O41" s="286">
        <v>46.634611829999997</v>
      </c>
      <c r="P41" s="286">
        <v>64.519730758999998</v>
      </c>
      <c r="Q41" s="286">
        <v>39.045166068</v>
      </c>
      <c r="R41" s="286">
        <v>40.539225229000003</v>
      </c>
      <c r="S41" s="286">
        <v>44.190436658000003</v>
      </c>
      <c r="T41" s="286">
        <v>56.506256311999998</v>
      </c>
      <c r="U41" s="286">
        <v>62.108866532</v>
      </c>
      <c r="V41" s="286">
        <v>36.990902759000001</v>
      </c>
      <c r="W41" s="286">
        <v>50.618938477</v>
      </c>
      <c r="X41" s="286">
        <v>54.682588020000004</v>
      </c>
      <c r="Y41" s="286">
        <v>211.20317913999997</v>
      </c>
    </row>
    <row r="42" spans="1:25" ht="16.05" customHeight="1">
      <c r="A42" s="247" t="s">
        <v>1</v>
      </c>
      <c r="B42" s="286">
        <v>6.8058427159999999</v>
      </c>
      <c r="C42" s="286">
        <v>9.7795592670000016</v>
      </c>
      <c r="D42" s="286">
        <v>12.20032101</v>
      </c>
      <c r="E42" s="286">
        <v>22.198257624</v>
      </c>
      <c r="F42" s="286">
        <v>35.864253009999999</v>
      </c>
      <c r="G42" s="286">
        <v>65.800493987999999</v>
      </c>
      <c r="H42" s="286">
        <v>102.93178007700001</v>
      </c>
      <c r="I42" s="286">
        <v>30.822479017000003</v>
      </c>
      <c r="J42" s="286">
        <v>68.898519609999994</v>
      </c>
      <c r="K42" s="286">
        <v>72.858228288000007</v>
      </c>
      <c r="L42" s="286">
        <v>121.02666205200001</v>
      </c>
      <c r="M42" s="286">
        <v>110.318187237</v>
      </c>
      <c r="N42" s="286">
        <v>92.179461477000004</v>
      </c>
      <c r="O42" s="286">
        <v>130.28084527199999</v>
      </c>
      <c r="P42" s="286">
        <v>113.46444518700001</v>
      </c>
      <c r="Q42" s="286">
        <v>112.302358703</v>
      </c>
      <c r="R42" s="286">
        <v>195.44434709599997</v>
      </c>
      <c r="S42" s="286">
        <v>114.66993854899999</v>
      </c>
      <c r="T42" s="286">
        <v>87.969111339999998</v>
      </c>
      <c r="U42" s="286">
        <v>104.965473669</v>
      </c>
      <c r="V42" s="286">
        <v>116.740365522</v>
      </c>
      <c r="W42" s="286">
        <v>129.57330690500001</v>
      </c>
      <c r="X42" s="286">
        <v>123.55745495999999</v>
      </c>
      <c r="Y42" s="286">
        <v>127.70049308</v>
      </c>
    </row>
    <row r="43" spans="1:25" ht="16.05" customHeight="1">
      <c r="A43" s="247" t="s">
        <v>23</v>
      </c>
      <c r="B43" s="308">
        <v>30.573561661999999</v>
      </c>
      <c r="C43" s="308">
        <v>34.429172847000004</v>
      </c>
      <c r="D43" s="308">
        <v>40.381359177</v>
      </c>
      <c r="E43" s="308">
        <v>50.865054342000001</v>
      </c>
      <c r="F43" s="308">
        <v>44.028817453000002</v>
      </c>
      <c r="G43" s="308">
        <v>89.637155614999998</v>
      </c>
      <c r="H43" s="308">
        <v>42.245428742999998</v>
      </c>
      <c r="I43" s="308">
        <v>50.735380895999995</v>
      </c>
      <c r="J43" s="308">
        <v>38.740815136000002</v>
      </c>
      <c r="K43" s="308">
        <v>39.104024955</v>
      </c>
      <c r="L43" s="308">
        <v>31.271450256999998</v>
      </c>
      <c r="M43" s="308">
        <v>33.458080244999998</v>
      </c>
      <c r="N43" s="308">
        <v>28.567730221999998</v>
      </c>
      <c r="O43" s="308">
        <v>36.271299978000002</v>
      </c>
      <c r="P43" s="308">
        <v>32.386249129999996</v>
      </c>
      <c r="Q43" s="308">
        <v>25.011161162000001</v>
      </c>
      <c r="R43" s="308">
        <v>18.898972970999999</v>
      </c>
      <c r="S43" s="308">
        <v>20.754147105000001</v>
      </c>
      <c r="T43" s="308">
        <v>29.357234312999999</v>
      </c>
      <c r="U43" s="308">
        <v>29.327945733</v>
      </c>
      <c r="V43" s="286">
        <v>30.930059270000001</v>
      </c>
      <c r="W43" s="286">
        <v>28.569787619</v>
      </c>
      <c r="X43" s="286">
        <v>25.548578500000001</v>
      </c>
      <c r="Y43" s="286">
        <v>27.485053130000001</v>
      </c>
    </row>
    <row r="45" spans="1:25" ht="16.05" customHeight="1">
      <c r="A45" s="17" t="s">
        <v>2937</v>
      </c>
    </row>
  </sheetData>
  <hyperlinks>
    <hyperlink ref="AA3" location="Content!A1" display="Back to content page" xr:uid="{00000000-0004-0000-1A00-000000000000}"/>
  </hyperlinks>
  <pageMargins left="0.7" right="0.7" top="0.75" bottom="0.75" header="0.3" footer="0.3"/>
  <pageSetup paperSize="9" orientation="landscape" r:id="rId1"/>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7D73D-EE42-411B-8783-0DE9FE32504A}">
  <dimension ref="A1:Z22"/>
  <sheetViews>
    <sheetView topLeftCell="D1" workbookViewId="0">
      <selection activeCell="P19" sqref="P19"/>
    </sheetView>
  </sheetViews>
  <sheetFormatPr defaultRowHeight="14.4"/>
  <cols>
    <col min="1" max="1" width="23.77734375" customWidth="1"/>
  </cols>
  <sheetData>
    <row r="1" spans="1:26">
      <c r="A1" s="35" t="s">
        <v>2882</v>
      </c>
    </row>
    <row r="3" spans="1:26">
      <c r="A3" s="215" t="s">
        <v>2526</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c r="X3" s="3">
        <v>2022</v>
      </c>
      <c r="Z3" s="1" t="s">
        <v>528</v>
      </c>
    </row>
    <row r="4" spans="1:26">
      <c r="A4" s="92" t="s">
        <v>13</v>
      </c>
      <c r="B4" s="300">
        <v>2.7</v>
      </c>
      <c r="C4" s="300">
        <v>2.9</v>
      </c>
      <c r="D4" s="300">
        <v>3.1</v>
      </c>
      <c r="E4" s="300">
        <v>3.2</v>
      </c>
      <c r="F4" s="300">
        <v>3.2</v>
      </c>
      <c r="G4" s="300">
        <v>3.2</v>
      </c>
      <c r="H4" s="300">
        <v>3.2</v>
      </c>
      <c r="I4" s="300">
        <v>3.1</v>
      </c>
      <c r="J4" s="300">
        <v>3</v>
      </c>
      <c r="K4" s="300">
        <v>3</v>
      </c>
      <c r="L4" s="300">
        <v>3</v>
      </c>
      <c r="M4" s="300">
        <v>3</v>
      </c>
      <c r="N4" s="300">
        <v>3</v>
      </c>
      <c r="O4" s="300">
        <v>3</v>
      </c>
      <c r="P4" s="300">
        <v>3.1</v>
      </c>
      <c r="Q4" s="300">
        <v>3.2</v>
      </c>
      <c r="R4" s="300">
        <v>3.3</v>
      </c>
      <c r="S4" s="300">
        <v>3.4</v>
      </c>
      <c r="T4" s="300">
        <v>3.5</v>
      </c>
      <c r="U4" s="300">
        <v>3.6</v>
      </c>
      <c r="V4" s="300">
        <v>3.7</v>
      </c>
      <c r="W4" s="300">
        <v>3.8</v>
      </c>
      <c r="X4" s="300">
        <v>3.9</v>
      </c>
    </row>
    <row r="5" spans="1:26">
      <c r="A5" s="92" t="s">
        <v>12</v>
      </c>
      <c r="B5" s="300">
        <v>9.8000000000000007</v>
      </c>
      <c r="C5" s="300">
        <v>9.8000000000000007</v>
      </c>
      <c r="D5" s="300">
        <v>9.9</v>
      </c>
      <c r="E5" s="300">
        <v>9.9</v>
      </c>
      <c r="F5" s="300">
        <v>10</v>
      </c>
      <c r="G5" s="300">
        <v>10</v>
      </c>
      <c r="H5" s="300">
        <v>10.1</v>
      </c>
      <c r="I5" s="300">
        <v>10.199999999999999</v>
      </c>
      <c r="J5" s="300">
        <v>10.199999999999999</v>
      </c>
      <c r="K5" s="300">
        <v>10.199999999999999</v>
      </c>
      <c r="L5" s="300">
        <v>10.3</v>
      </c>
      <c r="M5" s="300">
        <v>10.4</v>
      </c>
      <c r="N5" s="300">
        <v>10.4</v>
      </c>
      <c r="O5" s="300">
        <v>10.5</v>
      </c>
      <c r="P5" s="300">
        <v>10.5</v>
      </c>
      <c r="Q5" s="300">
        <v>10.5</v>
      </c>
      <c r="R5" s="300">
        <v>10.4</v>
      </c>
      <c r="S5" s="300">
        <v>10.3</v>
      </c>
      <c r="T5" s="300">
        <v>10.1</v>
      </c>
      <c r="U5" s="300">
        <v>10</v>
      </c>
      <c r="V5" s="300">
        <v>10</v>
      </c>
      <c r="W5" s="300">
        <v>10</v>
      </c>
      <c r="X5" s="300">
        <v>10.1</v>
      </c>
    </row>
    <row r="6" spans="1:26">
      <c r="A6" s="92" t="s">
        <v>483</v>
      </c>
      <c r="B6" s="300">
        <v>13.5</v>
      </c>
      <c r="C6" s="300">
        <v>14.8</v>
      </c>
      <c r="D6" s="300">
        <v>15.8</v>
      </c>
      <c r="E6" s="300">
        <v>16.5</v>
      </c>
      <c r="F6" s="300">
        <v>16.600000000000001</v>
      </c>
      <c r="G6" s="300">
        <v>16.399999999999999</v>
      </c>
      <c r="H6" s="300">
        <v>15.8</v>
      </c>
      <c r="I6" s="300">
        <v>15.1</v>
      </c>
      <c r="J6" s="300">
        <v>14.2</v>
      </c>
      <c r="K6" s="300">
        <v>13.5</v>
      </c>
      <c r="L6" s="300">
        <v>12.8</v>
      </c>
      <c r="M6" s="300">
        <v>12.1</v>
      </c>
      <c r="N6" s="300">
        <v>11.5</v>
      </c>
      <c r="O6" s="300">
        <v>11</v>
      </c>
      <c r="P6" s="300">
        <v>10.5</v>
      </c>
      <c r="Q6" s="300">
        <v>10.1</v>
      </c>
      <c r="R6" s="300">
        <v>9.6999999999999993</v>
      </c>
      <c r="S6" s="300">
        <v>9.3000000000000007</v>
      </c>
      <c r="T6" s="300">
        <v>9</v>
      </c>
      <c r="U6" s="300">
        <v>8.6999999999999993</v>
      </c>
      <c r="V6" s="300">
        <v>8.3000000000000007</v>
      </c>
      <c r="W6" s="300">
        <v>8</v>
      </c>
      <c r="X6" s="300">
        <v>7.7</v>
      </c>
    </row>
    <row r="7" spans="1:26">
      <c r="A7" s="28" t="s">
        <v>573</v>
      </c>
      <c r="B7" s="300">
        <v>6.5</v>
      </c>
      <c r="C7" s="300">
        <v>6.9</v>
      </c>
      <c r="D7" s="300">
        <v>7.1</v>
      </c>
      <c r="E7" s="300">
        <v>7.2</v>
      </c>
      <c r="F7" s="300">
        <v>7.1</v>
      </c>
      <c r="G7" s="300">
        <v>6.9</v>
      </c>
      <c r="H7" s="300">
        <v>6.5</v>
      </c>
      <c r="I7" s="300">
        <v>6.1</v>
      </c>
      <c r="J7" s="300">
        <v>5.8</v>
      </c>
      <c r="K7" s="300">
        <v>5.4</v>
      </c>
      <c r="L7" s="300">
        <v>5.0999999999999996</v>
      </c>
      <c r="M7" s="300">
        <v>4.9000000000000004</v>
      </c>
      <c r="N7" s="300">
        <v>4.5999999999999996</v>
      </c>
      <c r="O7" s="300">
        <v>4.5</v>
      </c>
      <c r="P7" s="300">
        <v>4.3</v>
      </c>
      <c r="Q7" s="300">
        <v>4.2</v>
      </c>
      <c r="R7" s="300">
        <v>4.0999999999999996</v>
      </c>
      <c r="S7" s="300">
        <v>4</v>
      </c>
      <c r="T7" s="300">
        <v>3.9</v>
      </c>
      <c r="U7" s="300">
        <v>3.8</v>
      </c>
      <c r="V7" s="300">
        <v>3.7</v>
      </c>
      <c r="W7" s="300">
        <v>3.7</v>
      </c>
      <c r="X7" s="300">
        <v>3.7</v>
      </c>
    </row>
    <row r="8" spans="1:26">
      <c r="A8" s="92" t="s">
        <v>482</v>
      </c>
      <c r="B8" s="300">
        <v>12.8</v>
      </c>
      <c r="C8" s="300">
        <v>12.7</v>
      </c>
      <c r="D8" s="300">
        <v>12.6</v>
      </c>
      <c r="E8" s="300">
        <v>12.5</v>
      </c>
      <c r="F8" s="300">
        <v>12.3</v>
      </c>
      <c r="G8" s="300">
        <v>12.2</v>
      </c>
      <c r="H8" s="300">
        <v>11.9</v>
      </c>
      <c r="I8" s="300">
        <v>11.6</v>
      </c>
      <c r="J8" s="300">
        <v>11.3</v>
      </c>
      <c r="K8" s="300">
        <v>11</v>
      </c>
      <c r="L8" s="300">
        <v>10.6</v>
      </c>
      <c r="M8" s="300">
        <v>10.4</v>
      </c>
      <c r="N8" s="300">
        <v>10.1</v>
      </c>
      <c r="O8" s="300">
        <v>9.8000000000000007</v>
      </c>
      <c r="P8" s="300">
        <v>9.5</v>
      </c>
      <c r="Q8" s="300">
        <v>9.1999999999999993</v>
      </c>
      <c r="R8" s="300">
        <v>8.9</v>
      </c>
      <c r="S8" s="300">
        <v>8.6999999999999993</v>
      </c>
      <c r="T8" s="300">
        <v>8.5</v>
      </c>
      <c r="U8" s="300">
        <v>8.3000000000000007</v>
      </c>
      <c r="V8" s="300">
        <v>8.1</v>
      </c>
      <c r="W8" s="300">
        <v>8</v>
      </c>
      <c r="X8" s="300">
        <v>7.9</v>
      </c>
    </row>
    <row r="9" spans="1:26">
      <c r="A9" s="92" t="s">
        <v>11</v>
      </c>
      <c r="B9" s="300">
        <v>6.8</v>
      </c>
      <c r="C9" s="300">
        <v>6.9</v>
      </c>
      <c r="D9" s="300">
        <v>6.9</v>
      </c>
      <c r="E9" s="300">
        <v>6.9</v>
      </c>
      <c r="F9" s="300">
        <v>6.9</v>
      </c>
      <c r="G9" s="300">
        <v>6.9</v>
      </c>
      <c r="H9" s="300">
        <v>6.9</v>
      </c>
      <c r="I9" s="300">
        <v>6.9</v>
      </c>
      <c r="J9" s="300">
        <v>6.9</v>
      </c>
      <c r="K9" s="300">
        <v>6.9</v>
      </c>
      <c r="L9" s="300">
        <v>6.9</v>
      </c>
      <c r="M9" s="300">
        <v>7</v>
      </c>
      <c r="N9" s="300">
        <v>7</v>
      </c>
      <c r="O9" s="300">
        <v>7</v>
      </c>
      <c r="P9" s="300">
        <v>7.1</v>
      </c>
      <c r="Q9" s="300">
        <v>7.1</v>
      </c>
      <c r="R9" s="300">
        <v>7.1</v>
      </c>
      <c r="S9" s="300">
        <v>7.1</v>
      </c>
      <c r="T9" s="300">
        <v>7.1</v>
      </c>
      <c r="U9" s="300">
        <v>7</v>
      </c>
      <c r="V9" s="300">
        <v>7</v>
      </c>
      <c r="W9" s="300">
        <v>6.9</v>
      </c>
      <c r="X9" s="300">
        <v>6.9</v>
      </c>
    </row>
    <row r="10" spans="1:26">
      <c r="A10" s="92" t="s">
        <v>10</v>
      </c>
      <c r="B10" s="300">
        <v>3.4</v>
      </c>
      <c r="C10" s="300">
        <v>3.5</v>
      </c>
      <c r="D10" s="300">
        <v>3.6</v>
      </c>
      <c r="E10" s="300">
        <v>3.5</v>
      </c>
      <c r="F10" s="300">
        <v>3.4</v>
      </c>
      <c r="G10" s="300">
        <v>3.2</v>
      </c>
      <c r="H10" s="300">
        <v>3</v>
      </c>
      <c r="I10" s="300">
        <v>2.7</v>
      </c>
      <c r="J10" s="300">
        <v>2.5</v>
      </c>
      <c r="K10" s="300">
        <v>2.2999999999999998</v>
      </c>
      <c r="L10" s="300">
        <v>2.1</v>
      </c>
      <c r="M10" s="300">
        <v>2</v>
      </c>
      <c r="N10" s="300">
        <v>1.8</v>
      </c>
      <c r="O10" s="300">
        <v>1.7</v>
      </c>
      <c r="P10" s="300">
        <v>1.7</v>
      </c>
      <c r="Q10" s="300">
        <v>1.6</v>
      </c>
      <c r="R10" s="300">
        <v>1.6</v>
      </c>
      <c r="S10" s="300">
        <v>1.5</v>
      </c>
      <c r="T10" s="300">
        <v>1.5</v>
      </c>
      <c r="U10" s="300">
        <v>1.5</v>
      </c>
      <c r="V10" s="300">
        <v>1.5</v>
      </c>
      <c r="W10" s="300">
        <v>1.5</v>
      </c>
      <c r="X10" s="300">
        <v>1.5</v>
      </c>
    </row>
    <row r="11" spans="1:26">
      <c r="A11" s="92" t="s">
        <v>9</v>
      </c>
      <c r="B11" s="300">
        <v>12.1</v>
      </c>
      <c r="C11" s="300">
        <v>12.2</v>
      </c>
      <c r="D11" s="300">
        <v>11.9</v>
      </c>
      <c r="E11" s="300">
        <v>11.4</v>
      </c>
      <c r="F11" s="300">
        <v>10.7</v>
      </c>
      <c r="G11" s="300">
        <v>9.6999999999999993</v>
      </c>
      <c r="H11" s="300">
        <v>8.8000000000000007</v>
      </c>
      <c r="I11" s="300">
        <v>7.8</v>
      </c>
      <c r="J11" s="300">
        <v>7</v>
      </c>
      <c r="K11" s="300">
        <v>6.3</v>
      </c>
      <c r="L11" s="300">
        <v>5.7</v>
      </c>
      <c r="M11" s="300">
        <v>5.3</v>
      </c>
      <c r="N11" s="300">
        <v>4.9000000000000004</v>
      </c>
      <c r="O11" s="300">
        <v>4.5999999999999996</v>
      </c>
      <c r="P11" s="300">
        <v>4.4000000000000004</v>
      </c>
      <c r="Q11" s="300">
        <v>4.2</v>
      </c>
      <c r="R11" s="300">
        <v>4</v>
      </c>
      <c r="S11" s="300">
        <v>3.9</v>
      </c>
      <c r="T11" s="300">
        <v>3.8</v>
      </c>
      <c r="U11" s="300">
        <v>3.8</v>
      </c>
      <c r="V11" s="300">
        <v>3.8</v>
      </c>
      <c r="W11" s="300">
        <v>3.8</v>
      </c>
      <c r="X11" s="300">
        <v>3.9</v>
      </c>
    </row>
    <row r="12" spans="1:26">
      <c r="A12" s="92" t="s">
        <v>8</v>
      </c>
      <c r="B12" s="300">
        <v>8.8000000000000007</v>
      </c>
      <c r="C12" s="300">
        <v>9.4</v>
      </c>
      <c r="D12" s="300">
        <v>9.9</v>
      </c>
      <c r="E12" s="300">
        <v>10.3</v>
      </c>
      <c r="F12" s="300">
        <v>10.4</v>
      </c>
      <c r="G12" s="300">
        <v>10.3</v>
      </c>
      <c r="H12" s="300">
        <v>10</v>
      </c>
      <c r="I12" s="300">
        <v>9.6</v>
      </c>
      <c r="J12" s="300">
        <v>9.1</v>
      </c>
      <c r="K12" s="300">
        <v>8.6999999999999993</v>
      </c>
      <c r="L12" s="300">
        <v>8.3000000000000007</v>
      </c>
      <c r="M12" s="300">
        <v>8</v>
      </c>
      <c r="N12" s="300">
        <v>7.8</v>
      </c>
      <c r="O12" s="300">
        <v>7.5</v>
      </c>
      <c r="P12" s="300">
        <v>7.4</v>
      </c>
      <c r="Q12" s="300">
        <v>7.2</v>
      </c>
      <c r="R12" s="300">
        <v>7.1</v>
      </c>
      <c r="S12" s="300">
        <v>7</v>
      </c>
      <c r="T12" s="300">
        <v>6.9</v>
      </c>
      <c r="U12" s="300">
        <v>6.9</v>
      </c>
      <c r="V12" s="300">
        <v>6.8</v>
      </c>
      <c r="W12" s="300">
        <v>6.8</v>
      </c>
      <c r="X12" s="300">
        <v>6.8</v>
      </c>
    </row>
    <row r="13" spans="1:26">
      <c r="A13" s="92" t="s">
        <v>6</v>
      </c>
      <c r="B13" s="300">
        <v>6.6</v>
      </c>
      <c r="C13" s="300">
        <v>7</v>
      </c>
      <c r="D13" s="300">
        <v>7.3</v>
      </c>
      <c r="E13" s="300">
        <v>7.4</v>
      </c>
      <c r="F13" s="300">
        <v>7.4</v>
      </c>
      <c r="G13" s="300">
        <v>7.2</v>
      </c>
      <c r="H13" s="300">
        <v>6.9</v>
      </c>
      <c r="I13" s="300">
        <v>6.6</v>
      </c>
      <c r="J13" s="300">
        <v>6.3</v>
      </c>
      <c r="K13" s="300">
        <v>6.1</v>
      </c>
      <c r="L13" s="300">
        <v>5.9</v>
      </c>
      <c r="M13" s="300">
        <v>5.7</v>
      </c>
      <c r="N13" s="300">
        <v>5.5</v>
      </c>
      <c r="O13" s="300">
        <v>5.4</v>
      </c>
      <c r="P13" s="300">
        <v>5.3</v>
      </c>
      <c r="Q13" s="300">
        <v>5.3</v>
      </c>
      <c r="R13" s="300">
        <v>5.3</v>
      </c>
      <c r="S13" s="300">
        <v>5.3</v>
      </c>
      <c r="T13" s="300">
        <v>5.4</v>
      </c>
      <c r="U13" s="300">
        <v>5.4</v>
      </c>
      <c r="V13" s="300">
        <v>5.5</v>
      </c>
      <c r="W13" s="300">
        <v>5.5</v>
      </c>
      <c r="X13" s="300">
        <v>5.5</v>
      </c>
    </row>
    <row r="14" spans="1:26">
      <c r="A14" s="92" t="s">
        <v>17</v>
      </c>
      <c r="B14" s="300">
        <v>3.9</v>
      </c>
      <c r="C14" s="300">
        <v>3.9</v>
      </c>
      <c r="D14" s="300">
        <v>3.9</v>
      </c>
      <c r="E14" s="300">
        <v>3.8</v>
      </c>
      <c r="F14" s="300">
        <v>3.9</v>
      </c>
      <c r="G14" s="300">
        <v>3.9</v>
      </c>
      <c r="H14" s="300">
        <v>3.9</v>
      </c>
      <c r="I14" s="300">
        <v>4</v>
      </c>
      <c r="J14" s="300">
        <v>4</v>
      </c>
      <c r="K14" s="300">
        <v>4</v>
      </c>
      <c r="L14" s="300">
        <v>4.0999999999999996</v>
      </c>
      <c r="M14" s="300">
        <v>4.2</v>
      </c>
      <c r="N14" s="300">
        <v>4.2</v>
      </c>
      <c r="O14" s="300">
        <v>4.3</v>
      </c>
      <c r="P14" s="300">
        <v>4.4000000000000004</v>
      </c>
      <c r="Q14" s="300">
        <v>4.5</v>
      </c>
      <c r="R14" s="300">
        <v>4.5999999999999996</v>
      </c>
      <c r="S14" s="300">
        <v>4.7</v>
      </c>
      <c r="T14" s="300">
        <v>4.8</v>
      </c>
      <c r="U14" s="300">
        <v>5</v>
      </c>
      <c r="V14" s="300">
        <v>5.0999999999999996</v>
      </c>
      <c r="W14" s="300">
        <v>5.2</v>
      </c>
      <c r="X14" s="300">
        <v>5.3</v>
      </c>
    </row>
    <row r="15" spans="1:26">
      <c r="A15" s="92" t="s">
        <v>4</v>
      </c>
      <c r="B15" s="300">
        <v>10.4</v>
      </c>
      <c r="C15" s="300">
        <v>11.2</v>
      </c>
      <c r="D15" s="300">
        <v>11.9</v>
      </c>
      <c r="E15" s="300">
        <v>12.4</v>
      </c>
      <c r="F15" s="300">
        <v>12.6</v>
      </c>
      <c r="G15" s="300">
        <v>12.4</v>
      </c>
      <c r="H15" s="300">
        <v>12.1</v>
      </c>
      <c r="I15" s="300">
        <v>11.7</v>
      </c>
      <c r="J15" s="300">
        <v>11.3</v>
      </c>
      <c r="K15" s="300">
        <v>10.8</v>
      </c>
      <c r="L15" s="300">
        <v>10.5</v>
      </c>
      <c r="M15" s="300">
        <v>10.199999999999999</v>
      </c>
      <c r="N15" s="300">
        <v>9.9</v>
      </c>
      <c r="O15" s="300">
        <v>9.6999999999999993</v>
      </c>
      <c r="P15" s="300">
        <v>9.5</v>
      </c>
      <c r="Q15" s="300">
        <v>9.4</v>
      </c>
      <c r="R15" s="300">
        <v>9.3000000000000007</v>
      </c>
      <c r="S15" s="300">
        <v>9.3000000000000007</v>
      </c>
      <c r="T15" s="300">
        <v>9.1999999999999993</v>
      </c>
      <c r="U15" s="300">
        <v>9.1999999999999993</v>
      </c>
      <c r="V15" s="300">
        <v>9.1</v>
      </c>
      <c r="W15" s="300">
        <v>9.1</v>
      </c>
      <c r="X15" s="300">
        <v>9.1</v>
      </c>
    </row>
    <row r="16" spans="1:26">
      <c r="A16" s="92" t="s">
        <v>3</v>
      </c>
      <c r="B16" s="300">
        <v>11.7</v>
      </c>
      <c r="C16" s="300">
        <v>11.9</v>
      </c>
      <c r="D16" s="300">
        <v>12</v>
      </c>
      <c r="E16" s="300">
        <v>12.1</v>
      </c>
      <c r="F16" s="300">
        <v>12.1</v>
      </c>
      <c r="G16" s="300">
        <v>12.1</v>
      </c>
      <c r="H16" s="300">
        <v>12.2</v>
      </c>
      <c r="I16" s="300">
        <v>12.4</v>
      </c>
      <c r="J16" s="300">
        <v>12.5</v>
      </c>
      <c r="K16" s="300">
        <v>12.7</v>
      </c>
      <c r="L16" s="300">
        <v>12.9</v>
      </c>
      <c r="M16" s="300">
        <v>13</v>
      </c>
      <c r="N16" s="300">
        <v>13.1</v>
      </c>
      <c r="O16" s="300">
        <v>13.1</v>
      </c>
      <c r="P16" s="300">
        <v>13</v>
      </c>
      <c r="Q16" s="300">
        <v>13</v>
      </c>
      <c r="R16" s="300">
        <v>13</v>
      </c>
      <c r="S16" s="300">
        <v>12.9</v>
      </c>
      <c r="T16" s="300">
        <v>12.8</v>
      </c>
      <c r="U16" s="300">
        <v>12.6</v>
      </c>
      <c r="V16" s="300">
        <v>12.5</v>
      </c>
      <c r="W16" s="300">
        <v>12.3</v>
      </c>
      <c r="X16" s="300">
        <v>12.1</v>
      </c>
    </row>
    <row r="17" spans="1:24">
      <c r="A17" s="92" t="s">
        <v>32</v>
      </c>
      <c r="B17" s="300">
        <v>5.0999999999999996</v>
      </c>
      <c r="C17" s="300">
        <v>5.3</v>
      </c>
      <c r="D17" s="300">
        <v>5.5</v>
      </c>
      <c r="E17" s="300">
        <v>5.6</v>
      </c>
      <c r="F17" s="300">
        <v>5.6</v>
      </c>
      <c r="G17" s="300">
        <v>5.5</v>
      </c>
      <c r="H17" s="300">
        <v>5.3</v>
      </c>
      <c r="I17" s="300">
        <v>5.0999999999999996</v>
      </c>
      <c r="J17" s="300">
        <v>4.9000000000000004</v>
      </c>
      <c r="K17" s="300">
        <v>4.7</v>
      </c>
      <c r="L17" s="300">
        <v>4.5999999999999996</v>
      </c>
      <c r="M17" s="300">
        <v>4.5</v>
      </c>
      <c r="N17" s="300">
        <v>4.5</v>
      </c>
      <c r="O17" s="300">
        <v>4.5</v>
      </c>
      <c r="P17" s="300">
        <v>4.5999999999999996</v>
      </c>
      <c r="Q17" s="300">
        <v>4.5999999999999996</v>
      </c>
      <c r="R17" s="300">
        <v>4.5999999999999996</v>
      </c>
      <c r="S17" s="300">
        <v>4.5999999999999996</v>
      </c>
      <c r="T17" s="300">
        <v>4.5999999999999996</v>
      </c>
      <c r="U17" s="300">
        <v>4.5999999999999996</v>
      </c>
      <c r="V17" s="300">
        <v>4.5999999999999996</v>
      </c>
      <c r="W17" s="300">
        <v>4.5999999999999996</v>
      </c>
      <c r="X17" s="300">
        <v>4.5999999999999996</v>
      </c>
    </row>
    <row r="18" spans="1:24">
      <c r="A18" s="92" t="s">
        <v>1</v>
      </c>
      <c r="B18" s="300">
        <v>8.8000000000000007</v>
      </c>
      <c r="C18" s="300">
        <v>9.1999999999999993</v>
      </c>
      <c r="D18" s="300">
        <v>9.5</v>
      </c>
      <c r="E18" s="300">
        <v>9.5</v>
      </c>
      <c r="F18" s="300">
        <v>9.3000000000000007</v>
      </c>
      <c r="G18" s="300">
        <v>9</v>
      </c>
      <c r="H18" s="300">
        <v>8.5</v>
      </c>
      <c r="I18" s="300">
        <v>7.9</v>
      </c>
      <c r="J18" s="300">
        <v>7.4</v>
      </c>
      <c r="K18" s="300">
        <v>7</v>
      </c>
      <c r="L18" s="300">
        <v>6.6</v>
      </c>
      <c r="M18" s="300">
        <v>6.3</v>
      </c>
      <c r="N18" s="300">
        <v>6</v>
      </c>
      <c r="O18" s="300">
        <v>5.8</v>
      </c>
      <c r="P18" s="300">
        <v>5.7</v>
      </c>
      <c r="Q18" s="300">
        <v>5.6</v>
      </c>
      <c r="R18" s="300">
        <v>5.5</v>
      </c>
      <c r="S18" s="300">
        <v>5.5</v>
      </c>
      <c r="T18" s="300">
        <v>5.5</v>
      </c>
      <c r="U18" s="300">
        <v>5.5</v>
      </c>
      <c r="V18" s="300">
        <v>5.4</v>
      </c>
      <c r="W18" s="300">
        <v>5.4</v>
      </c>
      <c r="X18" s="300">
        <v>5.4</v>
      </c>
    </row>
    <row r="19" spans="1:24">
      <c r="A19" s="92" t="s">
        <v>23</v>
      </c>
      <c r="B19" s="300">
        <v>8.3000000000000007</v>
      </c>
      <c r="C19" s="300">
        <v>8.1</v>
      </c>
      <c r="D19" s="300">
        <v>7.8</v>
      </c>
      <c r="E19" s="300">
        <v>7.5</v>
      </c>
      <c r="F19" s="300">
        <v>7.2</v>
      </c>
      <c r="G19" s="300">
        <v>6.8</v>
      </c>
      <c r="H19" s="300">
        <v>6.5</v>
      </c>
      <c r="I19" s="300">
        <v>6.2</v>
      </c>
      <c r="J19" s="300">
        <v>5.8</v>
      </c>
      <c r="K19" s="300">
        <v>5.5</v>
      </c>
      <c r="L19" s="300">
        <v>5.2</v>
      </c>
      <c r="M19" s="300">
        <v>4.8</v>
      </c>
      <c r="N19" s="300">
        <v>4.5999999999999996</v>
      </c>
      <c r="O19" s="300">
        <v>4.3</v>
      </c>
      <c r="P19" s="300">
        <v>4.0999999999999996</v>
      </c>
      <c r="Q19" s="300">
        <v>3.9</v>
      </c>
      <c r="R19" s="300">
        <v>3.7</v>
      </c>
      <c r="S19" s="300">
        <v>3.5</v>
      </c>
      <c r="T19" s="300">
        <v>3.3</v>
      </c>
      <c r="U19" s="300">
        <v>3.1</v>
      </c>
      <c r="V19" s="300">
        <v>3</v>
      </c>
      <c r="W19" s="300">
        <v>2.8</v>
      </c>
      <c r="X19" s="300">
        <v>2.7</v>
      </c>
    </row>
    <row r="21" spans="1:24">
      <c r="A21" s="136" t="s">
        <v>18</v>
      </c>
    </row>
    <row r="22" spans="1:24">
      <c r="A22" s="17" t="s">
        <v>3098</v>
      </c>
    </row>
  </sheetData>
  <conditionalFormatting sqref="B4:X19">
    <cfRule type="expression" dxfId="16" priority="1" stopIfTrue="1">
      <formula>ISNA(ACTIVECELL)</formula>
    </cfRule>
  </conditionalFormatting>
  <hyperlinks>
    <hyperlink ref="Z3" location="Content!A1" display="Back to content page" xr:uid="{A90F4911-50A5-48DA-B3A8-9F6C3768AA57}"/>
  </hyperlinks>
  <pageMargins left="0.7" right="0.7" top="0.75" bottom="0.75" header="0.3" footer="0.3"/>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A8B4-98B6-45D2-9B32-D9D561B154D2}">
  <dimension ref="A1:W22"/>
  <sheetViews>
    <sheetView workbookViewId="0">
      <selection activeCell="O4" sqref="O4:U19"/>
    </sheetView>
  </sheetViews>
  <sheetFormatPr defaultRowHeight="14.4"/>
  <cols>
    <col min="1" max="1" width="32" customWidth="1"/>
  </cols>
  <sheetData>
    <row r="1" spans="1:23">
      <c r="A1" s="35" t="s">
        <v>3214</v>
      </c>
    </row>
    <row r="3" spans="1:23">
      <c r="A3" s="215" t="s">
        <v>2526</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W3" s="1" t="s">
        <v>528</v>
      </c>
    </row>
    <row r="4" spans="1:23">
      <c r="A4" s="92" t="s">
        <v>13</v>
      </c>
      <c r="B4" s="300">
        <v>51.8</v>
      </c>
      <c r="C4" s="300">
        <v>51.5</v>
      </c>
      <c r="D4" s="300">
        <v>51.3</v>
      </c>
      <c r="E4" s="300">
        <v>50.9</v>
      </c>
      <c r="F4" s="300">
        <v>50.5</v>
      </c>
      <c r="G4" s="300">
        <v>50.1</v>
      </c>
      <c r="H4" s="300">
        <v>49.6</v>
      </c>
      <c r="I4" s="300">
        <v>49.2</v>
      </c>
      <c r="J4" s="300">
        <v>48.5</v>
      </c>
      <c r="K4" s="300">
        <v>47.7</v>
      </c>
      <c r="L4" s="300">
        <v>46.9</v>
      </c>
      <c r="M4" s="300">
        <v>46.3</v>
      </c>
      <c r="N4" s="300">
        <v>45.9</v>
      </c>
      <c r="O4" s="300">
        <v>45.6</v>
      </c>
      <c r="P4" s="300">
        <v>45.3</v>
      </c>
      <c r="Q4" s="300">
        <v>45</v>
      </c>
      <c r="R4" s="300">
        <v>44.8</v>
      </c>
      <c r="S4" s="300">
        <v>44.7</v>
      </c>
      <c r="T4" s="300">
        <v>44.6</v>
      </c>
      <c r="U4" s="300">
        <v>44.5</v>
      </c>
    </row>
    <row r="5" spans="1:23">
      <c r="A5" s="92" t="s">
        <v>12</v>
      </c>
      <c r="B5" s="300">
        <v>36.4</v>
      </c>
      <c r="C5" s="300">
        <v>36</v>
      </c>
      <c r="D5" s="300">
        <v>35.5</v>
      </c>
      <c r="E5" s="300">
        <v>35.1</v>
      </c>
      <c r="F5" s="300">
        <v>34.700000000000003</v>
      </c>
      <c r="G5" s="300">
        <v>34.200000000000003</v>
      </c>
      <c r="H5" s="300">
        <v>33.700000000000003</v>
      </c>
      <c r="I5" s="300">
        <v>33.1</v>
      </c>
      <c r="J5" s="300">
        <v>32.5</v>
      </c>
      <c r="K5" s="300">
        <v>32.1</v>
      </c>
      <c r="L5" s="300">
        <v>31.7</v>
      </c>
      <c r="M5" s="300">
        <v>31.4</v>
      </c>
      <c r="N5" s="300">
        <v>31.3</v>
      </c>
      <c r="O5" s="300">
        <v>31.3</v>
      </c>
      <c r="P5" s="300">
        <v>31.4</v>
      </c>
      <c r="Q5" s="300">
        <v>31.6</v>
      </c>
      <c r="R5" s="300">
        <v>31.8</v>
      </c>
      <c r="S5" s="300">
        <v>32.1</v>
      </c>
      <c r="T5" s="300">
        <v>32.299999999999997</v>
      </c>
      <c r="U5" s="300">
        <v>32.5</v>
      </c>
    </row>
    <row r="6" spans="1:23">
      <c r="A6" s="92" t="s">
        <v>483</v>
      </c>
      <c r="B6" s="300">
        <v>38.4</v>
      </c>
      <c r="C6" s="300">
        <v>37.799999999999997</v>
      </c>
      <c r="D6" s="300">
        <v>37.299999999999997</v>
      </c>
      <c r="E6" s="300">
        <v>36.799999999999997</v>
      </c>
      <c r="F6" s="300">
        <v>36.299999999999997</v>
      </c>
      <c r="G6" s="300">
        <v>35.799999999999997</v>
      </c>
      <c r="H6" s="300">
        <v>35.1</v>
      </c>
      <c r="I6" s="300">
        <v>34.6</v>
      </c>
      <c r="J6" s="300">
        <v>34.1</v>
      </c>
      <c r="K6" s="300">
        <v>33.6</v>
      </c>
      <c r="L6" s="300">
        <v>33.200000000000003</v>
      </c>
      <c r="M6" s="300">
        <v>32.9</v>
      </c>
      <c r="N6" s="300">
        <v>32.799999999999997</v>
      </c>
      <c r="O6" s="300">
        <v>32.700000000000003</v>
      </c>
      <c r="P6" s="300">
        <v>32.799999999999997</v>
      </c>
      <c r="Q6" s="300">
        <v>33</v>
      </c>
      <c r="R6" s="300">
        <v>33.1</v>
      </c>
      <c r="S6" s="300">
        <v>33.299999999999997</v>
      </c>
      <c r="T6" s="300">
        <v>33.5</v>
      </c>
      <c r="U6" s="300">
        <v>33.799999999999997</v>
      </c>
    </row>
    <row r="7" spans="1:23">
      <c r="A7" s="28" t="s">
        <v>573</v>
      </c>
      <c r="B7" s="300">
        <v>52.7</v>
      </c>
      <c r="C7" s="300">
        <v>52.5</v>
      </c>
      <c r="D7" s="300">
        <v>52.4</v>
      </c>
      <c r="E7" s="300">
        <v>52.2</v>
      </c>
      <c r="F7" s="300">
        <v>51.9</v>
      </c>
      <c r="G7" s="300">
        <v>51.5</v>
      </c>
      <c r="H7" s="300">
        <v>51</v>
      </c>
      <c r="I7" s="300">
        <v>50.5</v>
      </c>
      <c r="J7" s="300">
        <v>49.8</v>
      </c>
      <c r="K7" s="300">
        <v>48.9</v>
      </c>
      <c r="L7" s="300">
        <v>48.1</v>
      </c>
      <c r="M7" s="300">
        <v>47.2</v>
      </c>
      <c r="N7" s="300">
        <v>46.4</v>
      </c>
      <c r="O7" s="300">
        <v>45.5</v>
      </c>
      <c r="P7" s="300">
        <v>44.8</v>
      </c>
      <c r="Q7" s="300">
        <v>44.1</v>
      </c>
      <c r="R7" s="300">
        <v>43.5</v>
      </c>
      <c r="S7" s="300">
        <v>43</v>
      </c>
      <c r="T7" s="300">
        <v>42.6</v>
      </c>
      <c r="U7" s="300">
        <v>42.4</v>
      </c>
    </row>
    <row r="8" spans="1:23">
      <c r="A8" s="92" t="s">
        <v>482</v>
      </c>
      <c r="B8" s="300">
        <v>34.4</v>
      </c>
      <c r="C8" s="300">
        <v>33.4</v>
      </c>
      <c r="D8" s="300">
        <v>32.799999999999997</v>
      </c>
      <c r="E8" s="300">
        <v>32.299999999999997</v>
      </c>
      <c r="F8" s="300">
        <v>31.8</v>
      </c>
      <c r="G8" s="300">
        <v>31.4</v>
      </c>
      <c r="H8" s="300">
        <v>31.1</v>
      </c>
      <c r="I8" s="300">
        <v>30.9</v>
      </c>
      <c r="J8" s="300">
        <v>31</v>
      </c>
      <c r="K8" s="300">
        <v>30.8</v>
      </c>
      <c r="L8" s="300">
        <v>30.5</v>
      </c>
      <c r="M8" s="300">
        <v>30.2</v>
      </c>
      <c r="N8" s="300">
        <v>30</v>
      </c>
      <c r="O8" s="300">
        <v>29.9</v>
      </c>
      <c r="P8" s="300">
        <v>29.8</v>
      </c>
      <c r="Q8" s="300">
        <v>29.8</v>
      </c>
      <c r="R8" s="300">
        <v>29.9</v>
      </c>
      <c r="S8" s="300">
        <v>30.1</v>
      </c>
      <c r="T8" s="300">
        <v>30.4</v>
      </c>
      <c r="U8" s="300">
        <v>30.7</v>
      </c>
    </row>
    <row r="9" spans="1:23">
      <c r="A9" s="92" t="s">
        <v>11</v>
      </c>
      <c r="B9" s="300">
        <v>36.5</v>
      </c>
      <c r="C9" s="300">
        <v>35.700000000000003</v>
      </c>
      <c r="D9" s="300">
        <v>34.799999999999997</v>
      </c>
      <c r="E9" s="300">
        <v>34</v>
      </c>
      <c r="F9" s="300">
        <v>33.299999999999997</v>
      </c>
      <c r="G9" s="300">
        <v>32.6</v>
      </c>
      <c r="H9" s="300">
        <v>31.9</v>
      </c>
      <c r="I9" s="300">
        <v>31.2</v>
      </c>
      <c r="J9" s="300">
        <v>30.5</v>
      </c>
      <c r="K9" s="300">
        <v>29.9</v>
      </c>
      <c r="L9" s="300">
        <v>29.4</v>
      </c>
      <c r="M9" s="300">
        <v>28.8</v>
      </c>
      <c r="N9" s="300">
        <v>28.3</v>
      </c>
      <c r="O9" s="300">
        <v>28</v>
      </c>
      <c r="P9" s="300">
        <v>27.7</v>
      </c>
      <c r="Q9" s="300">
        <v>27.5</v>
      </c>
      <c r="R9" s="300">
        <v>27.4</v>
      </c>
      <c r="S9" s="300">
        <v>27.3</v>
      </c>
      <c r="T9" s="300">
        <v>27.5</v>
      </c>
      <c r="U9" s="300">
        <v>27.9</v>
      </c>
    </row>
    <row r="10" spans="1:23">
      <c r="A10" s="92" t="s">
        <v>10</v>
      </c>
      <c r="B10" s="300">
        <v>42.6</v>
      </c>
      <c r="C10" s="300">
        <v>42.3</v>
      </c>
      <c r="D10" s="300">
        <v>42</v>
      </c>
      <c r="E10" s="300">
        <v>41.6</v>
      </c>
      <c r="F10" s="300">
        <v>41.1</v>
      </c>
      <c r="G10" s="300">
        <v>40.5</v>
      </c>
      <c r="H10" s="300">
        <v>39.9</v>
      </c>
      <c r="I10" s="300">
        <v>39.5</v>
      </c>
      <c r="J10" s="300">
        <v>38.9</v>
      </c>
      <c r="K10" s="300">
        <v>38.299999999999997</v>
      </c>
      <c r="L10" s="300">
        <v>37.9</v>
      </c>
      <c r="M10" s="300">
        <v>37.700000000000003</v>
      </c>
      <c r="N10" s="300">
        <v>37.5</v>
      </c>
      <c r="O10" s="300">
        <v>37.4</v>
      </c>
      <c r="P10" s="300">
        <v>37.4</v>
      </c>
      <c r="Q10" s="300">
        <v>37.4</v>
      </c>
      <c r="R10" s="300">
        <v>37.5</v>
      </c>
      <c r="S10" s="300">
        <v>37.5</v>
      </c>
      <c r="T10" s="300">
        <v>37.700000000000003</v>
      </c>
      <c r="U10" s="300">
        <v>37.799999999999997</v>
      </c>
    </row>
    <row r="11" spans="1:23">
      <c r="A11" s="92" t="s">
        <v>9</v>
      </c>
      <c r="B11" s="300">
        <v>37.9</v>
      </c>
      <c r="C11" s="300">
        <v>37.6</v>
      </c>
      <c r="D11" s="300">
        <v>37.299999999999997</v>
      </c>
      <c r="E11" s="300">
        <v>37</v>
      </c>
      <c r="F11" s="300">
        <v>36.6</v>
      </c>
      <c r="G11" s="300">
        <v>36</v>
      </c>
      <c r="H11" s="300">
        <v>35.200000000000003</v>
      </c>
      <c r="I11" s="300">
        <v>34.299999999999997</v>
      </c>
      <c r="J11" s="300">
        <v>33.299999999999997</v>
      </c>
      <c r="K11" s="300">
        <v>32.4</v>
      </c>
      <c r="L11" s="300">
        <v>31.5</v>
      </c>
      <c r="M11" s="300">
        <v>31</v>
      </c>
      <c r="N11" s="300">
        <v>30.6</v>
      </c>
      <c r="O11" s="300">
        <v>30.4</v>
      </c>
      <c r="P11" s="300">
        <v>30.3</v>
      </c>
      <c r="Q11" s="300">
        <v>30.4</v>
      </c>
      <c r="R11" s="300">
        <v>30.5</v>
      </c>
      <c r="S11" s="300">
        <v>30.8</v>
      </c>
      <c r="T11" s="300">
        <v>31</v>
      </c>
      <c r="U11" s="300">
        <v>31.4</v>
      </c>
    </row>
    <row r="12" spans="1:23">
      <c r="A12" s="92" t="s">
        <v>8</v>
      </c>
      <c r="B12" s="300">
        <v>18.600000000000001</v>
      </c>
      <c r="C12" s="300">
        <v>18.600000000000001</v>
      </c>
      <c r="D12" s="300">
        <v>18.600000000000001</v>
      </c>
      <c r="E12" s="300">
        <v>18.7</v>
      </c>
      <c r="F12" s="300">
        <v>18.7</v>
      </c>
      <c r="G12" s="300">
        <v>18.7</v>
      </c>
      <c r="H12" s="300">
        <v>18.7</v>
      </c>
      <c r="I12" s="300">
        <v>18.7</v>
      </c>
      <c r="J12" s="300">
        <v>18.7</v>
      </c>
      <c r="K12" s="300">
        <v>18.600000000000001</v>
      </c>
      <c r="L12" s="300">
        <v>18.7</v>
      </c>
      <c r="M12" s="300">
        <v>18.899999999999999</v>
      </c>
      <c r="N12" s="300">
        <v>19.2</v>
      </c>
      <c r="O12" s="300">
        <v>19.7</v>
      </c>
      <c r="P12" s="300">
        <v>20.2</v>
      </c>
      <c r="Q12" s="300">
        <v>20.7</v>
      </c>
      <c r="R12" s="300">
        <v>21.4</v>
      </c>
      <c r="S12" s="300">
        <v>22</v>
      </c>
      <c r="T12" s="300">
        <v>22.7</v>
      </c>
      <c r="U12" s="300">
        <v>23.5</v>
      </c>
    </row>
    <row r="13" spans="1:23">
      <c r="A13" s="92" t="s">
        <v>6</v>
      </c>
      <c r="B13" s="300">
        <v>49.4</v>
      </c>
      <c r="C13" s="300">
        <v>49.6</v>
      </c>
      <c r="D13" s="300">
        <v>49.8</v>
      </c>
      <c r="E13" s="300">
        <v>50.1</v>
      </c>
      <c r="F13" s="300">
        <v>50.3</v>
      </c>
      <c r="G13" s="300">
        <v>50.3</v>
      </c>
      <c r="H13" s="300">
        <v>50.3</v>
      </c>
      <c r="I13" s="300">
        <v>50.2</v>
      </c>
      <c r="J13" s="300">
        <v>49.9</v>
      </c>
      <c r="K13" s="300">
        <v>49.6</v>
      </c>
      <c r="L13" s="300">
        <v>49.2</v>
      </c>
      <c r="M13" s="300">
        <v>49</v>
      </c>
      <c r="N13" s="300">
        <v>48.8</v>
      </c>
      <c r="O13" s="300">
        <v>48.7</v>
      </c>
      <c r="P13" s="300">
        <v>48.5</v>
      </c>
      <c r="Q13" s="300">
        <v>48.3</v>
      </c>
      <c r="R13" s="300">
        <v>48.2</v>
      </c>
      <c r="S13" s="300">
        <v>48.1</v>
      </c>
      <c r="T13" s="300">
        <v>48</v>
      </c>
      <c r="U13" s="300">
        <v>47.9</v>
      </c>
    </row>
    <row r="14" spans="1:23">
      <c r="A14" s="92" t="s">
        <v>17</v>
      </c>
      <c r="B14" s="300">
        <v>30.4</v>
      </c>
      <c r="C14" s="300">
        <v>29.5</v>
      </c>
      <c r="D14" s="300">
        <v>28.7</v>
      </c>
      <c r="E14" s="300">
        <v>28.3</v>
      </c>
      <c r="F14" s="300">
        <v>28</v>
      </c>
      <c r="G14" s="300">
        <v>27.5</v>
      </c>
      <c r="H14" s="300">
        <v>27</v>
      </c>
      <c r="I14" s="300">
        <v>26.5</v>
      </c>
      <c r="J14" s="300">
        <v>25.9</v>
      </c>
      <c r="K14" s="300">
        <v>25.5</v>
      </c>
      <c r="L14" s="300">
        <v>25.1</v>
      </c>
      <c r="M14" s="300">
        <v>24.8</v>
      </c>
      <c r="N14" s="300">
        <v>24.7</v>
      </c>
      <c r="O14" s="300">
        <v>24.5</v>
      </c>
      <c r="P14" s="300">
        <v>24.4</v>
      </c>
      <c r="Q14" s="300">
        <v>24.5</v>
      </c>
      <c r="R14" s="300">
        <v>24.5</v>
      </c>
      <c r="S14" s="300">
        <v>24.6</v>
      </c>
      <c r="T14" s="300">
        <v>24.8</v>
      </c>
      <c r="U14" s="300">
        <v>25.2</v>
      </c>
    </row>
    <row r="15" spans="1:23">
      <c r="A15" s="92" t="s">
        <v>4</v>
      </c>
      <c r="B15" s="300">
        <v>27.6</v>
      </c>
      <c r="C15" s="300">
        <v>27.3</v>
      </c>
      <c r="D15" s="300">
        <v>27</v>
      </c>
      <c r="E15" s="300">
        <v>26.6</v>
      </c>
      <c r="F15" s="300">
        <v>26.4</v>
      </c>
      <c r="G15" s="300">
        <v>26.1</v>
      </c>
      <c r="H15" s="300">
        <v>25.5</v>
      </c>
      <c r="I15" s="300">
        <v>25.1</v>
      </c>
      <c r="J15" s="300">
        <v>24.6</v>
      </c>
      <c r="K15" s="300">
        <v>24.1</v>
      </c>
      <c r="L15" s="300">
        <v>23.8</v>
      </c>
      <c r="M15" s="300">
        <v>23.6</v>
      </c>
      <c r="N15" s="300">
        <v>23.5</v>
      </c>
      <c r="O15" s="300">
        <v>23.5</v>
      </c>
      <c r="P15" s="300">
        <v>23.7</v>
      </c>
      <c r="Q15" s="300">
        <v>23.9</v>
      </c>
      <c r="R15" s="300">
        <v>24.1</v>
      </c>
      <c r="S15" s="300">
        <v>24.4</v>
      </c>
      <c r="T15" s="300">
        <v>24.7</v>
      </c>
      <c r="U15" s="300">
        <v>25.1</v>
      </c>
    </row>
    <row r="16" spans="1:23">
      <c r="A16" s="92" t="s">
        <v>3</v>
      </c>
      <c r="B16" s="300">
        <v>35.200000000000003</v>
      </c>
      <c r="C16" s="300">
        <v>34.700000000000003</v>
      </c>
      <c r="D16" s="300">
        <v>34.200000000000003</v>
      </c>
      <c r="E16" s="300">
        <v>33.700000000000003</v>
      </c>
      <c r="F16" s="300">
        <v>33.1</v>
      </c>
      <c r="G16" s="300">
        <v>32.4</v>
      </c>
      <c r="H16" s="300">
        <v>31.7</v>
      </c>
      <c r="I16" s="300">
        <v>30.9</v>
      </c>
      <c r="J16" s="300">
        <v>30.2</v>
      </c>
      <c r="K16" s="300">
        <v>29.6</v>
      </c>
      <c r="L16" s="300">
        <v>29.1</v>
      </c>
      <c r="M16" s="300">
        <v>28.7</v>
      </c>
      <c r="N16" s="300">
        <v>28.6</v>
      </c>
      <c r="O16" s="300">
        <v>28.6</v>
      </c>
      <c r="P16" s="300">
        <v>28.7</v>
      </c>
      <c r="Q16" s="300">
        <v>28.9</v>
      </c>
      <c r="R16" s="300">
        <v>29.1</v>
      </c>
      <c r="S16" s="300">
        <v>29.5</v>
      </c>
      <c r="T16" s="300">
        <v>29.9</v>
      </c>
      <c r="U16" s="300">
        <v>30.5</v>
      </c>
    </row>
    <row r="17" spans="1:21">
      <c r="A17" s="92" t="s">
        <v>32</v>
      </c>
      <c r="B17" s="300">
        <v>46.5</v>
      </c>
      <c r="C17" s="300">
        <v>46.3</v>
      </c>
      <c r="D17" s="300">
        <v>46.1</v>
      </c>
      <c r="E17" s="300">
        <v>45.8</v>
      </c>
      <c r="F17" s="300">
        <v>45.5</v>
      </c>
      <c r="G17" s="300">
        <v>45.1</v>
      </c>
      <c r="H17" s="300">
        <v>44.6</v>
      </c>
      <c r="I17" s="300">
        <v>43.8</v>
      </c>
      <c r="J17" s="300">
        <v>43</v>
      </c>
      <c r="K17" s="300">
        <v>42.2</v>
      </c>
      <c r="L17" s="300">
        <v>41.4</v>
      </c>
      <c r="M17" s="300">
        <v>40.799999999999997</v>
      </c>
      <c r="N17" s="300">
        <v>40.299999999999997</v>
      </c>
      <c r="O17" s="300">
        <v>40</v>
      </c>
      <c r="P17" s="300">
        <v>39.799999999999997</v>
      </c>
      <c r="Q17" s="300">
        <v>39.700000000000003</v>
      </c>
      <c r="R17" s="300">
        <v>39.5</v>
      </c>
      <c r="S17" s="300">
        <v>39.1</v>
      </c>
      <c r="T17" s="300">
        <v>39</v>
      </c>
      <c r="U17" s="300">
        <v>38.9</v>
      </c>
    </row>
    <row r="18" spans="1:21">
      <c r="A18" s="92" t="s">
        <v>1</v>
      </c>
      <c r="B18" s="300">
        <v>35.6</v>
      </c>
      <c r="C18" s="300">
        <v>35.1</v>
      </c>
      <c r="D18" s="300">
        <v>34.700000000000003</v>
      </c>
      <c r="E18" s="300">
        <v>34.299999999999997</v>
      </c>
      <c r="F18" s="300">
        <v>34</v>
      </c>
      <c r="G18" s="300">
        <v>33.6</v>
      </c>
      <c r="H18" s="300">
        <v>33.1</v>
      </c>
      <c r="I18" s="300">
        <v>32.5</v>
      </c>
      <c r="J18" s="300">
        <v>31.9</v>
      </c>
      <c r="K18" s="300">
        <v>31.3</v>
      </c>
      <c r="L18" s="300">
        <v>30.9</v>
      </c>
      <c r="M18" s="300">
        <v>30.6</v>
      </c>
      <c r="N18" s="300">
        <v>30.5</v>
      </c>
      <c r="O18" s="300">
        <v>30.5</v>
      </c>
      <c r="P18" s="300">
        <v>30.7</v>
      </c>
      <c r="Q18" s="300">
        <v>30.7</v>
      </c>
      <c r="R18" s="300">
        <v>30.8</v>
      </c>
      <c r="S18" s="300">
        <v>31</v>
      </c>
      <c r="T18" s="300">
        <v>31.2</v>
      </c>
      <c r="U18" s="300">
        <v>31.5</v>
      </c>
    </row>
    <row r="19" spans="1:21">
      <c r="A19" s="92" t="s">
        <v>23</v>
      </c>
      <c r="B19" s="300">
        <v>33.9</v>
      </c>
      <c r="C19" s="300">
        <v>33.5</v>
      </c>
      <c r="D19" s="300">
        <v>33.200000000000003</v>
      </c>
      <c r="E19" s="300">
        <v>33.1</v>
      </c>
      <c r="F19" s="300">
        <v>32.9</v>
      </c>
      <c r="G19" s="300">
        <v>32.799999999999997</v>
      </c>
      <c r="H19" s="300">
        <v>32.6</v>
      </c>
      <c r="I19" s="300">
        <v>32.200000000000003</v>
      </c>
      <c r="J19" s="300">
        <v>31.9</v>
      </c>
      <c r="K19" s="300">
        <v>31.4</v>
      </c>
      <c r="L19" s="300">
        <v>30.9</v>
      </c>
      <c r="M19" s="300">
        <v>30.4</v>
      </c>
      <c r="N19" s="300">
        <v>30</v>
      </c>
      <c r="O19" s="300">
        <v>29.6</v>
      </c>
      <c r="P19" s="300">
        <v>29.3</v>
      </c>
      <c r="Q19" s="300">
        <v>29.1</v>
      </c>
      <c r="R19" s="300">
        <v>28.9</v>
      </c>
      <c r="S19" s="300">
        <v>28.8</v>
      </c>
      <c r="T19" s="300">
        <v>28.8</v>
      </c>
      <c r="U19" s="300">
        <v>28.9</v>
      </c>
    </row>
    <row r="21" spans="1:21">
      <c r="A21" s="136" t="s">
        <v>18</v>
      </c>
    </row>
    <row r="22" spans="1:21">
      <c r="A22" s="17" t="s">
        <v>3098</v>
      </c>
    </row>
  </sheetData>
  <conditionalFormatting sqref="B4:U19">
    <cfRule type="expression" dxfId="15" priority="1" stopIfTrue="1">
      <formula>ISNA(ACTIVECELL)</formula>
    </cfRule>
  </conditionalFormatting>
  <hyperlinks>
    <hyperlink ref="W3" location="Content!A1" display="Back to content page" xr:uid="{EED846AD-9A5C-4A08-83F8-1B6205A2A955}"/>
  </hyperlinks>
  <pageMargins left="0.7" right="0.7" top="0.75" bottom="0.75" header="0.3" footer="0.3"/>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4AEAA-7903-42F3-896B-129AAC3DE3B8}">
  <dimension ref="A1:H22"/>
  <sheetViews>
    <sheetView workbookViewId="0">
      <selection activeCell="B4" sqref="B4:F19"/>
    </sheetView>
  </sheetViews>
  <sheetFormatPr defaultRowHeight="14.4"/>
  <cols>
    <col min="1" max="1" width="40" customWidth="1"/>
    <col min="2" max="6" width="14" customWidth="1"/>
    <col min="13" max="13" width="17.33203125" customWidth="1"/>
  </cols>
  <sheetData>
    <row r="1" spans="1:8">
      <c r="A1" s="35" t="s">
        <v>3221</v>
      </c>
    </row>
    <row r="3" spans="1:8">
      <c r="A3" s="215" t="s">
        <v>2526</v>
      </c>
      <c r="B3" s="3">
        <v>2018</v>
      </c>
      <c r="C3" s="3">
        <v>2019</v>
      </c>
      <c r="D3" s="3">
        <v>2020</v>
      </c>
      <c r="E3" s="3">
        <v>2021</v>
      </c>
      <c r="F3" s="3">
        <v>2022</v>
      </c>
      <c r="H3" s="1" t="s">
        <v>528</v>
      </c>
    </row>
    <row r="4" spans="1:8">
      <c r="A4" s="28" t="s">
        <v>13</v>
      </c>
      <c r="B4" s="454"/>
      <c r="C4" s="454">
        <v>2273593.0645650001</v>
      </c>
      <c r="D4" s="454"/>
      <c r="E4" s="454"/>
      <c r="F4" s="454">
        <v>2312283.6989099998</v>
      </c>
    </row>
    <row r="5" spans="1:8">
      <c r="A5" s="28" t="s">
        <v>12</v>
      </c>
      <c r="B5" s="454"/>
      <c r="C5" s="454">
        <v>155762.45202249999</v>
      </c>
      <c r="D5" s="454"/>
      <c r="E5" s="454"/>
      <c r="F5" s="454">
        <v>127154.210525</v>
      </c>
    </row>
    <row r="6" spans="1:8">
      <c r="A6" s="28" t="s">
        <v>483</v>
      </c>
      <c r="B6" s="454"/>
      <c r="C6" s="454">
        <v>60788.125755000001</v>
      </c>
      <c r="D6" s="454"/>
      <c r="E6" s="454"/>
      <c r="F6" s="454">
        <v>54574.833017499994</v>
      </c>
    </row>
    <row r="7" spans="1:8">
      <c r="A7" s="28" t="s">
        <v>573</v>
      </c>
      <c r="B7" s="454"/>
      <c r="C7" s="454">
        <v>6334960.2597049996</v>
      </c>
      <c r="D7" s="454"/>
      <c r="E7" s="454"/>
      <c r="F7" s="454">
        <v>5094451.3931975001</v>
      </c>
    </row>
    <row r="8" spans="1:8">
      <c r="A8" s="28" t="s">
        <v>482</v>
      </c>
      <c r="B8" s="454"/>
      <c r="C8" s="454">
        <v>82020.034295000005</v>
      </c>
      <c r="D8" s="454"/>
      <c r="E8" s="454"/>
      <c r="F8" s="454">
        <v>77964.047167500001</v>
      </c>
    </row>
    <row r="9" spans="1:8">
      <c r="A9" s="28" t="s">
        <v>11</v>
      </c>
      <c r="B9" s="454"/>
      <c r="C9" s="454">
        <v>151831.00678</v>
      </c>
      <c r="D9" s="454"/>
      <c r="E9" s="454"/>
      <c r="F9" s="454">
        <v>150080.7907975</v>
      </c>
    </row>
    <row r="10" spans="1:8">
      <c r="A10" s="28" t="s">
        <v>10</v>
      </c>
      <c r="B10" s="454"/>
      <c r="C10" s="454">
        <v>1968524.7449825001</v>
      </c>
      <c r="D10" s="454"/>
      <c r="E10" s="454"/>
      <c r="F10" s="454">
        <v>1966311.4522899999</v>
      </c>
    </row>
    <row r="11" spans="1:8">
      <c r="A11" s="28" t="s">
        <v>9</v>
      </c>
      <c r="B11" s="454"/>
      <c r="C11" s="454">
        <v>1359733.36041</v>
      </c>
      <c r="D11" s="454"/>
      <c r="E11" s="454"/>
      <c r="F11" s="454">
        <v>1355366.9956525001</v>
      </c>
    </row>
    <row r="12" spans="1:8">
      <c r="A12" s="28" t="s">
        <v>8</v>
      </c>
      <c r="B12" s="454">
        <v>1.1414800000000001</v>
      </c>
      <c r="C12" s="454">
        <v>41855.826280000001</v>
      </c>
      <c r="D12" s="454">
        <v>237.70657</v>
      </c>
      <c r="E12" s="454">
        <v>206.73149000000001</v>
      </c>
      <c r="F12" s="454">
        <v>88785.218945000001</v>
      </c>
    </row>
    <row r="13" spans="1:8">
      <c r="A13" s="28" t="s">
        <v>6</v>
      </c>
      <c r="B13" s="454"/>
      <c r="C13" s="454">
        <v>2216454.3538825</v>
      </c>
      <c r="D13" s="454"/>
      <c r="E13" s="454"/>
      <c r="F13" s="454">
        <v>2189438.9929749998</v>
      </c>
    </row>
    <row r="14" spans="1:8">
      <c r="A14" s="28" t="s">
        <v>17</v>
      </c>
      <c r="B14" s="454"/>
      <c r="C14" s="454">
        <v>168663.20986750003</v>
      </c>
      <c r="D14" s="454"/>
      <c r="E14" s="454"/>
      <c r="F14" s="454">
        <v>175521.54822250002</v>
      </c>
    </row>
    <row r="15" spans="1:8">
      <c r="A15" s="28" t="s">
        <v>4</v>
      </c>
      <c r="B15" s="454"/>
      <c r="C15" s="454">
        <v>6438.9234274999999</v>
      </c>
      <c r="D15" s="454"/>
      <c r="E15" s="454"/>
      <c r="F15" s="454">
        <v>12094.552060000002</v>
      </c>
    </row>
    <row r="16" spans="1:8">
      <c r="A16" s="28" t="s">
        <v>3</v>
      </c>
      <c r="B16" s="454"/>
      <c r="C16" s="454">
        <v>2432058.7899549999</v>
      </c>
      <c r="D16" s="454"/>
      <c r="E16" s="454"/>
      <c r="F16" s="454">
        <v>2795817.8285250003</v>
      </c>
    </row>
    <row r="17" spans="1:6">
      <c r="A17" s="28" t="s">
        <v>32</v>
      </c>
      <c r="B17" s="454"/>
      <c r="C17" s="454">
        <v>4709304.5113150002</v>
      </c>
      <c r="D17" s="454"/>
      <c r="E17" s="454"/>
      <c r="F17" s="454">
        <v>6316949.5851099994</v>
      </c>
    </row>
    <row r="18" spans="1:6">
      <c r="A18" s="28" t="s">
        <v>1</v>
      </c>
      <c r="B18" s="454"/>
      <c r="C18" s="454">
        <v>1082450.75138</v>
      </c>
      <c r="D18" s="454"/>
      <c r="E18" s="454"/>
      <c r="F18" s="454">
        <v>1188540.5055</v>
      </c>
    </row>
    <row r="19" spans="1:6">
      <c r="A19" s="28" t="s">
        <v>23</v>
      </c>
      <c r="B19" s="454"/>
      <c r="C19" s="454">
        <v>1046271.5898075</v>
      </c>
      <c r="D19" s="454"/>
      <c r="E19" s="454"/>
      <c r="F19" s="454">
        <v>718184.54297499999</v>
      </c>
    </row>
    <row r="21" spans="1:6">
      <c r="A21" s="136" t="s">
        <v>18</v>
      </c>
    </row>
    <row r="22" spans="1:6">
      <c r="A22" s="17" t="s">
        <v>3098</v>
      </c>
    </row>
  </sheetData>
  <conditionalFormatting sqref="B4:F19">
    <cfRule type="expression" dxfId="14" priority="1" stopIfTrue="1">
      <formula>ISNA(ACTIVECELL)</formula>
    </cfRule>
  </conditionalFormatting>
  <hyperlinks>
    <hyperlink ref="H3" location="Content!A1" display="Back to content page" xr:uid="{849A4FDD-66F7-4473-A4C3-648E7F33BA54}"/>
  </hyperlinks>
  <pageMargins left="0.7" right="0.7" top="0.75" bottom="0.75" header="0.3" footer="0.3"/>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962A-D2B6-41D5-B58B-3628DF098CCA}">
  <dimension ref="A1:E22"/>
  <sheetViews>
    <sheetView workbookViewId="0">
      <selection activeCell="C22" sqref="C22"/>
    </sheetView>
  </sheetViews>
  <sheetFormatPr defaultRowHeight="14.4"/>
  <cols>
    <col min="1" max="1" width="40" customWidth="1"/>
    <col min="2" max="2" width="9.77734375" bestFit="1" customWidth="1"/>
    <col min="3" max="3" width="9.77734375" customWidth="1"/>
  </cols>
  <sheetData>
    <row r="1" spans="1:5">
      <c r="A1" s="35" t="s">
        <v>3222</v>
      </c>
    </row>
    <row r="3" spans="1:5">
      <c r="A3" s="28"/>
      <c r="B3" s="3">
        <v>2019</v>
      </c>
      <c r="C3" s="3">
        <v>2022</v>
      </c>
      <c r="E3" s="1" t="s">
        <v>528</v>
      </c>
    </row>
    <row r="4" spans="1:5">
      <c r="A4" s="28" t="s">
        <v>13</v>
      </c>
      <c r="B4" s="454">
        <v>70.273290000000003</v>
      </c>
      <c r="C4" s="454">
        <v>64.971887499999994</v>
      </c>
    </row>
    <row r="5" spans="1:5">
      <c r="A5" s="28" t="s">
        <v>12</v>
      </c>
      <c r="B5" s="454">
        <v>62.31241</v>
      </c>
      <c r="C5" s="454">
        <v>48.342170000000003</v>
      </c>
    </row>
    <row r="6" spans="1:5">
      <c r="A6" s="28" t="s">
        <v>483</v>
      </c>
      <c r="B6" s="454">
        <v>76.851074999999994</v>
      </c>
      <c r="C6" s="454">
        <v>65.220515000000006</v>
      </c>
    </row>
    <row r="7" spans="1:5">
      <c r="A7" s="28" t="s">
        <v>573</v>
      </c>
      <c r="B7" s="454">
        <v>70.461344999999994</v>
      </c>
      <c r="C7" s="454">
        <v>51.4537975</v>
      </c>
    </row>
    <row r="8" spans="1:5">
      <c r="A8" s="28" t="s">
        <v>482</v>
      </c>
      <c r="B8" s="454">
        <v>70.125789999999995</v>
      </c>
      <c r="C8" s="454">
        <v>64.879747499999993</v>
      </c>
    </row>
    <row r="9" spans="1:5">
      <c r="A9" s="28" t="s">
        <v>11</v>
      </c>
      <c r="B9" s="454">
        <v>68.217129999999997</v>
      </c>
      <c r="C9" s="454">
        <v>65.087677499999998</v>
      </c>
    </row>
    <row r="10" spans="1:5">
      <c r="A10" s="28" t="s">
        <v>10</v>
      </c>
      <c r="B10" s="454">
        <v>71.496575000000007</v>
      </c>
      <c r="C10" s="454">
        <v>66.403162500000008</v>
      </c>
    </row>
    <row r="11" spans="1:5">
      <c r="A11" s="28" t="s">
        <v>9</v>
      </c>
      <c r="B11" s="454">
        <v>72.068112499999998</v>
      </c>
      <c r="C11" s="454">
        <v>66.422245000000004</v>
      </c>
    </row>
    <row r="12" spans="1:5">
      <c r="A12" s="28" t="s">
        <v>8</v>
      </c>
      <c r="B12" s="454">
        <v>43.035820000000001</v>
      </c>
      <c r="C12" s="454">
        <v>68.32423</v>
      </c>
    </row>
    <row r="13" spans="1:5">
      <c r="A13" s="28" t="s">
        <v>6</v>
      </c>
      <c r="B13" s="454">
        <v>73.185100000000006</v>
      </c>
      <c r="C13" s="454">
        <v>66.407974999999993</v>
      </c>
    </row>
    <row r="14" spans="1:5">
      <c r="A14" s="28" t="s">
        <v>17</v>
      </c>
      <c r="B14" s="454">
        <v>68.936554999999998</v>
      </c>
      <c r="C14" s="454">
        <v>68.375820000000004</v>
      </c>
    </row>
    <row r="15" spans="1:5">
      <c r="A15" s="28" t="s">
        <v>4</v>
      </c>
      <c r="B15" s="454">
        <v>61.691465000000001</v>
      </c>
      <c r="C15" s="454">
        <v>112.9086825</v>
      </c>
    </row>
    <row r="16" spans="1:5">
      <c r="A16" s="28" t="s">
        <v>3</v>
      </c>
      <c r="B16" s="454">
        <v>41.869205000000001</v>
      </c>
      <c r="C16" s="454">
        <v>46.679519999999997</v>
      </c>
    </row>
    <row r="17" spans="1:3">
      <c r="A17" s="28" t="s">
        <v>32</v>
      </c>
      <c r="B17" s="454">
        <v>78.655447500000008</v>
      </c>
      <c r="C17" s="454">
        <v>96.445295000000002</v>
      </c>
    </row>
    <row r="18" spans="1:3">
      <c r="A18" s="28" t="s">
        <v>1</v>
      </c>
      <c r="B18" s="454">
        <v>58.891329999999996</v>
      </c>
      <c r="C18" s="454">
        <v>59.374552500000007</v>
      </c>
    </row>
    <row r="19" spans="1:3">
      <c r="A19" s="28" t="s">
        <v>23</v>
      </c>
      <c r="B19" s="454">
        <v>68.140560000000008</v>
      </c>
      <c r="C19" s="454">
        <v>44.004960000000004</v>
      </c>
    </row>
    <row r="21" spans="1:3">
      <c r="A21" s="136" t="s">
        <v>18</v>
      </c>
    </row>
    <row r="22" spans="1:3">
      <c r="A22" s="17" t="s">
        <v>3098</v>
      </c>
    </row>
  </sheetData>
  <conditionalFormatting sqref="B4:C19">
    <cfRule type="expression" dxfId="13" priority="1" stopIfTrue="1">
      <formula>ISNA(ACTIVECELL)</formula>
    </cfRule>
  </conditionalFormatting>
  <hyperlinks>
    <hyperlink ref="E3" location="Content!A1" display="Back to content page" xr:uid="{B823692B-DB8C-480F-B6B1-6D0B45BD6489}"/>
  </hyperlinks>
  <pageMargins left="0.7" right="0.7" top="0.75" bottom="0.75" header="0.3" footer="0.3"/>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1-000000000000}">
  <sheetPr codeName="Sheet321">
    <pageSetUpPr fitToPage="1"/>
  </sheetPr>
  <dimension ref="B6:B7"/>
  <sheetViews>
    <sheetView workbookViewId="0">
      <selection activeCell="D126" sqref="A1:XFD1048576"/>
    </sheetView>
  </sheetViews>
  <sheetFormatPr defaultColWidth="9.21875" defaultRowHeight="14.4"/>
  <cols>
    <col min="2" max="2" width="53.5546875" bestFit="1" customWidth="1"/>
  </cols>
  <sheetData>
    <row r="6" spans="2:2" ht="58.8">
      <c r="B6" s="264">
        <v>4.3</v>
      </c>
    </row>
    <row r="7" spans="2:2" ht="58.8">
      <c r="B7" s="264" t="s">
        <v>490</v>
      </c>
    </row>
  </sheetData>
  <printOptions horizontalCentered="1" verticalCentered="1"/>
  <pageMargins left="0.7" right="0.7" top="0.75" bottom="0.75" header="0.3" footer="0.3"/>
  <pageSetup orientation="landscape" horizontalDpi="300" verticalDpi="300" r:id="rId1"/>
  <headerFooter>
    <oddFooter>&amp;C&amp;P</oddFooter>
  </headerFooter>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1-000000000000}">
  <sheetPr codeName="Sheet322"/>
  <dimension ref="A1:AJ147"/>
  <sheetViews>
    <sheetView workbookViewId="0">
      <selection activeCell="D27" sqref="D27"/>
    </sheetView>
  </sheetViews>
  <sheetFormatPr defaultRowHeight="14.4"/>
  <cols>
    <col min="1" max="1" width="33.77734375" customWidth="1"/>
    <col min="2" max="23" width="13.21875" style="23" customWidth="1"/>
    <col min="24" max="32" width="13.21875" customWidth="1"/>
  </cols>
  <sheetData>
    <row r="1" spans="1:36">
      <c r="A1" s="44" t="s">
        <v>537</v>
      </c>
      <c r="B1" s="43"/>
      <c r="C1" s="43"/>
      <c r="D1" s="43"/>
      <c r="E1" s="43"/>
      <c r="F1" s="43"/>
      <c r="G1" s="43"/>
      <c r="H1" s="43"/>
      <c r="I1" s="43"/>
      <c r="J1" s="43"/>
      <c r="K1" s="43"/>
      <c r="L1" s="43"/>
      <c r="M1" s="43"/>
      <c r="N1" s="43"/>
      <c r="O1" s="43"/>
      <c r="P1" s="43"/>
      <c r="Q1" s="43"/>
      <c r="R1" s="43"/>
      <c r="S1" s="43"/>
      <c r="T1" s="43"/>
      <c r="U1" s="43"/>
      <c r="V1" s="43"/>
      <c r="W1" s="43"/>
    </row>
    <row r="2" spans="1:36">
      <c r="A2" s="17"/>
      <c r="B2" s="43"/>
      <c r="C2" s="43"/>
      <c r="D2" s="43"/>
      <c r="E2" s="43"/>
      <c r="F2" s="43"/>
      <c r="G2" s="43"/>
      <c r="H2" s="43"/>
      <c r="I2" s="43"/>
      <c r="J2" s="43"/>
      <c r="K2" s="43"/>
      <c r="L2" s="43"/>
      <c r="M2" s="43"/>
      <c r="N2" s="43"/>
      <c r="O2" s="43"/>
      <c r="P2" s="43"/>
      <c r="Q2" s="43"/>
      <c r="R2" s="43"/>
      <c r="S2" s="43"/>
      <c r="T2" s="43"/>
      <c r="U2" s="43"/>
      <c r="V2" s="43"/>
      <c r="W2" s="43"/>
    </row>
    <row r="3" spans="1:36">
      <c r="A3" s="842" t="s">
        <v>14</v>
      </c>
      <c r="B3" s="880" t="s">
        <v>98</v>
      </c>
      <c r="C3" s="881"/>
      <c r="D3" s="881"/>
      <c r="E3" s="881"/>
      <c r="F3" s="881"/>
      <c r="G3" s="881"/>
      <c r="H3" s="881"/>
      <c r="I3" s="881"/>
      <c r="J3" s="881"/>
      <c r="K3" s="881"/>
      <c r="L3" s="881"/>
      <c r="M3" s="881"/>
      <c r="N3" s="881"/>
      <c r="O3" s="881"/>
      <c r="P3" s="881"/>
      <c r="Q3" s="881"/>
      <c r="R3" s="881"/>
      <c r="S3" s="881"/>
      <c r="T3" s="881"/>
      <c r="U3" s="881"/>
      <c r="V3" s="881"/>
      <c r="W3" s="881"/>
      <c r="X3" s="881"/>
      <c r="Y3" s="881"/>
      <c r="Z3" s="881"/>
      <c r="AA3" s="881"/>
      <c r="AB3" s="881"/>
      <c r="AC3" s="881"/>
      <c r="AD3" s="881"/>
      <c r="AE3" s="881"/>
      <c r="AF3" s="881"/>
    </row>
    <row r="4" spans="1:36">
      <c r="A4" s="842"/>
      <c r="B4" s="96">
        <v>1990</v>
      </c>
      <c r="C4" s="96">
        <v>1991</v>
      </c>
      <c r="D4" s="96">
        <v>1992</v>
      </c>
      <c r="E4" s="96">
        <v>1993</v>
      </c>
      <c r="F4" s="96">
        <v>1994</v>
      </c>
      <c r="G4" s="96">
        <v>1995</v>
      </c>
      <c r="H4" s="96">
        <v>1996</v>
      </c>
      <c r="I4" s="96">
        <v>1997</v>
      </c>
      <c r="J4" s="96">
        <v>1998</v>
      </c>
      <c r="K4" s="96">
        <v>1999</v>
      </c>
      <c r="L4" s="96">
        <v>2000</v>
      </c>
      <c r="M4" s="96">
        <v>2001</v>
      </c>
      <c r="N4" s="96">
        <v>2002</v>
      </c>
      <c r="O4" s="96">
        <v>2003</v>
      </c>
      <c r="P4" s="96">
        <v>2004</v>
      </c>
      <c r="Q4" s="96" t="s">
        <v>99</v>
      </c>
      <c r="R4" s="96">
        <v>2006</v>
      </c>
      <c r="S4" s="96">
        <v>2007</v>
      </c>
      <c r="T4" s="96">
        <v>2008</v>
      </c>
      <c r="U4" s="96">
        <v>2009</v>
      </c>
      <c r="V4" s="96">
        <v>2010</v>
      </c>
      <c r="W4" s="96">
        <v>2011</v>
      </c>
      <c r="X4" s="96">
        <v>2012</v>
      </c>
      <c r="Y4" s="214">
        <v>2013</v>
      </c>
      <c r="Z4" s="214">
        <v>2014</v>
      </c>
      <c r="AA4" s="214">
        <v>2015</v>
      </c>
      <c r="AB4" s="214">
        <v>2016</v>
      </c>
      <c r="AC4" s="214">
        <v>2017</v>
      </c>
      <c r="AD4" s="214">
        <v>2018</v>
      </c>
      <c r="AE4" s="214">
        <v>2019</v>
      </c>
      <c r="AF4" s="214">
        <v>2020</v>
      </c>
      <c r="AH4" s="1" t="s">
        <v>528</v>
      </c>
    </row>
    <row r="5" spans="1:36">
      <c r="A5" s="92" t="s">
        <v>13</v>
      </c>
      <c r="B5" s="636">
        <v>79262.78</v>
      </c>
      <c r="C5" s="636">
        <v>79107.362999999998</v>
      </c>
      <c r="D5" s="636">
        <v>78951.945999999996</v>
      </c>
      <c r="E5" s="636">
        <v>78796.528999999995</v>
      </c>
      <c r="F5" s="636">
        <v>78641.111999999994</v>
      </c>
      <c r="G5" s="636">
        <v>78485.695000000007</v>
      </c>
      <c r="H5" s="636">
        <v>78330.278000000006</v>
      </c>
      <c r="I5" s="636">
        <v>78174.861000000004</v>
      </c>
      <c r="J5" s="636">
        <v>78019.444000000003</v>
      </c>
      <c r="K5" s="636">
        <v>77864.027000000002</v>
      </c>
      <c r="L5" s="636">
        <v>77708.61</v>
      </c>
      <c r="M5" s="636">
        <v>77153.548999999999</v>
      </c>
      <c r="N5" s="636">
        <v>76598.487999999998</v>
      </c>
      <c r="O5" s="636">
        <v>76043.426999999996</v>
      </c>
      <c r="P5" s="636">
        <v>75488.365999999995</v>
      </c>
      <c r="Q5" s="636">
        <v>74933.304999999993</v>
      </c>
      <c r="R5" s="636">
        <v>74378.244000000006</v>
      </c>
      <c r="S5" s="636">
        <v>73823.183000000005</v>
      </c>
      <c r="T5" s="636">
        <v>73268.122000000003</v>
      </c>
      <c r="U5" s="636">
        <v>72713.061000000002</v>
      </c>
      <c r="V5" s="636">
        <v>72158</v>
      </c>
      <c r="W5" s="636">
        <v>71602.937999999995</v>
      </c>
      <c r="X5" s="636">
        <v>71047.876000000004</v>
      </c>
      <c r="Y5" s="636">
        <v>70492.813999999998</v>
      </c>
      <c r="Z5" s="636">
        <v>69937.751999999993</v>
      </c>
      <c r="AA5" s="637">
        <v>69382.69</v>
      </c>
      <c r="AB5" s="637">
        <v>68827.62</v>
      </c>
      <c r="AC5" s="637">
        <v>68272.570000000007</v>
      </c>
      <c r="AD5" s="637">
        <v>67717.509999999995</v>
      </c>
      <c r="AE5" s="637">
        <v>67162.44</v>
      </c>
      <c r="AF5" s="637">
        <v>66607.38</v>
      </c>
      <c r="AJ5" s="321"/>
    </row>
    <row r="6" spans="1:36">
      <c r="A6" s="92" t="s">
        <v>12</v>
      </c>
      <c r="B6" s="636">
        <v>18803.7</v>
      </c>
      <c r="C6" s="636">
        <v>18685.400000000001</v>
      </c>
      <c r="D6" s="636">
        <v>18567.099999999999</v>
      </c>
      <c r="E6" s="636">
        <v>18448.8</v>
      </c>
      <c r="F6" s="636">
        <v>18330.5</v>
      </c>
      <c r="G6" s="636">
        <v>18212.2</v>
      </c>
      <c r="H6" s="636">
        <v>18093.900000000001</v>
      </c>
      <c r="I6" s="636">
        <v>17975.599999999999</v>
      </c>
      <c r="J6" s="636">
        <v>17857.3</v>
      </c>
      <c r="K6" s="636">
        <v>17739</v>
      </c>
      <c r="L6" s="636">
        <v>17620.7</v>
      </c>
      <c r="M6" s="636">
        <v>17502.400000000001</v>
      </c>
      <c r="N6" s="636">
        <v>17384.099999999999</v>
      </c>
      <c r="O6" s="636">
        <v>17265.8</v>
      </c>
      <c r="P6" s="636">
        <v>17147.5</v>
      </c>
      <c r="Q6" s="636">
        <v>17029.2</v>
      </c>
      <c r="R6" s="636">
        <v>16910.900000000001</v>
      </c>
      <c r="S6" s="636">
        <v>16792.599999999999</v>
      </c>
      <c r="T6" s="636">
        <v>16674.3</v>
      </c>
      <c r="U6" s="636">
        <v>16556</v>
      </c>
      <c r="V6" s="636">
        <v>16437.7</v>
      </c>
      <c r="W6" s="636">
        <v>16319.4</v>
      </c>
      <c r="X6" s="636">
        <v>16201.1</v>
      </c>
      <c r="Y6" s="636">
        <v>16082.8</v>
      </c>
      <c r="Z6" s="636">
        <v>15964.5</v>
      </c>
      <c r="AA6" s="637">
        <v>15846.2</v>
      </c>
      <c r="AB6" s="637">
        <v>15727.9</v>
      </c>
      <c r="AC6" s="637">
        <v>15609.6</v>
      </c>
      <c r="AD6" s="637">
        <v>15491.3</v>
      </c>
      <c r="AE6" s="637">
        <v>15373</v>
      </c>
      <c r="AF6" s="637">
        <v>15254.7</v>
      </c>
      <c r="AH6" s="33"/>
      <c r="AJ6" s="321"/>
    </row>
    <row r="7" spans="1:36">
      <c r="A7" s="92" t="s">
        <v>483</v>
      </c>
      <c r="B7" s="636">
        <v>46.06</v>
      </c>
      <c r="C7" s="636">
        <v>45.622</v>
      </c>
      <c r="D7" s="636">
        <v>45.183999999999997</v>
      </c>
      <c r="E7" s="636">
        <v>44.746000000000002</v>
      </c>
      <c r="F7" s="636">
        <v>44.308</v>
      </c>
      <c r="G7" s="636">
        <v>43.87</v>
      </c>
      <c r="H7" s="636">
        <v>43.432000000000002</v>
      </c>
      <c r="I7" s="636">
        <v>42.994</v>
      </c>
      <c r="J7" s="636">
        <v>42.555999999999997</v>
      </c>
      <c r="K7" s="636">
        <v>42.118000000000002</v>
      </c>
      <c r="L7" s="636">
        <v>41.68</v>
      </c>
      <c r="M7" s="636">
        <v>41.241999999999997</v>
      </c>
      <c r="N7" s="636">
        <v>40.804000000000002</v>
      </c>
      <c r="O7" s="636">
        <v>40.366</v>
      </c>
      <c r="P7" s="636">
        <v>39.927999999999997</v>
      </c>
      <c r="Q7" s="636">
        <v>39.49</v>
      </c>
      <c r="R7" s="636">
        <v>39.052</v>
      </c>
      <c r="S7" s="636">
        <v>38.613999999999997</v>
      </c>
      <c r="T7" s="636">
        <v>38.176000000000002</v>
      </c>
      <c r="U7" s="636">
        <v>37.738</v>
      </c>
      <c r="V7" s="636">
        <v>37.299999999999997</v>
      </c>
      <c r="W7" s="636">
        <v>36.862000000000002</v>
      </c>
      <c r="X7" s="636">
        <v>36.423999999999999</v>
      </c>
      <c r="Y7" s="636">
        <v>35.985999999999997</v>
      </c>
      <c r="Z7" s="636">
        <v>35.548000000000002</v>
      </c>
      <c r="AA7" s="637">
        <v>35.11</v>
      </c>
      <c r="AB7" s="637">
        <v>34.67</v>
      </c>
      <c r="AC7" s="637">
        <v>34.229999999999997</v>
      </c>
      <c r="AD7" s="637">
        <v>33.799999999999997</v>
      </c>
      <c r="AE7" s="637">
        <v>33.36</v>
      </c>
      <c r="AF7" s="637">
        <v>32.92</v>
      </c>
      <c r="AH7" s="33"/>
      <c r="AJ7" s="321"/>
    </row>
    <row r="8" spans="1:36">
      <c r="A8" s="28" t="s">
        <v>89</v>
      </c>
      <c r="B8" s="636">
        <v>150629</v>
      </c>
      <c r="C8" s="636">
        <v>149956</v>
      </c>
      <c r="D8" s="636">
        <v>149283</v>
      </c>
      <c r="E8" s="636">
        <v>148610</v>
      </c>
      <c r="F8" s="636">
        <v>147937</v>
      </c>
      <c r="G8" s="636">
        <v>147264</v>
      </c>
      <c r="H8" s="636">
        <v>146591</v>
      </c>
      <c r="I8" s="636">
        <v>145918</v>
      </c>
      <c r="J8" s="636">
        <v>145245</v>
      </c>
      <c r="K8" s="636">
        <v>144572</v>
      </c>
      <c r="L8" s="636">
        <v>143899</v>
      </c>
      <c r="M8" s="636">
        <v>143226</v>
      </c>
      <c r="N8" s="636">
        <v>142553</v>
      </c>
      <c r="O8" s="636">
        <v>141880</v>
      </c>
      <c r="P8" s="636">
        <v>141207</v>
      </c>
      <c r="Q8" s="636">
        <v>140534</v>
      </c>
      <c r="R8" s="636">
        <v>139861</v>
      </c>
      <c r="S8" s="636">
        <v>139188</v>
      </c>
      <c r="T8" s="636">
        <v>138515</v>
      </c>
      <c r="U8" s="636">
        <v>137842</v>
      </c>
      <c r="V8" s="636">
        <v>137169</v>
      </c>
      <c r="W8" s="636">
        <v>136067.62400000001</v>
      </c>
      <c r="X8" s="636">
        <v>134966.24799999999</v>
      </c>
      <c r="Y8" s="636">
        <v>133864.872</v>
      </c>
      <c r="Z8" s="636">
        <v>132763.49600000001</v>
      </c>
      <c r="AA8" s="637">
        <v>131662.12</v>
      </c>
      <c r="AB8" s="637">
        <v>130560.74</v>
      </c>
      <c r="AC8" s="637">
        <v>129459.37</v>
      </c>
      <c r="AD8" s="637">
        <v>128357.99</v>
      </c>
      <c r="AE8" s="637">
        <v>127256.61</v>
      </c>
      <c r="AF8" s="637">
        <v>126155.24</v>
      </c>
      <c r="AJ8" s="321"/>
    </row>
    <row r="9" spans="1:36">
      <c r="A9" s="92" t="s">
        <v>482</v>
      </c>
      <c r="B9" s="636">
        <v>461.13999999999993</v>
      </c>
      <c r="C9" s="636">
        <v>462.35399999999998</v>
      </c>
      <c r="D9" s="636">
        <v>463.56799999999998</v>
      </c>
      <c r="E9" s="636">
        <v>464.78199999999998</v>
      </c>
      <c r="F9" s="636">
        <v>465.99599999999998</v>
      </c>
      <c r="G9" s="636">
        <v>467.21000000000004</v>
      </c>
      <c r="H9" s="636">
        <v>468.42399999999998</v>
      </c>
      <c r="I9" s="636">
        <v>469.63799999999998</v>
      </c>
      <c r="J9" s="636">
        <v>470.85200000000003</v>
      </c>
      <c r="K9" s="636">
        <v>472.06599999999997</v>
      </c>
      <c r="L9" s="636">
        <v>473.28</v>
      </c>
      <c r="M9" s="636">
        <v>474.495</v>
      </c>
      <c r="N9" s="636">
        <v>475.71000000000004</v>
      </c>
      <c r="O9" s="636">
        <v>476.92500000000001</v>
      </c>
      <c r="P9" s="636">
        <v>478.13999999999993</v>
      </c>
      <c r="Q9" s="636">
        <v>479.35500000000002</v>
      </c>
      <c r="R9" s="636">
        <v>480.57</v>
      </c>
      <c r="S9" s="636">
        <v>481.78500000000008</v>
      </c>
      <c r="T9" s="636">
        <v>483</v>
      </c>
      <c r="U9" s="636">
        <v>484.21499999999992</v>
      </c>
      <c r="V9" s="636">
        <v>485.43</v>
      </c>
      <c r="W9" s="636">
        <v>486.64399999999995</v>
      </c>
      <c r="X9" s="636">
        <v>487.858</v>
      </c>
      <c r="Y9" s="636">
        <v>489.072</v>
      </c>
      <c r="Z9" s="636">
        <v>490.28599999999994</v>
      </c>
      <c r="AA9" s="637">
        <v>491.5</v>
      </c>
      <c r="AB9" s="637">
        <v>492.72</v>
      </c>
      <c r="AC9" s="637">
        <v>493.93</v>
      </c>
      <c r="AD9" s="637">
        <v>495.14</v>
      </c>
      <c r="AE9" s="637">
        <v>496.35</v>
      </c>
      <c r="AF9" s="637">
        <v>497.56</v>
      </c>
      <c r="AJ9" s="321"/>
    </row>
    <row r="10" spans="1:36">
      <c r="A10" s="92" t="s">
        <v>11</v>
      </c>
      <c r="B10" s="636">
        <v>34.520000000000003</v>
      </c>
      <c r="C10" s="636">
        <v>34.520000000000003</v>
      </c>
      <c r="D10" s="636">
        <v>34.520000000000003</v>
      </c>
      <c r="E10" s="636">
        <v>34.520000000000003</v>
      </c>
      <c r="F10" s="636">
        <v>34.520000000000003</v>
      </c>
      <c r="G10" s="636">
        <v>34.520000000000003</v>
      </c>
      <c r="H10" s="636">
        <v>34.520000000000003</v>
      </c>
      <c r="I10" s="636">
        <v>34.520000000000003</v>
      </c>
      <c r="J10" s="636">
        <v>34.520000000000003</v>
      </c>
      <c r="K10" s="636">
        <v>34.520000000000003</v>
      </c>
      <c r="L10" s="636">
        <v>34.520000000000003</v>
      </c>
      <c r="M10" s="636">
        <v>34.520000000000003</v>
      </c>
      <c r="N10" s="636">
        <v>34.520000000000003</v>
      </c>
      <c r="O10" s="636">
        <v>34.520000000000003</v>
      </c>
      <c r="P10" s="636">
        <v>34.520000000000003</v>
      </c>
      <c r="Q10" s="636">
        <v>34.520000000000003</v>
      </c>
      <c r="R10" s="636">
        <v>34.520000000000003</v>
      </c>
      <c r="S10" s="636">
        <v>34.520000000000003</v>
      </c>
      <c r="T10" s="636">
        <v>34.520000000000003</v>
      </c>
      <c r="U10" s="636">
        <v>34.520000000000003</v>
      </c>
      <c r="V10" s="636">
        <v>34.520000000000003</v>
      </c>
      <c r="W10" s="636">
        <v>34.520000000000003</v>
      </c>
      <c r="X10" s="636">
        <v>34.520000000000003</v>
      </c>
      <c r="Y10" s="636">
        <v>34.520000000000003</v>
      </c>
      <c r="Z10" s="636">
        <v>34.520000000000003</v>
      </c>
      <c r="AA10" s="637">
        <v>34.520000000000003</v>
      </c>
      <c r="AB10" s="637">
        <v>34.520000000000003</v>
      </c>
      <c r="AC10" s="637">
        <v>34.520000000000003</v>
      </c>
      <c r="AD10" s="637">
        <v>34.520000000000003</v>
      </c>
      <c r="AE10" s="637">
        <v>34.520000000000003</v>
      </c>
      <c r="AF10" s="637">
        <v>34.520000000000003</v>
      </c>
      <c r="AJ10" s="321"/>
    </row>
    <row r="11" spans="1:36">
      <c r="A11" s="92" t="s">
        <v>10</v>
      </c>
      <c r="B11" s="636">
        <v>13693.45</v>
      </c>
      <c r="C11" s="636">
        <v>13627.172</v>
      </c>
      <c r="D11" s="636">
        <v>13560.894</v>
      </c>
      <c r="E11" s="636">
        <v>13494.616</v>
      </c>
      <c r="F11" s="636">
        <v>13428.338</v>
      </c>
      <c r="G11" s="636">
        <v>13362.06</v>
      </c>
      <c r="H11" s="636">
        <v>13295.781999999999</v>
      </c>
      <c r="I11" s="636">
        <v>13229.504000000001</v>
      </c>
      <c r="J11" s="636">
        <v>13163.226000000001</v>
      </c>
      <c r="K11" s="636">
        <v>13096.948</v>
      </c>
      <c r="L11" s="636">
        <v>13030.67</v>
      </c>
      <c r="M11" s="636">
        <v>12983.800999999999</v>
      </c>
      <c r="N11" s="636">
        <v>12936.932000000001</v>
      </c>
      <c r="O11" s="636">
        <v>12890.063</v>
      </c>
      <c r="P11" s="636">
        <v>12843.194</v>
      </c>
      <c r="Q11" s="636">
        <v>12796.325000000001</v>
      </c>
      <c r="R11" s="636">
        <v>12749.456</v>
      </c>
      <c r="S11" s="636">
        <v>12702.587</v>
      </c>
      <c r="T11" s="636">
        <v>12655.718000000001</v>
      </c>
      <c r="U11" s="636">
        <v>12608.849</v>
      </c>
      <c r="V11" s="636">
        <v>12561.98</v>
      </c>
      <c r="W11" s="636">
        <v>12548.762000000001</v>
      </c>
      <c r="X11" s="636">
        <v>12535.544</v>
      </c>
      <c r="Y11" s="636">
        <v>12522.325999999999</v>
      </c>
      <c r="Z11" s="636">
        <v>12509.108</v>
      </c>
      <c r="AA11" s="637">
        <v>12495.89</v>
      </c>
      <c r="AB11" s="637">
        <v>12482.68</v>
      </c>
      <c r="AC11" s="637">
        <v>12469.46</v>
      </c>
      <c r="AD11" s="637">
        <v>12456.24</v>
      </c>
      <c r="AE11" s="637">
        <v>12443.03</v>
      </c>
      <c r="AF11" s="637">
        <v>12429.81</v>
      </c>
      <c r="AJ11" s="321"/>
    </row>
    <row r="12" spans="1:36">
      <c r="A12" s="92" t="s">
        <v>9</v>
      </c>
      <c r="B12" s="636">
        <v>3501.7</v>
      </c>
      <c r="C12" s="636">
        <v>3459.7</v>
      </c>
      <c r="D12" s="636">
        <v>3417.7</v>
      </c>
      <c r="E12" s="636">
        <v>3375.7</v>
      </c>
      <c r="F12" s="636">
        <v>3333.7</v>
      </c>
      <c r="G12" s="636">
        <v>3291.7</v>
      </c>
      <c r="H12" s="636">
        <v>3249.7</v>
      </c>
      <c r="I12" s="636">
        <v>3207.7</v>
      </c>
      <c r="J12" s="636">
        <v>3165.7</v>
      </c>
      <c r="K12" s="636">
        <v>3123.7</v>
      </c>
      <c r="L12" s="636">
        <v>3081.7</v>
      </c>
      <c r="M12" s="636">
        <v>3039.7</v>
      </c>
      <c r="N12" s="636">
        <v>2997.7</v>
      </c>
      <c r="O12" s="636">
        <v>2955.7</v>
      </c>
      <c r="P12" s="636">
        <v>2913.7</v>
      </c>
      <c r="Q12" s="636">
        <v>2871.7</v>
      </c>
      <c r="R12" s="636">
        <v>2829.7</v>
      </c>
      <c r="S12" s="636">
        <v>2787.7</v>
      </c>
      <c r="T12" s="636">
        <v>2745.7</v>
      </c>
      <c r="U12" s="636">
        <v>2703.7</v>
      </c>
      <c r="V12" s="636">
        <v>2661.7</v>
      </c>
      <c r="W12" s="636">
        <v>2619.6999999999998</v>
      </c>
      <c r="X12" s="636">
        <v>2577.6999999999998</v>
      </c>
      <c r="Y12" s="636">
        <v>2535.6999999999998</v>
      </c>
      <c r="Z12" s="636">
        <v>2493.6999999999998</v>
      </c>
      <c r="AA12" s="637">
        <v>2451.6999999999998</v>
      </c>
      <c r="AB12" s="637">
        <v>2409.6999999999998</v>
      </c>
      <c r="AC12" s="637">
        <v>2367.6999999999998</v>
      </c>
      <c r="AD12" s="637">
        <v>2325.6999999999998</v>
      </c>
      <c r="AE12" s="637">
        <v>2283.6999999999998</v>
      </c>
      <c r="AF12" s="637">
        <v>2241.6999999999998</v>
      </c>
      <c r="AJ12" s="321"/>
    </row>
    <row r="13" spans="1:36">
      <c r="A13" s="92" t="s">
        <v>8</v>
      </c>
      <c r="B13" s="636">
        <v>41.07</v>
      </c>
      <c r="C13" s="636">
        <v>41.155999999999999</v>
      </c>
      <c r="D13" s="636">
        <v>41.241999999999997</v>
      </c>
      <c r="E13" s="636">
        <v>41.328000000000003</v>
      </c>
      <c r="F13" s="636">
        <v>41.414000000000001</v>
      </c>
      <c r="G13" s="636">
        <v>41.5</v>
      </c>
      <c r="H13" s="636">
        <v>41.585999999999999</v>
      </c>
      <c r="I13" s="636">
        <v>41.671999999999997</v>
      </c>
      <c r="J13" s="636">
        <v>41.758000000000003</v>
      </c>
      <c r="K13" s="636">
        <v>41.844000000000001</v>
      </c>
      <c r="L13" s="636">
        <v>41.93</v>
      </c>
      <c r="M13" s="636">
        <v>41.576000000000001</v>
      </c>
      <c r="N13" s="636">
        <v>41.222000000000001</v>
      </c>
      <c r="O13" s="636">
        <v>40.868000000000002</v>
      </c>
      <c r="P13" s="636">
        <v>40.514000000000003</v>
      </c>
      <c r="Q13" s="636">
        <v>40.159999999999997</v>
      </c>
      <c r="R13" s="636">
        <v>39.805999999999997</v>
      </c>
      <c r="S13" s="636">
        <v>39.451999999999998</v>
      </c>
      <c r="T13" s="636">
        <v>39.097999999999999</v>
      </c>
      <c r="U13" s="636">
        <v>38.744</v>
      </c>
      <c r="V13" s="636">
        <v>38.39</v>
      </c>
      <c r="W13" s="636">
        <v>38.372</v>
      </c>
      <c r="X13" s="636">
        <v>38.353999999999999</v>
      </c>
      <c r="Y13" s="636">
        <v>38.335999999999999</v>
      </c>
      <c r="Z13" s="636">
        <v>38.317999999999998</v>
      </c>
      <c r="AA13" s="637">
        <v>38.299999999999997</v>
      </c>
      <c r="AB13" s="637">
        <v>38.29</v>
      </c>
      <c r="AC13" s="637">
        <v>38.65</v>
      </c>
      <c r="AD13" s="637">
        <v>38.69</v>
      </c>
      <c r="AE13" s="637">
        <v>38.729999999999997</v>
      </c>
      <c r="AF13" s="637">
        <v>38.770000000000003</v>
      </c>
      <c r="AJ13" s="321"/>
    </row>
    <row r="14" spans="1:36">
      <c r="A14" s="92" t="s">
        <v>6</v>
      </c>
      <c r="B14" s="636">
        <v>43378</v>
      </c>
      <c r="C14" s="636">
        <v>43159</v>
      </c>
      <c r="D14" s="636">
        <v>42940</v>
      </c>
      <c r="E14" s="636">
        <v>42721</v>
      </c>
      <c r="F14" s="636">
        <v>42502</v>
      </c>
      <c r="G14" s="636">
        <v>42283</v>
      </c>
      <c r="H14" s="636">
        <v>42064</v>
      </c>
      <c r="I14" s="636">
        <v>41845</v>
      </c>
      <c r="J14" s="636">
        <v>41626</v>
      </c>
      <c r="K14" s="636">
        <v>41407</v>
      </c>
      <c r="L14" s="636">
        <v>41188</v>
      </c>
      <c r="M14" s="636">
        <v>40966.413999999997</v>
      </c>
      <c r="N14" s="636">
        <v>40744.828000000001</v>
      </c>
      <c r="O14" s="636">
        <v>40523.241999999998</v>
      </c>
      <c r="P14" s="636">
        <v>40301.656000000003</v>
      </c>
      <c r="Q14" s="636">
        <v>40080.07</v>
      </c>
      <c r="R14" s="636">
        <v>39858.483999999997</v>
      </c>
      <c r="S14" s="636">
        <v>39636.898000000001</v>
      </c>
      <c r="T14" s="636">
        <v>39415.311999999998</v>
      </c>
      <c r="U14" s="636">
        <v>39193.726000000002</v>
      </c>
      <c r="V14" s="636">
        <v>38972.14</v>
      </c>
      <c r="W14" s="636">
        <v>38765.712</v>
      </c>
      <c r="X14" s="636">
        <v>38559.284</v>
      </c>
      <c r="Y14" s="636">
        <v>38352.856</v>
      </c>
      <c r="Z14" s="636">
        <v>38146.428</v>
      </c>
      <c r="AA14" s="637">
        <v>37940</v>
      </c>
      <c r="AB14" s="637">
        <v>37628.29</v>
      </c>
      <c r="AC14" s="637">
        <v>37406.6</v>
      </c>
      <c r="AD14" s="637">
        <v>37224.17</v>
      </c>
      <c r="AE14" s="637">
        <v>36966.11</v>
      </c>
      <c r="AF14" s="637">
        <v>36743.760000000002</v>
      </c>
      <c r="AJ14" s="321"/>
    </row>
    <row r="15" spans="1:36">
      <c r="A15" s="92" t="s">
        <v>5</v>
      </c>
      <c r="B15" s="636">
        <v>8769.17</v>
      </c>
      <c r="C15" s="636">
        <v>8698.1614000000009</v>
      </c>
      <c r="D15" s="636">
        <v>8627.1527999999998</v>
      </c>
      <c r="E15" s="636">
        <v>8556.1441999999988</v>
      </c>
      <c r="F15" s="636">
        <v>8485.1355999999996</v>
      </c>
      <c r="G15" s="636">
        <v>8414.1270000000004</v>
      </c>
      <c r="H15" s="636">
        <v>8343.1184000000012</v>
      </c>
      <c r="I15" s="636">
        <v>8272.1098000000002</v>
      </c>
      <c r="J15" s="636">
        <v>8201.101200000001</v>
      </c>
      <c r="K15" s="636">
        <v>8130.0925999999999</v>
      </c>
      <c r="L15" s="636">
        <v>8059.0839999999998</v>
      </c>
      <c r="M15" s="636">
        <v>7988.0745999999999</v>
      </c>
      <c r="N15" s="636">
        <v>7917.0652</v>
      </c>
      <c r="O15" s="636">
        <v>7846.055800000001</v>
      </c>
      <c r="P15" s="636">
        <v>7775.0464000000002</v>
      </c>
      <c r="Q15" s="636">
        <v>7704.0370000000003</v>
      </c>
      <c r="R15" s="636">
        <v>7633.0275999999994</v>
      </c>
      <c r="S15" s="636">
        <v>7562.0182000000004</v>
      </c>
      <c r="T15" s="636">
        <v>7491.0088000000005</v>
      </c>
      <c r="U15" s="636">
        <v>7419.9994000000006</v>
      </c>
      <c r="V15" s="636">
        <v>7348.9899999999989</v>
      </c>
      <c r="W15" s="636">
        <v>7277.9820000000009</v>
      </c>
      <c r="X15" s="636">
        <v>7206.9740000000011</v>
      </c>
      <c r="Y15" s="636">
        <v>7135.9660000000003</v>
      </c>
      <c r="Z15" s="636">
        <v>7064.9579999999996</v>
      </c>
      <c r="AA15" s="637">
        <v>6993.95</v>
      </c>
      <c r="AB15" s="637">
        <v>6922.94</v>
      </c>
      <c r="AC15" s="637">
        <v>6851.93</v>
      </c>
      <c r="AD15" s="637">
        <v>6780.92</v>
      </c>
      <c r="AE15" s="637">
        <v>6709.91</v>
      </c>
      <c r="AF15" s="637">
        <v>6638.9</v>
      </c>
      <c r="AJ15" s="321"/>
    </row>
    <row r="16" spans="1:36">
      <c r="A16" s="92" t="s">
        <v>4</v>
      </c>
      <c r="B16" s="636">
        <v>33.700000000000003</v>
      </c>
      <c r="C16" s="636">
        <v>33.700000000000003</v>
      </c>
      <c r="D16" s="636">
        <v>33.700000000000003</v>
      </c>
      <c r="E16" s="636">
        <v>33.700000000000003</v>
      </c>
      <c r="F16" s="636">
        <v>33.700000000000003</v>
      </c>
      <c r="G16" s="636">
        <v>33.700000000000003</v>
      </c>
      <c r="H16" s="636">
        <v>33.700000000000003</v>
      </c>
      <c r="I16" s="636">
        <v>33.700000000000003</v>
      </c>
      <c r="J16" s="636">
        <v>33.700000000000003</v>
      </c>
      <c r="K16" s="636">
        <v>33.700000000000003</v>
      </c>
      <c r="L16" s="636">
        <v>33.700000000000003</v>
      </c>
      <c r="M16" s="636">
        <v>33.700000000000003</v>
      </c>
      <c r="N16" s="636">
        <v>33.700000000000003</v>
      </c>
      <c r="O16" s="636">
        <v>33.700000000000003</v>
      </c>
      <c r="P16" s="636">
        <v>33.700000000000003</v>
      </c>
      <c r="Q16" s="636">
        <v>33.700000000000003</v>
      </c>
      <c r="R16" s="636">
        <v>33.700000000000003</v>
      </c>
      <c r="S16" s="636">
        <v>33.700000000000003</v>
      </c>
      <c r="T16" s="636">
        <v>33.700000000000003</v>
      </c>
      <c r="U16" s="636">
        <v>33.700000000000003</v>
      </c>
      <c r="V16" s="636">
        <v>33.700000000000003</v>
      </c>
      <c r="W16" s="636">
        <v>33.700000000000003</v>
      </c>
      <c r="X16" s="636">
        <v>33.700000000000003</v>
      </c>
      <c r="Y16" s="636">
        <v>33.700000000000003</v>
      </c>
      <c r="Z16" s="636">
        <v>33.700000000000003</v>
      </c>
      <c r="AA16" s="637">
        <v>33.700000000000003</v>
      </c>
      <c r="AB16" s="637">
        <v>33.700000000000003</v>
      </c>
      <c r="AC16" s="637">
        <v>33.700000000000003</v>
      </c>
      <c r="AD16" s="637">
        <v>33.700000000000003</v>
      </c>
      <c r="AE16" s="637">
        <v>33.700000000000003</v>
      </c>
      <c r="AF16" s="637">
        <v>33.700000000000003</v>
      </c>
      <c r="AG16" s="200" t="s">
        <v>15</v>
      </c>
      <c r="AJ16" s="321"/>
    </row>
    <row r="17" spans="1:36">
      <c r="A17" s="92" t="s">
        <v>3</v>
      </c>
      <c r="B17" s="636">
        <v>18142.09</v>
      </c>
      <c r="C17" s="636">
        <v>18105.689999999999</v>
      </c>
      <c r="D17" s="636">
        <v>18069.29</v>
      </c>
      <c r="E17" s="636">
        <v>18032.89</v>
      </c>
      <c r="F17" s="636">
        <v>17996.490000000002</v>
      </c>
      <c r="G17" s="636">
        <v>17960.09</v>
      </c>
      <c r="H17" s="636">
        <v>17923.689999999999</v>
      </c>
      <c r="I17" s="636">
        <v>17887.29</v>
      </c>
      <c r="J17" s="636">
        <v>17850.89</v>
      </c>
      <c r="K17" s="636">
        <v>17814.490000000002</v>
      </c>
      <c r="L17" s="636">
        <v>17778.09</v>
      </c>
      <c r="M17" s="636">
        <v>17741.689999999999</v>
      </c>
      <c r="N17" s="636">
        <v>17705.29</v>
      </c>
      <c r="O17" s="636">
        <v>17668.89</v>
      </c>
      <c r="P17" s="636">
        <v>17632.490000000002</v>
      </c>
      <c r="Q17" s="636">
        <v>17596.09</v>
      </c>
      <c r="R17" s="636">
        <v>17559.689999999999</v>
      </c>
      <c r="S17" s="636">
        <v>17523.29</v>
      </c>
      <c r="T17" s="636">
        <v>17486.89</v>
      </c>
      <c r="U17" s="636">
        <v>17450.490000000002</v>
      </c>
      <c r="V17" s="636">
        <v>17414.09</v>
      </c>
      <c r="W17" s="636">
        <v>17377.689999999999</v>
      </c>
      <c r="X17" s="636">
        <v>17341.29</v>
      </c>
      <c r="Y17" s="636">
        <v>17304.89</v>
      </c>
      <c r="Z17" s="636">
        <v>17268.490000000002</v>
      </c>
      <c r="AA17" s="637">
        <v>17232.09</v>
      </c>
      <c r="AB17" s="637">
        <v>17195.689999999999</v>
      </c>
      <c r="AC17" s="637">
        <v>17159.29</v>
      </c>
      <c r="AD17" s="637">
        <v>17122.89</v>
      </c>
      <c r="AE17" s="637">
        <v>17086.490000000002</v>
      </c>
      <c r="AF17" s="637">
        <v>17050.09</v>
      </c>
      <c r="AJ17" s="321"/>
    </row>
    <row r="18" spans="1:36">
      <c r="A18" s="92" t="s">
        <v>32</v>
      </c>
      <c r="B18" s="636">
        <v>57390.01</v>
      </c>
      <c r="C18" s="636">
        <v>57018.01</v>
      </c>
      <c r="D18" s="636">
        <v>56646.01</v>
      </c>
      <c r="E18" s="636">
        <v>56274.01</v>
      </c>
      <c r="F18" s="636">
        <v>55902.01</v>
      </c>
      <c r="G18" s="636">
        <v>55530.01</v>
      </c>
      <c r="H18" s="636">
        <v>55158.01</v>
      </c>
      <c r="I18" s="636">
        <v>54786.01</v>
      </c>
      <c r="J18" s="636">
        <v>54414.01</v>
      </c>
      <c r="K18" s="636">
        <v>54042.01</v>
      </c>
      <c r="L18" s="636">
        <v>53670.01</v>
      </c>
      <c r="M18" s="636">
        <v>53298.01</v>
      </c>
      <c r="N18" s="636">
        <v>52926.01</v>
      </c>
      <c r="O18" s="636">
        <v>52554.01</v>
      </c>
      <c r="P18" s="636">
        <v>52182.01</v>
      </c>
      <c r="Q18" s="636">
        <v>51810.01</v>
      </c>
      <c r="R18" s="636">
        <v>51438.01</v>
      </c>
      <c r="S18" s="636">
        <v>51066.01</v>
      </c>
      <c r="T18" s="636">
        <v>50694.01</v>
      </c>
      <c r="U18" s="636">
        <v>50322.01</v>
      </c>
      <c r="V18" s="636">
        <v>49950.01</v>
      </c>
      <c r="W18" s="636">
        <v>49578.008000000002</v>
      </c>
      <c r="X18" s="636">
        <v>49206.006000000001</v>
      </c>
      <c r="Y18" s="636">
        <v>48834.004000000001</v>
      </c>
      <c r="Z18" s="636">
        <v>48462.002</v>
      </c>
      <c r="AA18" s="637">
        <v>48090</v>
      </c>
      <c r="AB18" s="637">
        <v>47621</v>
      </c>
      <c r="AC18" s="637">
        <v>47152</v>
      </c>
      <c r="AD18" s="637">
        <v>46683</v>
      </c>
      <c r="AE18" s="637">
        <v>46214</v>
      </c>
      <c r="AF18" s="637">
        <v>45745</v>
      </c>
      <c r="AJ18" s="321"/>
    </row>
    <row r="19" spans="1:36">
      <c r="A19" s="92" t="s">
        <v>1</v>
      </c>
      <c r="B19" s="636">
        <v>47412</v>
      </c>
      <c r="C19" s="636">
        <v>47376.2</v>
      </c>
      <c r="D19" s="636">
        <v>47340.4</v>
      </c>
      <c r="E19" s="636">
        <v>47304.6</v>
      </c>
      <c r="F19" s="636">
        <v>47268.800000000003</v>
      </c>
      <c r="G19" s="636">
        <v>47233</v>
      </c>
      <c r="H19" s="636">
        <v>47197.2</v>
      </c>
      <c r="I19" s="636">
        <v>47161.4</v>
      </c>
      <c r="J19" s="636">
        <v>47125.599999999999</v>
      </c>
      <c r="K19" s="636">
        <v>47089.8</v>
      </c>
      <c r="L19" s="636">
        <v>47054</v>
      </c>
      <c r="M19" s="636">
        <v>47018.2</v>
      </c>
      <c r="N19" s="636">
        <v>46982.400000000001</v>
      </c>
      <c r="O19" s="636">
        <v>46946.6</v>
      </c>
      <c r="P19" s="636">
        <v>46910.8</v>
      </c>
      <c r="Q19" s="636">
        <v>46875</v>
      </c>
      <c r="R19" s="636">
        <v>46839.199999999997</v>
      </c>
      <c r="S19" s="636">
        <v>46803.4</v>
      </c>
      <c r="T19" s="636">
        <v>46767.6</v>
      </c>
      <c r="U19" s="636">
        <v>46731.8</v>
      </c>
      <c r="V19" s="636">
        <v>46696</v>
      </c>
      <c r="W19" s="636">
        <v>46507.82</v>
      </c>
      <c r="X19" s="636">
        <v>46319.64</v>
      </c>
      <c r="Y19" s="636">
        <v>46131.46</v>
      </c>
      <c r="Z19" s="636">
        <v>45943.28</v>
      </c>
      <c r="AA19" s="637">
        <v>45755.1</v>
      </c>
      <c r="AB19" s="637">
        <v>45566.8</v>
      </c>
      <c r="AC19" s="637">
        <v>45378.67</v>
      </c>
      <c r="AD19" s="637">
        <v>45190.46</v>
      </c>
      <c r="AE19" s="637">
        <v>45002.239999999998</v>
      </c>
      <c r="AF19" s="637">
        <v>44814.03</v>
      </c>
      <c r="AJ19" s="321"/>
    </row>
    <row r="20" spans="1:36">
      <c r="A20" s="92" t="s">
        <v>0</v>
      </c>
      <c r="B20" s="636">
        <v>18826.68</v>
      </c>
      <c r="C20" s="636">
        <v>18780.61</v>
      </c>
      <c r="D20" s="636">
        <v>18734.54</v>
      </c>
      <c r="E20" s="636">
        <v>18688.47</v>
      </c>
      <c r="F20" s="636">
        <v>18642.400000000001</v>
      </c>
      <c r="G20" s="636">
        <v>18596.330000000002</v>
      </c>
      <c r="H20" s="636">
        <v>18550.259999999998</v>
      </c>
      <c r="I20" s="636">
        <v>18504.189999999999</v>
      </c>
      <c r="J20" s="636">
        <v>18458.12</v>
      </c>
      <c r="K20" s="636">
        <v>18412.05</v>
      </c>
      <c r="L20" s="636">
        <v>18365.98</v>
      </c>
      <c r="M20" s="636">
        <v>18319.91</v>
      </c>
      <c r="N20" s="636">
        <v>18273.84</v>
      </c>
      <c r="O20" s="636">
        <v>18227.77</v>
      </c>
      <c r="P20" s="636">
        <v>18181.7</v>
      </c>
      <c r="Q20" s="636">
        <v>18135.63</v>
      </c>
      <c r="R20" s="636">
        <v>18089.560000000001</v>
      </c>
      <c r="S20" s="636">
        <v>18043.490000000002</v>
      </c>
      <c r="T20" s="636">
        <v>17997.419999999998</v>
      </c>
      <c r="U20" s="636">
        <v>17951.349999999999</v>
      </c>
      <c r="V20" s="636">
        <v>17905.28</v>
      </c>
      <c r="W20" s="636">
        <v>17859.21</v>
      </c>
      <c r="X20" s="636">
        <v>17813.14</v>
      </c>
      <c r="Y20" s="636">
        <v>17767.07</v>
      </c>
      <c r="Z20" s="636">
        <v>17721</v>
      </c>
      <c r="AA20" s="637">
        <v>17674.93</v>
      </c>
      <c r="AB20" s="637">
        <v>17628.86</v>
      </c>
      <c r="AC20" s="637">
        <v>17582.79</v>
      </c>
      <c r="AD20" s="637">
        <v>17536.72</v>
      </c>
      <c r="AE20" s="637">
        <v>17490.650000000001</v>
      </c>
      <c r="AF20" s="637">
        <v>17444.580000000002</v>
      </c>
    </row>
    <row r="21" spans="1:36">
      <c r="A21" s="92" t="s">
        <v>232</v>
      </c>
      <c r="B21" s="637">
        <v>460425.07</v>
      </c>
      <c r="C21" s="637">
        <v>458590.65840000001</v>
      </c>
      <c r="D21" s="637">
        <v>456756.24679999996</v>
      </c>
      <c r="E21" s="637">
        <v>454921.83519999997</v>
      </c>
      <c r="F21" s="637">
        <v>453087.42359999998</v>
      </c>
      <c r="G21" s="637">
        <v>451253.01200000005</v>
      </c>
      <c r="H21" s="637">
        <v>449418.60040000005</v>
      </c>
      <c r="I21" s="637">
        <v>447584.18880000006</v>
      </c>
      <c r="J21" s="637">
        <v>445749.77720000001</v>
      </c>
      <c r="K21" s="637">
        <v>443915.36559999996</v>
      </c>
      <c r="L21" s="637">
        <v>442080.95399999997</v>
      </c>
      <c r="M21" s="637">
        <v>439863.28159999999</v>
      </c>
      <c r="N21" s="637">
        <v>437645.60920000006</v>
      </c>
      <c r="O21" s="637">
        <v>435427.93679999997</v>
      </c>
      <c r="P21" s="637">
        <v>433210.26439999999</v>
      </c>
      <c r="Q21" s="637">
        <v>430992.59200000006</v>
      </c>
      <c r="R21" s="637">
        <v>428774.91960000002</v>
      </c>
      <c r="S21" s="637">
        <v>426557.24719999998</v>
      </c>
      <c r="T21" s="637">
        <v>424339.5748</v>
      </c>
      <c r="U21" s="637">
        <v>422121.90240000002</v>
      </c>
      <c r="V21" s="637">
        <v>419904.2300000001</v>
      </c>
      <c r="W21" s="637">
        <v>417154.94400000002</v>
      </c>
      <c r="X21" s="637">
        <v>414405.658</v>
      </c>
      <c r="Y21" s="637">
        <v>411656.37200000009</v>
      </c>
      <c r="Z21" s="637">
        <v>408907.08600000001</v>
      </c>
      <c r="AA21" s="637">
        <v>406157.8</v>
      </c>
      <c r="AB21" s="637">
        <v>403206.12</v>
      </c>
      <c r="AC21" s="637">
        <v>400345.00999999995</v>
      </c>
      <c r="AD21" s="637">
        <v>397522.75</v>
      </c>
      <c r="AE21" s="637">
        <v>394624.84</v>
      </c>
      <c r="AF21" s="637">
        <v>391762.66000000009</v>
      </c>
    </row>
    <row r="22" spans="1:36">
      <c r="A22" s="17"/>
      <c r="B22" s="43"/>
      <c r="C22" s="43"/>
      <c r="D22" s="43"/>
      <c r="E22" s="43"/>
      <c r="F22" s="43"/>
      <c r="G22" s="43"/>
      <c r="H22" s="43"/>
      <c r="I22" s="43"/>
      <c r="J22" s="43"/>
      <c r="K22" s="43"/>
      <c r="L22" s="43"/>
      <c r="M22" s="43"/>
      <c r="N22" s="43"/>
      <c r="O22" s="43"/>
      <c r="P22" s="43"/>
      <c r="Q22" s="43"/>
      <c r="R22" s="43"/>
      <c r="S22" s="43"/>
      <c r="T22" s="43"/>
      <c r="U22" s="43"/>
      <c r="V22" s="43"/>
      <c r="W22" s="43"/>
    </row>
    <row r="23" spans="1:36">
      <c r="A23" s="44" t="s">
        <v>18</v>
      </c>
      <c r="D23" s="43"/>
      <c r="E23" s="43"/>
      <c r="F23" s="43"/>
      <c r="G23" s="43"/>
      <c r="H23" s="43"/>
      <c r="I23" s="43"/>
      <c r="J23" s="43"/>
      <c r="K23" s="43"/>
      <c r="L23" s="43"/>
      <c r="M23" s="43"/>
      <c r="N23" s="43"/>
      <c r="O23" s="43"/>
      <c r="P23" s="43"/>
      <c r="Q23" s="43"/>
      <c r="R23" s="43"/>
      <c r="S23" s="43"/>
      <c r="T23" s="43"/>
      <c r="U23" s="43"/>
      <c r="V23" s="43"/>
      <c r="W23" s="43"/>
    </row>
    <row r="24" spans="1:36">
      <c r="A24" s="17"/>
      <c r="E24" s="43"/>
      <c r="F24" s="43"/>
      <c r="G24" s="43"/>
      <c r="H24" s="43"/>
      <c r="I24" s="43"/>
      <c r="J24" s="43"/>
      <c r="K24" s="43"/>
      <c r="L24" s="43"/>
      <c r="M24" s="43"/>
      <c r="N24" s="43"/>
      <c r="O24" s="43"/>
      <c r="P24" s="43"/>
      <c r="Q24" s="43"/>
      <c r="R24" s="43"/>
      <c r="S24" s="43"/>
      <c r="T24" s="43"/>
      <c r="U24" s="43"/>
      <c r="V24" s="43"/>
      <c r="W24" s="43"/>
    </row>
    <row r="25" spans="1:36">
      <c r="A25" s="41" t="s">
        <v>3098</v>
      </c>
      <c r="B25"/>
      <c r="E25" s="43"/>
      <c r="F25" s="43"/>
      <c r="G25" s="43"/>
      <c r="H25" s="43"/>
      <c r="I25" s="43"/>
      <c r="J25" s="43"/>
      <c r="K25" s="43"/>
      <c r="L25" s="43"/>
      <c r="M25" s="43"/>
      <c r="N25" s="43"/>
      <c r="O25" s="43"/>
      <c r="P25" s="43"/>
      <c r="Q25" s="43"/>
      <c r="R25" s="43"/>
      <c r="S25" s="43"/>
      <c r="T25" s="43"/>
      <c r="U25" s="43"/>
      <c r="V25" s="43"/>
      <c r="W25" s="43"/>
    </row>
    <row r="26" spans="1:36">
      <c r="A26" s="43"/>
      <c r="B26" s="53"/>
      <c r="E26" s="43"/>
      <c r="F26" s="43"/>
      <c r="G26" s="43"/>
      <c r="H26" s="43"/>
      <c r="I26" s="43"/>
      <c r="J26" s="43"/>
      <c r="K26" s="43"/>
      <c r="L26" s="43"/>
      <c r="M26" s="43"/>
      <c r="N26" s="43"/>
      <c r="O26" s="43"/>
      <c r="P26" s="43"/>
      <c r="Q26" s="43"/>
      <c r="R26" s="43"/>
      <c r="S26" s="43"/>
      <c r="T26" s="43"/>
      <c r="U26" s="43"/>
      <c r="V26" s="43"/>
      <c r="W26" s="43"/>
    </row>
    <row r="27" spans="1:36">
      <c r="A27" s="53" t="s">
        <v>102</v>
      </c>
      <c r="B27" s="53"/>
      <c r="E27" s="43"/>
      <c r="F27" s="43"/>
      <c r="G27" s="43"/>
      <c r="H27" s="43"/>
      <c r="I27" s="43"/>
      <c r="J27" s="43"/>
      <c r="K27" s="43"/>
      <c r="L27" s="43"/>
      <c r="M27" s="43"/>
      <c r="N27" s="43"/>
      <c r="O27" s="43"/>
      <c r="P27" s="43"/>
      <c r="Q27" s="43"/>
      <c r="R27" s="43"/>
      <c r="S27" s="43"/>
      <c r="T27" s="43"/>
      <c r="U27" s="43"/>
      <c r="V27" s="43"/>
      <c r="W27" s="43"/>
    </row>
    <row r="28" spans="1:36">
      <c r="A28" s="17"/>
      <c r="B28" s="43"/>
      <c r="C28" s="43"/>
      <c r="D28" s="43"/>
      <c r="E28" s="43"/>
      <c r="F28" s="43"/>
      <c r="G28" s="43"/>
      <c r="H28" s="43"/>
      <c r="I28" s="43"/>
      <c r="J28" s="43"/>
      <c r="K28" s="43"/>
      <c r="L28" s="43"/>
      <c r="M28" s="43"/>
      <c r="N28" s="43"/>
      <c r="O28" s="43"/>
      <c r="P28" s="43"/>
      <c r="Q28" s="43"/>
      <c r="R28" s="43"/>
      <c r="S28" s="43"/>
      <c r="T28" s="43"/>
      <c r="U28" s="43"/>
      <c r="V28" s="43"/>
      <c r="W28" s="43"/>
    </row>
    <row r="29" spans="1:36">
      <c r="A29" s="17"/>
      <c r="B29" s="43"/>
      <c r="C29" s="43"/>
      <c r="D29" s="43"/>
      <c r="E29" s="43"/>
      <c r="F29" s="43"/>
      <c r="G29" s="43"/>
      <c r="H29" s="43"/>
      <c r="I29" s="43"/>
      <c r="J29" s="43"/>
      <c r="K29" s="43"/>
      <c r="L29" s="43"/>
      <c r="M29" s="43"/>
      <c r="N29" s="43"/>
      <c r="O29" s="43"/>
      <c r="P29" s="43"/>
      <c r="Q29" s="43"/>
      <c r="R29" s="43"/>
      <c r="S29" s="43"/>
      <c r="T29" s="43"/>
      <c r="U29" s="43"/>
      <c r="V29" s="43"/>
      <c r="W29" s="43"/>
    </row>
    <row r="30" spans="1:36">
      <c r="A30" s="17" t="s">
        <v>233</v>
      </c>
      <c r="C30" s="43"/>
      <c r="D30" s="43"/>
      <c r="E30" s="43"/>
      <c r="F30" s="43"/>
      <c r="G30" s="43"/>
      <c r="H30" s="43"/>
      <c r="I30" s="43"/>
      <c r="J30" s="43"/>
      <c r="K30" s="43"/>
      <c r="L30" s="43"/>
      <c r="M30" s="43"/>
      <c r="N30" s="43"/>
      <c r="O30" s="43"/>
      <c r="P30" s="43"/>
      <c r="Q30" s="43"/>
      <c r="R30" s="43"/>
      <c r="S30" s="43"/>
      <c r="T30" s="43"/>
      <c r="U30" s="43"/>
      <c r="V30" s="43"/>
      <c r="W30" s="43"/>
    </row>
    <row r="31" spans="1:36">
      <c r="A31" s="17"/>
      <c r="B31" s="43"/>
      <c r="C31" s="43"/>
      <c r="D31" s="43"/>
      <c r="E31" s="43"/>
      <c r="F31" s="43"/>
      <c r="G31" s="43"/>
      <c r="H31" s="43"/>
      <c r="I31" s="43"/>
      <c r="J31" s="43"/>
      <c r="K31" s="43"/>
      <c r="L31" s="43"/>
      <c r="M31" s="43"/>
      <c r="N31" s="43"/>
      <c r="O31" s="43"/>
      <c r="P31" s="43"/>
      <c r="Q31" s="43"/>
      <c r="R31" s="43"/>
      <c r="S31" s="43"/>
      <c r="T31" s="43"/>
      <c r="U31" s="43"/>
      <c r="V31" s="43"/>
      <c r="W31" s="43"/>
    </row>
    <row r="32" spans="1:36">
      <c r="A32" s="41" t="s">
        <v>370</v>
      </c>
      <c r="B32" s="43"/>
      <c r="C32" s="43"/>
      <c r="D32" s="43"/>
      <c r="E32" s="43"/>
      <c r="F32" s="43"/>
      <c r="G32" s="43"/>
      <c r="H32" s="43"/>
      <c r="I32" s="43"/>
      <c r="J32" s="43"/>
      <c r="K32" s="43"/>
      <c r="L32" s="43"/>
      <c r="M32" s="43"/>
      <c r="N32" s="43"/>
      <c r="O32" s="43"/>
      <c r="P32" s="43"/>
      <c r="Q32" s="43"/>
      <c r="R32" s="43"/>
      <c r="S32" s="43"/>
      <c r="T32" s="43"/>
      <c r="U32" s="43"/>
      <c r="V32" s="43"/>
      <c r="W32" s="43"/>
    </row>
    <row r="33" spans="1:23">
      <c r="A33" s="17"/>
      <c r="B33" s="43"/>
      <c r="C33" s="43"/>
      <c r="D33" s="43"/>
      <c r="E33" s="43"/>
      <c r="F33" s="43"/>
      <c r="G33" s="43"/>
      <c r="H33" s="43"/>
      <c r="I33" s="43"/>
      <c r="J33" s="43"/>
      <c r="K33" s="43"/>
      <c r="L33" s="43"/>
      <c r="M33" s="43"/>
      <c r="N33" s="43"/>
      <c r="O33" s="43"/>
      <c r="P33" s="43"/>
      <c r="Q33" s="43"/>
      <c r="R33" s="43"/>
      <c r="S33" s="43"/>
      <c r="T33" s="43"/>
      <c r="U33" s="43"/>
      <c r="V33" s="43"/>
      <c r="W33" s="43"/>
    </row>
    <row r="34" spans="1:23">
      <c r="A34" s="17"/>
      <c r="B34" s="43"/>
      <c r="C34" s="43"/>
      <c r="D34" s="43"/>
      <c r="E34" s="43"/>
      <c r="F34" s="43"/>
      <c r="G34" s="43"/>
      <c r="H34" s="43"/>
      <c r="I34" s="43"/>
      <c r="J34" s="43"/>
      <c r="K34" s="43"/>
      <c r="L34" s="43"/>
      <c r="M34" s="43"/>
      <c r="N34" s="43"/>
      <c r="O34" s="43"/>
      <c r="P34" s="43"/>
      <c r="Q34" s="43"/>
      <c r="R34" s="43"/>
      <c r="S34" s="43"/>
      <c r="T34" s="43"/>
      <c r="U34" s="43"/>
      <c r="V34" s="43"/>
      <c r="W34" s="43"/>
    </row>
    <row r="35" spans="1:23">
      <c r="A35" s="17"/>
      <c r="B35" s="43"/>
      <c r="C35" s="43"/>
      <c r="D35" s="43"/>
      <c r="E35" s="43"/>
      <c r="F35" s="43"/>
      <c r="G35" s="43"/>
      <c r="H35" s="43"/>
      <c r="I35" s="43"/>
      <c r="J35" s="43"/>
      <c r="K35" s="43"/>
      <c r="L35" s="43"/>
      <c r="M35" s="43"/>
      <c r="N35" s="43"/>
      <c r="O35" s="43"/>
      <c r="P35" s="43"/>
      <c r="Q35" s="43"/>
      <c r="R35" s="43"/>
      <c r="S35" s="43"/>
      <c r="T35" s="43"/>
      <c r="U35" s="43"/>
      <c r="V35" s="43"/>
      <c r="W35" s="43"/>
    </row>
    <row r="36" spans="1:23">
      <c r="A36" s="17"/>
      <c r="B36" s="43"/>
      <c r="C36" s="43"/>
      <c r="D36" s="43"/>
      <c r="E36" s="43"/>
      <c r="F36" s="43"/>
      <c r="G36" s="43"/>
      <c r="H36" s="43"/>
      <c r="I36" s="43"/>
      <c r="J36" s="43"/>
      <c r="K36" s="43"/>
      <c r="L36" s="43"/>
      <c r="M36" s="43"/>
      <c r="N36" s="43"/>
      <c r="O36" s="43"/>
      <c r="P36" s="43"/>
      <c r="Q36" s="43"/>
      <c r="R36" s="43"/>
      <c r="S36" s="43"/>
      <c r="T36" s="43"/>
      <c r="U36" s="43"/>
      <c r="V36" s="43"/>
      <c r="W36" s="43"/>
    </row>
    <row r="37" spans="1:23">
      <c r="A37" s="17"/>
      <c r="B37" s="43"/>
      <c r="C37" s="43"/>
      <c r="D37" s="43"/>
      <c r="E37" s="43"/>
      <c r="F37" s="43"/>
      <c r="G37" s="43"/>
      <c r="H37" s="43"/>
      <c r="I37" s="43"/>
      <c r="J37" s="43"/>
      <c r="K37" s="43"/>
      <c r="L37" s="43"/>
      <c r="M37" s="43"/>
      <c r="N37" s="43"/>
      <c r="O37" s="43"/>
      <c r="P37" s="43"/>
      <c r="Q37" s="43"/>
      <c r="R37" s="43"/>
      <c r="S37" s="43"/>
      <c r="T37" s="43"/>
      <c r="U37" s="43"/>
      <c r="V37" s="43"/>
      <c r="W37" s="43"/>
    </row>
    <row r="38" spans="1:23">
      <c r="A38" s="17"/>
      <c r="B38" s="43"/>
      <c r="C38" s="43"/>
      <c r="D38" s="43"/>
      <c r="E38" s="43"/>
      <c r="F38" s="43"/>
      <c r="G38" s="43"/>
      <c r="H38" s="43"/>
      <c r="I38" s="43"/>
      <c r="J38" s="43"/>
      <c r="K38" s="43"/>
      <c r="L38" s="43"/>
      <c r="M38" s="43"/>
      <c r="N38" s="43"/>
      <c r="O38" s="43"/>
      <c r="P38" s="43"/>
      <c r="Q38" s="43"/>
      <c r="R38" s="43"/>
      <c r="S38" s="43"/>
      <c r="T38" s="43"/>
      <c r="U38" s="43"/>
      <c r="V38" s="43"/>
      <c r="W38" s="43"/>
    </row>
    <row r="39" spans="1:23">
      <c r="A39" s="17"/>
      <c r="B39" s="43"/>
      <c r="C39" s="43"/>
      <c r="D39" s="43"/>
      <c r="E39" s="43"/>
      <c r="F39" s="43"/>
      <c r="G39" s="43"/>
      <c r="H39" s="43"/>
      <c r="I39" s="43"/>
      <c r="J39" s="43"/>
      <c r="K39" s="43"/>
      <c r="L39" s="43"/>
      <c r="M39" s="43"/>
      <c r="N39" s="43"/>
      <c r="O39" s="43"/>
      <c r="P39" s="43"/>
      <c r="Q39" s="43"/>
      <c r="R39" s="43"/>
      <c r="S39" s="43"/>
      <c r="T39" s="43"/>
      <c r="U39" s="43"/>
      <c r="V39" s="43"/>
      <c r="W39" s="43"/>
    </row>
    <row r="40" spans="1:23">
      <c r="A40" s="17"/>
      <c r="B40" s="43"/>
      <c r="C40" s="43"/>
      <c r="D40" s="43"/>
      <c r="E40" s="43"/>
      <c r="F40" s="43"/>
      <c r="G40" s="43"/>
      <c r="H40" s="43"/>
      <c r="I40" s="43"/>
      <c r="J40" s="43"/>
      <c r="K40" s="43"/>
      <c r="L40" s="43"/>
      <c r="M40" s="43"/>
      <c r="N40" s="43"/>
      <c r="O40" s="43"/>
      <c r="P40" s="43"/>
      <c r="Q40" s="43"/>
      <c r="R40" s="43"/>
      <c r="S40" s="43"/>
      <c r="T40" s="43"/>
      <c r="U40" s="43"/>
      <c r="V40" s="43"/>
      <c r="W40" s="43"/>
    </row>
    <row r="41" spans="1:23">
      <c r="A41" s="17"/>
      <c r="B41" s="43"/>
      <c r="C41" s="43"/>
      <c r="D41" s="43"/>
      <c r="E41" s="43"/>
      <c r="F41" s="43"/>
      <c r="G41" s="43"/>
      <c r="H41" s="43"/>
      <c r="I41" s="43"/>
      <c r="J41" s="43"/>
      <c r="K41" s="43"/>
      <c r="L41" s="43"/>
      <c r="M41" s="43"/>
      <c r="N41" s="43"/>
      <c r="O41" s="43"/>
      <c r="P41" s="43"/>
      <c r="Q41" s="43"/>
      <c r="R41" s="43"/>
      <c r="S41" s="43"/>
      <c r="T41" s="43"/>
      <c r="U41" s="43"/>
      <c r="V41" s="43"/>
      <c r="W41" s="43"/>
    </row>
    <row r="42" spans="1:23">
      <c r="A42" s="17"/>
      <c r="B42" s="43"/>
      <c r="C42" s="43"/>
      <c r="D42" s="43"/>
      <c r="E42" s="43"/>
      <c r="F42" s="43"/>
      <c r="G42" s="43"/>
      <c r="H42" s="43"/>
      <c r="I42" s="43"/>
      <c r="J42" s="43"/>
      <c r="K42" s="43"/>
      <c r="L42" s="43"/>
      <c r="M42" s="43"/>
      <c r="N42" s="43"/>
      <c r="O42" s="43"/>
      <c r="P42" s="43"/>
      <c r="Q42" s="43"/>
      <c r="R42" s="43"/>
      <c r="S42" s="43"/>
      <c r="T42" s="43"/>
      <c r="U42" s="43"/>
      <c r="V42" s="43"/>
      <c r="W42" s="43"/>
    </row>
    <row r="43" spans="1:23">
      <c r="A43" s="17"/>
      <c r="B43" s="43"/>
      <c r="C43" s="43"/>
      <c r="D43" s="43"/>
      <c r="E43" s="43"/>
      <c r="F43" s="43"/>
      <c r="G43" s="43"/>
      <c r="H43" s="43"/>
      <c r="I43" s="43"/>
      <c r="J43" s="43"/>
      <c r="K43" s="43"/>
      <c r="L43" s="43"/>
      <c r="M43" s="43"/>
      <c r="N43" s="43"/>
      <c r="O43" s="43"/>
      <c r="P43" s="43"/>
      <c r="Q43" s="43"/>
      <c r="R43" s="43"/>
      <c r="S43" s="43"/>
      <c r="T43" s="43"/>
      <c r="U43" s="43"/>
      <c r="V43" s="43"/>
      <c r="W43" s="43"/>
    </row>
    <row r="44" spans="1:23">
      <c r="A44" s="17"/>
      <c r="B44" s="43"/>
      <c r="C44" s="43"/>
      <c r="D44" s="43"/>
      <c r="E44" s="43"/>
      <c r="F44" s="43"/>
      <c r="G44" s="43"/>
      <c r="H44" s="43"/>
      <c r="I44" s="43"/>
      <c r="J44" s="43"/>
      <c r="K44" s="43"/>
      <c r="L44" s="43"/>
      <c r="M44" s="43"/>
      <c r="N44" s="43"/>
      <c r="O44" s="43"/>
      <c r="P44" s="43"/>
      <c r="Q44" s="43"/>
      <c r="R44" s="43"/>
      <c r="S44" s="43"/>
      <c r="T44" s="43"/>
      <c r="U44" s="43"/>
      <c r="V44" s="43"/>
      <c r="W44" s="43"/>
    </row>
    <row r="45" spans="1:23">
      <c r="A45" s="17"/>
      <c r="B45" s="43"/>
      <c r="C45" s="43"/>
      <c r="D45" s="43"/>
      <c r="E45" s="43"/>
      <c r="F45" s="43"/>
      <c r="G45" s="43"/>
      <c r="H45" s="43"/>
      <c r="I45" s="43"/>
      <c r="J45" s="43"/>
      <c r="K45" s="43"/>
      <c r="L45" s="43"/>
      <c r="M45" s="43"/>
      <c r="N45" s="43"/>
      <c r="O45" s="43"/>
      <c r="P45" s="43"/>
      <c r="Q45" s="43"/>
      <c r="R45" s="43"/>
      <c r="S45" s="43"/>
      <c r="T45" s="43"/>
      <c r="U45" s="43"/>
      <c r="V45" s="43"/>
      <c r="W45" s="43"/>
    </row>
    <row r="46" spans="1:23">
      <c r="A46" s="17"/>
      <c r="B46" s="43"/>
      <c r="C46" s="43"/>
      <c r="D46" s="43"/>
      <c r="E46" s="43"/>
      <c r="F46" s="43"/>
      <c r="G46" s="43"/>
      <c r="H46" s="43"/>
      <c r="I46" s="43"/>
      <c r="J46" s="43"/>
      <c r="K46" s="43"/>
      <c r="L46" s="43"/>
      <c r="M46" s="43"/>
      <c r="N46" s="43"/>
      <c r="O46" s="43"/>
      <c r="P46" s="43"/>
      <c r="Q46" s="43"/>
      <c r="R46" s="43"/>
      <c r="S46" s="43"/>
      <c r="T46" s="43"/>
      <c r="U46" s="43"/>
      <c r="V46" s="43"/>
      <c r="W46" s="43"/>
    </row>
    <row r="47" spans="1:23">
      <c r="A47" s="17"/>
      <c r="B47" s="43"/>
      <c r="C47" s="43"/>
      <c r="D47" s="43"/>
      <c r="E47" s="43"/>
      <c r="F47" s="43"/>
      <c r="G47" s="43"/>
      <c r="H47" s="43"/>
      <c r="I47" s="43"/>
      <c r="J47" s="43"/>
      <c r="K47" s="43"/>
      <c r="L47" s="43"/>
      <c r="M47" s="43"/>
      <c r="N47" s="43"/>
      <c r="O47" s="43"/>
      <c r="P47" s="43"/>
      <c r="Q47" s="43"/>
      <c r="R47" s="43"/>
      <c r="S47" s="43"/>
      <c r="T47" s="43"/>
      <c r="U47" s="43"/>
      <c r="V47" s="43"/>
      <c r="W47" s="43"/>
    </row>
    <row r="48" spans="1:23">
      <c r="A48" s="17"/>
      <c r="B48" s="43"/>
      <c r="C48" s="43"/>
      <c r="D48" s="43"/>
      <c r="E48" s="43"/>
      <c r="F48" s="43"/>
      <c r="G48" s="43"/>
      <c r="H48" s="43"/>
      <c r="I48" s="43"/>
      <c r="J48" s="43"/>
      <c r="K48" s="43"/>
      <c r="L48" s="43"/>
      <c r="M48" s="43"/>
      <c r="N48" s="43"/>
      <c r="O48" s="43"/>
      <c r="P48" s="43"/>
      <c r="Q48" s="43"/>
      <c r="R48" s="43"/>
      <c r="S48" s="43"/>
      <c r="T48" s="43"/>
      <c r="U48" s="43"/>
      <c r="V48" s="43"/>
      <c r="W48" s="43"/>
    </row>
    <row r="49" spans="1:23">
      <c r="A49" s="17"/>
      <c r="B49" s="43"/>
      <c r="C49" s="43"/>
      <c r="D49" s="43"/>
      <c r="E49" s="43"/>
      <c r="F49" s="43"/>
      <c r="G49" s="43"/>
      <c r="H49" s="43"/>
      <c r="I49" s="43"/>
      <c r="J49" s="43"/>
      <c r="K49" s="43"/>
      <c r="L49" s="43"/>
      <c r="M49" s="43"/>
      <c r="N49" s="43"/>
      <c r="O49" s="43"/>
      <c r="P49" s="43"/>
      <c r="Q49" s="43"/>
      <c r="R49" s="43"/>
      <c r="S49" s="43"/>
      <c r="T49" s="43"/>
      <c r="U49" s="43"/>
      <c r="V49" s="43"/>
      <c r="W49" s="43"/>
    </row>
    <row r="50" spans="1:23">
      <c r="A50" s="17"/>
      <c r="B50" s="43"/>
      <c r="C50" s="43"/>
      <c r="D50" s="43"/>
      <c r="E50" s="43"/>
      <c r="F50" s="43"/>
      <c r="G50" s="43"/>
      <c r="H50" s="43"/>
      <c r="I50" s="43"/>
      <c r="J50" s="43"/>
      <c r="K50" s="43"/>
      <c r="L50" s="43"/>
      <c r="M50" s="43"/>
      <c r="N50" s="43"/>
      <c r="O50" s="43"/>
      <c r="P50" s="43"/>
      <c r="Q50" s="43"/>
      <c r="R50" s="43"/>
      <c r="S50" s="43"/>
      <c r="T50" s="43"/>
      <c r="U50" s="43"/>
      <c r="V50" s="43"/>
      <c r="W50" s="43"/>
    </row>
    <row r="51" spans="1:23">
      <c r="A51" s="17"/>
      <c r="B51" s="43"/>
      <c r="C51" s="43"/>
      <c r="D51" s="43"/>
      <c r="E51" s="43"/>
      <c r="F51" s="43"/>
      <c r="G51" s="43"/>
      <c r="H51" s="43"/>
      <c r="I51" s="43"/>
      <c r="J51" s="43"/>
      <c r="K51" s="43"/>
      <c r="L51" s="43"/>
      <c r="M51" s="43"/>
      <c r="N51" s="43"/>
      <c r="O51" s="43"/>
      <c r="P51" s="43"/>
      <c r="Q51" s="43"/>
      <c r="R51" s="43"/>
      <c r="S51" s="43"/>
      <c r="T51" s="43"/>
      <c r="U51" s="43"/>
      <c r="V51" s="43"/>
      <c r="W51" s="43"/>
    </row>
    <row r="52" spans="1:23">
      <c r="A52" s="17"/>
      <c r="B52" s="43"/>
      <c r="C52" s="43"/>
      <c r="D52" s="43"/>
      <c r="E52" s="43"/>
      <c r="F52" s="43"/>
      <c r="G52" s="43"/>
      <c r="H52" s="43"/>
      <c r="I52" s="43"/>
      <c r="J52" s="43"/>
      <c r="K52" s="43"/>
      <c r="L52" s="43"/>
      <c r="M52" s="43"/>
      <c r="N52" s="43"/>
      <c r="O52" s="43"/>
      <c r="P52" s="43"/>
      <c r="Q52" s="43"/>
      <c r="R52" s="43"/>
      <c r="S52" s="43"/>
      <c r="T52" s="43"/>
      <c r="U52" s="43"/>
      <c r="V52" s="43"/>
      <c r="W52" s="43"/>
    </row>
    <row r="53" spans="1:23">
      <c r="A53" s="17"/>
      <c r="B53" s="43"/>
      <c r="C53" s="43"/>
      <c r="D53" s="43"/>
      <c r="E53" s="43"/>
      <c r="F53" s="43"/>
      <c r="G53" s="43"/>
      <c r="H53" s="43"/>
      <c r="I53" s="43"/>
      <c r="J53" s="43"/>
      <c r="K53" s="43"/>
      <c r="L53" s="43"/>
      <c r="M53" s="43"/>
      <c r="N53" s="43"/>
      <c r="O53" s="43"/>
      <c r="P53" s="43"/>
      <c r="Q53" s="43"/>
      <c r="R53" s="43"/>
      <c r="S53" s="43"/>
      <c r="T53" s="43"/>
      <c r="U53" s="43"/>
      <c r="V53" s="43"/>
      <c r="W53" s="43"/>
    </row>
    <row r="54" spans="1:23">
      <c r="A54" s="17"/>
      <c r="B54" s="43"/>
      <c r="C54" s="43"/>
      <c r="D54" s="43"/>
      <c r="E54" s="43"/>
      <c r="F54" s="43"/>
      <c r="G54" s="43"/>
      <c r="H54" s="43"/>
      <c r="I54" s="43"/>
      <c r="J54" s="43"/>
      <c r="K54" s="43"/>
      <c r="L54" s="43"/>
      <c r="M54" s="43"/>
      <c r="N54" s="43"/>
      <c r="O54" s="43"/>
      <c r="P54" s="43"/>
      <c r="Q54" s="43"/>
      <c r="R54" s="43"/>
      <c r="S54" s="43"/>
      <c r="T54" s="43"/>
      <c r="U54" s="43"/>
      <c r="V54" s="43"/>
      <c r="W54" s="43"/>
    </row>
    <row r="55" spans="1:23">
      <c r="A55" s="17"/>
      <c r="B55" s="43"/>
      <c r="C55" s="43"/>
      <c r="D55" s="43"/>
      <c r="E55" s="43"/>
      <c r="F55" s="43"/>
      <c r="G55" s="43"/>
      <c r="H55" s="43"/>
      <c r="I55" s="43"/>
      <c r="J55" s="43"/>
      <c r="K55" s="43"/>
      <c r="L55" s="43"/>
      <c r="M55" s="43"/>
      <c r="N55" s="43"/>
      <c r="O55" s="43"/>
      <c r="P55" s="43"/>
      <c r="Q55" s="43"/>
      <c r="R55" s="43"/>
      <c r="S55" s="43"/>
      <c r="T55" s="43"/>
      <c r="U55" s="43"/>
      <c r="V55" s="43"/>
      <c r="W55" s="43"/>
    </row>
    <row r="56" spans="1:23">
      <c r="A56" s="17"/>
      <c r="B56" s="43"/>
      <c r="C56" s="43"/>
      <c r="D56" s="43"/>
      <c r="E56" s="43"/>
      <c r="F56" s="43"/>
      <c r="G56" s="43"/>
      <c r="H56" s="43"/>
      <c r="I56" s="43"/>
      <c r="J56" s="43"/>
      <c r="K56" s="43"/>
      <c r="L56" s="43"/>
      <c r="M56" s="43"/>
      <c r="N56" s="43"/>
      <c r="O56" s="43"/>
      <c r="P56" s="43"/>
      <c r="Q56" s="43"/>
      <c r="R56" s="43"/>
      <c r="S56" s="43"/>
      <c r="T56" s="43"/>
      <c r="U56" s="43"/>
      <c r="V56" s="43"/>
      <c r="W56" s="43"/>
    </row>
    <row r="57" spans="1:23">
      <c r="A57" s="17"/>
      <c r="B57" s="43"/>
      <c r="C57" s="43"/>
      <c r="D57" s="43"/>
      <c r="E57" s="43"/>
      <c r="F57" s="43"/>
      <c r="G57" s="43"/>
      <c r="H57" s="43"/>
      <c r="I57" s="43"/>
      <c r="J57" s="43"/>
      <c r="K57" s="43"/>
      <c r="L57" s="43"/>
      <c r="M57" s="43"/>
      <c r="N57" s="43"/>
      <c r="O57" s="43"/>
      <c r="P57" s="43"/>
      <c r="Q57" s="43"/>
      <c r="R57" s="43"/>
      <c r="S57" s="43"/>
      <c r="T57" s="43"/>
      <c r="U57" s="43"/>
      <c r="V57" s="43"/>
      <c r="W57" s="43"/>
    </row>
    <row r="58" spans="1:23">
      <c r="A58" s="17"/>
      <c r="B58" s="43"/>
      <c r="C58" s="43"/>
      <c r="D58" s="43"/>
      <c r="E58" s="43"/>
      <c r="F58" s="43"/>
      <c r="G58" s="43"/>
      <c r="H58" s="43"/>
      <c r="I58" s="43"/>
      <c r="J58" s="43"/>
      <c r="K58" s="43"/>
      <c r="L58" s="43"/>
      <c r="M58" s="43"/>
      <c r="N58" s="43"/>
      <c r="O58" s="43"/>
      <c r="P58" s="43"/>
      <c r="Q58" s="43"/>
      <c r="R58" s="43"/>
      <c r="S58" s="43"/>
      <c r="T58" s="43"/>
      <c r="U58" s="43"/>
      <c r="V58" s="43"/>
      <c r="W58" s="43"/>
    </row>
    <row r="59" spans="1:23">
      <c r="A59" s="17"/>
      <c r="B59" s="43"/>
      <c r="C59" s="43"/>
      <c r="D59" s="43"/>
      <c r="E59" s="43"/>
      <c r="F59" s="43"/>
      <c r="G59" s="43"/>
      <c r="H59" s="43"/>
      <c r="I59" s="43"/>
      <c r="J59" s="43"/>
      <c r="K59" s="43"/>
      <c r="L59" s="43"/>
      <c r="M59" s="43"/>
      <c r="N59" s="43"/>
      <c r="O59" s="43"/>
      <c r="P59" s="43"/>
      <c r="Q59" s="43"/>
      <c r="R59" s="43"/>
      <c r="S59" s="43"/>
      <c r="T59" s="43"/>
      <c r="U59" s="43"/>
      <c r="V59" s="43"/>
      <c r="W59" s="43"/>
    </row>
    <row r="60" spans="1:23">
      <c r="A60" s="17"/>
      <c r="B60" s="43"/>
      <c r="C60" s="43"/>
      <c r="D60" s="43"/>
      <c r="E60" s="43"/>
      <c r="F60" s="43"/>
      <c r="G60" s="43"/>
      <c r="H60" s="43"/>
      <c r="I60" s="43"/>
      <c r="J60" s="43"/>
      <c r="K60" s="43"/>
      <c r="L60" s="43"/>
      <c r="M60" s="43"/>
      <c r="N60" s="43"/>
      <c r="O60" s="43"/>
      <c r="P60" s="43"/>
      <c r="Q60" s="43"/>
      <c r="R60" s="43"/>
      <c r="S60" s="43"/>
      <c r="T60" s="43"/>
      <c r="U60" s="43"/>
      <c r="V60" s="43"/>
      <c r="W60" s="43"/>
    </row>
    <row r="61" spans="1:23">
      <c r="A61" s="17"/>
      <c r="B61" s="43"/>
      <c r="C61" s="43"/>
      <c r="D61" s="43"/>
      <c r="E61" s="43"/>
      <c r="F61" s="43"/>
      <c r="G61" s="43"/>
      <c r="H61" s="43"/>
      <c r="I61" s="43"/>
      <c r="J61" s="43"/>
      <c r="K61" s="43"/>
      <c r="L61" s="43"/>
      <c r="M61" s="43"/>
      <c r="N61" s="43"/>
      <c r="O61" s="43"/>
      <c r="P61" s="43"/>
      <c r="Q61" s="43"/>
      <c r="R61" s="43"/>
      <c r="S61" s="43"/>
      <c r="T61" s="43"/>
      <c r="U61" s="43"/>
      <c r="V61" s="43"/>
      <c r="W61" s="43"/>
    </row>
    <row r="62" spans="1:23">
      <c r="A62" s="17"/>
      <c r="B62" s="43"/>
      <c r="C62" s="43"/>
      <c r="D62" s="43"/>
      <c r="E62" s="43"/>
      <c r="F62" s="43"/>
      <c r="G62" s="43"/>
      <c r="H62" s="43"/>
      <c r="I62" s="43"/>
      <c r="J62" s="43"/>
      <c r="K62" s="43"/>
      <c r="L62" s="43"/>
      <c r="M62" s="43"/>
      <c r="N62" s="43"/>
      <c r="O62" s="43"/>
      <c r="P62" s="43"/>
      <c r="Q62" s="43"/>
      <c r="R62" s="43"/>
      <c r="S62" s="43"/>
      <c r="T62" s="43"/>
      <c r="U62" s="43"/>
      <c r="V62" s="43"/>
      <c r="W62" s="43"/>
    </row>
    <row r="63" spans="1:23">
      <c r="A63" s="17"/>
      <c r="B63" s="43"/>
      <c r="C63" s="43"/>
      <c r="D63" s="43"/>
      <c r="E63" s="43"/>
      <c r="F63" s="43"/>
      <c r="G63" s="43"/>
      <c r="H63" s="43"/>
      <c r="I63" s="43"/>
      <c r="J63" s="43"/>
      <c r="K63" s="43"/>
      <c r="L63" s="43"/>
      <c r="M63" s="43"/>
      <c r="N63" s="43"/>
      <c r="O63" s="43"/>
      <c r="P63" s="43"/>
      <c r="Q63" s="43"/>
      <c r="R63" s="43"/>
      <c r="S63" s="43"/>
      <c r="T63" s="43"/>
      <c r="U63" s="43"/>
      <c r="V63" s="43"/>
      <c r="W63" s="43"/>
    </row>
    <row r="64" spans="1:23">
      <c r="A64" s="17"/>
      <c r="B64" s="43"/>
      <c r="C64" s="43"/>
      <c r="D64" s="43"/>
      <c r="E64" s="43"/>
      <c r="F64" s="43"/>
      <c r="G64" s="43"/>
      <c r="H64" s="43"/>
      <c r="I64" s="43"/>
      <c r="J64" s="43"/>
      <c r="K64" s="43"/>
      <c r="L64" s="43"/>
      <c r="M64" s="43"/>
      <c r="N64" s="43"/>
      <c r="O64" s="43"/>
      <c r="P64" s="43"/>
      <c r="Q64" s="43"/>
      <c r="R64" s="43"/>
      <c r="S64" s="43"/>
      <c r="T64" s="43"/>
      <c r="U64" s="43"/>
      <c r="V64" s="43"/>
      <c r="W64" s="43"/>
    </row>
    <row r="65" spans="1:23">
      <c r="A65" s="17"/>
      <c r="B65" s="43"/>
      <c r="C65" s="43"/>
      <c r="D65" s="43"/>
      <c r="E65" s="43"/>
      <c r="F65" s="43"/>
      <c r="G65" s="43"/>
      <c r="H65" s="43"/>
      <c r="I65" s="43"/>
      <c r="J65" s="43"/>
      <c r="K65" s="43"/>
      <c r="L65" s="43"/>
      <c r="M65" s="43"/>
      <c r="N65" s="43"/>
      <c r="O65" s="43"/>
      <c r="P65" s="43"/>
      <c r="Q65" s="43"/>
      <c r="R65" s="43"/>
      <c r="S65" s="43"/>
      <c r="T65" s="43"/>
      <c r="U65" s="43"/>
      <c r="V65" s="43"/>
      <c r="W65" s="43"/>
    </row>
    <row r="66" spans="1:23">
      <c r="A66" s="17"/>
      <c r="B66" s="43"/>
      <c r="C66" s="43"/>
      <c r="D66" s="43"/>
      <c r="E66" s="43"/>
      <c r="F66" s="43"/>
      <c r="G66" s="43"/>
      <c r="H66" s="43"/>
      <c r="I66" s="43"/>
      <c r="J66" s="43"/>
      <c r="K66" s="43"/>
      <c r="L66" s="43"/>
      <c r="M66" s="43"/>
      <c r="N66" s="43"/>
      <c r="O66" s="43"/>
      <c r="P66" s="43"/>
      <c r="Q66" s="43"/>
      <c r="R66" s="43"/>
      <c r="S66" s="43"/>
      <c r="T66" s="43"/>
      <c r="U66" s="43"/>
      <c r="V66" s="43"/>
      <c r="W66" s="43"/>
    </row>
    <row r="67" spans="1:23">
      <c r="A67" s="17"/>
      <c r="B67" s="43"/>
      <c r="C67" s="43"/>
      <c r="D67" s="43"/>
      <c r="E67" s="43"/>
      <c r="F67" s="43"/>
      <c r="G67" s="43"/>
      <c r="H67" s="43"/>
      <c r="I67" s="43"/>
      <c r="J67" s="43"/>
      <c r="K67" s="43"/>
      <c r="L67" s="43"/>
      <c r="M67" s="43"/>
      <c r="N67" s="43"/>
      <c r="O67" s="43"/>
      <c r="P67" s="43"/>
      <c r="Q67" s="43"/>
      <c r="R67" s="43"/>
      <c r="S67" s="43"/>
      <c r="T67" s="43"/>
      <c r="U67" s="43"/>
      <c r="V67" s="43"/>
      <c r="W67" s="43"/>
    </row>
    <row r="68" spans="1:23">
      <c r="A68" s="17"/>
      <c r="B68" s="43"/>
      <c r="C68" s="43"/>
      <c r="D68" s="43"/>
      <c r="E68" s="43"/>
      <c r="F68" s="43"/>
      <c r="G68" s="43"/>
      <c r="H68" s="43"/>
      <c r="I68" s="43"/>
      <c r="J68" s="43"/>
      <c r="K68" s="43"/>
      <c r="L68" s="43"/>
      <c r="M68" s="43"/>
      <c r="N68" s="43"/>
      <c r="O68" s="43"/>
      <c r="P68" s="43"/>
      <c r="Q68" s="43"/>
      <c r="R68" s="43"/>
      <c r="S68" s="43"/>
      <c r="T68" s="43"/>
      <c r="U68" s="43"/>
      <c r="V68" s="43"/>
      <c r="W68" s="43"/>
    </row>
    <row r="69" spans="1:23">
      <c r="A69" s="17"/>
      <c r="B69" s="43"/>
      <c r="C69" s="43"/>
      <c r="D69" s="43"/>
      <c r="E69" s="43"/>
      <c r="F69" s="43"/>
      <c r="G69" s="43"/>
      <c r="H69" s="43"/>
      <c r="I69" s="43"/>
      <c r="J69" s="43"/>
      <c r="K69" s="43"/>
      <c r="L69" s="43"/>
      <c r="M69" s="43"/>
      <c r="N69" s="43"/>
      <c r="O69" s="43"/>
      <c r="P69" s="43"/>
      <c r="Q69" s="43"/>
      <c r="R69" s="43"/>
      <c r="S69" s="43"/>
      <c r="T69" s="43"/>
      <c r="U69" s="43"/>
      <c r="V69" s="43"/>
      <c r="W69" s="43"/>
    </row>
    <row r="70" spans="1:23">
      <c r="A70" s="17"/>
      <c r="B70" s="43"/>
      <c r="C70" s="43"/>
      <c r="D70" s="43"/>
      <c r="E70" s="43"/>
      <c r="F70" s="43"/>
      <c r="G70" s="43"/>
      <c r="H70" s="43"/>
      <c r="I70" s="43"/>
      <c r="J70" s="43"/>
      <c r="K70" s="43"/>
      <c r="L70" s="43"/>
      <c r="M70" s="43"/>
      <c r="N70" s="43"/>
      <c r="O70" s="43"/>
      <c r="P70" s="43"/>
      <c r="Q70" s="43"/>
      <c r="R70" s="43"/>
      <c r="S70" s="43"/>
      <c r="T70" s="43"/>
      <c r="U70" s="43"/>
      <c r="V70" s="43"/>
      <c r="W70" s="43"/>
    </row>
    <row r="71" spans="1:23">
      <c r="A71" s="878" t="s">
        <v>14</v>
      </c>
      <c r="B71" s="43"/>
      <c r="C71" s="43"/>
      <c r="D71" s="43"/>
      <c r="E71" s="43"/>
      <c r="F71" s="43"/>
      <c r="G71" s="43"/>
      <c r="H71" s="43"/>
      <c r="I71" s="43"/>
      <c r="J71" s="43"/>
      <c r="K71" s="43"/>
      <c r="L71" s="43"/>
      <c r="M71" s="43"/>
      <c r="N71" s="43"/>
      <c r="O71" s="43"/>
      <c r="P71" s="43"/>
      <c r="Q71" s="43"/>
      <c r="R71" s="43"/>
      <c r="S71" s="43"/>
      <c r="T71" s="43"/>
      <c r="U71" s="43"/>
      <c r="V71" s="43"/>
      <c r="W71" s="43"/>
    </row>
    <row r="72" spans="1:23">
      <c r="A72" s="879"/>
      <c r="B72" s="43"/>
      <c r="C72" s="43"/>
      <c r="D72" s="43"/>
      <c r="E72" s="43"/>
      <c r="F72" s="43"/>
      <c r="G72" s="43"/>
      <c r="H72" s="43"/>
      <c r="I72" s="43"/>
      <c r="J72" s="43"/>
      <c r="K72" s="43"/>
      <c r="L72" s="43"/>
      <c r="M72" s="43"/>
      <c r="N72" s="43"/>
      <c r="O72" s="43"/>
      <c r="P72" s="43"/>
      <c r="Q72" s="43"/>
      <c r="R72" s="43"/>
      <c r="S72" s="43"/>
      <c r="T72" s="43"/>
      <c r="U72" s="43"/>
      <c r="V72" s="43"/>
      <c r="W72" s="43"/>
    </row>
    <row r="73" spans="1:23">
      <c r="A73" s="92" t="s">
        <v>13</v>
      </c>
      <c r="B73" s="43"/>
      <c r="C73" s="43"/>
      <c r="D73" s="43"/>
      <c r="E73" s="43"/>
      <c r="F73" s="43"/>
      <c r="G73" s="43"/>
      <c r="H73" s="43"/>
      <c r="I73" s="43"/>
      <c r="J73" s="43"/>
      <c r="K73" s="43"/>
      <c r="L73" s="43"/>
      <c r="M73" s="43"/>
      <c r="N73" s="43"/>
      <c r="O73" s="43"/>
      <c r="P73" s="43"/>
      <c r="Q73" s="43"/>
      <c r="R73" s="43"/>
      <c r="S73" s="43"/>
      <c r="T73" s="43"/>
      <c r="U73" s="43"/>
      <c r="V73" s="43"/>
      <c r="W73" s="43"/>
    </row>
    <row r="74" spans="1:23">
      <c r="A74" s="92" t="s">
        <v>12</v>
      </c>
      <c r="B74" s="43"/>
      <c r="C74" s="43"/>
      <c r="D74" s="43"/>
      <c r="E74" s="43"/>
      <c r="F74" s="43"/>
      <c r="G74" s="43"/>
      <c r="H74" s="43"/>
      <c r="I74" s="43"/>
      <c r="J74" s="43"/>
      <c r="K74" s="43"/>
      <c r="L74" s="43"/>
      <c r="M74" s="43"/>
      <c r="N74" s="43"/>
      <c r="O74" s="43"/>
      <c r="P74" s="43"/>
      <c r="Q74" s="43"/>
      <c r="R74" s="43"/>
      <c r="S74" s="43"/>
      <c r="T74" s="43"/>
      <c r="U74" s="43"/>
      <c r="V74" s="43"/>
      <c r="W74" s="43"/>
    </row>
    <row r="75" spans="1:23">
      <c r="A75" s="28" t="s">
        <v>89</v>
      </c>
      <c r="B75" s="43"/>
      <c r="C75" s="43"/>
      <c r="D75" s="43"/>
      <c r="E75" s="43"/>
      <c r="F75" s="43"/>
      <c r="G75" s="43"/>
      <c r="H75" s="43"/>
      <c r="I75" s="43"/>
      <c r="J75" s="43"/>
      <c r="K75" s="43"/>
      <c r="L75" s="43"/>
      <c r="M75" s="43"/>
      <c r="N75" s="43"/>
      <c r="O75" s="43"/>
      <c r="P75" s="43"/>
      <c r="Q75" s="43"/>
      <c r="R75" s="43"/>
      <c r="S75" s="43"/>
      <c r="T75" s="43"/>
      <c r="U75" s="43"/>
      <c r="V75" s="43"/>
      <c r="W75" s="43"/>
    </row>
    <row r="76" spans="1:23">
      <c r="A76" s="92" t="s">
        <v>11</v>
      </c>
      <c r="B76" s="43"/>
      <c r="C76" s="43"/>
      <c r="D76" s="43"/>
      <c r="E76" s="43"/>
      <c r="F76" s="43"/>
      <c r="G76" s="43"/>
      <c r="H76" s="43"/>
      <c r="I76" s="43"/>
      <c r="J76" s="43"/>
      <c r="K76" s="43"/>
      <c r="L76" s="43"/>
      <c r="M76" s="43"/>
      <c r="N76" s="43"/>
      <c r="O76" s="43"/>
      <c r="P76" s="43"/>
      <c r="Q76" s="43"/>
      <c r="R76" s="43"/>
      <c r="S76" s="43"/>
      <c r="T76" s="43"/>
      <c r="U76" s="43"/>
      <c r="V76" s="43"/>
      <c r="W76" s="43"/>
    </row>
    <row r="77" spans="1:23">
      <c r="A77" s="92" t="s">
        <v>10</v>
      </c>
      <c r="B77" s="43"/>
      <c r="C77" s="43"/>
      <c r="D77" s="43"/>
      <c r="E77" s="43"/>
      <c r="F77" s="43"/>
      <c r="G77" s="43"/>
      <c r="H77" s="43"/>
      <c r="I77" s="43"/>
      <c r="J77" s="43"/>
      <c r="K77" s="43"/>
      <c r="L77" s="43"/>
      <c r="M77" s="43"/>
      <c r="N77" s="43"/>
      <c r="O77" s="43"/>
      <c r="P77" s="43"/>
      <c r="Q77" s="43"/>
      <c r="R77" s="43"/>
      <c r="S77" s="43"/>
      <c r="T77" s="43"/>
      <c r="U77" s="43"/>
      <c r="V77" s="43"/>
      <c r="W77" s="43"/>
    </row>
    <row r="78" spans="1:23">
      <c r="A78" s="92" t="s">
        <v>9</v>
      </c>
      <c r="B78" s="43"/>
      <c r="C78" s="43"/>
      <c r="D78" s="43"/>
      <c r="E78" s="43"/>
      <c r="F78" s="43"/>
      <c r="G78" s="43"/>
      <c r="H78" s="43"/>
      <c r="I78" s="43"/>
      <c r="J78" s="43"/>
      <c r="K78" s="43"/>
      <c r="L78" s="43"/>
      <c r="M78" s="43"/>
      <c r="N78" s="43"/>
      <c r="O78" s="43"/>
      <c r="P78" s="43"/>
      <c r="Q78" s="43"/>
      <c r="R78" s="43"/>
      <c r="S78" s="43"/>
      <c r="T78" s="43"/>
      <c r="U78" s="43"/>
      <c r="V78" s="43"/>
      <c r="W78" s="43"/>
    </row>
    <row r="79" spans="1:23">
      <c r="A79" s="92" t="s">
        <v>8</v>
      </c>
      <c r="B79" s="43"/>
      <c r="C79" s="43"/>
      <c r="D79" s="43"/>
      <c r="E79" s="43"/>
      <c r="F79" s="43"/>
      <c r="G79" s="43"/>
      <c r="H79" s="43"/>
      <c r="I79" s="43"/>
      <c r="J79" s="43"/>
      <c r="K79" s="43"/>
      <c r="L79" s="43"/>
      <c r="M79" s="43"/>
      <c r="N79" s="43"/>
      <c r="O79" s="43"/>
      <c r="P79" s="43"/>
      <c r="Q79" s="43"/>
      <c r="R79" s="43"/>
      <c r="S79" s="43"/>
      <c r="T79" s="43"/>
      <c r="U79" s="43"/>
      <c r="V79" s="43"/>
      <c r="W79" s="43"/>
    </row>
    <row r="80" spans="1:23">
      <c r="A80" s="92" t="s">
        <v>6</v>
      </c>
      <c r="B80" s="43"/>
      <c r="C80" s="43"/>
      <c r="D80" s="43"/>
      <c r="E80" s="43"/>
      <c r="F80" s="43"/>
      <c r="G80" s="43"/>
      <c r="H80" s="43"/>
      <c r="I80" s="43"/>
      <c r="J80" s="43"/>
      <c r="K80" s="43"/>
      <c r="L80" s="43"/>
      <c r="M80" s="43"/>
      <c r="N80" s="43"/>
      <c r="O80" s="43"/>
      <c r="P80" s="43"/>
      <c r="Q80" s="43"/>
      <c r="R80" s="43"/>
      <c r="S80" s="43"/>
      <c r="T80" s="43"/>
      <c r="U80" s="43"/>
      <c r="V80" s="43"/>
      <c r="W80" s="43"/>
    </row>
    <row r="81" spans="1:23">
      <c r="A81" s="92" t="s">
        <v>5</v>
      </c>
      <c r="B81" s="43"/>
      <c r="C81" s="43"/>
      <c r="D81" s="43"/>
      <c r="E81" s="43"/>
      <c r="F81" s="43"/>
      <c r="G81" s="43"/>
      <c r="H81" s="43"/>
      <c r="I81" s="43"/>
      <c r="J81" s="43"/>
      <c r="K81" s="43"/>
      <c r="L81" s="43"/>
      <c r="M81" s="43"/>
      <c r="N81" s="43"/>
      <c r="O81" s="43"/>
      <c r="P81" s="43"/>
      <c r="Q81" s="43"/>
      <c r="R81" s="43"/>
      <c r="S81" s="43"/>
      <c r="T81" s="43"/>
      <c r="U81" s="43"/>
      <c r="V81" s="43"/>
      <c r="W81" s="43"/>
    </row>
    <row r="82" spans="1:23">
      <c r="A82" s="92" t="s">
        <v>4</v>
      </c>
      <c r="B82" s="43"/>
      <c r="C82" s="43"/>
      <c r="D82" s="43"/>
      <c r="E82" s="43"/>
      <c r="F82" s="43"/>
      <c r="G82" s="43"/>
      <c r="H82" s="43"/>
      <c r="I82" s="43"/>
      <c r="J82" s="43"/>
      <c r="K82" s="43"/>
      <c r="L82" s="43"/>
      <c r="M82" s="43"/>
      <c r="N82" s="43"/>
      <c r="O82" s="43"/>
      <c r="P82" s="43"/>
      <c r="Q82" s="43"/>
      <c r="R82" s="43"/>
      <c r="S82" s="43"/>
      <c r="T82" s="43"/>
      <c r="U82" s="43"/>
      <c r="V82" s="43"/>
      <c r="W82" s="43"/>
    </row>
    <row r="83" spans="1:23">
      <c r="A83" s="92" t="s">
        <v>3</v>
      </c>
      <c r="B83" s="43"/>
      <c r="C83" s="43"/>
      <c r="D83" s="43"/>
      <c r="E83" s="43"/>
      <c r="F83" s="43"/>
      <c r="G83" s="43"/>
      <c r="H83" s="43"/>
      <c r="I83" s="43"/>
      <c r="J83" s="43"/>
      <c r="K83" s="43"/>
      <c r="L83" s="43"/>
      <c r="M83" s="43"/>
      <c r="N83" s="43"/>
      <c r="O83" s="43"/>
      <c r="P83" s="43"/>
      <c r="Q83" s="43"/>
      <c r="R83" s="43"/>
      <c r="S83" s="43"/>
      <c r="T83" s="43"/>
      <c r="U83" s="43"/>
      <c r="V83" s="43"/>
      <c r="W83" s="43"/>
    </row>
    <row r="84" spans="1:23">
      <c r="A84" s="92" t="s">
        <v>2</v>
      </c>
      <c r="B84" s="43"/>
      <c r="C84" s="43"/>
      <c r="D84" s="43"/>
      <c r="E84" s="43"/>
      <c r="F84" s="43"/>
      <c r="G84" s="43"/>
      <c r="H84" s="43"/>
      <c r="I84" s="43"/>
      <c r="J84" s="43"/>
      <c r="K84" s="43"/>
      <c r="L84" s="43"/>
      <c r="M84" s="43"/>
      <c r="N84" s="43"/>
      <c r="O84" s="43"/>
      <c r="P84" s="43"/>
      <c r="Q84" s="43"/>
      <c r="R84" s="43"/>
      <c r="S84" s="43"/>
      <c r="T84" s="43"/>
      <c r="U84" s="43"/>
      <c r="V84" s="43"/>
      <c r="W84" s="43"/>
    </row>
    <row r="85" spans="1:23">
      <c r="A85" s="92" t="s">
        <v>32</v>
      </c>
      <c r="B85" s="43"/>
      <c r="C85" s="43"/>
      <c r="D85" s="43"/>
      <c r="E85" s="43"/>
      <c r="F85" s="43"/>
      <c r="G85" s="43"/>
      <c r="H85" s="43"/>
      <c r="I85" s="43"/>
      <c r="J85" s="43"/>
      <c r="K85" s="43"/>
      <c r="L85" s="43"/>
      <c r="M85" s="43"/>
      <c r="N85" s="43"/>
      <c r="O85" s="43"/>
      <c r="P85" s="43"/>
      <c r="Q85" s="43"/>
      <c r="R85" s="43"/>
      <c r="S85" s="43"/>
      <c r="T85" s="43"/>
      <c r="U85" s="43"/>
      <c r="V85" s="43"/>
      <c r="W85" s="43"/>
    </row>
    <row r="86" spans="1:23">
      <c r="A86" s="92" t="s">
        <v>1</v>
      </c>
      <c r="B86" s="43"/>
      <c r="C86" s="43"/>
      <c r="D86" s="43"/>
      <c r="E86" s="43"/>
      <c r="F86" s="43"/>
      <c r="G86" s="43"/>
      <c r="H86" s="43"/>
      <c r="I86" s="43"/>
      <c r="J86" s="43"/>
      <c r="K86" s="43"/>
      <c r="L86" s="43"/>
      <c r="M86" s="43"/>
      <c r="N86" s="43"/>
      <c r="O86" s="43"/>
      <c r="P86" s="43"/>
      <c r="Q86" s="43"/>
      <c r="R86" s="43"/>
      <c r="S86" s="43"/>
      <c r="T86" s="43"/>
      <c r="U86" s="43"/>
      <c r="V86" s="43"/>
      <c r="W86" s="43"/>
    </row>
    <row r="87" spans="1:23">
      <c r="A87" s="92" t="s">
        <v>0</v>
      </c>
      <c r="B87" s="43"/>
      <c r="C87" s="43"/>
      <c r="D87" s="43"/>
      <c r="E87" s="43"/>
      <c r="F87" s="43"/>
      <c r="G87" s="43"/>
      <c r="H87" s="43"/>
      <c r="I87" s="43"/>
      <c r="J87" s="43"/>
      <c r="K87" s="43"/>
      <c r="L87" s="43"/>
      <c r="M87" s="43"/>
      <c r="N87" s="43"/>
      <c r="O87" s="43"/>
      <c r="P87" s="43"/>
      <c r="Q87" s="43"/>
      <c r="R87" s="43"/>
      <c r="S87" s="43"/>
      <c r="T87" s="43"/>
      <c r="U87" s="43"/>
      <c r="V87" s="43"/>
      <c r="W87" s="43"/>
    </row>
    <row r="88" spans="1:23">
      <c r="A88" s="92" t="s">
        <v>28</v>
      </c>
      <c r="B88" s="43"/>
      <c r="C88" s="43"/>
      <c r="D88" s="43"/>
      <c r="E88" s="43"/>
      <c r="F88" s="43"/>
      <c r="G88" s="43"/>
      <c r="H88" s="43"/>
      <c r="I88" s="43"/>
      <c r="J88" s="43"/>
      <c r="K88" s="43"/>
      <c r="L88" s="43"/>
      <c r="M88" s="43"/>
      <c r="N88" s="43"/>
      <c r="O88" s="43"/>
      <c r="P88" s="43"/>
      <c r="Q88" s="43"/>
      <c r="R88" s="43"/>
      <c r="S88" s="43"/>
      <c r="T88" s="43"/>
      <c r="U88" s="43"/>
      <c r="V88" s="43"/>
      <c r="W88" s="43"/>
    </row>
    <row r="89" spans="1:23">
      <c r="A89" s="17"/>
      <c r="B89" s="43"/>
      <c r="C89" s="43"/>
      <c r="D89" s="43"/>
      <c r="E89" s="43"/>
      <c r="F89" s="43"/>
      <c r="G89" s="43"/>
      <c r="H89" s="43"/>
      <c r="I89" s="43"/>
      <c r="J89" s="43"/>
      <c r="K89" s="43"/>
      <c r="L89" s="43"/>
      <c r="M89" s="43"/>
      <c r="N89" s="43"/>
      <c r="O89" s="43"/>
      <c r="P89" s="43"/>
      <c r="Q89" s="43"/>
      <c r="R89" s="43"/>
      <c r="S89" s="43"/>
      <c r="T89" s="43"/>
      <c r="U89" s="43"/>
      <c r="V89" s="43"/>
      <c r="W89" s="43"/>
    </row>
    <row r="90" spans="1:23">
      <c r="A90" s="17"/>
      <c r="B90" s="43"/>
      <c r="C90" s="43"/>
      <c r="D90" s="43"/>
      <c r="E90" s="43"/>
      <c r="F90" s="43"/>
      <c r="G90" s="43"/>
      <c r="H90" s="43"/>
      <c r="I90" s="43"/>
      <c r="J90" s="43"/>
      <c r="K90" s="43"/>
      <c r="L90" s="43"/>
      <c r="M90" s="43"/>
      <c r="N90" s="43"/>
      <c r="O90" s="43"/>
      <c r="P90" s="43"/>
      <c r="Q90" s="43"/>
      <c r="R90" s="43"/>
      <c r="S90" s="43"/>
      <c r="T90" s="43"/>
      <c r="U90" s="43"/>
      <c r="V90" s="43"/>
      <c r="W90" s="43"/>
    </row>
    <row r="91" spans="1:23">
      <c r="A91" s="17"/>
      <c r="B91" s="43"/>
      <c r="C91" s="43"/>
      <c r="D91" s="43"/>
      <c r="E91" s="43"/>
      <c r="F91" s="43"/>
      <c r="G91" s="43"/>
      <c r="H91" s="43"/>
      <c r="I91" s="43"/>
      <c r="J91" s="43"/>
      <c r="K91" s="43"/>
      <c r="L91" s="43"/>
      <c r="M91" s="43"/>
      <c r="N91" s="43"/>
      <c r="O91" s="43"/>
      <c r="P91" s="43"/>
      <c r="Q91" s="43"/>
      <c r="R91" s="43"/>
      <c r="S91" s="43"/>
      <c r="T91" s="43"/>
      <c r="U91" s="43"/>
      <c r="V91" s="43"/>
      <c r="W91" s="43"/>
    </row>
    <row r="92" spans="1:23">
      <c r="A92" s="17"/>
      <c r="B92" s="43"/>
      <c r="C92" s="43"/>
      <c r="D92" s="43"/>
      <c r="E92" s="43"/>
      <c r="F92" s="43"/>
      <c r="G92" s="43"/>
      <c r="H92" s="43"/>
      <c r="I92" s="43"/>
      <c r="J92" s="43"/>
      <c r="K92" s="43"/>
      <c r="L92" s="43"/>
      <c r="M92" s="43"/>
      <c r="N92" s="43"/>
      <c r="O92" s="43"/>
      <c r="P92" s="43"/>
      <c r="Q92" s="43"/>
      <c r="R92" s="43"/>
      <c r="S92" s="43"/>
      <c r="T92" s="43"/>
      <c r="U92" s="43"/>
      <c r="V92" s="43"/>
      <c r="W92" s="43"/>
    </row>
    <row r="93" spans="1:23">
      <c r="A93" s="17"/>
      <c r="B93" s="43"/>
      <c r="C93" s="43"/>
      <c r="D93" s="43"/>
      <c r="E93" s="43"/>
      <c r="F93" s="43"/>
      <c r="G93" s="43"/>
      <c r="H93" s="43"/>
      <c r="I93" s="43"/>
      <c r="J93" s="43"/>
      <c r="K93" s="43"/>
      <c r="L93" s="43"/>
      <c r="M93" s="43"/>
      <c r="N93" s="43"/>
      <c r="O93" s="43"/>
      <c r="P93" s="43"/>
      <c r="Q93" s="43"/>
      <c r="R93" s="43"/>
      <c r="S93" s="43"/>
      <c r="T93" s="43"/>
      <c r="U93" s="43"/>
      <c r="V93" s="43"/>
      <c r="W93" s="43"/>
    </row>
    <row r="94" spans="1:23">
      <c r="A94" s="17"/>
      <c r="B94" s="43"/>
      <c r="C94" s="43"/>
      <c r="D94" s="43"/>
      <c r="E94" s="43"/>
      <c r="F94" s="43"/>
      <c r="G94" s="43"/>
      <c r="H94" s="43"/>
      <c r="I94" s="43"/>
      <c r="J94" s="43"/>
      <c r="K94" s="43"/>
      <c r="L94" s="43"/>
      <c r="M94" s="43"/>
      <c r="N94" s="43"/>
      <c r="O94" s="43"/>
      <c r="P94" s="43"/>
      <c r="Q94" s="43"/>
      <c r="R94" s="43"/>
      <c r="S94" s="43"/>
      <c r="T94" s="43"/>
      <c r="U94" s="43"/>
      <c r="V94" s="43"/>
      <c r="W94" s="43"/>
    </row>
    <row r="95" spans="1:23">
      <c r="A95" s="17"/>
      <c r="B95" s="43"/>
      <c r="C95" s="43"/>
      <c r="D95" s="43"/>
      <c r="E95" s="43"/>
      <c r="F95" s="43"/>
      <c r="G95" s="43"/>
      <c r="H95" s="43"/>
      <c r="I95" s="43"/>
      <c r="J95" s="43"/>
      <c r="K95" s="43"/>
      <c r="L95" s="43"/>
      <c r="M95" s="43"/>
      <c r="N95" s="43"/>
      <c r="O95" s="43"/>
      <c r="P95" s="43"/>
      <c r="Q95" s="43"/>
      <c r="R95" s="43"/>
      <c r="S95" s="43"/>
      <c r="T95" s="43"/>
      <c r="U95" s="43"/>
      <c r="V95" s="43"/>
      <c r="W95" s="43"/>
    </row>
    <row r="96" spans="1:23">
      <c r="A96" s="17"/>
      <c r="B96" s="43"/>
      <c r="C96" s="43"/>
      <c r="D96" s="43"/>
      <c r="E96" s="43"/>
      <c r="F96" s="43"/>
      <c r="G96" s="43"/>
      <c r="H96" s="43"/>
      <c r="I96" s="43"/>
      <c r="J96" s="43"/>
      <c r="K96" s="43"/>
      <c r="L96" s="43"/>
      <c r="M96" s="43"/>
      <c r="N96" s="43"/>
      <c r="O96" s="43"/>
      <c r="P96" s="43"/>
      <c r="Q96" s="43"/>
      <c r="R96" s="43"/>
      <c r="S96" s="43"/>
      <c r="T96" s="43"/>
      <c r="U96" s="43"/>
      <c r="V96" s="43"/>
      <c r="W96" s="43"/>
    </row>
    <row r="97" spans="1:23">
      <c r="A97" s="17"/>
      <c r="B97" s="43"/>
      <c r="C97" s="43"/>
      <c r="D97" s="43"/>
      <c r="E97" s="43"/>
      <c r="F97" s="43"/>
      <c r="G97" s="43"/>
      <c r="H97" s="43"/>
      <c r="I97" s="43"/>
      <c r="J97" s="43"/>
      <c r="K97" s="43"/>
      <c r="L97" s="43"/>
      <c r="M97" s="43"/>
      <c r="N97" s="43"/>
      <c r="O97" s="43"/>
      <c r="P97" s="43"/>
      <c r="Q97" s="43"/>
      <c r="R97" s="43"/>
      <c r="S97" s="43"/>
      <c r="T97" s="43"/>
      <c r="U97" s="43"/>
      <c r="V97" s="43"/>
      <c r="W97" s="43"/>
    </row>
    <row r="98" spans="1:23">
      <c r="A98" s="17"/>
      <c r="B98" s="43"/>
      <c r="C98" s="43"/>
      <c r="D98" s="43"/>
      <c r="E98" s="43"/>
      <c r="F98" s="43"/>
      <c r="G98" s="43"/>
      <c r="H98" s="43"/>
      <c r="I98" s="43"/>
      <c r="J98" s="43"/>
      <c r="K98" s="43"/>
      <c r="L98" s="43"/>
      <c r="M98" s="43"/>
      <c r="N98" s="43"/>
      <c r="O98" s="43"/>
      <c r="P98" s="43"/>
      <c r="Q98" s="43"/>
      <c r="R98" s="43"/>
      <c r="S98" s="43"/>
      <c r="T98" s="43"/>
      <c r="U98" s="43"/>
      <c r="V98" s="43"/>
      <c r="W98" s="43"/>
    </row>
    <row r="99" spans="1:23">
      <c r="A99" s="17"/>
      <c r="B99" s="43"/>
      <c r="C99" s="43"/>
      <c r="D99" s="43"/>
      <c r="E99" s="43"/>
      <c r="F99" s="43"/>
      <c r="G99" s="43"/>
      <c r="H99" s="43"/>
      <c r="I99" s="43"/>
      <c r="J99" s="43"/>
      <c r="K99" s="43"/>
      <c r="L99" s="43"/>
      <c r="M99" s="43"/>
      <c r="N99" s="43"/>
      <c r="O99" s="43"/>
      <c r="P99" s="43"/>
      <c r="Q99" s="43"/>
      <c r="R99" s="43"/>
      <c r="S99" s="43"/>
      <c r="T99" s="43"/>
      <c r="U99" s="43"/>
      <c r="V99" s="43"/>
      <c r="W99" s="43"/>
    </row>
    <row r="100" spans="1:23">
      <c r="A100" s="17"/>
      <c r="B100" s="43"/>
      <c r="C100" s="43"/>
      <c r="D100" s="43"/>
      <c r="E100" s="43"/>
      <c r="F100" s="43"/>
      <c r="G100" s="43"/>
      <c r="H100" s="43"/>
      <c r="I100" s="43"/>
      <c r="J100" s="43"/>
      <c r="K100" s="43"/>
      <c r="L100" s="43"/>
      <c r="M100" s="43"/>
      <c r="N100" s="43"/>
      <c r="O100" s="43"/>
      <c r="P100" s="43"/>
      <c r="Q100" s="43"/>
      <c r="R100" s="43"/>
      <c r="S100" s="43"/>
      <c r="T100" s="43"/>
      <c r="U100" s="43"/>
      <c r="V100" s="43"/>
      <c r="W100" s="43"/>
    </row>
    <row r="101" spans="1:23">
      <c r="A101" s="17"/>
      <c r="B101" s="43"/>
      <c r="C101" s="43"/>
      <c r="D101" s="43"/>
      <c r="E101" s="43"/>
      <c r="F101" s="43"/>
      <c r="G101" s="43"/>
      <c r="H101" s="43"/>
      <c r="I101" s="43"/>
      <c r="J101" s="43"/>
      <c r="K101" s="43"/>
      <c r="L101" s="43"/>
      <c r="M101" s="43"/>
      <c r="N101" s="43"/>
      <c r="O101" s="43"/>
      <c r="P101" s="43"/>
      <c r="Q101" s="43"/>
      <c r="R101" s="43"/>
      <c r="S101" s="43"/>
      <c r="T101" s="43"/>
      <c r="U101" s="43"/>
      <c r="V101" s="43"/>
      <c r="W101" s="43"/>
    </row>
    <row r="102" spans="1:23">
      <c r="A102" s="17"/>
      <c r="B102" s="43"/>
      <c r="C102" s="43"/>
      <c r="D102" s="43"/>
      <c r="E102" s="43"/>
      <c r="F102" s="43"/>
      <c r="G102" s="43"/>
      <c r="H102" s="43"/>
      <c r="I102" s="43"/>
      <c r="J102" s="43"/>
      <c r="K102" s="43"/>
      <c r="L102" s="43"/>
      <c r="M102" s="43"/>
      <c r="N102" s="43"/>
      <c r="O102" s="43"/>
      <c r="P102" s="43"/>
      <c r="Q102" s="43"/>
      <c r="R102" s="43"/>
      <c r="S102" s="43"/>
      <c r="T102" s="43"/>
      <c r="U102" s="43"/>
      <c r="V102" s="43"/>
      <c r="W102" s="43"/>
    </row>
    <row r="103" spans="1:23">
      <c r="A103" s="17"/>
      <c r="B103" s="43"/>
      <c r="C103" s="43"/>
      <c r="D103" s="43"/>
      <c r="E103" s="43"/>
      <c r="F103" s="43"/>
      <c r="G103" s="43"/>
      <c r="H103" s="43"/>
      <c r="I103" s="43"/>
      <c r="J103" s="43"/>
      <c r="K103" s="43"/>
      <c r="L103" s="43"/>
      <c r="M103" s="43"/>
      <c r="N103" s="43"/>
      <c r="O103" s="43"/>
      <c r="P103" s="43"/>
      <c r="Q103" s="43"/>
      <c r="R103" s="43"/>
      <c r="S103" s="43"/>
      <c r="T103" s="43"/>
      <c r="U103" s="43"/>
      <c r="V103" s="43"/>
      <c r="W103" s="43"/>
    </row>
    <row r="104" spans="1:23">
      <c r="A104" s="17"/>
      <c r="B104" s="43"/>
      <c r="C104" s="43"/>
      <c r="D104" s="43"/>
      <c r="E104" s="43"/>
      <c r="F104" s="43"/>
      <c r="G104" s="43"/>
      <c r="H104" s="43"/>
      <c r="I104" s="43"/>
      <c r="J104" s="43"/>
      <c r="K104" s="43"/>
      <c r="L104" s="43"/>
      <c r="M104" s="43"/>
      <c r="N104" s="43"/>
      <c r="O104" s="43"/>
      <c r="P104" s="43"/>
      <c r="Q104" s="43"/>
      <c r="R104" s="43"/>
      <c r="S104" s="43"/>
      <c r="T104" s="43"/>
      <c r="U104" s="43"/>
      <c r="V104" s="43"/>
      <c r="W104" s="43"/>
    </row>
    <row r="105" spans="1:23">
      <c r="A105" s="17"/>
      <c r="B105" s="43"/>
      <c r="C105" s="43"/>
      <c r="D105" s="43"/>
      <c r="E105" s="43"/>
      <c r="F105" s="43"/>
      <c r="G105" s="43"/>
      <c r="H105" s="43"/>
      <c r="I105" s="43"/>
      <c r="J105" s="43"/>
      <c r="K105" s="43"/>
      <c r="L105" s="43"/>
      <c r="M105" s="43"/>
      <c r="N105" s="43"/>
      <c r="O105" s="43"/>
      <c r="P105" s="43"/>
      <c r="Q105" s="43"/>
      <c r="R105" s="43"/>
      <c r="S105" s="43"/>
      <c r="T105" s="43"/>
      <c r="U105" s="43"/>
      <c r="V105" s="43"/>
      <c r="W105" s="43"/>
    </row>
    <row r="106" spans="1:23">
      <c r="A106" s="17"/>
      <c r="B106" s="43"/>
      <c r="C106" s="43"/>
      <c r="D106" s="43"/>
      <c r="E106" s="43"/>
      <c r="F106" s="43"/>
      <c r="G106" s="43"/>
      <c r="H106" s="43"/>
      <c r="I106" s="43"/>
      <c r="J106" s="43"/>
      <c r="K106" s="43"/>
      <c r="L106" s="43"/>
      <c r="M106" s="43"/>
      <c r="N106" s="43"/>
      <c r="O106" s="43"/>
      <c r="P106" s="43"/>
      <c r="Q106" s="43"/>
      <c r="R106" s="43"/>
      <c r="S106" s="43"/>
      <c r="T106" s="43"/>
      <c r="U106" s="43"/>
      <c r="V106" s="43"/>
      <c r="W106" s="43"/>
    </row>
    <row r="107" spans="1:23">
      <c r="A107" s="17"/>
      <c r="B107" s="43"/>
      <c r="C107" s="43"/>
      <c r="D107" s="43"/>
      <c r="E107" s="43"/>
      <c r="F107" s="43"/>
      <c r="G107" s="43"/>
      <c r="H107" s="43"/>
      <c r="I107" s="43"/>
      <c r="J107" s="43"/>
      <c r="K107" s="43"/>
      <c r="L107" s="43"/>
      <c r="M107" s="43"/>
      <c r="N107" s="43"/>
      <c r="O107" s="43"/>
      <c r="P107" s="43"/>
      <c r="Q107" s="43"/>
      <c r="R107" s="43"/>
      <c r="S107" s="43"/>
      <c r="T107" s="43"/>
      <c r="U107" s="43"/>
      <c r="V107" s="43"/>
      <c r="W107" s="43"/>
    </row>
    <row r="108" spans="1:23">
      <c r="A108" s="17"/>
      <c r="B108" s="43"/>
      <c r="C108" s="43"/>
      <c r="D108" s="43"/>
      <c r="E108" s="43"/>
      <c r="F108" s="43"/>
      <c r="G108" s="43"/>
      <c r="H108" s="43"/>
      <c r="I108" s="43"/>
      <c r="J108" s="43"/>
      <c r="K108" s="43"/>
      <c r="L108" s="43"/>
      <c r="M108" s="43"/>
      <c r="N108" s="43"/>
      <c r="O108" s="43"/>
      <c r="P108" s="43"/>
      <c r="Q108" s="43"/>
      <c r="R108" s="43"/>
      <c r="S108" s="43"/>
      <c r="T108" s="43"/>
      <c r="U108" s="43"/>
      <c r="V108" s="43"/>
      <c r="W108" s="43"/>
    </row>
    <row r="109" spans="1:23">
      <c r="A109" s="17"/>
      <c r="B109" s="43"/>
      <c r="C109" s="43"/>
      <c r="D109" s="43"/>
      <c r="E109" s="43"/>
      <c r="F109" s="43"/>
      <c r="G109" s="43"/>
      <c r="H109" s="43"/>
      <c r="I109" s="43"/>
      <c r="J109" s="43"/>
      <c r="K109" s="43"/>
      <c r="L109" s="43"/>
      <c r="M109" s="43"/>
      <c r="N109" s="43"/>
      <c r="O109" s="43"/>
      <c r="P109" s="43"/>
      <c r="Q109" s="43"/>
      <c r="R109" s="43"/>
      <c r="S109" s="43"/>
      <c r="T109" s="43"/>
      <c r="U109" s="43"/>
      <c r="V109" s="43"/>
      <c r="W109" s="43"/>
    </row>
    <row r="110" spans="1:23">
      <c r="A110" s="17"/>
      <c r="B110" s="43"/>
      <c r="C110" s="43"/>
      <c r="D110" s="43"/>
      <c r="E110" s="43"/>
      <c r="F110" s="43"/>
      <c r="G110" s="43"/>
      <c r="H110" s="43"/>
      <c r="I110" s="43"/>
      <c r="J110" s="43"/>
      <c r="K110" s="43"/>
      <c r="L110" s="43"/>
      <c r="M110" s="43"/>
      <c r="N110" s="43"/>
      <c r="O110" s="43"/>
      <c r="P110" s="43"/>
      <c r="Q110" s="43"/>
      <c r="R110" s="43"/>
      <c r="S110" s="43"/>
      <c r="T110" s="43"/>
      <c r="U110" s="43"/>
      <c r="V110" s="43"/>
      <c r="W110" s="43"/>
    </row>
    <row r="111" spans="1:23">
      <c r="A111" s="17"/>
      <c r="B111" s="43"/>
      <c r="C111" s="43"/>
      <c r="D111" s="43"/>
      <c r="E111" s="43"/>
      <c r="F111" s="43"/>
      <c r="G111" s="43"/>
      <c r="H111" s="43"/>
      <c r="I111" s="43"/>
      <c r="J111" s="43"/>
      <c r="K111" s="43"/>
      <c r="L111" s="43"/>
      <c r="M111" s="43"/>
      <c r="N111" s="43"/>
      <c r="O111" s="43"/>
      <c r="P111" s="43"/>
      <c r="Q111" s="43"/>
      <c r="R111" s="43"/>
      <c r="S111" s="43"/>
      <c r="T111" s="43"/>
      <c r="U111" s="43"/>
      <c r="V111" s="43"/>
      <c r="W111" s="43"/>
    </row>
    <row r="112" spans="1:23">
      <c r="A112" s="17"/>
      <c r="B112" s="43"/>
      <c r="C112" s="43"/>
      <c r="D112" s="43"/>
      <c r="E112" s="43"/>
      <c r="F112" s="43"/>
      <c r="G112" s="43"/>
      <c r="H112" s="43"/>
      <c r="I112" s="43"/>
      <c r="J112" s="43"/>
      <c r="K112" s="43"/>
      <c r="L112" s="43"/>
      <c r="M112" s="43"/>
      <c r="N112" s="43"/>
      <c r="O112" s="43"/>
      <c r="P112" s="43"/>
      <c r="Q112" s="43"/>
      <c r="R112" s="43"/>
      <c r="S112" s="43"/>
      <c r="T112" s="43"/>
      <c r="U112" s="43"/>
      <c r="V112" s="43"/>
      <c r="W112" s="43"/>
    </row>
    <row r="113" spans="1:23">
      <c r="A113" s="17"/>
      <c r="B113" s="43"/>
      <c r="C113" s="43"/>
      <c r="D113" s="43"/>
      <c r="E113" s="43"/>
      <c r="F113" s="43"/>
      <c r="G113" s="43"/>
      <c r="H113" s="43"/>
      <c r="I113" s="43"/>
      <c r="J113" s="43"/>
      <c r="K113" s="43"/>
      <c r="L113" s="43"/>
      <c r="M113" s="43"/>
      <c r="N113" s="43"/>
      <c r="O113" s="43"/>
      <c r="P113" s="43"/>
      <c r="Q113" s="43"/>
      <c r="R113" s="43"/>
      <c r="S113" s="43"/>
      <c r="T113" s="43"/>
      <c r="U113" s="43"/>
      <c r="V113" s="43"/>
      <c r="W113" s="43"/>
    </row>
    <row r="114" spans="1:23">
      <c r="A114" s="17"/>
      <c r="B114" s="43"/>
      <c r="C114" s="43"/>
      <c r="D114" s="43"/>
      <c r="E114" s="43"/>
      <c r="F114" s="43"/>
      <c r="G114" s="43"/>
      <c r="H114" s="43"/>
      <c r="I114" s="43"/>
      <c r="J114" s="43"/>
      <c r="K114" s="43"/>
      <c r="L114" s="43"/>
      <c r="M114" s="43"/>
      <c r="N114" s="43"/>
      <c r="O114" s="43"/>
      <c r="P114" s="43"/>
      <c r="Q114" s="43"/>
      <c r="R114" s="43"/>
      <c r="S114" s="43"/>
      <c r="T114" s="43"/>
      <c r="U114" s="43"/>
      <c r="V114" s="43"/>
      <c r="W114" s="43"/>
    </row>
    <row r="115" spans="1:23">
      <c r="A115" s="17"/>
      <c r="B115" s="43"/>
      <c r="C115" s="43"/>
      <c r="D115" s="43"/>
      <c r="E115" s="43"/>
      <c r="F115" s="43"/>
      <c r="G115" s="43"/>
      <c r="H115" s="43"/>
      <c r="I115" s="43"/>
      <c r="J115" s="43"/>
      <c r="K115" s="43"/>
      <c r="L115" s="43"/>
      <c r="M115" s="43"/>
      <c r="N115" s="43"/>
      <c r="O115" s="43"/>
      <c r="P115" s="43"/>
      <c r="Q115" s="43"/>
      <c r="R115" s="43"/>
      <c r="S115" s="43"/>
      <c r="T115" s="43"/>
      <c r="U115" s="43"/>
      <c r="V115" s="43"/>
      <c r="W115" s="43"/>
    </row>
    <row r="116" spans="1:23">
      <c r="A116" s="17"/>
      <c r="B116" s="43"/>
      <c r="C116" s="43"/>
      <c r="D116" s="43"/>
      <c r="E116" s="43"/>
      <c r="F116" s="43"/>
      <c r="G116" s="43"/>
      <c r="H116" s="43"/>
      <c r="I116" s="43"/>
      <c r="J116" s="43"/>
      <c r="K116" s="43"/>
      <c r="L116" s="43"/>
      <c r="M116" s="43"/>
      <c r="N116" s="43"/>
      <c r="O116" s="43"/>
      <c r="P116" s="43"/>
      <c r="Q116" s="43"/>
      <c r="R116" s="43"/>
      <c r="S116" s="43"/>
      <c r="T116" s="43"/>
      <c r="U116" s="43"/>
      <c r="V116" s="43"/>
      <c r="W116" s="43"/>
    </row>
    <row r="117" spans="1:23">
      <c r="A117" s="17"/>
      <c r="B117" s="43"/>
      <c r="C117" s="43"/>
      <c r="D117" s="43"/>
      <c r="E117" s="43"/>
      <c r="F117" s="43"/>
      <c r="G117" s="43"/>
      <c r="H117" s="43"/>
      <c r="I117" s="43"/>
      <c r="J117" s="43"/>
      <c r="K117" s="43"/>
      <c r="L117" s="43"/>
      <c r="M117" s="43"/>
      <c r="N117" s="43"/>
      <c r="O117" s="43"/>
      <c r="P117" s="43"/>
      <c r="Q117" s="43"/>
      <c r="R117" s="43"/>
      <c r="S117" s="43"/>
      <c r="T117" s="43"/>
      <c r="U117" s="43"/>
      <c r="V117" s="43"/>
      <c r="W117" s="43"/>
    </row>
    <row r="118" spans="1:23">
      <c r="A118" s="17"/>
      <c r="B118" s="43"/>
      <c r="C118" s="43"/>
      <c r="D118" s="43"/>
      <c r="E118" s="43"/>
      <c r="F118" s="43"/>
      <c r="G118" s="43"/>
      <c r="H118" s="43"/>
      <c r="I118" s="43"/>
      <c r="J118" s="43"/>
      <c r="K118" s="43"/>
      <c r="L118" s="43"/>
      <c r="M118" s="43"/>
      <c r="N118" s="43"/>
      <c r="O118" s="43"/>
      <c r="P118" s="43"/>
      <c r="Q118" s="43"/>
      <c r="R118" s="43"/>
      <c r="S118" s="43"/>
      <c r="T118" s="43"/>
      <c r="U118" s="43"/>
      <c r="V118" s="43"/>
      <c r="W118" s="43"/>
    </row>
    <row r="119" spans="1:23">
      <c r="A119" s="17"/>
      <c r="B119" s="43"/>
      <c r="C119" s="43"/>
      <c r="D119" s="43"/>
      <c r="E119" s="43"/>
      <c r="F119" s="43"/>
      <c r="G119" s="43"/>
      <c r="H119" s="43"/>
      <c r="I119" s="43"/>
      <c r="J119" s="43"/>
      <c r="K119" s="43"/>
      <c r="L119" s="43"/>
      <c r="M119" s="43"/>
      <c r="N119" s="43"/>
      <c r="O119" s="43"/>
      <c r="P119" s="43"/>
      <c r="Q119" s="43"/>
      <c r="R119" s="43"/>
      <c r="S119" s="43"/>
      <c r="T119" s="43"/>
      <c r="U119" s="43"/>
      <c r="V119" s="43"/>
      <c r="W119" s="43"/>
    </row>
    <row r="120" spans="1:23">
      <c r="A120" s="17"/>
      <c r="B120" s="43"/>
      <c r="C120" s="43"/>
      <c r="D120" s="43"/>
      <c r="E120" s="43"/>
      <c r="F120" s="43"/>
      <c r="G120" s="43"/>
      <c r="H120" s="43"/>
      <c r="I120" s="43"/>
      <c r="J120" s="43"/>
      <c r="K120" s="43"/>
      <c r="L120" s="43"/>
      <c r="M120" s="43"/>
      <c r="N120" s="43"/>
      <c r="O120" s="43"/>
      <c r="P120" s="43"/>
      <c r="Q120" s="43"/>
      <c r="R120" s="43"/>
      <c r="S120" s="43"/>
      <c r="T120" s="43"/>
      <c r="U120" s="43"/>
      <c r="V120" s="43"/>
      <c r="W120" s="43"/>
    </row>
    <row r="121" spans="1:23">
      <c r="A121" s="17"/>
      <c r="B121" s="43"/>
      <c r="C121" s="43"/>
      <c r="D121" s="43"/>
      <c r="E121" s="43"/>
      <c r="F121" s="43"/>
      <c r="G121" s="43"/>
      <c r="H121" s="43"/>
      <c r="I121" s="43"/>
      <c r="J121" s="43"/>
      <c r="K121" s="43"/>
      <c r="L121" s="43"/>
      <c r="M121" s="43"/>
      <c r="N121" s="43"/>
      <c r="O121" s="43"/>
      <c r="P121" s="43"/>
      <c r="Q121" s="43"/>
      <c r="R121" s="43"/>
      <c r="S121" s="43"/>
      <c r="T121" s="43"/>
      <c r="U121" s="43"/>
      <c r="V121" s="43"/>
      <c r="W121" s="43"/>
    </row>
    <row r="122" spans="1:23">
      <c r="A122" s="17"/>
      <c r="B122" s="43"/>
      <c r="C122" s="43"/>
      <c r="D122" s="43"/>
      <c r="E122" s="43"/>
      <c r="F122" s="43"/>
      <c r="G122" s="43"/>
      <c r="H122" s="43"/>
      <c r="I122" s="43"/>
      <c r="J122" s="43"/>
      <c r="K122" s="43"/>
      <c r="L122" s="43"/>
      <c r="M122" s="43"/>
      <c r="N122" s="43"/>
      <c r="O122" s="43"/>
      <c r="P122" s="43"/>
      <c r="Q122" s="43"/>
      <c r="R122" s="43"/>
      <c r="S122" s="43"/>
      <c r="T122" s="43"/>
      <c r="U122" s="43"/>
      <c r="V122" s="43"/>
      <c r="W122" s="43"/>
    </row>
    <row r="123" spans="1:23">
      <c r="A123" s="17"/>
      <c r="B123" s="43"/>
      <c r="C123" s="43"/>
      <c r="D123" s="43"/>
      <c r="E123" s="43"/>
      <c r="F123" s="43"/>
      <c r="G123" s="43"/>
      <c r="H123" s="43"/>
      <c r="I123" s="43"/>
      <c r="J123" s="43"/>
      <c r="K123" s="43"/>
      <c r="L123" s="43"/>
      <c r="M123" s="43"/>
      <c r="N123" s="43"/>
      <c r="O123" s="43"/>
      <c r="P123" s="43"/>
      <c r="Q123" s="43"/>
      <c r="R123" s="43"/>
      <c r="S123" s="43"/>
      <c r="T123" s="43"/>
      <c r="U123" s="43"/>
      <c r="V123" s="43"/>
      <c r="W123" s="43"/>
    </row>
    <row r="124" spans="1:23">
      <c r="A124" s="17"/>
      <c r="B124" s="43"/>
      <c r="C124" s="43"/>
      <c r="D124" s="43"/>
      <c r="E124" s="43"/>
      <c r="F124" s="43"/>
      <c r="G124" s="43"/>
      <c r="H124" s="43"/>
      <c r="I124" s="43"/>
      <c r="J124" s="43"/>
      <c r="K124" s="43"/>
      <c r="L124" s="43"/>
      <c r="M124" s="43"/>
      <c r="N124" s="43"/>
      <c r="O124" s="43"/>
      <c r="P124" s="43"/>
      <c r="Q124" s="43"/>
      <c r="R124" s="43"/>
      <c r="S124" s="43"/>
      <c r="T124" s="43"/>
      <c r="U124" s="43"/>
      <c r="V124" s="43"/>
      <c r="W124" s="43"/>
    </row>
    <row r="125" spans="1:23">
      <c r="A125" s="17"/>
      <c r="B125" s="43"/>
      <c r="C125" s="43"/>
      <c r="D125" s="43"/>
      <c r="E125" s="43"/>
      <c r="F125" s="43"/>
      <c r="G125" s="43"/>
      <c r="H125" s="43"/>
      <c r="I125" s="43"/>
      <c r="J125" s="43"/>
      <c r="K125" s="43"/>
      <c r="L125" s="43"/>
      <c r="M125" s="43"/>
      <c r="N125" s="43"/>
      <c r="O125" s="43"/>
      <c r="P125" s="43"/>
      <c r="Q125" s="43"/>
      <c r="R125" s="43"/>
      <c r="S125" s="43"/>
      <c r="T125" s="43"/>
      <c r="U125" s="43"/>
      <c r="V125" s="43"/>
      <c r="W125" s="43"/>
    </row>
    <row r="126" spans="1:23">
      <c r="A126" s="17"/>
      <c r="B126" s="43"/>
      <c r="C126" s="43"/>
      <c r="D126" s="43"/>
      <c r="E126" s="43"/>
      <c r="F126" s="43"/>
      <c r="G126" s="43"/>
      <c r="H126" s="43"/>
      <c r="I126" s="43"/>
      <c r="J126" s="43"/>
      <c r="K126" s="43"/>
      <c r="L126" s="43"/>
      <c r="M126" s="43"/>
      <c r="N126" s="43"/>
      <c r="O126" s="43"/>
      <c r="P126" s="43"/>
      <c r="Q126" s="43"/>
      <c r="R126" s="43"/>
      <c r="S126" s="43"/>
      <c r="T126" s="43"/>
      <c r="U126" s="43"/>
      <c r="V126" s="43"/>
      <c r="W126" s="43"/>
    </row>
    <row r="127" spans="1:23">
      <c r="A127" s="17"/>
      <c r="B127" s="43"/>
      <c r="C127" s="43"/>
      <c r="D127" s="43"/>
      <c r="E127" s="43"/>
      <c r="F127" s="43"/>
      <c r="G127" s="43"/>
      <c r="H127" s="43"/>
      <c r="I127" s="43"/>
      <c r="J127" s="43"/>
      <c r="K127" s="43"/>
      <c r="L127" s="43"/>
      <c r="M127" s="43"/>
      <c r="N127" s="43"/>
      <c r="O127" s="43"/>
      <c r="P127" s="43"/>
      <c r="Q127" s="43"/>
      <c r="R127" s="43"/>
      <c r="S127" s="43"/>
      <c r="T127" s="43"/>
      <c r="U127" s="43"/>
      <c r="V127" s="43"/>
      <c r="W127" s="43"/>
    </row>
    <row r="128" spans="1:23">
      <c r="A128" s="17"/>
      <c r="B128" s="43"/>
      <c r="C128" s="43"/>
      <c r="D128" s="43"/>
      <c r="E128" s="43"/>
      <c r="F128" s="43"/>
      <c r="G128" s="43"/>
      <c r="H128" s="43"/>
      <c r="I128" s="43"/>
      <c r="J128" s="43"/>
      <c r="K128" s="43"/>
      <c r="L128" s="43"/>
      <c r="M128" s="43"/>
      <c r="N128" s="43"/>
      <c r="O128" s="43"/>
      <c r="P128" s="43"/>
      <c r="Q128" s="43"/>
      <c r="R128" s="43"/>
      <c r="S128" s="43"/>
      <c r="T128" s="43"/>
      <c r="U128" s="43"/>
      <c r="V128" s="43"/>
      <c r="W128" s="43"/>
    </row>
    <row r="129" spans="1:23">
      <c r="A129" s="17"/>
      <c r="B129" s="43"/>
      <c r="C129" s="43"/>
      <c r="D129" s="43"/>
      <c r="E129" s="43"/>
      <c r="F129" s="43"/>
      <c r="G129" s="43"/>
      <c r="H129" s="43"/>
      <c r="I129" s="43"/>
      <c r="J129" s="43"/>
      <c r="K129" s="43"/>
      <c r="L129" s="43"/>
      <c r="M129" s="43"/>
      <c r="N129" s="43"/>
      <c r="O129" s="43"/>
      <c r="P129" s="43"/>
      <c r="Q129" s="43"/>
      <c r="R129" s="43"/>
      <c r="S129" s="43"/>
      <c r="T129" s="43"/>
      <c r="U129" s="43"/>
      <c r="V129" s="43"/>
      <c r="W129" s="43"/>
    </row>
    <row r="130" spans="1:23">
      <c r="A130" s="17"/>
      <c r="B130" s="43"/>
      <c r="C130" s="43"/>
      <c r="D130" s="43"/>
      <c r="E130" s="43"/>
      <c r="F130" s="43"/>
      <c r="G130" s="43"/>
      <c r="H130" s="43"/>
      <c r="I130" s="43"/>
      <c r="J130" s="43"/>
      <c r="K130" s="43"/>
      <c r="L130" s="43"/>
      <c r="M130" s="43"/>
      <c r="N130" s="43"/>
      <c r="O130" s="43"/>
      <c r="P130" s="43"/>
      <c r="Q130" s="43"/>
      <c r="R130" s="43"/>
      <c r="S130" s="43"/>
      <c r="T130" s="43"/>
      <c r="U130" s="43"/>
      <c r="V130" s="43"/>
      <c r="W130" s="43"/>
    </row>
    <row r="131" spans="1:23">
      <c r="A131" s="17"/>
      <c r="B131" s="43"/>
      <c r="C131" s="43"/>
      <c r="D131" s="43"/>
      <c r="E131" s="43"/>
      <c r="F131" s="43"/>
      <c r="G131" s="43"/>
      <c r="H131" s="43"/>
      <c r="I131" s="43"/>
      <c r="J131" s="43"/>
      <c r="K131" s="43"/>
      <c r="L131" s="43"/>
      <c r="M131" s="43"/>
      <c r="N131" s="43"/>
      <c r="O131" s="43"/>
      <c r="P131" s="43"/>
      <c r="Q131" s="43"/>
      <c r="R131" s="43"/>
      <c r="S131" s="43"/>
      <c r="T131" s="43"/>
      <c r="U131" s="43"/>
      <c r="V131" s="43"/>
      <c r="W131" s="43"/>
    </row>
    <row r="132" spans="1:23">
      <c r="A132" s="17"/>
      <c r="B132" s="43"/>
      <c r="C132" s="43"/>
      <c r="D132" s="43"/>
      <c r="E132" s="43"/>
      <c r="F132" s="43"/>
      <c r="G132" s="43"/>
      <c r="H132" s="43"/>
      <c r="I132" s="43"/>
      <c r="J132" s="43"/>
      <c r="K132" s="43"/>
      <c r="L132" s="43"/>
      <c r="M132" s="43"/>
      <c r="N132" s="43"/>
      <c r="O132" s="43"/>
      <c r="P132" s="43"/>
      <c r="Q132" s="43"/>
      <c r="R132" s="43"/>
      <c r="S132" s="43"/>
      <c r="T132" s="43"/>
      <c r="U132" s="43"/>
      <c r="V132" s="43"/>
      <c r="W132" s="43"/>
    </row>
    <row r="133" spans="1:23">
      <c r="A133" s="17"/>
      <c r="B133" s="43"/>
      <c r="C133" s="43"/>
      <c r="D133" s="43"/>
      <c r="E133" s="43"/>
      <c r="F133" s="43"/>
      <c r="G133" s="43"/>
      <c r="H133" s="43"/>
      <c r="I133" s="43"/>
      <c r="J133" s="43"/>
      <c r="K133" s="43"/>
      <c r="L133" s="43"/>
      <c r="M133" s="43"/>
      <c r="N133" s="43"/>
      <c r="O133" s="43"/>
      <c r="P133" s="43"/>
      <c r="Q133" s="43"/>
      <c r="R133" s="43"/>
      <c r="S133" s="43"/>
      <c r="T133" s="43"/>
      <c r="U133" s="43"/>
      <c r="V133" s="43"/>
      <c r="W133" s="43"/>
    </row>
    <row r="134" spans="1:23">
      <c r="A134" s="17"/>
      <c r="B134" s="43"/>
      <c r="C134" s="43"/>
      <c r="D134" s="43"/>
      <c r="E134" s="43"/>
      <c r="F134" s="43"/>
      <c r="G134" s="43"/>
      <c r="H134" s="43"/>
      <c r="I134" s="43"/>
      <c r="J134" s="43"/>
      <c r="K134" s="43"/>
      <c r="L134" s="43"/>
      <c r="M134" s="43"/>
      <c r="N134" s="43"/>
      <c r="O134" s="43"/>
      <c r="P134" s="43"/>
      <c r="Q134" s="43"/>
      <c r="R134" s="43"/>
      <c r="S134" s="43"/>
      <c r="T134" s="43"/>
      <c r="U134" s="43"/>
      <c r="V134" s="43"/>
      <c r="W134" s="43"/>
    </row>
    <row r="135" spans="1:23">
      <c r="A135" s="17"/>
      <c r="B135" s="43"/>
      <c r="C135" s="43"/>
      <c r="D135" s="43"/>
      <c r="E135" s="43"/>
      <c r="F135" s="43"/>
      <c r="G135" s="43"/>
      <c r="H135" s="43"/>
      <c r="I135" s="43"/>
      <c r="J135" s="43"/>
      <c r="K135" s="43"/>
      <c r="L135" s="43"/>
      <c r="M135" s="43"/>
      <c r="N135" s="43"/>
      <c r="O135" s="43"/>
      <c r="P135" s="43"/>
      <c r="Q135" s="43"/>
      <c r="R135" s="43"/>
      <c r="S135" s="43"/>
      <c r="T135" s="43"/>
      <c r="U135" s="43"/>
      <c r="V135" s="43"/>
      <c r="W135" s="43"/>
    </row>
    <row r="136" spans="1:23">
      <c r="A136" s="17"/>
      <c r="B136" s="43"/>
      <c r="C136" s="43"/>
      <c r="D136" s="43"/>
      <c r="E136" s="43"/>
      <c r="F136" s="43"/>
      <c r="G136" s="43"/>
      <c r="H136" s="43"/>
      <c r="I136" s="43"/>
      <c r="J136" s="43"/>
      <c r="K136" s="43"/>
      <c r="L136" s="43"/>
      <c r="M136" s="43"/>
      <c r="N136" s="43"/>
      <c r="O136" s="43"/>
      <c r="P136" s="43"/>
      <c r="Q136" s="43"/>
      <c r="R136" s="43"/>
      <c r="S136" s="43"/>
      <c r="T136" s="43"/>
      <c r="U136" s="43"/>
      <c r="V136" s="43"/>
      <c r="W136" s="43"/>
    </row>
    <row r="137" spans="1:23">
      <c r="A137" s="17"/>
      <c r="B137" s="43"/>
      <c r="C137" s="43"/>
      <c r="D137" s="43"/>
      <c r="E137" s="43"/>
      <c r="F137" s="43"/>
      <c r="G137" s="43"/>
      <c r="H137" s="43"/>
      <c r="I137" s="43"/>
      <c r="J137" s="43"/>
      <c r="K137" s="43"/>
      <c r="L137" s="43"/>
      <c r="M137" s="43"/>
      <c r="N137" s="43"/>
      <c r="O137" s="43"/>
      <c r="P137" s="43"/>
      <c r="Q137" s="43"/>
      <c r="R137" s="43"/>
      <c r="S137" s="43"/>
      <c r="T137" s="43"/>
      <c r="U137" s="43"/>
      <c r="V137" s="43"/>
      <c r="W137" s="43"/>
    </row>
    <row r="138" spans="1:23">
      <c r="A138" s="17"/>
      <c r="B138" s="43"/>
      <c r="C138" s="43"/>
      <c r="D138" s="43"/>
      <c r="E138" s="43"/>
      <c r="F138" s="43"/>
      <c r="G138" s="43"/>
      <c r="H138" s="43"/>
      <c r="I138" s="43"/>
      <c r="J138" s="43"/>
      <c r="K138" s="43"/>
      <c r="L138" s="43"/>
      <c r="M138" s="43"/>
      <c r="N138" s="43"/>
      <c r="O138" s="43"/>
      <c r="P138" s="43"/>
      <c r="Q138" s="43"/>
      <c r="R138" s="43"/>
      <c r="S138" s="43"/>
      <c r="T138" s="43"/>
      <c r="U138" s="43"/>
      <c r="V138" s="43"/>
      <c r="W138" s="43"/>
    </row>
    <row r="139" spans="1:23">
      <c r="A139" s="17"/>
      <c r="B139" s="43"/>
      <c r="C139" s="43"/>
      <c r="D139" s="43"/>
      <c r="E139" s="43"/>
      <c r="F139" s="43"/>
      <c r="G139" s="43"/>
      <c r="H139" s="43"/>
      <c r="I139" s="43"/>
      <c r="J139" s="43"/>
      <c r="K139" s="43"/>
      <c r="L139" s="43"/>
      <c r="M139" s="43"/>
      <c r="N139" s="43"/>
      <c r="O139" s="43"/>
      <c r="P139" s="43"/>
      <c r="Q139" s="43"/>
      <c r="R139" s="43"/>
      <c r="S139" s="43"/>
      <c r="T139" s="43"/>
      <c r="U139" s="43"/>
      <c r="V139" s="43"/>
      <c r="W139" s="43"/>
    </row>
    <row r="140" spans="1:23">
      <c r="A140" s="17"/>
      <c r="B140" s="43"/>
      <c r="C140" s="43"/>
      <c r="D140" s="43"/>
      <c r="E140" s="43"/>
      <c r="F140" s="43"/>
      <c r="G140" s="43"/>
      <c r="H140" s="43"/>
      <c r="I140" s="43"/>
      <c r="J140" s="43"/>
      <c r="K140" s="43"/>
      <c r="L140" s="43"/>
      <c r="M140" s="43"/>
      <c r="N140" s="43"/>
      <c r="O140" s="43"/>
      <c r="P140" s="43"/>
      <c r="Q140" s="43"/>
      <c r="R140" s="43"/>
      <c r="S140" s="43"/>
      <c r="T140" s="43"/>
      <c r="U140" s="43"/>
      <c r="V140" s="43"/>
      <c r="W140" s="43"/>
    </row>
    <row r="141" spans="1:23">
      <c r="A141" s="17"/>
      <c r="B141" s="43"/>
      <c r="C141" s="43"/>
      <c r="D141" s="43"/>
      <c r="E141" s="43"/>
      <c r="F141" s="43"/>
      <c r="G141" s="43"/>
      <c r="H141" s="43"/>
      <c r="I141" s="43"/>
      <c r="J141" s="43"/>
      <c r="K141" s="43"/>
      <c r="L141" s="43"/>
      <c r="M141" s="43"/>
      <c r="N141" s="43"/>
      <c r="O141" s="43"/>
      <c r="P141" s="43"/>
      <c r="Q141" s="43"/>
      <c r="R141" s="43"/>
      <c r="S141" s="43"/>
      <c r="T141" s="43"/>
      <c r="U141" s="43"/>
      <c r="V141" s="43"/>
      <c r="W141" s="43"/>
    </row>
    <row r="142" spans="1:23">
      <c r="A142" s="17"/>
      <c r="B142" s="43"/>
      <c r="C142" s="43"/>
      <c r="D142" s="43"/>
      <c r="E142" s="43"/>
      <c r="F142" s="43"/>
      <c r="G142" s="43"/>
      <c r="H142" s="43"/>
      <c r="I142" s="43"/>
      <c r="J142" s="43"/>
      <c r="K142" s="43"/>
      <c r="L142" s="43"/>
      <c r="M142" s="43"/>
      <c r="N142" s="43"/>
      <c r="O142" s="43"/>
      <c r="P142" s="43"/>
      <c r="Q142" s="43"/>
      <c r="R142" s="43"/>
      <c r="S142" s="43"/>
      <c r="T142" s="43"/>
      <c r="U142" s="43"/>
      <c r="V142" s="43"/>
      <c r="W142" s="43"/>
    </row>
    <row r="143" spans="1:23">
      <c r="A143" s="17"/>
      <c r="B143" s="43"/>
      <c r="C143" s="43"/>
      <c r="D143" s="43"/>
      <c r="E143" s="43"/>
      <c r="F143" s="43"/>
      <c r="G143" s="43"/>
      <c r="H143" s="43"/>
      <c r="I143" s="43"/>
      <c r="J143" s="43"/>
      <c r="K143" s="43"/>
      <c r="L143" s="43"/>
      <c r="M143" s="43"/>
      <c r="N143" s="43"/>
      <c r="O143" s="43"/>
      <c r="P143" s="43"/>
      <c r="Q143" s="43"/>
      <c r="R143" s="43"/>
      <c r="S143" s="43"/>
      <c r="T143" s="43"/>
      <c r="U143" s="43"/>
      <c r="V143" s="43"/>
      <c r="W143" s="43"/>
    </row>
    <row r="144" spans="1:23">
      <c r="A144" s="17"/>
      <c r="B144" s="43"/>
      <c r="C144" s="43"/>
      <c r="D144" s="43"/>
      <c r="E144" s="43"/>
      <c r="F144" s="43"/>
      <c r="G144" s="43"/>
      <c r="H144" s="43"/>
      <c r="I144" s="43"/>
      <c r="J144" s="43"/>
      <c r="K144" s="43"/>
      <c r="L144" s="43"/>
      <c r="M144" s="43"/>
      <c r="N144" s="43"/>
      <c r="O144" s="43"/>
      <c r="P144" s="43"/>
      <c r="Q144" s="43"/>
      <c r="R144" s="43"/>
      <c r="S144" s="43"/>
      <c r="T144" s="43"/>
      <c r="U144" s="43"/>
      <c r="V144" s="43"/>
      <c r="W144" s="43"/>
    </row>
    <row r="145" spans="1:23">
      <c r="A145" s="17"/>
      <c r="B145" s="43"/>
      <c r="C145" s="43"/>
      <c r="D145" s="43"/>
      <c r="E145" s="43"/>
      <c r="F145" s="43"/>
      <c r="G145" s="43"/>
      <c r="H145" s="43"/>
      <c r="I145" s="43"/>
      <c r="J145" s="43"/>
      <c r="K145" s="43"/>
      <c r="L145" s="43"/>
      <c r="M145" s="43"/>
      <c r="N145" s="43"/>
      <c r="O145" s="43"/>
      <c r="P145" s="43"/>
      <c r="Q145" s="43"/>
      <c r="R145" s="43"/>
      <c r="S145" s="43"/>
      <c r="T145" s="43"/>
      <c r="U145" s="43"/>
      <c r="V145" s="43"/>
      <c r="W145" s="43"/>
    </row>
    <row r="146" spans="1:23">
      <c r="A146" s="17"/>
      <c r="B146" s="43"/>
      <c r="C146" s="43"/>
      <c r="D146" s="43"/>
      <c r="E146" s="43"/>
      <c r="F146" s="43"/>
      <c r="G146" s="43"/>
      <c r="H146" s="43"/>
      <c r="I146" s="43"/>
      <c r="J146" s="43"/>
      <c r="K146" s="43"/>
      <c r="L146" s="43"/>
      <c r="M146" s="43"/>
      <c r="N146" s="43"/>
      <c r="O146" s="43"/>
      <c r="P146" s="43"/>
      <c r="Q146" s="43"/>
      <c r="R146" s="43"/>
      <c r="S146" s="43"/>
      <c r="T146" s="43"/>
      <c r="U146" s="43"/>
      <c r="V146" s="43"/>
      <c r="W146" s="43"/>
    </row>
    <row r="147" spans="1:23">
      <c r="A147" s="17"/>
      <c r="B147" s="43"/>
      <c r="C147" s="43"/>
      <c r="D147" s="43"/>
      <c r="E147" s="43"/>
      <c r="F147" s="43"/>
      <c r="G147" s="43"/>
      <c r="H147" s="43"/>
      <c r="I147" s="43"/>
      <c r="J147" s="43"/>
      <c r="K147" s="43"/>
      <c r="L147" s="43"/>
      <c r="M147" s="43"/>
      <c r="N147" s="43"/>
      <c r="O147" s="43"/>
      <c r="P147" s="43"/>
      <c r="Q147" s="43"/>
      <c r="R147" s="43"/>
      <c r="S147" s="43"/>
      <c r="T147" s="43"/>
      <c r="U147" s="43"/>
      <c r="V147" s="43"/>
      <c r="W147" s="43"/>
    </row>
  </sheetData>
  <sortState xmlns:xlrd2="http://schemas.microsoft.com/office/spreadsheetml/2017/richdata2" ref="AH6">
    <sortCondition ref="AH6"/>
  </sortState>
  <mergeCells count="3">
    <mergeCell ref="A71:A72"/>
    <mergeCell ref="A3:A4"/>
    <mergeCell ref="B3:AF3"/>
  </mergeCells>
  <hyperlinks>
    <hyperlink ref="AH4" location="Content!A1" display="Back to content page" xr:uid="{00000000-0004-0000-4001-000000000000}"/>
  </hyperlinks>
  <pageMargins left="0.7" right="0.7" top="0.75" bottom="0.75" header="0.3" footer="0.3"/>
  <pageSetup orientation="portrait" r:id="rId1"/>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1-000000000000}">
  <sheetPr codeName="Sheet323"/>
  <dimension ref="A1:AG24"/>
  <sheetViews>
    <sheetView topLeftCell="L1" workbookViewId="0">
      <selection activeCell="J24" sqref="J24"/>
    </sheetView>
  </sheetViews>
  <sheetFormatPr defaultRowHeight="14.4"/>
  <cols>
    <col min="1" max="1" width="33.77734375" bestFit="1" customWidth="1"/>
    <col min="2" max="31" width="9.21875" bestFit="1" customWidth="1"/>
  </cols>
  <sheetData>
    <row r="1" spans="1:33">
      <c r="A1" s="44" t="s">
        <v>2886</v>
      </c>
      <c r="B1" s="43"/>
      <c r="C1" s="43"/>
      <c r="D1" s="43"/>
      <c r="E1" s="43"/>
      <c r="F1" s="43"/>
      <c r="G1" s="43"/>
      <c r="H1" s="43"/>
      <c r="I1" s="43"/>
      <c r="J1" s="43"/>
      <c r="K1" s="43"/>
      <c r="L1" s="43"/>
      <c r="M1" s="43"/>
      <c r="N1" s="43"/>
      <c r="O1" s="43"/>
      <c r="P1" s="43"/>
      <c r="Q1" s="43"/>
      <c r="R1" s="43"/>
      <c r="S1" s="43"/>
      <c r="T1" s="43"/>
      <c r="U1" s="43"/>
      <c r="V1" s="43"/>
    </row>
    <row r="2" spans="1:33">
      <c r="A2" s="17"/>
      <c r="B2" s="43"/>
      <c r="C2" s="43"/>
      <c r="D2" s="43"/>
      <c r="E2" s="43"/>
      <c r="F2" s="43"/>
      <c r="G2" s="43"/>
      <c r="H2" s="43"/>
      <c r="I2" s="43"/>
      <c r="J2" s="43"/>
      <c r="K2" s="43"/>
      <c r="L2" s="43"/>
      <c r="M2" s="43"/>
      <c r="N2" s="43"/>
      <c r="O2" s="43"/>
      <c r="P2" s="43"/>
      <c r="Q2" s="43"/>
      <c r="R2" s="43"/>
      <c r="S2" s="43"/>
      <c r="T2" s="43"/>
      <c r="U2" s="43"/>
      <c r="V2" s="43"/>
    </row>
    <row r="3" spans="1:33">
      <c r="A3" s="218" t="s">
        <v>14</v>
      </c>
      <c r="B3" s="96">
        <v>1991</v>
      </c>
      <c r="C3" s="96">
        <v>1992</v>
      </c>
      <c r="D3" s="96">
        <v>1993</v>
      </c>
      <c r="E3" s="96">
        <v>1994</v>
      </c>
      <c r="F3" s="96">
        <v>1995</v>
      </c>
      <c r="G3" s="96">
        <v>1996</v>
      </c>
      <c r="H3" s="96">
        <v>1997</v>
      </c>
      <c r="I3" s="96">
        <v>1998</v>
      </c>
      <c r="J3" s="96">
        <v>1999</v>
      </c>
      <c r="K3" s="96">
        <v>2000</v>
      </c>
      <c r="L3" s="96">
        <v>2001</v>
      </c>
      <c r="M3" s="96">
        <v>2002</v>
      </c>
      <c r="N3" s="96">
        <v>2003</v>
      </c>
      <c r="O3" s="96">
        <v>2004</v>
      </c>
      <c r="P3" s="96" t="s">
        <v>99</v>
      </c>
      <c r="Q3" s="96">
        <v>2006</v>
      </c>
      <c r="R3" s="96">
        <v>2007</v>
      </c>
      <c r="S3" s="96">
        <v>2008</v>
      </c>
      <c r="T3" s="96">
        <v>2009</v>
      </c>
      <c r="U3" s="96">
        <v>2010</v>
      </c>
      <c r="V3" s="96">
        <v>2011</v>
      </c>
      <c r="W3" s="96">
        <v>2012</v>
      </c>
      <c r="X3" s="214">
        <v>2013</v>
      </c>
      <c r="Y3" s="214">
        <v>2014</v>
      </c>
      <c r="Z3" s="214">
        <v>2015</v>
      </c>
      <c r="AA3" s="214">
        <v>2016</v>
      </c>
      <c r="AB3" s="214">
        <v>2017</v>
      </c>
      <c r="AC3" s="214">
        <v>2018</v>
      </c>
      <c r="AD3" s="214">
        <v>2019</v>
      </c>
      <c r="AE3" s="214">
        <v>2020</v>
      </c>
      <c r="AG3" s="1" t="s">
        <v>528</v>
      </c>
    </row>
    <row r="4" spans="1:33">
      <c r="A4" s="92" t="s">
        <v>13</v>
      </c>
      <c r="B4" s="635">
        <v>-155.41700000000128</v>
      </c>
      <c r="C4" s="635">
        <v>-155.41700000000128</v>
      </c>
      <c r="D4" s="635">
        <v>-155.41700000000128</v>
      </c>
      <c r="E4" s="635">
        <v>-155.41700000000128</v>
      </c>
      <c r="F4" s="635">
        <v>-155.41699999998673</v>
      </c>
      <c r="G4" s="635">
        <v>-155.41700000000128</v>
      </c>
      <c r="H4" s="635">
        <v>-155.41700000000128</v>
      </c>
      <c r="I4" s="635">
        <v>-155.41700000000128</v>
      </c>
      <c r="J4" s="635">
        <v>-155.41700000000128</v>
      </c>
      <c r="K4" s="635">
        <v>-155.41700000000128</v>
      </c>
      <c r="L4" s="635">
        <v>-555.06100000000151</v>
      </c>
      <c r="M4" s="635">
        <v>-555.06100000000151</v>
      </c>
      <c r="N4" s="635">
        <v>-555.06100000000151</v>
      </c>
      <c r="O4" s="635">
        <v>-555.06100000000151</v>
      </c>
      <c r="P4" s="635">
        <v>-555.06100000000151</v>
      </c>
      <c r="Q4" s="635">
        <v>-555.06099999998696</v>
      </c>
      <c r="R4" s="635">
        <v>-555.06100000000151</v>
      </c>
      <c r="S4" s="635">
        <v>-555.06100000000151</v>
      </c>
      <c r="T4" s="635">
        <v>-555.06100000000151</v>
      </c>
      <c r="U4" s="635">
        <v>-555.06100000000151</v>
      </c>
      <c r="V4" s="635">
        <v>-555.06200000000536</v>
      </c>
      <c r="W4" s="635">
        <v>-555.0619999999908</v>
      </c>
      <c r="X4" s="635">
        <v>-555.06200000000536</v>
      </c>
      <c r="Y4" s="635">
        <v>-555.06200000000536</v>
      </c>
      <c r="Z4" s="635">
        <v>-555.0619999999908</v>
      </c>
      <c r="AA4" s="635">
        <v>-555.07000000000698</v>
      </c>
      <c r="AB4" s="635">
        <v>-555.04999999998836</v>
      </c>
      <c r="AC4" s="635">
        <v>-555.06000000001222</v>
      </c>
      <c r="AD4" s="635">
        <v>-555.06999999999243</v>
      </c>
      <c r="AE4" s="635">
        <v>-555.05999999999767</v>
      </c>
    </row>
    <row r="5" spans="1:33">
      <c r="A5" s="92" t="s">
        <v>12</v>
      </c>
      <c r="B5" s="635">
        <v>-118.29999999999927</v>
      </c>
      <c r="C5" s="635">
        <v>-118.30000000000291</v>
      </c>
      <c r="D5" s="635">
        <v>-118.29999999999927</v>
      </c>
      <c r="E5" s="635">
        <v>-118.29999999999927</v>
      </c>
      <c r="F5" s="635">
        <v>-118.29999999999927</v>
      </c>
      <c r="G5" s="635">
        <v>-118.29999999999927</v>
      </c>
      <c r="H5" s="635">
        <v>-118.30000000000291</v>
      </c>
      <c r="I5" s="635">
        <v>-118.29999999999927</v>
      </c>
      <c r="J5" s="635">
        <v>-118.29999999999927</v>
      </c>
      <c r="K5" s="635">
        <v>-118.29999999999927</v>
      </c>
      <c r="L5" s="635">
        <v>-118.29999999999927</v>
      </c>
      <c r="M5" s="635">
        <v>-118.30000000000291</v>
      </c>
      <c r="N5" s="635">
        <v>-118.29999999999927</v>
      </c>
      <c r="O5" s="635">
        <v>-118.29999999999927</v>
      </c>
      <c r="P5" s="635">
        <v>-118.29999999999927</v>
      </c>
      <c r="Q5" s="635">
        <v>-118.29999999999927</v>
      </c>
      <c r="R5" s="635">
        <v>-118.30000000000291</v>
      </c>
      <c r="S5" s="635">
        <v>-118.29999999999927</v>
      </c>
      <c r="T5" s="635">
        <v>-118.29999999999927</v>
      </c>
      <c r="U5" s="635">
        <v>-118.29999999999927</v>
      </c>
      <c r="V5" s="635">
        <v>-118.30000000000109</v>
      </c>
      <c r="W5" s="635">
        <v>-0.90823339172618567</v>
      </c>
      <c r="X5" s="635">
        <v>-0.90832449484648892</v>
      </c>
      <c r="Y5" s="635">
        <v>-118.29999999999927</v>
      </c>
      <c r="Z5" s="635">
        <v>-118.29999999999927</v>
      </c>
      <c r="AA5" s="635">
        <v>-118.30000000000109</v>
      </c>
      <c r="AB5" s="635">
        <v>-118.29999999999927</v>
      </c>
      <c r="AC5" s="635">
        <v>-118.30000000000109</v>
      </c>
      <c r="AD5" s="635">
        <v>-118.29999999999927</v>
      </c>
      <c r="AE5" s="635">
        <v>-118.29999999999927</v>
      </c>
    </row>
    <row r="6" spans="1:33">
      <c r="A6" s="92" t="s">
        <v>483</v>
      </c>
      <c r="B6" s="635">
        <v>-0.43800000000000239</v>
      </c>
      <c r="C6" s="635">
        <v>-0.43800000000000239</v>
      </c>
      <c r="D6" s="635">
        <v>-0.43799999999999528</v>
      </c>
      <c r="E6" s="635">
        <v>-0.43800000000000239</v>
      </c>
      <c r="F6" s="635">
        <v>-0.43800000000000239</v>
      </c>
      <c r="G6" s="635">
        <v>-0.43799999999999528</v>
      </c>
      <c r="H6" s="635">
        <v>-0.43800000000000239</v>
      </c>
      <c r="I6" s="635">
        <v>-0.43800000000000239</v>
      </c>
      <c r="J6" s="635">
        <v>-0.43799999999999528</v>
      </c>
      <c r="K6" s="635">
        <v>-0.43800000000000239</v>
      </c>
      <c r="L6" s="635">
        <v>-0.43800000000000239</v>
      </c>
      <c r="M6" s="635">
        <v>-0.43799999999999528</v>
      </c>
      <c r="N6" s="635">
        <v>-0.43800000000000239</v>
      </c>
      <c r="O6" s="635">
        <v>-0.43800000000000239</v>
      </c>
      <c r="P6" s="635">
        <v>-0.43799999999999528</v>
      </c>
      <c r="Q6" s="635">
        <v>-0.43800000000000239</v>
      </c>
      <c r="R6" s="635">
        <v>-0.43800000000000239</v>
      </c>
      <c r="S6" s="635">
        <v>-0.43799999999999528</v>
      </c>
      <c r="T6" s="635">
        <v>-0.43800000000000239</v>
      </c>
      <c r="U6" s="635">
        <v>-0.43800000000000239</v>
      </c>
      <c r="V6" s="635">
        <v>-0.43799999999999528</v>
      </c>
      <c r="W6" s="635">
        <v>-0.43800000000000239</v>
      </c>
      <c r="X6" s="635">
        <v>-0.43800000000000239</v>
      </c>
      <c r="Y6" s="635">
        <v>-0.43799999999999528</v>
      </c>
      <c r="Z6" s="635">
        <v>-0.43800000000000239</v>
      </c>
      <c r="AA6" s="635">
        <v>-0.43999999999999773</v>
      </c>
      <c r="AB6" s="635">
        <v>-0.44000000000000483</v>
      </c>
      <c r="AC6" s="635">
        <v>-0.42999999999999972</v>
      </c>
      <c r="AD6" s="635">
        <v>-0.43999999999999773</v>
      </c>
      <c r="AE6" s="635">
        <v>-0.43999999999999773</v>
      </c>
    </row>
    <row r="7" spans="1:33">
      <c r="A7" s="28" t="s">
        <v>89</v>
      </c>
      <c r="B7" s="635">
        <v>-673</v>
      </c>
      <c r="C7" s="635">
        <v>-673</v>
      </c>
      <c r="D7" s="635">
        <v>-673</v>
      </c>
      <c r="E7" s="635">
        <v>-673</v>
      </c>
      <c r="F7" s="635">
        <v>-673</v>
      </c>
      <c r="G7" s="635">
        <v>-673</v>
      </c>
      <c r="H7" s="635">
        <v>-673</v>
      </c>
      <c r="I7" s="635">
        <v>-673</v>
      </c>
      <c r="J7" s="635">
        <v>-673</v>
      </c>
      <c r="K7" s="635">
        <v>-673</v>
      </c>
      <c r="L7" s="635">
        <v>-673</v>
      </c>
      <c r="M7" s="635">
        <v>-673</v>
      </c>
      <c r="N7" s="635">
        <v>-673</v>
      </c>
      <c r="O7" s="635">
        <v>-673</v>
      </c>
      <c r="P7" s="635">
        <v>-673</v>
      </c>
      <c r="Q7" s="635">
        <v>-673</v>
      </c>
      <c r="R7" s="635">
        <v>-673</v>
      </c>
      <c r="S7" s="635">
        <v>-673</v>
      </c>
      <c r="T7" s="635">
        <v>-673</v>
      </c>
      <c r="U7" s="635">
        <v>-673</v>
      </c>
      <c r="V7" s="635">
        <v>-1101.3759999999893</v>
      </c>
      <c r="W7" s="635">
        <v>-1101.3760000000184</v>
      </c>
      <c r="X7" s="635">
        <v>-1101.3759999999893</v>
      </c>
      <c r="Y7" s="635">
        <v>-1101.3759999999893</v>
      </c>
      <c r="Z7" s="635">
        <v>-1101.3760000000184</v>
      </c>
      <c r="AA7" s="635">
        <v>-1101.3799999999901</v>
      </c>
      <c r="AB7" s="635">
        <v>-1101.3700000000099</v>
      </c>
      <c r="AC7" s="635">
        <v>-1101.3799999999901</v>
      </c>
      <c r="AD7" s="635">
        <v>-1101.3800000000047</v>
      </c>
      <c r="AE7" s="635">
        <v>-1101.3699999999953</v>
      </c>
      <c r="AG7" s="33"/>
    </row>
    <row r="8" spans="1:33">
      <c r="A8" s="92" t="s">
        <v>482</v>
      </c>
      <c r="B8" s="635">
        <v>1.2140000000000555</v>
      </c>
      <c r="C8" s="635">
        <v>1.2139999999999986</v>
      </c>
      <c r="D8" s="635">
        <v>1.2139999999999986</v>
      </c>
      <c r="E8" s="635">
        <v>1.2139999999999986</v>
      </c>
      <c r="F8" s="635">
        <v>1.2140000000000555</v>
      </c>
      <c r="G8" s="635">
        <v>1.2139999999999418</v>
      </c>
      <c r="H8" s="635">
        <v>1.2139999999999986</v>
      </c>
      <c r="I8" s="635">
        <v>1.2140000000000555</v>
      </c>
      <c r="J8" s="635">
        <v>1.2139999999999418</v>
      </c>
      <c r="K8" s="635">
        <v>1.2139999999999986</v>
      </c>
      <c r="L8" s="635">
        <v>1.2150000000000318</v>
      </c>
      <c r="M8" s="635">
        <v>1.2150000000000318</v>
      </c>
      <c r="N8" s="635">
        <v>1.214999999999975</v>
      </c>
      <c r="O8" s="635">
        <v>1.2149999999999181</v>
      </c>
      <c r="P8" s="635">
        <v>1.2150000000000887</v>
      </c>
      <c r="Q8" s="635">
        <v>1.214999999999975</v>
      </c>
      <c r="R8" s="635">
        <v>1.2150000000000887</v>
      </c>
      <c r="S8" s="635">
        <v>1.2149999999999181</v>
      </c>
      <c r="T8" s="635">
        <v>1.2149999999999181</v>
      </c>
      <c r="U8" s="635">
        <v>1.2150000000000887</v>
      </c>
      <c r="V8" s="635">
        <v>1.2139999999999418</v>
      </c>
      <c r="W8" s="635">
        <v>1.2140000000000555</v>
      </c>
      <c r="X8" s="635">
        <v>1.2139999999999986</v>
      </c>
      <c r="Y8" s="635">
        <v>1.2139999999999418</v>
      </c>
      <c r="Z8" s="635">
        <v>1.2140000000000555</v>
      </c>
      <c r="AA8" s="635">
        <v>1.2200000000000273</v>
      </c>
      <c r="AB8" s="635">
        <v>1.2099999999999795</v>
      </c>
      <c r="AC8" s="635">
        <v>1.2099999999999795</v>
      </c>
      <c r="AD8" s="635">
        <v>1.2100000000000364</v>
      </c>
      <c r="AE8" s="635">
        <v>1.2099999999999795</v>
      </c>
    </row>
    <row r="9" spans="1:33">
      <c r="A9" s="92" t="s">
        <v>11</v>
      </c>
      <c r="B9" s="198">
        <v>0.20000000000000284</v>
      </c>
      <c r="C9" s="198">
        <v>0.19999999999999574</v>
      </c>
      <c r="D9" s="198">
        <v>0.20000000000000284</v>
      </c>
      <c r="E9" s="198">
        <v>0.19999999999999574</v>
      </c>
      <c r="F9" s="198">
        <v>0.20000000000000284</v>
      </c>
      <c r="G9" s="198">
        <v>0.20000000000000284</v>
      </c>
      <c r="H9" s="198">
        <v>0.19999999999999574</v>
      </c>
      <c r="I9" s="198">
        <v>0.20000000000000284</v>
      </c>
      <c r="J9" s="198">
        <v>0.19999999999999574</v>
      </c>
      <c r="K9" s="198">
        <v>0.20000000000000284</v>
      </c>
      <c r="L9" s="198">
        <v>0.20000000000000284</v>
      </c>
      <c r="M9" s="198">
        <v>0.19999999999999574</v>
      </c>
      <c r="N9" s="198">
        <v>0.20000000000000284</v>
      </c>
      <c r="O9" s="198">
        <v>0.19999999999999574</v>
      </c>
      <c r="P9" s="198">
        <v>0.20000000000000284</v>
      </c>
      <c r="Q9" s="198">
        <v>0.20000000000000284</v>
      </c>
      <c r="R9" s="198">
        <v>0.19999999999999574</v>
      </c>
      <c r="S9" s="198">
        <v>0.20000000000000284</v>
      </c>
      <c r="T9" s="198">
        <v>0.19999999999999574</v>
      </c>
      <c r="U9" s="198">
        <v>0.20000000000000284</v>
      </c>
      <c r="V9" s="198">
        <v>0.20000000000000284</v>
      </c>
      <c r="W9" s="635">
        <v>0</v>
      </c>
      <c r="X9" s="635">
        <v>0</v>
      </c>
      <c r="Y9" s="635">
        <v>0</v>
      </c>
      <c r="Z9" s="635">
        <v>0</v>
      </c>
      <c r="AA9" s="635">
        <v>0</v>
      </c>
      <c r="AB9" s="635">
        <v>0</v>
      </c>
      <c r="AC9" s="635">
        <v>0</v>
      </c>
      <c r="AD9" s="635">
        <v>0</v>
      </c>
      <c r="AE9" s="635">
        <v>0</v>
      </c>
    </row>
    <row r="10" spans="1:33">
      <c r="A10" s="92" t="s">
        <v>10</v>
      </c>
      <c r="B10" s="635">
        <v>-66.278000000000247</v>
      </c>
      <c r="C10" s="635">
        <v>-66.278000000000247</v>
      </c>
      <c r="D10" s="635">
        <v>-66.278000000000247</v>
      </c>
      <c r="E10" s="635">
        <v>-66.278000000000247</v>
      </c>
      <c r="F10" s="635">
        <v>-66.278000000000247</v>
      </c>
      <c r="G10" s="635">
        <v>-66.278000000000247</v>
      </c>
      <c r="H10" s="635">
        <v>-66.277999999998428</v>
      </c>
      <c r="I10" s="635">
        <v>-66.278000000000247</v>
      </c>
      <c r="J10" s="635">
        <v>-66.278000000000247</v>
      </c>
      <c r="K10" s="635">
        <v>-66.278000000000247</v>
      </c>
      <c r="L10" s="635">
        <v>-46.869000000000597</v>
      </c>
      <c r="M10" s="635">
        <v>-46.868999999998778</v>
      </c>
      <c r="N10" s="635">
        <v>-46.869000000000597</v>
      </c>
      <c r="O10" s="635">
        <v>-46.869000000000597</v>
      </c>
      <c r="P10" s="635">
        <v>-46.868999999998778</v>
      </c>
      <c r="Q10" s="635">
        <v>-46.869000000000597</v>
      </c>
      <c r="R10" s="635">
        <v>-46.869000000000597</v>
      </c>
      <c r="S10" s="635">
        <v>-46.868999999998778</v>
      </c>
      <c r="T10" s="635">
        <v>-46.869000000000597</v>
      </c>
      <c r="U10" s="635">
        <v>-46.869000000000597</v>
      </c>
      <c r="V10" s="635">
        <v>-13.217999999998938</v>
      </c>
      <c r="W10" s="635">
        <v>-13.218000000000757</v>
      </c>
      <c r="X10" s="635">
        <v>-13.218000000000757</v>
      </c>
      <c r="Y10" s="635">
        <v>-13.217999999998938</v>
      </c>
      <c r="Z10" s="635">
        <v>-13.218000000000757</v>
      </c>
      <c r="AA10" s="635">
        <v>-13.209999999999127</v>
      </c>
      <c r="AB10" s="635">
        <v>-13.220000000001164</v>
      </c>
      <c r="AC10" s="635">
        <v>-13.219999999999345</v>
      </c>
      <c r="AD10" s="635">
        <v>-13.209999999999127</v>
      </c>
      <c r="AE10" s="635">
        <v>-13.220000000001164</v>
      </c>
    </row>
    <row r="11" spans="1:33">
      <c r="A11" s="92" t="s">
        <v>9</v>
      </c>
      <c r="B11" s="635">
        <v>-42</v>
      </c>
      <c r="C11" s="635">
        <v>-42</v>
      </c>
      <c r="D11" s="635">
        <v>-42</v>
      </c>
      <c r="E11" s="635">
        <v>-42</v>
      </c>
      <c r="F11" s="635">
        <v>-42</v>
      </c>
      <c r="G11" s="635">
        <v>-42</v>
      </c>
      <c r="H11" s="635">
        <v>-42</v>
      </c>
      <c r="I11" s="635">
        <v>-42</v>
      </c>
      <c r="J11" s="635">
        <v>-42</v>
      </c>
      <c r="K11" s="635">
        <v>-42</v>
      </c>
      <c r="L11" s="635">
        <v>-42</v>
      </c>
      <c r="M11" s="635">
        <v>-42</v>
      </c>
      <c r="N11" s="635">
        <v>-42</v>
      </c>
      <c r="O11" s="635">
        <v>-42</v>
      </c>
      <c r="P11" s="635">
        <v>-42</v>
      </c>
      <c r="Q11" s="635">
        <v>-42</v>
      </c>
      <c r="R11" s="635">
        <v>-42</v>
      </c>
      <c r="S11" s="635">
        <v>-42</v>
      </c>
      <c r="T11" s="635">
        <v>-42</v>
      </c>
      <c r="U11" s="635">
        <v>-42</v>
      </c>
      <c r="V11" s="635">
        <v>-42</v>
      </c>
      <c r="W11" s="635">
        <v>-42</v>
      </c>
      <c r="X11" s="635">
        <v>-42</v>
      </c>
      <c r="Y11" s="635">
        <v>-42</v>
      </c>
      <c r="Z11" s="635">
        <v>-42</v>
      </c>
      <c r="AA11" s="635">
        <v>-42</v>
      </c>
      <c r="AB11" s="635">
        <v>-42</v>
      </c>
      <c r="AC11" s="635">
        <v>-42</v>
      </c>
      <c r="AD11" s="635">
        <v>-42</v>
      </c>
      <c r="AE11" s="635">
        <v>-42</v>
      </c>
    </row>
    <row r="12" spans="1:33">
      <c r="A12" s="92" t="s">
        <v>8</v>
      </c>
      <c r="B12" s="635">
        <v>8.5999999999998522E-2</v>
      </c>
      <c r="C12" s="635">
        <v>8.5999999999998522E-2</v>
      </c>
      <c r="D12" s="635">
        <v>8.6000000000005627E-2</v>
      </c>
      <c r="E12" s="635">
        <v>8.5999999999998522E-2</v>
      </c>
      <c r="F12" s="635">
        <v>8.5999999999998522E-2</v>
      </c>
      <c r="G12" s="635">
        <v>8.5999999999998522E-2</v>
      </c>
      <c r="H12" s="635">
        <v>8.5999999999998522E-2</v>
      </c>
      <c r="I12" s="635">
        <v>8.6000000000005627E-2</v>
      </c>
      <c r="J12" s="635">
        <v>8.5999999999998522E-2</v>
      </c>
      <c r="K12" s="635">
        <v>8.5999999999998522E-2</v>
      </c>
      <c r="L12" s="635">
        <v>-0.3539999999999992</v>
      </c>
      <c r="M12" s="635">
        <v>-0.3539999999999992</v>
      </c>
      <c r="N12" s="635">
        <v>-0.3539999999999992</v>
      </c>
      <c r="O12" s="635">
        <v>-0.3539999999999992</v>
      </c>
      <c r="P12" s="635">
        <v>-0.35400000000000631</v>
      </c>
      <c r="Q12" s="635">
        <v>-0.3539999999999992</v>
      </c>
      <c r="R12" s="635">
        <v>-0.3539999999999992</v>
      </c>
      <c r="S12" s="635">
        <v>-0.3539999999999992</v>
      </c>
      <c r="T12" s="635">
        <v>-0.3539999999999992</v>
      </c>
      <c r="U12" s="635">
        <v>-0.3539999999999992</v>
      </c>
      <c r="V12" s="635">
        <v>-1.8000000000000682E-2</v>
      </c>
      <c r="W12" s="635">
        <v>0</v>
      </c>
      <c r="X12" s="635">
        <v>0</v>
      </c>
      <c r="Y12" s="635">
        <v>-1.8000000000000682E-2</v>
      </c>
      <c r="Z12" s="635">
        <v>-1.8000000000000682E-2</v>
      </c>
      <c r="AA12" s="635">
        <v>-9.9999999999980105E-3</v>
      </c>
      <c r="AB12" s="635">
        <v>0.35999999999999943</v>
      </c>
      <c r="AC12" s="635">
        <v>3.9999999999999147E-2</v>
      </c>
      <c r="AD12" s="635">
        <v>3.9999999999999147E-2</v>
      </c>
      <c r="AE12" s="635">
        <v>4.0000000000006253E-2</v>
      </c>
    </row>
    <row r="13" spans="1:33">
      <c r="A13" s="92" t="s">
        <v>6</v>
      </c>
      <c r="B13" s="635">
        <v>-219</v>
      </c>
      <c r="C13" s="635">
        <v>-219</v>
      </c>
      <c r="D13" s="635">
        <v>-219</v>
      </c>
      <c r="E13" s="635">
        <v>-219</v>
      </c>
      <c r="F13" s="635">
        <v>-219</v>
      </c>
      <c r="G13" s="635">
        <v>-219</v>
      </c>
      <c r="H13" s="635">
        <v>-219</v>
      </c>
      <c r="I13" s="635">
        <v>-219</v>
      </c>
      <c r="J13" s="635">
        <v>-219</v>
      </c>
      <c r="K13" s="635">
        <v>-219</v>
      </c>
      <c r="L13" s="635">
        <v>-221.58600000000297</v>
      </c>
      <c r="M13" s="635">
        <v>-221.58599999999569</v>
      </c>
      <c r="N13" s="635">
        <v>-221.58600000000297</v>
      </c>
      <c r="O13" s="635">
        <v>-221.58599999999569</v>
      </c>
      <c r="P13" s="635">
        <v>-221.58600000000297</v>
      </c>
      <c r="Q13" s="635">
        <v>-221.58600000000297</v>
      </c>
      <c r="R13" s="635">
        <v>-221.58599999999569</v>
      </c>
      <c r="S13" s="635">
        <v>-221.58600000000297</v>
      </c>
      <c r="T13" s="635">
        <v>-221.58599999999569</v>
      </c>
      <c r="U13" s="635">
        <v>-221.58600000000297</v>
      </c>
      <c r="V13" s="635">
        <v>-206.42799999999988</v>
      </c>
      <c r="W13" s="635">
        <v>-206.42799999999988</v>
      </c>
      <c r="X13" s="635">
        <v>-206.42799999999988</v>
      </c>
      <c r="Y13" s="635">
        <v>-206.42799999999988</v>
      </c>
      <c r="Z13" s="635">
        <v>-206.42799999999988</v>
      </c>
      <c r="AA13" s="635">
        <v>-311.70999999999913</v>
      </c>
      <c r="AB13" s="635">
        <v>-221.69000000000233</v>
      </c>
      <c r="AC13" s="635">
        <v>-182.43000000000029</v>
      </c>
      <c r="AD13" s="635">
        <v>-258.05999999999767</v>
      </c>
      <c r="AE13" s="635">
        <v>-222.34999999999854</v>
      </c>
    </row>
    <row r="14" spans="1:33">
      <c r="A14" s="92" t="s">
        <v>5</v>
      </c>
      <c r="B14" s="635">
        <v>-71.008599999999205</v>
      </c>
      <c r="C14" s="635">
        <v>-71.008600000001024</v>
      </c>
      <c r="D14" s="635">
        <v>-71.008600000001024</v>
      </c>
      <c r="E14" s="635">
        <v>-71.008599999999205</v>
      </c>
      <c r="F14" s="635">
        <v>-71.008599999999205</v>
      </c>
      <c r="G14" s="635">
        <v>-71.008599999999205</v>
      </c>
      <c r="H14" s="635">
        <v>-71.008600000001024</v>
      </c>
      <c r="I14" s="635">
        <v>-71.008599999999205</v>
      </c>
      <c r="J14" s="635">
        <v>-71.008600000001024</v>
      </c>
      <c r="K14" s="635">
        <v>-71.008600000000115</v>
      </c>
      <c r="L14" s="635">
        <v>-71.009399999999914</v>
      </c>
      <c r="M14" s="635">
        <v>-71.009399999999914</v>
      </c>
      <c r="N14" s="635">
        <v>-71.009399999999005</v>
      </c>
      <c r="O14" s="635">
        <v>-71.009400000000824</v>
      </c>
      <c r="P14" s="635">
        <v>-71.009399999999914</v>
      </c>
      <c r="Q14" s="635">
        <v>-71.009400000000824</v>
      </c>
      <c r="R14" s="635">
        <v>-71.009399999999005</v>
      </c>
      <c r="S14" s="635">
        <v>-71.009399999999914</v>
      </c>
      <c r="T14" s="635">
        <v>-71.009399999999914</v>
      </c>
      <c r="U14" s="635">
        <v>-71.009400000001733</v>
      </c>
      <c r="V14" s="635">
        <v>-71.007999999997992</v>
      </c>
      <c r="W14" s="635">
        <v>-71.007999999999811</v>
      </c>
      <c r="X14" s="635">
        <v>-71.00800000000072</v>
      </c>
      <c r="Y14" s="635">
        <v>-71.00800000000072</v>
      </c>
      <c r="Z14" s="635">
        <v>-71.007999999999811</v>
      </c>
      <c r="AA14" s="635">
        <v>-71.010000000000218</v>
      </c>
      <c r="AB14" s="635">
        <v>-71.009999999999309</v>
      </c>
      <c r="AC14" s="635">
        <v>-71.010000000000218</v>
      </c>
      <c r="AD14" s="635">
        <v>-71.010000000000218</v>
      </c>
      <c r="AE14" s="635">
        <v>-71.010000000000218</v>
      </c>
    </row>
    <row r="15" spans="1:33">
      <c r="A15" s="92" t="s">
        <v>4</v>
      </c>
      <c r="B15" s="635">
        <v>0</v>
      </c>
      <c r="C15" s="635">
        <v>0</v>
      </c>
      <c r="D15" s="635">
        <v>0</v>
      </c>
      <c r="E15" s="635">
        <v>0</v>
      </c>
      <c r="F15" s="635">
        <v>0</v>
      </c>
      <c r="G15" s="635">
        <v>0</v>
      </c>
      <c r="H15" s="635">
        <v>0</v>
      </c>
      <c r="I15" s="635">
        <v>0</v>
      </c>
      <c r="J15" s="635">
        <v>0</v>
      </c>
      <c r="K15" s="635">
        <v>0</v>
      </c>
      <c r="L15" s="635">
        <v>0</v>
      </c>
      <c r="M15" s="635">
        <v>0</v>
      </c>
      <c r="N15" s="635">
        <v>0</v>
      </c>
      <c r="O15" s="635">
        <v>0</v>
      </c>
      <c r="P15" s="635">
        <v>0</v>
      </c>
      <c r="Q15" s="635">
        <v>0</v>
      </c>
      <c r="R15" s="635">
        <v>0</v>
      </c>
      <c r="S15" s="635">
        <v>0</v>
      </c>
      <c r="T15" s="635">
        <v>0</v>
      </c>
      <c r="U15" s="635">
        <v>0</v>
      </c>
      <c r="V15" s="635">
        <v>0</v>
      </c>
      <c r="W15" s="635">
        <v>0</v>
      </c>
      <c r="X15" s="635">
        <v>0</v>
      </c>
      <c r="Y15" s="635">
        <v>0</v>
      </c>
      <c r="Z15" s="635">
        <v>0</v>
      </c>
      <c r="AA15" s="635">
        <v>0</v>
      </c>
      <c r="AB15" s="635">
        <v>0</v>
      </c>
      <c r="AC15" s="635">
        <v>0</v>
      </c>
      <c r="AD15" s="635">
        <v>0</v>
      </c>
      <c r="AE15" s="635">
        <v>0</v>
      </c>
    </row>
    <row r="16" spans="1:33">
      <c r="A16" s="92" t="s">
        <v>3</v>
      </c>
      <c r="B16" s="635">
        <v>-36.400000000001455</v>
      </c>
      <c r="C16" s="635">
        <v>-36.399999999997817</v>
      </c>
      <c r="D16" s="635">
        <v>-36.400000000001455</v>
      </c>
      <c r="E16" s="635">
        <v>-36.399999999997817</v>
      </c>
      <c r="F16" s="635">
        <v>-36.400000000001455</v>
      </c>
      <c r="G16" s="635">
        <v>-36.400000000001455</v>
      </c>
      <c r="H16" s="635">
        <v>-36.399999999997817</v>
      </c>
      <c r="I16" s="635">
        <v>-36.400000000001455</v>
      </c>
      <c r="J16" s="635">
        <v>-36.399999999997817</v>
      </c>
      <c r="K16" s="635">
        <v>-36.400000000001455</v>
      </c>
      <c r="L16" s="635">
        <v>-36.400000000001455</v>
      </c>
      <c r="M16" s="635">
        <v>-36.399999999997817</v>
      </c>
      <c r="N16" s="635">
        <v>-36.400000000001455</v>
      </c>
      <c r="O16" s="635">
        <v>-36.399999999997817</v>
      </c>
      <c r="P16" s="635">
        <v>-36.400000000001455</v>
      </c>
      <c r="Q16" s="635">
        <v>-36.400000000001455</v>
      </c>
      <c r="R16" s="635">
        <v>-36.399999999997817</v>
      </c>
      <c r="S16" s="635">
        <v>-36.400000000001455</v>
      </c>
      <c r="T16" s="635">
        <v>-36.399999999997817</v>
      </c>
      <c r="U16" s="635">
        <v>-36.400000000001455</v>
      </c>
      <c r="V16" s="635">
        <v>-36.400000000001455</v>
      </c>
      <c r="W16" s="635">
        <v>-36.399999999997817</v>
      </c>
      <c r="X16" s="635">
        <v>-36.400000000001455</v>
      </c>
      <c r="Y16" s="635">
        <v>-36.399999999997817</v>
      </c>
      <c r="Z16" s="635">
        <v>-36.400000000001455</v>
      </c>
      <c r="AA16" s="635">
        <v>-36.400000000001455</v>
      </c>
      <c r="AB16" s="635">
        <v>-36.399999999997817</v>
      </c>
      <c r="AC16" s="635">
        <v>-36.400000000001455</v>
      </c>
      <c r="AD16" s="635">
        <v>-36.399999999997817</v>
      </c>
      <c r="AE16" s="635">
        <v>-36.400000000001455</v>
      </c>
    </row>
    <row r="17" spans="1:31">
      <c r="A17" s="92" t="s">
        <v>32</v>
      </c>
      <c r="B17" s="635">
        <v>-372</v>
      </c>
      <c r="C17" s="635">
        <v>-372</v>
      </c>
      <c r="D17" s="635">
        <v>-372</v>
      </c>
      <c r="E17" s="635">
        <v>-372</v>
      </c>
      <c r="F17" s="635">
        <v>-372</v>
      </c>
      <c r="G17" s="635">
        <v>-372</v>
      </c>
      <c r="H17" s="635">
        <v>-372</v>
      </c>
      <c r="I17" s="635">
        <v>-372</v>
      </c>
      <c r="J17" s="635">
        <v>-372</v>
      </c>
      <c r="K17" s="635">
        <v>-372</v>
      </c>
      <c r="L17" s="635">
        <v>-372</v>
      </c>
      <c r="M17" s="635">
        <v>-372</v>
      </c>
      <c r="N17" s="635">
        <v>-372</v>
      </c>
      <c r="O17" s="635">
        <v>-372</v>
      </c>
      <c r="P17" s="635">
        <v>-372</v>
      </c>
      <c r="Q17" s="635">
        <v>-372</v>
      </c>
      <c r="R17" s="635">
        <v>-372</v>
      </c>
      <c r="S17" s="635">
        <v>-372</v>
      </c>
      <c r="T17" s="635">
        <v>-372</v>
      </c>
      <c r="U17" s="635">
        <v>-372</v>
      </c>
      <c r="V17" s="635">
        <v>-372.00200000000041</v>
      </c>
      <c r="W17" s="635">
        <v>-372.00200000000041</v>
      </c>
      <c r="X17" s="635">
        <v>-372.00200000000041</v>
      </c>
      <c r="Y17" s="635">
        <v>-372.00200000000041</v>
      </c>
      <c r="Z17" s="635">
        <v>-372.00200000000041</v>
      </c>
      <c r="AA17" s="635">
        <v>-469</v>
      </c>
      <c r="AB17" s="635">
        <v>-469</v>
      </c>
      <c r="AC17" s="635">
        <v>-469</v>
      </c>
      <c r="AD17" s="635">
        <v>-469</v>
      </c>
      <c r="AE17" s="635">
        <v>-469</v>
      </c>
    </row>
    <row r="18" spans="1:31">
      <c r="A18" s="92" t="s">
        <v>1</v>
      </c>
      <c r="B18" s="635">
        <v>-35.80000000000291</v>
      </c>
      <c r="C18" s="635">
        <v>-35.799999999995634</v>
      </c>
      <c r="D18" s="635">
        <v>-35.80000000000291</v>
      </c>
      <c r="E18" s="635">
        <v>-35.799999999995634</v>
      </c>
      <c r="F18" s="635">
        <v>-35.80000000000291</v>
      </c>
      <c r="G18" s="635">
        <v>-35.80000000000291</v>
      </c>
      <c r="H18" s="635">
        <v>-35.799999999995634</v>
      </c>
      <c r="I18" s="635">
        <v>-35.80000000000291</v>
      </c>
      <c r="J18" s="635">
        <v>-35.799999999995634</v>
      </c>
      <c r="K18" s="635">
        <v>-35.80000000000291</v>
      </c>
      <c r="L18" s="635">
        <v>-35.80000000000291</v>
      </c>
      <c r="M18" s="635">
        <v>-35.799999999995634</v>
      </c>
      <c r="N18" s="635">
        <v>-35.80000000000291</v>
      </c>
      <c r="O18" s="635">
        <v>-35.799999999995634</v>
      </c>
      <c r="P18" s="635">
        <v>-35.80000000000291</v>
      </c>
      <c r="Q18" s="635">
        <v>-35.80000000000291</v>
      </c>
      <c r="R18" s="635">
        <v>-35.799999999995634</v>
      </c>
      <c r="S18" s="635">
        <v>-35.80000000000291</v>
      </c>
      <c r="T18" s="635">
        <v>-35.799999999995634</v>
      </c>
      <c r="U18" s="635">
        <v>-35.80000000000291</v>
      </c>
      <c r="V18" s="635">
        <v>-188.18000000000029</v>
      </c>
      <c r="W18" s="635">
        <v>-188.18000000000029</v>
      </c>
      <c r="X18" s="635">
        <v>-188.18000000000029</v>
      </c>
      <c r="Y18" s="635">
        <v>-188.18000000000029</v>
      </c>
      <c r="Z18" s="635">
        <v>-188.18000000000029</v>
      </c>
      <c r="AA18" s="635">
        <v>-188.29999999999563</v>
      </c>
      <c r="AB18" s="635">
        <v>-188.13000000000466</v>
      </c>
      <c r="AC18" s="635">
        <v>-188.20999999999913</v>
      </c>
      <c r="AD18" s="635">
        <v>-188.22000000000116</v>
      </c>
      <c r="AE18" s="635">
        <v>-188.20999999999913</v>
      </c>
    </row>
    <row r="19" spans="1:31">
      <c r="A19" s="92" t="s">
        <v>0</v>
      </c>
      <c r="B19" s="635">
        <v>-46.069999999999709</v>
      </c>
      <c r="C19" s="635">
        <v>-46.069999999999709</v>
      </c>
      <c r="D19" s="635">
        <v>-46.069999999999709</v>
      </c>
      <c r="E19" s="635">
        <v>-46.069999999999709</v>
      </c>
      <c r="F19" s="635">
        <v>-46.069999999999709</v>
      </c>
      <c r="G19" s="635">
        <v>-46.070000000003347</v>
      </c>
      <c r="H19" s="635">
        <v>-46.069999999999709</v>
      </c>
      <c r="I19" s="635">
        <v>-46.069999999999709</v>
      </c>
      <c r="J19" s="635">
        <v>-46.069999999999709</v>
      </c>
      <c r="K19" s="635">
        <v>-46.069999999999709</v>
      </c>
      <c r="L19" s="635">
        <v>-46.069999999999709</v>
      </c>
      <c r="M19" s="635">
        <v>-46.069999999999709</v>
      </c>
      <c r="N19" s="635">
        <v>-46.069999999999709</v>
      </c>
      <c r="O19" s="635">
        <v>-46.069999999999709</v>
      </c>
      <c r="P19" s="635">
        <v>-46.069999999999709</v>
      </c>
      <c r="Q19" s="635">
        <v>-46.069999999999709</v>
      </c>
      <c r="R19" s="635">
        <v>-46.069999999999709</v>
      </c>
      <c r="S19" s="635">
        <v>-46.070000000003347</v>
      </c>
      <c r="T19" s="635">
        <v>-46.069999999999709</v>
      </c>
      <c r="U19" s="635">
        <v>-46.069999999999709</v>
      </c>
      <c r="V19" s="635">
        <v>-46.069999999999709</v>
      </c>
      <c r="W19" s="635">
        <v>0</v>
      </c>
      <c r="X19" s="635">
        <v>-46.069999999999709</v>
      </c>
      <c r="Y19" s="635">
        <v>-46.069999999999709</v>
      </c>
      <c r="Z19" s="635">
        <v>-46.069999999999709</v>
      </c>
      <c r="AA19" s="635">
        <v>-46.069999999999709</v>
      </c>
      <c r="AB19" s="635">
        <v>-46.069999999999709</v>
      </c>
      <c r="AC19" s="635">
        <v>-46.069999999999709</v>
      </c>
      <c r="AD19" s="635">
        <v>-46.069999999999709</v>
      </c>
      <c r="AE19" s="635">
        <v>-46.069999999999709</v>
      </c>
    </row>
    <row r="20" spans="1:31">
      <c r="A20" s="92" t="s">
        <v>232</v>
      </c>
      <c r="B20" s="635">
        <v>-1834.4115999999922</v>
      </c>
      <c r="C20" s="635">
        <v>-1834.4116000000504</v>
      </c>
      <c r="D20" s="635">
        <v>-1834.4115999999922</v>
      </c>
      <c r="E20" s="635">
        <v>-1834.4115999999922</v>
      </c>
      <c r="F20" s="635">
        <v>-1834.411599999934</v>
      </c>
      <c r="G20" s="635">
        <v>-1834.4115999999922</v>
      </c>
      <c r="H20" s="635">
        <v>-1834.4115999999922</v>
      </c>
      <c r="I20" s="635">
        <v>-1834.4116000000504</v>
      </c>
      <c r="J20" s="635">
        <v>-1834.4116000000504</v>
      </c>
      <c r="K20" s="635">
        <v>-1834.4115999999922</v>
      </c>
      <c r="L20" s="635">
        <v>-2217.6723999999813</v>
      </c>
      <c r="M20" s="635">
        <v>-2217.6723999999231</v>
      </c>
      <c r="N20" s="635">
        <v>-2217.6724000000977</v>
      </c>
      <c r="O20" s="635">
        <v>-2217.6723999999813</v>
      </c>
      <c r="P20" s="635">
        <v>-2217.6723999999231</v>
      </c>
      <c r="Q20" s="635">
        <v>-2217.6724000000395</v>
      </c>
      <c r="R20" s="635">
        <v>-2217.6724000000395</v>
      </c>
      <c r="S20" s="635">
        <v>-2217.6723999999813</v>
      </c>
      <c r="T20" s="635">
        <v>-2217.6723999999813</v>
      </c>
      <c r="U20" s="635">
        <v>-2217.6723999999231</v>
      </c>
      <c r="V20" s="635">
        <v>-2749.2860000000801</v>
      </c>
      <c r="W20" s="635">
        <v>-2749.2860000000219</v>
      </c>
      <c r="X20" s="635">
        <v>-2749.2859999999055</v>
      </c>
      <c r="Y20" s="635">
        <v>-2749.2860000000801</v>
      </c>
      <c r="Z20" s="635">
        <v>-2749.2860000000219</v>
      </c>
      <c r="AA20" s="635">
        <v>-2951.679999999993</v>
      </c>
      <c r="AB20" s="635">
        <v>-2861.1100000000442</v>
      </c>
      <c r="AC20" s="635">
        <v>-2822.2599999999511</v>
      </c>
      <c r="AD20" s="635">
        <v>-2897.9099999999744</v>
      </c>
      <c r="AE20" s="635">
        <v>-2862.1799999999348</v>
      </c>
    </row>
    <row r="21" spans="1:31">
      <c r="A21" s="17"/>
      <c r="B21" s="43"/>
      <c r="C21" s="43"/>
      <c r="D21" s="43"/>
      <c r="E21" s="43"/>
      <c r="F21" s="43"/>
      <c r="G21" s="43"/>
      <c r="H21" s="43"/>
      <c r="I21" s="43"/>
      <c r="J21" s="43"/>
      <c r="K21" s="43"/>
      <c r="L21" s="43"/>
      <c r="M21" s="43"/>
      <c r="N21" s="43"/>
      <c r="O21" s="43"/>
      <c r="P21" s="43"/>
      <c r="Q21" s="43"/>
      <c r="R21" s="43"/>
      <c r="S21" s="43"/>
      <c r="T21" s="43"/>
      <c r="U21" s="43"/>
      <c r="V21" s="43"/>
    </row>
    <row r="22" spans="1:31">
      <c r="A22" s="18" t="s">
        <v>20</v>
      </c>
    </row>
    <row r="24" spans="1:31">
      <c r="A24" s="147" t="s">
        <v>581</v>
      </c>
    </row>
  </sheetData>
  <hyperlinks>
    <hyperlink ref="AG3" location="Content!A1" display="Back to content page" xr:uid="{00000000-0004-0000-4101-000000000000}"/>
  </hyperlinks>
  <pageMargins left="0.7" right="0.7" top="0.75" bottom="0.75" header="0.3" footer="0.3"/>
  <pageSetup paperSize="9" orientation="portrait" r:id="rId1"/>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1-000000000000}">
  <sheetPr codeName="Sheet324"/>
  <dimension ref="A1:AJ29"/>
  <sheetViews>
    <sheetView zoomScale="93" zoomScaleNormal="93" workbookViewId="0">
      <selection activeCell="AC13" sqref="AC13"/>
    </sheetView>
  </sheetViews>
  <sheetFormatPr defaultRowHeight="14.4"/>
  <cols>
    <col min="1" max="1" width="33.77734375" bestFit="1" customWidth="1"/>
    <col min="2" max="20" width="9.77734375" hidden="1" customWidth="1"/>
    <col min="21" max="25" width="9.77734375" customWidth="1"/>
    <col min="26" max="32" width="10.44140625" customWidth="1"/>
  </cols>
  <sheetData>
    <row r="1" spans="1:36">
      <c r="A1" s="44" t="s">
        <v>539</v>
      </c>
      <c r="B1" s="43"/>
      <c r="C1" s="43"/>
      <c r="D1" s="43"/>
      <c r="E1" s="43"/>
      <c r="F1" s="43"/>
      <c r="G1" s="43"/>
      <c r="H1" s="43"/>
      <c r="I1" s="43"/>
      <c r="J1" s="43"/>
      <c r="K1" s="43"/>
      <c r="L1" s="43"/>
      <c r="M1" s="43"/>
      <c r="N1" s="43"/>
      <c r="O1" s="43"/>
      <c r="P1" s="43"/>
      <c r="Q1" s="43"/>
      <c r="R1" s="43"/>
      <c r="S1" s="43"/>
      <c r="T1" s="43"/>
      <c r="U1" s="43"/>
      <c r="V1" s="43"/>
      <c r="W1" s="43"/>
    </row>
    <row r="2" spans="1:36">
      <c r="A2" s="13"/>
      <c r="B2" s="43"/>
      <c r="C2" s="43"/>
      <c r="D2" s="43"/>
      <c r="E2" s="43"/>
      <c r="F2" s="43"/>
      <c r="G2" s="43"/>
      <c r="H2" s="43"/>
      <c r="I2" s="43"/>
      <c r="J2" s="43"/>
      <c r="K2" s="43"/>
      <c r="L2" s="43"/>
      <c r="M2" s="43"/>
      <c r="N2" s="43"/>
      <c r="O2" s="43"/>
      <c r="P2" s="43"/>
      <c r="Q2" s="43"/>
      <c r="R2" s="43"/>
      <c r="S2" s="43"/>
      <c r="T2" s="43"/>
      <c r="U2" s="43"/>
      <c r="V2" s="43"/>
      <c r="W2" s="43"/>
    </row>
    <row r="3" spans="1:36" ht="15.75" customHeight="1">
      <c r="A3" s="842" t="s">
        <v>14</v>
      </c>
      <c r="B3" s="882" t="s">
        <v>254</v>
      </c>
      <c r="C3" s="883"/>
      <c r="D3" s="883"/>
      <c r="E3" s="883"/>
      <c r="F3" s="883"/>
      <c r="G3" s="883"/>
      <c r="H3" s="883"/>
      <c r="I3" s="883"/>
      <c r="J3" s="883"/>
      <c r="K3" s="883"/>
      <c r="L3" s="883"/>
      <c r="M3" s="883"/>
      <c r="N3" s="883"/>
      <c r="O3" s="883"/>
      <c r="P3" s="883"/>
      <c r="Q3" s="883"/>
      <c r="R3" s="883"/>
      <c r="S3" s="883"/>
      <c r="T3" s="883"/>
      <c r="U3" s="883"/>
      <c r="V3" s="883"/>
      <c r="W3" s="883"/>
      <c r="X3" s="883"/>
      <c r="Y3" s="883"/>
      <c r="Z3" s="883"/>
      <c r="AA3" s="883"/>
      <c r="AB3" s="883"/>
      <c r="AC3" s="883"/>
      <c r="AD3" s="883"/>
      <c r="AE3" s="883"/>
      <c r="AF3" s="883"/>
    </row>
    <row r="4" spans="1:36" ht="15" customHeight="1">
      <c r="A4" s="842"/>
      <c r="B4" s="96">
        <v>1990</v>
      </c>
      <c r="C4" s="96">
        <v>1991</v>
      </c>
      <c r="D4" s="96">
        <v>1992</v>
      </c>
      <c r="E4" s="96">
        <v>1993</v>
      </c>
      <c r="F4" s="96">
        <v>1994</v>
      </c>
      <c r="G4" s="96">
        <v>1995</v>
      </c>
      <c r="H4" s="96">
        <v>1996</v>
      </c>
      <c r="I4" s="96">
        <v>1997</v>
      </c>
      <c r="J4" s="96">
        <v>1998</v>
      </c>
      <c r="K4" s="96">
        <v>1999</v>
      </c>
      <c r="L4" s="96">
        <v>2000</v>
      </c>
      <c r="M4" s="96">
        <v>2001</v>
      </c>
      <c r="N4" s="96">
        <v>2002</v>
      </c>
      <c r="O4" s="96">
        <v>2003</v>
      </c>
      <c r="P4" s="96">
        <v>2004</v>
      </c>
      <c r="Q4" s="96">
        <v>2005</v>
      </c>
      <c r="R4" s="96">
        <v>2006</v>
      </c>
      <c r="S4" s="96">
        <v>2007</v>
      </c>
      <c r="T4" s="96">
        <v>2008</v>
      </c>
      <c r="U4" s="96">
        <v>2009</v>
      </c>
      <c r="V4" s="96">
        <v>2010</v>
      </c>
      <c r="W4" s="96">
        <v>2011</v>
      </c>
      <c r="X4" s="96">
        <v>2012</v>
      </c>
      <c r="Y4" s="214">
        <v>2013</v>
      </c>
      <c r="Z4" s="214">
        <v>2014</v>
      </c>
      <c r="AA4" s="214">
        <v>2015</v>
      </c>
      <c r="AB4" s="214">
        <v>2016</v>
      </c>
      <c r="AC4" s="214">
        <v>2017</v>
      </c>
      <c r="AD4" s="214">
        <v>2018</v>
      </c>
      <c r="AE4" s="214">
        <v>2019</v>
      </c>
      <c r="AF4" s="214">
        <v>2020</v>
      </c>
      <c r="AH4" s="1" t="s">
        <v>528</v>
      </c>
    </row>
    <row r="5" spans="1:36">
      <c r="A5" s="92" t="s">
        <v>13</v>
      </c>
      <c r="B5" s="197">
        <v>124670</v>
      </c>
      <c r="C5" s="197">
        <v>124670</v>
      </c>
      <c r="D5" s="197">
        <v>124670</v>
      </c>
      <c r="E5" s="197">
        <v>124670</v>
      </c>
      <c r="F5" s="197">
        <v>124670</v>
      </c>
      <c r="G5" s="197">
        <v>124670</v>
      </c>
      <c r="H5" s="197">
        <v>124670</v>
      </c>
      <c r="I5" s="197">
        <v>124670</v>
      </c>
      <c r="J5" s="197">
        <v>124670</v>
      </c>
      <c r="K5" s="197">
        <v>124670</v>
      </c>
      <c r="L5" s="197">
        <v>124670</v>
      </c>
      <c r="M5" s="197">
        <v>124670</v>
      </c>
      <c r="N5" s="197">
        <v>124670</v>
      </c>
      <c r="O5" s="197">
        <v>124670</v>
      </c>
      <c r="P5" s="197">
        <v>124670</v>
      </c>
      <c r="Q5" s="197">
        <v>124670</v>
      </c>
      <c r="R5" s="197">
        <v>124670</v>
      </c>
      <c r="S5" s="197">
        <v>124670</v>
      </c>
      <c r="T5" s="197">
        <v>124670</v>
      </c>
      <c r="U5" s="197">
        <v>124670</v>
      </c>
      <c r="V5" s="197">
        <v>124670</v>
      </c>
      <c r="W5" s="197">
        <v>124670</v>
      </c>
      <c r="X5" s="197">
        <v>124670</v>
      </c>
      <c r="Y5" s="197">
        <v>124670</v>
      </c>
      <c r="Z5" s="197">
        <v>124670</v>
      </c>
      <c r="AA5" s="197">
        <v>124670</v>
      </c>
      <c r="AB5" s="197">
        <v>124670</v>
      </c>
      <c r="AC5" s="197">
        <v>124670</v>
      </c>
      <c r="AD5" s="197">
        <v>124670</v>
      </c>
      <c r="AE5" s="197">
        <v>124670</v>
      </c>
      <c r="AF5" s="197">
        <v>124670</v>
      </c>
      <c r="AJ5" s="321"/>
    </row>
    <row r="6" spans="1:36">
      <c r="A6" s="92" t="s">
        <v>12</v>
      </c>
      <c r="B6" s="197">
        <v>56673</v>
      </c>
      <c r="C6" s="197">
        <v>56673</v>
      </c>
      <c r="D6" s="197">
        <v>56673</v>
      </c>
      <c r="E6" s="197">
        <v>56673</v>
      </c>
      <c r="F6" s="197">
        <v>56673</v>
      </c>
      <c r="G6" s="197">
        <v>56673</v>
      </c>
      <c r="H6" s="197">
        <v>56673</v>
      </c>
      <c r="I6" s="197">
        <v>56673</v>
      </c>
      <c r="J6" s="197">
        <v>56673</v>
      </c>
      <c r="K6" s="197">
        <v>56673</v>
      </c>
      <c r="L6" s="197">
        <v>56673</v>
      </c>
      <c r="M6" s="197">
        <v>56673</v>
      </c>
      <c r="N6" s="197">
        <v>56673</v>
      </c>
      <c r="O6" s="197">
        <v>56673</v>
      </c>
      <c r="P6" s="197">
        <v>56673</v>
      </c>
      <c r="Q6" s="197">
        <v>56673</v>
      </c>
      <c r="R6" s="197">
        <v>56673</v>
      </c>
      <c r="S6" s="197">
        <v>56673</v>
      </c>
      <c r="T6" s="197">
        <v>56673</v>
      </c>
      <c r="U6" s="197">
        <v>56673</v>
      </c>
      <c r="V6" s="197">
        <v>56673</v>
      </c>
      <c r="W6" s="197">
        <v>56673</v>
      </c>
      <c r="X6" s="197">
        <v>56673</v>
      </c>
      <c r="Y6" s="197">
        <v>56673</v>
      </c>
      <c r="Z6" s="197">
        <v>56673</v>
      </c>
      <c r="AA6" s="197">
        <v>56673</v>
      </c>
      <c r="AB6" s="197">
        <v>56673</v>
      </c>
      <c r="AC6" s="197">
        <v>56673</v>
      </c>
      <c r="AD6" s="197">
        <v>56673</v>
      </c>
      <c r="AE6" s="197">
        <v>56673</v>
      </c>
      <c r="AF6" s="197">
        <v>56673</v>
      </c>
      <c r="AH6" s="33"/>
      <c r="AJ6" s="321"/>
    </row>
    <row r="7" spans="1:36">
      <c r="A7" s="92" t="s">
        <v>483</v>
      </c>
      <c r="B7" s="197">
        <v>186.1</v>
      </c>
      <c r="C7" s="197">
        <v>186.1</v>
      </c>
      <c r="D7" s="197">
        <v>186.1</v>
      </c>
      <c r="E7" s="197">
        <v>186.1</v>
      </c>
      <c r="F7" s="197">
        <v>186.1</v>
      </c>
      <c r="G7" s="197">
        <v>186.1</v>
      </c>
      <c r="H7" s="197">
        <v>186.1</v>
      </c>
      <c r="I7" s="197">
        <v>186.1</v>
      </c>
      <c r="J7" s="197">
        <v>186.1</v>
      </c>
      <c r="K7" s="197">
        <v>186.1</v>
      </c>
      <c r="L7" s="197">
        <v>186.1</v>
      </c>
      <c r="M7" s="197">
        <v>186.1</v>
      </c>
      <c r="N7" s="197">
        <v>186.1</v>
      </c>
      <c r="O7" s="197">
        <v>186.1</v>
      </c>
      <c r="P7" s="197">
        <v>186.1</v>
      </c>
      <c r="Q7" s="197">
        <v>186.1</v>
      </c>
      <c r="R7" s="197">
        <v>186.1</v>
      </c>
      <c r="S7" s="197">
        <v>186.1</v>
      </c>
      <c r="T7" s="197">
        <v>186.1</v>
      </c>
      <c r="U7" s="197">
        <v>186.1</v>
      </c>
      <c r="V7" s="197">
        <v>186.1</v>
      </c>
      <c r="W7" s="197">
        <v>186.1</v>
      </c>
      <c r="X7" s="197">
        <v>186.1</v>
      </c>
      <c r="Y7" s="197">
        <v>186.1</v>
      </c>
      <c r="Z7" s="197">
        <v>186.1</v>
      </c>
      <c r="AA7" s="197">
        <v>186.1</v>
      </c>
      <c r="AB7" s="197">
        <v>186.1</v>
      </c>
      <c r="AC7" s="197">
        <v>186.1</v>
      </c>
      <c r="AD7" s="197">
        <v>186.1</v>
      </c>
      <c r="AE7" s="197">
        <v>186.1</v>
      </c>
      <c r="AF7" s="197">
        <v>186.1</v>
      </c>
      <c r="AH7" s="33"/>
      <c r="AJ7" s="321"/>
    </row>
    <row r="8" spans="1:36">
      <c r="A8" s="28" t="s">
        <v>89</v>
      </c>
      <c r="B8" s="197">
        <v>226705</v>
      </c>
      <c r="C8" s="197">
        <v>226705</v>
      </c>
      <c r="D8" s="197">
        <v>226705</v>
      </c>
      <c r="E8" s="197">
        <v>226705</v>
      </c>
      <c r="F8" s="197">
        <v>226705</v>
      </c>
      <c r="G8" s="197">
        <v>226705</v>
      </c>
      <c r="H8" s="197">
        <v>226705</v>
      </c>
      <c r="I8" s="197">
        <v>226705</v>
      </c>
      <c r="J8" s="197">
        <v>226705</v>
      </c>
      <c r="K8" s="197">
        <v>226705</v>
      </c>
      <c r="L8" s="197">
        <v>226705</v>
      </c>
      <c r="M8" s="197">
        <v>226705</v>
      </c>
      <c r="N8" s="197">
        <v>226705</v>
      </c>
      <c r="O8" s="197">
        <v>226705</v>
      </c>
      <c r="P8" s="197">
        <v>226705</v>
      </c>
      <c r="Q8" s="197">
        <v>226705</v>
      </c>
      <c r="R8" s="197">
        <v>226705</v>
      </c>
      <c r="S8" s="197">
        <v>226705</v>
      </c>
      <c r="T8" s="197">
        <v>226705</v>
      </c>
      <c r="U8" s="197">
        <v>226705</v>
      </c>
      <c r="V8" s="197">
        <v>226705</v>
      </c>
      <c r="W8" s="197">
        <v>226705</v>
      </c>
      <c r="X8" s="197">
        <v>226705</v>
      </c>
      <c r="Y8" s="197">
        <v>226705</v>
      </c>
      <c r="Z8" s="197">
        <v>226705</v>
      </c>
      <c r="AA8" s="197">
        <v>226705</v>
      </c>
      <c r="AB8" s="197">
        <v>226705</v>
      </c>
      <c r="AC8" s="197">
        <v>226705</v>
      </c>
      <c r="AD8" s="197">
        <v>226705</v>
      </c>
      <c r="AE8" s="197">
        <v>226705</v>
      </c>
      <c r="AF8" s="197">
        <v>226705</v>
      </c>
      <c r="AJ8" s="321"/>
    </row>
    <row r="9" spans="1:36">
      <c r="A9" s="92" t="s">
        <v>482</v>
      </c>
      <c r="B9" s="197">
        <v>1720</v>
      </c>
      <c r="C9" s="197">
        <v>1720</v>
      </c>
      <c r="D9" s="197">
        <v>1720</v>
      </c>
      <c r="E9" s="197">
        <v>1720</v>
      </c>
      <c r="F9" s="197">
        <v>1720</v>
      </c>
      <c r="G9" s="197">
        <v>1720</v>
      </c>
      <c r="H9" s="197">
        <v>1720</v>
      </c>
      <c r="I9" s="197">
        <v>1720</v>
      </c>
      <c r="J9" s="197">
        <v>1720</v>
      </c>
      <c r="K9" s="197">
        <v>1720</v>
      </c>
      <c r="L9" s="197">
        <v>1720</v>
      </c>
      <c r="M9" s="197">
        <v>1720</v>
      </c>
      <c r="N9" s="197">
        <v>1720</v>
      </c>
      <c r="O9" s="197">
        <v>1720</v>
      </c>
      <c r="P9" s="197">
        <v>1720</v>
      </c>
      <c r="Q9" s="197">
        <v>1720</v>
      </c>
      <c r="R9" s="197">
        <v>1720</v>
      </c>
      <c r="S9" s="197">
        <v>1720</v>
      </c>
      <c r="T9" s="197">
        <v>1720</v>
      </c>
      <c r="U9" s="197">
        <v>1720</v>
      </c>
      <c r="V9" s="197">
        <v>1720</v>
      </c>
      <c r="W9" s="197">
        <v>1720</v>
      </c>
      <c r="X9" s="197">
        <v>1720</v>
      </c>
      <c r="Y9" s="197">
        <v>1720</v>
      </c>
      <c r="Z9" s="197">
        <v>1720</v>
      </c>
      <c r="AA9" s="197">
        <v>1720</v>
      </c>
      <c r="AB9" s="197">
        <v>1720</v>
      </c>
      <c r="AC9" s="197">
        <v>1720</v>
      </c>
      <c r="AD9" s="197">
        <v>1720</v>
      </c>
      <c r="AE9" s="197">
        <v>1720</v>
      </c>
      <c r="AF9" s="197">
        <v>1720</v>
      </c>
      <c r="AG9" t="s">
        <v>15</v>
      </c>
      <c r="AJ9" s="321"/>
    </row>
    <row r="10" spans="1:36">
      <c r="A10" s="92" t="s">
        <v>11</v>
      </c>
      <c r="B10" s="197">
        <v>3036</v>
      </c>
      <c r="C10" s="197">
        <v>3036</v>
      </c>
      <c r="D10" s="197">
        <v>3036</v>
      </c>
      <c r="E10" s="197">
        <v>3036</v>
      </c>
      <c r="F10" s="197">
        <v>3036</v>
      </c>
      <c r="G10" s="197">
        <v>3036</v>
      </c>
      <c r="H10" s="197">
        <v>3036</v>
      </c>
      <c r="I10" s="197">
        <v>3036</v>
      </c>
      <c r="J10" s="197">
        <v>3036</v>
      </c>
      <c r="K10" s="197">
        <v>3036</v>
      </c>
      <c r="L10" s="197">
        <v>3036</v>
      </c>
      <c r="M10" s="197">
        <v>3036</v>
      </c>
      <c r="N10" s="197">
        <v>3036</v>
      </c>
      <c r="O10" s="197">
        <v>3036</v>
      </c>
      <c r="P10" s="197">
        <v>3036</v>
      </c>
      <c r="Q10" s="197">
        <v>3036</v>
      </c>
      <c r="R10" s="197">
        <v>3036</v>
      </c>
      <c r="S10" s="197">
        <v>3036</v>
      </c>
      <c r="T10" s="197">
        <v>3036</v>
      </c>
      <c r="U10" s="197">
        <v>3036</v>
      </c>
      <c r="V10" s="197">
        <v>3036</v>
      </c>
      <c r="W10" s="197">
        <v>3036</v>
      </c>
      <c r="X10" s="197">
        <v>3036</v>
      </c>
      <c r="Y10" s="197">
        <v>3036</v>
      </c>
      <c r="Z10" s="197">
        <v>3036</v>
      </c>
      <c r="AA10" s="197">
        <v>3036</v>
      </c>
      <c r="AB10" s="197">
        <v>3036</v>
      </c>
      <c r="AC10" s="197">
        <v>3036</v>
      </c>
      <c r="AD10" s="197">
        <v>3036</v>
      </c>
      <c r="AE10" s="197">
        <v>3036</v>
      </c>
      <c r="AF10" s="197">
        <v>3036</v>
      </c>
      <c r="AJ10" s="321"/>
    </row>
    <row r="11" spans="1:36">
      <c r="A11" s="92" t="s">
        <v>10</v>
      </c>
      <c r="B11" s="197">
        <v>58154</v>
      </c>
      <c r="C11" s="197">
        <v>58154</v>
      </c>
      <c r="D11" s="197">
        <v>58154</v>
      </c>
      <c r="E11" s="197">
        <v>58154</v>
      </c>
      <c r="F11" s="197">
        <v>58154</v>
      </c>
      <c r="G11" s="197">
        <v>58154</v>
      </c>
      <c r="H11" s="197">
        <v>58154</v>
      </c>
      <c r="I11" s="197">
        <v>58154</v>
      </c>
      <c r="J11" s="197">
        <v>58154</v>
      </c>
      <c r="K11" s="197">
        <v>58154</v>
      </c>
      <c r="L11" s="197">
        <v>58154</v>
      </c>
      <c r="M11" s="197">
        <v>58154</v>
      </c>
      <c r="N11" s="197">
        <v>58154</v>
      </c>
      <c r="O11" s="197">
        <v>58154</v>
      </c>
      <c r="P11" s="197">
        <v>58154</v>
      </c>
      <c r="Q11" s="197">
        <v>58154</v>
      </c>
      <c r="R11" s="197">
        <v>58154</v>
      </c>
      <c r="S11" s="197">
        <v>58154</v>
      </c>
      <c r="T11" s="197">
        <v>58154</v>
      </c>
      <c r="U11" s="197">
        <v>58154</v>
      </c>
      <c r="V11" s="197">
        <v>58154</v>
      </c>
      <c r="W11" s="197">
        <v>58154</v>
      </c>
      <c r="X11" s="197">
        <v>58154</v>
      </c>
      <c r="Y11" s="197">
        <v>58154</v>
      </c>
      <c r="Z11" s="197">
        <v>58154</v>
      </c>
      <c r="AA11" s="197">
        <v>58180</v>
      </c>
      <c r="AB11" s="197">
        <v>58180</v>
      </c>
      <c r="AC11" s="197">
        <v>58180</v>
      </c>
      <c r="AD11" s="197">
        <v>58180</v>
      </c>
      <c r="AE11" s="197">
        <v>58180</v>
      </c>
      <c r="AF11" s="197">
        <v>58180</v>
      </c>
      <c r="AJ11" s="321"/>
    </row>
    <row r="12" spans="1:36">
      <c r="A12" s="92" t="s">
        <v>9</v>
      </c>
      <c r="B12" s="197">
        <v>9428</v>
      </c>
      <c r="C12" s="197">
        <v>9428</v>
      </c>
      <c r="D12" s="197">
        <v>9428</v>
      </c>
      <c r="E12" s="197">
        <v>9428</v>
      </c>
      <c r="F12" s="197">
        <v>9428</v>
      </c>
      <c r="G12" s="197">
        <v>9428</v>
      </c>
      <c r="H12" s="197">
        <v>9428</v>
      </c>
      <c r="I12" s="197">
        <v>9428</v>
      </c>
      <c r="J12" s="197">
        <v>9428</v>
      </c>
      <c r="K12" s="197">
        <v>9428</v>
      </c>
      <c r="L12" s="197">
        <v>9428</v>
      </c>
      <c r="M12" s="197">
        <v>9428</v>
      </c>
      <c r="N12" s="197">
        <v>9428</v>
      </c>
      <c r="O12" s="197">
        <v>9428</v>
      </c>
      <c r="P12" s="197">
        <v>9428</v>
      </c>
      <c r="Q12" s="197">
        <v>9428</v>
      </c>
      <c r="R12" s="197">
        <v>9428</v>
      </c>
      <c r="S12" s="197">
        <v>9428</v>
      </c>
      <c r="T12" s="197">
        <v>9428</v>
      </c>
      <c r="U12" s="197">
        <v>9428</v>
      </c>
      <c r="V12" s="197">
        <v>9428</v>
      </c>
      <c r="W12" s="197">
        <v>9428</v>
      </c>
      <c r="X12" s="197">
        <v>9428</v>
      </c>
      <c r="Y12" s="197">
        <v>9428</v>
      </c>
      <c r="Z12" s="197">
        <v>9428</v>
      </c>
      <c r="AA12" s="197">
        <v>9428</v>
      </c>
      <c r="AB12" s="197">
        <v>9428</v>
      </c>
      <c r="AC12" s="197">
        <v>9428</v>
      </c>
      <c r="AD12" s="197">
        <v>9428</v>
      </c>
      <c r="AE12" s="197">
        <v>9428</v>
      </c>
      <c r="AF12" s="197">
        <v>9428</v>
      </c>
      <c r="AJ12" s="321"/>
    </row>
    <row r="13" spans="1:36">
      <c r="A13" s="92" t="s">
        <v>8</v>
      </c>
      <c r="B13" s="197">
        <v>203</v>
      </c>
      <c r="C13" s="197">
        <v>203</v>
      </c>
      <c r="D13" s="197">
        <v>203</v>
      </c>
      <c r="E13" s="197">
        <v>203</v>
      </c>
      <c r="F13" s="197">
        <v>203</v>
      </c>
      <c r="G13" s="197">
        <v>203</v>
      </c>
      <c r="H13" s="197">
        <v>203</v>
      </c>
      <c r="I13" s="197">
        <v>203</v>
      </c>
      <c r="J13" s="197">
        <v>203</v>
      </c>
      <c r="K13" s="197">
        <v>203</v>
      </c>
      <c r="L13" s="197">
        <v>203</v>
      </c>
      <c r="M13" s="197">
        <v>203</v>
      </c>
      <c r="N13" s="197">
        <v>203</v>
      </c>
      <c r="O13" s="197">
        <v>203</v>
      </c>
      <c r="P13" s="197">
        <v>203</v>
      </c>
      <c r="Q13" s="197">
        <v>203</v>
      </c>
      <c r="R13" s="197">
        <v>203</v>
      </c>
      <c r="S13" s="197">
        <v>203</v>
      </c>
      <c r="T13" s="197">
        <v>183.6</v>
      </c>
      <c r="U13" s="197">
        <v>203</v>
      </c>
      <c r="V13" s="197">
        <v>203</v>
      </c>
      <c r="W13" s="197">
        <v>203</v>
      </c>
      <c r="X13" s="197">
        <v>203</v>
      </c>
      <c r="Y13" s="197">
        <v>203</v>
      </c>
      <c r="Z13" s="197">
        <v>203</v>
      </c>
      <c r="AA13" s="197">
        <v>203</v>
      </c>
      <c r="AB13" s="197">
        <v>203</v>
      </c>
      <c r="AC13" s="197">
        <v>203</v>
      </c>
      <c r="AD13" s="197">
        <v>203</v>
      </c>
      <c r="AE13" s="197">
        <v>203</v>
      </c>
      <c r="AF13" s="197">
        <v>203</v>
      </c>
      <c r="AJ13" s="321"/>
    </row>
    <row r="14" spans="1:36">
      <c r="A14" s="92" t="s">
        <v>6</v>
      </c>
      <c r="B14" s="197">
        <v>78638</v>
      </c>
      <c r="C14" s="197">
        <v>78638</v>
      </c>
      <c r="D14" s="197">
        <v>78638</v>
      </c>
      <c r="E14" s="197">
        <v>78638</v>
      </c>
      <c r="F14" s="197">
        <v>78638</v>
      </c>
      <c r="G14" s="197">
        <v>78638</v>
      </c>
      <c r="H14" s="197">
        <v>78638</v>
      </c>
      <c r="I14" s="197">
        <v>78638</v>
      </c>
      <c r="J14" s="197">
        <v>78638</v>
      </c>
      <c r="K14" s="197">
        <v>78638</v>
      </c>
      <c r="L14" s="197">
        <v>78638</v>
      </c>
      <c r="M14" s="197">
        <v>78638</v>
      </c>
      <c r="N14" s="197">
        <v>78638</v>
      </c>
      <c r="O14" s="197">
        <v>78638</v>
      </c>
      <c r="P14" s="197">
        <v>78638</v>
      </c>
      <c r="Q14" s="197">
        <v>78638</v>
      </c>
      <c r="R14" s="197">
        <v>78638</v>
      </c>
      <c r="S14" s="197">
        <v>78638</v>
      </c>
      <c r="T14" s="197">
        <v>78638</v>
      </c>
      <c r="U14" s="197">
        <v>78638</v>
      </c>
      <c r="V14" s="197">
        <v>78638</v>
      </c>
      <c r="W14" s="197">
        <v>78638</v>
      </c>
      <c r="X14" s="197">
        <v>78638</v>
      </c>
      <c r="Y14" s="197">
        <v>78638</v>
      </c>
      <c r="Z14" s="197">
        <v>78638</v>
      </c>
      <c r="AA14" s="197">
        <v>78638</v>
      </c>
      <c r="AB14" s="197">
        <v>78638</v>
      </c>
      <c r="AC14" s="197">
        <v>78638</v>
      </c>
      <c r="AD14" s="197">
        <v>78638</v>
      </c>
      <c r="AE14" s="197">
        <v>78638</v>
      </c>
      <c r="AF14" s="197">
        <v>78638</v>
      </c>
      <c r="AJ14" s="321"/>
    </row>
    <row r="15" spans="1:36">
      <c r="A15" s="92" t="s">
        <v>5</v>
      </c>
      <c r="B15" s="197">
        <v>82329</v>
      </c>
      <c r="C15" s="197">
        <v>82329</v>
      </c>
      <c r="D15" s="197">
        <v>82329</v>
      </c>
      <c r="E15" s="197">
        <v>82329</v>
      </c>
      <c r="F15" s="197">
        <v>82329</v>
      </c>
      <c r="G15" s="197">
        <v>82329</v>
      </c>
      <c r="H15" s="197">
        <v>82329</v>
      </c>
      <c r="I15" s="197">
        <v>82329</v>
      </c>
      <c r="J15" s="197">
        <v>82329</v>
      </c>
      <c r="K15" s="197">
        <v>82329</v>
      </c>
      <c r="L15" s="197">
        <v>82329</v>
      </c>
      <c r="M15" s="197">
        <v>82329</v>
      </c>
      <c r="N15" s="197">
        <v>82329</v>
      </c>
      <c r="O15" s="197">
        <v>82329</v>
      </c>
      <c r="P15" s="197">
        <v>82329</v>
      </c>
      <c r="Q15" s="197">
        <v>82329</v>
      </c>
      <c r="R15" s="197">
        <v>82329</v>
      </c>
      <c r="S15" s="197">
        <v>82329</v>
      </c>
      <c r="T15" s="197">
        <v>82329</v>
      </c>
      <c r="U15" s="197">
        <v>82329</v>
      </c>
      <c r="V15" s="197">
        <v>82329</v>
      </c>
      <c r="W15" s="197">
        <v>82329</v>
      </c>
      <c r="X15" s="197">
        <v>82329</v>
      </c>
      <c r="Y15" s="197">
        <v>82329</v>
      </c>
      <c r="Z15" s="197">
        <v>82329</v>
      </c>
      <c r="AA15" s="197">
        <v>82329</v>
      </c>
      <c r="AB15" s="197">
        <v>82329</v>
      </c>
      <c r="AC15" s="197">
        <v>82329</v>
      </c>
      <c r="AD15" s="197">
        <v>82329</v>
      </c>
      <c r="AE15" s="197">
        <v>82329</v>
      </c>
      <c r="AF15" s="197">
        <v>82329</v>
      </c>
      <c r="AJ15" s="321"/>
    </row>
    <row r="16" spans="1:36">
      <c r="A16" s="92" t="s">
        <v>4</v>
      </c>
      <c r="B16" s="197">
        <v>46</v>
      </c>
      <c r="C16" s="197">
        <v>46</v>
      </c>
      <c r="D16" s="197">
        <v>46</v>
      </c>
      <c r="E16" s="197">
        <v>46</v>
      </c>
      <c r="F16" s="197">
        <v>46</v>
      </c>
      <c r="G16" s="197">
        <v>46</v>
      </c>
      <c r="H16" s="197">
        <v>46</v>
      </c>
      <c r="I16" s="197">
        <v>46</v>
      </c>
      <c r="J16" s="197">
        <v>46</v>
      </c>
      <c r="K16" s="197">
        <v>46</v>
      </c>
      <c r="L16" s="197">
        <v>46</v>
      </c>
      <c r="M16" s="197">
        <v>46</v>
      </c>
      <c r="N16" s="197">
        <v>46</v>
      </c>
      <c r="O16" s="197">
        <v>46</v>
      </c>
      <c r="P16" s="197">
        <v>46</v>
      </c>
      <c r="Q16" s="197">
        <v>46</v>
      </c>
      <c r="R16" s="197">
        <v>46</v>
      </c>
      <c r="S16" s="197">
        <v>46</v>
      </c>
      <c r="T16" s="197">
        <v>46</v>
      </c>
      <c r="U16" s="197">
        <v>46</v>
      </c>
      <c r="V16" s="197">
        <v>46</v>
      </c>
      <c r="W16" s="197">
        <v>46</v>
      </c>
      <c r="X16" s="197">
        <v>46</v>
      </c>
      <c r="Y16" s="197">
        <v>46</v>
      </c>
      <c r="Z16" s="634">
        <v>46</v>
      </c>
      <c r="AA16" s="197">
        <v>46</v>
      </c>
      <c r="AB16" s="197">
        <v>46</v>
      </c>
      <c r="AC16" s="197">
        <v>46</v>
      </c>
      <c r="AD16" s="197">
        <v>46</v>
      </c>
      <c r="AE16" s="197">
        <v>46</v>
      </c>
      <c r="AF16" s="197">
        <v>46</v>
      </c>
      <c r="AG16" s="200" t="s">
        <v>15</v>
      </c>
      <c r="AJ16" s="321"/>
    </row>
    <row r="17" spans="1:36">
      <c r="A17" s="92" t="s">
        <v>3</v>
      </c>
      <c r="B17" s="197">
        <v>121309</v>
      </c>
      <c r="C17" s="197">
        <v>121309</v>
      </c>
      <c r="D17" s="197">
        <v>121309</v>
      </c>
      <c r="E17" s="197">
        <v>121309</v>
      </c>
      <c r="F17" s="197">
        <v>121309</v>
      </c>
      <c r="G17" s="197">
        <v>121309</v>
      </c>
      <c r="H17" s="197">
        <v>121309</v>
      </c>
      <c r="I17" s="197">
        <v>121309</v>
      </c>
      <c r="J17" s="197">
        <v>121309</v>
      </c>
      <c r="K17" s="197">
        <v>121309</v>
      </c>
      <c r="L17" s="197">
        <v>121309</v>
      </c>
      <c r="M17" s="197">
        <v>121309</v>
      </c>
      <c r="N17" s="197">
        <v>121309</v>
      </c>
      <c r="O17" s="197">
        <v>121309</v>
      </c>
      <c r="P17" s="197">
        <v>121309</v>
      </c>
      <c r="Q17" s="197">
        <v>121309</v>
      </c>
      <c r="R17" s="197">
        <v>121309</v>
      </c>
      <c r="S17" s="197">
        <v>121309</v>
      </c>
      <c r="T17" s="197">
        <v>121309</v>
      </c>
      <c r="U17" s="197">
        <v>121309</v>
      </c>
      <c r="V17" s="197">
        <v>121309</v>
      </c>
      <c r="W17" s="197">
        <v>121309</v>
      </c>
      <c r="X17" s="197">
        <v>121309</v>
      </c>
      <c r="Y17" s="197">
        <v>121309</v>
      </c>
      <c r="Z17" s="197">
        <v>121309</v>
      </c>
      <c r="AA17" s="197">
        <v>121309</v>
      </c>
      <c r="AB17" s="197">
        <v>121309</v>
      </c>
      <c r="AC17" s="197">
        <v>121309</v>
      </c>
      <c r="AD17" s="197">
        <v>121309</v>
      </c>
      <c r="AE17" s="197">
        <v>121309</v>
      </c>
      <c r="AF17" s="197">
        <v>121309</v>
      </c>
      <c r="AJ17" s="321"/>
    </row>
    <row r="18" spans="1:36">
      <c r="A18" s="92" t="s">
        <v>32</v>
      </c>
      <c r="B18" s="197">
        <v>88580</v>
      </c>
      <c r="C18" s="197">
        <v>88580</v>
      </c>
      <c r="D18" s="197">
        <v>88580</v>
      </c>
      <c r="E18" s="197">
        <v>88580</v>
      </c>
      <c r="F18" s="197">
        <v>88580</v>
      </c>
      <c r="G18" s="197">
        <v>88580</v>
      </c>
      <c r="H18" s="197">
        <v>88580</v>
      </c>
      <c r="I18" s="197">
        <v>88580</v>
      </c>
      <c r="J18" s="197">
        <v>88580</v>
      </c>
      <c r="K18" s="197">
        <v>88580</v>
      </c>
      <c r="L18" s="197">
        <v>88580</v>
      </c>
      <c r="M18" s="197">
        <v>88580</v>
      </c>
      <c r="N18" s="197">
        <v>88580</v>
      </c>
      <c r="O18" s="197">
        <v>88580</v>
      </c>
      <c r="P18" s="197">
        <v>88580</v>
      </c>
      <c r="Q18" s="197">
        <v>88580</v>
      </c>
      <c r="R18" s="197">
        <v>88580</v>
      </c>
      <c r="S18" s="197">
        <v>88580</v>
      </c>
      <c r="T18" s="197">
        <v>88580</v>
      </c>
      <c r="U18" s="197">
        <v>88580</v>
      </c>
      <c r="V18" s="197">
        <v>88580</v>
      </c>
      <c r="W18" s="197">
        <v>88580</v>
      </c>
      <c r="X18" s="197">
        <v>88580</v>
      </c>
      <c r="Y18" s="197">
        <v>88580</v>
      </c>
      <c r="Z18" s="197">
        <v>88580</v>
      </c>
      <c r="AA18" s="197">
        <v>88580</v>
      </c>
      <c r="AB18" s="197">
        <v>88580</v>
      </c>
      <c r="AC18" s="197">
        <v>88580</v>
      </c>
      <c r="AD18" s="197">
        <v>88580</v>
      </c>
      <c r="AE18" s="197">
        <v>88580</v>
      </c>
      <c r="AF18" s="197">
        <v>88580</v>
      </c>
      <c r="AJ18" s="321"/>
    </row>
    <row r="19" spans="1:36">
      <c r="A19" s="92" t="s">
        <v>1</v>
      </c>
      <c r="B19" s="197">
        <v>74339</v>
      </c>
      <c r="C19" s="197">
        <v>74339</v>
      </c>
      <c r="D19" s="197">
        <v>74339</v>
      </c>
      <c r="E19" s="197">
        <v>74339</v>
      </c>
      <c r="F19" s="197">
        <v>74339</v>
      </c>
      <c r="G19" s="197">
        <v>74339</v>
      </c>
      <c r="H19" s="197">
        <v>74339</v>
      </c>
      <c r="I19" s="197">
        <v>74339</v>
      </c>
      <c r="J19" s="197">
        <v>74339</v>
      </c>
      <c r="K19" s="197">
        <v>74339</v>
      </c>
      <c r="L19" s="197">
        <v>74339</v>
      </c>
      <c r="M19" s="197">
        <v>74339</v>
      </c>
      <c r="N19" s="197">
        <v>74339</v>
      </c>
      <c r="O19" s="197">
        <v>74339</v>
      </c>
      <c r="P19" s="197">
        <v>74339</v>
      </c>
      <c r="Q19" s="197">
        <v>74339</v>
      </c>
      <c r="R19" s="197">
        <v>74339</v>
      </c>
      <c r="S19" s="197">
        <v>74339</v>
      </c>
      <c r="T19" s="197">
        <v>74339</v>
      </c>
      <c r="U19" s="197">
        <v>74339</v>
      </c>
      <c r="V19" s="197">
        <v>74339</v>
      </c>
      <c r="W19" s="197">
        <v>74339</v>
      </c>
      <c r="X19" s="197">
        <v>74339</v>
      </c>
      <c r="Y19" s="197">
        <v>74339</v>
      </c>
      <c r="Z19" s="197">
        <v>74339</v>
      </c>
      <c r="AA19" s="197">
        <v>74339</v>
      </c>
      <c r="AB19" s="197">
        <v>74339</v>
      </c>
      <c r="AC19" s="197">
        <v>74339</v>
      </c>
      <c r="AD19" s="197">
        <v>74339</v>
      </c>
      <c r="AE19" s="197">
        <v>74339</v>
      </c>
      <c r="AF19" s="197">
        <v>74339</v>
      </c>
      <c r="AJ19" s="321"/>
    </row>
    <row r="20" spans="1:36">
      <c r="A20" s="92" t="s">
        <v>0</v>
      </c>
      <c r="B20" s="197">
        <v>38685</v>
      </c>
      <c r="C20" s="197">
        <v>38685</v>
      </c>
      <c r="D20" s="197">
        <v>38685</v>
      </c>
      <c r="E20" s="197">
        <v>38685</v>
      </c>
      <c r="F20" s="197">
        <v>38685</v>
      </c>
      <c r="G20" s="197">
        <v>38685</v>
      </c>
      <c r="H20" s="197">
        <v>38685</v>
      </c>
      <c r="I20" s="197">
        <v>38685</v>
      </c>
      <c r="J20" s="197">
        <v>38685</v>
      </c>
      <c r="K20" s="197">
        <v>38685</v>
      </c>
      <c r="L20" s="197">
        <v>38685</v>
      </c>
      <c r="M20" s="197">
        <v>38685</v>
      </c>
      <c r="N20" s="197">
        <v>38685</v>
      </c>
      <c r="O20" s="197">
        <v>38685</v>
      </c>
      <c r="P20" s="197">
        <v>38685</v>
      </c>
      <c r="Q20" s="197">
        <v>38685</v>
      </c>
      <c r="R20" s="197">
        <v>38685</v>
      </c>
      <c r="S20" s="197">
        <v>38685</v>
      </c>
      <c r="T20" s="197">
        <v>38685</v>
      </c>
      <c r="U20" s="197">
        <v>38685</v>
      </c>
      <c r="V20" s="197">
        <v>38685</v>
      </c>
      <c r="W20" s="197">
        <v>38685</v>
      </c>
      <c r="X20" s="197">
        <v>38685</v>
      </c>
      <c r="Y20" s="197">
        <v>38685</v>
      </c>
      <c r="Z20" s="197">
        <v>38685</v>
      </c>
      <c r="AA20" s="197">
        <v>38685</v>
      </c>
      <c r="AB20" s="197">
        <v>38685</v>
      </c>
      <c r="AC20" s="197">
        <v>38685</v>
      </c>
      <c r="AD20" s="197">
        <v>38685</v>
      </c>
      <c r="AE20" s="197">
        <v>38685</v>
      </c>
      <c r="AF20" s="197">
        <v>38685</v>
      </c>
    </row>
    <row r="21" spans="1:36">
      <c r="A21" s="92" t="s">
        <v>232</v>
      </c>
      <c r="B21" s="197">
        <v>964701.1</v>
      </c>
      <c r="C21" s="197">
        <v>964701.1</v>
      </c>
      <c r="D21" s="197">
        <v>964701.1</v>
      </c>
      <c r="E21" s="197">
        <v>966694.1</v>
      </c>
      <c r="F21" s="197">
        <v>966695.1</v>
      </c>
      <c r="G21" s="197">
        <v>964701.1</v>
      </c>
      <c r="H21" s="197">
        <v>964701.1</v>
      </c>
      <c r="I21" s="197">
        <v>964701.1</v>
      </c>
      <c r="J21" s="197">
        <v>964701.1</v>
      </c>
      <c r="K21" s="197">
        <v>964701.1</v>
      </c>
      <c r="L21" s="197">
        <v>964701.1</v>
      </c>
      <c r="M21" s="197">
        <v>964701.1</v>
      </c>
      <c r="N21" s="197">
        <v>964701.1</v>
      </c>
      <c r="O21" s="197">
        <v>964701.1</v>
      </c>
      <c r="P21" s="197">
        <v>964701.1</v>
      </c>
      <c r="Q21" s="197">
        <v>964701.1</v>
      </c>
      <c r="R21" s="197">
        <v>964701.1</v>
      </c>
      <c r="S21" s="197">
        <v>964701.1</v>
      </c>
      <c r="T21" s="197">
        <v>964681.7</v>
      </c>
      <c r="U21" s="197">
        <v>964701.1</v>
      </c>
      <c r="V21" s="197">
        <v>964701.1</v>
      </c>
      <c r="W21" s="197">
        <v>964701.1</v>
      </c>
      <c r="X21" s="197">
        <v>964701.1</v>
      </c>
      <c r="Y21" s="197">
        <v>964701.1</v>
      </c>
      <c r="Z21" s="197">
        <v>964701.1</v>
      </c>
      <c r="AA21" s="197">
        <v>964727.1</v>
      </c>
      <c r="AB21" s="197">
        <v>964727.1</v>
      </c>
      <c r="AC21" s="197">
        <v>964727.1</v>
      </c>
      <c r="AD21" s="197">
        <v>964727.1</v>
      </c>
      <c r="AE21" s="197">
        <v>964727.1</v>
      </c>
      <c r="AF21" s="197">
        <v>964727.1</v>
      </c>
    </row>
    <row r="22" spans="1:36">
      <c r="A22" s="17"/>
      <c r="B22" s="43"/>
      <c r="C22" s="43"/>
      <c r="D22" s="43"/>
      <c r="E22" s="43"/>
      <c r="F22" s="43"/>
      <c r="G22" s="43"/>
      <c r="H22" s="43"/>
      <c r="I22" s="43"/>
      <c r="J22" s="43"/>
      <c r="K22" s="43"/>
      <c r="L22" s="43"/>
      <c r="M22" s="43"/>
      <c r="N22" s="43"/>
      <c r="O22" s="43"/>
      <c r="P22" s="43"/>
      <c r="Q22" s="43"/>
      <c r="R22" s="43"/>
      <c r="S22" s="43"/>
      <c r="T22" s="43"/>
      <c r="U22" s="43"/>
      <c r="V22" s="43"/>
      <c r="W22" s="43"/>
    </row>
    <row r="23" spans="1:36">
      <c r="A23" s="44" t="s">
        <v>18</v>
      </c>
      <c r="B23" s="43"/>
      <c r="D23" s="43"/>
      <c r="E23" s="43"/>
      <c r="F23" s="43"/>
      <c r="G23" s="43"/>
      <c r="H23" s="43"/>
      <c r="I23" s="43"/>
      <c r="J23" s="43"/>
      <c r="K23" s="43"/>
      <c r="L23" s="43"/>
      <c r="M23" s="43"/>
      <c r="N23" s="43"/>
      <c r="O23" s="43"/>
      <c r="P23" s="43"/>
      <c r="U23" s="43"/>
      <c r="V23" s="43"/>
      <c r="W23" s="43"/>
    </row>
    <row r="24" spans="1:36">
      <c r="A24" s="17"/>
      <c r="B24" s="43"/>
      <c r="C24" s="23"/>
      <c r="D24" s="23"/>
      <c r="E24" s="43"/>
      <c r="F24" s="43"/>
      <c r="G24" s="43"/>
      <c r="H24" s="43"/>
      <c r="I24" s="43"/>
      <c r="J24" s="43"/>
      <c r="K24" s="43"/>
      <c r="L24" s="43"/>
      <c r="M24" s="43"/>
      <c r="N24" s="43"/>
      <c r="O24" s="43"/>
      <c r="P24" s="43"/>
      <c r="Q24" s="43"/>
      <c r="R24" s="43"/>
      <c r="S24" s="43"/>
      <c r="T24" s="43"/>
      <c r="U24" s="43"/>
      <c r="V24" s="43"/>
      <c r="W24" s="43"/>
    </row>
    <row r="25" spans="1:36">
      <c r="A25" s="41" t="s">
        <v>3098</v>
      </c>
      <c r="B25" s="43"/>
      <c r="C25" s="43"/>
      <c r="D25" s="43"/>
      <c r="E25" s="43"/>
      <c r="F25" s="43"/>
      <c r="G25" s="43"/>
      <c r="H25" s="43"/>
      <c r="I25" s="43"/>
      <c r="J25" s="43"/>
      <c r="K25" s="43"/>
      <c r="L25" s="43"/>
      <c r="M25" s="43"/>
      <c r="N25" s="43"/>
      <c r="O25" s="43"/>
      <c r="P25" s="43"/>
      <c r="Q25" s="43"/>
      <c r="R25" s="43"/>
      <c r="S25" s="43"/>
      <c r="T25" s="43"/>
      <c r="U25" s="43"/>
      <c r="V25" s="43"/>
      <c r="W25" s="43"/>
    </row>
    <row r="26" spans="1:36">
      <c r="A26" s="42"/>
      <c r="B26" s="43"/>
      <c r="C26" s="43"/>
      <c r="D26" s="43"/>
      <c r="E26" s="43"/>
      <c r="F26" s="43"/>
      <c r="G26" s="43"/>
      <c r="H26" s="43"/>
      <c r="I26" s="43"/>
      <c r="J26" s="43"/>
      <c r="K26" s="43"/>
      <c r="L26" s="43"/>
      <c r="M26" s="43"/>
      <c r="N26" s="43"/>
      <c r="O26" s="43"/>
      <c r="P26" s="43"/>
      <c r="Q26" s="43"/>
      <c r="R26" s="43"/>
      <c r="S26" s="43"/>
      <c r="T26" s="43"/>
      <c r="U26" s="43"/>
      <c r="V26" s="43"/>
      <c r="W26" s="43"/>
    </row>
    <row r="27" spans="1:36">
      <c r="A27" s="240" t="s">
        <v>231</v>
      </c>
      <c r="B27" s="42"/>
      <c r="D27" s="42"/>
    </row>
    <row r="29" spans="1:36">
      <c r="A29" s="42" t="s">
        <v>370</v>
      </c>
    </row>
  </sheetData>
  <mergeCells count="2">
    <mergeCell ref="A3:A4"/>
    <mergeCell ref="B3:AF3"/>
  </mergeCells>
  <hyperlinks>
    <hyperlink ref="AH4" location="Content!A1" display="Back to content page" xr:uid="{00000000-0004-0000-4201-000000000000}"/>
  </hyperlinks>
  <pageMargins left="0.7" right="0.7" top="0.75" bottom="0.75" header="0.3" footer="0.3"/>
  <pageSetup paperSize="9" orientation="portrait" horizontalDpi="4294967295" verticalDpi="4294967295" r:id="rId1"/>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1-000000000000}">
  <sheetPr codeName="Sheet325"/>
  <dimension ref="A1:AH27"/>
  <sheetViews>
    <sheetView workbookViewId="0">
      <selection activeCell="C25" sqref="C25"/>
    </sheetView>
  </sheetViews>
  <sheetFormatPr defaultRowHeight="14.4"/>
  <cols>
    <col min="1" max="1" width="33.77734375" bestFit="1" customWidth="1"/>
    <col min="2" max="27" width="6.21875" customWidth="1"/>
    <col min="28" max="32" width="7.77734375" customWidth="1"/>
  </cols>
  <sheetData>
    <row r="1" spans="1:34">
      <c r="A1" s="44" t="s">
        <v>538</v>
      </c>
      <c r="B1" s="43"/>
      <c r="C1" s="43"/>
      <c r="D1" s="43"/>
      <c r="E1" s="43"/>
      <c r="F1" s="43"/>
      <c r="G1" s="43"/>
      <c r="H1" s="43"/>
      <c r="I1" s="43"/>
      <c r="J1" s="43"/>
      <c r="K1" s="43"/>
      <c r="L1" s="43"/>
      <c r="M1" s="43"/>
      <c r="N1" s="43"/>
      <c r="O1" s="43"/>
      <c r="P1" s="43"/>
      <c r="Q1" s="43"/>
      <c r="R1" s="43"/>
      <c r="S1" s="43"/>
      <c r="T1" s="43"/>
      <c r="U1" s="43"/>
      <c r="V1" s="43"/>
      <c r="W1" s="43"/>
      <c r="X1" s="43"/>
    </row>
    <row r="2" spans="1:34">
      <c r="A2" s="13"/>
      <c r="B2" s="43"/>
      <c r="C2" s="43"/>
      <c r="D2" s="43"/>
      <c r="E2" s="43"/>
      <c r="F2" s="43"/>
      <c r="G2" s="43"/>
      <c r="H2" s="43"/>
      <c r="I2" s="43"/>
      <c r="J2" s="43"/>
      <c r="K2" s="43"/>
      <c r="L2" s="43"/>
      <c r="M2" s="43"/>
      <c r="N2" s="43"/>
      <c r="O2" s="43"/>
      <c r="P2" s="43"/>
      <c r="Q2" s="43"/>
      <c r="R2" s="43"/>
      <c r="S2" s="43"/>
      <c r="T2" s="43"/>
      <c r="U2" s="43"/>
      <c r="V2" s="43"/>
      <c r="W2" s="43"/>
      <c r="X2" s="43"/>
    </row>
    <row r="3" spans="1:34" ht="15.75" customHeight="1">
      <c r="A3" s="842" t="s">
        <v>14</v>
      </c>
      <c r="B3" s="884" t="s">
        <v>87</v>
      </c>
      <c r="C3" s="885"/>
      <c r="D3" s="885"/>
      <c r="E3" s="885"/>
      <c r="F3" s="885"/>
      <c r="G3" s="885"/>
      <c r="H3" s="885"/>
      <c r="I3" s="885"/>
      <c r="J3" s="885"/>
      <c r="K3" s="885"/>
      <c r="L3" s="885"/>
      <c r="M3" s="885"/>
      <c r="N3" s="885"/>
      <c r="O3" s="885"/>
      <c r="P3" s="885"/>
      <c r="Q3" s="885"/>
      <c r="R3" s="885"/>
      <c r="S3" s="885"/>
      <c r="T3" s="885"/>
      <c r="U3" s="885"/>
      <c r="V3" s="885"/>
      <c r="W3" s="885"/>
      <c r="X3" s="885"/>
      <c r="Y3" s="885"/>
      <c r="Z3" s="885"/>
      <c r="AA3" s="885"/>
      <c r="AB3" s="885"/>
      <c r="AC3" s="885"/>
      <c r="AD3" s="885"/>
      <c r="AE3" s="885"/>
      <c r="AF3" s="292"/>
    </row>
    <row r="4" spans="1:34" ht="15" customHeight="1">
      <c r="A4" s="842"/>
      <c r="B4" s="96">
        <v>1990</v>
      </c>
      <c r="C4" s="96">
        <v>1991</v>
      </c>
      <c r="D4" s="96">
        <v>1992</v>
      </c>
      <c r="E4" s="96">
        <v>1993</v>
      </c>
      <c r="F4" s="96">
        <v>1994</v>
      </c>
      <c r="G4" s="96">
        <v>1995</v>
      </c>
      <c r="H4" s="96">
        <v>1996</v>
      </c>
      <c r="I4" s="96">
        <v>1997</v>
      </c>
      <c r="J4" s="96">
        <v>1998</v>
      </c>
      <c r="K4" s="96">
        <v>1999</v>
      </c>
      <c r="L4" s="96">
        <v>2000</v>
      </c>
      <c r="M4" s="96">
        <v>2001</v>
      </c>
      <c r="N4" s="96">
        <v>2002</v>
      </c>
      <c r="O4" s="96">
        <v>2003</v>
      </c>
      <c r="P4" s="96">
        <v>2004</v>
      </c>
      <c r="Q4" s="96">
        <v>2005</v>
      </c>
      <c r="R4" s="96">
        <v>2006</v>
      </c>
      <c r="S4" s="96">
        <v>2007</v>
      </c>
      <c r="T4" s="96">
        <v>2008</v>
      </c>
      <c r="U4" s="96">
        <v>2009</v>
      </c>
      <c r="V4" s="96">
        <v>2010</v>
      </c>
      <c r="W4" s="96">
        <v>2011</v>
      </c>
      <c r="X4" s="96">
        <v>2012</v>
      </c>
      <c r="Y4" s="214">
        <v>2013</v>
      </c>
      <c r="Z4" s="214">
        <v>2014</v>
      </c>
      <c r="AA4" s="214">
        <v>2015</v>
      </c>
      <c r="AB4" s="96">
        <v>2016</v>
      </c>
      <c r="AC4" s="214">
        <v>2017</v>
      </c>
      <c r="AD4" s="214">
        <v>2018</v>
      </c>
      <c r="AE4" s="214">
        <v>2019</v>
      </c>
      <c r="AF4" s="214">
        <v>2020</v>
      </c>
      <c r="AH4" s="1" t="s">
        <v>528</v>
      </c>
    </row>
    <row r="5" spans="1:34">
      <c r="A5" s="92" t="s">
        <v>13</v>
      </c>
      <c r="B5" s="199">
        <v>63.578070105077401</v>
      </c>
      <c r="C5" s="199">
        <v>63.453407395524181</v>
      </c>
      <c r="D5" s="199">
        <v>63.32874468597096</v>
      </c>
      <c r="E5" s="199">
        <v>63.20408197641774</v>
      </c>
      <c r="F5" s="199">
        <v>63.079419266864519</v>
      </c>
      <c r="G5" s="199">
        <v>62.954756557311306</v>
      </c>
      <c r="H5" s="199">
        <v>62.830093847758086</v>
      </c>
      <c r="I5" s="199">
        <v>62.705431138204865</v>
      </c>
      <c r="J5" s="199">
        <v>62.580768428651645</v>
      </c>
      <c r="K5" s="199">
        <v>62.456105719098424</v>
      </c>
      <c r="L5" s="199">
        <v>62.331443009545197</v>
      </c>
      <c r="M5" s="199">
        <v>61.886218817678674</v>
      </c>
      <c r="N5" s="199">
        <v>61.440994625812145</v>
      </c>
      <c r="O5" s="199">
        <v>60.995770433945609</v>
      </c>
      <c r="P5" s="199">
        <v>60.550546242079086</v>
      </c>
      <c r="Q5" s="199">
        <v>60.105322050212557</v>
      </c>
      <c r="R5" s="199">
        <v>59.660097858346035</v>
      </c>
      <c r="S5" s="199">
        <v>59.214873666479512</v>
      </c>
      <c r="T5" s="199">
        <v>58.769649474612983</v>
      </c>
      <c r="U5" s="199">
        <v>58.324425282746454</v>
      </c>
      <c r="V5" s="199">
        <v>57.879201090879924</v>
      </c>
      <c r="W5" s="199">
        <v>57.433976096895805</v>
      </c>
      <c r="X5" s="199">
        <v>56.988751102911692</v>
      </c>
      <c r="Y5" s="199">
        <v>56.543526108927566</v>
      </c>
      <c r="Z5" s="199">
        <v>56.098301114943446</v>
      </c>
      <c r="AA5" s="199">
        <v>55.653076120959334</v>
      </c>
      <c r="AB5" s="199">
        <v>55.207844710034493</v>
      </c>
      <c r="AC5" s="199">
        <v>54.762629341461469</v>
      </c>
      <c r="AD5" s="199">
        <v>54.317405951712516</v>
      </c>
      <c r="AE5" s="199">
        <v>53.872174540787675</v>
      </c>
      <c r="AF5" s="199">
        <v>53.42695115103875</v>
      </c>
    </row>
    <row r="6" spans="1:34">
      <c r="A6" s="92" t="s">
        <v>12</v>
      </c>
      <c r="B6" s="199">
        <v>33.179291726218835</v>
      </c>
      <c r="C6" s="199">
        <v>32.970550350254975</v>
      </c>
      <c r="D6" s="199">
        <v>32.761808974291107</v>
      </c>
      <c r="E6" s="199">
        <v>32.553067598327246</v>
      </c>
      <c r="F6" s="199">
        <v>32.344326222363385</v>
      </c>
      <c r="G6" s="199">
        <v>32.135584846399517</v>
      </c>
      <c r="H6" s="199">
        <v>31.92684347043566</v>
      </c>
      <c r="I6" s="199">
        <v>31.718102094471789</v>
      </c>
      <c r="J6" s="199">
        <v>31.509360718507931</v>
      </c>
      <c r="K6" s="199">
        <v>31.300619342544067</v>
      </c>
      <c r="L6" s="199">
        <v>31.091877966580206</v>
      </c>
      <c r="M6" s="199">
        <v>30.883136590616346</v>
      </c>
      <c r="N6" s="199">
        <v>30.674395214652478</v>
      </c>
      <c r="O6" s="199">
        <v>30.465653838688617</v>
      </c>
      <c r="P6" s="199">
        <v>30.256912462724753</v>
      </c>
      <c r="Q6" s="199">
        <v>30.048171086760892</v>
      </c>
      <c r="R6" s="199">
        <v>29.839429710797031</v>
      </c>
      <c r="S6" s="199">
        <v>29.630688334833163</v>
      </c>
      <c r="T6" s="199">
        <v>29.421946958869302</v>
      </c>
      <c r="U6" s="199">
        <v>29.213205582905442</v>
      </c>
      <c r="V6" s="199">
        <v>29.004464206941577</v>
      </c>
      <c r="W6" s="199">
        <v>28.795722830977713</v>
      </c>
      <c r="X6" s="205">
        <v>19.641628288603037</v>
      </c>
      <c r="Y6" s="205">
        <v>19.464824519612513</v>
      </c>
      <c r="Z6" s="199">
        <v>28.169498703086127</v>
      </c>
      <c r="AA6" s="199">
        <v>27.960757327122266</v>
      </c>
      <c r="AB6" s="199">
        <v>27.752015951158398</v>
      </c>
      <c r="AC6" s="199">
        <v>27.543274575194538</v>
      </c>
      <c r="AD6" s="199">
        <v>27.33453319923067</v>
      </c>
      <c r="AE6" s="199">
        <v>27.125791823266809</v>
      </c>
      <c r="AF6" s="199">
        <v>26.917050447302948</v>
      </c>
      <c r="AH6" s="33"/>
    </row>
    <row r="7" spans="1:34">
      <c r="A7" s="92" t="s">
        <v>483</v>
      </c>
      <c r="B7" s="199">
        <v>24.750134336378292</v>
      </c>
      <c r="C7" s="199">
        <v>24.514777001612035</v>
      </c>
      <c r="D7" s="199">
        <v>24.279419666845779</v>
      </c>
      <c r="E7" s="199">
        <v>24.04406233207953</v>
      </c>
      <c r="F7" s="199">
        <v>23.808704997313274</v>
      </c>
      <c r="G7" s="199">
        <v>23.573347662547018</v>
      </c>
      <c r="H7" s="199">
        <v>23.337990327780762</v>
      </c>
      <c r="I7" s="199">
        <v>23.102632993014506</v>
      </c>
      <c r="J7" s="199">
        <v>22.86727565824825</v>
      </c>
      <c r="K7" s="199">
        <v>22.631918323482001</v>
      </c>
      <c r="L7" s="199">
        <v>22.396560988715745</v>
      </c>
      <c r="M7" s="199">
        <v>22.161203653949489</v>
      </c>
      <c r="N7" s="199">
        <v>21.925846319183236</v>
      </c>
      <c r="O7" s="199">
        <v>21.69048898441698</v>
      </c>
      <c r="P7" s="199">
        <v>21.455131649650724</v>
      </c>
      <c r="Q7" s="199">
        <v>21.219774314884472</v>
      </c>
      <c r="R7" s="199">
        <v>20.984416980118215</v>
      </c>
      <c r="S7" s="199">
        <v>20.749059645351959</v>
      </c>
      <c r="T7" s="199">
        <v>20.51370231058571</v>
      </c>
      <c r="U7" s="199">
        <v>20.278344975819454</v>
      </c>
      <c r="V7" s="199">
        <v>20.042987641053195</v>
      </c>
      <c r="W7" s="199">
        <v>19.807630306286946</v>
      </c>
      <c r="X7" s="199">
        <v>19.57227297152069</v>
      </c>
      <c r="Y7" s="199">
        <v>19.336915636754433</v>
      </c>
      <c r="Z7" s="199">
        <v>19.101558301988181</v>
      </c>
      <c r="AA7" s="199">
        <v>18.866200967221925</v>
      </c>
      <c r="AB7" s="199">
        <v>18.62976894142934</v>
      </c>
      <c r="AC7" s="199">
        <v>18.393336915636755</v>
      </c>
      <c r="AD7" s="199">
        <v>18.162278344975817</v>
      </c>
      <c r="AE7" s="199">
        <v>17.925846319183236</v>
      </c>
      <c r="AF7" s="199">
        <v>17.689414293390652</v>
      </c>
      <c r="AH7" s="33"/>
    </row>
    <row r="8" spans="1:34">
      <c r="A8" s="28" t="s">
        <v>89</v>
      </c>
      <c r="B8" s="199">
        <v>66.442733949405621</v>
      </c>
      <c r="C8" s="199">
        <v>66.145872389228288</v>
      </c>
      <c r="D8" s="199">
        <v>65.849010829050968</v>
      </c>
      <c r="E8" s="199">
        <v>65.552149268873649</v>
      </c>
      <c r="F8" s="199">
        <v>65.255287708696329</v>
      </c>
      <c r="G8" s="199">
        <v>64.958426148518996</v>
      </c>
      <c r="H8" s="199">
        <v>64.661564588341676</v>
      </c>
      <c r="I8" s="199">
        <v>64.364703028164357</v>
      </c>
      <c r="J8" s="199">
        <v>64.067841467987037</v>
      </c>
      <c r="K8" s="199">
        <v>63.770979907809711</v>
      </c>
      <c r="L8" s="199">
        <v>63.474118347632384</v>
      </c>
      <c r="M8" s="199">
        <v>63.177256787455065</v>
      </c>
      <c r="N8" s="199">
        <v>62.880395227277738</v>
      </c>
      <c r="O8" s="199">
        <v>62.583533667100419</v>
      </c>
      <c r="P8" s="199">
        <v>62.286672106923092</v>
      </c>
      <c r="Q8" s="199">
        <v>61.989810546745773</v>
      </c>
      <c r="R8" s="199">
        <v>61.692948986568446</v>
      </c>
      <c r="S8" s="199">
        <v>61.396087426391126</v>
      </c>
      <c r="T8" s="199">
        <v>61.0992258662138</v>
      </c>
      <c r="U8" s="199">
        <v>60.80236430603648</v>
      </c>
      <c r="V8" s="199">
        <v>60.505502745859154</v>
      </c>
      <c r="W8" s="199">
        <v>60.019683729957436</v>
      </c>
      <c r="X8" s="199">
        <v>59.533864714055703</v>
      </c>
      <c r="Y8" s="199">
        <v>59.048045698153992</v>
      </c>
      <c r="Z8" s="199">
        <v>58.562226682252273</v>
      </c>
      <c r="AA8" s="199">
        <v>58.076407666350541</v>
      </c>
      <c r="AB8" s="199">
        <v>57.590586886041329</v>
      </c>
      <c r="AC8" s="199">
        <v>57.104770516750847</v>
      </c>
      <c r="AD8" s="199">
        <v>56.618949736441635</v>
      </c>
      <c r="AE8" s="199">
        <v>56.133128956132417</v>
      </c>
      <c r="AF8" s="199">
        <v>55.647312586841934</v>
      </c>
    </row>
    <row r="9" spans="1:34">
      <c r="A9" s="92" t="s">
        <v>482</v>
      </c>
      <c r="B9" s="199">
        <v>26.810465116279065</v>
      </c>
      <c r="C9" s="199">
        <v>26.881046511627908</v>
      </c>
      <c r="D9" s="199">
        <v>26.951627906976743</v>
      </c>
      <c r="E9" s="199">
        <v>27.022209302325578</v>
      </c>
      <c r="F9" s="199">
        <v>27.092790697674417</v>
      </c>
      <c r="G9" s="199">
        <v>27.163372093023256</v>
      </c>
      <c r="H9" s="199">
        <v>27.233953488372091</v>
      </c>
      <c r="I9" s="199">
        <v>27.304534883720926</v>
      </c>
      <c r="J9" s="199">
        <v>27.375116279069768</v>
      </c>
      <c r="K9" s="199">
        <v>27.445697674418604</v>
      </c>
      <c r="L9" s="199">
        <v>27.516279069767442</v>
      </c>
      <c r="M9" s="199">
        <v>27.586918604651164</v>
      </c>
      <c r="N9" s="199">
        <v>27.657558139534885</v>
      </c>
      <c r="O9" s="199">
        <v>27.728197674418606</v>
      </c>
      <c r="P9" s="199">
        <v>27.79883720930232</v>
      </c>
      <c r="Q9" s="199">
        <v>27.869476744186045</v>
      </c>
      <c r="R9" s="199">
        <v>27.940116279069766</v>
      </c>
      <c r="S9" s="199">
        <v>28.010755813953491</v>
      </c>
      <c r="T9" s="199">
        <v>28.081395348837209</v>
      </c>
      <c r="U9" s="199">
        <v>28.152034883720926</v>
      </c>
      <c r="V9" s="199">
        <v>28.222674418604651</v>
      </c>
      <c r="W9" s="199">
        <v>28.293255813953486</v>
      </c>
      <c r="X9" s="199">
        <v>28.363837209302329</v>
      </c>
      <c r="Y9" s="199">
        <v>28.43441860465116</v>
      </c>
      <c r="Z9" s="199">
        <v>28.504999999999995</v>
      </c>
      <c r="AA9" s="199">
        <v>28.575581395348838</v>
      </c>
      <c r="AB9" s="199">
        <v>28.646511627906978</v>
      </c>
      <c r="AC9" s="199">
        <v>28.716860465116277</v>
      </c>
      <c r="AD9" s="199">
        <v>28.787209302325579</v>
      </c>
      <c r="AE9" s="199">
        <v>28.857558139534884</v>
      </c>
      <c r="AF9" s="199">
        <v>28.92790697674419</v>
      </c>
    </row>
    <row r="10" spans="1:34">
      <c r="A10" s="92" t="s">
        <v>11</v>
      </c>
      <c r="B10" s="199">
        <v>1.3175230566534915</v>
      </c>
      <c r="C10" s="199">
        <v>1.1370223978919634</v>
      </c>
      <c r="D10" s="199">
        <v>1.1370223978919634</v>
      </c>
      <c r="E10" s="199">
        <v>1.1370223978919634</v>
      </c>
      <c r="F10" s="199">
        <v>1.1370223978919634</v>
      </c>
      <c r="G10" s="206">
        <v>1.3504611330698286</v>
      </c>
      <c r="H10" s="206">
        <v>1.3570487483530962</v>
      </c>
      <c r="I10" s="206">
        <v>1.3636363636363635</v>
      </c>
      <c r="J10" s="206">
        <v>1.3702239789196311</v>
      </c>
      <c r="K10" s="206">
        <v>1.3768115942028984</v>
      </c>
      <c r="L10" s="206">
        <v>1.383399209486166</v>
      </c>
      <c r="M10" s="206">
        <v>1.3899868247694334</v>
      </c>
      <c r="N10" s="206">
        <v>1.3965744400527009</v>
      </c>
      <c r="O10" s="206">
        <v>1.4031620553359683</v>
      </c>
      <c r="P10" s="206">
        <v>1.4097496706192358</v>
      </c>
      <c r="Q10" s="206">
        <v>1.4163372859025032</v>
      </c>
      <c r="R10" s="206">
        <v>1.4229249011857708</v>
      </c>
      <c r="S10" s="206">
        <v>1.4295125164690383</v>
      </c>
      <c r="T10" s="206">
        <v>1.4361001317523057</v>
      </c>
      <c r="U10" s="206">
        <v>1.4426877470355732</v>
      </c>
      <c r="V10" s="206">
        <v>1.4492753623188406</v>
      </c>
      <c r="W10" s="206">
        <v>1.4558629776021081</v>
      </c>
      <c r="X10" s="199">
        <v>1.1370223978919634</v>
      </c>
      <c r="Y10" s="199">
        <v>1.1370223978919634</v>
      </c>
      <c r="Z10" s="199">
        <v>1.1370223978919634</v>
      </c>
      <c r="AA10" s="199">
        <v>1.1370223978919631</v>
      </c>
      <c r="AB10" s="199">
        <v>1.1370223978919631</v>
      </c>
      <c r="AC10" s="199">
        <v>1.1370223978919631</v>
      </c>
      <c r="AD10" s="199">
        <v>1.1370223978919631</v>
      </c>
      <c r="AE10" s="199">
        <v>1.1370223978919631</v>
      </c>
      <c r="AF10" s="199">
        <v>1.1370223978919631</v>
      </c>
    </row>
    <row r="11" spans="1:34">
      <c r="A11" s="92" t="s">
        <v>10</v>
      </c>
      <c r="B11" s="199">
        <v>23.546875537366304</v>
      </c>
      <c r="C11" s="199">
        <v>23.432905733053616</v>
      </c>
      <c r="D11" s="199">
        <v>23.318935928740927</v>
      </c>
      <c r="E11" s="199">
        <v>23.204966124428243</v>
      </c>
      <c r="F11" s="199">
        <v>23.090996320115558</v>
      </c>
      <c r="G11" s="199">
        <v>22.977026515802869</v>
      </c>
      <c r="H11" s="199">
        <v>22.863056711490181</v>
      </c>
      <c r="I11" s="199">
        <v>22.749086907177496</v>
      </c>
      <c r="J11" s="199">
        <v>22.635117102864807</v>
      </c>
      <c r="K11" s="199">
        <v>22.521147298552123</v>
      </c>
      <c r="L11" s="199">
        <v>22.407177494239434</v>
      </c>
      <c r="M11" s="199">
        <v>22.326582866182893</v>
      </c>
      <c r="N11" s="199">
        <v>22.245988238126358</v>
      </c>
      <c r="O11" s="199">
        <v>22.165393610069817</v>
      </c>
      <c r="P11" s="199">
        <v>22.084798982013272</v>
      </c>
      <c r="Q11" s="199">
        <v>22.004204353956734</v>
      </c>
      <c r="R11" s="199">
        <v>21.923609725900199</v>
      </c>
      <c r="S11" s="199">
        <v>21.843015097843654</v>
      </c>
      <c r="T11" s="199">
        <v>21.762420469787116</v>
      </c>
      <c r="U11" s="199">
        <v>21.681825841730575</v>
      </c>
      <c r="V11" s="199">
        <v>21.601231213674037</v>
      </c>
      <c r="W11" s="199">
        <v>21.578501908725109</v>
      </c>
      <c r="X11" s="199">
        <v>21.55577260377618</v>
      </c>
      <c r="Y11" s="199">
        <v>21.533043298827248</v>
      </c>
      <c r="Z11" s="199">
        <v>21.510313993878324</v>
      </c>
      <c r="AA11" s="199">
        <v>21.47798212444139</v>
      </c>
      <c r="AB11" s="199">
        <v>21.455276727397731</v>
      </c>
      <c r="AC11" s="199">
        <v>21.432554142316945</v>
      </c>
      <c r="AD11" s="199">
        <v>21.409831557236163</v>
      </c>
      <c r="AE11" s="199">
        <v>21.387126160192508</v>
      </c>
      <c r="AF11" s="199">
        <v>21.364403575111719</v>
      </c>
    </row>
    <row r="12" spans="1:34">
      <c r="A12" s="92" t="s">
        <v>9</v>
      </c>
      <c r="B12" s="199">
        <v>37.141493423843869</v>
      </c>
      <c r="C12" s="199">
        <v>36.69601187950785</v>
      </c>
      <c r="D12" s="199">
        <v>36.250530335171831</v>
      </c>
      <c r="E12" s="199">
        <v>35.805048790835805</v>
      </c>
      <c r="F12" s="199">
        <v>35.359567246499786</v>
      </c>
      <c r="G12" s="199">
        <v>34.914085702163767</v>
      </c>
      <c r="H12" s="199">
        <v>34.468604157827748</v>
      </c>
      <c r="I12" s="199">
        <v>34.023122613491729</v>
      </c>
      <c r="J12" s="199">
        <v>33.577641069155703</v>
      </c>
      <c r="K12" s="199">
        <v>33.132159524819684</v>
      </c>
      <c r="L12" s="199">
        <v>32.686677980483665</v>
      </c>
      <c r="M12" s="199">
        <v>32.241196436147646</v>
      </c>
      <c r="N12" s="199">
        <v>31.795714891811624</v>
      </c>
      <c r="O12" s="199">
        <v>31.350233347475605</v>
      </c>
      <c r="P12" s="199">
        <v>30.904751803139582</v>
      </c>
      <c r="Q12" s="199">
        <v>30.459270258803564</v>
      </c>
      <c r="R12" s="199">
        <v>30.013788714467545</v>
      </c>
      <c r="S12" s="199">
        <v>29.568307170131522</v>
      </c>
      <c r="T12" s="199">
        <v>29.122825625795503</v>
      </c>
      <c r="U12" s="199">
        <v>28.677344081459481</v>
      </c>
      <c r="V12" s="199">
        <v>28.231862537123462</v>
      </c>
      <c r="W12" s="199">
        <v>27.786380992787439</v>
      </c>
      <c r="X12" s="199">
        <v>27.340899448451417</v>
      </c>
      <c r="Y12" s="199">
        <v>26.895417904115398</v>
      </c>
      <c r="Z12" s="199">
        <v>26.449936359779379</v>
      </c>
      <c r="AA12" s="199">
        <v>26.004454815443356</v>
      </c>
      <c r="AB12" s="199">
        <v>25.558973271107337</v>
      </c>
      <c r="AC12" s="199">
        <v>25.113491726771318</v>
      </c>
      <c r="AD12" s="199">
        <v>24.668010182435296</v>
      </c>
      <c r="AE12" s="199">
        <v>24.222528638099277</v>
      </c>
      <c r="AF12" s="199">
        <v>23.777047093763258</v>
      </c>
    </row>
    <row r="13" spans="1:34">
      <c r="A13" s="92" t="s">
        <v>8</v>
      </c>
      <c r="B13" s="199">
        <v>20.23152709359606</v>
      </c>
      <c r="C13" s="199">
        <v>20.273891625615761</v>
      </c>
      <c r="D13" s="199">
        <v>20.316256157635468</v>
      </c>
      <c r="E13" s="199">
        <v>20.358620689655172</v>
      </c>
      <c r="F13" s="199">
        <v>20.40098522167488</v>
      </c>
      <c r="G13" s="199">
        <v>20.44334975369458</v>
      </c>
      <c r="H13" s="199">
        <v>20.485714285714284</v>
      </c>
      <c r="I13" s="199">
        <v>20.528078817733988</v>
      </c>
      <c r="J13" s="199">
        <v>20.570443349753695</v>
      </c>
      <c r="K13" s="199">
        <v>20.612807881773403</v>
      </c>
      <c r="L13" s="199">
        <v>20.655172413793103</v>
      </c>
      <c r="M13" s="199">
        <v>20.480788177339903</v>
      </c>
      <c r="N13" s="199">
        <v>20.3064039408867</v>
      </c>
      <c r="O13" s="199">
        <v>20.1320197044335</v>
      </c>
      <c r="P13" s="199">
        <v>19.957635467980296</v>
      </c>
      <c r="Q13" s="199">
        <v>19.783251231527093</v>
      </c>
      <c r="R13" s="199">
        <v>19.608866995073893</v>
      </c>
      <c r="S13" s="199">
        <v>19.434482758620689</v>
      </c>
      <c r="T13" s="199">
        <v>21.295206971677558</v>
      </c>
      <c r="U13" s="199">
        <v>19.085714285714285</v>
      </c>
      <c r="V13" s="199">
        <v>18.911330049261085</v>
      </c>
      <c r="W13" s="199">
        <v>18.902463054187191</v>
      </c>
      <c r="X13" s="205">
        <v>17.251231527093598</v>
      </c>
      <c r="Y13" s="205">
        <v>17.251231527093598</v>
      </c>
      <c r="Z13" s="199">
        <v>18.875862068965517</v>
      </c>
      <c r="AA13" s="199">
        <v>18.866995073891623</v>
      </c>
      <c r="AB13" s="199">
        <v>18.862068965517238</v>
      </c>
      <c r="AC13" s="199">
        <v>19.039408866995071</v>
      </c>
      <c r="AD13" s="199">
        <v>19.059113300492612</v>
      </c>
      <c r="AE13" s="199">
        <v>19.078817733990146</v>
      </c>
      <c r="AF13" s="199">
        <v>19.098522167487687</v>
      </c>
    </row>
    <row r="14" spans="1:34">
      <c r="A14" s="92" t="s">
        <v>6</v>
      </c>
      <c r="B14" s="199">
        <v>55.161626694473412</v>
      </c>
      <c r="C14" s="199">
        <v>54.883135379841804</v>
      </c>
      <c r="D14" s="199">
        <v>54.604644065210202</v>
      </c>
      <c r="E14" s="199">
        <v>54.326152750578601</v>
      </c>
      <c r="F14" s="199">
        <v>54.047661435946999</v>
      </c>
      <c r="G14" s="199">
        <v>53.769170121315398</v>
      </c>
      <c r="H14" s="199">
        <v>53.490678806683789</v>
      </c>
      <c r="I14" s="199">
        <v>53.212187492052188</v>
      </c>
      <c r="J14" s="199">
        <v>52.933696177420586</v>
      </c>
      <c r="K14" s="199">
        <v>52.655204862788985</v>
      </c>
      <c r="L14" s="199">
        <v>52.376713548157376</v>
      </c>
      <c r="M14" s="199">
        <v>52.094933747043413</v>
      </c>
      <c r="N14" s="199">
        <v>51.81315394592945</v>
      </c>
      <c r="O14" s="199">
        <v>51.53137414481548</v>
      </c>
      <c r="P14" s="199">
        <v>51.249594343701517</v>
      </c>
      <c r="Q14" s="199">
        <v>50.967814542587554</v>
      </c>
      <c r="R14" s="199">
        <v>50.686034741473584</v>
      </c>
      <c r="S14" s="199">
        <v>50.404254940359628</v>
      </c>
      <c r="T14" s="199">
        <v>50.122475139245651</v>
      </c>
      <c r="U14" s="199">
        <v>49.840695338131695</v>
      </c>
      <c r="V14" s="199">
        <v>49.558915537017725</v>
      </c>
      <c r="W14" s="199">
        <v>49.296411404155755</v>
      </c>
      <c r="X14" s="199">
        <v>49.033907271293778</v>
      </c>
      <c r="Y14" s="199">
        <v>48.771403138431801</v>
      </c>
      <c r="Z14" s="199">
        <v>48.508899005569823</v>
      </c>
      <c r="AA14" s="199">
        <v>48.246394872707846</v>
      </c>
      <c r="AB14" s="199">
        <v>47.850008901548868</v>
      </c>
      <c r="AC14" s="199">
        <v>47.568096848851695</v>
      </c>
      <c r="AD14" s="199">
        <v>47.336109768814055</v>
      </c>
      <c r="AE14" s="199">
        <v>47.007947811490631</v>
      </c>
      <c r="AF14" s="199">
        <v>46.725196469900048</v>
      </c>
    </row>
    <row r="15" spans="1:34">
      <c r="A15" s="92" t="s">
        <v>5</v>
      </c>
      <c r="B15" s="199">
        <v>10.651374363832915</v>
      </c>
      <c r="C15" s="199">
        <v>10.565124561211725</v>
      </c>
      <c r="D15" s="199">
        <v>10.478874758590534</v>
      </c>
      <c r="E15" s="199">
        <v>10.392624955969342</v>
      </c>
      <c r="F15" s="199">
        <v>10.306375153348151</v>
      </c>
      <c r="G15" s="199">
        <v>10.220125350726962</v>
      </c>
      <c r="H15" s="199">
        <v>10.133875548105772</v>
      </c>
      <c r="I15" s="199">
        <v>10.047625745484581</v>
      </c>
      <c r="J15" s="199">
        <v>9.9613759428633912</v>
      </c>
      <c r="K15" s="199">
        <v>9.8751261402421999</v>
      </c>
      <c r="L15" s="199">
        <v>9.7888763376210086</v>
      </c>
      <c r="M15" s="199">
        <v>9.7026255632887555</v>
      </c>
      <c r="N15" s="199">
        <v>9.6163747889565041</v>
      </c>
      <c r="O15" s="199">
        <v>9.5301240146242527</v>
      </c>
      <c r="P15" s="199">
        <v>9.4438732402919996</v>
      </c>
      <c r="Q15" s="199">
        <v>9.3576224659597482</v>
      </c>
      <c r="R15" s="199">
        <v>9.2713716916274933</v>
      </c>
      <c r="S15" s="199">
        <v>9.1851209172952437</v>
      </c>
      <c r="T15" s="199">
        <v>9.0988701429629906</v>
      </c>
      <c r="U15" s="199">
        <v>9.0126193686307392</v>
      </c>
      <c r="V15" s="199">
        <v>8.9263685942984843</v>
      </c>
      <c r="W15" s="199">
        <v>8.8401195204605916</v>
      </c>
      <c r="X15" s="199">
        <v>8.7538704466226989</v>
      </c>
      <c r="Y15" s="199">
        <v>8.6676213727848044</v>
      </c>
      <c r="Z15" s="199">
        <v>8.5813722989469081</v>
      </c>
      <c r="AA15" s="199">
        <v>8.4951232251090136</v>
      </c>
      <c r="AB15" s="199">
        <v>8.4088717219934654</v>
      </c>
      <c r="AC15" s="199">
        <v>8.3226202188779173</v>
      </c>
      <c r="AD15" s="199">
        <v>8.2363687157623691</v>
      </c>
      <c r="AE15" s="199">
        <v>8.1501172126468191</v>
      </c>
      <c r="AF15" s="199">
        <v>8.0638657095312709</v>
      </c>
    </row>
    <row r="16" spans="1:34">
      <c r="A16" s="92" t="s">
        <v>4</v>
      </c>
      <c r="B16" s="199">
        <v>73.260869565217405</v>
      </c>
      <c r="C16" s="199">
        <v>73.260869565217405</v>
      </c>
      <c r="D16" s="199">
        <v>73.260869565217405</v>
      </c>
      <c r="E16" s="199">
        <v>73.260869565217405</v>
      </c>
      <c r="F16" s="199">
        <v>73.260869565217405</v>
      </c>
      <c r="G16" s="199">
        <v>73.260869565217405</v>
      </c>
      <c r="H16" s="199">
        <v>73.260869565217405</v>
      </c>
      <c r="I16" s="199">
        <v>73.260869565217405</v>
      </c>
      <c r="J16" s="199">
        <v>73.260869565217405</v>
      </c>
      <c r="K16" s="199">
        <v>73.260869565217405</v>
      </c>
      <c r="L16" s="199">
        <v>73.260869565217405</v>
      </c>
      <c r="M16" s="199">
        <v>73.260869565217405</v>
      </c>
      <c r="N16" s="199">
        <v>73.260869565217405</v>
      </c>
      <c r="O16" s="199">
        <v>73.260869565217405</v>
      </c>
      <c r="P16" s="199">
        <v>73.260869565217405</v>
      </c>
      <c r="Q16" s="199">
        <v>73.260869565217405</v>
      </c>
      <c r="R16" s="199">
        <v>73.260869565217405</v>
      </c>
      <c r="S16" s="199">
        <v>73.260869565217405</v>
      </c>
      <c r="T16" s="199">
        <v>73.260869565217405</v>
      </c>
      <c r="U16" s="199">
        <v>73.260869565217405</v>
      </c>
      <c r="V16" s="199">
        <v>73.260869565217405</v>
      </c>
      <c r="W16" s="199">
        <v>73.260869565217405</v>
      </c>
      <c r="X16" s="199">
        <v>88.478260869565233</v>
      </c>
      <c r="Y16" s="206">
        <v>88.478260869565233</v>
      </c>
      <c r="Z16" s="199">
        <v>73.260869565217405</v>
      </c>
      <c r="AA16" s="199">
        <v>73.260869565217405</v>
      </c>
      <c r="AB16" s="199">
        <v>73.260869565217405</v>
      </c>
      <c r="AC16" s="199">
        <v>73.260869565217405</v>
      </c>
      <c r="AD16" s="199">
        <v>73.260869565217405</v>
      </c>
      <c r="AE16" s="199">
        <v>73.260869565217405</v>
      </c>
      <c r="AF16" s="199">
        <v>73.260869565217405</v>
      </c>
    </row>
    <row r="17" spans="1:32">
      <c r="A17" s="92" t="s">
        <v>3</v>
      </c>
      <c r="B17" s="199">
        <v>14.955271249453874</v>
      </c>
      <c r="C17" s="199">
        <v>14.925265231763511</v>
      </c>
      <c r="D17" s="199">
        <v>14.895259214073151</v>
      </c>
      <c r="E17" s="199">
        <v>14.865253196382792</v>
      </c>
      <c r="F17" s="199">
        <v>14.835247178692432</v>
      </c>
      <c r="G17" s="199">
        <v>14.805241161002069</v>
      </c>
      <c r="H17" s="199">
        <v>14.775235143311706</v>
      </c>
      <c r="I17" s="199">
        <v>14.745229125621346</v>
      </c>
      <c r="J17" s="199">
        <v>14.715223107930987</v>
      </c>
      <c r="K17" s="199">
        <v>14.685217090240627</v>
      </c>
      <c r="L17" s="199">
        <v>14.655211072550264</v>
      </c>
      <c r="M17" s="199">
        <v>14.625205054859901</v>
      </c>
      <c r="N17" s="199">
        <v>14.595199037169543</v>
      </c>
      <c r="O17" s="199">
        <v>14.565193019479182</v>
      </c>
      <c r="P17" s="199">
        <v>14.535187001788822</v>
      </c>
      <c r="Q17" s="199">
        <v>14.505180984098459</v>
      </c>
      <c r="R17" s="199">
        <v>14.475174966408096</v>
      </c>
      <c r="S17" s="199">
        <v>14.445168948717738</v>
      </c>
      <c r="T17" s="199">
        <v>14.415162931027377</v>
      </c>
      <c r="U17" s="199">
        <v>14.385156913337017</v>
      </c>
      <c r="V17" s="199">
        <v>14.355150895646654</v>
      </c>
      <c r="W17" s="199">
        <v>14.325144877956291</v>
      </c>
      <c r="X17" s="199">
        <v>14.295138860265933</v>
      </c>
      <c r="Y17" s="199">
        <v>14.265132842575571</v>
      </c>
      <c r="Z17" s="199">
        <v>14.235126824885212</v>
      </c>
      <c r="AA17" s="199">
        <v>14.205120807194849</v>
      </c>
      <c r="AB17" s="199">
        <v>14.175114789504487</v>
      </c>
      <c r="AC17" s="199">
        <v>14.145108771814128</v>
      </c>
      <c r="AD17" s="199">
        <v>14.115102754123765</v>
      </c>
      <c r="AE17" s="199">
        <v>14.085096736433405</v>
      </c>
      <c r="AF17" s="199">
        <v>14.055090718743044</v>
      </c>
    </row>
    <row r="18" spans="1:32">
      <c r="A18" s="92" t="s">
        <v>32</v>
      </c>
      <c r="B18" s="199">
        <v>64.788902686836764</v>
      </c>
      <c r="C18" s="199">
        <v>64.368943328065029</v>
      </c>
      <c r="D18" s="199">
        <v>63.948983969293295</v>
      </c>
      <c r="E18" s="199">
        <v>63.52902461052156</v>
      </c>
      <c r="F18" s="199">
        <v>63.109065251749833</v>
      </c>
      <c r="G18" s="199">
        <v>62.689105892978098</v>
      </c>
      <c r="H18" s="199">
        <v>62.269146534206364</v>
      </c>
      <c r="I18" s="199">
        <v>61.849187175434636</v>
      </c>
      <c r="J18" s="199">
        <v>61.429227816662902</v>
      </c>
      <c r="K18" s="199">
        <v>61.009268457891174</v>
      </c>
      <c r="L18" s="199">
        <v>60.58930909911944</v>
      </c>
      <c r="M18" s="199">
        <v>60.169349740347705</v>
      </c>
      <c r="N18" s="199">
        <v>59.749390381575978</v>
      </c>
      <c r="O18" s="199">
        <v>59.329431022804243</v>
      </c>
      <c r="P18" s="199">
        <v>58.909471664032516</v>
      </c>
      <c r="Q18" s="199">
        <v>58.489512305260781</v>
      </c>
      <c r="R18" s="199">
        <v>58.069552946489047</v>
      </c>
      <c r="S18" s="199">
        <v>57.64959358771732</v>
      </c>
      <c r="T18" s="199">
        <v>57.229634228945585</v>
      </c>
      <c r="U18" s="199">
        <v>56.809674870173858</v>
      </c>
      <c r="V18" s="199">
        <v>56.389715511402123</v>
      </c>
      <c r="W18" s="199">
        <v>55.969753894784375</v>
      </c>
      <c r="X18" s="199">
        <v>55.549792278166635</v>
      </c>
      <c r="Y18" s="199">
        <v>55.129830661548887</v>
      </c>
      <c r="Z18" s="199">
        <v>54.709869044931139</v>
      </c>
      <c r="AA18" s="199">
        <v>54.289907428313391</v>
      </c>
      <c r="AB18" s="199">
        <v>53.760442537818918</v>
      </c>
      <c r="AC18" s="199">
        <v>53.230977647324451</v>
      </c>
      <c r="AD18" s="199">
        <v>52.701512756829985</v>
      </c>
      <c r="AE18" s="199">
        <v>52.172047866335511</v>
      </c>
      <c r="AF18" s="199">
        <v>51.642582975841044</v>
      </c>
    </row>
    <row r="19" spans="1:32">
      <c r="A19" s="92" t="s">
        <v>1</v>
      </c>
      <c r="B19" s="199">
        <v>63.778097633812671</v>
      </c>
      <c r="C19" s="199">
        <v>63.72993987005475</v>
      </c>
      <c r="D19" s="199">
        <v>63.681782106296829</v>
      </c>
      <c r="E19" s="199">
        <v>63.633624342538909</v>
      </c>
      <c r="F19" s="199">
        <v>63.585466578780988</v>
      </c>
      <c r="G19" s="199">
        <v>63.537308815023067</v>
      </c>
      <c r="H19" s="199">
        <v>63.489151051265154</v>
      </c>
      <c r="I19" s="199">
        <v>63.440993287507233</v>
      </c>
      <c r="J19" s="199">
        <v>63.392835523749312</v>
      </c>
      <c r="K19" s="199">
        <v>63.344677759991391</v>
      </c>
      <c r="L19" s="199">
        <v>63.296519996233471</v>
      </c>
      <c r="M19" s="199">
        <v>63.24836223247555</v>
      </c>
      <c r="N19" s="199">
        <v>63.200204468717629</v>
      </c>
      <c r="O19" s="199">
        <v>63.152046704959709</v>
      </c>
      <c r="P19" s="199">
        <v>63.103888941201795</v>
      </c>
      <c r="Q19" s="199">
        <v>63.055731177443874</v>
      </c>
      <c r="R19" s="199">
        <v>63.007573413685954</v>
      </c>
      <c r="S19" s="199">
        <v>62.959415649928033</v>
      </c>
      <c r="T19" s="199">
        <v>62.911257886170112</v>
      </c>
      <c r="U19" s="199">
        <v>62.863100122412192</v>
      </c>
      <c r="V19" s="199">
        <v>62.814942358654271</v>
      </c>
      <c r="W19" s="199">
        <v>62.561804705470884</v>
      </c>
      <c r="X19" s="199">
        <v>62.308667052287497</v>
      </c>
      <c r="Y19" s="199">
        <v>62.055529399104103</v>
      </c>
      <c r="Z19" s="199">
        <v>61.802391745920715</v>
      </c>
      <c r="AA19" s="199">
        <v>61.549254092737328</v>
      </c>
      <c r="AB19" s="199">
        <v>61.295955016882118</v>
      </c>
      <c r="AC19" s="199">
        <v>61.042884623145319</v>
      </c>
      <c r="AD19" s="199">
        <v>60.789706614293983</v>
      </c>
      <c r="AE19" s="199">
        <v>60.536515153553317</v>
      </c>
      <c r="AF19" s="199">
        <v>60.283337144701974</v>
      </c>
    </row>
    <row r="20" spans="1:32">
      <c r="A20" s="92" t="s">
        <v>0</v>
      </c>
      <c r="B20" s="199">
        <v>48.66661496704149</v>
      </c>
      <c r="C20" s="199">
        <v>48.54752488044462</v>
      </c>
      <c r="D20" s="199">
        <v>48.428434793847742</v>
      </c>
      <c r="E20" s="199">
        <v>48.309344707250872</v>
      </c>
      <c r="F20" s="199">
        <v>48.190254620654009</v>
      </c>
      <c r="G20" s="199">
        <v>48.071164534057132</v>
      </c>
      <c r="H20" s="199">
        <v>47.952074447460248</v>
      </c>
      <c r="I20" s="199">
        <v>47.832984360863378</v>
      </c>
      <c r="J20" s="199">
        <v>47.713894274266515</v>
      </c>
      <c r="K20" s="199">
        <v>47.594804187669638</v>
      </c>
      <c r="L20" s="199">
        <v>47.475714101072768</v>
      </c>
      <c r="M20" s="199">
        <v>47.356624014475898</v>
      </c>
      <c r="N20" s="199">
        <v>47.237533927879021</v>
      </c>
      <c r="O20" s="199">
        <v>47.118443841282151</v>
      </c>
      <c r="P20" s="199">
        <v>46.999353754685281</v>
      </c>
      <c r="Q20" s="199">
        <v>46.880263668088404</v>
      </c>
      <c r="R20" s="199">
        <v>46.761173581491541</v>
      </c>
      <c r="S20" s="199">
        <v>46.642083494894671</v>
      </c>
      <c r="T20" s="199">
        <v>46.522993408297786</v>
      </c>
      <c r="U20" s="199">
        <v>46.403903321700909</v>
      </c>
      <c r="V20" s="199">
        <v>46.284813235104046</v>
      </c>
      <c r="W20" s="199">
        <v>46.165723148507176</v>
      </c>
      <c r="X20" s="205">
        <v>39.5424583171772</v>
      </c>
      <c r="Y20" s="199">
        <v>45.927542975313429</v>
      </c>
      <c r="Z20" s="199">
        <v>45.808452888716559</v>
      </c>
      <c r="AA20" s="199">
        <v>45.689362802119689</v>
      </c>
      <c r="AB20" s="199">
        <v>45.570272715522812</v>
      </c>
      <c r="AC20" s="199">
        <v>45.451182628925942</v>
      </c>
      <c r="AD20" s="199">
        <v>45.332092542329072</v>
      </c>
      <c r="AE20" s="199">
        <v>45.213002455732202</v>
      </c>
      <c r="AF20" s="199">
        <v>45.093912369135332</v>
      </c>
    </row>
    <row r="21" spans="1:32">
      <c r="A21" s="92" t="s">
        <v>232</v>
      </c>
      <c r="B21" s="199">
        <v>47.727225562404769</v>
      </c>
      <c r="C21" s="199">
        <v>47.537072197803035</v>
      </c>
      <c r="D21" s="199">
        <v>47.346918833201293</v>
      </c>
      <c r="E21" s="199">
        <v>47.059543986044808</v>
      </c>
      <c r="F21" s="199">
        <v>46.869734169543221</v>
      </c>
      <c r="G21" s="199">
        <v>46.77645873939607</v>
      </c>
      <c r="H21" s="199">
        <v>46.586305374794335</v>
      </c>
      <c r="I21" s="199">
        <v>46.396152010192594</v>
      </c>
      <c r="J21" s="199">
        <v>46.205998645590846</v>
      </c>
      <c r="K21" s="199">
        <v>46.015845280989105</v>
      </c>
      <c r="L21" s="199">
        <v>45.825691916387363</v>
      </c>
      <c r="M21" s="199">
        <v>45.595810101180561</v>
      </c>
      <c r="N21" s="199">
        <v>45.365928285973773</v>
      </c>
      <c r="O21" s="199">
        <v>45.136046470766956</v>
      </c>
      <c r="P21" s="199">
        <v>44.906164655560154</v>
      </c>
      <c r="Q21" s="199">
        <v>44.676282840353352</v>
      </c>
      <c r="R21" s="199">
        <v>44.44640102514655</v>
      </c>
      <c r="S21" s="199">
        <v>44.21651920993974</v>
      </c>
      <c r="T21" s="199">
        <v>43.987521977456396</v>
      </c>
      <c r="U21" s="199">
        <v>43.756755579526136</v>
      </c>
      <c r="V21" s="199">
        <v>43.52687376431934</v>
      </c>
      <c r="W21" s="199">
        <v>43.241885388126953</v>
      </c>
      <c r="X21" s="199">
        <v>42.956897011934572</v>
      </c>
      <c r="Y21" s="199">
        <v>42.671908635742213</v>
      </c>
      <c r="Z21" s="199">
        <v>42.386920259549825</v>
      </c>
      <c r="AA21" s="199">
        <v>42.100797209905267</v>
      </c>
      <c r="AB21" s="199">
        <v>41.794837109893571</v>
      </c>
      <c r="AC21" s="199">
        <v>41.498265157058398</v>
      </c>
      <c r="AD21" s="199">
        <v>41.205720249799143</v>
      </c>
      <c r="AE21" s="199">
        <v>40.90533374671449</v>
      </c>
      <c r="AF21" s="199">
        <v>40.608650881684582</v>
      </c>
    </row>
    <row r="22" spans="1:32">
      <c r="A22" s="17"/>
      <c r="B22" s="43"/>
      <c r="C22" s="43"/>
      <c r="D22" s="43"/>
      <c r="E22" s="43"/>
      <c r="F22" s="43"/>
      <c r="G22" s="43"/>
      <c r="H22" s="43"/>
      <c r="I22" s="43"/>
      <c r="J22" s="43"/>
      <c r="K22" s="43"/>
      <c r="L22" s="43" t="s">
        <v>15</v>
      </c>
      <c r="M22" s="43"/>
      <c r="N22" s="43"/>
      <c r="O22" s="43"/>
      <c r="P22" s="43"/>
      <c r="Q22" s="43"/>
      <c r="R22" s="43"/>
      <c r="S22" s="43"/>
      <c r="T22" s="43"/>
      <c r="U22" s="43"/>
      <c r="V22" s="43"/>
      <c r="W22" s="43"/>
      <c r="X22" s="43"/>
    </row>
    <row r="23" spans="1:32">
      <c r="A23" s="44" t="s">
        <v>18</v>
      </c>
      <c r="C23" s="43"/>
      <c r="D23" s="43"/>
      <c r="E23" s="43"/>
      <c r="F23" s="43"/>
      <c r="G23" s="43"/>
      <c r="H23" s="43"/>
      <c r="I23" s="43"/>
      <c r="J23" s="43"/>
      <c r="K23" s="43"/>
      <c r="L23" s="43"/>
      <c r="M23" s="43"/>
      <c r="N23" s="43"/>
      <c r="O23" s="43"/>
      <c r="P23" s="43"/>
      <c r="Q23" s="43"/>
      <c r="R23" s="43"/>
      <c r="S23" s="43"/>
      <c r="T23" s="43"/>
      <c r="U23" s="43"/>
      <c r="V23" s="43"/>
      <c r="W23" s="43"/>
      <c r="X23" s="43"/>
    </row>
    <row r="24" spans="1:32">
      <c r="A24" s="17"/>
      <c r="B24" s="43"/>
      <c r="C24" s="43"/>
      <c r="D24" s="43"/>
      <c r="E24" s="43"/>
      <c r="F24" s="43"/>
      <c r="G24" s="43"/>
      <c r="H24" s="43"/>
      <c r="I24" s="43"/>
      <c r="J24" s="43"/>
      <c r="K24" s="43"/>
      <c r="L24" s="43"/>
      <c r="M24" s="43"/>
      <c r="N24" s="43"/>
      <c r="O24" s="43"/>
      <c r="P24" s="43"/>
      <c r="Q24" s="43"/>
      <c r="R24" s="43"/>
      <c r="S24" s="43"/>
      <c r="T24" s="43"/>
      <c r="U24" s="43"/>
      <c r="V24" s="43"/>
      <c r="W24" s="43"/>
      <c r="X24" s="43"/>
    </row>
    <row r="25" spans="1:32">
      <c r="A25" s="41" t="s">
        <v>580</v>
      </c>
      <c r="B25" s="43"/>
      <c r="C25" s="43"/>
      <c r="D25" s="43"/>
      <c r="E25" s="43"/>
      <c r="F25" s="43"/>
      <c r="G25" s="43"/>
      <c r="H25" s="43"/>
      <c r="I25" s="43"/>
      <c r="J25" s="43"/>
      <c r="K25" s="43"/>
      <c r="L25" s="43"/>
      <c r="M25" s="43"/>
      <c r="N25" s="43"/>
      <c r="O25" s="43"/>
      <c r="P25" s="43"/>
      <c r="Q25" s="43"/>
      <c r="R25" s="43"/>
      <c r="S25" s="43"/>
      <c r="T25" s="43"/>
      <c r="U25" s="43"/>
      <c r="V25" s="43"/>
      <c r="W25" s="43"/>
      <c r="X25" s="43"/>
    </row>
    <row r="26" spans="1:32">
      <c r="A26" s="17"/>
      <c r="B26" s="43"/>
      <c r="C26" s="43"/>
      <c r="D26" s="43"/>
      <c r="E26" s="43"/>
      <c r="F26" s="43"/>
      <c r="G26" s="43"/>
      <c r="H26" s="43"/>
      <c r="I26" s="43"/>
      <c r="J26" s="43"/>
      <c r="K26" s="43"/>
      <c r="L26" s="43"/>
      <c r="M26" s="43"/>
      <c r="N26" s="43"/>
      <c r="O26" s="43"/>
      <c r="P26" s="43"/>
      <c r="Q26" s="43"/>
      <c r="R26" s="43"/>
      <c r="S26" s="43"/>
      <c r="T26" s="43"/>
      <c r="U26" s="43"/>
      <c r="V26" s="43"/>
      <c r="W26" s="43"/>
      <c r="X26" s="43"/>
    </row>
    <row r="27" spans="1:32">
      <c r="A27" s="17"/>
      <c r="B27" s="43"/>
      <c r="C27" s="43"/>
      <c r="D27" s="43"/>
      <c r="E27" s="43"/>
      <c r="F27" s="43"/>
      <c r="G27" s="43"/>
      <c r="H27" s="43"/>
      <c r="I27" s="43"/>
      <c r="J27" s="43"/>
      <c r="K27" s="43"/>
      <c r="L27" s="43"/>
      <c r="M27" s="43"/>
      <c r="N27" s="43"/>
      <c r="O27" s="43"/>
      <c r="P27" s="43"/>
      <c r="Q27" s="43"/>
      <c r="R27" s="43"/>
      <c r="S27" s="43"/>
      <c r="T27" s="43"/>
      <c r="U27" s="43"/>
      <c r="V27" s="43"/>
      <c r="W27" s="43"/>
      <c r="X27" s="43"/>
    </row>
  </sheetData>
  <mergeCells count="2">
    <mergeCell ref="A3:A4"/>
    <mergeCell ref="B3:AE3"/>
  </mergeCells>
  <hyperlinks>
    <hyperlink ref="AH4" location="Content!A1" display="Back to content page" xr:uid="{00000000-0004-0000-4301-000000000000}"/>
  </hyperlinks>
  <pageMargins left="0.7" right="0.7" top="0.75" bottom="0.75" header="0.3" footer="0.3"/>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0B774-BBCB-4706-B075-12FF99E04724}">
  <dimension ref="A1:J23"/>
  <sheetViews>
    <sheetView workbookViewId="0">
      <selection activeCell="J3" sqref="J3"/>
    </sheetView>
  </sheetViews>
  <sheetFormatPr defaultRowHeight="14.4"/>
  <cols>
    <col min="1" max="1" width="40" customWidth="1"/>
  </cols>
  <sheetData>
    <row r="1" spans="1:10">
      <c r="A1" s="44" t="s">
        <v>3209</v>
      </c>
    </row>
    <row r="2" spans="1:10">
      <c r="A2" s="44"/>
    </row>
    <row r="3" spans="1:10">
      <c r="A3" s="92" t="s">
        <v>14</v>
      </c>
      <c r="B3" s="96">
        <v>2015</v>
      </c>
      <c r="C3" s="96">
        <v>2016</v>
      </c>
      <c r="D3" s="96">
        <v>2017</v>
      </c>
      <c r="E3" s="96">
        <v>2018</v>
      </c>
      <c r="F3" s="96">
        <v>2019</v>
      </c>
      <c r="G3" s="96">
        <v>2020</v>
      </c>
      <c r="J3" s="1" t="s">
        <v>528</v>
      </c>
    </row>
    <row r="4" spans="1:10">
      <c r="A4" s="92" t="s">
        <v>13</v>
      </c>
      <c r="B4" s="199">
        <v>2.68</v>
      </c>
      <c r="C4" s="199">
        <v>2.68</v>
      </c>
      <c r="D4" s="199">
        <v>2.68</v>
      </c>
      <c r="E4" s="199">
        <v>2.68</v>
      </c>
      <c r="F4" s="199">
        <v>2.68</v>
      </c>
      <c r="G4" s="199">
        <v>2.68</v>
      </c>
    </row>
    <row r="5" spans="1:10">
      <c r="A5" s="92" t="s">
        <v>12</v>
      </c>
      <c r="B5" s="199">
        <v>10.81</v>
      </c>
      <c r="C5" s="199">
        <v>10.81</v>
      </c>
      <c r="D5" s="199">
        <v>10.81</v>
      </c>
      <c r="E5" s="199">
        <v>10.81</v>
      </c>
      <c r="F5" s="199">
        <v>10.81</v>
      </c>
      <c r="G5" s="199">
        <v>10.81</v>
      </c>
    </row>
    <row r="6" spans="1:10">
      <c r="A6" s="92" t="s">
        <v>483</v>
      </c>
      <c r="B6" s="199">
        <v>0</v>
      </c>
      <c r="C6" s="199">
        <v>0</v>
      </c>
      <c r="D6" s="199">
        <v>0</v>
      </c>
      <c r="E6" s="199">
        <v>0</v>
      </c>
      <c r="F6" s="199">
        <v>0</v>
      </c>
      <c r="G6" s="199">
        <v>0</v>
      </c>
    </row>
    <row r="7" spans="1:10">
      <c r="A7" s="28" t="s">
        <v>573</v>
      </c>
      <c r="B7" s="199">
        <v>18.45</v>
      </c>
      <c r="C7" s="199">
        <v>18.45</v>
      </c>
      <c r="D7" s="199">
        <v>18.45</v>
      </c>
      <c r="E7" s="199">
        <v>18.45</v>
      </c>
      <c r="F7" s="199">
        <v>18.45</v>
      </c>
      <c r="G7" s="199">
        <v>18.45</v>
      </c>
    </row>
    <row r="8" spans="1:10">
      <c r="A8" s="92" t="s">
        <v>482</v>
      </c>
      <c r="B8" s="199">
        <v>3.26</v>
      </c>
      <c r="C8" s="199">
        <v>3.26</v>
      </c>
      <c r="D8" s="199">
        <v>3.26</v>
      </c>
      <c r="E8" s="199">
        <v>3.26</v>
      </c>
      <c r="F8" s="199">
        <v>4.68</v>
      </c>
      <c r="G8" s="199">
        <v>4.68</v>
      </c>
    </row>
    <row r="9" spans="1:10">
      <c r="A9" s="92" t="s">
        <v>11</v>
      </c>
      <c r="B9" s="199">
        <v>14.48</v>
      </c>
      <c r="C9" s="199">
        <v>14.48</v>
      </c>
      <c r="D9" s="199">
        <v>14.48</v>
      </c>
      <c r="E9" s="199">
        <v>14.48</v>
      </c>
      <c r="F9" s="199">
        <v>14.48</v>
      </c>
      <c r="G9" s="199">
        <v>14.48</v>
      </c>
    </row>
    <row r="10" spans="1:10">
      <c r="A10" s="92" t="s">
        <v>10</v>
      </c>
      <c r="B10" s="199">
        <v>39.799999999999997</v>
      </c>
      <c r="C10" s="199">
        <v>39.799999999999997</v>
      </c>
      <c r="D10" s="199">
        <v>39.799999999999997</v>
      </c>
      <c r="E10" s="199">
        <v>39.799999999999997</v>
      </c>
      <c r="F10" s="199">
        <v>39.799999999999997</v>
      </c>
      <c r="G10" s="199">
        <v>39.799999999999997</v>
      </c>
    </row>
    <row r="11" spans="1:10">
      <c r="A11" s="92" t="s">
        <v>9</v>
      </c>
      <c r="B11" s="199">
        <v>30.91</v>
      </c>
      <c r="C11" s="199">
        <v>30.91</v>
      </c>
      <c r="D11" s="199">
        <v>30.91</v>
      </c>
      <c r="E11" s="199">
        <v>30.91</v>
      </c>
      <c r="F11" s="199">
        <v>30.91</v>
      </c>
      <c r="G11" s="199">
        <v>30.91</v>
      </c>
    </row>
    <row r="12" spans="1:10">
      <c r="A12" s="92" t="s">
        <v>8</v>
      </c>
      <c r="B12" s="199">
        <v>38.72</v>
      </c>
      <c r="C12" s="199">
        <v>38.72</v>
      </c>
      <c r="D12" s="199">
        <v>38.72</v>
      </c>
      <c r="E12" s="199">
        <v>38.72</v>
      </c>
      <c r="F12" s="199">
        <v>38.72</v>
      </c>
      <c r="G12" s="199">
        <v>38.72</v>
      </c>
    </row>
    <row r="13" spans="1:10">
      <c r="A13" s="92" t="s">
        <v>6</v>
      </c>
      <c r="B13" s="199">
        <v>38.159999999999997</v>
      </c>
      <c r="C13" s="199">
        <v>38.159999999999997</v>
      </c>
      <c r="D13" s="199">
        <v>38.159999999999997</v>
      </c>
      <c r="E13" s="199">
        <v>38.159999999999997</v>
      </c>
      <c r="F13" s="199">
        <v>38.159999999999997</v>
      </c>
      <c r="G13" s="199">
        <v>40.14</v>
      </c>
    </row>
    <row r="14" spans="1:10">
      <c r="A14" s="92" t="s">
        <v>17</v>
      </c>
      <c r="B14" s="199">
        <v>24.11</v>
      </c>
      <c r="C14" s="199">
        <v>24.11</v>
      </c>
      <c r="D14" s="199">
        <v>24.11</v>
      </c>
      <c r="E14" s="199">
        <v>24.11</v>
      </c>
      <c r="F14" s="199">
        <v>24.11</v>
      </c>
      <c r="G14" s="199">
        <v>24.11</v>
      </c>
    </row>
    <row r="15" spans="1:10">
      <c r="A15" s="92" t="s">
        <v>3</v>
      </c>
      <c r="B15" s="199">
        <v>1.31</v>
      </c>
      <c r="C15" s="199">
        <v>1.31</v>
      </c>
      <c r="D15" s="199">
        <v>1.31</v>
      </c>
      <c r="E15" s="199">
        <v>1.31</v>
      </c>
      <c r="F15" s="199">
        <v>1.31</v>
      </c>
      <c r="G15" s="199">
        <v>1.31</v>
      </c>
    </row>
    <row r="16" spans="1:10">
      <c r="A16" s="92" t="s">
        <v>32</v>
      </c>
      <c r="B16" s="199">
        <v>59.28</v>
      </c>
      <c r="C16" s="199">
        <v>59.28</v>
      </c>
      <c r="D16" s="199">
        <v>59.28</v>
      </c>
      <c r="E16" s="199">
        <v>59.28</v>
      </c>
      <c r="F16" s="199">
        <v>59.28</v>
      </c>
      <c r="G16" s="199">
        <v>59.28</v>
      </c>
    </row>
    <row r="17" spans="1:7">
      <c r="A17" s="92" t="s">
        <v>1</v>
      </c>
      <c r="B17" s="199">
        <v>69.569999999999993</v>
      </c>
      <c r="C17" s="199">
        <v>69.569999999999993</v>
      </c>
      <c r="D17" s="199">
        <v>69.569999999999993</v>
      </c>
      <c r="E17" s="199">
        <v>69.569999999999993</v>
      </c>
      <c r="F17" s="199">
        <v>69.569999999999993</v>
      </c>
      <c r="G17" s="199">
        <v>69.569999999999993</v>
      </c>
    </row>
    <row r="18" spans="1:7">
      <c r="A18" s="92" t="s">
        <v>23</v>
      </c>
      <c r="B18" s="199">
        <v>17.399999999999999</v>
      </c>
      <c r="C18" s="199">
        <v>17.399999999999999</v>
      </c>
      <c r="D18" s="199">
        <v>17.399999999999999</v>
      </c>
      <c r="E18" s="199">
        <v>17.399999999999999</v>
      </c>
      <c r="F18" s="199">
        <v>17.399999999999999</v>
      </c>
      <c r="G18" s="199">
        <v>17.399999999999999</v>
      </c>
    </row>
    <row r="21" spans="1:7">
      <c r="A21" s="44" t="s">
        <v>18</v>
      </c>
    </row>
    <row r="22" spans="1:7">
      <c r="A22" s="17"/>
    </row>
    <row r="23" spans="1:7">
      <c r="A23" s="41" t="s">
        <v>3098</v>
      </c>
    </row>
  </sheetData>
  <hyperlinks>
    <hyperlink ref="J3" location="Content!A1" display="Back to content page" xr:uid="{CA2DE838-2A47-4F0C-A52D-BB9FED52A11D}"/>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AC45"/>
  <sheetViews>
    <sheetView topLeftCell="A28" zoomScale="86" zoomScaleNormal="86" workbookViewId="0">
      <selection activeCell="F51" sqref="F51"/>
    </sheetView>
  </sheetViews>
  <sheetFormatPr defaultColWidth="9.21875" defaultRowHeight="18" customHeight="1"/>
  <cols>
    <col min="1" max="1" width="36.5546875" style="17" customWidth="1"/>
    <col min="2" max="25" width="11.77734375" style="17" customWidth="1"/>
    <col min="26" max="26" width="13.44140625" style="17" customWidth="1"/>
    <col min="27" max="27" width="15.21875" style="17" customWidth="1"/>
    <col min="28" max="28" width="20.21875" style="17" customWidth="1"/>
    <col min="29" max="16384" width="9.21875" style="17"/>
  </cols>
  <sheetData>
    <row r="1" spans="1:29" ht="18" customHeight="1">
      <c r="A1" s="44" t="s">
        <v>2923</v>
      </c>
      <c r="B1" s="43"/>
      <c r="C1" s="43"/>
      <c r="D1" s="43"/>
      <c r="E1" s="43"/>
      <c r="F1" s="43"/>
      <c r="G1" s="43"/>
      <c r="H1" s="43"/>
      <c r="I1" s="43"/>
      <c r="J1" s="43"/>
      <c r="K1" s="43"/>
      <c r="L1" s="43"/>
      <c r="M1" s="43"/>
      <c r="N1" s="43"/>
    </row>
    <row r="2" spans="1:29" ht="18" customHeight="1">
      <c r="A2" s="44"/>
      <c r="B2" s="43"/>
      <c r="C2" s="43"/>
      <c r="D2" s="43"/>
      <c r="E2" s="43"/>
      <c r="F2" s="43"/>
      <c r="G2" s="43"/>
      <c r="H2" s="43"/>
      <c r="I2" s="43"/>
      <c r="J2" s="43"/>
      <c r="K2" s="43"/>
      <c r="L2" s="43"/>
      <c r="M2" s="43"/>
      <c r="N2" s="43"/>
    </row>
    <row r="3" spans="1:29" ht="18" customHeight="1">
      <c r="A3" s="373"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c r="AB3" s="44"/>
      <c r="AC3" s="44"/>
    </row>
    <row r="4" spans="1:29" ht="18" customHeight="1">
      <c r="A4" s="248" t="s">
        <v>423</v>
      </c>
      <c r="B4" s="281">
        <v>1556.8164508758566</v>
      </c>
      <c r="C4" s="281">
        <v>1634.3653250773993</v>
      </c>
      <c r="D4" s="281">
        <v>1798.8317757009345</v>
      </c>
      <c r="E4" s="281">
        <v>1868.2875264270613</v>
      </c>
      <c r="F4" s="281">
        <v>1978.5585585585586</v>
      </c>
      <c r="G4" s="281">
        <v>2162.8121792678753</v>
      </c>
      <c r="H4" s="281">
        <v>2376.7897271268057</v>
      </c>
      <c r="I4" s="281">
        <v>2222.1230474976092</v>
      </c>
      <c r="J4" s="281">
        <v>2396.6854724964742</v>
      </c>
      <c r="K4" s="281">
        <v>1931.1521603005635</v>
      </c>
      <c r="L4" s="281">
        <v>2251.5377144707027</v>
      </c>
      <c r="M4" s="281">
        <v>2559.5130434782609</v>
      </c>
      <c r="N4" s="281">
        <v>2661.4767791513532</v>
      </c>
      <c r="O4" s="281">
        <v>2871.7547292889758</v>
      </c>
      <c r="P4" s="281">
        <v>3095.2318745917701</v>
      </c>
      <c r="Q4" s="281">
        <v>2656.32</v>
      </c>
      <c r="R4" s="281">
        <v>2355.8200000000002</v>
      </c>
      <c r="S4" s="281">
        <v>2319.7199999999998</v>
      </c>
      <c r="T4" s="281">
        <v>2352.5300000000002</v>
      </c>
      <c r="U4" s="281">
        <v>2214.6999999999998</v>
      </c>
      <c r="V4" s="281">
        <v>1794.61</v>
      </c>
      <c r="W4" s="281">
        <v>1980.5</v>
      </c>
      <c r="X4" s="281">
        <v>2408.6999999999998</v>
      </c>
      <c r="Y4" s="281">
        <v>2309.8000000000002</v>
      </c>
    </row>
    <row r="5" spans="1:29" ht="18" customHeight="1">
      <c r="A5" s="248" t="s">
        <v>424</v>
      </c>
      <c r="B5" s="281">
        <v>2091.6984006092916</v>
      </c>
      <c r="C5" s="281">
        <v>1993.1200550395597</v>
      </c>
      <c r="D5" s="281">
        <v>2156.4753004005338</v>
      </c>
      <c r="E5" s="281">
        <v>2323.5377026074702</v>
      </c>
      <c r="F5" s="281">
        <v>2752.6846846846847</v>
      </c>
      <c r="G5" s="281">
        <v>3191.3102976394116</v>
      </c>
      <c r="H5" s="281">
        <v>3707.9293739967898</v>
      </c>
      <c r="I5" s="281">
        <v>3858.3678673892255</v>
      </c>
      <c r="J5" s="281">
        <v>4660.2609308885758</v>
      </c>
      <c r="K5" s="281">
        <v>3708.3281152160298</v>
      </c>
      <c r="L5" s="281">
        <v>4366.5263839430236</v>
      </c>
      <c r="M5" s="281">
        <v>5141.391304347826</v>
      </c>
      <c r="N5" s="281">
        <v>5379.0845305713328</v>
      </c>
      <c r="O5" s="281">
        <v>5400.9784735812136</v>
      </c>
      <c r="P5" s="281">
        <v>5618.4846505551923</v>
      </c>
      <c r="Q5" s="281">
        <v>4784.25</v>
      </c>
      <c r="R5" s="281">
        <v>4614.3100000000004</v>
      </c>
      <c r="S5" s="281">
        <v>5200.32</v>
      </c>
      <c r="T5" s="281">
        <v>5635.08</v>
      </c>
      <c r="U5" s="281">
        <v>5582.88</v>
      </c>
      <c r="V5" s="281">
        <v>4235.16</v>
      </c>
      <c r="W5" s="281">
        <v>5189.3</v>
      </c>
      <c r="X5" s="281">
        <v>6667.7</v>
      </c>
      <c r="Y5" s="281">
        <v>6311</v>
      </c>
    </row>
    <row r="6" spans="1:29" ht="18" customHeight="1">
      <c r="A6" s="248" t="s">
        <v>425</v>
      </c>
      <c r="B6" s="281">
        <v>26.689146991622238</v>
      </c>
      <c r="C6" s="281">
        <v>28.575094599243204</v>
      </c>
      <c r="D6" s="281">
        <v>47.476969292389853</v>
      </c>
      <c r="E6" s="281">
        <v>47.040591966173359</v>
      </c>
      <c r="F6" s="281">
        <v>55.906918918918919</v>
      </c>
      <c r="G6" s="281">
        <v>34.653951419774202</v>
      </c>
      <c r="H6" s="281">
        <v>162.5906260032103</v>
      </c>
      <c r="I6" s="281">
        <v>195.40516416958877</v>
      </c>
      <c r="J6" s="281">
        <v>232.62038081805358</v>
      </c>
      <c r="K6" s="281">
        <v>230.19001252348153</v>
      </c>
      <c r="L6" s="281">
        <v>266.02363224344447</v>
      </c>
      <c r="M6" s="281">
        <v>351.79686956521738</v>
      </c>
      <c r="N6" s="281">
        <v>425.48008686936186</v>
      </c>
      <c r="O6" s="281">
        <v>389.84807566862361</v>
      </c>
      <c r="P6" s="281">
        <v>402.37929457870672</v>
      </c>
      <c r="Q6" s="281">
        <v>417.17</v>
      </c>
      <c r="R6" s="281">
        <v>375.72</v>
      </c>
      <c r="S6" s="281">
        <v>370.17</v>
      </c>
      <c r="T6" s="281">
        <v>391.46</v>
      </c>
      <c r="U6" s="281">
        <v>375.65</v>
      </c>
      <c r="V6" s="281">
        <v>331.24</v>
      </c>
      <c r="W6" s="281">
        <v>405.26</v>
      </c>
      <c r="X6" s="281">
        <v>479.7</v>
      </c>
      <c r="Y6" s="281">
        <v>387.9</v>
      </c>
    </row>
    <row r="7" spans="1:29" ht="18" customHeight="1">
      <c r="A7" s="248" t="s">
        <v>426</v>
      </c>
      <c r="B7" s="281">
        <v>330.74082254379283</v>
      </c>
      <c r="C7" s="281">
        <v>300.10956312349504</v>
      </c>
      <c r="D7" s="281">
        <v>330.87182910547398</v>
      </c>
      <c r="E7" s="281">
        <v>313.58883016208597</v>
      </c>
      <c r="F7" s="281">
        <v>349.77430630630636</v>
      </c>
      <c r="G7" s="281">
        <v>314.17759151556618</v>
      </c>
      <c r="H7" s="281">
        <v>317.80975922953451</v>
      </c>
      <c r="I7" s="281">
        <v>335.87000318775893</v>
      </c>
      <c r="J7" s="281">
        <v>461.96918194640341</v>
      </c>
      <c r="K7" s="281">
        <v>374.86120851596746</v>
      </c>
      <c r="L7" s="281">
        <v>437.59203625768856</v>
      </c>
      <c r="M7" s="281">
        <v>470.75366956521742</v>
      </c>
      <c r="N7" s="281">
        <v>453.10648179084529</v>
      </c>
      <c r="O7" s="281">
        <v>464.37348336594914</v>
      </c>
      <c r="P7" s="281">
        <v>488.36172436316133</v>
      </c>
      <c r="Q7" s="281">
        <v>472.67</v>
      </c>
      <c r="R7" s="281">
        <v>522.94000000000005</v>
      </c>
      <c r="S7" s="281">
        <v>634.29999999999995</v>
      </c>
      <c r="T7" s="281">
        <v>665.09</v>
      </c>
      <c r="U7" s="281">
        <v>606.75</v>
      </c>
      <c r="V7" s="281">
        <v>416.07</v>
      </c>
      <c r="W7" s="281">
        <v>526.61</v>
      </c>
      <c r="X7" s="281">
        <v>757.6</v>
      </c>
      <c r="Y7" s="281">
        <v>610.5</v>
      </c>
    </row>
    <row r="8" spans="1:29" ht="18" customHeight="1">
      <c r="A8" s="248" t="s">
        <v>427</v>
      </c>
      <c r="B8" s="281">
        <v>1530.1273038842344</v>
      </c>
      <c r="C8" s="281">
        <v>1605.7902304781562</v>
      </c>
      <c r="D8" s="281">
        <v>1751.3548064085446</v>
      </c>
      <c r="E8" s="281">
        <v>1821.2469344608878</v>
      </c>
      <c r="F8" s="281">
        <v>1922.6516396396396</v>
      </c>
      <c r="G8" s="281">
        <v>2128.158227848101</v>
      </c>
      <c r="H8" s="281">
        <v>2214.1991011235955</v>
      </c>
      <c r="I8" s="281">
        <f>I4-I6</f>
        <v>2026.7178833280204</v>
      </c>
      <c r="J8" s="281">
        <f t="shared" ref="J8:Y8" si="0">J4-J6</f>
        <v>2164.0650916784207</v>
      </c>
      <c r="K8" s="281">
        <f t="shared" si="0"/>
        <v>1700.962147777082</v>
      </c>
      <c r="L8" s="281">
        <f t="shared" si="0"/>
        <v>1985.5140822272583</v>
      </c>
      <c r="M8" s="281">
        <f t="shared" si="0"/>
        <v>2207.7161739130433</v>
      </c>
      <c r="N8" s="281">
        <f t="shared" si="0"/>
        <v>2235.9966922819913</v>
      </c>
      <c r="O8" s="281">
        <f t="shared" si="0"/>
        <v>2481.9066536203522</v>
      </c>
      <c r="P8" s="281">
        <f t="shared" si="0"/>
        <v>2692.8525800130633</v>
      </c>
      <c r="Q8" s="281">
        <f t="shared" si="0"/>
        <v>2239.15</v>
      </c>
      <c r="R8" s="281">
        <f t="shared" si="0"/>
        <v>1980.1000000000001</v>
      </c>
      <c r="S8" s="281">
        <f t="shared" si="0"/>
        <v>1949.5499999999997</v>
      </c>
      <c r="T8" s="281">
        <f t="shared" si="0"/>
        <v>1961.0700000000002</v>
      </c>
      <c r="U8" s="281">
        <f t="shared" si="0"/>
        <v>1839.0499999999997</v>
      </c>
      <c r="V8" s="281">
        <f t="shared" si="0"/>
        <v>1463.37</v>
      </c>
      <c r="W8" s="281">
        <f t="shared" si="0"/>
        <v>1575.24</v>
      </c>
      <c r="X8" s="281">
        <f t="shared" si="0"/>
        <v>1928.9999999999998</v>
      </c>
      <c r="Y8" s="281">
        <f t="shared" si="0"/>
        <v>1921.9</v>
      </c>
    </row>
    <row r="9" spans="1:29" ht="18" customHeight="1">
      <c r="A9" s="248" t="s">
        <v>428</v>
      </c>
      <c r="B9" s="281">
        <v>1760.9575780654989</v>
      </c>
      <c r="C9" s="281">
        <v>1693.0104919160647</v>
      </c>
      <c r="D9" s="281">
        <v>1825.6034712950598</v>
      </c>
      <c r="E9" s="281">
        <v>2009.9488724453843</v>
      </c>
      <c r="F9" s="281">
        <v>2402.9103783783785</v>
      </c>
      <c r="G9" s="281">
        <v>2877.1327061238453</v>
      </c>
      <c r="H9" s="281">
        <v>3390.1196147672554</v>
      </c>
      <c r="I9" s="281">
        <f>I5-I7</f>
        <v>3522.4978642014667</v>
      </c>
      <c r="J9" s="281">
        <f t="shared" ref="J9:Y9" si="1">J5-J7</f>
        <v>4198.2917489421725</v>
      </c>
      <c r="K9" s="281">
        <f t="shared" si="1"/>
        <v>3333.4669067000623</v>
      </c>
      <c r="L9" s="281">
        <f t="shared" si="1"/>
        <v>3928.9343476853351</v>
      </c>
      <c r="M9" s="281">
        <f t="shared" si="1"/>
        <v>4670.637634782609</v>
      </c>
      <c r="N9" s="281">
        <f t="shared" si="1"/>
        <v>4925.9780487804874</v>
      </c>
      <c r="O9" s="281">
        <f t="shared" si="1"/>
        <v>4936.6049902152645</v>
      </c>
      <c r="P9" s="281">
        <f t="shared" si="1"/>
        <v>5130.1229261920307</v>
      </c>
      <c r="Q9" s="281">
        <f t="shared" si="1"/>
        <v>4311.58</v>
      </c>
      <c r="R9" s="281">
        <f t="shared" si="1"/>
        <v>4091.3700000000003</v>
      </c>
      <c r="S9" s="281">
        <f t="shared" si="1"/>
        <v>4566.0199999999995</v>
      </c>
      <c r="T9" s="281">
        <f t="shared" si="1"/>
        <v>4969.99</v>
      </c>
      <c r="U9" s="281">
        <f t="shared" si="1"/>
        <v>4976.13</v>
      </c>
      <c r="V9" s="281">
        <f t="shared" si="1"/>
        <v>3819.0899999999997</v>
      </c>
      <c r="W9" s="281">
        <f t="shared" si="1"/>
        <v>4662.6900000000005</v>
      </c>
      <c r="X9" s="281">
        <f t="shared" si="1"/>
        <v>5910.0999999999995</v>
      </c>
      <c r="Y9" s="281">
        <f t="shared" si="1"/>
        <v>5700.5</v>
      </c>
    </row>
    <row r="10" spans="1:29" ht="18" customHeight="1">
      <c r="A10" s="245"/>
      <c r="B10" s="308"/>
      <c r="C10" s="308"/>
      <c r="D10" s="308"/>
      <c r="E10" s="308"/>
      <c r="F10" s="308"/>
      <c r="G10" s="308"/>
      <c r="H10" s="308"/>
      <c r="I10" s="308"/>
      <c r="J10" s="308"/>
      <c r="K10" s="308"/>
      <c r="L10" s="308"/>
      <c r="M10" s="308"/>
      <c r="N10" s="308"/>
      <c r="O10" s="308"/>
      <c r="P10" s="308"/>
      <c r="Q10" s="308"/>
      <c r="R10" s="308"/>
      <c r="S10" s="308"/>
      <c r="T10" s="308"/>
      <c r="U10" s="308"/>
      <c r="V10" s="308"/>
      <c r="W10" s="286"/>
      <c r="X10" s="311"/>
      <c r="Y10" s="311"/>
    </row>
    <row r="11" spans="1:29" ht="18" customHeight="1">
      <c r="A11" s="246" t="s">
        <v>429</v>
      </c>
      <c r="B11" s="537">
        <v>26.689146991622238</v>
      </c>
      <c r="C11" s="537">
        <v>28.575094599243204</v>
      </c>
      <c r="D11" s="537">
        <v>47.476969292389853</v>
      </c>
      <c r="E11" s="537">
        <v>47.040591966173359</v>
      </c>
      <c r="F11" s="537">
        <v>55.906918918918919</v>
      </c>
      <c r="G11" s="537">
        <v>34.653951419774202</v>
      </c>
      <c r="H11" s="537">
        <v>162.5906260032103</v>
      </c>
      <c r="I11" s="537">
        <v>195.40516416958877</v>
      </c>
      <c r="J11" s="537">
        <v>232.62038081805358</v>
      </c>
      <c r="K11" s="537">
        <v>230.19001252348153</v>
      </c>
      <c r="L11" s="537">
        <v>266.02363224344447</v>
      </c>
      <c r="M11" s="537">
        <v>351.79686956521738</v>
      </c>
      <c r="N11" s="537">
        <v>425.48008686936186</v>
      </c>
      <c r="O11" s="537">
        <v>389.84807566862361</v>
      </c>
      <c r="P11" s="537">
        <v>402.37929457870672</v>
      </c>
      <c r="Q11" s="537">
        <v>417.17</v>
      </c>
      <c r="R11" s="537">
        <v>375.72</v>
      </c>
      <c r="S11" s="537">
        <v>370.17</v>
      </c>
      <c r="T11" s="537">
        <v>391.46</v>
      </c>
      <c r="U11" s="537">
        <v>375.65</v>
      </c>
      <c r="V11" s="537">
        <v>331.24</v>
      </c>
      <c r="W11" s="537">
        <v>405.26</v>
      </c>
      <c r="X11" s="537">
        <v>479.7</v>
      </c>
      <c r="Y11" s="537">
        <v>387.9</v>
      </c>
    </row>
    <row r="12" spans="1:29" ht="18" customHeight="1">
      <c r="A12" s="247" t="s">
        <v>13</v>
      </c>
      <c r="B12" s="286">
        <v>0</v>
      </c>
      <c r="C12" s="286">
        <v>1.1764705882352943E-2</v>
      </c>
      <c r="D12" s="286">
        <v>5.4973297730307076E-2</v>
      </c>
      <c r="E12" s="286">
        <v>5.6377730796335448E-4</v>
      </c>
      <c r="F12" s="286">
        <v>0.99491891891891904</v>
      </c>
      <c r="G12" s="286">
        <v>5.0975025658569963E-2</v>
      </c>
      <c r="H12" s="286">
        <v>2.9138041733547353</v>
      </c>
      <c r="I12" s="286">
        <v>2.2926362766974817</v>
      </c>
      <c r="J12" s="286">
        <v>0.59227785613540196</v>
      </c>
      <c r="K12" s="286">
        <v>2.3090482154038825</v>
      </c>
      <c r="L12" s="286">
        <v>2.0734865652314665</v>
      </c>
      <c r="M12" s="286">
        <v>0.8948521739130435</v>
      </c>
      <c r="N12" s="286">
        <v>0.24233210825258938</v>
      </c>
      <c r="O12" s="286">
        <v>0.10391389432485322</v>
      </c>
      <c r="P12" s="286">
        <v>0.24183540169823645</v>
      </c>
      <c r="Q12" s="286">
        <v>0.82018792710706157</v>
      </c>
      <c r="R12" s="286">
        <v>0.53</v>
      </c>
      <c r="S12" s="286">
        <v>0.42</v>
      </c>
      <c r="T12" s="286">
        <v>1.29</v>
      </c>
      <c r="U12" s="286">
        <v>0.2</v>
      </c>
      <c r="V12" s="286">
        <v>2.2599999999999998</v>
      </c>
      <c r="W12" s="286">
        <v>1.41</v>
      </c>
      <c r="X12" s="286">
        <v>0.5</v>
      </c>
      <c r="Y12" s="286">
        <v>0.3</v>
      </c>
    </row>
    <row r="13" spans="1:29" ht="18" customHeight="1">
      <c r="A13" s="247" t="s">
        <v>12</v>
      </c>
      <c r="B13" s="286">
        <v>0.68709063214013699</v>
      </c>
      <c r="C13" s="286">
        <v>0.56773305813553498</v>
      </c>
      <c r="D13" s="286">
        <v>0.43210947930574095</v>
      </c>
      <c r="E13" s="286">
        <v>0.55711768851303733</v>
      </c>
      <c r="F13" s="286">
        <v>0.65690090090090092</v>
      </c>
      <c r="G13" s="286">
        <v>0.37102292165583306</v>
      </c>
      <c r="H13" s="286">
        <v>0.17226324237560192</v>
      </c>
      <c r="I13" s="286">
        <v>0.11899904367229837</v>
      </c>
      <c r="J13" s="286">
        <v>0.23748236953455573</v>
      </c>
      <c r="K13" s="286">
        <v>0.12144646211646837</v>
      </c>
      <c r="L13" s="286">
        <v>0.10906442214308838</v>
      </c>
      <c r="M13" s="286">
        <v>6.8382608695652172E-2</v>
      </c>
      <c r="N13" s="286">
        <v>0.25389241563648512</v>
      </c>
      <c r="O13" s="286">
        <v>3.5354859752120023</v>
      </c>
      <c r="P13" s="286">
        <v>0.69199869366427169</v>
      </c>
      <c r="Q13" s="286">
        <v>2.992596810933941E-2</v>
      </c>
      <c r="R13" s="286">
        <v>0.17</v>
      </c>
      <c r="S13" s="286">
        <v>0.28999999999999998</v>
      </c>
      <c r="T13" s="286">
        <v>0.04</v>
      </c>
      <c r="U13" s="286">
        <v>0.2</v>
      </c>
      <c r="V13" s="286">
        <v>0.26</v>
      </c>
      <c r="W13" s="286">
        <v>0.28000000000000003</v>
      </c>
      <c r="X13" s="286">
        <v>1</v>
      </c>
      <c r="Y13" s="286">
        <v>0</v>
      </c>
    </row>
    <row r="14" spans="1:29" ht="18" customHeight="1">
      <c r="A14" s="247" t="s">
        <v>483</v>
      </c>
      <c r="B14" s="286"/>
      <c r="C14" s="286"/>
      <c r="D14" s="286"/>
      <c r="E14" s="286"/>
      <c r="F14" s="286"/>
      <c r="G14" s="286"/>
      <c r="H14" s="286"/>
      <c r="I14" s="286"/>
      <c r="J14" s="286"/>
      <c r="K14" s="286"/>
      <c r="L14" s="286"/>
      <c r="M14" s="286"/>
      <c r="N14" s="286"/>
      <c r="O14" s="286"/>
      <c r="P14" s="286"/>
      <c r="Q14" s="286"/>
      <c r="R14" s="286"/>
      <c r="S14" s="286"/>
      <c r="T14" s="286"/>
      <c r="U14" s="286"/>
      <c r="V14" s="286"/>
      <c r="W14" s="286"/>
      <c r="X14" s="286"/>
      <c r="Y14" s="286"/>
    </row>
    <row r="15" spans="1:29" ht="18" customHeight="1">
      <c r="A15" s="247" t="s">
        <v>430</v>
      </c>
      <c r="B15" s="286">
        <v>0</v>
      </c>
      <c r="C15" s="286">
        <v>2.60749914000688E-2</v>
      </c>
      <c r="D15" s="286">
        <v>1.5320427236315087E-2</v>
      </c>
      <c r="E15" s="286">
        <v>0</v>
      </c>
      <c r="F15" s="286">
        <v>0</v>
      </c>
      <c r="G15" s="286">
        <v>0</v>
      </c>
      <c r="H15" s="286">
        <v>4.8796147672552168E-3</v>
      </c>
      <c r="I15" s="286">
        <v>0</v>
      </c>
      <c r="J15" s="286">
        <v>0</v>
      </c>
      <c r="K15" s="286">
        <v>0</v>
      </c>
      <c r="L15" s="286">
        <v>0</v>
      </c>
      <c r="M15" s="286">
        <v>0</v>
      </c>
      <c r="N15" s="286">
        <v>0</v>
      </c>
      <c r="O15" s="286">
        <v>0</v>
      </c>
      <c r="P15" s="286">
        <v>5.6531678641410843E-2</v>
      </c>
      <c r="Q15" s="286">
        <v>0</v>
      </c>
      <c r="R15" s="286">
        <v>0</v>
      </c>
      <c r="S15" s="286">
        <v>0</v>
      </c>
      <c r="T15" s="286">
        <v>0</v>
      </c>
      <c r="U15" s="286">
        <v>0</v>
      </c>
      <c r="V15" s="286">
        <v>0</v>
      </c>
      <c r="W15" s="286">
        <v>0</v>
      </c>
      <c r="X15" s="286">
        <v>0</v>
      </c>
      <c r="Y15" s="286">
        <v>0.1</v>
      </c>
    </row>
    <row r="16" spans="1:29" ht="18" customHeight="1">
      <c r="A16" s="247" t="s">
        <v>482</v>
      </c>
      <c r="B16" s="286">
        <v>1.3137852246763136E-2</v>
      </c>
      <c r="C16" s="286">
        <v>7.3237014103887166E-2</v>
      </c>
      <c r="D16" s="286">
        <v>2.5467289719626168E-2</v>
      </c>
      <c r="E16" s="286">
        <v>1.5010570824524313E-2</v>
      </c>
      <c r="F16" s="286">
        <v>1.5783783783783784E-2</v>
      </c>
      <c r="G16" s="286">
        <v>0.11265822784810127</v>
      </c>
      <c r="H16" s="286">
        <v>0.13226324237560194</v>
      </c>
      <c r="I16" s="286">
        <v>1.6831367548613325E-2</v>
      </c>
      <c r="J16" s="286">
        <v>6.6290550070521861E-3</v>
      </c>
      <c r="K16" s="286">
        <v>5.4477144646211638E-3</v>
      </c>
      <c r="L16" s="286">
        <v>0.12855292975072838</v>
      </c>
      <c r="M16" s="286">
        <v>0.22657391304347826</v>
      </c>
      <c r="N16" s="286">
        <v>2.5392582692950216E-3</v>
      </c>
      <c r="O16" s="286">
        <v>2.1852576647097195E-3</v>
      </c>
      <c r="P16" s="286">
        <v>1.3226649248856956E-2</v>
      </c>
      <c r="Q16" s="286">
        <v>5.1822323462414584E-3</v>
      </c>
      <c r="R16" s="286">
        <v>0.09</v>
      </c>
      <c r="S16" s="286">
        <v>7.56</v>
      </c>
      <c r="T16" s="286">
        <v>6.48</v>
      </c>
      <c r="U16" s="286">
        <v>7.04</v>
      </c>
      <c r="V16" s="286">
        <v>5.19</v>
      </c>
      <c r="W16" s="286">
        <v>4.93</v>
      </c>
      <c r="X16" s="286">
        <v>3.8</v>
      </c>
      <c r="Y16" s="286">
        <v>2.5</v>
      </c>
    </row>
    <row r="17" spans="1:28" ht="18" customHeight="1">
      <c r="A17" s="247" t="s">
        <v>11</v>
      </c>
      <c r="B17" s="286">
        <v>0.70015232292460006</v>
      </c>
      <c r="C17" s="286">
        <v>0</v>
      </c>
      <c r="D17" s="286">
        <v>7.7436582109479306E-3</v>
      </c>
      <c r="E17" s="286">
        <v>5.4756871035940805E-2</v>
      </c>
      <c r="F17" s="286">
        <v>0.20497297297297296</v>
      </c>
      <c r="G17" s="286">
        <v>0.59079712624016412</v>
      </c>
      <c r="H17" s="286">
        <v>1.0254253611556983</v>
      </c>
      <c r="I17" s="286">
        <v>1.6436404207841886</v>
      </c>
      <c r="J17" s="286">
        <v>0.99136107193229894</v>
      </c>
      <c r="K17" s="286">
        <v>0.60820288040075132</v>
      </c>
      <c r="L17" s="286">
        <v>1.6340887018452572</v>
      </c>
      <c r="M17" s="286">
        <v>1.4074434782608696</v>
      </c>
      <c r="N17" s="286">
        <v>0.96124290010023383</v>
      </c>
      <c r="O17" s="286">
        <v>0.75300065231572078</v>
      </c>
      <c r="P17" s="286">
        <v>0.19088830829523187</v>
      </c>
      <c r="Q17" s="286">
        <v>1.7084282460136675E-2</v>
      </c>
      <c r="R17" s="286">
        <v>0.05</v>
      </c>
      <c r="S17" s="286">
        <v>0.01</v>
      </c>
      <c r="T17" s="286">
        <v>0</v>
      </c>
      <c r="U17" s="286">
        <v>0.25</v>
      </c>
      <c r="V17" s="286">
        <v>1.31</v>
      </c>
      <c r="W17" s="286">
        <v>1.46</v>
      </c>
      <c r="X17" s="286">
        <v>0.3</v>
      </c>
      <c r="Y17" s="286">
        <v>0</v>
      </c>
    </row>
    <row r="18" spans="1:28" ht="18" customHeight="1">
      <c r="A18" s="247" t="s">
        <v>10</v>
      </c>
      <c r="B18" s="286">
        <v>0</v>
      </c>
      <c r="C18" s="286">
        <v>0</v>
      </c>
      <c r="D18" s="286">
        <v>0</v>
      </c>
      <c r="E18" s="286">
        <v>0</v>
      </c>
      <c r="F18" s="286">
        <v>0</v>
      </c>
      <c r="G18" s="286">
        <v>0</v>
      </c>
      <c r="H18" s="286">
        <v>105.56003210272874</v>
      </c>
      <c r="I18" s="286">
        <v>123.20529167994899</v>
      </c>
      <c r="J18" s="286">
        <v>121.69464033850495</v>
      </c>
      <c r="K18" s="286">
        <v>112.29996869129617</v>
      </c>
      <c r="L18" s="286">
        <v>115.30796374231141</v>
      </c>
      <c r="M18" s="286">
        <v>138.19050434782608</v>
      </c>
      <c r="N18" s="286">
        <v>155.07200133645173</v>
      </c>
      <c r="O18" s="286">
        <v>146.86490541422046</v>
      </c>
      <c r="P18" s="286">
        <v>172.8931743958197</v>
      </c>
      <c r="Q18" s="286">
        <v>159.9</v>
      </c>
      <c r="R18" s="286">
        <v>159</v>
      </c>
      <c r="S18" s="286">
        <v>136.24</v>
      </c>
      <c r="T18" s="286">
        <v>121.33</v>
      </c>
      <c r="U18" s="286">
        <v>131.63999999999999</v>
      </c>
      <c r="V18" s="286">
        <v>106</v>
      </c>
      <c r="W18" s="286">
        <v>130.28</v>
      </c>
      <c r="X18" s="286">
        <v>170.1</v>
      </c>
      <c r="Y18" s="286">
        <v>136.69999999999999</v>
      </c>
    </row>
    <row r="19" spans="1:28" ht="18" customHeight="1">
      <c r="A19" s="247" t="s">
        <v>9</v>
      </c>
      <c r="B19" s="286">
        <v>1.2632140137090631</v>
      </c>
      <c r="C19" s="286">
        <v>2.7519779841761265E-3</v>
      </c>
      <c r="D19" s="286">
        <v>1.5701602136181576</v>
      </c>
      <c r="E19" s="286">
        <v>0.32699083861874556</v>
      </c>
      <c r="F19" s="286">
        <v>0.45553153153153153</v>
      </c>
      <c r="G19" s="286">
        <v>0.12668491276086213</v>
      </c>
      <c r="H19" s="286">
        <v>1.9678972712680577E-2</v>
      </c>
      <c r="I19" s="286">
        <v>0.6252789289129741</v>
      </c>
      <c r="J19" s="286">
        <v>0.86995768688293373</v>
      </c>
      <c r="K19" s="286">
        <v>0.10206637445209767</v>
      </c>
      <c r="L19" s="286">
        <v>0.22431207510521206</v>
      </c>
      <c r="M19" s="286">
        <v>0.18486956521739131</v>
      </c>
      <c r="N19" s="286">
        <v>3.1444704310056801</v>
      </c>
      <c r="O19" s="286">
        <v>0.17671232876712328</v>
      </c>
      <c r="P19" s="286">
        <v>0.22504898758981057</v>
      </c>
      <c r="Q19" s="286">
        <v>0.10247722095671984</v>
      </c>
      <c r="R19" s="286">
        <v>0.12</v>
      </c>
      <c r="S19" s="286">
        <v>0.05</v>
      </c>
      <c r="T19" s="286">
        <v>0.2</v>
      </c>
      <c r="U19" s="286">
        <v>0.1</v>
      </c>
      <c r="V19" s="286">
        <v>0.05</v>
      </c>
      <c r="W19" s="286">
        <v>0.28000000000000003</v>
      </c>
      <c r="X19" s="286">
        <v>0.2</v>
      </c>
      <c r="Y19" s="286">
        <v>0.1</v>
      </c>
    </row>
    <row r="20" spans="1:28" ht="18" customHeight="1">
      <c r="A20" s="247" t="s">
        <v>6</v>
      </c>
      <c r="B20" s="286">
        <v>0.96968773800456953</v>
      </c>
      <c r="C20" s="286">
        <v>1.113828689370485</v>
      </c>
      <c r="D20" s="286">
        <v>1.7978971962616823</v>
      </c>
      <c r="E20" s="286">
        <v>1.7587737843551798</v>
      </c>
      <c r="F20" s="286">
        <v>3.2794594594594595</v>
      </c>
      <c r="G20" s="286">
        <v>1.301607937050975</v>
      </c>
      <c r="H20" s="286">
        <v>1.1313964686998397</v>
      </c>
      <c r="I20" s="286">
        <v>0.51982786101370726</v>
      </c>
      <c r="J20" s="286">
        <v>1.81138928067701</v>
      </c>
      <c r="K20" s="286">
        <v>2.5337507827175951</v>
      </c>
      <c r="L20" s="286">
        <v>1.4961799935254128</v>
      </c>
      <c r="M20" s="286">
        <v>1.2949913043478261</v>
      </c>
      <c r="N20" s="286">
        <v>0.74537253591714003</v>
      </c>
      <c r="O20" s="286">
        <v>2.4287345075016309</v>
      </c>
      <c r="P20" s="286">
        <v>1.2188112344872633</v>
      </c>
      <c r="Q20" s="286">
        <v>1.1399999999999999</v>
      </c>
      <c r="R20" s="286">
        <v>2.21</v>
      </c>
      <c r="S20" s="286">
        <v>3.38</v>
      </c>
      <c r="T20" s="286">
        <v>3.51</v>
      </c>
      <c r="U20" s="286">
        <v>4.04</v>
      </c>
      <c r="V20" s="286">
        <v>3.03</v>
      </c>
      <c r="W20" s="286">
        <v>3.95</v>
      </c>
      <c r="X20" s="286">
        <v>5.4</v>
      </c>
      <c r="Y20" s="286">
        <v>9</v>
      </c>
    </row>
    <row r="21" spans="1:28" ht="18" customHeight="1">
      <c r="A21" s="247" t="s">
        <v>17</v>
      </c>
      <c r="B21" s="286">
        <v>9.1012947448591008E-3</v>
      </c>
      <c r="C21" s="286">
        <v>2.2222222222222223E-2</v>
      </c>
      <c r="D21" s="286">
        <v>1.6054739652870492E-2</v>
      </c>
      <c r="E21" s="286">
        <v>0.507646229739253</v>
      </c>
      <c r="F21" s="286">
        <v>0.17077477477477476</v>
      </c>
      <c r="G21" s="286">
        <v>0.11235032500855285</v>
      </c>
      <c r="H21" s="286">
        <v>0</v>
      </c>
      <c r="I21" s="286">
        <v>0.11405801721389862</v>
      </c>
      <c r="J21" s="286">
        <v>9.093794076163611E-2</v>
      </c>
      <c r="K21" s="286">
        <v>8.2874139010644943E-2</v>
      </c>
      <c r="L21" s="286">
        <v>0.13632243444480416</v>
      </c>
      <c r="M21" s="286">
        <v>9.366956521739131E-2</v>
      </c>
      <c r="N21" s="286">
        <v>0.43083862345472768</v>
      </c>
      <c r="O21" s="286">
        <v>0.40335942596216573</v>
      </c>
      <c r="P21" s="286">
        <v>0.26205094709340299</v>
      </c>
      <c r="Q21" s="286">
        <v>0.17847380410022778</v>
      </c>
      <c r="R21" s="286">
        <v>0.04</v>
      </c>
      <c r="S21" s="286">
        <v>0.35</v>
      </c>
      <c r="T21" s="286">
        <v>0.26</v>
      </c>
      <c r="U21" s="286">
        <v>1.7</v>
      </c>
      <c r="V21" s="286">
        <v>0.4</v>
      </c>
      <c r="W21" s="286">
        <v>0.34</v>
      </c>
      <c r="X21" s="286">
        <v>2.2999999999999998</v>
      </c>
      <c r="Y21" s="286">
        <v>1.4</v>
      </c>
    </row>
    <row r="22" spans="1:28" ht="18" customHeight="1">
      <c r="A22" s="247" t="s">
        <v>4</v>
      </c>
      <c r="B22" s="286">
        <v>5.5814166031987815</v>
      </c>
      <c r="C22" s="286">
        <v>5.1507739938080492</v>
      </c>
      <c r="D22" s="286">
        <v>13.185814419225634</v>
      </c>
      <c r="E22" s="286">
        <v>9.5056377730796324</v>
      </c>
      <c r="F22" s="286">
        <v>11.747999999999999</v>
      </c>
      <c r="G22" s="286">
        <v>0</v>
      </c>
      <c r="H22" s="286">
        <v>0</v>
      </c>
      <c r="I22" s="286">
        <v>0</v>
      </c>
      <c r="J22" s="286">
        <v>27.12083921015515</v>
      </c>
      <c r="K22" s="286">
        <v>28.827082028804007</v>
      </c>
      <c r="L22" s="286">
        <v>22.739559728067334</v>
      </c>
      <c r="M22" s="286">
        <v>29.918886956521739</v>
      </c>
      <c r="N22" s="286">
        <v>29.497193451386568</v>
      </c>
      <c r="O22" s="286">
        <v>30.624624918460537</v>
      </c>
      <c r="P22" s="286">
        <v>28.281874591770084</v>
      </c>
      <c r="Q22" s="286">
        <v>27.07</v>
      </c>
      <c r="R22" s="286">
        <v>27.54</v>
      </c>
      <c r="S22" s="286">
        <v>28.73</v>
      </c>
      <c r="T22" s="286">
        <v>28.85</v>
      </c>
      <c r="U22" s="286">
        <v>27.59</v>
      </c>
      <c r="V22" s="286">
        <v>23.7</v>
      </c>
      <c r="W22" s="286">
        <v>23.77</v>
      </c>
      <c r="X22" s="286">
        <v>27.8</v>
      </c>
      <c r="Y22" s="286">
        <v>24.7</v>
      </c>
    </row>
    <row r="23" spans="1:28" ht="18" customHeight="1">
      <c r="A23" s="247" t="s">
        <v>3</v>
      </c>
      <c r="B23" s="286">
        <v>9.0285986290936791</v>
      </c>
      <c r="C23" s="286">
        <v>12.35703474372205</v>
      </c>
      <c r="D23" s="286">
        <v>19.237616822429906</v>
      </c>
      <c r="E23" s="286">
        <v>27.249929527836503</v>
      </c>
      <c r="F23" s="286">
        <v>27.912432432432436</v>
      </c>
      <c r="G23" s="286">
        <v>26.954122476907287</v>
      </c>
      <c r="H23" s="286">
        <v>47.758234349919746</v>
      </c>
      <c r="I23" s="286">
        <v>63.153299330570604</v>
      </c>
      <c r="J23" s="286">
        <v>75.653138222849094</v>
      </c>
      <c r="K23" s="286">
        <v>79.920037570444592</v>
      </c>
      <c r="L23" s="286">
        <v>116.61146001942376</v>
      </c>
      <c r="M23" s="286">
        <v>173.28751304347824</v>
      </c>
      <c r="N23" s="286">
        <v>223.63538255930504</v>
      </c>
      <c r="O23" s="286">
        <v>196.96154598825834</v>
      </c>
      <c r="P23" s="286">
        <v>188.44124755062049</v>
      </c>
      <c r="Q23" s="286">
        <v>213.44</v>
      </c>
      <c r="R23" s="286">
        <v>177.22</v>
      </c>
      <c r="S23" s="286">
        <v>185.54</v>
      </c>
      <c r="T23" s="286">
        <v>216.28</v>
      </c>
      <c r="U23" s="286">
        <v>195.29</v>
      </c>
      <c r="V23" s="286">
        <v>183.68</v>
      </c>
      <c r="W23" s="286">
        <v>233.75</v>
      </c>
      <c r="X23" s="286">
        <v>253.1</v>
      </c>
      <c r="Y23" s="286">
        <v>200.5</v>
      </c>
    </row>
    <row r="24" spans="1:28" s="40" customFormat="1" ht="18" customHeight="1">
      <c r="A24" s="247" t="s">
        <v>431</v>
      </c>
      <c r="B24" s="286">
        <v>2.4809596344249809</v>
      </c>
      <c r="C24" s="286">
        <v>2.7672170622635019</v>
      </c>
      <c r="D24" s="286">
        <v>3.4769025367156208</v>
      </c>
      <c r="E24" s="286">
        <v>2.2757928118393238</v>
      </c>
      <c r="F24" s="286">
        <v>5.8246486486486484</v>
      </c>
      <c r="G24" s="286">
        <v>2.7019158398905234</v>
      </c>
      <c r="H24" s="286">
        <v>1.247287319422151</v>
      </c>
      <c r="I24" s="286">
        <v>0.8484539368823717</v>
      </c>
      <c r="J24" s="286">
        <v>1.3724612129760227</v>
      </c>
      <c r="K24" s="286">
        <v>1.1494677520350656</v>
      </c>
      <c r="L24" s="286">
        <v>2.6140498543217872</v>
      </c>
      <c r="M24" s="286">
        <v>2.482017391304348</v>
      </c>
      <c r="N24" s="286">
        <v>7.1598062145005015</v>
      </c>
      <c r="O24" s="286">
        <v>4.1705805609915201</v>
      </c>
      <c r="P24" s="286">
        <v>1.9616590463749184</v>
      </c>
      <c r="Q24" s="286">
        <v>6.1535876993166294</v>
      </c>
      <c r="R24" s="286">
        <v>4.12</v>
      </c>
      <c r="S24" s="286">
        <v>1.8</v>
      </c>
      <c r="T24" s="286">
        <v>3.13</v>
      </c>
      <c r="U24" s="286">
        <v>2.5099999999999998</v>
      </c>
      <c r="V24" s="286">
        <v>1.25</v>
      </c>
      <c r="W24" s="286">
        <v>2.46</v>
      </c>
      <c r="X24" s="286">
        <v>12.7</v>
      </c>
      <c r="Y24" s="286">
        <v>10.5</v>
      </c>
      <c r="AB24" s="17"/>
    </row>
    <row r="25" spans="1:28" ht="18" customHeight="1">
      <c r="A25" s="247" t="s">
        <v>1</v>
      </c>
      <c r="B25" s="286">
        <v>0.141012947448591</v>
      </c>
      <c r="C25" s="286">
        <v>0.29349845201238389</v>
      </c>
      <c r="D25" s="286">
        <v>0.65964619492656884</v>
      </c>
      <c r="E25" s="286">
        <v>1.2447498238195913</v>
      </c>
      <c r="F25" s="286">
        <v>1.1501621621621623</v>
      </c>
      <c r="G25" s="286">
        <v>0.53407458091002391</v>
      </c>
      <c r="H25" s="286">
        <v>0.98301765650080253</v>
      </c>
      <c r="I25" s="286">
        <v>1.5240038253108064</v>
      </c>
      <c r="J25" s="286">
        <v>1.4361777150916784</v>
      </c>
      <c r="K25" s="286">
        <v>0.61355666875391357</v>
      </c>
      <c r="L25" s="286">
        <v>0.91022984784719974</v>
      </c>
      <c r="M25" s="286">
        <v>1.0836869565217391</v>
      </c>
      <c r="N25" s="286">
        <v>1.2907450718342799</v>
      </c>
      <c r="O25" s="286">
        <v>0.94227005870841485</v>
      </c>
      <c r="P25" s="286">
        <v>3.6704441541476158</v>
      </c>
      <c r="Q25" s="286">
        <v>3.7873291571753986</v>
      </c>
      <c r="R25" s="286">
        <v>0.8</v>
      </c>
      <c r="S25" s="286">
        <v>1.67</v>
      </c>
      <c r="T25" s="286">
        <v>1.55</v>
      </c>
      <c r="U25" s="286">
        <v>0.74</v>
      </c>
      <c r="V25" s="286">
        <v>0.34</v>
      </c>
      <c r="W25" s="286">
        <v>0.02</v>
      </c>
      <c r="X25" s="286">
        <v>0.4</v>
      </c>
      <c r="Y25" s="286">
        <v>0.5</v>
      </c>
    </row>
    <row r="26" spans="1:28" ht="18" customHeight="1">
      <c r="A26" s="247" t="s">
        <v>23</v>
      </c>
      <c r="B26" s="286">
        <v>5.8147753236862147</v>
      </c>
      <c r="C26" s="286">
        <v>6.188957688338494</v>
      </c>
      <c r="D26" s="286">
        <v>6.9972630173564756</v>
      </c>
      <c r="E26" s="286">
        <v>3.5436222692036647</v>
      </c>
      <c r="F26" s="286">
        <v>3.4933333333333332</v>
      </c>
      <c r="G26" s="286">
        <v>1.7977420458433118</v>
      </c>
      <c r="H26" s="286">
        <v>1.6423434991974317</v>
      </c>
      <c r="I26" s="286">
        <v>1.3428434810328338</v>
      </c>
      <c r="J26" s="286">
        <v>0.74308885754583931</v>
      </c>
      <c r="K26" s="286">
        <v>1.6170632435817156</v>
      </c>
      <c r="L26" s="286">
        <v>2.038361929426999</v>
      </c>
      <c r="M26" s="286">
        <v>2.6634782608695655</v>
      </c>
      <c r="N26" s="286">
        <v>3.0442699632475776</v>
      </c>
      <c r="O26" s="286">
        <v>2.880756686236138</v>
      </c>
      <c r="P26" s="286">
        <v>4.2305029392553886</v>
      </c>
      <c r="Q26" s="286">
        <v>4.5370444191343973</v>
      </c>
      <c r="R26" s="286">
        <v>3.82</v>
      </c>
      <c r="S26" s="286">
        <v>4.13</v>
      </c>
      <c r="T26" s="286">
        <v>8.5399999999999991</v>
      </c>
      <c r="U26" s="286">
        <v>4.3499999999999996</v>
      </c>
      <c r="V26" s="286">
        <v>3.76</v>
      </c>
      <c r="W26" s="286">
        <v>2.38</v>
      </c>
      <c r="X26" s="286">
        <v>2.1</v>
      </c>
      <c r="Y26" s="286">
        <v>1.7</v>
      </c>
    </row>
    <row r="27" spans="1:28" ht="18" customHeight="1">
      <c r="A27" s="245"/>
      <c r="B27" s="286"/>
      <c r="C27" s="286"/>
      <c r="D27" s="286"/>
      <c r="E27" s="286"/>
      <c r="F27" s="286"/>
      <c r="G27" s="286"/>
      <c r="H27" s="286"/>
      <c r="I27" s="286"/>
      <c r="J27" s="286"/>
      <c r="K27" s="286"/>
      <c r="L27" s="286"/>
      <c r="M27" s="286"/>
      <c r="N27" s="286"/>
      <c r="O27" s="286"/>
      <c r="P27" s="286"/>
      <c r="Q27" s="286"/>
      <c r="R27" s="286"/>
      <c r="S27" s="286"/>
      <c r="T27" s="286"/>
      <c r="U27" s="286"/>
      <c r="V27" s="286"/>
      <c r="W27" s="286"/>
      <c r="X27" s="286"/>
      <c r="Y27" s="286"/>
    </row>
    <row r="28" spans="1:28" ht="18" customHeight="1">
      <c r="A28" s="246" t="s">
        <v>432</v>
      </c>
      <c r="B28" s="537">
        <v>330.74082254379283</v>
      </c>
      <c r="C28" s="537">
        <v>300.10956312349504</v>
      </c>
      <c r="D28" s="537">
        <v>330.87182910547398</v>
      </c>
      <c r="E28" s="537">
        <v>313.58883016208597</v>
      </c>
      <c r="F28" s="537">
        <v>349.77430630630636</v>
      </c>
      <c r="G28" s="537">
        <v>314.17759151556618</v>
      </c>
      <c r="H28" s="537">
        <v>317.80975922953451</v>
      </c>
      <c r="I28" s="537">
        <v>335.87000318775893</v>
      </c>
      <c r="J28" s="537">
        <v>461.96918194640341</v>
      </c>
      <c r="K28" s="537">
        <v>374.86120851596746</v>
      </c>
      <c r="L28" s="537">
        <v>437.59203625768856</v>
      </c>
      <c r="M28" s="537">
        <v>470.75366956521742</v>
      </c>
      <c r="N28" s="537">
        <v>453.10648179084529</v>
      </c>
      <c r="O28" s="537">
        <v>464.37348336594914</v>
      </c>
      <c r="P28" s="537">
        <v>488.36172436316133</v>
      </c>
      <c r="Q28" s="537">
        <v>472.67</v>
      </c>
      <c r="R28" s="537">
        <v>522.94000000000005</v>
      </c>
      <c r="S28" s="537">
        <v>634.29999999999995</v>
      </c>
      <c r="T28" s="537">
        <v>665.09</v>
      </c>
      <c r="U28" s="537">
        <v>606.75</v>
      </c>
      <c r="V28" s="537">
        <v>416.07</v>
      </c>
      <c r="W28" s="537">
        <v>526.61</v>
      </c>
      <c r="X28" s="537">
        <v>757.6</v>
      </c>
      <c r="Y28" s="537">
        <v>610.5</v>
      </c>
    </row>
    <row r="29" spans="1:28" ht="18" customHeight="1">
      <c r="A29" s="247" t="s">
        <v>13</v>
      </c>
      <c r="B29" s="286">
        <v>0</v>
      </c>
      <c r="C29" s="286">
        <v>0</v>
      </c>
      <c r="D29" s="286">
        <v>0.52937249666221631</v>
      </c>
      <c r="E29" s="286">
        <v>0</v>
      </c>
      <c r="F29" s="286">
        <v>0</v>
      </c>
      <c r="G29" s="286">
        <v>0</v>
      </c>
      <c r="H29" s="286">
        <v>3.2102728731942215E-4</v>
      </c>
      <c r="I29" s="286">
        <v>0</v>
      </c>
      <c r="J29" s="286">
        <v>2.0239774330042311E-2</v>
      </c>
      <c r="K29" s="286">
        <v>1.7971195992485908E-2</v>
      </c>
      <c r="L29" s="286">
        <v>1.9684687601165425</v>
      </c>
      <c r="M29" s="286">
        <v>4.6608695652173918E-3</v>
      </c>
      <c r="N29" s="286">
        <v>7.0096892749749409E-2</v>
      </c>
      <c r="O29" s="286">
        <v>6.490541422048272E-3</v>
      </c>
      <c r="P29" s="286">
        <v>0</v>
      </c>
      <c r="Q29" s="286">
        <v>9.4646924829157181E-2</v>
      </c>
      <c r="R29" s="286">
        <v>0.08</v>
      </c>
      <c r="S29" s="286">
        <v>0.1</v>
      </c>
      <c r="T29" s="286">
        <v>0.01</v>
      </c>
      <c r="U29" s="286">
        <v>0</v>
      </c>
      <c r="V29" s="286">
        <v>0.13</v>
      </c>
      <c r="W29" s="286">
        <v>0.26</v>
      </c>
      <c r="X29" s="286">
        <v>0.1</v>
      </c>
      <c r="Y29" s="286">
        <v>0.5</v>
      </c>
    </row>
    <row r="30" spans="1:28" ht="18" customHeight="1">
      <c r="A30" s="247" t="s">
        <v>12</v>
      </c>
      <c r="B30" s="286">
        <v>1.2757044935262756E-2</v>
      </c>
      <c r="C30" s="286">
        <v>0.10509115927072583</v>
      </c>
      <c r="D30" s="286">
        <v>0</v>
      </c>
      <c r="E30" s="286">
        <v>0.10951374207188161</v>
      </c>
      <c r="F30" s="286">
        <v>0.28324324324324324</v>
      </c>
      <c r="G30" s="286">
        <v>0.38556277796784122</v>
      </c>
      <c r="H30" s="286">
        <v>9.2680577849117179E-2</v>
      </c>
      <c r="I30" s="286">
        <v>0.78182977366911055</v>
      </c>
      <c r="J30" s="286">
        <v>1.8077926657263752</v>
      </c>
      <c r="K30" s="286">
        <v>0.47463994990607389</v>
      </c>
      <c r="L30" s="286">
        <v>2.7322758174166396E-2</v>
      </c>
      <c r="M30" s="286">
        <v>1.008695652173913E-2</v>
      </c>
      <c r="N30" s="286">
        <v>2.3454727697961909E-2</v>
      </c>
      <c r="O30" s="286">
        <v>0.30120678408349638</v>
      </c>
      <c r="P30" s="286">
        <v>0.33765512736773351</v>
      </c>
      <c r="Q30" s="286">
        <v>1.401736902050114</v>
      </c>
      <c r="R30" s="286">
        <v>0.56999999999999995</v>
      </c>
      <c r="S30" s="286">
        <v>0.01</v>
      </c>
      <c r="T30" s="286">
        <v>0.1</v>
      </c>
      <c r="U30" s="286">
        <v>0.46</v>
      </c>
      <c r="V30" s="286">
        <v>0.13</v>
      </c>
      <c r="W30" s="286">
        <v>0.02</v>
      </c>
      <c r="X30" s="286">
        <v>0.1</v>
      </c>
      <c r="Y30" s="286">
        <v>0.2</v>
      </c>
    </row>
    <row r="31" spans="1:28" ht="18" customHeight="1">
      <c r="A31" s="247" t="s">
        <v>483</v>
      </c>
      <c r="B31" s="286"/>
      <c r="C31" s="286"/>
      <c r="D31" s="286"/>
      <c r="E31" s="286"/>
      <c r="F31" s="286"/>
      <c r="G31" s="286"/>
      <c r="H31" s="286"/>
      <c r="I31" s="286"/>
      <c r="J31" s="286"/>
      <c r="K31" s="286"/>
      <c r="L31" s="286"/>
      <c r="M31" s="286"/>
      <c r="N31" s="286"/>
      <c r="O31" s="286"/>
      <c r="P31" s="286"/>
      <c r="Q31" s="286"/>
      <c r="R31" s="286"/>
      <c r="S31" s="286"/>
      <c r="T31" s="286"/>
      <c r="U31" s="286"/>
      <c r="V31" s="286"/>
      <c r="W31" s="286"/>
      <c r="X31" s="286"/>
      <c r="Y31" s="286"/>
    </row>
    <row r="32" spans="1:28" ht="18" customHeight="1">
      <c r="A32" s="247" t="s">
        <v>430</v>
      </c>
      <c r="B32" s="286">
        <v>0</v>
      </c>
      <c r="C32" s="286">
        <v>0</v>
      </c>
      <c r="D32" s="286">
        <v>0</v>
      </c>
      <c r="E32" s="286">
        <v>0</v>
      </c>
      <c r="F32" s="286">
        <v>9.0090090090090091E-4</v>
      </c>
      <c r="G32" s="286">
        <v>6.7054396168320218E-3</v>
      </c>
      <c r="H32" s="286">
        <v>0</v>
      </c>
      <c r="I32" s="286">
        <v>0</v>
      </c>
      <c r="J32" s="286">
        <v>0</v>
      </c>
      <c r="K32" s="286">
        <v>0</v>
      </c>
      <c r="L32" s="286">
        <v>0</v>
      </c>
      <c r="M32" s="286">
        <v>0</v>
      </c>
      <c r="N32" s="286">
        <v>0</v>
      </c>
      <c r="O32" s="286">
        <v>0</v>
      </c>
      <c r="P32" s="286">
        <v>0</v>
      </c>
      <c r="Q32" s="286">
        <v>0</v>
      </c>
      <c r="R32" s="286">
        <v>0.04</v>
      </c>
      <c r="S32" s="286">
        <v>0</v>
      </c>
      <c r="T32" s="286">
        <v>0</v>
      </c>
      <c r="U32" s="286">
        <v>0</v>
      </c>
      <c r="V32" s="286">
        <v>0</v>
      </c>
      <c r="W32" s="286">
        <v>0</v>
      </c>
      <c r="X32" s="286">
        <v>0.1</v>
      </c>
      <c r="Y32" s="286">
        <v>0</v>
      </c>
    </row>
    <row r="33" spans="1:25" ht="18" customHeight="1">
      <c r="A33" s="247" t="s">
        <v>482</v>
      </c>
      <c r="B33" s="286">
        <v>5.9458872810357963</v>
      </c>
      <c r="C33" s="286">
        <v>7.7011007911936709</v>
      </c>
      <c r="D33" s="286">
        <v>7.770260347129506</v>
      </c>
      <c r="E33" s="286">
        <v>7.7015856236786471</v>
      </c>
      <c r="F33" s="286">
        <v>7.9696216216216218</v>
      </c>
      <c r="G33" s="286">
        <v>6.6735545672254535</v>
      </c>
      <c r="H33" s="286">
        <v>8.0028250401284122</v>
      </c>
      <c r="I33" s="286">
        <v>9.7473382212304749</v>
      </c>
      <c r="J33" s="286">
        <v>10.5327221438646</v>
      </c>
      <c r="K33" s="286">
        <v>9.6068566061365068</v>
      </c>
      <c r="L33" s="286">
        <v>8.4479119456134679</v>
      </c>
      <c r="M33" s="286">
        <v>9.1446260869565226</v>
      </c>
      <c r="N33" s="286">
        <v>9.32923488138991</v>
      </c>
      <c r="O33" s="286">
        <v>9.0181343770384856</v>
      </c>
      <c r="P33" s="286">
        <v>9.7820052253429122</v>
      </c>
      <c r="Q33" s="286">
        <v>10.484738041002279</v>
      </c>
      <c r="R33" s="286">
        <v>9.93</v>
      </c>
      <c r="S33" s="286">
        <v>10.78</v>
      </c>
      <c r="T33" s="286">
        <v>12.46</v>
      </c>
      <c r="U33" s="286">
        <v>12.9</v>
      </c>
      <c r="V33" s="286">
        <v>1.1499999999999999</v>
      </c>
      <c r="W33" s="286">
        <v>0.57999999999999996</v>
      </c>
      <c r="X33" s="286">
        <v>1.1000000000000001</v>
      </c>
      <c r="Y33" s="286">
        <v>1</v>
      </c>
    </row>
    <row r="34" spans="1:25" ht="18" customHeight="1">
      <c r="A34" s="247" t="s">
        <v>11</v>
      </c>
      <c r="B34" s="286">
        <v>0</v>
      </c>
      <c r="C34" s="286">
        <v>0</v>
      </c>
      <c r="D34" s="286">
        <v>2.5033377837116151E-3</v>
      </c>
      <c r="E34" s="286">
        <v>1.6208597603946441E-3</v>
      </c>
      <c r="F34" s="286">
        <v>0.48612612612612616</v>
      </c>
      <c r="G34" s="286">
        <v>0.78771809784468005</v>
      </c>
      <c r="H34" s="286">
        <v>2.1251685393258426</v>
      </c>
      <c r="I34" s="286">
        <v>0.8979598342365317</v>
      </c>
      <c r="J34" s="286">
        <v>0.49485190409026802</v>
      </c>
      <c r="K34" s="286">
        <v>0.40262993112085155</v>
      </c>
      <c r="L34" s="286">
        <v>2.0286500485594043</v>
      </c>
      <c r="M34" s="286">
        <v>2.2903652173913045</v>
      </c>
      <c r="N34" s="286">
        <v>2.274741062479118</v>
      </c>
      <c r="O34" s="286">
        <v>2.2115133724722766</v>
      </c>
      <c r="P34" s="286">
        <v>1.8208360548661005</v>
      </c>
      <c r="Q34" s="286">
        <v>1.4498576309794988</v>
      </c>
      <c r="R34" s="286">
        <v>1.77</v>
      </c>
      <c r="S34" s="286">
        <v>1.34</v>
      </c>
      <c r="T34" s="286">
        <v>1.48</v>
      </c>
      <c r="U34" s="286">
        <v>0.51</v>
      </c>
      <c r="V34" s="286">
        <v>0.17</v>
      </c>
      <c r="W34" s="286">
        <v>1.26</v>
      </c>
      <c r="X34" s="286">
        <v>0.3</v>
      </c>
      <c r="Y34" s="286">
        <v>0</v>
      </c>
    </row>
    <row r="35" spans="1:25" ht="18" customHeight="1">
      <c r="A35" s="247" t="s">
        <v>10</v>
      </c>
      <c r="B35" s="286">
        <v>0</v>
      </c>
      <c r="C35" s="286">
        <v>0</v>
      </c>
      <c r="D35" s="286">
        <v>0</v>
      </c>
      <c r="E35" s="286">
        <v>0</v>
      </c>
      <c r="F35" s="286">
        <v>0</v>
      </c>
      <c r="G35" s="286">
        <v>0</v>
      </c>
      <c r="H35" s="286">
        <v>15.350529695024077</v>
      </c>
      <c r="I35" s="286">
        <v>17.630379343321646</v>
      </c>
      <c r="J35" s="286">
        <v>23.172355430183359</v>
      </c>
      <c r="K35" s="286">
        <v>16.992955541640576</v>
      </c>
      <c r="L35" s="286">
        <v>18.396665587568794</v>
      </c>
      <c r="M35" s="286">
        <v>15.69864347826087</v>
      </c>
      <c r="N35" s="286">
        <v>21.087671232876712</v>
      </c>
      <c r="O35" s="286">
        <v>24.507729941291586</v>
      </c>
      <c r="P35" s="286">
        <v>37.836348791639452</v>
      </c>
      <c r="Q35" s="286">
        <v>44.394533029612759</v>
      </c>
      <c r="R35" s="286">
        <v>51.41</v>
      </c>
      <c r="S35" s="286">
        <v>72.73</v>
      </c>
      <c r="T35" s="286">
        <v>52.93</v>
      </c>
      <c r="U35" s="286">
        <v>42.19</v>
      </c>
      <c r="V35" s="286">
        <v>23.33</v>
      </c>
      <c r="W35" s="286">
        <v>28</v>
      </c>
      <c r="X35" s="286">
        <v>41</v>
      </c>
      <c r="Y35" s="286">
        <v>43.7</v>
      </c>
    </row>
    <row r="36" spans="1:25" ht="18" customHeight="1">
      <c r="A36" s="247" t="s">
        <v>9</v>
      </c>
      <c r="B36" s="286">
        <v>1.0927265803503428</v>
      </c>
      <c r="C36" s="286">
        <v>1.0578947368421052</v>
      </c>
      <c r="D36" s="286">
        <v>4.5060080106809078E-2</v>
      </c>
      <c r="E36" s="286">
        <v>0.18273431994362227</v>
      </c>
      <c r="F36" s="286">
        <v>0.39286486486486483</v>
      </c>
      <c r="G36" s="286">
        <v>8.5665412247690725E-2</v>
      </c>
      <c r="H36" s="286">
        <v>7.9197431781701452E-2</v>
      </c>
      <c r="I36" s="286">
        <v>0.14459674848581444</v>
      </c>
      <c r="J36" s="286">
        <v>3.1221086036671371</v>
      </c>
      <c r="K36" s="286">
        <v>0.51305572949279898</v>
      </c>
      <c r="L36" s="286">
        <v>1.4728067335707347</v>
      </c>
      <c r="M36" s="286">
        <v>4.1907826086956526</v>
      </c>
      <c r="N36" s="286">
        <v>0.13578349482124957</v>
      </c>
      <c r="O36" s="286">
        <v>0.73962818003913888</v>
      </c>
      <c r="P36" s="286">
        <v>2.9674722403657738</v>
      </c>
      <c r="Q36" s="286">
        <v>4.2356207289293852</v>
      </c>
      <c r="R36" s="286">
        <v>0.54</v>
      </c>
      <c r="S36" s="286">
        <v>1.83</v>
      </c>
      <c r="T36" s="286">
        <v>1.77</v>
      </c>
      <c r="U36" s="286">
        <v>1.28</v>
      </c>
      <c r="V36" s="286">
        <v>0.63</v>
      </c>
      <c r="W36" s="286">
        <v>0.88</v>
      </c>
      <c r="X36" s="286">
        <v>3.6</v>
      </c>
      <c r="Y36" s="286">
        <v>1.2</v>
      </c>
    </row>
    <row r="37" spans="1:25" ht="18" customHeight="1">
      <c r="A37" s="247" t="s">
        <v>6</v>
      </c>
      <c r="B37" s="286">
        <v>1.9346534653465346</v>
      </c>
      <c r="C37" s="286">
        <v>0.82493980048159621</v>
      </c>
      <c r="D37" s="286">
        <v>7.5190253671562086</v>
      </c>
      <c r="E37" s="286">
        <v>4.6922128259337557</v>
      </c>
      <c r="F37" s="286">
        <v>10.934846846846847</v>
      </c>
      <c r="G37" s="286">
        <v>15.758946288060212</v>
      </c>
      <c r="H37" s="286">
        <v>5.3218940609951844</v>
      </c>
      <c r="I37" s="286">
        <v>3.2236850494102645</v>
      </c>
      <c r="J37" s="286">
        <v>6.6877291960507756</v>
      </c>
      <c r="K37" s="286">
        <v>8.4006887914840309</v>
      </c>
      <c r="L37" s="286">
        <v>4.0509226286824216</v>
      </c>
      <c r="M37" s="286">
        <v>25.463547826086955</v>
      </c>
      <c r="N37" s="286">
        <v>27.5013698630137</v>
      </c>
      <c r="O37" s="286">
        <v>18.49481409001957</v>
      </c>
      <c r="P37" s="286">
        <v>12.07749836708034</v>
      </c>
      <c r="Q37" s="286">
        <v>18.299373576309797</v>
      </c>
      <c r="R37" s="286">
        <v>13.76</v>
      </c>
      <c r="S37" s="286">
        <v>10.33</v>
      </c>
      <c r="T37" s="286">
        <v>8.6999999999999993</v>
      </c>
      <c r="U37" s="286">
        <v>9.42</v>
      </c>
      <c r="V37" s="286">
        <v>8.8800000000000008</v>
      </c>
      <c r="W37" s="286">
        <v>5.16</v>
      </c>
      <c r="X37" s="286">
        <v>14.6</v>
      </c>
      <c r="Y37" s="286">
        <v>5</v>
      </c>
    </row>
    <row r="38" spans="1:25" ht="18" customHeight="1">
      <c r="A38" s="247" t="s">
        <v>17</v>
      </c>
      <c r="B38" s="286">
        <v>0.27182025894897183</v>
      </c>
      <c r="C38" s="286">
        <v>0.28610251117991059</v>
      </c>
      <c r="D38" s="286">
        <v>0.53261014686248331</v>
      </c>
      <c r="E38" s="286">
        <v>0.37871740662438336</v>
      </c>
      <c r="F38" s="286">
        <v>0.76670270270270269</v>
      </c>
      <c r="G38" s="286">
        <v>0.31135819363667466</v>
      </c>
      <c r="H38" s="286">
        <v>0.11980738362760836</v>
      </c>
      <c r="I38" s="286">
        <v>1.4374880459037296</v>
      </c>
      <c r="J38" s="286">
        <v>0.78346262341325812</v>
      </c>
      <c r="K38" s="286">
        <v>1.0907326236693802</v>
      </c>
      <c r="L38" s="286">
        <v>0.9449983813531887</v>
      </c>
      <c r="M38" s="286">
        <v>2.2612521739130433</v>
      </c>
      <c r="N38" s="286">
        <v>0.99228199131306383</v>
      </c>
      <c r="O38" s="286">
        <v>1.3003913894324852</v>
      </c>
      <c r="P38" s="286">
        <v>0.8137165251469628</v>
      </c>
      <c r="Q38" s="286">
        <v>1.3730637813211846</v>
      </c>
      <c r="R38" s="286">
        <v>2.76</v>
      </c>
      <c r="S38" s="286">
        <v>1.68</v>
      </c>
      <c r="T38" s="286">
        <v>2.0699999999999998</v>
      </c>
      <c r="U38" s="286">
        <v>1.92</v>
      </c>
      <c r="V38" s="286">
        <v>1.1100000000000001</v>
      </c>
      <c r="W38" s="286">
        <v>0.78</v>
      </c>
      <c r="X38" s="286">
        <v>1.28</v>
      </c>
      <c r="Y38" s="286">
        <v>1.1000000000000001</v>
      </c>
    </row>
    <row r="39" spans="1:25" ht="18" customHeight="1">
      <c r="A39" s="247" t="s">
        <v>4</v>
      </c>
      <c r="B39" s="286">
        <v>0.96980198019801966</v>
      </c>
      <c r="C39" s="286">
        <v>4.8531131750945997</v>
      </c>
      <c r="D39" s="286">
        <v>33.09302403204272</v>
      </c>
      <c r="E39" s="286">
        <v>7.689288231148697</v>
      </c>
      <c r="F39" s="286">
        <v>6.7274234234234234</v>
      </c>
      <c r="G39" s="286">
        <v>0</v>
      </c>
      <c r="H39" s="286">
        <v>0</v>
      </c>
      <c r="I39" s="286">
        <v>0</v>
      </c>
      <c r="J39" s="286">
        <v>20.303385049365303</v>
      </c>
      <c r="K39" s="286">
        <v>4.5020037570444584</v>
      </c>
      <c r="L39" s="286">
        <v>13.712366461638069</v>
      </c>
      <c r="M39" s="286">
        <v>6.1677565217391308</v>
      </c>
      <c r="N39" s="286">
        <v>16.377013030404278</v>
      </c>
      <c r="O39" s="286">
        <v>48.853587736464455</v>
      </c>
      <c r="P39" s="286">
        <v>36.567112998040493</v>
      </c>
      <c r="Q39" s="286">
        <v>53.31</v>
      </c>
      <c r="R39" s="286">
        <v>70.2</v>
      </c>
      <c r="S39" s="286">
        <v>77.86</v>
      </c>
      <c r="T39" s="286">
        <v>54.97</v>
      </c>
      <c r="U39" s="286">
        <v>63.07</v>
      </c>
      <c r="V39" s="286">
        <v>50.25</v>
      </c>
      <c r="W39" s="286">
        <v>65.959999999999994</v>
      </c>
      <c r="X39" s="286">
        <v>69.2</v>
      </c>
      <c r="Y39" s="286">
        <v>88</v>
      </c>
    </row>
    <row r="40" spans="1:25" ht="18" customHeight="1">
      <c r="A40" s="247" t="s">
        <v>3</v>
      </c>
      <c r="B40" s="286">
        <v>312.20041888804263</v>
      </c>
      <c r="C40" s="286">
        <v>276.13209494324047</v>
      </c>
      <c r="D40" s="286">
        <v>270.89806408544723</v>
      </c>
      <c r="E40" s="286">
        <v>284.29672304439748</v>
      </c>
      <c r="F40" s="286">
        <v>308.53329729729734</v>
      </c>
      <c r="G40" s="286">
        <v>275.9421484775915</v>
      </c>
      <c r="H40" s="286">
        <v>270.73823434991971</v>
      </c>
      <c r="I40" s="286">
        <v>284.01715014344916</v>
      </c>
      <c r="J40" s="286">
        <v>378.09305359661494</v>
      </c>
      <c r="K40" s="286">
        <v>320.46073888541014</v>
      </c>
      <c r="L40" s="286">
        <v>370.10534153447719</v>
      </c>
      <c r="M40" s="286">
        <v>363.71154782608698</v>
      </c>
      <c r="N40" s="286">
        <v>351.97534246575339</v>
      </c>
      <c r="O40" s="286">
        <v>333.66464448793215</v>
      </c>
      <c r="P40" s="286">
        <v>370.51067929457872</v>
      </c>
      <c r="Q40" s="286">
        <v>316.73</v>
      </c>
      <c r="R40" s="286">
        <v>345.43</v>
      </c>
      <c r="S40" s="286">
        <v>442.55</v>
      </c>
      <c r="T40" s="286">
        <v>518.44000000000005</v>
      </c>
      <c r="U40" s="286">
        <v>449.92</v>
      </c>
      <c r="V40" s="286">
        <v>325.61</v>
      </c>
      <c r="W40" s="286">
        <v>414.81</v>
      </c>
      <c r="X40" s="286">
        <v>604.29999999999995</v>
      </c>
      <c r="Y40" s="286">
        <v>456.9</v>
      </c>
    </row>
    <row r="41" spans="1:25" ht="18" customHeight="1">
      <c r="A41" s="247" t="s">
        <v>431</v>
      </c>
      <c r="B41" s="286">
        <v>0.98198781416603187</v>
      </c>
      <c r="C41" s="286">
        <v>3.0346061231510144</v>
      </c>
      <c r="D41" s="286">
        <v>0.69786381842456613</v>
      </c>
      <c r="E41" s="286">
        <v>0.70458069062720219</v>
      </c>
      <c r="F41" s="286">
        <v>3.0040720720720722</v>
      </c>
      <c r="G41" s="286">
        <v>2.6438932603489569</v>
      </c>
      <c r="H41" s="286">
        <v>1.2514285714285716</v>
      </c>
      <c r="I41" s="286">
        <v>1.3335671023270641</v>
      </c>
      <c r="J41" s="286">
        <v>4.546720733427362</v>
      </c>
      <c r="K41" s="286">
        <v>0.98221665623043197</v>
      </c>
      <c r="L41" s="286">
        <v>3.4854969245710588</v>
      </c>
      <c r="M41" s="286">
        <v>3.0197565217391302</v>
      </c>
      <c r="N41" s="286">
        <v>7.4142666221182756</v>
      </c>
      <c r="O41" s="286">
        <v>12.935779517286367</v>
      </c>
      <c r="P41" s="286">
        <v>12.076649248856954</v>
      </c>
      <c r="Q41" s="286">
        <v>18.676623006833715</v>
      </c>
      <c r="R41" s="286">
        <v>19.98</v>
      </c>
      <c r="S41" s="286">
        <v>5.91</v>
      </c>
      <c r="T41" s="286">
        <v>3.19</v>
      </c>
      <c r="U41" s="286">
        <v>1.86</v>
      </c>
      <c r="V41" s="286">
        <v>1.33</v>
      </c>
      <c r="W41" s="286">
        <v>0.14000000000000001</v>
      </c>
      <c r="X41" s="286">
        <v>5</v>
      </c>
      <c r="Y41" s="286">
        <v>6</v>
      </c>
    </row>
    <row r="42" spans="1:25" ht="18" customHeight="1">
      <c r="A42" s="247" t="s">
        <v>1</v>
      </c>
      <c r="B42" s="286">
        <v>0.18994668697638994</v>
      </c>
      <c r="C42" s="286">
        <v>2.1917440660474714</v>
      </c>
      <c r="D42" s="286">
        <v>7.3070761014686241</v>
      </c>
      <c r="E42" s="286">
        <v>5.5189217758985203</v>
      </c>
      <c r="F42" s="286">
        <v>8.1890090090090091</v>
      </c>
      <c r="G42" s="286">
        <v>8.7021895313034552</v>
      </c>
      <c r="H42" s="286">
        <v>11.861027287319423</v>
      </c>
      <c r="I42" s="286">
        <v>12.45301243226012</v>
      </c>
      <c r="J42" s="286">
        <v>7.9861777150916788</v>
      </c>
      <c r="K42" s="286">
        <v>7.3671571696931739</v>
      </c>
      <c r="L42" s="286">
        <v>6.2444804143735837</v>
      </c>
      <c r="M42" s="286">
        <v>28.75297391304348</v>
      </c>
      <c r="N42" s="286">
        <v>8.2845973939191442</v>
      </c>
      <c r="O42" s="286">
        <v>4.5646118721461182</v>
      </c>
      <c r="P42" s="286">
        <v>3.2842913128674067</v>
      </c>
      <c r="Q42" s="286">
        <v>1.0905466970387245E-2</v>
      </c>
      <c r="R42" s="286">
        <v>5.87</v>
      </c>
      <c r="S42" s="286">
        <v>5.9</v>
      </c>
      <c r="T42" s="286">
        <v>4.0599999999999996</v>
      </c>
      <c r="U42" s="286">
        <v>14.26</v>
      </c>
      <c r="V42" s="286">
        <v>2.83</v>
      </c>
      <c r="W42" s="286">
        <v>3.72</v>
      </c>
      <c r="X42" s="286">
        <v>3.3</v>
      </c>
      <c r="Y42" s="286">
        <v>2.2999999999999998</v>
      </c>
    </row>
    <row r="43" spans="1:25" ht="18" customHeight="1">
      <c r="A43" s="247" t="s">
        <v>23</v>
      </c>
      <c r="B43" s="286">
        <v>7.1408225437928401</v>
      </c>
      <c r="C43" s="286">
        <v>3.9228758169934639</v>
      </c>
      <c r="D43" s="286">
        <v>2.4769692923898528</v>
      </c>
      <c r="E43" s="286">
        <v>2.3129316420014097</v>
      </c>
      <c r="F43" s="286">
        <v>2.4861981981981982</v>
      </c>
      <c r="G43" s="286">
        <v>2.8798494697228874</v>
      </c>
      <c r="H43" s="286">
        <v>2.8666452648475125</v>
      </c>
      <c r="I43" s="286">
        <v>4.2029964934650943</v>
      </c>
      <c r="J43" s="286">
        <v>4.4185825105782799</v>
      </c>
      <c r="K43" s="286">
        <v>4.0495616781465245</v>
      </c>
      <c r="L43" s="286">
        <v>6.7066040789899644</v>
      </c>
      <c r="M43" s="286">
        <v>10.037669565217392</v>
      </c>
      <c r="N43" s="286">
        <v>7.64062813230872</v>
      </c>
      <c r="O43" s="286">
        <v>7.7749510763209395</v>
      </c>
      <c r="P43" s="286">
        <v>0.28745917700849116</v>
      </c>
      <c r="Q43" s="286">
        <v>2.2199886104783597</v>
      </c>
      <c r="R43" s="286">
        <v>0.59</v>
      </c>
      <c r="S43" s="286">
        <v>3.3</v>
      </c>
      <c r="T43" s="286">
        <v>4.91</v>
      </c>
      <c r="U43" s="286">
        <v>8.9600000000000009</v>
      </c>
      <c r="V43" s="286">
        <v>0.52</v>
      </c>
      <c r="W43" s="286">
        <v>5.05</v>
      </c>
      <c r="X43" s="286">
        <v>13.6</v>
      </c>
      <c r="Y43" s="286">
        <v>4.5</v>
      </c>
    </row>
    <row r="45" spans="1:25" ht="18" customHeight="1">
      <c r="A45" s="242" t="s">
        <v>2938</v>
      </c>
    </row>
  </sheetData>
  <hyperlinks>
    <hyperlink ref="AA3" location="Content!A1" display="Back to content page" xr:uid="{00000000-0004-0000-1B00-000000000000}"/>
  </hyperlinks>
  <pageMargins left="0.7" right="0.7" top="0.75" bottom="0.75" header="0.3" footer="0.3"/>
  <pageSetup paperSize="9" orientation="landscape" r:id="rId1"/>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BD38E-10CE-4BDF-A73F-FC01879BC1C1}">
  <dimension ref="A1:H22"/>
  <sheetViews>
    <sheetView workbookViewId="0">
      <selection activeCell="H3" sqref="H3"/>
    </sheetView>
  </sheetViews>
  <sheetFormatPr defaultRowHeight="14.4"/>
  <cols>
    <col min="1" max="1" width="33.77734375" bestFit="1" customWidth="1"/>
  </cols>
  <sheetData>
    <row r="1" spans="1:8">
      <c r="A1" s="44" t="s">
        <v>3210</v>
      </c>
      <c r="B1" s="43"/>
      <c r="C1" s="43"/>
      <c r="D1" s="43"/>
      <c r="E1" s="43"/>
      <c r="F1" s="43"/>
    </row>
    <row r="2" spans="1:8">
      <c r="A2" s="17"/>
      <c r="B2" s="43"/>
      <c r="C2" s="43"/>
      <c r="D2" s="43"/>
      <c r="E2" s="43"/>
      <c r="F2" s="43"/>
    </row>
    <row r="3" spans="1:8">
      <c r="A3" s="218" t="s">
        <v>14</v>
      </c>
      <c r="B3" s="96">
        <v>2000</v>
      </c>
      <c r="C3" s="96">
        <v>2005</v>
      </c>
      <c r="D3" s="96">
        <v>2010</v>
      </c>
      <c r="E3" s="96">
        <v>2015</v>
      </c>
      <c r="F3" s="96">
        <v>2018</v>
      </c>
      <c r="H3" s="1" t="s">
        <v>528</v>
      </c>
    </row>
    <row r="4" spans="1:8">
      <c r="A4" s="92" t="s">
        <v>13</v>
      </c>
      <c r="B4" s="590">
        <v>31097.565000000002</v>
      </c>
      <c r="C4" s="590">
        <v>31050.326000000001</v>
      </c>
      <c r="D4" s="590">
        <v>31028.473999999998</v>
      </c>
      <c r="E4" s="590">
        <v>30994.791999999998</v>
      </c>
      <c r="F4" s="590">
        <v>30979.559000000001</v>
      </c>
    </row>
    <row r="5" spans="1:8">
      <c r="A5" s="92" t="s">
        <v>12</v>
      </c>
      <c r="B5" s="590">
        <v>1073.79375</v>
      </c>
      <c r="C5" s="590">
        <v>1073.6975</v>
      </c>
      <c r="D5" s="590">
        <v>1073.43875</v>
      </c>
      <c r="E5" s="590">
        <v>858.46600000000012</v>
      </c>
      <c r="F5" s="590">
        <v>857.66100000000006</v>
      </c>
    </row>
    <row r="6" spans="1:8">
      <c r="A6" s="92" t="s">
        <v>483</v>
      </c>
      <c r="B6" s="590">
        <v>212.81176470588233</v>
      </c>
      <c r="C6" s="590">
        <v>212.8005882352941</v>
      </c>
      <c r="D6" s="590">
        <v>212.73411764705878</v>
      </c>
      <c r="E6" s="590">
        <v>212.5694117647059</v>
      </c>
      <c r="F6" s="590">
        <v>212.56941176470588</v>
      </c>
    </row>
    <row r="7" spans="1:8">
      <c r="A7" s="92" t="s">
        <v>573</v>
      </c>
      <c r="B7" s="590">
        <v>28258.704117647059</v>
      </c>
      <c r="C7" s="590">
        <v>28258.162058823531</v>
      </c>
      <c r="D7" s="590">
        <v>28255.891470588231</v>
      </c>
      <c r="E7" s="590">
        <v>28251.250294117639</v>
      </c>
      <c r="F7" s="590">
        <v>28250.240294117648</v>
      </c>
      <c r="H7" s="33"/>
    </row>
    <row r="8" spans="1:8">
      <c r="A8" s="92" t="s">
        <v>482</v>
      </c>
      <c r="B8" s="590">
        <v>1951.1707692307693</v>
      </c>
      <c r="C8" s="590">
        <v>1949.8311538461539</v>
      </c>
      <c r="D8" s="590">
        <v>1949.5165384615384</v>
      </c>
      <c r="E8" s="590">
        <v>1948.9984615384615</v>
      </c>
      <c r="F8" s="590">
        <v>1949.0057692307696</v>
      </c>
    </row>
    <row r="9" spans="1:8">
      <c r="A9" s="92" t="s">
        <v>11</v>
      </c>
      <c r="B9" s="590">
        <v>3024.490571428571</v>
      </c>
      <c r="C9" s="590">
        <v>3024.4960000000015</v>
      </c>
      <c r="D9" s="590">
        <v>3113.2917647058825</v>
      </c>
      <c r="E9" s="590">
        <v>3112.1135294117644</v>
      </c>
      <c r="F9" s="590">
        <v>3111.9908823529422</v>
      </c>
    </row>
    <row r="10" spans="1:8">
      <c r="A10" s="92" t="s">
        <v>10</v>
      </c>
      <c r="B10" s="590">
        <v>36377.997307692305</v>
      </c>
      <c r="C10" s="590">
        <v>36377.866153846153</v>
      </c>
      <c r="D10" s="590">
        <v>36378.077692307692</v>
      </c>
      <c r="E10" s="590">
        <v>37833.041200000007</v>
      </c>
      <c r="F10" s="590">
        <v>37832.890800000008</v>
      </c>
    </row>
    <row r="11" spans="1:8">
      <c r="A11" s="92" t="s">
        <v>9</v>
      </c>
      <c r="B11" s="590">
        <v>6275.2539285714283</v>
      </c>
      <c r="C11" s="590">
        <v>6274.4521428571443</v>
      </c>
      <c r="D11" s="590">
        <v>6505.084074074075</v>
      </c>
      <c r="E11" s="590">
        <v>6500.870740740741</v>
      </c>
      <c r="F11" s="590">
        <v>6501.6214814814812</v>
      </c>
    </row>
    <row r="12" spans="1:8">
      <c r="A12" s="92" t="s">
        <v>8</v>
      </c>
      <c r="B12" s="590">
        <v>136.22285714285712</v>
      </c>
      <c r="C12" s="590">
        <v>135.87857142857143</v>
      </c>
      <c r="D12" s="590">
        <v>157.82333333333332</v>
      </c>
      <c r="E12" s="590">
        <v>134.53857142857143</v>
      </c>
      <c r="F12" s="590">
        <v>134.53857142857143</v>
      </c>
    </row>
    <row r="13" spans="1:8">
      <c r="A13" s="92" t="s">
        <v>6</v>
      </c>
      <c r="B13" s="590">
        <v>22108.289615384612</v>
      </c>
      <c r="C13" s="590">
        <v>22107.544230769228</v>
      </c>
      <c r="D13" s="590">
        <v>22107.879615384612</v>
      </c>
      <c r="E13" s="590">
        <v>22111.681538461537</v>
      </c>
      <c r="F13" s="590">
        <v>22111.764615384614</v>
      </c>
    </row>
    <row r="14" spans="1:8">
      <c r="A14" s="92" t="s">
        <v>17</v>
      </c>
      <c r="B14" s="590">
        <v>19802.179259259254</v>
      </c>
      <c r="C14" s="590">
        <v>20067.52</v>
      </c>
      <c r="D14" s="590">
        <v>20269.428148148148</v>
      </c>
      <c r="E14" s="590">
        <v>20352.493703703694</v>
      </c>
      <c r="F14" s="590">
        <v>20378.66777777778</v>
      </c>
    </row>
    <row r="15" spans="1:8">
      <c r="A15" s="92" t="s">
        <v>4</v>
      </c>
      <c r="B15" s="590">
        <v>12.844000000000003</v>
      </c>
      <c r="C15" s="590">
        <v>12.843999999999999</v>
      </c>
      <c r="D15" s="590">
        <v>12.844000000000003</v>
      </c>
      <c r="E15" s="590">
        <v>12.844000000000003</v>
      </c>
      <c r="F15" s="590">
        <v>12.843999999999999</v>
      </c>
    </row>
    <row r="16" spans="1:8">
      <c r="A16" s="92" t="s">
        <v>3</v>
      </c>
      <c r="B16" s="590">
        <v>38059.885227272724</v>
      </c>
      <c r="C16" s="590">
        <v>38058.222727272725</v>
      </c>
      <c r="D16" s="590">
        <v>38049.463409090902</v>
      </c>
      <c r="E16" s="590">
        <v>38035.887727272733</v>
      </c>
      <c r="F16" s="590">
        <v>38027.991818181821</v>
      </c>
    </row>
    <row r="17" spans="1:6">
      <c r="A17" s="92" t="s">
        <v>32</v>
      </c>
      <c r="B17" s="590">
        <v>21602.186190476183</v>
      </c>
      <c r="C17" s="590">
        <v>21602.551904761902</v>
      </c>
      <c r="D17" s="590">
        <v>21601.229047619043</v>
      </c>
      <c r="E17" s="590">
        <v>21599.269523809522</v>
      </c>
      <c r="F17" s="590">
        <v>21095.995116279068</v>
      </c>
    </row>
    <row r="18" spans="1:6">
      <c r="A18" s="92" t="s">
        <v>1</v>
      </c>
      <c r="B18" s="590">
        <v>15564.492222222221</v>
      </c>
      <c r="C18" s="590">
        <v>15562.465555555558</v>
      </c>
      <c r="D18" s="590">
        <v>15561.275555555554</v>
      </c>
      <c r="E18" s="590">
        <v>15560.153333333334</v>
      </c>
      <c r="F18" s="590">
        <v>15558.172222222223</v>
      </c>
    </row>
    <row r="19" spans="1:6">
      <c r="A19" s="92" t="s">
        <v>23</v>
      </c>
      <c r="B19" s="590">
        <v>14812.247333333333</v>
      </c>
      <c r="C19" s="590">
        <v>14812.57766666667</v>
      </c>
      <c r="D19" s="590">
        <v>14813.627666666669</v>
      </c>
      <c r="E19" s="590">
        <v>14813.650333333333</v>
      </c>
      <c r="F19" s="590">
        <v>14808.488000000001</v>
      </c>
    </row>
    <row r="20" spans="1:6">
      <c r="A20" s="17"/>
      <c r="B20" s="43"/>
      <c r="C20" s="43"/>
      <c r="D20" s="43"/>
      <c r="E20" s="43"/>
      <c r="F20" s="43"/>
    </row>
    <row r="21" spans="1:6">
      <c r="A21" s="136" t="s">
        <v>18</v>
      </c>
    </row>
    <row r="22" spans="1:6">
      <c r="A22" s="17" t="s">
        <v>3098</v>
      </c>
    </row>
  </sheetData>
  <hyperlinks>
    <hyperlink ref="H3" location="Content!A1" display="Back to content page" xr:uid="{3E28F575-3118-4BB9-813B-E47DD8A64A55}"/>
  </hyperlinks>
  <pageMargins left="0.7" right="0.7" top="0.75" bottom="0.75" header="0.3" footer="0.3"/>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1-000000000000}">
  <sheetPr codeName="Sheet326"/>
  <dimension ref="A1:U118"/>
  <sheetViews>
    <sheetView workbookViewId="0"/>
  </sheetViews>
  <sheetFormatPr defaultRowHeight="14.4"/>
  <cols>
    <col min="1" max="1" width="7" customWidth="1"/>
    <col min="2" max="2" width="11.21875" customWidth="1"/>
    <col min="3" max="18" width="17.77734375" customWidth="1"/>
    <col min="20" max="20" width="9.21875"/>
  </cols>
  <sheetData>
    <row r="1" spans="1:21">
      <c r="A1" s="18" t="s">
        <v>3211</v>
      </c>
      <c r="B1" s="13"/>
      <c r="C1" s="17"/>
      <c r="D1" s="17"/>
      <c r="E1" s="17"/>
      <c r="F1" s="17"/>
      <c r="G1" s="17"/>
      <c r="H1" s="17"/>
      <c r="I1" s="17"/>
      <c r="J1" s="17"/>
      <c r="K1" s="17"/>
      <c r="L1" s="17"/>
      <c r="M1" s="17"/>
      <c r="N1" s="17"/>
      <c r="O1" s="17"/>
      <c r="P1" s="17"/>
      <c r="Q1" s="17"/>
      <c r="R1" s="17"/>
    </row>
    <row r="2" spans="1:21">
      <c r="A2" s="40" t="s">
        <v>15</v>
      </c>
      <c r="B2" s="40"/>
      <c r="C2" s="40"/>
      <c r="D2" s="40"/>
      <c r="E2" s="40"/>
      <c r="F2" s="40"/>
      <c r="G2" s="40"/>
      <c r="H2" s="40"/>
      <c r="I2" s="40"/>
      <c r="J2" s="40"/>
      <c r="K2" s="40"/>
      <c r="L2" s="40"/>
      <c r="M2" s="40"/>
      <c r="N2" s="40"/>
      <c r="O2" s="40"/>
      <c r="P2" s="40"/>
      <c r="Q2" s="17"/>
      <c r="R2" s="17"/>
    </row>
    <row r="3" spans="1:21" s="85" customFormat="1" ht="41.4">
      <c r="A3" s="219" t="s">
        <v>35</v>
      </c>
      <c r="B3" s="213" t="s">
        <v>88</v>
      </c>
      <c r="C3" s="82" t="s">
        <v>13</v>
      </c>
      <c r="D3" s="82" t="s">
        <v>12</v>
      </c>
      <c r="E3" s="83" t="s">
        <v>89</v>
      </c>
      <c r="F3" s="82" t="s">
        <v>482</v>
      </c>
      <c r="G3" s="82" t="s">
        <v>11</v>
      </c>
      <c r="H3" s="82" t="s">
        <v>10</v>
      </c>
      <c r="I3" s="82" t="s">
        <v>9</v>
      </c>
      <c r="J3" s="84" t="s">
        <v>8</v>
      </c>
      <c r="K3" s="82" t="s">
        <v>6</v>
      </c>
      <c r="L3" s="82" t="s">
        <v>17</v>
      </c>
      <c r="M3" s="82" t="s">
        <v>4</v>
      </c>
      <c r="N3" s="82" t="s">
        <v>3</v>
      </c>
      <c r="O3" s="83" t="s">
        <v>32</v>
      </c>
      <c r="P3" s="82" t="s">
        <v>1</v>
      </c>
      <c r="Q3" s="82" t="s">
        <v>0</v>
      </c>
      <c r="R3" s="82" t="s">
        <v>24</v>
      </c>
      <c r="T3" s="1" t="s">
        <v>528</v>
      </c>
    </row>
    <row r="4" spans="1:21">
      <c r="A4" s="814">
        <v>2000</v>
      </c>
      <c r="B4" s="28" t="s">
        <v>85</v>
      </c>
      <c r="C4" s="196">
        <v>5.0466248999999985</v>
      </c>
      <c r="D4" s="196">
        <v>0.43081693562846424</v>
      </c>
      <c r="E4" s="196">
        <v>43.763832386692044</v>
      </c>
      <c r="F4" s="196">
        <v>14.943836629400003</v>
      </c>
      <c r="G4" s="196">
        <v>3.761730605930419E-2</v>
      </c>
      <c r="H4" s="196">
        <v>9.4257051882126408</v>
      </c>
      <c r="I4" s="196">
        <v>0.73960427975605225</v>
      </c>
      <c r="J4" s="196">
        <v>1.161984866920152</v>
      </c>
      <c r="K4" s="196">
        <v>14.180906843050044</v>
      </c>
      <c r="L4" s="196">
        <v>1.4412885621152129</v>
      </c>
      <c r="M4" s="196">
        <v>1.7655000000000001E-2</v>
      </c>
      <c r="N4" s="196">
        <v>326.47062099999999</v>
      </c>
      <c r="O4" s="196">
        <v>4.0542195755302064</v>
      </c>
      <c r="P4" s="196">
        <v>3.9542389999999998</v>
      </c>
      <c r="Q4" s="196">
        <v>25.908307038581995</v>
      </c>
      <c r="R4" s="196">
        <v>451.57725951194607</v>
      </c>
    </row>
    <row r="5" spans="1:21">
      <c r="A5" s="814"/>
      <c r="B5" s="27" t="s">
        <v>86</v>
      </c>
      <c r="C5" s="196">
        <v>11.422854300000001</v>
      </c>
      <c r="D5" s="196">
        <v>35.711865822216183</v>
      </c>
      <c r="E5" s="196">
        <v>1.3936963800306208</v>
      </c>
      <c r="F5" s="196">
        <v>12.941533504199999</v>
      </c>
      <c r="G5" s="196">
        <v>0.6750824724432577</v>
      </c>
      <c r="H5" s="196">
        <v>1.2132907569233637</v>
      </c>
      <c r="I5" s="196">
        <v>0.76510285459575977</v>
      </c>
      <c r="J5" s="196">
        <v>24.494368098859336</v>
      </c>
      <c r="K5" s="196">
        <v>5.9069035049930507</v>
      </c>
      <c r="L5" s="196">
        <v>17.546930606556764</v>
      </c>
      <c r="M5" s="196">
        <v>6.2879059999600022</v>
      </c>
      <c r="N5" s="196">
        <v>145.50626700000001</v>
      </c>
      <c r="O5" s="196">
        <v>3.3302420488311708</v>
      </c>
      <c r="P5" s="196">
        <v>2.0020419999999999</v>
      </c>
      <c r="Q5" s="196">
        <v>6.7454042167530153</v>
      </c>
      <c r="R5" s="196">
        <v>275.94348956636247</v>
      </c>
      <c r="U5" s="33"/>
    </row>
    <row r="6" spans="1:21">
      <c r="A6" s="814">
        <v>2001</v>
      </c>
      <c r="B6" s="28" t="s">
        <v>85</v>
      </c>
      <c r="C6" s="196">
        <v>3.8670794999999996</v>
      </c>
      <c r="D6" s="196">
        <v>0.27048630902282872</v>
      </c>
      <c r="E6" s="196">
        <v>43.774364531724608</v>
      </c>
      <c r="F6" s="196">
        <v>11.874152105207795</v>
      </c>
      <c r="G6" s="196">
        <v>0.35564664904817772</v>
      </c>
      <c r="H6" s="196">
        <v>10.188927736860899</v>
      </c>
      <c r="I6" s="196">
        <v>1.9784078237364726</v>
      </c>
      <c r="J6" s="196">
        <v>0.99902037800687304</v>
      </c>
      <c r="K6" s="196">
        <v>12.345320512423122</v>
      </c>
      <c r="L6" s="196">
        <v>2.4017762448828366</v>
      </c>
      <c r="M6" s="196">
        <v>7.0299999999999998E-3</v>
      </c>
      <c r="N6" s="196">
        <v>319.81540999999999</v>
      </c>
      <c r="O6" s="196">
        <v>3.0703629213648909</v>
      </c>
      <c r="P6" s="196">
        <v>7.3825149999999997</v>
      </c>
      <c r="Q6" s="196">
        <v>5.4878359228973359</v>
      </c>
      <c r="R6" s="196">
        <v>423.8183356351758</v>
      </c>
    </row>
    <row r="7" spans="1:21">
      <c r="A7" s="814"/>
      <c r="B7" s="27" t="s">
        <v>86</v>
      </c>
      <c r="C7" s="196">
        <v>13.53438349999999</v>
      </c>
      <c r="D7" s="196">
        <v>28.526892329562788</v>
      </c>
      <c r="E7" s="196">
        <v>1.64936898426629</v>
      </c>
      <c r="F7" s="196">
        <v>11.284894688206601</v>
      </c>
      <c r="G7" s="196">
        <v>28.334972597715364</v>
      </c>
      <c r="H7" s="196">
        <v>1.6783439051508175</v>
      </c>
      <c r="I7" s="196">
        <v>1.6994460080619935</v>
      </c>
      <c r="J7" s="196">
        <v>23.476083230240565</v>
      </c>
      <c r="K7" s="196">
        <v>5.2953129940501897</v>
      </c>
      <c r="L7" s="196">
        <v>17.152152451814125</v>
      </c>
      <c r="M7" s="196">
        <v>5.4600469999499959</v>
      </c>
      <c r="N7" s="196">
        <v>128.26272800000001</v>
      </c>
      <c r="O7" s="196">
        <v>3.1025262635495205</v>
      </c>
      <c r="P7" s="196">
        <v>2.8696709999999999</v>
      </c>
      <c r="Q7" s="196">
        <v>3.8409648294558725</v>
      </c>
      <c r="R7" s="196">
        <v>276.16778778202411</v>
      </c>
    </row>
    <row r="8" spans="1:21">
      <c r="A8" s="814">
        <v>2002</v>
      </c>
      <c r="B8" s="28" t="s">
        <v>85</v>
      </c>
      <c r="C8" s="196">
        <v>3.5224118999999998</v>
      </c>
      <c r="D8" s="196">
        <v>0.14112714681369778</v>
      </c>
      <c r="E8" s="196">
        <v>49.786013699999998</v>
      </c>
      <c r="F8" s="196">
        <v>15.819862190725305</v>
      </c>
      <c r="G8" s="196">
        <v>0.12198104160432258</v>
      </c>
      <c r="H8" s="196">
        <v>7.6732533733257657</v>
      </c>
      <c r="I8" s="196">
        <v>1.5437022573192793</v>
      </c>
      <c r="J8" s="196">
        <v>1.9023168999999993</v>
      </c>
      <c r="K8" s="196">
        <v>17.977230357427381</v>
      </c>
      <c r="L8" s="196">
        <v>3.4031523370036707</v>
      </c>
      <c r="M8" s="196">
        <v>4.7280000000000004E-3</v>
      </c>
      <c r="N8" s="196">
        <v>360.47074500000002</v>
      </c>
      <c r="O8" s="196">
        <v>4.4800610290034433</v>
      </c>
      <c r="P8" s="196">
        <v>4.8040029999999998</v>
      </c>
      <c r="Q8" s="196">
        <v>24.556726223160599</v>
      </c>
      <c r="R8" s="196">
        <v>496.20731445638347</v>
      </c>
    </row>
    <row r="9" spans="1:21">
      <c r="A9" s="814"/>
      <c r="B9" s="27" t="s">
        <v>86</v>
      </c>
      <c r="C9" s="196">
        <v>12.302007599999994</v>
      </c>
      <c r="D9" s="196">
        <v>29.445000391655991</v>
      </c>
      <c r="E9" s="196">
        <v>3.0460111663847487</v>
      </c>
      <c r="F9" s="196">
        <v>10.547845848187738</v>
      </c>
      <c r="G9" s="196">
        <v>11.076231198868173</v>
      </c>
      <c r="H9" s="196">
        <v>0.81759545119678967</v>
      </c>
      <c r="I9" s="196">
        <v>1.6368492626839455</v>
      </c>
      <c r="J9" s="196">
        <v>25.757110199999982</v>
      </c>
      <c r="K9" s="196">
        <v>6.0622751719192776</v>
      </c>
      <c r="L9" s="196">
        <v>12.604137744688202</v>
      </c>
      <c r="M9" s="196">
        <v>7.6589949998299964</v>
      </c>
      <c r="N9" s="196">
        <v>140.377983</v>
      </c>
      <c r="O9" s="196">
        <v>3.8599121073598162</v>
      </c>
      <c r="P9" s="196">
        <v>2.1260479999999999</v>
      </c>
      <c r="Q9" s="196">
        <v>3.5288401726515697</v>
      </c>
      <c r="R9" s="196">
        <v>270.84684231542622</v>
      </c>
    </row>
    <row r="10" spans="1:21">
      <c r="A10" s="814">
        <v>2003</v>
      </c>
      <c r="B10" s="28" t="s">
        <v>85</v>
      </c>
      <c r="C10" s="196">
        <v>1.7321311100000005</v>
      </c>
      <c r="D10" s="196">
        <v>0.3207019399653645</v>
      </c>
      <c r="E10" s="196">
        <v>67.985296464841568</v>
      </c>
      <c r="F10" s="196">
        <v>24.177216340928116</v>
      </c>
      <c r="G10" s="196">
        <v>0.21439351692467543</v>
      </c>
      <c r="H10" s="196">
        <v>6.0982243192189811</v>
      </c>
      <c r="I10" s="196">
        <v>1.9867586919876856</v>
      </c>
      <c r="J10" s="196">
        <v>1.665308</v>
      </c>
      <c r="K10" s="196">
        <v>15.967654</v>
      </c>
      <c r="L10" s="196">
        <v>8.7309507952594139</v>
      </c>
      <c r="M10" s="196">
        <v>1.9580000000000001E-3</v>
      </c>
      <c r="N10" s="196">
        <v>440.42840999999999</v>
      </c>
      <c r="O10" s="196">
        <v>7.0291593168967843</v>
      </c>
      <c r="P10" s="196">
        <v>4.5089069999999998</v>
      </c>
      <c r="Q10" s="196">
        <v>31.894882189699569</v>
      </c>
      <c r="R10" s="196">
        <v>612.74195168572214</v>
      </c>
    </row>
    <row r="11" spans="1:21">
      <c r="A11" s="814"/>
      <c r="B11" s="27" t="s">
        <v>86</v>
      </c>
      <c r="C11" s="196">
        <v>20.495815600000007</v>
      </c>
      <c r="D11" s="196">
        <v>35.448722418027465</v>
      </c>
      <c r="E11" s="196">
        <v>1.2302451265659262</v>
      </c>
      <c r="F11" s="196">
        <v>13.765842369297255</v>
      </c>
      <c r="G11" s="196">
        <v>26.402346396825703</v>
      </c>
      <c r="H11" s="196">
        <v>1.841670210834444</v>
      </c>
      <c r="I11" s="196">
        <v>2.6189104893209407</v>
      </c>
      <c r="J11" s="196">
        <v>28.359217999999998</v>
      </c>
      <c r="K11" s="196">
        <v>11.530633</v>
      </c>
      <c r="L11" s="196">
        <v>24.026103444881834</v>
      </c>
      <c r="M11" s="196">
        <v>7.434298000010001</v>
      </c>
      <c r="N11" s="196">
        <v>183.226528</v>
      </c>
      <c r="O11" s="196">
        <v>4.740882527025355</v>
      </c>
      <c r="P11" s="196">
        <v>3.7571279999999998</v>
      </c>
      <c r="Q11" s="196">
        <v>1.2737250936891122</v>
      </c>
      <c r="R11" s="196">
        <v>366.15206867647805</v>
      </c>
    </row>
    <row r="12" spans="1:21">
      <c r="A12" s="814">
        <v>2004</v>
      </c>
      <c r="B12" s="28" t="s">
        <v>85</v>
      </c>
      <c r="C12" s="196">
        <v>4.388614930000001</v>
      </c>
      <c r="D12" s="196">
        <v>0.85707937453308913</v>
      </c>
      <c r="E12" s="196">
        <v>113.76102188462907</v>
      </c>
      <c r="F12" s="196">
        <v>29.817318346380322</v>
      </c>
      <c r="G12" s="196">
        <v>0.33144772829478036</v>
      </c>
      <c r="H12" s="196">
        <v>11.666284960935174</v>
      </c>
      <c r="I12" s="196">
        <v>2.2251617777676893</v>
      </c>
      <c r="J12" s="196">
        <v>2.449821</v>
      </c>
      <c r="K12" s="196">
        <v>33.587659000000002</v>
      </c>
      <c r="L12" s="196">
        <v>11.028080623948322</v>
      </c>
      <c r="M12" s="196">
        <v>2.7237000009999995E-2</v>
      </c>
      <c r="N12" s="196">
        <v>472.58785999999998</v>
      </c>
      <c r="O12" s="196">
        <v>8.3430790798873922</v>
      </c>
      <c r="P12" s="196">
        <v>13.676883999999999</v>
      </c>
      <c r="Q12" s="196">
        <v>78.775293179898071</v>
      </c>
      <c r="R12" s="196">
        <v>783.52284288628402</v>
      </c>
    </row>
    <row r="13" spans="1:21">
      <c r="A13" s="814"/>
      <c r="B13" s="27" t="s">
        <v>86</v>
      </c>
      <c r="C13" s="196">
        <v>24.93751330000001</v>
      </c>
      <c r="D13" s="196">
        <v>45.788678337734275</v>
      </c>
      <c r="E13" s="196">
        <v>1.6756335751838687</v>
      </c>
      <c r="F13" s="196">
        <v>17.733528620836829</v>
      </c>
      <c r="G13" s="196">
        <v>12.993099512597574</v>
      </c>
      <c r="H13" s="196">
        <v>2.0264134241463676</v>
      </c>
      <c r="I13" s="196">
        <v>2.0825814310546864</v>
      </c>
      <c r="J13" s="196">
        <v>33.475918</v>
      </c>
      <c r="K13" s="196">
        <v>12.156193999999999</v>
      </c>
      <c r="L13" s="196">
        <v>26.879603191924993</v>
      </c>
      <c r="M13" s="196">
        <v>4.2324749998899964</v>
      </c>
      <c r="N13" s="196">
        <v>231.11183399999999</v>
      </c>
      <c r="O13" s="196">
        <v>12.5394893872705</v>
      </c>
      <c r="P13" s="196">
        <v>2.1727599999999998</v>
      </c>
      <c r="Q13" s="196">
        <v>3.9410079370187483</v>
      </c>
      <c r="R13" s="196">
        <v>433.74672971765784</v>
      </c>
    </row>
    <row r="14" spans="1:21">
      <c r="A14" s="886">
        <v>2005</v>
      </c>
      <c r="B14" s="28" t="s">
        <v>85</v>
      </c>
      <c r="C14" s="196">
        <v>5.6520338700000003</v>
      </c>
      <c r="D14" s="196">
        <v>0.29206984979999989</v>
      </c>
      <c r="E14" s="196">
        <v>165.17972530358924</v>
      </c>
      <c r="F14" s="196">
        <v>37.061120952570761</v>
      </c>
      <c r="G14" s="196">
        <v>0.21264338408413125</v>
      </c>
      <c r="H14" s="196">
        <v>37.70878484402391</v>
      </c>
      <c r="I14" s="196">
        <v>3.6989721355608944</v>
      </c>
      <c r="J14" s="196">
        <v>3.8040530000000001</v>
      </c>
      <c r="K14" s="196">
        <v>32.353496999999997</v>
      </c>
      <c r="L14" s="196">
        <v>10.155238225587214</v>
      </c>
      <c r="M14" s="196">
        <v>2.7781818181818181E-4</v>
      </c>
      <c r="N14" s="196">
        <v>543.95455400000003</v>
      </c>
      <c r="O14" s="196">
        <v>12.743384939642334</v>
      </c>
      <c r="P14" s="196">
        <v>18.157081000000002</v>
      </c>
      <c r="Q14" s="196">
        <v>33.279860297720212</v>
      </c>
      <c r="R14" s="196">
        <v>904.25329662076047</v>
      </c>
    </row>
    <row r="15" spans="1:21">
      <c r="A15" s="886"/>
      <c r="B15" s="27" t="s">
        <v>86</v>
      </c>
      <c r="C15" s="196">
        <v>40.319364800000017</v>
      </c>
      <c r="D15" s="196">
        <v>48.353119220239968</v>
      </c>
      <c r="E15" s="196">
        <v>18.091996212909951</v>
      </c>
      <c r="F15" s="196">
        <v>16.441051082281422</v>
      </c>
      <c r="G15" s="196">
        <v>13.69091586878041</v>
      </c>
      <c r="H15" s="196">
        <v>2.5710005594963192</v>
      </c>
      <c r="I15" s="196">
        <v>1.581102055307817</v>
      </c>
      <c r="J15" s="196">
        <v>29.808047999999999</v>
      </c>
      <c r="K15" s="196">
        <v>11.070152</v>
      </c>
      <c r="L15" s="196">
        <v>33.406931519926296</v>
      </c>
      <c r="M15" s="196">
        <v>10.744782134832725</v>
      </c>
      <c r="N15" s="196">
        <v>307.598343</v>
      </c>
      <c r="O15" s="196">
        <v>8.2940693413243611</v>
      </c>
      <c r="P15" s="196">
        <v>9.2516440000000006</v>
      </c>
      <c r="Q15" s="196">
        <v>4.532733951270151</v>
      </c>
      <c r="R15" s="196">
        <v>555.75525374636936</v>
      </c>
    </row>
    <row r="16" spans="1:21">
      <c r="A16" s="886">
        <v>2006</v>
      </c>
      <c r="B16" s="28" t="s">
        <v>85</v>
      </c>
      <c r="C16" s="196">
        <v>4.7962741799999993</v>
      </c>
      <c r="D16" s="196">
        <v>0.50745964850000025</v>
      </c>
      <c r="E16" s="196">
        <v>241.46530950659525</v>
      </c>
      <c r="F16" s="196">
        <v>36.484906400594781</v>
      </c>
      <c r="G16" s="196">
        <v>6.5206194690265479E-2</v>
      </c>
      <c r="H16" s="196">
        <v>20.682037929030741</v>
      </c>
      <c r="I16" s="196">
        <v>7.0224303634216323</v>
      </c>
      <c r="J16" s="196">
        <v>2.2693289999999999</v>
      </c>
      <c r="K16" s="196">
        <v>35.592272999999999</v>
      </c>
      <c r="L16" s="196">
        <v>11.556268115354726</v>
      </c>
      <c r="M16" s="196">
        <v>4.3637893926581003E-3</v>
      </c>
      <c r="N16" s="196">
        <v>438.61828200000002</v>
      </c>
      <c r="O16" s="196">
        <v>12.605795427433018</v>
      </c>
      <c r="P16" s="196">
        <v>5.0475750000000001</v>
      </c>
      <c r="Q16" s="196">
        <v>31.087976721232888</v>
      </c>
      <c r="R16" s="196">
        <v>847.80548727624591</v>
      </c>
    </row>
    <row r="17" spans="1:18">
      <c r="A17" s="886"/>
      <c r="B17" s="27" t="s">
        <v>86</v>
      </c>
      <c r="C17" s="196">
        <v>45.229650799999995</v>
      </c>
      <c r="D17" s="196">
        <v>41.468365857874957</v>
      </c>
      <c r="E17" s="196">
        <v>3.4410690208137629</v>
      </c>
      <c r="F17" s="196">
        <v>11.767646870321181</v>
      </c>
      <c r="G17" s="196">
        <v>12.9116209439528</v>
      </c>
      <c r="H17" s="196">
        <v>2.9564848200923386</v>
      </c>
      <c r="I17" s="196">
        <v>1.8454773839498884</v>
      </c>
      <c r="J17" s="196">
        <v>32.328657999999997</v>
      </c>
      <c r="K17" s="196">
        <v>16.762243000000002</v>
      </c>
      <c r="L17" s="196">
        <v>34.105190713628403</v>
      </c>
      <c r="M17" s="196">
        <v>18.654877176844948</v>
      </c>
      <c r="N17" s="196">
        <v>339.24252200000001</v>
      </c>
      <c r="O17" s="196">
        <v>8.448903340682369</v>
      </c>
      <c r="P17" s="196">
        <v>3.5553140000000001</v>
      </c>
      <c r="Q17" s="196">
        <v>4.4913205219140755</v>
      </c>
      <c r="R17" s="196">
        <v>577.20934445007481</v>
      </c>
    </row>
    <row r="18" spans="1:18">
      <c r="A18" s="814">
        <v>2007</v>
      </c>
      <c r="B18" s="28" t="s">
        <v>85</v>
      </c>
      <c r="C18" s="196">
        <v>0.33125300000000002</v>
      </c>
      <c r="D18" s="196">
        <v>0.67972859089999971</v>
      </c>
      <c r="E18" s="196">
        <v>321.31735026977947</v>
      </c>
      <c r="F18" s="196">
        <v>47.23925252572797</v>
      </c>
      <c r="G18" s="196">
        <v>4.1026562028373077E-2</v>
      </c>
      <c r="H18" s="196">
        <v>21.852033222980545</v>
      </c>
      <c r="I18" s="196">
        <v>8.3194204726111582</v>
      </c>
      <c r="J18" s="196">
        <v>2.0058220000000002</v>
      </c>
      <c r="K18" s="196">
        <v>35.593021999999998</v>
      </c>
      <c r="L18" s="196">
        <v>16.097463710482426</v>
      </c>
      <c r="M18" s="196">
        <v>5.0920000000000002E-3</v>
      </c>
      <c r="N18" s="196">
        <v>395.68124499999999</v>
      </c>
      <c r="O18" s="196">
        <v>24.796897245484853</v>
      </c>
      <c r="P18" s="196">
        <v>6.7723579999999997</v>
      </c>
      <c r="Q18" s="196">
        <v>32.296821889340016</v>
      </c>
      <c r="R18" s="196">
        <v>917.57339363933477</v>
      </c>
    </row>
    <row r="19" spans="1:18">
      <c r="A19" s="814"/>
      <c r="B19" s="27" t="s">
        <v>86</v>
      </c>
      <c r="C19" s="196">
        <v>2.9657389899999989</v>
      </c>
      <c r="D19" s="196">
        <v>56.407219155944979</v>
      </c>
      <c r="E19" s="196">
        <v>3.1354654068083909</v>
      </c>
      <c r="F19" s="196">
        <v>14.283547463228498</v>
      </c>
      <c r="G19" s="196">
        <v>15.592612586779358</v>
      </c>
      <c r="H19" s="196">
        <v>3.7872827883860545</v>
      </c>
      <c r="I19" s="196">
        <v>1.910629055112085</v>
      </c>
      <c r="J19" s="196">
        <v>44.782770999999997</v>
      </c>
      <c r="K19" s="196">
        <v>16.763859</v>
      </c>
      <c r="L19" s="196">
        <v>40.671104219736655</v>
      </c>
      <c r="M19" s="196">
        <v>13.39590000001</v>
      </c>
      <c r="N19" s="196">
        <v>400.929508</v>
      </c>
      <c r="O19" s="196">
        <v>10.57942091663862</v>
      </c>
      <c r="P19" s="196">
        <v>5.2621859999999998</v>
      </c>
      <c r="Q19" s="196">
        <v>6.1424307643280986</v>
      </c>
      <c r="R19" s="196">
        <v>701.82284515697279</v>
      </c>
    </row>
    <row r="20" spans="1:18">
      <c r="A20" s="814">
        <v>2008</v>
      </c>
      <c r="B20" s="28" t="s">
        <v>85</v>
      </c>
      <c r="C20" s="196">
        <v>0.41096657000000003</v>
      </c>
      <c r="D20" s="196">
        <v>2.2438687823999999</v>
      </c>
      <c r="E20" s="196">
        <v>322.73505030901759</v>
      </c>
      <c r="F20" s="196">
        <v>73.593321978457183</v>
      </c>
      <c r="G20" s="196">
        <v>0.12608750347764028</v>
      </c>
      <c r="H20" s="196">
        <v>16.253744172410315</v>
      </c>
      <c r="I20" s="196">
        <v>10.436420471869162</v>
      </c>
      <c r="J20" s="196">
        <v>2.211575669957687</v>
      </c>
      <c r="K20" s="196">
        <v>38.93111407422672</v>
      </c>
      <c r="L20" s="196">
        <v>23.935712205572145</v>
      </c>
      <c r="M20" s="196">
        <v>0.14264334841261295</v>
      </c>
      <c r="N20" s="196">
        <v>438.95817499999998</v>
      </c>
      <c r="O20" s="196">
        <v>27.692480922751223</v>
      </c>
      <c r="P20" s="196">
        <v>8.6019729999999992</v>
      </c>
      <c r="Q20" s="196">
        <v>31.982265335188234</v>
      </c>
      <c r="R20" s="196">
        <v>1002.2799042737405</v>
      </c>
    </row>
    <row r="21" spans="1:18">
      <c r="A21" s="814"/>
      <c r="B21" s="27" t="s">
        <v>86</v>
      </c>
      <c r="C21" s="196">
        <v>6.0960162100000002</v>
      </c>
      <c r="D21" s="196">
        <v>72.241239279295939</v>
      </c>
      <c r="E21" s="196">
        <v>10.184853724126411</v>
      </c>
      <c r="F21" s="196">
        <v>11.511024618558983</v>
      </c>
      <c r="G21" s="196">
        <v>12.979718522819372</v>
      </c>
      <c r="H21" s="196">
        <v>8.2223469363526895</v>
      </c>
      <c r="I21" s="196">
        <v>2.262124929850025</v>
      </c>
      <c r="J21" s="196">
        <v>55.064414245416074</v>
      </c>
      <c r="K21" s="196">
        <v>381.50853238354296</v>
      </c>
      <c r="L21" s="196">
        <v>44.74438057127287</v>
      </c>
      <c r="M21" s="196">
        <v>29.78092783577836</v>
      </c>
      <c r="N21" s="196">
        <v>330.65834899999999</v>
      </c>
      <c r="O21" s="196">
        <v>20.055927007139825</v>
      </c>
      <c r="P21" s="196">
        <v>6.9420840000000004</v>
      </c>
      <c r="Q21" s="196">
        <v>5.4292312883912004</v>
      </c>
      <c r="R21" s="196">
        <v>1140.2985412425446</v>
      </c>
    </row>
    <row r="22" spans="1:18">
      <c r="A22" s="814">
        <v>2009</v>
      </c>
      <c r="B22" s="28" t="s">
        <v>85</v>
      </c>
      <c r="C22" s="196">
        <v>0.18890780000000001</v>
      </c>
      <c r="D22" s="196">
        <v>1.0659186099000002</v>
      </c>
      <c r="E22" s="196">
        <v>169.30376841914651</v>
      </c>
      <c r="F22" s="196">
        <v>30.830707677361378</v>
      </c>
      <c r="G22" s="196">
        <v>2.8934878914925705E-2</v>
      </c>
      <c r="H22" s="196">
        <v>38.476385436833965</v>
      </c>
      <c r="I22" s="196">
        <v>12.863172764925539</v>
      </c>
      <c r="J22" s="196">
        <v>1.5116078449380357</v>
      </c>
      <c r="K22" s="196">
        <v>34.575813413158947</v>
      </c>
      <c r="L22" s="196">
        <v>30.648995726661106</v>
      </c>
      <c r="M22" s="196">
        <v>3.1514E-2</v>
      </c>
      <c r="N22" s="196">
        <v>302.97477800000001</v>
      </c>
      <c r="O22" s="196">
        <v>61.296410626772243</v>
      </c>
      <c r="P22" s="196">
        <v>7.6898770000000001</v>
      </c>
      <c r="Q22" s="196">
        <v>27.069135705251529</v>
      </c>
      <c r="R22" s="196">
        <v>721.89685363386411</v>
      </c>
    </row>
    <row r="23" spans="1:18">
      <c r="A23" s="814"/>
      <c r="B23" s="27" t="s">
        <v>86</v>
      </c>
      <c r="C23" s="196">
        <v>5.7543827099999989</v>
      </c>
      <c r="D23" s="196">
        <v>71.335664483268033</v>
      </c>
      <c r="E23" s="196">
        <v>8.5898500011156074</v>
      </c>
      <c r="F23" s="196">
        <v>11.333971125588935</v>
      </c>
      <c r="G23" s="196">
        <v>22.318940333978638</v>
      </c>
      <c r="H23" s="196">
        <v>4.6791439754551405</v>
      </c>
      <c r="I23" s="196">
        <v>4.3670025271709685</v>
      </c>
      <c r="J23" s="196">
        <v>43.26176998563168</v>
      </c>
      <c r="K23" s="196">
        <v>19.483127619576738</v>
      </c>
      <c r="L23" s="196">
        <v>46.52650877512594</v>
      </c>
      <c r="M23" s="196">
        <v>31.77660201999997</v>
      </c>
      <c r="N23" s="196">
        <v>244.213165</v>
      </c>
      <c r="O23" s="196">
        <v>22.411175567413967</v>
      </c>
      <c r="P23" s="196">
        <v>8.0247220000000006</v>
      </c>
      <c r="Q23" s="196">
        <v>7.5492681471071679</v>
      </c>
      <c r="R23" s="196">
        <v>696.51555406143268</v>
      </c>
    </row>
    <row r="24" spans="1:18">
      <c r="A24" s="814">
        <v>2010</v>
      </c>
      <c r="B24" s="28" t="s">
        <v>85</v>
      </c>
      <c r="C24" s="196">
        <v>3.0106189999999998E-2</v>
      </c>
      <c r="D24" s="196">
        <v>1.2143975214000002</v>
      </c>
      <c r="E24" s="196">
        <v>180.69488808895483</v>
      </c>
      <c r="F24" s="196">
        <v>40.963825101681444</v>
      </c>
      <c r="G24" s="196">
        <v>2.4070466406185962E-2</v>
      </c>
      <c r="H24" s="196">
        <v>20.643513202326908</v>
      </c>
      <c r="I24" s="196">
        <v>12.326183039557485</v>
      </c>
      <c r="J24" s="196">
        <v>1.5489484138105896</v>
      </c>
      <c r="K24" s="196">
        <v>65.604679445708612</v>
      </c>
      <c r="L24" s="196">
        <v>31.232050874999999</v>
      </c>
      <c r="M24" s="196">
        <v>9.3741610000000003E-2</v>
      </c>
      <c r="N24" s="196">
        <v>369.90089</v>
      </c>
      <c r="O24" s="196">
        <v>53.438779834606898</v>
      </c>
      <c r="P24" s="196">
        <v>12.685439000000001</v>
      </c>
      <c r="Q24" s="196">
        <v>20.385284489999989</v>
      </c>
      <c r="R24" s="196">
        <v>813.46062227945299</v>
      </c>
    </row>
    <row r="25" spans="1:18">
      <c r="A25" s="814"/>
      <c r="B25" s="27" t="s">
        <v>86</v>
      </c>
      <c r="C25" s="196">
        <v>5.7543827099999989</v>
      </c>
      <c r="D25" s="196">
        <v>72.970878172354006</v>
      </c>
      <c r="E25" s="196">
        <v>14.995763774375259</v>
      </c>
      <c r="F25" s="196">
        <v>18.913392309835245</v>
      </c>
      <c r="G25" s="196">
        <v>18.678372223284789</v>
      </c>
      <c r="H25" s="196">
        <v>3.5489481263228151</v>
      </c>
      <c r="I25" s="196">
        <v>4.8034144956792595</v>
      </c>
      <c r="J25" s="196">
        <v>47.610708850191628</v>
      </c>
      <c r="K25" s="196">
        <v>17.512970990268045</v>
      </c>
      <c r="L25" s="196">
        <v>53.184080000000002</v>
      </c>
      <c r="M25" s="196">
        <v>23.47912160000001</v>
      </c>
      <c r="N25" s="196">
        <v>277.32416000000001</v>
      </c>
      <c r="O25" s="196">
        <v>22.365782040714372</v>
      </c>
      <c r="P25" s="196">
        <v>11.893573</v>
      </c>
      <c r="Q25" s="196">
        <v>16.047014459999993</v>
      </c>
      <c r="R25" s="196">
        <v>717.10640494302561</v>
      </c>
    </row>
    <row r="26" spans="1:18">
      <c r="A26" s="814">
        <v>2011</v>
      </c>
      <c r="B26" s="28" t="s">
        <v>85</v>
      </c>
      <c r="C26" s="196">
        <v>4.1153943800000015</v>
      </c>
      <c r="D26" s="196">
        <v>4.0988559605000034</v>
      </c>
      <c r="E26" s="196">
        <v>202.36698477944958</v>
      </c>
      <c r="F26" s="196">
        <v>50.116474647554142</v>
      </c>
      <c r="G26" s="196">
        <v>8.4617774871287136E-4</v>
      </c>
      <c r="H26" s="196">
        <v>7.2605763563335142</v>
      </c>
      <c r="I26" s="196">
        <v>11.141429860384575</v>
      </c>
      <c r="J26" s="196">
        <v>1.631572529051543</v>
      </c>
      <c r="K26" s="196">
        <v>152.14823997864255</v>
      </c>
      <c r="L26" s="196">
        <v>27.680982069374323</v>
      </c>
      <c r="M26" s="196">
        <v>1.8275629629684566E-2</v>
      </c>
      <c r="N26" s="196">
        <v>377.53316000000001</v>
      </c>
      <c r="O26" s="196">
        <v>25.094664076284655</v>
      </c>
      <c r="P26" s="196">
        <v>12.939962</v>
      </c>
      <c r="Q26" s="196">
        <v>26.717879789999998</v>
      </c>
      <c r="R26" s="196">
        <v>902.86529823495323</v>
      </c>
    </row>
    <row r="27" spans="1:18">
      <c r="A27" s="814"/>
      <c r="B27" s="27" t="s">
        <v>86</v>
      </c>
      <c r="C27" s="196">
        <v>6.6060297000000006</v>
      </c>
      <c r="D27" s="196">
        <v>78.519063423104029</v>
      </c>
      <c r="E27" s="196">
        <v>11.221678179053466</v>
      </c>
      <c r="F27" s="196">
        <v>15.736802591249125</v>
      </c>
      <c r="G27" s="196">
        <v>5.2289744352554582E-2</v>
      </c>
      <c r="H27" s="196">
        <v>2.8773053028508762</v>
      </c>
      <c r="I27" s="196">
        <v>5.3990072989750484</v>
      </c>
      <c r="J27" s="196">
        <v>46.793090247615588</v>
      </c>
      <c r="K27" s="196">
        <v>19.94141734450049</v>
      </c>
      <c r="L27" s="196">
        <v>66.886903016883721</v>
      </c>
      <c r="M27" s="196">
        <v>21.406669577749323</v>
      </c>
      <c r="N27" s="196">
        <v>330.97772500000002</v>
      </c>
      <c r="O27" s="196">
        <v>28.621280258452348</v>
      </c>
      <c r="P27" s="196">
        <v>14.271559</v>
      </c>
      <c r="Q27" s="196">
        <v>21.301699509999999</v>
      </c>
      <c r="R27" s="196">
        <v>815.09531379478642</v>
      </c>
    </row>
    <row r="28" spans="1:18">
      <c r="A28" s="814">
        <v>2012</v>
      </c>
      <c r="B28" s="28" t="s">
        <v>85</v>
      </c>
      <c r="C28" s="196">
        <v>8.4395317091115132</v>
      </c>
      <c r="D28" s="196">
        <v>3.7818923657577943</v>
      </c>
      <c r="E28" s="196">
        <v>166.1946504548082</v>
      </c>
      <c r="F28" s="196">
        <v>58.068540041580285</v>
      </c>
      <c r="G28" s="196">
        <v>1.1783992346695702E-2</v>
      </c>
      <c r="H28" s="196">
        <v>5.0579899034659555</v>
      </c>
      <c r="I28" s="196">
        <v>19.06419834611977</v>
      </c>
      <c r="J28" s="196">
        <v>1.6500487878604453</v>
      </c>
      <c r="K28" s="196">
        <v>176.83662069416133</v>
      </c>
      <c r="L28" s="196">
        <v>27.38329572352686</v>
      </c>
      <c r="M28" s="196">
        <v>0.51341581657692803</v>
      </c>
      <c r="N28" s="196">
        <v>325.12870400000003</v>
      </c>
      <c r="O28" s="196">
        <v>27.538054729999999</v>
      </c>
      <c r="P28" s="196">
        <v>182.61867338641261</v>
      </c>
      <c r="Q28" s="196">
        <v>28.50618832000001</v>
      </c>
      <c r="R28" s="196">
        <v>1030.7935882717284</v>
      </c>
    </row>
    <row r="29" spans="1:18">
      <c r="A29" s="814"/>
      <c r="B29" s="27" t="s">
        <v>86</v>
      </c>
      <c r="C29" s="196">
        <v>8.7907819000000043</v>
      </c>
      <c r="D29" s="196">
        <v>80.032898903754216</v>
      </c>
      <c r="E29" s="196">
        <v>111.35216369155611</v>
      </c>
      <c r="F29" s="196">
        <v>16.498445005024607</v>
      </c>
      <c r="G29" s="196">
        <v>8.2063884766697445E-2</v>
      </c>
      <c r="H29" s="196">
        <v>3.0608917988197044</v>
      </c>
      <c r="I29" s="196">
        <v>4.5666020094371715</v>
      </c>
      <c r="J29" s="196">
        <v>45.678618850660648</v>
      </c>
      <c r="K29" s="196">
        <v>33.367759814877417</v>
      </c>
      <c r="L29" s="196">
        <v>67.864786725537272</v>
      </c>
      <c r="M29" s="196">
        <v>18.601808750997797</v>
      </c>
      <c r="N29" s="196">
        <v>330.97139499999997</v>
      </c>
      <c r="O29" s="196">
        <v>35.560649800000014</v>
      </c>
      <c r="P29" s="196">
        <v>27.884182158931068</v>
      </c>
      <c r="Q29" s="196">
        <v>24.381101630000003</v>
      </c>
      <c r="R29" s="196">
        <v>963.64096486681274</v>
      </c>
    </row>
    <row r="30" spans="1:18">
      <c r="A30" s="814">
        <v>2013</v>
      </c>
      <c r="B30" s="28" t="s">
        <v>85</v>
      </c>
      <c r="C30" s="196">
        <v>1.336889</v>
      </c>
      <c r="D30" s="196">
        <v>3.28</v>
      </c>
      <c r="E30" s="196"/>
      <c r="F30" s="196">
        <v>62.58</v>
      </c>
      <c r="G30" s="196"/>
      <c r="H30" s="196"/>
      <c r="I30" s="196"/>
      <c r="J30" s="196">
        <v>1</v>
      </c>
      <c r="K30" s="196"/>
      <c r="L30" s="196"/>
      <c r="M30" s="196"/>
      <c r="N30" s="196"/>
      <c r="O30" s="196"/>
      <c r="P30" s="196"/>
      <c r="Q30" s="205">
        <v>26.717879789999998</v>
      </c>
      <c r="R30" s="196"/>
    </row>
    <row r="31" spans="1:18">
      <c r="A31" s="814"/>
      <c r="B31" s="27" t="s">
        <v>86</v>
      </c>
      <c r="C31" s="196">
        <v>4.5643700300000001</v>
      </c>
      <c r="D31" s="196">
        <v>69.98</v>
      </c>
      <c r="E31" s="196"/>
      <c r="F31" s="196">
        <v>16.78</v>
      </c>
      <c r="G31" s="196"/>
      <c r="H31" s="196"/>
      <c r="I31" s="196"/>
      <c r="J31" s="196">
        <v>41.9</v>
      </c>
      <c r="K31" s="196"/>
      <c r="L31" s="196"/>
      <c r="M31" s="196"/>
      <c r="N31" s="196"/>
      <c r="O31" s="196"/>
      <c r="P31" s="196"/>
      <c r="Q31" s="205">
        <v>27.90566623162308</v>
      </c>
      <c r="R31" s="196"/>
    </row>
    <row r="32" spans="1:18">
      <c r="A32" s="814">
        <v>2014</v>
      </c>
      <c r="B32" s="28" t="s">
        <v>85</v>
      </c>
      <c r="C32" s="196">
        <v>4.9523817700000006</v>
      </c>
      <c r="D32" s="196">
        <v>2.5</v>
      </c>
      <c r="E32" s="196"/>
      <c r="F32" s="196">
        <v>67.37</v>
      </c>
      <c r="G32" s="196"/>
      <c r="H32" s="196"/>
      <c r="I32" s="196"/>
      <c r="J32" s="196">
        <v>1.1000000000000001</v>
      </c>
      <c r="K32" s="196"/>
      <c r="L32" s="196"/>
      <c r="M32" s="196"/>
      <c r="N32" s="196"/>
      <c r="O32" s="196"/>
      <c r="P32" s="196"/>
      <c r="Q32" s="205">
        <v>1.707E-3</v>
      </c>
      <c r="R32" s="196"/>
    </row>
    <row r="33" spans="1:18">
      <c r="A33" s="814"/>
      <c r="B33" s="27" t="s">
        <v>86</v>
      </c>
      <c r="C33" s="196">
        <v>1.065E-2</v>
      </c>
      <c r="D33" s="196">
        <v>84.4</v>
      </c>
      <c r="E33" s="196"/>
      <c r="F33" s="196">
        <v>17.79</v>
      </c>
      <c r="G33" s="196"/>
      <c r="H33" s="196"/>
      <c r="I33" s="196"/>
      <c r="J33" s="196">
        <v>41.9</v>
      </c>
      <c r="K33" s="196"/>
      <c r="L33" s="196"/>
      <c r="M33" s="196"/>
      <c r="N33" s="196"/>
      <c r="O33" s="196"/>
      <c r="P33" s="196"/>
      <c r="Q33" s="205">
        <v>1.1694E-2</v>
      </c>
      <c r="R33" s="196"/>
    </row>
    <row r="34" spans="1:18">
      <c r="A34" s="814">
        <v>2015</v>
      </c>
      <c r="B34" s="28" t="s">
        <v>85</v>
      </c>
      <c r="C34" s="196">
        <v>1.6104134999999999E-2</v>
      </c>
      <c r="D34" s="198">
        <v>3.2</v>
      </c>
      <c r="E34" s="198"/>
      <c r="F34" s="195"/>
      <c r="G34" s="198"/>
      <c r="H34" s="198"/>
      <c r="I34" s="196">
        <v>7.8</v>
      </c>
      <c r="J34" s="198">
        <v>1.1000000000000001</v>
      </c>
      <c r="K34" s="196"/>
      <c r="L34" s="195"/>
      <c r="M34" s="195"/>
      <c r="N34" s="198"/>
      <c r="O34" s="196"/>
      <c r="P34" s="195"/>
      <c r="Q34" s="205">
        <v>0.23072400000000001</v>
      </c>
      <c r="R34" s="195"/>
    </row>
    <row r="35" spans="1:18">
      <c r="A35" s="814"/>
      <c r="B35" s="27" t="s">
        <v>86</v>
      </c>
      <c r="C35" s="196">
        <v>2.3206889200000003</v>
      </c>
      <c r="D35" s="198">
        <v>82.5</v>
      </c>
      <c r="E35" s="198"/>
      <c r="F35" s="195"/>
      <c r="G35" s="198"/>
      <c r="H35" s="198"/>
      <c r="I35" s="196"/>
      <c r="J35" s="198">
        <v>40.4</v>
      </c>
      <c r="K35" s="196"/>
      <c r="L35" s="195"/>
      <c r="M35" s="195"/>
      <c r="N35" s="198"/>
      <c r="O35" s="196"/>
      <c r="P35" s="195"/>
      <c r="Q35" s="205">
        <v>0.48483199999999999</v>
      </c>
      <c r="R35" s="195"/>
    </row>
    <row r="36" spans="1:18">
      <c r="A36" s="17"/>
      <c r="B36" s="17"/>
      <c r="C36" s="17"/>
      <c r="D36" s="17"/>
      <c r="E36" s="17"/>
      <c r="F36" s="17"/>
      <c r="G36" s="17"/>
      <c r="H36" s="17"/>
      <c r="I36" s="17"/>
      <c r="J36" s="17"/>
      <c r="K36" s="17"/>
      <c r="L36" s="17"/>
      <c r="M36" s="17"/>
      <c r="N36" s="17"/>
      <c r="O36" s="17"/>
      <c r="P36" s="17"/>
      <c r="Q36" s="17"/>
      <c r="R36" s="17"/>
    </row>
    <row r="37" spans="1:18" s="17" customFormat="1" ht="13.8">
      <c r="A37" s="44" t="s">
        <v>18</v>
      </c>
      <c r="E37" s="43"/>
      <c r="F37" s="43"/>
      <c r="G37" s="43"/>
      <c r="H37" s="43"/>
      <c r="I37" s="43"/>
      <c r="J37" s="43"/>
      <c r="K37" s="43"/>
      <c r="L37" s="43"/>
      <c r="M37" s="43"/>
      <c r="N37" s="43"/>
    </row>
    <row r="38" spans="1:18" s="17" customFormat="1" ht="13.8">
      <c r="E38" s="43"/>
      <c r="F38" s="43"/>
      <c r="G38" s="43"/>
      <c r="H38" s="43"/>
      <c r="I38" s="43"/>
      <c r="J38" s="43"/>
      <c r="K38" s="43"/>
      <c r="L38" s="43"/>
      <c r="M38" s="43"/>
      <c r="N38" s="43"/>
    </row>
    <row r="39" spans="1:18" s="17" customFormat="1" ht="13.8">
      <c r="A39" s="41" t="s">
        <v>97</v>
      </c>
      <c r="F39" s="43"/>
      <c r="G39" s="43"/>
      <c r="H39" s="43"/>
      <c r="I39" s="43"/>
      <c r="J39" s="43"/>
      <c r="K39" s="43"/>
      <c r="L39" s="43"/>
      <c r="M39" s="43"/>
      <c r="N39" s="43"/>
    </row>
    <row r="40" spans="1:18">
      <c r="A40" s="43"/>
      <c r="B40" s="17"/>
      <c r="C40" s="17"/>
      <c r="D40" s="17"/>
      <c r="E40" s="17"/>
      <c r="F40" s="17"/>
      <c r="G40" s="17"/>
      <c r="H40" s="17"/>
      <c r="I40" s="17"/>
      <c r="J40" s="17"/>
      <c r="K40" s="17"/>
      <c r="L40" s="17"/>
      <c r="M40" s="17"/>
      <c r="N40" s="17"/>
      <c r="O40" s="17"/>
      <c r="P40" s="17"/>
      <c r="Q40" s="17"/>
      <c r="R40" s="17"/>
    </row>
    <row r="41" spans="1:18">
      <c r="A41" s="53" t="s">
        <v>102</v>
      </c>
      <c r="B41" s="17"/>
      <c r="C41" s="17"/>
      <c r="D41" s="17"/>
      <c r="E41" s="17"/>
      <c r="F41" s="17"/>
      <c r="G41" s="17"/>
      <c r="H41" s="17"/>
      <c r="I41" s="17"/>
      <c r="J41" s="17"/>
      <c r="K41" s="17"/>
      <c r="L41" s="17"/>
      <c r="M41" s="17"/>
      <c r="N41" s="17"/>
      <c r="O41" s="17"/>
      <c r="P41" s="17"/>
      <c r="Q41" s="17"/>
      <c r="R41" s="17"/>
    </row>
    <row r="42" spans="1:18">
      <c r="A42" s="17"/>
      <c r="B42" s="17"/>
      <c r="C42" s="17"/>
      <c r="D42" s="17"/>
      <c r="E42" s="17"/>
      <c r="F42" s="17"/>
      <c r="G42" s="17"/>
      <c r="H42" s="17"/>
      <c r="I42" s="17"/>
      <c r="J42" s="17"/>
      <c r="K42" s="17"/>
      <c r="L42" s="17"/>
      <c r="M42" s="17"/>
      <c r="N42" s="17"/>
      <c r="O42" s="17"/>
      <c r="P42" s="17"/>
      <c r="Q42" s="17"/>
      <c r="R42" s="17"/>
    </row>
    <row r="43" spans="1:18">
      <c r="A43" s="17"/>
      <c r="B43" s="17"/>
      <c r="C43" s="17"/>
      <c r="D43" s="17"/>
      <c r="E43" s="17"/>
      <c r="F43" s="17"/>
      <c r="G43" s="17"/>
      <c r="H43" s="17"/>
      <c r="I43" s="17"/>
      <c r="J43" s="17"/>
      <c r="K43" s="17"/>
      <c r="L43" s="17"/>
      <c r="M43" s="17"/>
      <c r="N43" s="17"/>
      <c r="O43" s="17"/>
      <c r="P43" s="17"/>
      <c r="Q43" s="17"/>
      <c r="R43" s="17"/>
    </row>
    <row r="44" spans="1:18">
      <c r="A44" s="17"/>
      <c r="B44" s="17"/>
      <c r="C44" s="17"/>
      <c r="D44" s="17"/>
      <c r="E44" s="17"/>
      <c r="F44" s="17"/>
      <c r="G44" s="17"/>
      <c r="H44" s="17"/>
      <c r="I44" s="17"/>
      <c r="J44" s="17"/>
      <c r="K44" s="17"/>
      <c r="L44" s="17"/>
      <c r="M44" s="17"/>
      <c r="N44" s="17"/>
      <c r="O44" s="17"/>
      <c r="P44" s="17"/>
      <c r="Q44" s="17"/>
      <c r="R44" s="17"/>
    </row>
    <row r="45" spans="1:18">
      <c r="A45" s="17"/>
      <c r="B45" s="17"/>
      <c r="C45" s="17"/>
      <c r="D45" s="17"/>
      <c r="E45" s="17"/>
      <c r="F45" s="17"/>
      <c r="G45" s="17"/>
      <c r="H45" s="17"/>
      <c r="I45" s="17"/>
      <c r="J45" s="17"/>
      <c r="K45" s="17"/>
      <c r="L45" s="17"/>
      <c r="M45" s="17"/>
      <c r="N45" s="17"/>
      <c r="O45" s="17"/>
      <c r="P45" s="17"/>
      <c r="Q45" s="17"/>
      <c r="R45" s="17"/>
    </row>
    <row r="85" spans="1:18">
      <c r="A85" s="17"/>
      <c r="B85" s="17"/>
      <c r="C85" s="17"/>
      <c r="D85" s="17"/>
      <c r="E85" s="17"/>
      <c r="F85" s="17"/>
      <c r="G85" s="17"/>
      <c r="H85" s="17"/>
      <c r="I85" s="17"/>
      <c r="J85" s="17"/>
      <c r="K85" s="17"/>
      <c r="L85" s="17"/>
      <c r="M85" s="17"/>
      <c r="N85" s="17"/>
      <c r="O85" s="17"/>
      <c r="P85" s="17"/>
      <c r="Q85" s="17"/>
      <c r="R85" s="17"/>
    </row>
    <row r="86" spans="1:18">
      <c r="A86" s="17"/>
      <c r="B86" s="17"/>
      <c r="C86" s="17"/>
      <c r="D86" s="17"/>
      <c r="E86" s="17"/>
      <c r="F86" s="17"/>
      <c r="G86" s="17"/>
      <c r="H86" s="17"/>
      <c r="I86" s="17"/>
      <c r="J86" s="17"/>
      <c r="K86" s="17"/>
      <c r="L86" s="17"/>
      <c r="M86" s="17"/>
      <c r="N86" s="17"/>
      <c r="O86" s="17"/>
      <c r="P86" s="17"/>
      <c r="Q86" s="17"/>
      <c r="R86" s="17"/>
    </row>
    <row r="87" spans="1:18">
      <c r="A87" s="17"/>
      <c r="B87" s="17"/>
      <c r="C87" s="17"/>
      <c r="D87" s="17"/>
      <c r="E87" s="17"/>
      <c r="F87" s="17"/>
      <c r="G87" s="17"/>
      <c r="H87" s="17"/>
      <c r="I87" s="17"/>
      <c r="J87" s="17"/>
      <c r="K87" s="17"/>
      <c r="L87" s="17"/>
      <c r="M87" s="17"/>
      <c r="N87" s="17"/>
      <c r="O87" s="17"/>
      <c r="P87" s="17"/>
      <c r="Q87" s="17"/>
      <c r="R87" s="17"/>
    </row>
    <row r="88" spans="1:18">
      <c r="A88" s="17"/>
      <c r="B88" s="17"/>
      <c r="C88" s="17"/>
      <c r="D88" s="17"/>
      <c r="E88" s="17"/>
      <c r="F88" s="17"/>
      <c r="G88" s="17"/>
      <c r="H88" s="17"/>
      <c r="I88" s="17"/>
      <c r="J88" s="17"/>
      <c r="K88" s="17"/>
      <c r="L88" s="17"/>
      <c r="M88" s="17"/>
      <c r="N88" s="17"/>
      <c r="O88" s="17"/>
      <c r="P88" s="17"/>
      <c r="Q88" s="17"/>
      <c r="R88" s="17"/>
    </row>
    <row r="89" spans="1:18">
      <c r="A89" s="17"/>
      <c r="B89" s="17"/>
      <c r="C89" s="17"/>
      <c r="D89" s="17"/>
      <c r="E89" s="17"/>
      <c r="F89" s="17"/>
      <c r="G89" s="17"/>
      <c r="H89" s="17"/>
      <c r="I89" s="17"/>
      <c r="J89" s="17"/>
      <c r="K89" s="17"/>
      <c r="L89" s="17"/>
      <c r="M89" s="17"/>
      <c r="N89" s="17"/>
      <c r="O89" s="17"/>
      <c r="P89" s="17"/>
      <c r="Q89" s="17"/>
      <c r="R89" s="17"/>
    </row>
    <row r="90" spans="1:18">
      <c r="A90" s="17"/>
      <c r="B90" s="17"/>
      <c r="C90" s="17"/>
      <c r="D90" s="17"/>
      <c r="E90" s="17"/>
      <c r="F90" s="17"/>
      <c r="G90" s="17"/>
      <c r="H90" s="17"/>
      <c r="I90" s="17"/>
      <c r="J90" s="17"/>
      <c r="K90" s="17"/>
      <c r="L90" s="17"/>
      <c r="M90" s="17"/>
      <c r="N90" s="17"/>
      <c r="O90" s="17"/>
      <c r="P90" s="17"/>
      <c r="Q90" s="17"/>
      <c r="R90" s="17"/>
    </row>
    <row r="91" spans="1:18">
      <c r="A91" s="17"/>
      <c r="B91" s="17"/>
      <c r="C91" s="17"/>
      <c r="D91" s="17"/>
      <c r="E91" s="17"/>
      <c r="F91" s="17"/>
      <c r="G91" s="17"/>
      <c r="H91" s="17"/>
      <c r="I91" s="17"/>
      <c r="J91" s="17"/>
      <c r="K91" s="17"/>
      <c r="L91" s="17"/>
      <c r="M91" s="17"/>
      <c r="N91" s="17"/>
      <c r="O91" s="17"/>
      <c r="P91" s="17"/>
      <c r="Q91" s="17"/>
      <c r="R91" s="17"/>
    </row>
    <row r="92" spans="1:18">
      <c r="A92" s="17"/>
      <c r="B92" s="17"/>
      <c r="C92" s="17"/>
      <c r="D92" s="17"/>
      <c r="E92" s="17"/>
      <c r="F92" s="17"/>
      <c r="G92" s="17"/>
      <c r="H92" s="17"/>
      <c r="I92" s="17"/>
      <c r="J92" s="17"/>
      <c r="K92" s="17"/>
      <c r="L92" s="17"/>
      <c r="M92" s="17"/>
      <c r="N92" s="17"/>
      <c r="O92" s="17"/>
      <c r="P92" s="17"/>
      <c r="Q92" s="17"/>
      <c r="R92" s="17"/>
    </row>
    <row r="93" spans="1:18">
      <c r="A93" s="17"/>
      <c r="B93" s="17"/>
      <c r="C93" s="17"/>
      <c r="D93" s="17"/>
      <c r="E93" s="17"/>
      <c r="F93" s="17"/>
      <c r="G93" s="17"/>
      <c r="H93" s="17"/>
      <c r="I93" s="17"/>
      <c r="J93" s="17"/>
      <c r="K93" s="17"/>
      <c r="L93" s="17"/>
      <c r="M93" s="17"/>
      <c r="N93" s="17"/>
      <c r="O93" s="17"/>
      <c r="P93" s="17"/>
      <c r="Q93" s="17"/>
      <c r="R93" s="17"/>
    </row>
    <row r="94" spans="1:18">
      <c r="A94" s="17"/>
      <c r="B94" s="17"/>
      <c r="C94" s="17"/>
      <c r="D94" s="17"/>
      <c r="E94" s="17"/>
      <c r="F94" s="17"/>
      <c r="G94" s="17"/>
      <c r="H94" s="17"/>
      <c r="I94" s="17"/>
      <c r="J94" s="17"/>
      <c r="K94" s="17"/>
      <c r="L94" s="17"/>
      <c r="M94" s="17"/>
      <c r="N94" s="17"/>
      <c r="O94" s="17"/>
      <c r="P94" s="17"/>
      <c r="Q94" s="17"/>
      <c r="R94" s="17"/>
    </row>
    <row r="95" spans="1:18">
      <c r="A95" s="17"/>
      <c r="B95" s="17"/>
      <c r="C95" s="17"/>
      <c r="D95" s="17"/>
      <c r="E95" s="17"/>
      <c r="F95" s="17"/>
      <c r="G95" s="17"/>
      <c r="H95" s="17"/>
      <c r="I95" s="17"/>
      <c r="J95" s="17"/>
      <c r="K95" s="17"/>
      <c r="L95" s="17"/>
      <c r="M95" s="17"/>
      <c r="N95" s="17"/>
      <c r="O95" s="17"/>
      <c r="P95" s="17"/>
      <c r="Q95" s="17"/>
      <c r="R95" s="17"/>
    </row>
    <row r="96" spans="1:18">
      <c r="A96" s="17"/>
      <c r="B96" s="17"/>
      <c r="C96" s="17"/>
      <c r="D96" s="17"/>
      <c r="E96" s="17"/>
      <c r="F96" s="17"/>
      <c r="G96" s="17"/>
      <c r="H96" s="17"/>
      <c r="I96" s="17"/>
      <c r="J96" s="17"/>
      <c r="K96" s="17"/>
      <c r="L96" s="17"/>
      <c r="M96" s="17"/>
      <c r="N96" s="17"/>
      <c r="O96" s="17"/>
      <c r="P96" s="17"/>
      <c r="Q96" s="17"/>
      <c r="R96" s="17"/>
    </row>
    <row r="97" spans="1:18">
      <c r="A97" s="17"/>
      <c r="B97" s="17"/>
      <c r="C97" s="17"/>
      <c r="D97" s="17"/>
      <c r="E97" s="17"/>
      <c r="F97" s="17"/>
      <c r="G97" s="17"/>
      <c r="H97" s="17"/>
      <c r="I97" s="17"/>
      <c r="J97" s="17"/>
      <c r="K97" s="17"/>
      <c r="L97" s="17"/>
      <c r="M97" s="17"/>
      <c r="N97" s="17"/>
      <c r="O97" s="17"/>
      <c r="P97" s="17"/>
      <c r="Q97" s="17"/>
      <c r="R97" s="17"/>
    </row>
    <row r="98" spans="1:18">
      <c r="A98" s="17"/>
      <c r="B98" s="17"/>
      <c r="C98" s="17"/>
      <c r="D98" s="17"/>
      <c r="E98" s="17"/>
      <c r="F98" s="17"/>
      <c r="G98" s="17"/>
      <c r="H98" s="17"/>
      <c r="I98" s="17"/>
      <c r="J98" s="17"/>
      <c r="K98" s="17"/>
      <c r="L98" s="17"/>
      <c r="M98" s="17"/>
      <c r="N98" s="17"/>
      <c r="O98" s="17"/>
      <c r="P98" s="17"/>
      <c r="Q98" s="17"/>
      <c r="R98" s="17"/>
    </row>
    <row r="99" spans="1:18">
      <c r="A99" s="17"/>
      <c r="B99" s="17"/>
      <c r="C99" s="17"/>
      <c r="D99" s="17"/>
      <c r="E99" s="17"/>
      <c r="F99" s="17"/>
      <c r="G99" s="17"/>
      <c r="H99" s="17"/>
      <c r="I99" s="17"/>
      <c r="J99" s="17"/>
      <c r="K99" s="17"/>
      <c r="L99" s="17"/>
      <c r="M99" s="17"/>
      <c r="N99" s="17"/>
      <c r="O99" s="17"/>
      <c r="P99" s="17"/>
      <c r="Q99" s="17"/>
      <c r="R99" s="17"/>
    </row>
    <row r="100" spans="1:18">
      <c r="A100" s="17"/>
      <c r="B100" s="17"/>
      <c r="C100" s="17"/>
      <c r="D100" s="17"/>
      <c r="E100" s="17"/>
      <c r="F100" s="17"/>
      <c r="G100" s="17"/>
      <c r="H100" s="17"/>
      <c r="I100" s="17"/>
      <c r="J100" s="17"/>
      <c r="K100" s="17"/>
      <c r="L100" s="17"/>
      <c r="M100" s="17"/>
      <c r="N100" s="17"/>
      <c r="O100" s="17"/>
      <c r="P100" s="17"/>
      <c r="Q100" s="17"/>
      <c r="R100" s="17"/>
    </row>
    <row r="101" spans="1:18">
      <c r="A101" s="17"/>
      <c r="B101" s="17"/>
      <c r="C101" s="17"/>
      <c r="D101" s="17"/>
      <c r="E101" s="17"/>
      <c r="F101" s="17"/>
      <c r="G101" s="17"/>
      <c r="H101" s="17"/>
      <c r="I101" s="17"/>
      <c r="J101" s="17"/>
      <c r="K101" s="17"/>
      <c r="L101" s="17"/>
      <c r="M101" s="17"/>
      <c r="N101" s="17"/>
      <c r="O101" s="17"/>
      <c r="P101" s="17"/>
      <c r="Q101" s="17"/>
      <c r="R101" s="17"/>
    </row>
    <row r="102" spans="1:18">
      <c r="A102" s="17"/>
      <c r="B102" s="17"/>
      <c r="C102" s="17"/>
      <c r="D102" s="17"/>
      <c r="E102" s="17"/>
      <c r="F102" s="17"/>
      <c r="G102" s="17"/>
      <c r="H102" s="17"/>
      <c r="I102" s="17"/>
      <c r="J102" s="17"/>
      <c r="K102" s="17"/>
      <c r="L102" s="17"/>
      <c r="M102" s="17"/>
      <c r="N102" s="17"/>
      <c r="O102" s="17"/>
      <c r="P102" s="17"/>
      <c r="Q102" s="17"/>
      <c r="R102" s="17"/>
    </row>
    <row r="103" spans="1:18">
      <c r="A103" s="17"/>
      <c r="B103" s="17"/>
      <c r="C103" s="17"/>
      <c r="D103" s="17"/>
      <c r="E103" s="17"/>
      <c r="F103" s="17"/>
      <c r="G103" s="17"/>
      <c r="H103" s="17"/>
      <c r="I103" s="17"/>
      <c r="J103" s="17"/>
      <c r="K103" s="17"/>
      <c r="L103" s="17"/>
      <c r="M103" s="17"/>
      <c r="N103" s="17"/>
      <c r="O103" s="17"/>
      <c r="P103" s="17"/>
      <c r="Q103" s="17"/>
      <c r="R103" s="17"/>
    </row>
    <row r="104" spans="1:18">
      <c r="A104" s="17"/>
      <c r="B104" s="17"/>
      <c r="C104" s="17"/>
      <c r="D104" s="17"/>
      <c r="E104" s="17"/>
      <c r="F104" s="17"/>
      <c r="G104" s="17"/>
      <c r="H104" s="17"/>
      <c r="I104" s="17"/>
      <c r="J104" s="17"/>
      <c r="K104" s="17"/>
      <c r="L104" s="17"/>
      <c r="M104" s="17"/>
      <c r="N104" s="17"/>
      <c r="O104" s="17"/>
      <c r="P104" s="17"/>
      <c r="Q104" s="17"/>
      <c r="R104" s="17"/>
    </row>
    <row r="105" spans="1:18">
      <c r="A105" s="17"/>
      <c r="B105" s="17"/>
      <c r="C105" s="17"/>
      <c r="D105" s="17"/>
      <c r="E105" s="17"/>
      <c r="F105" s="17"/>
      <c r="G105" s="17"/>
      <c r="H105" s="17"/>
      <c r="I105" s="17"/>
      <c r="J105" s="17"/>
      <c r="K105" s="17"/>
      <c r="L105" s="17"/>
      <c r="M105" s="17"/>
      <c r="N105" s="17"/>
      <c r="O105" s="17"/>
      <c r="P105" s="17"/>
      <c r="Q105" s="17"/>
      <c r="R105" s="17"/>
    </row>
    <row r="106" spans="1:18">
      <c r="A106" s="17"/>
      <c r="B106" s="17"/>
      <c r="C106" s="17"/>
      <c r="D106" s="17"/>
      <c r="E106" s="17"/>
      <c r="F106" s="17"/>
      <c r="G106" s="17"/>
      <c r="H106" s="17"/>
      <c r="I106" s="17"/>
      <c r="J106" s="17"/>
      <c r="K106" s="17"/>
      <c r="L106" s="17"/>
      <c r="M106" s="17"/>
      <c r="N106" s="17"/>
      <c r="O106" s="17"/>
      <c r="P106" s="17"/>
      <c r="Q106" s="17"/>
      <c r="R106" s="17"/>
    </row>
    <row r="107" spans="1:18">
      <c r="A107" s="17"/>
      <c r="B107" s="17"/>
      <c r="C107" s="17"/>
      <c r="D107" s="17"/>
      <c r="E107" s="17"/>
      <c r="F107" s="17"/>
      <c r="G107" s="17"/>
      <c r="H107" s="17"/>
      <c r="I107" s="17"/>
      <c r="J107" s="17"/>
      <c r="K107" s="17"/>
      <c r="L107" s="17"/>
      <c r="M107" s="17"/>
      <c r="N107" s="17"/>
      <c r="O107" s="17"/>
      <c r="P107" s="17"/>
      <c r="Q107" s="17"/>
      <c r="R107" s="17"/>
    </row>
    <row r="108" spans="1:18">
      <c r="A108" s="17"/>
      <c r="B108" s="17"/>
      <c r="C108" s="17"/>
      <c r="D108" s="17"/>
      <c r="E108" s="17"/>
      <c r="F108" s="17"/>
      <c r="G108" s="17"/>
      <c r="H108" s="17"/>
      <c r="I108" s="17"/>
      <c r="J108" s="17"/>
      <c r="K108" s="17"/>
      <c r="L108" s="17"/>
      <c r="M108" s="17"/>
      <c r="N108" s="17"/>
      <c r="O108" s="17"/>
      <c r="P108" s="17"/>
      <c r="Q108" s="17"/>
      <c r="R108" s="17"/>
    </row>
    <row r="109" spans="1:18">
      <c r="A109" s="17"/>
      <c r="B109" s="17"/>
      <c r="C109" s="17"/>
      <c r="D109" s="17"/>
      <c r="E109" s="17"/>
      <c r="F109" s="17"/>
      <c r="G109" s="17"/>
      <c r="H109" s="17"/>
      <c r="I109" s="17"/>
      <c r="J109" s="17"/>
      <c r="K109" s="17"/>
      <c r="L109" s="17"/>
      <c r="M109" s="17"/>
      <c r="N109" s="17"/>
      <c r="O109" s="17"/>
      <c r="P109" s="17"/>
      <c r="Q109" s="17"/>
      <c r="R109" s="17"/>
    </row>
    <row r="110" spans="1:18">
      <c r="A110" s="17"/>
      <c r="B110" s="17"/>
      <c r="C110" s="17"/>
      <c r="D110" s="17"/>
      <c r="E110" s="17"/>
      <c r="F110" s="17"/>
      <c r="G110" s="17"/>
      <c r="H110" s="17"/>
      <c r="I110" s="17"/>
      <c r="J110" s="17"/>
      <c r="K110" s="17"/>
      <c r="L110" s="17"/>
      <c r="M110" s="17"/>
      <c r="N110" s="17"/>
      <c r="O110" s="17"/>
      <c r="P110" s="17"/>
      <c r="Q110" s="17"/>
      <c r="R110" s="17"/>
    </row>
    <row r="111" spans="1:18">
      <c r="A111" s="17"/>
      <c r="B111" s="17"/>
      <c r="C111" s="17"/>
      <c r="D111" s="17"/>
      <c r="E111" s="17"/>
      <c r="F111" s="17"/>
      <c r="G111" s="17"/>
      <c r="H111" s="17"/>
      <c r="I111" s="17"/>
      <c r="J111" s="17"/>
      <c r="K111" s="17"/>
      <c r="L111" s="17"/>
      <c r="M111" s="17"/>
      <c r="N111" s="17"/>
      <c r="O111" s="17"/>
      <c r="P111" s="17"/>
      <c r="Q111" s="17"/>
      <c r="R111" s="17"/>
    </row>
    <row r="112" spans="1:18">
      <c r="A112" s="17"/>
      <c r="B112" s="17"/>
      <c r="C112" s="17"/>
      <c r="D112" s="17"/>
      <c r="E112" s="17"/>
      <c r="F112" s="17"/>
      <c r="G112" s="17"/>
      <c r="H112" s="17"/>
      <c r="I112" s="17"/>
      <c r="J112" s="17"/>
      <c r="K112" s="17"/>
      <c r="L112" s="17"/>
      <c r="M112" s="17"/>
      <c r="N112" s="17"/>
      <c r="O112" s="17"/>
      <c r="P112" s="17"/>
      <c r="Q112" s="17"/>
      <c r="R112" s="17"/>
    </row>
    <row r="113" spans="1:18">
      <c r="A113" s="17"/>
      <c r="B113" s="17"/>
      <c r="C113" s="17"/>
      <c r="D113" s="17"/>
      <c r="E113" s="17"/>
      <c r="F113" s="17"/>
      <c r="G113" s="17"/>
      <c r="H113" s="17"/>
      <c r="I113" s="17"/>
      <c r="J113" s="17"/>
      <c r="K113" s="17"/>
      <c r="L113" s="17"/>
      <c r="M113" s="17"/>
      <c r="N113" s="17"/>
      <c r="O113" s="17"/>
      <c r="P113" s="17"/>
      <c r="Q113" s="17"/>
      <c r="R113" s="17"/>
    </row>
    <row r="114" spans="1:18">
      <c r="A114" s="17"/>
      <c r="B114" s="17"/>
      <c r="C114" s="17"/>
      <c r="D114" s="17"/>
      <c r="E114" s="17"/>
      <c r="F114" s="17"/>
      <c r="G114" s="17"/>
      <c r="H114" s="17"/>
      <c r="I114" s="17"/>
      <c r="J114" s="17"/>
      <c r="K114" s="17"/>
      <c r="L114" s="17"/>
      <c r="M114" s="17"/>
      <c r="N114" s="17"/>
      <c r="O114" s="17"/>
      <c r="P114" s="17"/>
      <c r="Q114" s="17"/>
      <c r="R114" s="17"/>
    </row>
    <row r="115" spans="1:18">
      <c r="A115" s="17"/>
      <c r="B115" s="17"/>
      <c r="C115" s="17"/>
      <c r="D115" s="17"/>
      <c r="E115" s="17"/>
      <c r="F115" s="17"/>
      <c r="G115" s="17"/>
      <c r="H115" s="17"/>
      <c r="I115" s="17"/>
      <c r="J115" s="17"/>
      <c r="K115" s="17"/>
      <c r="L115" s="17"/>
      <c r="M115" s="17"/>
      <c r="N115" s="17"/>
      <c r="O115" s="17"/>
      <c r="P115" s="17"/>
      <c r="Q115" s="17"/>
      <c r="R115" s="17"/>
    </row>
    <row r="116" spans="1:18">
      <c r="A116" s="17"/>
      <c r="B116" s="17"/>
      <c r="C116" s="17"/>
      <c r="D116" s="17"/>
      <c r="E116" s="17"/>
      <c r="F116" s="17"/>
      <c r="G116" s="17"/>
      <c r="H116" s="17"/>
      <c r="I116" s="17"/>
      <c r="J116" s="17"/>
      <c r="K116" s="17"/>
      <c r="L116" s="17"/>
      <c r="M116" s="17"/>
      <c r="N116" s="17"/>
      <c r="O116" s="17"/>
      <c r="P116" s="17"/>
      <c r="Q116" s="17"/>
      <c r="R116" s="17"/>
    </row>
    <row r="117" spans="1:18">
      <c r="A117" s="17"/>
      <c r="B117" s="17"/>
      <c r="C117" s="17"/>
      <c r="D117" s="17"/>
      <c r="E117" s="17"/>
      <c r="F117" s="17"/>
      <c r="G117" s="17"/>
      <c r="H117" s="17"/>
      <c r="I117" s="17"/>
      <c r="J117" s="17"/>
      <c r="K117" s="17"/>
      <c r="L117" s="17"/>
      <c r="M117" s="17"/>
      <c r="N117" s="17"/>
      <c r="O117" s="17"/>
      <c r="P117" s="17"/>
      <c r="Q117" s="17"/>
      <c r="R117" s="17"/>
    </row>
    <row r="118" spans="1:18">
      <c r="A118" s="17"/>
      <c r="B118" s="17"/>
      <c r="C118" s="17"/>
      <c r="D118" s="17"/>
      <c r="E118" s="17"/>
      <c r="F118" s="17"/>
      <c r="G118" s="17"/>
      <c r="H118" s="17"/>
      <c r="I118" s="17"/>
      <c r="J118" s="17"/>
      <c r="K118" s="17"/>
      <c r="L118" s="17"/>
      <c r="M118" s="17"/>
      <c r="N118" s="17"/>
      <c r="O118" s="17"/>
      <c r="P118" s="17"/>
      <c r="Q118" s="17"/>
      <c r="R118" s="17"/>
    </row>
  </sheetData>
  <mergeCells count="16">
    <mergeCell ref="A34:A35"/>
    <mergeCell ref="A32:A33"/>
    <mergeCell ref="A4:A5"/>
    <mergeCell ref="A6:A7"/>
    <mergeCell ref="A16:A17"/>
    <mergeCell ref="A8:A9"/>
    <mergeCell ref="A10:A11"/>
    <mergeCell ref="A12:A13"/>
    <mergeCell ref="A14:A15"/>
    <mergeCell ref="A30:A31"/>
    <mergeCell ref="A18:A19"/>
    <mergeCell ref="A28:A29"/>
    <mergeCell ref="A26:A27"/>
    <mergeCell ref="A24:A25"/>
    <mergeCell ref="A20:A21"/>
    <mergeCell ref="A22:A23"/>
  </mergeCells>
  <conditionalFormatting sqref="E32:E33">
    <cfRule type="expression" dxfId="12" priority="36" stopIfTrue="1">
      <formula>ISNA(ACTIVECELL)</formula>
    </cfRule>
  </conditionalFormatting>
  <conditionalFormatting sqref="F34:F35 L34:M35 P34:P35 R34:R35">
    <cfRule type="expression" dxfId="11" priority="26" stopIfTrue="1">
      <formula>ISNA(ACTIVECELL)</formula>
    </cfRule>
  </conditionalFormatting>
  <conditionalFormatting sqref="G32:I35">
    <cfRule type="expression" dxfId="10" priority="28" stopIfTrue="1">
      <formula>ISNA(ACTIVECELL)</formula>
    </cfRule>
  </conditionalFormatting>
  <conditionalFormatting sqref="K32:K35">
    <cfRule type="expression" dxfId="9" priority="27" stopIfTrue="1">
      <formula>ISNA(ACTIVECELL)</formula>
    </cfRule>
  </conditionalFormatting>
  <conditionalFormatting sqref="L32:L33">
    <cfRule type="expression" dxfId="8" priority="32" stopIfTrue="1">
      <formula>ISNA(ACTIVECELL)</formula>
    </cfRule>
  </conditionalFormatting>
  <conditionalFormatting sqref="N32:N33">
    <cfRule type="expression" dxfId="7" priority="31" stopIfTrue="1">
      <formula>ISNA(ACTIVECELL)</formula>
    </cfRule>
  </conditionalFormatting>
  <hyperlinks>
    <hyperlink ref="T3" location="Content!A1" display="Back to content page" xr:uid="{00000000-0004-0000-4401-000000000000}"/>
  </hyperlinks>
  <pageMargins left="0.7" right="0.7" top="0.75" bottom="0.75" header="0.3" footer="0.3"/>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1-000000000000}">
  <sheetPr codeName="Sheet327"/>
  <dimension ref="A1:U42"/>
  <sheetViews>
    <sheetView workbookViewId="0"/>
  </sheetViews>
  <sheetFormatPr defaultRowHeight="14.4"/>
  <cols>
    <col min="1" max="1" width="7" customWidth="1"/>
    <col min="2" max="2" width="10.77734375" customWidth="1"/>
    <col min="3" max="18" width="12.44140625" customWidth="1"/>
  </cols>
  <sheetData>
    <row r="1" spans="1:21">
      <c r="A1" s="18" t="s">
        <v>3212</v>
      </c>
      <c r="B1" s="13"/>
      <c r="C1" s="17"/>
      <c r="D1" s="17"/>
      <c r="E1" s="17"/>
      <c r="F1" s="17"/>
      <c r="G1" s="17"/>
      <c r="H1" s="17"/>
      <c r="I1" s="17"/>
      <c r="J1" s="17"/>
      <c r="K1" s="17"/>
      <c r="L1" s="17"/>
      <c r="M1" s="17"/>
      <c r="N1" s="17"/>
      <c r="O1" s="17"/>
      <c r="P1" s="17"/>
      <c r="Q1" s="17"/>
      <c r="R1" s="17"/>
    </row>
    <row r="2" spans="1:21">
      <c r="A2" s="40" t="s">
        <v>15</v>
      </c>
      <c r="B2" s="40"/>
      <c r="C2" s="40"/>
      <c r="D2" s="40"/>
      <c r="E2" s="40"/>
      <c r="F2" s="40"/>
      <c r="G2" s="40"/>
      <c r="H2" s="40"/>
      <c r="I2" s="40"/>
      <c r="J2" s="40"/>
      <c r="K2" s="40"/>
      <c r="L2" s="40"/>
      <c r="M2" s="40"/>
      <c r="N2" s="40"/>
      <c r="O2" s="40"/>
      <c r="P2" s="40"/>
      <c r="Q2" s="17"/>
      <c r="R2" s="17"/>
    </row>
    <row r="3" spans="1:21" s="85" customFormat="1" ht="41.4">
      <c r="A3" s="219" t="s">
        <v>35</v>
      </c>
      <c r="B3" s="213" t="s">
        <v>234</v>
      </c>
      <c r="C3" s="82" t="s">
        <v>13</v>
      </c>
      <c r="D3" s="82" t="s">
        <v>12</v>
      </c>
      <c r="E3" s="83" t="s">
        <v>89</v>
      </c>
      <c r="F3" s="82" t="s">
        <v>11</v>
      </c>
      <c r="G3" s="82" t="s">
        <v>10</v>
      </c>
      <c r="H3" s="82" t="s">
        <v>9</v>
      </c>
      <c r="I3" s="84" t="s">
        <v>8</v>
      </c>
      <c r="J3" s="82" t="s">
        <v>6</v>
      </c>
      <c r="K3" s="82" t="s">
        <v>17</v>
      </c>
      <c r="L3" s="82" t="s">
        <v>4</v>
      </c>
      <c r="M3" s="82" t="s">
        <v>3</v>
      </c>
      <c r="N3" s="82" t="s">
        <v>2</v>
      </c>
      <c r="O3" s="83" t="s">
        <v>32</v>
      </c>
      <c r="P3" s="82" t="s">
        <v>1</v>
      </c>
      <c r="Q3" s="82" t="s">
        <v>0</v>
      </c>
      <c r="R3" s="143" t="s">
        <v>24</v>
      </c>
      <c r="T3" s="1" t="s">
        <v>528</v>
      </c>
    </row>
    <row r="4" spans="1:21">
      <c r="A4" s="814">
        <v>2000</v>
      </c>
      <c r="B4" s="37" t="s">
        <v>85</v>
      </c>
      <c r="C4" s="196">
        <v>3.6230399999999996E-2</v>
      </c>
      <c r="D4" s="196">
        <v>0.89621585038477736</v>
      </c>
      <c r="E4" s="196">
        <v>1.5619791672413754</v>
      </c>
      <c r="F4" s="196">
        <v>6.5003012442350794E-2</v>
      </c>
      <c r="G4" s="196">
        <v>3.1547758070651462</v>
      </c>
      <c r="H4" s="196">
        <v>3.6302312675895134</v>
      </c>
      <c r="I4" s="196">
        <v>1.4331611787072265</v>
      </c>
      <c r="J4" s="196">
        <v>4.8750542518719797E-2</v>
      </c>
      <c r="K4" s="196">
        <v>3.8327449988729123</v>
      </c>
      <c r="L4" s="196">
        <v>2.4207000000000003E-2</v>
      </c>
      <c r="M4" s="196">
        <v>431.27863299999996</v>
      </c>
      <c r="N4" s="196">
        <v>11.664497592900013</v>
      </c>
      <c r="O4" s="196">
        <v>88.549549324878683</v>
      </c>
      <c r="P4" s="196">
        <v>0.52606900000000012</v>
      </c>
      <c r="Q4" s="196">
        <v>25.438940598706701</v>
      </c>
      <c r="R4" s="196">
        <v>572.14098874130752</v>
      </c>
    </row>
    <row r="5" spans="1:21">
      <c r="A5" s="814"/>
      <c r="B5" s="12" t="s">
        <v>86</v>
      </c>
      <c r="C5" s="196">
        <v>65.507982099999992</v>
      </c>
      <c r="D5" s="196">
        <v>37.347263098301539</v>
      </c>
      <c r="E5" s="196">
        <v>4.7652736251028545</v>
      </c>
      <c r="F5" s="196">
        <v>4.8659478040545712E-2</v>
      </c>
      <c r="G5" s="196">
        <v>4.036450265115322</v>
      </c>
      <c r="H5" s="196">
        <v>2.1223038148432773</v>
      </c>
      <c r="I5" s="196">
        <v>10.353096045627364</v>
      </c>
      <c r="J5" s="196">
        <v>10.786729484289697</v>
      </c>
      <c r="K5" s="196">
        <v>32.890794298283851</v>
      </c>
      <c r="L5" s="196">
        <v>3.6579973333300009</v>
      </c>
      <c r="M5" s="196">
        <v>131.25586799999999</v>
      </c>
      <c r="N5" s="196">
        <v>18.850207976299991</v>
      </c>
      <c r="O5" s="196">
        <v>8.3695955700826499</v>
      </c>
      <c r="P5" s="196">
        <v>12.304466</v>
      </c>
      <c r="Q5" s="196">
        <v>4.19553336412842</v>
      </c>
      <c r="R5" s="196">
        <v>346.49222045344573</v>
      </c>
    </row>
    <row r="6" spans="1:21">
      <c r="A6" s="814">
        <v>2001</v>
      </c>
      <c r="B6" s="37" t="s">
        <v>85</v>
      </c>
      <c r="C6" s="196">
        <v>0.17241840000000019</v>
      </c>
      <c r="D6" s="196">
        <v>10.64416037339182</v>
      </c>
      <c r="E6" s="196">
        <v>0.9109305741738325</v>
      </c>
      <c r="F6" s="196">
        <v>0.26576065683557221</v>
      </c>
      <c r="G6" s="196">
        <v>5.7938766285947185</v>
      </c>
      <c r="H6" s="196">
        <v>5.2882850999741535</v>
      </c>
      <c r="I6" s="196">
        <v>1.1349529896907207</v>
      </c>
      <c r="J6" s="196">
        <v>14.830443797379285</v>
      </c>
      <c r="K6" s="196">
        <v>7.1105146542727207</v>
      </c>
      <c r="L6" s="196">
        <v>3.1546499999999998E-2</v>
      </c>
      <c r="M6" s="196">
        <v>422.073104</v>
      </c>
      <c r="N6" s="196">
        <v>10.18493068034563</v>
      </c>
      <c r="O6" s="196">
        <v>59.854754928819823</v>
      </c>
      <c r="P6" s="196">
        <v>0.4614060000000002</v>
      </c>
      <c r="Q6" s="196">
        <v>0.62903005485828611</v>
      </c>
      <c r="R6" s="196">
        <v>539.38611533833659</v>
      </c>
      <c r="U6" s="33"/>
    </row>
    <row r="7" spans="1:21">
      <c r="A7" s="814"/>
      <c r="B7" s="12" t="s">
        <v>86</v>
      </c>
      <c r="C7" s="196">
        <v>87.239655800000151</v>
      </c>
      <c r="D7" s="196">
        <v>30.25599647141787</v>
      </c>
      <c r="E7" s="196">
        <v>4.282619385054641</v>
      </c>
      <c r="F7" s="196">
        <v>10.330936181572355</v>
      </c>
      <c r="G7" s="196">
        <v>5.4646526888615483</v>
      </c>
      <c r="H7" s="196">
        <v>1.9544791849644942</v>
      </c>
      <c r="I7" s="196">
        <v>11.337230206185591</v>
      </c>
      <c r="J7" s="196">
        <v>10.538115116493593</v>
      </c>
      <c r="K7" s="196">
        <v>26.660779673679173</v>
      </c>
      <c r="L7" s="196">
        <v>3.7510584999899974</v>
      </c>
      <c r="M7" s="196">
        <v>136.33128300000001</v>
      </c>
      <c r="N7" s="196">
        <v>18.101797116289056</v>
      </c>
      <c r="O7" s="196">
        <v>8.2149463602629567</v>
      </c>
      <c r="P7" s="196">
        <v>12.066841999999999</v>
      </c>
      <c r="Q7" s="196">
        <v>2.3847425278531791</v>
      </c>
      <c r="R7" s="196">
        <v>368.91513421262471</v>
      </c>
    </row>
    <row r="8" spans="1:21">
      <c r="A8" s="814">
        <v>2002</v>
      </c>
      <c r="B8" s="37" t="s">
        <v>85</v>
      </c>
      <c r="C8" s="196">
        <v>0.10178237999999995</v>
      </c>
      <c r="D8" s="196">
        <v>0.33566989233603584</v>
      </c>
      <c r="E8" s="196">
        <v>1.3837617000000009</v>
      </c>
      <c r="F8" s="196">
        <v>1.2083387964186001</v>
      </c>
      <c r="G8" s="196">
        <v>7.2904198309885899</v>
      </c>
      <c r="H8" s="196">
        <v>5.3811627003157865</v>
      </c>
      <c r="I8" s="196">
        <v>2.1913053666666653</v>
      </c>
      <c r="J8" s="196">
        <v>17.913297912916974</v>
      </c>
      <c r="K8" s="196">
        <v>14.849148126984421</v>
      </c>
      <c r="L8" s="196">
        <v>1.8076000000000002E-2</v>
      </c>
      <c r="M8" s="196">
        <v>490.64963599999993</v>
      </c>
      <c r="N8" s="196">
        <v>13.643250913994565</v>
      </c>
      <c r="O8" s="196">
        <v>49.837497405493195</v>
      </c>
      <c r="P8" s="196">
        <v>2.5150890000000006</v>
      </c>
      <c r="Q8" s="196">
        <v>27.704058464051538</v>
      </c>
      <c r="R8" s="196">
        <v>635.02249449016631</v>
      </c>
    </row>
    <row r="9" spans="1:21">
      <c r="A9" s="814"/>
      <c r="B9" s="12" t="s">
        <v>86</v>
      </c>
      <c r="C9" s="196">
        <v>80.07303690000002</v>
      </c>
      <c r="D9" s="196">
        <v>39.593880363827822</v>
      </c>
      <c r="E9" s="196">
        <v>5.6992980474171295</v>
      </c>
      <c r="F9" s="196">
        <v>13.400966180513473</v>
      </c>
      <c r="G9" s="196">
        <v>3.2268965557268197</v>
      </c>
      <c r="H9" s="196">
        <v>4.6768808910700415</v>
      </c>
      <c r="I9" s="196">
        <v>13.088966933333356</v>
      </c>
      <c r="J9" s="196">
        <v>10.343913887941337</v>
      </c>
      <c r="K9" s="196">
        <v>23.558515995679606</v>
      </c>
      <c r="L9" s="196">
        <v>4.5032195000000002</v>
      </c>
      <c r="M9" s="196">
        <v>150.42856900000001</v>
      </c>
      <c r="N9" s="196">
        <v>14.359040415920468</v>
      </c>
      <c r="O9" s="196">
        <v>7.6190487560362943</v>
      </c>
      <c r="P9" s="196">
        <v>10.398800000000001</v>
      </c>
      <c r="Q9" s="196">
        <v>6.4657508039327212</v>
      </c>
      <c r="R9" s="196">
        <v>387.43678423139909</v>
      </c>
    </row>
    <row r="10" spans="1:21">
      <c r="A10" s="814">
        <v>2003</v>
      </c>
      <c r="B10" s="37" t="s">
        <v>85</v>
      </c>
      <c r="C10" s="196">
        <v>4.2001879999999936E-2</v>
      </c>
      <c r="D10" s="196">
        <v>0.86419952738170935</v>
      </c>
      <c r="E10" s="196">
        <v>1.5703371173767096</v>
      </c>
      <c r="F10" s="196">
        <v>2.4481251093878895</v>
      </c>
      <c r="G10" s="196">
        <v>9.657634928924729</v>
      </c>
      <c r="H10" s="196">
        <v>7.8952692511849305</v>
      </c>
      <c r="I10" s="196">
        <v>1.9061539999999999</v>
      </c>
      <c r="J10" s="196">
        <v>11.079025000000001</v>
      </c>
      <c r="K10" s="196">
        <v>35.208590616912204</v>
      </c>
      <c r="L10" s="196">
        <v>2.8095999999999999E-2</v>
      </c>
      <c r="M10" s="196">
        <v>593.47142400000007</v>
      </c>
      <c r="N10" s="196">
        <v>12.281279636260987</v>
      </c>
      <c r="O10" s="196">
        <v>46.021337714727281</v>
      </c>
      <c r="P10" s="196">
        <v>0.60536600000000007</v>
      </c>
      <c r="Q10" s="196">
        <v>26.733195362181608</v>
      </c>
      <c r="R10" s="196">
        <v>749.81203614433821</v>
      </c>
    </row>
    <row r="11" spans="1:21">
      <c r="A11" s="814"/>
      <c r="B11" s="12" t="s">
        <v>86</v>
      </c>
      <c r="C11" s="196">
        <v>100.83312309999985</v>
      </c>
      <c r="D11" s="196">
        <v>43.470023801848193</v>
      </c>
      <c r="E11" s="196">
        <v>9.6827860455808352</v>
      </c>
      <c r="F11" s="196">
        <v>39.508604434865234</v>
      </c>
      <c r="G11" s="196">
        <v>7.5364282700706617</v>
      </c>
      <c r="H11" s="196">
        <v>6.2668640169182535</v>
      </c>
      <c r="I11" s="196">
        <v>11.910532000000003</v>
      </c>
      <c r="J11" s="196">
        <v>13.883386</v>
      </c>
      <c r="K11" s="196">
        <v>41.709981613005091</v>
      </c>
      <c r="L11" s="196">
        <v>3.7496479999999988</v>
      </c>
      <c r="M11" s="196">
        <v>192.33248699999999</v>
      </c>
      <c r="N11" s="196">
        <v>18.739515240855738</v>
      </c>
      <c r="O11" s="196">
        <v>10.313274154357533</v>
      </c>
      <c r="P11" s="196">
        <v>11.830965000000001</v>
      </c>
      <c r="Q11" s="196">
        <v>7.9063946878595299</v>
      </c>
      <c r="R11" s="196">
        <v>519.67401336536091</v>
      </c>
    </row>
    <row r="12" spans="1:21">
      <c r="A12" s="814">
        <v>2004</v>
      </c>
      <c r="B12" s="37" t="s">
        <v>85</v>
      </c>
      <c r="C12" s="196">
        <v>0.24120990000000031</v>
      </c>
      <c r="D12" s="196">
        <v>1.7386813946165072</v>
      </c>
      <c r="E12" s="196">
        <v>1.5025373999999942</v>
      </c>
      <c r="F12" s="196">
        <v>1.1971273447247377</v>
      </c>
      <c r="G12" s="196">
        <v>8.2893357677221129</v>
      </c>
      <c r="H12" s="196">
        <v>9.2957226456770563</v>
      </c>
      <c r="I12" s="196">
        <v>2.1869329999999998</v>
      </c>
      <c r="J12" s="196">
        <v>29.607101999999998</v>
      </c>
      <c r="K12" s="196">
        <v>21.745597360110388</v>
      </c>
      <c r="L12" s="196">
        <v>3.7079000000000001E-2</v>
      </c>
      <c r="M12" s="196">
        <v>678.14754699999992</v>
      </c>
      <c r="N12" s="196">
        <v>5.5280685433817318</v>
      </c>
      <c r="O12" s="196">
        <v>73.858043458243571</v>
      </c>
      <c r="P12" s="196">
        <v>1.3722820000000002</v>
      </c>
      <c r="Q12" s="196">
        <v>46.631269618106217</v>
      </c>
      <c r="R12" s="196">
        <v>881.37853643258222</v>
      </c>
    </row>
    <row r="13" spans="1:21">
      <c r="A13" s="814"/>
      <c r="B13" s="12" t="s">
        <v>86</v>
      </c>
      <c r="C13" s="196">
        <v>137.07217150000005</v>
      </c>
      <c r="D13" s="196">
        <v>51.117438360112878</v>
      </c>
      <c r="E13" s="196">
        <v>9.0231248175952459</v>
      </c>
      <c r="F13" s="196">
        <v>24.570098363669622</v>
      </c>
      <c r="G13" s="196">
        <v>6.5438448863126197</v>
      </c>
      <c r="H13" s="196">
        <v>7.619160518125847</v>
      </c>
      <c r="I13" s="196">
        <v>15.913544000000002</v>
      </c>
      <c r="J13" s="196">
        <v>14.10493</v>
      </c>
      <c r="K13" s="196">
        <v>40.470286898655324</v>
      </c>
      <c r="L13" s="196">
        <v>3.7027620000000008</v>
      </c>
      <c r="M13" s="196">
        <v>289.76439699999997</v>
      </c>
      <c r="N13" s="196">
        <v>22.946523628983805</v>
      </c>
      <c r="O13" s="196">
        <v>14.074045594410428</v>
      </c>
      <c r="P13" s="196">
        <v>11.988804</v>
      </c>
      <c r="Q13" s="196">
        <v>3.0773906126068185</v>
      </c>
      <c r="R13" s="196">
        <v>651.98852218047273</v>
      </c>
    </row>
    <row r="14" spans="1:21">
      <c r="A14" s="886">
        <v>2005</v>
      </c>
      <c r="B14" s="37" t="s">
        <v>85</v>
      </c>
      <c r="C14" s="196">
        <v>0.205635019999999</v>
      </c>
      <c r="D14" s="196">
        <v>2.1873634638000006</v>
      </c>
      <c r="E14" s="196">
        <v>2.8127418301717171</v>
      </c>
      <c r="F14" s="196">
        <v>0.70839934147057115</v>
      </c>
      <c r="G14" s="196">
        <v>8.5191043384292655</v>
      </c>
      <c r="H14" s="196">
        <v>13.28992485931493</v>
      </c>
      <c r="I14" s="196">
        <v>4.291011000000001</v>
      </c>
      <c r="J14" s="196">
        <v>23.642117000000006</v>
      </c>
      <c r="K14" s="196">
        <v>17.79665467090021</v>
      </c>
      <c r="L14" s="196">
        <v>0.31896707274909092</v>
      </c>
      <c r="M14" s="196">
        <v>628.47677099999999</v>
      </c>
      <c r="N14" s="196">
        <v>2.8400421637177544</v>
      </c>
      <c r="O14" s="196">
        <v>48.326840746493353</v>
      </c>
      <c r="P14" s="196">
        <v>0.86727899999999991</v>
      </c>
      <c r="Q14" s="196">
        <v>22.100654360252143</v>
      </c>
      <c r="R14" s="196">
        <v>776.38350586729916</v>
      </c>
    </row>
    <row r="15" spans="1:21">
      <c r="A15" s="886"/>
      <c r="B15" s="12" t="s">
        <v>86</v>
      </c>
      <c r="C15" s="196">
        <v>159.24867699999987</v>
      </c>
      <c r="D15" s="196">
        <v>51.398862974526004</v>
      </c>
      <c r="E15" s="196">
        <v>17.344461151602975</v>
      </c>
      <c r="F15" s="196">
        <v>17.428709778684663</v>
      </c>
      <c r="G15" s="196">
        <v>6.3616117321368062</v>
      </c>
      <c r="H15" s="196">
        <v>12.806077615910073</v>
      </c>
      <c r="I15" s="196">
        <v>16.765650999999998</v>
      </c>
      <c r="J15" s="196">
        <v>18.960137</v>
      </c>
      <c r="K15" s="196">
        <v>41.466134119717303</v>
      </c>
      <c r="L15" s="196">
        <v>6.529009669358171</v>
      </c>
      <c r="M15" s="196">
        <v>422.11544500000002</v>
      </c>
      <c r="N15" s="196">
        <v>23.725153382564944</v>
      </c>
      <c r="O15" s="196">
        <v>17.447822022151151</v>
      </c>
      <c r="P15" s="196">
        <v>19.030690999999997</v>
      </c>
      <c r="Q15" s="196">
        <v>2.5117628064875044</v>
      </c>
      <c r="R15" s="196">
        <v>833.14020625313947</v>
      </c>
    </row>
    <row r="16" spans="1:21">
      <c r="A16" s="886">
        <v>2006</v>
      </c>
      <c r="B16" s="37" t="s">
        <v>85</v>
      </c>
      <c r="C16" s="196">
        <v>0.39305703000000047</v>
      </c>
      <c r="D16" s="196">
        <v>2.3894761272999996</v>
      </c>
      <c r="E16" s="196">
        <v>3.5481388505729399</v>
      </c>
      <c r="F16" s="196">
        <v>0.38276194690265486</v>
      </c>
      <c r="G16" s="196">
        <v>8.885060425501333</v>
      </c>
      <c r="H16" s="196">
        <v>10.687948009840765</v>
      </c>
      <c r="I16" s="196">
        <v>3.0297090000000004</v>
      </c>
      <c r="J16" s="196">
        <v>40.777881000000001</v>
      </c>
      <c r="K16" s="196">
        <v>20.241400679850059</v>
      </c>
      <c r="L16" s="196">
        <v>0.680057110848026</v>
      </c>
      <c r="M16" s="196">
        <v>536.87587299999996</v>
      </c>
      <c r="N16" s="196">
        <v>4.4235166215697603</v>
      </c>
      <c r="O16" s="196">
        <v>53.838880061234853</v>
      </c>
      <c r="P16" s="196">
        <v>1.0590139999999995</v>
      </c>
      <c r="Q16" s="196">
        <v>236.69592779595078</v>
      </c>
      <c r="R16" s="196">
        <v>923.90870165957131</v>
      </c>
    </row>
    <row r="17" spans="1:18">
      <c r="A17" s="886"/>
      <c r="B17" s="12" t="s">
        <v>86</v>
      </c>
      <c r="C17" s="196">
        <v>242.62821859999991</v>
      </c>
      <c r="D17" s="196">
        <v>47.967820444223022</v>
      </c>
      <c r="E17" s="196">
        <v>17.766649871566884</v>
      </c>
      <c r="F17" s="196">
        <v>21.094634660766971</v>
      </c>
      <c r="G17" s="196">
        <v>9.2575887814958122</v>
      </c>
      <c r="H17" s="196">
        <v>8.6021897062800434</v>
      </c>
      <c r="I17" s="196">
        <v>17.833463999999999</v>
      </c>
      <c r="J17" s="196">
        <v>21.443463999999995</v>
      </c>
      <c r="K17" s="196">
        <v>46.946011825979795</v>
      </c>
      <c r="L17" s="196">
        <v>10.297723695855819</v>
      </c>
      <c r="M17" s="196">
        <v>525.05529200000001</v>
      </c>
      <c r="N17" s="196">
        <v>15.853794509278233</v>
      </c>
      <c r="O17" s="196">
        <v>20.966816535826965</v>
      </c>
      <c r="P17" s="196">
        <v>23.086823000000003</v>
      </c>
      <c r="Q17" s="196">
        <v>9.7571966820709939</v>
      </c>
      <c r="R17" s="196">
        <v>1038.5576883133444</v>
      </c>
    </row>
    <row r="18" spans="1:18">
      <c r="A18" s="814">
        <v>2007</v>
      </c>
      <c r="B18" s="37" t="s">
        <v>85</v>
      </c>
      <c r="C18" s="196">
        <v>0.13524176000000043</v>
      </c>
      <c r="D18" s="196">
        <v>2.9421876913999991</v>
      </c>
      <c r="E18" s="196">
        <v>3.2080127736160193</v>
      </c>
      <c r="F18" s="196">
        <v>0.25333222739521322</v>
      </c>
      <c r="G18" s="196">
        <v>7.1837757774927518</v>
      </c>
      <c r="H18" s="196">
        <v>9.3995974303137348</v>
      </c>
      <c r="I18" s="196">
        <v>3.1799979999999994</v>
      </c>
      <c r="J18" s="196">
        <v>40.777941000000006</v>
      </c>
      <c r="K18" s="196">
        <v>25.214280808233614</v>
      </c>
      <c r="L18" s="196">
        <v>0.29047800000000001</v>
      </c>
      <c r="M18" s="196">
        <v>585.30230000000006</v>
      </c>
      <c r="N18" s="196">
        <v>2.4508106934888616</v>
      </c>
      <c r="O18" s="196">
        <v>47.694600029194206</v>
      </c>
      <c r="P18" s="196">
        <v>19.140249000000001</v>
      </c>
      <c r="Q18" s="196">
        <v>126.22024427477183</v>
      </c>
      <c r="R18" s="196">
        <v>873.3930494659063</v>
      </c>
    </row>
    <row r="19" spans="1:18">
      <c r="A19" s="814"/>
      <c r="B19" s="12" t="s">
        <v>86</v>
      </c>
      <c r="C19" s="196">
        <v>331.08615549999979</v>
      </c>
      <c r="D19" s="196">
        <v>56.807586798399946</v>
      </c>
      <c r="E19" s="196">
        <v>40.625206111801219</v>
      </c>
      <c r="F19" s="196">
        <v>22.731772713552665</v>
      </c>
      <c r="G19" s="196">
        <v>9.751150715886439</v>
      </c>
      <c r="H19" s="196">
        <v>7.4097142076221756</v>
      </c>
      <c r="I19" s="196">
        <v>31.286602999999999</v>
      </c>
      <c r="J19" s="196">
        <v>21.479940000000003</v>
      </c>
      <c r="K19" s="196">
        <v>69.488294456845068</v>
      </c>
      <c r="L19" s="196">
        <v>8.1347179999999977</v>
      </c>
      <c r="M19" s="196">
        <v>571.13478099999998</v>
      </c>
      <c r="N19" s="196">
        <v>16.670652779937257</v>
      </c>
      <c r="O19" s="196">
        <v>27.65871774666649</v>
      </c>
      <c r="P19" s="196">
        <v>25.616012000000001</v>
      </c>
      <c r="Q19" s="196">
        <v>7.1090404948405386</v>
      </c>
      <c r="R19" s="196">
        <v>1246.9903455255517</v>
      </c>
    </row>
    <row r="20" spans="1:18">
      <c r="A20" s="814">
        <v>2008</v>
      </c>
      <c r="B20" s="37" t="s">
        <v>85</v>
      </c>
      <c r="C20" s="196">
        <v>0.11416514999999716</v>
      </c>
      <c r="D20" s="196">
        <v>2.0762780568999997</v>
      </c>
      <c r="E20" s="196">
        <v>3.2444271880665383</v>
      </c>
      <c r="F20" s="196">
        <v>0.46460324616904103</v>
      </c>
      <c r="G20" s="196">
        <v>7.4794338085121694</v>
      </c>
      <c r="H20" s="196">
        <v>8.1800083213709307</v>
      </c>
      <c r="I20" s="196">
        <v>3.6970259520451347</v>
      </c>
      <c r="J20" s="196">
        <v>32.801354711833177</v>
      </c>
      <c r="K20" s="196">
        <v>36.218688710873103</v>
      </c>
      <c r="L20" s="196">
        <v>0.5433449808596702</v>
      </c>
      <c r="M20" s="196">
        <v>557.28771900000004</v>
      </c>
      <c r="N20" s="196">
        <v>2.0318326249700362</v>
      </c>
      <c r="O20" s="196">
        <v>104.78785024709231</v>
      </c>
      <c r="P20" s="196">
        <v>0.9683710000000012</v>
      </c>
      <c r="Q20" s="196">
        <v>17.78311884953639</v>
      </c>
      <c r="R20" s="196">
        <v>777.67822184822842</v>
      </c>
    </row>
    <row r="21" spans="1:18">
      <c r="A21" s="814"/>
      <c r="B21" s="12" t="s">
        <v>86</v>
      </c>
      <c r="C21" s="196">
        <v>569.48063649999949</v>
      </c>
      <c r="D21" s="196">
        <v>56.830040196500022</v>
      </c>
      <c r="E21" s="196">
        <v>38.886656200329774</v>
      </c>
      <c r="F21" s="196">
        <v>29.469824122122628</v>
      </c>
      <c r="G21" s="196">
        <v>15.7873965158856</v>
      </c>
      <c r="H21" s="196">
        <v>7.523976109704428</v>
      </c>
      <c r="I21" s="196">
        <v>48.850490867418728</v>
      </c>
      <c r="J21" s="196">
        <v>42.540932069268649</v>
      </c>
      <c r="K21" s="196">
        <v>80.2612288590784</v>
      </c>
      <c r="L21" s="196">
        <v>15.699096366658392</v>
      </c>
      <c r="M21" s="196">
        <v>564.40473300000008</v>
      </c>
      <c r="N21" s="196">
        <v>14.480781203428906</v>
      </c>
      <c r="O21" s="196">
        <v>38.290975712777751</v>
      </c>
      <c r="P21" s="196">
        <v>29.151429</v>
      </c>
      <c r="Q21" s="196">
        <v>6.5905287803379924</v>
      </c>
      <c r="R21" s="196">
        <v>1558.2487255035112</v>
      </c>
    </row>
    <row r="22" spans="1:18">
      <c r="A22" s="814">
        <v>2009</v>
      </c>
      <c r="B22" s="37" t="s">
        <v>85</v>
      </c>
      <c r="C22" s="196">
        <v>4.8590415099999982</v>
      </c>
      <c r="D22" s="196">
        <v>3.2205957934999998</v>
      </c>
      <c r="E22" s="196">
        <v>9.1730102132995341</v>
      </c>
      <c r="F22" s="196">
        <v>0.41799422782284418</v>
      </c>
      <c r="G22" s="196">
        <v>6.3878178793025029</v>
      </c>
      <c r="H22" s="196">
        <v>12.414391642846473</v>
      </c>
      <c r="I22" s="196">
        <v>4.1939793335631519</v>
      </c>
      <c r="J22" s="196">
        <v>28.328502358877934</v>
      </c>
      <c r="K22" s="196">
        <v>44.246951984140061</v>
      </c>
      <c r="L22" s="196">
        <v>0.50269199999999992</v>
      </c>
      <c r="M22" s="196">
        <v>459.381665</v>
      </c>
      <c r="N22" s="196">
        <v>2.642394232022685</v>
      </c>
      <c r="O22" s="196">
        <v>102.5296000100622</v>
      </c>
      <c r="P22" s="196">
        <v>1.4252200000000004</v>
      </c>
      <c r="Q22" s="196">
        <v>10.733621704351659</v>
      </c>
      <c r="R22" s="196">
        <v>690.45747788978906</v>
      </c>
    </row>
    <row r="23" spans="1:18">
      <c r="A23" s="814"/>
      <c r="B23" s="12" t="s">
        <v>86</v>
      </c>
      <c r="C23" s="196">
        <v>504.10738259999982</v>
      </c>
      <c r="D23" s="196">
        <v>66.59582369019995</v>
      </c>
      <c r="E23" s="196">
        <v>29.26961189297284</v>
      </c>
      <c r="F23" s="196">
        <v>37.329090194424978</v>
      </c>
      <c r="G23" s="196">
        <v>13.710639269653505</v>
      </c>
      <c r="H23" s="196">
        <v>16.27904059172571</v>
      </c>
      <c r="I23" s="196">
        <v>34.971145621707059</v>
      </c>
      <c r="J23" s="196">
        <v>31.76159843761506</v>
      </c>
      <c r="K23" s="196">
        <v>101.01338028213416</v>
      </c>
      <c r="L23" s="196">
        <v>23.448199350000017</v>
      </c>
      <c r="M23" s="196">
        <v>441.46151899999995</v>
      </c>
      <c r="N23" s="196">
        <v>26.546704807452524</v>
      </c>
      <c r="O23" s="196">
        <v>45.091583943724814</v>
      </c>
      <c r="P23" s="196">
        <v>22.769110999999999</v>
      </c>
      <c r="Q23" s="196">
        <v>9.6013342949507177</v>
      </c>
      <c r="R23" s="196">
        <v>1403.956164976561</v>
      </c>
    </row>
    <row r="24" spans="1:18">
      <c r="A24" s="814">
        <v>2010</v>
      </c>
      <c r="B24" s="37" t="s">
        <v>85</v>
      </c>
      <c r="C24" s="196">
        <v>0.50810200999999955</v>
      </c>
      <c r="D24" s="196">
        <v>3.7333513495000004</v>
      </c>
      <c r="E24" s="196">
        <v>9.8992018916773645</v>
      </c>
      <c r="F24" s="196">
        <v>0.72680838274269777</v>
      </c>
      <c r="G24" s="196">
        <v>6.4841954452301529</v>
      </c>
      <c r="H24" s="196">
        <v>11.94632564297596</v>
      </c>
      <c r="I24" s="196">
        <v>3.1399347103885225</v>
      </c>
      <c r="J24" s="196">
        <v>32.802069543249104</v>
      </c>
      <c r="K24" s="196">
        <v>36.736349875000002</v>
      </c>
      <c r="L24" s="196">
        <v>0.74251054999999977</v>
      </c>
      <c r="M24" s="196">
        <v>655.72811100000001</v>
      </c>
      <c r="N24" s="196">
        <v>2.2955474774938125</v>
      </c>
      <c r="O24" s="196">
        <v>161.97151772189227</v>
      </c>
      <c r="P24" s="196">
        <v>4.9563939999999977</v>
      </c>
      <c r="Q24" s="196">
        <v>14.744517090000002</v>
      </c>
      <c r="R24" s="196">
        <v>946.41493669014949</v>
      </c>
    </row>
    <row r="25" spans="1:18">
      <c r="A25" s="814"/>
      <c r="B25" s="12" t="s">
        <v>86</v>
      </c>
      <c r="C25" s="196">
        <v>478.35558229999998</v>
      </c>
      <c r="D25" s="196">
        <v>62.855293594888948</v>
      </c>
      <c r="E25" s="196">
        <v>39.262782003252411</v>
      </c>
      <c r="F25" s="196">
        <v>21.737976720675441</v>
      </c>
      <c r="G25" s="196">
        <v>10.539954922143627</v>
      </c>
      <c r="H25" s="196">
        <v>12.758228320855867</v>
      </c>
      <c r="I25" s="196">
        <v>42.355529294485777</v>
      </c>
      <c r="J25" s="196">
        <v>28.776041174279037</v>
      </c>
      <c r="K25" s="196">
        <v>90.527252500000003</v>
      </c>
      <c r="L25" s="196">
        <v>22.298552599999919</v>
      </c>
      <c r="M25" s="196">
        <v>593.18050900000003</v>
      </c>
      <c r="N25" s="196">
        <v>24.474091764400114</v>
      </c>
      <c r="O25" s="196">
        <v>47.018416626043553</v>
      </c>
      <c r="P25" s="196">
        <v>32.339392000000004</v>
      </c>
      <c r="Q25" s="196">
        <v>18.181104659999974</v>
      </c>
      <c r="R25" s="196">
        <v>1524.6607074810249</v>
      </c>
    </row>
    <row r="26" spans="1:18">
      <c r="A26" s="814">
        <v>2011</v>
      </c>
      <c r="B26" s="37" t="s">
        <v>85</v>
      </c>
      <c r="C26" s="196">
        <v>0.20804378000000145</v>
      </c>
      <c r="D26" s="196">
        <v>4.6697732834000014</v>
      </c>
      <c r="E26" s="196">
        <v>11.466666160324621</v>
      </c>
      <c r="F26" s="196">
        <v>7.9486456366618177E-2</v>
      </c>
      <c r="G26" s="196">
        <v>6.4707967935233821</v>
      </c>
      <c r="H26" s="196">
        <v>17.012265026535339</v>
      </c>
      <c r="I26" s="196">
        <v>2.6865983481655542</v>
      </c>
      <c r="J26" s="196">
        <v>86.530187786035924</v>
      </c>
      <c r="K26" s="196">
        <v>44.235052148085472</v>
      </c>
      <c r="L26" s="196">
        <v>0.71351867346297104</v>
      </c>
      <c r="M26" s="196">
        <v>606.80318499999998</v>
      </c>
      <c r="N26" s="196">
        <v>1.63772387779062</v>
      </c>
      <c r="O26" s="196">
        <v>146.58839877887644</v>
      </c>
      <c r="P26" s="196">
        <v>1.7604760000000006</v>
      </c>
      <c r="Q26" s="196">
        <v>15.070635360000004</v>
      </c>
      <c r="R26" s="196">
        <v>945.93280747256711</v>
      </c>
    </row>
    <row r="27" spans="1:18">
      <c r="A27" s="814"/>
      <c r="B27" s="12" t="s">
        <v>86</v>
      </c>
      <c r="C27" s="196">
        <v>535.29512980000004</v>
      </c>
      <c r="D27" s="196">
        <v>61.584341218049843</v>
      </c>
      <c r="E27" s="196">
        <v>36.488447017545013</v>
      </c>
      <c r="F27" s="196">
        <v>0.47408784793978137</v>
      </c>
      <c r="G27" s="196">
        <v>10.110431972656038</v>
      </c>
      <c r="H27" s="196">
        <v>11.374026340769513</v>
      </c>
      <c r="I27" s="196">
        <v>48.732557297580392</v>
      </c>
      <c r="J27" s="196">
        <v>39.075894445398049</v>
      </c>
      <c r="K27" s="196">
        <v>115.56104034828745</v>
      </c>
      <c r="L27" s="196">
        <v>18.129310003019665</v>
      </c>
      <c r="M27" s="196">
        <v>660.19614999999999</v>
      </c>
      <c r="N27" s="196">
        <v>22.7219412070366</v>
      </c>
      <c r="O27" s="196">
        <v>44.13967125621329</v>
      </c>
      <c r="P27" s="196">
        <v>48.972007000000005</v>
      </c>
      <c r="Q27" s="196">
        <v>28.095858300000039</v>
      </c>
      <c r="R27" s="196">
        <v>1680.9508940544961</v>
      </c>
    </row>
    <row r="28" spans="1:18">
      <c r="A28" s="814">
        <v>2012</v>
      </c>
      <c r="B28" s="37" t="s">
        <v>85</v>
      </c>
      <c r="C28" s="196">
        <v>0.26895565735422267</v>
      </c>
      <c r="D28" s="196">
        <v>4.5261173167326749</v>
      </c>
      <c r="E28" s="196">
        <v>8.068209168309977</v>
      </c>
      <c r="F28" s="196">
        <v>0.34017480000000005</v>
      </c>
      <c r="G28" s="196">
        <v>7.6192063367523897</v>
      </c>
      <c r="H28" s="196">
        <v>16.312469012701936</v>
      </c>
      <c r="I28" s="196">
        <v>3.6348649659839749</v>
      </c>
      <c r="J28" s="196">
        <v>28.06566848343607</v>
      </c>
      <c r="K28" s="196">
        <v>44.870671457556639</v>
      </c>
      <c r="L28" s="196">
        <v>0.98988791041299451</v>
      </c>
      <c r="M28" s="196">
        <v>523.83494399999995</v>
      </c>
      <c r="N28" s="196">
        <v>2.4514484599054356</v>
      </c>
      <c r="O28" s="196">
        <v>194.83348853999999</v>
      </c>
      <c r="P28" s="196">
        <v>5.7623634869309228</v>
      </c>
      <c r="Q28" s="196">
        <v>13.985852730000001</v>
      </c>
      <c r="R28" s="196">
        <v>855.56432232607722</v>
      </c>
    </row>
    <row r="29" spans="1:18">
      <c r="A29" s="814"/>
      <c r="B29" s="12" t="s">
        <v>86</v>
      </c>
      <c r="C29" s="196">
        <v>779.44407184807528</v>
      </c>
      <c r="D29" s="196">
        <v>60.360756964354152</v>
      </c>
      <c r="E29" s="196">
        <v>64.8014046221314</v>
      </c>
      <c r="F29" s="196">
        <v>0.94748087694793059</v>
      </c>
      <c r="G29" s="196">
        <v>9.8358596753345502</v>
      </c>
      <c r="H29" s="196">
        <v>11.10781471668232</v>
      </c>
      <c r="I29" s="196">
        <v>49.950376395893379</v>
      </c>
      <c r="J29" s="196">
        <v>56.393775489169471</v>
      </c>
      <c r="K29" s="196">
        <v>74.00412825617309</v>
      </c>
      <c r="L29" s="196">
        <v>15.142199589343711</v>
      </c>
      <c r="M29" s="196">
        <v>684.50201199999992</v>
      </c>
      <c r="N29" s="196">
        <v>22.974892800755853</v>
      </c>
      <c r="O29" s="196">
        <v>53.595090710000171</v>
      </c>
      <c r="P29" s="196">
        <v>59.378767788595724</v>
      </c>
      <c r="Q29" s="196">
        <v>29.768891680000024</v>
      </c>
      <c r="R29" s="196">
        <v>1972.2075234134572</v>
      </c>
    </row>
    <row r="30" spans="1:18">
      <c r="A30" s="814">
        <v>2013</v>
      </c>
      <c r="B30" s="28" t="s">
        <v>85</v>
      </c>
      <c r="C30" s="196"/>
      <c r="D30" s="196">
        <v>0.28999999999999998</v>
      </c>
      <c r="E30" s="196"/>
      <c r="F30" s="196"/>
      <c r="G30" s="196"/>
      <c r="H30" s="196"/>
      <c r="I30" s="196">
        <v>4.0999999999999996</v>
      </c>
      <c r="J30" s="196"/>
      <c r="K30" s="196"/>
      <c r="L30" s="196"/>
      <c r="M30" s="196"/>
      <c r="N30" s="196"/>
      <c r="O30" s="196"/>
      <c r="P30" s="196"/>
      <c r="Q30" s="196"/>
      <c r="R30" s="196"/>
    </row>
    <row r="31" spans="1:18">
      <c r="A31" s="814"/>
      <c r="B31" s="27" t="s">
        <v>86</v>
      </c>
      <c r="C31" s="196">
        <v>5.8811159999999994E-2</v>
      </c>
      <c r="D31" s="196">
        <v>14.02</v>
      </c>
      <c r="E31" s="196"/>
      <c r="F31" s="196"/>
      <c r="G31" s="196"/>
      <c r="H31" s="196"/>
      <c r="I31" s="196">
        <v>65.5</v>
      </c>
      <c r="J31" s="196"/>
      <c r="K31" s="196"/>
      <c r="L31" s="196"/>
      <c r="M31" s="196"/>
      <c r="N31" s="196"/>
      <c r="O31" s="196"/>
      <c r="P31" s="196"/>
      <c r="Q31" s="196"/>
      <c r="R31" s="196"/>
    </row>
    <row r="32" spans="1:18">
      <c r="A32" s="814">
        <v>2014</v>
      </c>
      <c r="B32" s="28" t="s">
        <v>85</v>
      </c>
      <c r="C32" s="196"/>
      <c r="D32" s="196">
        <v>9.8996899999999997</v>
      </c>
      <c r="E32" s="196"/>
      <c r="F32" s="196"/>
      <c r="G32" s="196"/>
      <c r="H32" s="196"/>
      <c r="I32" s="196">
        <v>4.8</v>
      </c>
      <c r="J32" s="196"/>
      <c r="K32" s="196"/>
      <c r="L32" s="139"/>
      <c r="M32" s="196"/>
      <c r="N32" s="196"/>
      <c r="O32" s="196"/>
      <c r="P32" s="196"/>
      <c r="Q32" s="196"/>
      <c r="R32" s="196" t="s">
        <v>15</v>
      </c>
    </row>
    <row r="33" spans="1:18">
      <c r="A33" s="814"/>
      <c r="B33" s="27" t="s">
        <v>86</v>
      </c>
      <c r="C33" s="196">
        <v>7.0118390000000017E-2</v>
      </c>
      <c r="D33" s="196">
        <v>100.264</v>
      </c>
      <c r="E33" s="196"/>
      <c r="F33" s="196"/>
      <c r="G33" s="196"/>
      <c r="H33" s="196"/>
      <c r="I33" s="196">
        <v>63.9</v>
      </c>
      <c r="J33" s="196"/>
      <c r="K33" s="196"/>
      <c r="L33" s="139"/>
      <c r="M33" s="196"/>
      <c r="N33" s="196"/>
      <c r="O33" s="196"/>
      <c r="P33" s="196"/>
      <c r="Q33" s="196"/>
      <c r="R33" s="196" t="s">
        <v>15</v>
      </c>
    </row>
    <row r="34" spans="1:18">
      <c r="A34" s="814">
        <v>2015</v>
      </c>
      <c r="B34" s="28" t="s">
        <v>85</v>
      </c>
      <c r="C34" s="196"/>
      <c r="D34" s="198">
        <v>9.6</v>
      </c>
      <c r="E34" s="196"/>
      <c r="F34" s="196"/>
      <c r="G34" s="198"/>
      <c r="H34" s="196"/>
      <c r="I34" s="139"/>
      <c r="J34" s="139"/>
      <c r="K34" s="139"/>
      <c r="L34" s="139"/>
      <c r="M34" s="198"/>
      <c r="N34" s="195"/>
      <c r="O34" s="196"/>
      <c r="P34" s="205"/>
      <c r="Q34" s="205"/>
      <c r="R34" s="195"/>
    </row>
    <row r="35" spans="1:18" ht="14.1" customHeight="1">
      <c r="A35" s="814"/>
      <c r="B35" s="27" t="s">
        <v>86</v>
      </c>
      <c r="C35" s="196">
        <v>9.423620000000002E-2</v>
      </c>
      <c r="D35" s="198">
        <v>98.6</v>
      </c>
      <c r="E35" s="196"/>
      <c r="F35" s="196"/>
      <c r="G35" s="198"/>
      <c r="H35" s="196"/>
      <c r="I35" s="139"/>
      <c r="J35" s="139"/>
      <c r="K35" s="139"/>
      <c r="L35" s="139"/>
      <c r="M35" s="198"/>
      <c r="N35" s="195"/>
      <c r="O35" s="196"/>
      <c r="P35" s="205"/>
      <c r="Q35" s="205"/>
      <c r="R35" s="195"/>
    </row>
    <row r="36" spans="1:18">
      <c r="A36" s="17"/>
      <c r="B36" s="17"/>
      <c r="C36" s="17"/>
      <c r="D36" s="17"/>
      <c r="E36" s="17"/>
      <c r="F36" s="17"/>
      <c r="G36" s="17"/>
      <c r="H36" s="17"/>
      <c r="I36" s="17"/>
      <c r="J36" s="17"/>
      <c r="K36" s="17"/>
      <c r="L36" s="17"/>
      <c r="M36" s="17"/>
      <c r="N36" s="43"/>
      <c r="O36" s="17"/>
      <c r="P36" s="17"/>
      <c r="Q36" s="17"/>
      <c r="R36" s="17"/>
    </row>
    <row r="37" spans="1:18" s="17" customFormat="1" ht="13.8">
      <c r="A37" s="44" t="s">
        <v>18</v>
      </c>
      <c r="E37" s="43"/>
      <c r="F37" s="43"/>
      <c r="G37" s="43"/>
      <c r="H37" s="43"/>
      <c r="I37" s="43"/>
      <c r="J37" s="43"/>
      <c r="K37" s="43"/>
      <c r="L37" s="43"/>
      <c r="M37" s="43"/>
      <c r="N37" s="43"/>
    </row>
    <row r="38" spans="1:18" s="17" customFormat="1" ht="13.8">
      <c r="E38" s="43"/>
      <c r="F38" s="43"/>
      <c r="G38" s="43"/>
      <c r="H38" s="43"/>
      <c r="I38" s="43"/>
      <c r="J38" s="43"/>
      <c r="K38" s="43"/>
      <c r="L38" s="43"/>
      <c r="M38" s="43"/>
      <c r="N38" s="43"/>
    </row>
    <row r="39" spans="1:18" s="17" customFormat="1" ht="13.8">
      <c r="A39" s="41" t="s">
        <v>97</v>
      </c>
      <c r="F39" s="43"/>
      <c r="G39" s="43"/>
      <c r="H39" s="43"/>
      <c r="I39" s="43"/>
      <c r="J39" s="43"/>
      <c r="K39" s="43"/>
      <c r="L39" s="43"/>
      <c r="M39" s="43"/>
      <c r="N39" s="43"/>
    </row>
    <row r="40" spans="1:18">
      <c r="A40" s="43"/>
      <c r="B40" s="17"/>
      <c r="C40" s="17"/>
      <c r="D40" s="17"/>
      <c r="E40" s="17"/>
      <c r="F40" s="17"/>
      <c r="G40" s="17"/>
      <c r="H40" s="17"/>
      <c r="I40" s="17"/>
      <c r="J40" s="17"/>
      <c r="K40" s="17"/>
      <c r="L40" s="17"/>
      <c r="M40" s="17"/>
      <c r="N40" s="17"/>
      <c r="O40" s="17"/>
      <c r="P40" s="17"/>
      <c r="Q40" s="17"/>
      <c r="R40" s="17"/>
    </row>
    <row r="41" spans="1:18">
      <c r="A41" s="53" t="s">
        <v>102</v>
      </c>
      <c r="B41" s="17"/>
      <c r="C41" s="17"/>
      <c r="D41" s="17"/>
      <c r="E41" s="17"/>
      <c r="F41" s="17"/>
      <c r="G41" s="17"/>
      <c r="H41" s="17"/>
      <c r="I41" s="17"/>
      <c r="J41" s="17"/>
      <c r="K41" s="17"/>
      <c r="L41" s="17"/>
      <c r="M41" s="17"/>
      <c r="N41" s="17"/>
      <c r="O41" s="17"/>
      <c r="P41" s="17"/>
      <c r="Q41" s="17"/>
      <c r="R41" s="17"/>
    </row>
    <row r="42" spans="1:18">
      <c r="A42" s="17"/>
      <c r="B42" s="17"/>
      <c r="C42" s="17"/>
      <c r="D42" s="17"/>
      <c r="E42" s="17"/>
      <c r="F42" s="17"/>
      <c r="G42" s="17"/>
      <c r="H42" s="17"/>
      <c r="I42" s="17"/>
      <c r="J42" s="17"/>
      <c r="K42" s="17"/>
      <c r="L42" s="17"/>
      <c r="M42" s="17"/>
      <c r="N42" s="17"/>
      <c r="O42" s="17"/>
      <c r="P42" s="17"/>
      <c r="Q42" s="17"/>
      <c r="R42" s="17"/>
    </row>
  </sheetData>
  <mergeCells count="16">
    <mergeCell ref="A34:A35"/>
    <mergeCell ref="A32:A33"/>
    <mergeCell ref="A30:A31"/>
    <mergeCell ref="A14:A15"/>
    <mergeCell ref="A4:A5"/>
    <mergeCell ref="A6:A7"/>
    <mergeCell ref="A8:A9"/>
    <mergeCell ref="A10:A11"/>
    <mergeCell ref="A12:A13"/>
    <mergeCell ref="A28:A29"/>
    <mergeCell ref="A16:A17"/>
    <mergeCell ref="A18:A19"/>
    <mergeCell ref="A20:A21"/>
    <mergeCell ref="A22:A23"/>
    <mergeCell ref="A24:A25"/>
    <mergeCell ref="A26:A27"/>
  </mergeCells>
  <conditionalFormatting sqref="E32:H35">
    <cfRule type="expression" dxfId="6" priority="26" stopIfTrue="1">
      <formula>ISNA(ACTIVECELL)</formula>
    </cfRule>
  </conditionalFormatting>
  <conditionalFormatting sqref="J32:K33">
    <cfRule type="expression" dxfId="5" priority="33" stopIfTrue="1">
      <formula>ISNA(ACTIVECELL)</formula>
    </cfRule>
  </conditionalFormatting>
  <conditionalFormatting sqref="M32:M33">
    <cfRule type="expression" dxfId="4" priority="32" stopIfTrue="1">
      <formula>ISNA(ACTIVECELL)</formula>
    </cfRule>
  </conditionalFormatting>
  <conditionalFormatting sqref="N32:N35 R34:R35">
    <cfRule type="expression" dxfId="3" priority="27" stopIfTrue="1">
      <formula>ISNA(ACTIVECELL)</formula>
    </cfRule>
  </conditionalFormatting>
  <hyperlinks>
    <hyperlink ref="T3" location="Content!A1" display="Back to content page" xr:uid="{00000000-0004-0000-4501-000000000000}"/>
  </hyperlinks>
  <pageMargins left="0.7" right="0.7" top="0.75" bottom="0.75" header="0.3" footer="0.3"/>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1-000000000000}">
  <sheetPr codeName="Sheet328"/>
  <dimension ref="A1:U44"/>
  <sheetViews>
    <sheetView workbookViewId="0">
      <selection activeCell="I12" sqref="I12"/>
    </sheetView>
  </sheetViews>
  <sheetFormatPr defaultRowHeight="14.4"/>
  <cols>
    <col min="1" max="1" width="7" customWidth="1"/>
    <col min="2" max="2" width="11" customWidth="1"/>
    <col min="3" max="18" width="12.109375" customWidth="1"/>
    <col min="20" max="20" width="9.21875"/>
  </cols>
  <sheetData>
    <row r="1" spans="1:21">
      <c r="A1" s="18" t="s">
        <v>3213</v>
      </c>
      <c r="B1" s="13"/>
      <c r="C1" s="17"/>
      <c r="D1" s="17"/>
      <c r="E1" s="17"/>
      <c r="F1" s="17"/>
      <c r="G1" s="17"/>
      <c r="H1" s="17"/>
      <c r="I1" s="17"/>
      <c r="J1" s="17"/>
      <c r="K1" s="17"/>
      <c r="L1" s="17"/>
      <c r="M1" s="17"/>
      <c r="N1" s="17"/>
      <c r="O1" s="17"/>
      <c r="P1" s="17"/>
      <c r="Q1" s="17"/>
      <c r="R1" s="17"/>
    </row>
    <row r="2" spans="1:21">
      <c r="A2" s="40" t="s">
        <v>15</v>
      </c>
      <c r="B2" s="40"/>
      <c r="C2" s="40"/>
      <c r="D2" s="40"/>
      <c r="E2" s="40"/>
      <c r="F2" s="40"/>
      <c r="G2" s="40"/>
      <c r="H2" s="40"/>
      <c r="I2" s="40"/>
      <c r="J2" s="40"/>
      <c r="K2" s="40"/>
      <c r="L2" s="40"/>
      <c r="M2" s="40"/>
      <c r="N2" s="40"/>
      <c r="O2" s="40"/>
      <c r="P2" s="40"/>
      <c r="Q2" s="17"/>
      <c r="R2" s="17"/>
    </row>
    <row r="3" spans="1:21" s="85" customFormat="1" ht="55.2">
      <c r="A3" s="219" t="s">
        <v>35</v>
      </c>
      <c r="B3" s="213" t="s">
        <v>234</v>
      </c>
      <c r="C3" s="82" t="s">
        <v>13</v>
      </c>
      <c r="D3" s="82" t="s">
        <v>12</v>
      </c>
      <c r="E3" s="83" t="s">
        <v>89</v>
      </c>
      <c r="F3" s="82" t="s">
        <v>11</v>
      </c>
      <c r="G3" s="82" t="s">
        <v>10</v>
      </c>
      <c r="H3" s="82" t="s">
        <v>9</v>
      </c>
      <c r="I3" s="84" t="s">
        <v>8</v>
      </c>
      <c r="J3" s="82" t="s">
        <v>6</v>
      </c>
      <c r="K3" s="82" t="s">
        <v>17</v>
      </c>
      <c r="L3" s="82" t="s">
        <v>4</v>
      </c>
      <c r="M3" s="82" t="s">
        <v>3</v>
      </c>
      <c r="N3" s="82" t="s">
        <v>2</v>
      </c>
      <c r="O3" s="83" t="s">
        <v>32</v>
      </c>
      <c r="P3" s="82" t="s">
        <v>1</v>
      </c>
      <c r="Q3" s="82" t="s">
        <v>0</v>
      </c>
      <c r="R3" s="148" t="s">
        <v>24</v>
      </c>
      <c r="T3" s="1" t="s">
        <v>528</v>
      </c>
    </row>
    <row r="4" spans="1:21">
      <c r="A4" s="814">
        <v>2000</v>
      </c>
      <c r="B4" s="37" t="s">
        <v>85</v>
      </c>
      <c r="C4" s="196">
        <v>5.0828552999999985</v>
      </c>
      <c r="D4" s="196">
        <v>1.3270327860132416</v>
      </c>
      <c r="E4" s="196">
        <v>45.32581155393342</v>
      </c>
      <c r="F4" s="196">
        <v>0.10262031850165498</v>
      </c>
      <c r="G4" s="196">
        <v>12.580480995277787</v>
      </c>
      <c r="H4" s="196">
        <v>4.3698355473455655</v>
      </c>
      <c r="I4" s="196">
        <v>2.5951460456273785</v>
      </c>
      <c r="J4" s="196">
        <v>14.229657385568764</v>
      </c>
      <c r="K4" s="196">
        <v>5.2740335609881255</v>
      </c>
      <c r="L4" s="196">
        <v>4.1862000000000003E-2</v>
      </c>
      <c r="M4" s="196">
        <v>757.74925399999995</v>
      </c>
      <c r="N4" s="196">
        <v>26.608334222300016</v>
      </c>
      <c r="O4" s="196">
        <v>92.603768900408895</v>
      </c>
      <c r="P4" s="196">
        <v>4.480308</v>
      </c>
      <c r="Q4" s="196">
        <v>51.347247637288696</v>
      </c>
      <c r="R4" s="196">
        <v>1023.7182482532536</v>
      </c>
      <c r="S4" s="17"/>
    </row>
    <row r="5" spans="1:21">
      <c r="A5" s="814"/>
      <c r="B5" s="12" t="s">
        <v>86</v>
      </c>
      <c r="C5" s="196">
        <v>76.93083639999999</v>
      </c>
      <c r="D5" s="196">
        <v>73.059128920517722</v>
      </c>
      <c r="E5" s="196">
        <v>6.158970005133475</v>
      </c>
      <c r="F5" s="196">
        <v>0.72374195048380341</v>
      </c>
      <c r="G5" s="196">
        <v>5.2497410220386858</v>
      </c>
      <c r="H5" s="196">
        <v>2.887406669439037</v>
      </c>
      <c r="I5" s="196">
        <v>34.8474641444867</v>
      </c>
      <c r="J5" s="196">
        <v>16.693632989282747</v>
      </c>
      <c r="K5" s="196">
        <v>50.437724904840614</v>
      </c>
      <c r="L5" s="196">
        <v>9.9459033332900031</v>
      </c>
      <c r="M5" s="196">
        <v>276.762135</v>
      </c>
      <c r="N5" s="196">
        <v>31.79174148049999</v>
      </c>
      <c r="O5" s="196">
        <v>11.69983761891382</v>
      </c>
      <c r="P5" s="196">
        <v>14.306507999999999</v>
      </c>
      <c r="Q5" s="196">
        <v>10.940937580881435</v>
      </c>
      <c r="R5" s="196">
        <v>622.4357100198082</v>
      </c>
      <c r="S5" s="17"/>
      <c r="U5" s="33"/>
    </row>
    <row r="6" spans="1:21">
      <c r="A6" s="814">
        <v>2001</v>
      </c>
      <c r="B6" s="37" t="s">
        <v>85</v>
      </c>
      <c r="C6" s="196">
        <v>4.0394978999999998</v>
      </c>
      <c r="D6" s="196">
        <v>10.914646682414649</v>
      </c>
      <c r="E6" s="196">
        <v>44.68529510589844</v>
      </c>
      <c r="F6" s="196">
        <v>0.62140730588374993</v>
      </c>
      <c r="G6" s="196">
        <v>15.982804365455618</v>
      </c>
      <c r="H6" s="196">
        <v>7.2666929237106261</v>
      </c>
      <c r="I6" s="196">
        <v>2.1339733676975938</v>
      </c>
      <c r="J6" s="196">
        <v>27.175764309802407</v>
      </c>
      <c r="K6" s="196">
        <v>9.5122908991555573</v>
      </c>
      <c r="L6" s="196">
        <v>3.85765E-2</v>
      </c>
      <c r="M6" s="196">
        <v>741.88851399999999</v>
      </c>
      <c r="N6" s="196">
        <v>22.059082785553425</v>
      </c>
      <c r="O6" s="196">
        <v>62.925117850184712</v>
      </c>
      <c r="P6" s="196">
        <v>7.8439209999999999</v>
      </c>
      <c r="Q6" s="196">
        <v>6.116865977755622</v>
      </c>
      <c r="R6" s="196">
        <v>963.20445097351239</v>
      </c>
      <c r="S6" s="17"/>
    </row>
    <row r="7" spans="1:21">
      <c r="A7" s="814"/>
      <c r="B7" s="12" t="s">
        <v>86</v>
      </c>
      <c r="C7" s="196">
        <v>100.77403930000014</v>
      </c>
      <c r="D7" s="196">
        <v>58.782888800980658</v>
      </c>
      <c r="E7" s="196">
        <v>5.9319883693209308</v>
      </c>
      <c r="F7" s="196">
        <v>38.665908779287719</v>
      </c>
      <c r="G7" s="196">
        <v>7.1429965940123656</v>
      </c>
      <c r="H7" s="196">
        <v>3.6539251930264878</v>
      </c>
      <c r="I7" s="196">
        <v>34.813313436426156</v>
      </c>
      <c r="J7" s="196">
        <v>15.833428110543782</v>
      </c>
      <c r="K7" s="196">
        <v>43.812932125493298</v>
      </c>
      <c r="L7" s="196">
        <v>9.2111054999399933</v>
      </c>
      <c r="M7" s="196">
        <v>264.59401100000002</v>
      </c>
      <c r="N7" s="196">
        <v>29.386691804495658</v>
      </c>
      <c r="O7" s="196">
        <v>11.317472623812478</v>
      </c>
      <c r="P7" s="196">
        <v>14.936513</v>
      </c>
      <c r="Q7" s="196">
        <v>6.2257073573090516</v>
      </c>
      <c r="R7" s="196">
        <v>645.08292199464881</v>
      </c>
      <c r="S7" s="17"/>
    </row>
    <row r="8" spans="1:21">
      <c r="A8" s="814">
        <v>2002</v>
      </c>
      <c r="B8" s="37" t="s">
        <v>85</v>
      </c>
      <c r="C8" s="196">
        <v>3.6241942799999998</v>
      </c>
      <c r="D8" s="196">
        <v>0.47679703914973359</v>
      </c>
      <c r="E8" s="196">
        <v>51.169775399999999</v>
      </c>
      <c r="F8" s="196">
        <v>1.3303198380229226</v>
      </c>
      <c r="G8" s="196">
        <v>14.963673204314356</v>
      </c>
      <c r="H8" s="196">
        <v>6.9248649576350658</v>
      </c>
      <c r="I8" s="196">
        <v>4.0936222666666646</v>
      </c>
      <c r="J8" s="196">
        <v>35.890528270344355</v>
      </c>
      <c r="K8" s="196">
        <v>18.252300463988092</v>
      </c>
      <c r="L8" s="196">
        <v>2.2804000000000001E-2</v>
      </c>
      <c r="M8" s="196">
        <v>851.12038099999995</v>
      </c>
      <c r="N8" s="196">
        <v>29.46311310471987</v>
      </c>
      <c r="O8" s="196">
        <v>54.31755843449664</v>
      </c>
      <c r="P8" s="196">
        <v>7.3190920000000004</v>
      </c>
      <c r="Q8" s="196">
        <v>52.260784687212137</v>
      </c>
      <c r="R8" s="196">
        <v>1131.2298089465498</v>
      </c>
      <c r="S8" s="17"/>
    </row>
    <row r="9" spans="1:21">
      <c r="A9" s="814"/>
      <c r="B9" s="12" t="s">
        <v>86</v>
      </c>
      <c r="C9" s="196">
        <v>92.375044500000016</v>
      </c>
      <c r="D9" s="196">
        <v>69.038880755483817</v>
      </c>
      <c r="E9" s="196">
        <v>8.7453092138018782</v>
      </c>
      <c r="F9" s="196">
        <v>24.477197379381646</v>
      </c>
      <c r="G9" s="196">
        <v>4.0444920069236092</v>
      </c>
      <c r="H9" s="196">
        <v>6.3137301537539869</v>
      </c>
      <c r="I9" s="196">
        <v>38.846077133333338</v>
      </c>
      <c r="J9" s="196">
        <v>16.406189059860615</v>
      </c>
      <c r="K9" s="196">
        <v>36.162653740367809</v>
      </c>
      <c r="L9" s="196">
        <v>12.162214499829997</v>
      </c>
      <c r="M9" s="196">
        <v>290.80655200000001</v>
      </c>
      <c r="N9" s="196">
        <v>24.906886264108206</v>
      </c>
      <c r="O9" s="196">
        <v>11.478960863396111</v>
      </c>
      <c r="P9" s="196">
        <v>12.524848</v>
      </c>
      <c r="Q9" s="196">
        <v>9.9945909765842913</v>
      </c>
      <c r="R9" s="196">
        <v>658.2836265468253</v>
      </c>
      <c r="S9" s="17"/>
    </row>
    <row r="10" spans="1:21">
      <c r="A10" s="814">
        <v>2003</v>
      </c>
      <c r="B10" s="37" t="s">
        <v>85</v>
      </c>
      <c r="C10" s="196">
        <v>1.7741329900000005</v>
      </c>
      <c r="D10" s="196">
        <v>1.1849014673470739</v>
      </c>
      <c r="E10" s="196">
        <v>69.555633582218277</v>
      </c>
      <c r="F10" s="196">
        <v>2.6625186263125649</v>
      </c>
      <c r="G10" s="196">
        <v>15.755859248143711</v>
      </c>
      <c r="H10" s="196">
        <v>9.8820279431726163</v>
      </c>
      <c r="I10" s="196">
        <v>3.5714619999999999</v>
      </c>
      <c r="J10" s="196">
        <v>27.046679000000001</v>
      </c>
      <c r="K10" s="196">
        <v>43.939541412171614</v>
      </c>
      <c r="L10" s="196">
        <v>3.0054000000000001E-2</v>
      </c>
      <c r="M10" s="196">
        <v>1033.8998340000001</v>
      </c>
      <c r="N10" s="196">
        <v>36.458495977189102</v>
      </c>
      <c r="O10" s="196">
        <v>53.050497031624062</v>
      </c>
      <c r="P10" s="196">
        <v>5.1142729999999998</v>
      </c>
      <c r="Q10" s="196">
        <v>58.628077551881177</v>
      </c>
      <c r="R10" s="196">
        <v>1362.5539878300604</v>
      </c>
      <c r="S10" s="17"/>
    </row>
    <row r="11" spans="1:21">
      <c r="A11" s="814"/>
      <c r="B11" s="12" t="s">
        <v>86</v>
      </c>
      <c r="C11" s="196">
        <v>121.32893869999987</v>
      </c>
      <c r="D11" s="196">
        <v>78.918746219875658</v>
      </c>
      <c r="E11" s="196">
        <v>10.913031172146761</v>
      </c>
      <c r="F11" s="196">
        <v>65.91095083169094</v>
      </c>
      <c r="G11" s="196">
        <v>9.3780984809051056</v>
      </c>
      <c r="H11" s="196">
        <v>8.8857745062391942</v>
      </c>
      <c r="I11" s="196">
        <v>40.269750000000002</v>
      </c>
      <c r="J11" s="196">
        <v>25.414019</v>
      </c>
      <c r="K11" s="196">
        <v>65.736085057886925</v>
      </c>
      <c r="L11" s="196">
        <v>11.18394600001</v>
      </c>
      <c r="M11" s="196">
        <v>375.55901499999999</v>
      </c>
      <c r="N11" s="196">
        <v>32.505357610152991</v>
      </c>
      <c r="O11" s="196">
        <v>15.054156681382889</v>
      </c>
      <c r="P11" s="196">
        <v>15.588093000000001</v>
      </c>
      <c r="Q11" s="196">
        <v>9.1801197815486422</v>
      </c>
      <c r="R11" s="196">
        <v>885.82608204183896</v>
      </c>
      <c r="S11" s="17"/>
    </row>
    <row r="12" spans="1:21">
      <c r="A12" s="814">
        <v>2004</v>
      </c>
      <c r="B12" s="37" t="s">
        <v>85</v>
      </c>
      <c r="C12" s="196">
        <v>4.6298248300000013</v>
      </c>
      <c r="D12" s="196">
        <v>2.5957607691495963</v>
      </c>
      <c r="E12" s="196">
        <v>115.26355928462907</v>
      </c>
      <c r="F12" s="196">
        <v>1.528575073019518</v>
      </c>
      <c r="G12" s="196">
        <v>19.955620728657287</v>
      </c>
      <c r="H12" s="196">
        <v>11.520884423444745</v>
      </c>
      <c r="I12" s="196">
        <v>4.6367539999999998</v>
      </c>
      <c r="J12" s="196">
        <v>63.194761</v>
      </c>
      <c r="K12" s="196">
        <v>32.773677984058708</v>
      </c>
      <c r="L12" s="196">
        <v>6.4316000009999999E-2</v>
      </c>
      <c r="M12" s="196">
        <v>1150.7354069999999</v>
      </c>
      <c r="N12" s="196">
        <v>35.345386889762054</v>
      </c>
      <c r="O12" s="196">
        <v>82.20112253813096</v>
      </c>
      <c r="P12" s="196">
        <v>15.049166</v>
      </c>
      <c r="Q12" s="196">
        <v>125.40656279800429</v>
      </c>
      <c r="R12" s="196">
        <v>1664.9013793188662</v>
      </c>
      <c r="S12" s="17"/>
    </row>
    <row r="13" spans="1:21">
      <c r="A13" s="814"/>
      <c r="B13" s="12" t="s">
        <v>86</v>
      </c>
      <c r="C13" s="196">
        <v>162.00968480000006</v>
      </c>
      <c r="D13" s="196">
        <v>96.906116697847153</v>
      </c>
      <c r="E13" s="196">
        <v>10.698758392779114</v>
      </c>
      <c r="F13" s="196">
        <v>37.563197876267196</v>
      </c>
      <c r="G13" s="196">
        <v>8.5702583104589873</v>
      </c>
      <c r="H13" s="196">
        <v>9.7017419491805335</v>
      </c>
      <c r="I13" s="196">
        <v>49.389462000000002</v>
      </c>
      <c r="J13" s="196">
        <v>26.261123999999999</v>
      </c>
      <c r="K13" s="196">
        <v>67.349890090580317</v>
      </c>
      <c r="L13" s="196">
        <v>7.9352369998899972</v>
      </c>
      <c r="M13" s="196">
        <v>520.87623099999996</v>
      </c>
      <c r="N13" s="196">
        <v>40.680052249820633</v>
      </c>
      <c r="O13" s="196">
        <v>26.613534981680928</v>
      </c>
      <c r="P13" s="196">
        <v>14.161564</v>
      </c>
      <c r="Q13" s="196">
        <v>7.0183985496255668</v>
      </c>
      <c r="R13" s="196">
        <v>1085.7352518981306</v>
      </c>
      <c r="S13" s="17"/>
    </row>
    <row r="14" spans="1:21">
      <c r="A14" s="886">
        <v>2005</v>
      </c>
      <c r="B14" s="37" t="s">
        <v>85</v>
      </c>
      <c r="C14" s="196">
        <v>5.8576688899999994</v>
      </c>
      <c r="D14" s="196">
        <v>2.4794333136000004</v>
      </c>
      <c r="E14" s="196">
        <v>167.99246713376095</v>
      </c>
      <c r="F14" s="196">
        <v>0.92104272555470246</v>
      </c>
      <c r="G14" s="196">
        <v>46.227889182453175</v>
      </c>
      <c r="H14" s="196">
        <v>16.988896994875823</v>
      </c>
      <c r="I14" s="196">
        <v>8.0950640000000007</v>
      </c>
      <c r="J14" s="196">
        <v>55.995614000000003</v>
      </c>
      <c r="K14" s="196">
        <v>27.951892896487426</v>
      </c>
      <c r="L14" s="196">
        <v>0.31924489093090908</v>
      </c>
      <c r="M14" s="196">
        <v>1172.431325</v>
      </c>
      <c r="N14" s="196">
        <v>39.901163116288515</v>
      </c>
      <c r="O14" s="196">
        <v>61.070225686135686</v>
      </c>
      <c r="P14" s="196">
        <v>19.024360000000001</v>
      </c>
      <c r="Q14" s="196">
        <v>55.380514657972356</v>
      </c>
      <c r="R14" s="196">
        <v>1680.6368024880596</v>
      </c>
      <c r="S14" s="17"/>
    </row>
    <row r="15" spans="1:21">
      <c r="A15" s="886"/>
      <c r="B15" s="12" t="s">
        <v>86</v>
      </c>
      <c r="C15" s="196">
        <v>199.56804179999989</v>
      </c>
      <c r="D15" s="196">
        <v>99.751982194765972</v>
      </c>
      <c r="E15" s="196">
        <v>35.436457364512925</v>
      </c>
      <c r="F15" s="196">
        <v>31.119625647465075</v>
      </c>
      <c r="G15" s="196">
        <v>8.9326122916331254</v>
      </c>
      <c r="H15" s="196">
        <v>14.38717967121789</v>
      </c>
      <c r="I15" s="196">
        <v>46.573698999999998</v>
      </c>
      <c r="J15" s="196">
        <v>30.030289</v>
      </c>
      <c r="K15" s="196">
        <v>74.873065639643599</v>
      </c>
      <c r="L15" s="196">
        <v>17.273791804190896</v>
      </c>
      <c r="M15" s="196">
        <v>729.71378800000002</v>
      </c>
      <c r="N15" s="196">
        <v>40.166204464846366</v>
      </c>
      <c r="O15" s="196">
        <v>25.74189136347551</v>
      </c>
      <c r="P15" s="196">
        <v>28.282335</v>
      </c>
      <c r="Q15" s="196">
        <v>7.0444967577576554</v>
      </c>
      <c r="R15" s="196">
        <v>1388.8954599995088</v>
      </c>
      <c r="S15" s="17"/>
    </row>
    <row r="16" spans="1:21">
      <c r="A16" s="886">
        <v>2006</v>
      </c>
      <c r="B16" s="37" t="s">
        <v>85</v>
      </c>
      <c r="C16" s="196">
        <v>5.1893312099999997</v>
      </c>
      <c r="D16" s="196">
        <v>2.8969357757999998</v>
      </c>
      <c r="E16" s="196">
        <v>245.01344835716819</v>
      </c>
      <c r="F16" s="196">
        <v>0.44796814159292037</v>
      </c>
      <c r="G16" s="196">
        <v>29.567098354532074</v>
      </c>
      <c r="H16" s="196">
        <v>17.710378373262397</v>
      </c>
      <c r="I16" s="196">
        <v>5.2990380000000004</v>
      </c>
      <c r="J16" s="196">
        <v>76.370153999999999</v>
      </c>
      <c r="K16" s="196">
        <v>31.797668795204785</v>
      </c>
      <c r="L16" s="196">
        <v>0.68442090024068414</v>
      </c>
      <c r="M16" s="196">
        <v>975.49415499999998</v>
      </c>
      <c r="N16" s="196">
        <v>40.908423022164541</v>
      </c>
      <c r="O16" s="196">
        <v>66.444675488667869</v>
      </c>
      <c r="P16" s="196">
        <v>6.1065889999999996</v>
      </c>
      <c r="Q16" s="196">
        <v>267.78390451718366</v>
      </c>
      <c r="R16" s="196">
        <v>1771.7141889358172</v>
      </c>
      <c r="S16" s="17"/>
    </row>
    <row r="17" spans="1:19">
      <c r="A17" s="886"/>
      <c r="B17" s="12" t="s">
        <v>86</v>
      </c>
      <c r="C17" s="196">
        <v>287.85786939999991</v>
      </c>
      <c r="D17" s="196">
        <v>89.43618630209798</v>
      </c>
      <c r="E17" s="196">
        <v>21.207718892380647</v>
      </c>
      <c r="F17" s="196">
        <v>34.006255604719769</v>
      </c>
      <c r="G17" s="196">
        <v>12.214073601588151</v>
      </c>
      <c r="H17" s="196">
        <v>10.447667090229931</v>
      </c>
      <c r="I17" s="196">
        <v>50.162121999999997</v>
      </c>
      <c r="J17" s="196">
        <v>38.205706999999997</v>
      </c>
      <c r="K17" s="196">
        <v>81.051202539608198</v>
      </c>
      <c r="L17" s="196">
        <v>28.952600872700767</v>
      </c>
      <c r="M17" s="196">
        <v>864.29781400000002</v>
      </c>
      <c r="N17" s="196">
        <v>27.621441379599414</v>
      </c>
      <c r="O17" s="196">
        <v>29.415719876509336</v>
      </c>
      <c r="P17" s="196">
        <v>26.642137000000002</v>
      </c>
      <c r="Q17" s="196">
        <v>14.248517203985068</v>
      </c>
      <c r="R17" s="196">
        <v>1615.7670327634191</v>
      </c>
      <c r="S17" s="17"/>
    </row>
    <row r="18" spans="1:19">
      <c r="A18" s="814">
        <v>2007</v>
      </c>
      <c r="B18" s="37" t="s">
        <v>85</v>
      </c>
      <c r="C18" s="196">
        <v>5.0111019100000043</v>
      </c>
      <c r="D18" s="196">
        <v>3.6219162822999986</v>
      </c>
      <c r="E18" s="196">
        <v>324.52536304339549</v>
      </c>
      <c r="F18" s="196">
        <v>0.29435878942358629</v>
      </c>
      <c r="G18" s="196">
        <v>29.035809000473296</v>
      </c>
      <c r="H18" s="196">
        <v>17.719017902924893</v>
      </c>
      <c r="I18" s="196">
        <v>5.1858199999999997</v>
      </c>
      <c r="J18" s="196">
        <v>76.370963000000003</v>
      </c>
      <c r="K18" s="196">
        <v>41.31174451871604</v>
      </c>
      <c r="L18" s="196">
        <v>0.29557</v>
      </c>
      <c r="M18" s="196">
        <v>980.98354500000005</v>
      </c>
      <c r="N18" s="196">
        <v>49.690063219216832</v>
      </c>
      <c r="O18" s="196">
        <v>72.491497274679062</v>
      </c>
      <c r="P18" s="196">
        <v>25.912607000000001</v>
      </c>
      <c r="Q18" s="196">
        <v>158.51706616411184</v>
      </c>
      <c r="R18" s="196">
        <v>1790.9664431052411</v>
      </c>
    </row>
    <row r="19" spans="1:19">
      <c r="A19" s="814"/>
      <c r="B19" s="12" t="s">
        <v>86</v>
      </c>
      <c r="C19" s="196">
        <v>399.26506429999984</v>
      </c>
      <c r="D19" s="196">
        <v>113.21480595434492</v>
      </c>
      <c r="E19" s="196">
        <v>43.760671518609612</v>
      </c>
      <c r="F19" s="196">
        <v>38.324385300332025</v>
      </c>
      <c r="G19" s="196">
        <v>13.538433504272493</v>
      </c>
      <c r="H19" s="196">
        <v>9.3203432627342604</v>
      </c>
      <c r="I19" s="196">
        <v>76.069373999999996</v>
      </c>
      <c r="J19" s="196">
        <v>38.243799000000003</v>
      </c>
      <c r="K19" s="196">
        <v>110.15939867658172</v>
      </c>
      <c r="L19" s="196">
        <v>21.530618000009998</v>
      </c>
      <c r="M19" s="196">
        <v>972.06428900000003</v>
      </c>
      <c r="N19" s="196">
        <v>30.954200243165754</v>
      </c>
      <c r="O19" s="196">
        <v>38.238138663305108</v>
      </c>
      <c r="P19" s="196">
        <v>30.878198000000001</v>
      </c>
      <c r="Q19" s="196">
        <v>13.251471259168637</v>
      </c>
      <c r="R19" s="196">
        <v>1948.8131906825245</v>
      </c>
    </row>
    <row r="20" spans="1:19">
      <c r="A20" s="814">
        <v>2008</v>
      </c>
      <c r="B20" s="37" t="s">
        <v>85</v>
      </c>
      <c r="C20" s="196">
        <v>4.5496366499999992</v>
      </c>
      <c r="D20" s="196">
        <v>4.3201468392999995</v>
      </c>
      <c r="E20" s="196">
        <v>325.97947749708413</v>
      </c>
      <c r="F20" s="196">
        <v>0.59069074964668133</v>
      </c>
      <c r="G20" s="196">
        <v>23.733177980922484</v>
      </c>
      <c r="H20" s="196">
        <v>18.616428793240093</v>
      </c>
      <c r="I20" s="196">
        <v>5.9086016220028217</v>
      </c>
      <c r="J20" s="196">
        <v>71.732468786059897</v>
      </c>
      <c r="K20" s="196">
        <v>60.154400916445248</v>
      </c>
      <c r="L20" s="196">
        <v>0.68598832927228315</v>
      </c>
      <c r="M20" s="196">
        <v>996.24589400000002</v>
      </c>
      <c r="N20" s="196">
        <v>75.62515460342722</v>
      </c>
      <c r="O20" s="196">
        <v>132.48033116984354</v>
      </c>
      <c r="P20" s="196">
        <v>9.5703440000000004</v>
      </c>
      <c r="Q20" s="196">
        <v>49.765384184724624</v>
      </c>
      <c r="R20" s="196">
        <v>1779.9581261219689</v>
      </c>
    </row>
    <row r="21" spans="1:19">
      <c r="A21" s="814"/>
      <c r="B21" s="12" t="s">
        <v>86</v>
      </c>
      <c r="C21" s="196">
        <v>718.19402339999965</v>
      </c>
      <c r="D21" s="196">
        <v>129.07127947579596</v>
      </c>
      <c r="E21" s="196">
        <v>49.071509924456187</v>
      </c>
      <c r="F21" s="196">
        <v>42.449542644941999</v>
      </c>
      <c r="G21" s="196">
        <v>24.00974345223829</v>
      </c>
      <c r="H21" s="196">
        <v>9.7861010395544525</v>
      </c>
      <c r="I21" s="196">
        <v>103.9149051128348</v>
      </c>
      <c r="J21" s="196">
        <v>424.04946445281161</v>
      </c>
      <c r="K21" s="196">
        <v>125.00560943035127</v>
      </c>
      <c r="L21" s="196">
        <v>45.480024202436752</v>
      </c>
      <c r="M21" s="196">
        <v>895.06308200000001</v>
      </c>
      <c r="N21" s="196">
        <v>25.991805821987889</v>
      </c>
      <c r="O21" s="196">
        <v>58.346902719917573</v>
      </c>
      <c r="P21" s="196">
        <v>36.093513000000002</v>
      </c>
      <c r="Q21" s="196">
        <v>12.019760068729193</v>
      </c>
      <c r="R21" s="196">
        <v>2698.5472667460558</v>
      </c>
    </row>
    <row r="22" spans="1:19">
      <c r="A22" s="814">
        <v>2009</v>
      </c>
      <c r="B22" s="37" t="s">
        <v>85</v>
      </c>
      <c r="C22" s="196">
        <v>8.3888750399999985</v>
      </c>
      <c r="D22" s="196">
        <v>4.2865144034</v>
      </c>
      <c r="E22" s="196">
        <v>178.47677863244604</v>
      </c>
      <c r="F22" s="196">
        <v>0.44692910673776987</v>
      </c>
      <c r="G22" s="196">
        <v>44.864203316136468</v>
      </c>
      <c r="H22" s="196">
        <v>25.277564407772012</v>
      </c>
      <c r="I22" s="196">
        <v>5.7055871785011876</v>
      </c>
      <c r="J22" s="196">
        <v>62.904315772036881</v>
      </c>
      <c r="K22" s="196">
        <v>74.895947710801167</v>
      </c>
      <c r="L22" s="196">
        <v>0.53420599999999996</v>
      </c>
      <c r="M22" s="196">
        <v>762.35644300000001</v>
      </c>
      <c r="N22" s="196">
        <v>33.473101909384063</v>
      </c>
      <c r="O22" s="196">
        <v>163.82601063683444</v>
      </c>
      <c r="P22" s="196">
        <v>9.1150970000000004</v>
      </c>
      <c r="Q22" s="196">
        <v>37.802757409603188</v>
      </c>
      <c r="R22" s="196">
        <v>1412.3543315236532</v>
      </c>
    </row>
    <row r="23" spans="1:19">
      <c r="A23" s="814"/>
      <c r="B23" s="12" t="s">
        <v>86</v>
      </c>
      <c r="C23" s="196">
        <v>654.75202509999974</v>
      </c>
      <c r="D23" s="196">
        <v>137.93148817346798</v>
      </c>
      <c r="E23" s="196">
        <v>37.859461894088447</v>
      </c>
      <c r="F23" s="196">
        <v>59.648030528403616</v>
      </c>
      <c r="G23" s="196">
        <v>18.389783245108646</v>
      </c>
      <c r="H23" s="196">
        <v>20.646043118896678</v>
      </c>
      <c r="I23" s="196">
        <v>78.23291560733874</v>
      </c>
      <c r="J23" s="196">
        <v>51.244726057191798</v>
      </c>
      <c r="K23" s="196">
        <v>147.5398890572601</v>
      </c>
      <c r="L23" s="196">
        <v>55.224801369999987</v>
      </c>
      <c r="M23" s="196">
        <v>685.67468399999996</v>
      </c>
      <c r="N23" s="196">
        <v>37.880675933041459</v>
      </c>
      <c r="O23" s="196">
        <v>67.502759511138777</v>
      </c>
      <c r="P23" s="196">
        <v>30.793832999999999</v>
      </c>
      <c r="Q23" s="196">
        <v>17.150602442057885</v>
      </c>
      <c r="R23" s="196">
        <v>2100.4717190379938</v>
      </c>
    </row>
    <row r="24" spans="1:19">
      <c r="A24" s="814">
        <v>2010</v>
      </c>
      <c r="B24" s="37" t="s">
        <v>85</v>
      </c>
      <c r="C24" s="196">
        <v>3.2120331999999991</v>
      </c>
      <c r="D24" s="196">
        <v>4.9477488709000008</v>
      </c>
      <c r="E24" s="196">
        <v>190.59408998063219</v>
      </c>
      <c r="F24" s="196">
        <v>0.7508788491488837</v>
      </c>
      <c r="G24" s="196">
        <v>27.127708647557061</v>
      </c>
      <c r="H24" s="196">
        <v>24.272508682533445</v>
      </c>
      <c r="I24" s="196">
        <v>4.688883124199112</v>
      </c>
      <c r="J24" s="196">
        <v>98.406748988957716</v>
      </c>
      <c r="K24" s="196">
        <v>67.968400750000001</v>
      </c>
      <c r="L24" s="196">
        <v>0.8362521599999998</v>
      </c>
      <c r="M24" s="196">
        <v>1025.629001</v>
      </c>
      <c r="N24" s="196">
        <v>43.259372579175256</v>
      </c>
      <c r="O24" s="196">
        <v>215.41029755649916</v>
      </c>
      <c r="P24" s="196">
        <v>17.641832999999998</v>
      </c>
      <c r="Q24" s="196">
        <v>35.129801579999992</v>
      </c>
      <c r="R24" s="196">
        <v>1759.8755589696025</v>
      </c>
    </row>
    <row r="25" spans="1:19">
      <c r="A25" s="814"/>
      <c r="B25" s="12" t="s">
        <v>86</v>
      </c>
      <c r="C25" s="196">
        <v>592.13380719999998</v>
      </c>
      <c r="D25" s="196">
        <v>135.82617176724295</v>
      </c>
      <c r="E25" s="196">
        <v>54.258545777627667</v>
      </c>
      <c r="F25" s="196">
        <v>40.41634894396023</v>
      </c>
      <c r="G25" s="196">
        <v>14.088903048466442</v>
      </c>
      <c r="H25" s="196">
        <v>17.561642816535127</v>
      </c>
      <c r="I25" s="196">
        <v>89.966238144677405</v>
      </c>
      <c r="J25" s="196">
        <v>46.289012164547081</v>
      </c>
      <c r="K25" s="196">
        <v>143.7113325</v>
      </c>
      <c r="L25" s="196">
        <v>45.777674199999929</v>
      </c>
      <c r="M25" s="196">
        <v>870.50466900000004</v>
      </c>
      <c r="N25" s="196">
        <v>43.38748407423536</v>
      </c>
      <c r="O25" s="196">
        <v>69.384198666757925</v>
      </c>
      <c r="P25" s="196">
        <v>44.232965</v>
      </c>
      <c r="Q25" s="196">
        <v>34.228119119999967</v>
      </c>
      <c r="R25" s="196">
        <v>2241.7671124240505</v>
      </c>
    </row>
    <row r="26" spans="1:19">
      <c r="A26" s="814">
        <v>2011</v>
      </c>
      <c r="B26" s="37" t="s">
        <v>85</v>
      </c>
      <c r="C26" s="196">
        <v>4.3234381600000029</v>
      </c>
      <c r="D26" s="196">
        <v>8.7686292439000049</v>
      </c>
      <c r="E26" s="196">
        <v>213.8336509397742</v>
      </c>
      <c r="F26" s="196">
        <v>8.033263411533105E-2</v>
      </c>
      <c r="G26" s="196">
        <v>13.731373149856896</v>
      </c>
      <c r="H26" s="196">
        <v>28.153694886919915</v>
      </c>
      <c r="I26" s="196">
        <v>4.3181708772170975</v>
      </c>
      <c r="J26" s="196">
        <v>238.67842776467847</v>
      </c>
      <c r="K26" s="196">
        <v>71.916034217459796</v>
      </c>
      <c r="L26" s="196">
        <v>0.73179430309265558</v>
      </c>
      <c r="M26" s="196">
        <v>984.33634500000005</v>
      </c>
      <c r="N26" s="196">
        <v>51.754198525344762</v>
      </c>
      <c r="O26" s="196">
        <v>171.6830628551611</v>
      </c>
      <c r="P26" s="196">
        <v>14.700438</v>
      </c>
      <c r="Q26" s="196">
        <v>41.788515150000002</v>
      </c>
      <c r="R26" s="196">
        <v>1848.7981057075203</v>
      </c>
    </row>
    <row r="27" spans="1:19">
      <c r="A27" s="814"/>
      <c r="B27" s="12" t="s">
        <v>86</v>
      </c>
      <c r="C27" s="196">
        <v>686.38395309999999</v>
      </c>
      <c r="D27" s="196">
        <v>140.10340464115387</v>
      </c>
      <c r="E27" s="196">
        <v>47.710125196598483</v>
      </c>
      <c r="F27" s="196">
        <v>0.52637759229233594</v>
      </c>
      <c r="G27" s="196">
        <v>12.987737275506914</v>
      </c>
      <c r="H27" s="196">
        <v>16.773033639744561</v>
      </c>
      <c r="I27" s="196">
        <v>95.52564754519598</v>
      </c>
      <c r="J27" s="196">
        <v>59.017311789898542</v>
      </c>
      <c r="K27" s="196">
        <v>182.44794336517117</v>
      </c>
      <c r="L27" s="196">
        <v>39.535979580768988</v>
      </c>
      <c r="M27" s="196">
        <v>991.17387499999995</v>
      </c>
      <c r="N27" s="196">
        <v>38.458743798285724</v>
      </c>
      <c r="O27" s="196">
        <v>72.760951514665635</v>
      </c>
      <c r="P27" s="196">
        <v>63.243566000000001</v>
      </c>
      <c r="Q27" s="196">
        <v>49.397557810000038</v>
      </c>
      <c r="R27" s="196">
        <v>2496.0462078492824</v>
      </c>
    </row>
    <row r="28" spans="1:19">
      <c r="A28" s="814">
        <v>2012</v>
      </c>
      <c r="B28" s="37" t="s">
        <v>85</v>
      </c>
      <c r="C28" s="196">
        <v>8.7084873664657358</v>
      </c>
      <c r="D28" s="196">
        <v>8.3080096824904697</v>
      </c>
      <c r="E28" s="196">
        <v>174.26285962311817</v>
      </c>
      <c r="F28" s="196">
        <v>0.35195879234669575</v>
      </c>
      <c r="G28" s="196">
        <v>12.677196240218345</v>
      </c>
      <c r="H28" s="196">
        <v>35.376667358821706</v>
      </c>
      <c r="I28" s="196">
        <v>5.2849137538444202</v>
      </c>
      <c r="J28" s="196">
        <v>204.9022891775974</v>
      </c>
      <c r="K28" s="196">
        <v>72.253967181083496</v>
      </c>
      <c r="L28" s="196">
        <v>1.5033037269899225</v>
      </c>
      <c r="M28" s="196">
        <v>848.96364800000003</v>
      </c>
      <c r="N28" s="196">
        <v>60.51998850148572</v>
      </c>
      <c r="O28" s="196">
        <v>222.37154326999999</v>
      </c>
      <c r="P28" s="196">
        <v>188.38103687334353</v>
      </c>
      <c r="Q28" s="196">
        <v>42.492041050000012</v>
      </c>
      <c r="R28" s="196">
        <v>1886.3579105978056</v>
      </c>
    </row>
    <row r="29" spans="1:19">
      <c r="A29" s="814"/>
      <c r="B29" s="12" t="s">
        <v>86</v>
      </c>
      <c r="C29" s="196">
        <v>943.18166869052538</v>
      </c>
      <c r="D29" s="196">
        <v>140.39365586810837</v>
      </c>
      <c r="E29" s="196">
        <v>176.15356831368752</v>
      </c>
      <c r="F29" s="196">
        <v>1.0295447617146281</v>
      </c>
      <c r="G29" s="196">
        <v>12.896751474154255</v>
      </c>
      <c r="H29" s="196">
        <v>15.674416726119492</v>
      </c>
      <c r="I29" s="196">
        <v>95.628995246554027</v>
      </c>
      <c r="J29" s="196">
        <v>89.761535304046888</v>
      </c>
      <c r="K29" s="196">
        <v>141.86891498171036</v>
      </c>
      <c r="L29" s="196">
        <v>33.744008340341509</v>
      </c>
      <c r="M29" s="196">
        <v>1015.473407</v>
      </c>
      <c r="N29" s="196">
        <v>39.47333780578046</v>
      </c>
      <c r="O29" s="196">
        <v>89.155740510000186</v>
      </c>
      <c r="P29" s="196">
        <v>87.262949947526792</v>
      </c>
      <c r="Q29" s="196">
        <v>54.149993310000028</v>
      </c>
      <c r="R29" s="196">
        <v>2935.84848828027</v>
      </c>
    </row>
    <row r="30" spans="1:19">
      <c r="A30" s="814">
        <v>2013</v>
      </c>
      <c r="B30" s="28" t="s">
        <v>85</v>
      </c>
      <c r="C30" s="196"/>
      <c r="D30" s="196">
        <v>3.57</v>
      </c>
      <c r="E30" s="196"/>
      <c r="F30" s="196"/>
      <c r="G30" s="196"/>
      <c r="H30" s="196"/>
      <c r="I30" s="196">
        <v>5.0999999999999996</v>
      </c>
      <c r="J30" s="196"/>
      <c r="K30" s="196"/>
      <c r="L30" s="196"/>
      <c r="M30" s="196"/>
      <c r="N30" s="196">
        <v>62.58</v>
      </c>
      <c r="O30" s="196"/>
      <c r="P30" s="196"/>
      <c r="Q30" s="196"/>
      <c r="R30" s="196">
        <v>71.25</v>
      </c>
    </row>
    <row r="31" spans="1:19">
      <c r="A31" s="814"/>
      <c r="B31" s="27" t="s">
        <v>86</v>
      </c>
      <c r="C31" s="196">
        <v>4.6138063099999984</v>
      </c>
      <c r="D31" s="196">
        <v>84</v>
      </c>
      <c r="E31" s="196"/>
      <c r="F31" s="196"/>
      <c r="G31" s="196"/>
      <c r="H31" s="196"/>
      <c r="I31" s="196">
        <v>107.4</v>
      </c>
      <c r="J31" s="196"/>
      <c r="K31" s="196"/>
      <c r="L31" s="196"/>
      <c r="M31" s="196"/>
      <c r="N31" s="196">
        <v>16.78</v>
      </c>
      <c r="O31" s="196"/>
      <c r="P31" s="196"/>
      <c r="Q31" s="196"/>
      <c r="R31" s="196">
        <v>212.79380631000001</v>
      </c>
    </row>
    <row r="32" spans="1:19">
      <c r="A32" s="814">
        <v>2014</v>
      </c>
      <c r="B32" s="28" t="s">
        <v>85</v>
      </c>
      <c r="C32" s="196"/>
      <c r="D32" s="196">
        <v>3.2</v>
      </c>
      <c r="E32" s="196"/>
      <c r="F32" s="196"/>
      <c r="G32" s="196"/>
      <c r="H32" s="196"/>
      <c r="I32" s="196">
        <v>5.9</v>
      </c>
      <c r="J32" s="196"/>
      <c r="K32" s="196"/>
      <c r="L32" s="196"/>
      <c r="M32" s="196"/>
      <c r="N32" s="196">
        <v>67.37</v>
      </c>
      <c r="O32" s="196"/>
      <c r="P32" s="196"/>
      <c r="Q32" s="196"/>
      <c r="R32" s="196"/>
    </row>
    <row r="33" spans="1:18">
      <c r="A33" s="814"/>
      <c r="B33" s="27" t="s">
        <v>86</v>
      </c>
      <c r="C33" s="196">
        <v>3.4982528399999988</v>
      </c>
      <c r="D33" s="196">
        <v>141.30000000000001</v>
      </c>
      <c r="E33" s="196"/>
      <c r="F33" s="196"/>
      <c r="G33" s="196"/>
      <c r="H33" s="196"/>
      <c r="I33" s="196">
        <v>105.8</v>
      </c>
      <c r="J33" s="196"/>
      <c r="K33" s="196"/>
      <c r="L33" s="196"/>
      <c r="M33" s="196"/>
      <c r="N33" s="196">
        <v>17.79</v>
      </c>
      <c r="O33" s="196"/>
      <c r="P33" s="196"/>
      <c r="Q33" s="196"/>
      <c r="R33" s="196"/>
    </row>
    <row r="34" spans="1:18">
      <c r="A34" s="814">
        <v>2015</v>
      </c>
      <c r="B34" s="28" t="s">
        <v>85</v>
      </c>
      <c r="C34" s="196"/>
      <c r="D34" s="198">
        <v>3.8</v>
      </c>
      <c r="E34" s="195"/>
      <c r="F34" s="196"/>
      <c r="G34" s="198"/>
      <c r="H34" s="196"/>
      <c r="I34" s="139"/>
      <c r="J34" s="139"/>
      <c r="K34" s="195"/>
      <c r="L34" s="196"/>
      <c r="M34" s="198"/>
      <c r="N34" s="195"/>
      <c r="O34" s="196"/>
      <c r="P34" s="195"/>
      <c r="Q34" s="195"/>
      <c r="R34" s="195"/>
    </row>
    <row r="35" spans="1:18">
      <c r="A35" s="814"/>
      <c r="B35" s="27" t="s">
        <v>86</v>
      </c>
      <c r="C35" s="196">
        <v>4.7257432600000007</v>
      </c>
      <c r="D35" s="198">
        <v>145.19999999999999</v>
      </c>
      <c r="E35" s="195"/>
      <c r="F35" s="196"/>
      <c r="G35" s="198"/>
      <c r="H35" s="196"/>
      <c r="I35" s="139"/>
      <c r="J35" s="139"/>
      <c r="K35" s="195"/>
      <c r="L35" s="196"/>
      <c r="M35" s="198"/>
      <c r="N35" s="195"/>
      <c r="O35" s="196"/>
      <c r="P35" s="195"/>
      <c r="Q35" s="195"/>
      <c r="R35" s="195"/>
    </row>
    <row r="36" spans="1:18">
      <c r="A36" s="17"/>
      <c r="B36" s="17"/>
      <c r="C36" s="17"/>
      <c r="D36" s="17"/>
      <c r="E36" s="17"/>
      <c r="F36" s="17"/>
      <c r="G36" s="17"/>
      <c r="H36" s="17"/>
      <c r="I36" s="17"/>
      <c r="J36" s="17"/>
      <c r="K36" s="17"/>
      <c r="L36" s="17"/>
      <c r="M36" s="17"/>
      <c r="N36" s="43"/>
      <c r="O36" s="17"/>
      <c r="P36" s="17"/>
      <c r="Q36" s="17"/>
      <c r="R36" s="17"/>
    </row>
    <row r="37" spans="1:18" s="17" customFormat="1" ht="13.8">
      <c r="A37" s="44" t="s">
        <v>18</v>
      </c>
      <c r="E37" s="43"/>
      <c r="F37" s="43"/>
      <c r="G37" s="43"/>
      <c r="H37" s="43"/>
      <c r="I37" s="43"/>
      <c r="J37" s="43"/>
      <c r="K37" s="43"/>
      <c r="L37" s="43"/>
      <c r="M37" s="43"/>
      <c r="N37" s="43"/>
    </row>
    <row r="38" spans="1:18" s="17" customFormat="1" ht="13.8">
      <c r="E38" s="43"/>
      <c r="F38" s="43"/>
      <c r="G38" s="43"/>
      <c r="H38" s="43"/>
      <c r="I38" s="43"/>
      <c r="J38" s="43"/>
      <c r="K38" s="43"/>
      <c r="L38" s="43"/>
      <c r="M38" s="43"/>
      <c r="N38" s="43"/>
    </row>
    <row r="39" spans="1:18" s="17" customFormat="1" ht="13.8">
      <c r="A39" s="41" t="s">
        <v>97</v>
      </c>
      <c r="F39" s="43"/>
      <c r="G39" s="43"/>
      <c r="H39" s="43"/>
      <c r="I39" s="43"/>
      <c r="J39" s="43"/>
      <c r="K39" s="43"/>
      <c r="L39" s="43"/>
      <c r="M39" s="43"/>
      <c r="N39" s="43"/>
    </row>
    <row r="40" spans="1:18">
      <c r="A40" s="43"/>
      <c r="B40" s="17"/>
      <c r="D40" s="17"/>
      <c r="E40" s="17"/>
      <c r="F40" s="17"/>
      <c r="G40" s="17"/>
      <c r="H40" s="17"/>
      <c r="I40" s="17"/>
      <c r="J40" s="17"/>
      <c r="K40" s="17"/>
      <c r="L40" s="17"/>
      <c r="M40" s="17"/>
      <c r="N40" s="17"/>
      <c r="O40" s="17"/>
      <c r="P40" s="17"/>
      <c r="Q40" s="17"/>
      <c r="R40" s="17"/>
    </row>
    <row r="41" spans="1:18">
      <c r="A41" s="53" t="s">
        <v>102</v>
      </c>
      <c r="B41" s="17"/>
      <c r="C41" s="17"/>
      <c r="D41" s="17"/>
      <c r="E41" s="17"/>
      <c r="F41" s="17"/>
      <c r="G41" s="17"/>
      <c r="H41" s="17"/>
      <c r="I41" s="17"/>
      <c r="J41" s="17"/>
      <c r="K41" s="17"/>
      <c r="L41" s="17"/>
      <c r="M41" s="17"/>
      <c r="N41" s="17"/>
      <c r="O41" s="17"/>
      <c r="P41" s="17"/>
      <c r="Q41" s="17"/>
      <c r="R41" s="17"/>
    </row>
    <row r="42" spans="1:18">
      <c r="A42" s="17"/>
      <c r="B42" s="17"/>
      <c r="C42" s="17"/>
      <c r="D42" s="17"/>
      <c r="E42" s="17"/>
      <c r="F42" s="17"/>
      <c r="G42" s="17"/>
      <c r="H42" s="17"/>
      <c r="I42" s="17"/>
      <c r="J42" s="17"/>
      <c r="K42" s="17"/>
      <c r="L42" s="17"/>
      <c r="M42" s="17"/>
      <c r="N42" s="17"/>
      <c r="O42" s="17"/>
      <c r="P42" s="17"/>
      <c r="Q42" s="17"/>
      <c r="R42" s="17"/>
    </row>
    <row r="43" spans="1:18">
      <c r="A43" s="17"/>
      <c r="B43" s="17"/>
      <c r="D43" s="17"/>
      <c r="E43" s="17"/>
      <c r="F43" s="17"/>
      <c r="G43" s="17"/>
      <c r="H43" s="17"/>
      <c r="I43" s="17"/>
      <c r="J43" s="17"/>
      <c r="K43" s="17"/>
      <c r="L43" s="17"/>
      <c r="M43" s="17"/>
      <c r="N43" s="17"/>
      <c r="O43" s="17"/>
      <c r="P43" s="17"/>
      <c r="Q43" s="17"/>
      <c r="R43" s="17"/>
    </row>
    <row r="44" spans="1:18">
      <c r="A44" s="17"/>
      <c r="B44" s="17"/>
      <c r="C44" s="17"/>
      <c r="D44" s="17"/>
      <c r="E44" s="17"/>
      <c r="F44" s="17"/>
      <c r="G44" s="17"/>
      <c r="H44" s="17"/>
      <c r="I44" s="17"/>
      <c r="J44" s="17"/>
      <c r="K44" s="17"/>
      <c r="L44" s="17"/>
      <c r="M44" s="17"/>
      <c r="N44" s="17"/>
      <c r="O44" s="17"/>
      <c r="P44" s="17"/>
      <c r="Q44" s="17"/>
      <c r="R44" s="17"/>
    </row>
  </sheetData>
  <mergeCells count="16">
    <mergeCell ref="A34:A35"/>
    <mergeCell ref="A32:A33"/>
    <mergeCell ref="A30:A31"/>
    <mergeCell ref="A14:A15"/>
    <mergeCell ref="A4:A5"/>
    <mergeCell ref="A6:A7"/>
    <mergeCell ref="A8:A9"/>
    <mergeCell ref="A10:A11"/>
    <mergeCell ref="A12:A13"/>
    <mergeCell ref="A28:A29"/>
    <mergeCell ref="A16:A17"/>
    <mergeCell ref="A18:A19"/>
    <mergeCell ref="A20:A21"/>
    <mergeCell ref="A22:A23"/>
    <mergeCell ref="A24:A25"/>
    <mergeCell ref="A26:A27"/>
  </mergeCells>
  <conditionalFormatting sqref="E32:H35 K32:K35 N34:N35 P34:R35">
    <cfRule type="expression" dxfId="2" priority="21" stopIfTrue="1">
      <formula>ISNA(ACTIVECELL)</formula>
    </cfRule>
  </conditionalFormatting>
  <conditionalFormatting sqref="J32:J33">
    <cfRule type="expression" dxfId="1" priority="27" stopIfTrue="1">
      <formula>ISNA(ACTIVECELL)</formula>
    </cfRule>
  </conditionalFormatting>
  <conditionalFormatting sqref="M32:M33">
    <cfRule type="expression" dxfId="0" priority="25" stopIfTrue="1">
      <formula>ISNA(ACTIVECELL)</formula>
    </cfRule>
  </conditionalFormatting>
  <hyperlinks>
    <hyperlink ref="T3" location="Content!A1" display="Back to content page" xr:uid="{00000000-0004-0000-4601-000000000000}"/>
  </hyperlinks>
  <pageMargins left="0.7" right="0.7" top="0.75" bottom="0.75" header="0.3" footer="0.3"/>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1-000000000000}">
  <sheetPr codeName="Sheet333">
    <pageSetUpPr fitToPage="1"/>
  </sheetPr>
  <dimension ref="B8:K12"/>
  <sheetViews>
    <sheetView topLeftCell="A4" workbookViewId="0">
      <selection activeCell="D126" sqref="A1:XFD1048576"/>
    </sheetView>
  </sheetViews>
  <sheetFormatPr defaultColWidth="9.21875" defaultRowHeight="14.4"/>
  <cols>
    <col min="2" max="2" width="9.77734375" customWidth="1"/>
  </cols>
  <sheetData>
    <row r="8" spans="2:11" ht="58.8">
      <c r="B8" s="748">
        <v>5</v>
      </c>
      <c r="C8" s="748"/>
      <c r="D8" s="748"/>
      <c r="E8" s="748"/>
      <c r="F8" s="748"/>
      <c r="G8" s="748"/>
      <c r="H8" s="748"/>
      <c r="I8" s="748"/>
      <c r="J8" s="748"/>
      <c r="K8" s="748"/>
    </row>
    <row r="9" spans="2:11" ht="58.8">
      <c r="B9" s="748" t="s">
        <v>494</v>
      </c>
      <c r="C9" s="748"/>
      <c r="D9" s="748"/>
      <c r="E9" s="748"/>
      <c r="F9" s="748"/>
      <c r="G9" s="748"/>
      <c r="H9" s="748"/>
      <c r="I9" s="748"/>
      <c r="J9" s="748"/>
      <c r="K9" s="748"/>
    </row>
    <row r="10" spans="2:11" ht="58.8">
      <c r="B10" s="748" t="s">
        <v>495</v>
      </c>
      <c r="C10" s="748"/>
      <c r="D10" s="748"/>
      <c r="E10" s="748"/>
      <c r="F10" s="748"/>
      <c r="G10" s="748"/>
      <c r="H10" s="748"/>
      <c r="I10" s="748"/>
      <c r="J10" s="748"/>
      <c r="K10" s="748"/>
    </row>
    <row r="11" spans="2:11" ht="58.8">
      <c r="B11" s="748" t="s">
        <v>496</v>
      </c>
      <c r="C11" s="748"/>
      <c r="D11" s="748"/>
      <c r="E11" s="748"/>
      <c r="F11" s="748"/>
      <c r="G11" s="748"/>
      <c r="H11" s="748"/>
      <c r="I11" s="748"/>
      <c r="J11" s="748"/>
      <c r="K11" s="748"/>
    </row>
    <row r="12" spans="2:11" ht="58.8">
      <c r="B12" s="748" t="s">
        <v>497</v>
      </c>
      <c r="C12" s="748"/>
      <c r="D12" s="748"/>
      <c r="E12" s="748"/>
      <c r="F12" s="748"/>
      <c r="G12" s="748"/>
      <c r="H12" s="748"/>
      <c r="I12" s="748"/>
      <c r="J12" s="748"/>
      <c r="K12" s="748"/>
    </row>
  </sheetData>
  <mergeCells count="5">
    <mergeCell ref="B8:K8"/>
    <mergeCell ref="B9:K9"/>
    <mergeCell ref="B10:K10"/>
    <mergeCell ref="B11:K11"/>
    <mergeCell ref="B12:K12"/>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1-000000000000}">
  <sheetPr codeName="Sheet334"/>
  <dimension ref="A1:AM53"/>
  <sheetViews>
    <sheetView topLeftCell="A35" workbookViewId="0">
      <selection activeCell="E53" sqref="E53"/>
    </sheetView>
  </sheetViews>
  <sheetFormatPr defaultColWidth="9.21875" defaultRowHeight="14.4"/>
  <cols>
    <col min="1" max="1" width="29.21875" customWidth="1"/>
    <col min="2" max="2" width="35" customWidth="1"/>
    <col min="3" max="35" width="9" customWidth="1"/>
    <col min="38" max="38" width="17.5546875" customWidth="1"/>
  </cols>
  <sheetData>
    <row r="1" spans="1:39">
      <c r="A1" s="18" t="s">
        <v>2802</v>
      </c>
    </row>
    <row r="2" spans="1:39">
      <c r="B2" s="116"/>
    </row>
    <row r="3" spans="1:39" ht="15" customHeight="1">
      <c r="A3" s="887" t="s">
        <v>14</v>
      </c>
      <c r="B3" s="888" t="s">
        <v>213</v>
      </c>
      <c r="C3" s="890" t="s">
        <v>212</v>
      </c>
      <c r="D3" s="891"/>
      <c r="E3" s="891"/>
      <c r="F3" s="891"/>
      <c r="G3" s="891"/>
      <c r="H3" s="891"/>
      <c r="I3" s="891"/>
      <c r="J3" s="891"/>
      <c r="K3" s="891"/>
      <c r="L3" s="891"/>
      <c r="M3" s="891"/>
      <c r="N3" s="891"/>
      <c r="O3" s="891"/>
      <c r="P3" s="891"/>
      <c r="Q3" s="891"/>
      <c r="R3" s="891"/>
      <c r="S3" s="891"/>
      <c r="T3" s="891"/>
      <c r="U3" s="891"/>
      <c r="V3" s="891"/>
      <c r="W3" s="891"/>
      <c r="X3" s="891"/>
      <c r="Y3" s="891"/>
      <c r="Z3" s="891"/>
      <c r="AA3" s="891"/>
      <c r="AB3" s="891"/>
      <c r="AC3" s="891"/>
      <c r="AD3" s="891"/>
      <c r="AE3" s="891"/>
      <c r="AF3" s="891"/>
      <c r="AG3" s="891"/>
      <c r="AH3" s="891"/>
      <c r="AI3" s="506"/>
    </row>
    <row r="4" spans="1:39" ht="15" customHeight="1">
      <c r="A4" s="887"/>
      <c r="B4" s="888"/>
      <c r="C4" s="117">
        <v>1990</v>
      </c>
      <c r="D4" s="117">
        <v>1991</v>
      </c>
      <c r="E4" s="117">
        <v>1992</v>
      </c>
      <c r="F4" s="117">
        <v>1993</v>
      </c>
      <c r="G4" s="117">
        <v>1994</v>
      </c>
      <c r="H4" s="117">
        <v>1995</v>
      </c>
      <c r="I4" s="117">
        <v>1996</v>
      </c>
      <c r="J4" s="117">
        <v>1997</v>
      </c>
      <c r="K4" s="117">
        <v>1998</v>
      </c>
      <c r="L4" s="117">
        <v>1999</v>
      </c>
      <c r="M4" s="117">
        <v>2000</v>
      </c>
      <c r="N4" s="117">
        <v>2001</v>
      </c>
      <c r="O4" s="117">
        <v>2002</v>
      </c>
      <c r="P4" s="117">
        <v>2003</v>
      </c>
      <c r="Q4" s="117">
        <v>2004</v>
      </c>
      <c r="R4" s="117">
        <v>2005</v>
      </c>
      <c r="S4" s="117">
        <v>2006</v>
      </c>
      <c r="T4" s="117">
        <v>2007</v>
      </c>
      <c r="U4" s="117">
        <v>2008</v>
      </c>
      <c r="V4" s="117">
        <v>2009</v>
      </c>
      <c r="W4" s="117">
        <v>2010</v>
      </c>
      <c r="X4" s="117">
        <v>2011</v>
      </c>
      <c r="Y4" s="117">
        <v>2012</v>
      </c>
      <c r="Z4" s="117">
        <v>2013</v>
      </c>
      <c r="AA4" s="117">
        <v>2014</v>
      </c>
      <c r="AB4" s="117">
        <v>2015</v>
      </c>
      <c r="AC4" s="117">
        <v>2016</v>
      </c>
      <c r="AD4" s="117">
        <v>2017</v>
      </c>
      <c r="AE4" s="117">
        <v>2018</v>
      </c>
      <c r="AF4" s="117">
        <v>2019</v>
      </c>
      <c r="AG4" s="117">
        <v>2020</v>
      </c>
      <c r="AH4" s="117">
        <v>2021</v>
      </c>
      <c r="AI4" s="117">
        <v>2022</v>
      </c>
      <c r="AK4" s="1" t="s">
        <v>528</v>
      </c>
      <c r="AL4" s="44"/>
      <c r="AM4" s="44"/>
    </row>
    <row r="5" spans="1:39" ht="15" customHeight="1">
      <c r="A5" s="889" t="s">
        <v>13</v>
      </c>
      <c r="B5" s="118" t="s">
        <v>214</v>
      </c>
      <c r="C5" s="531">
        <v>6.56</v>
      </c>
      <c r="D5" s="531">
        <v>6.67</v>
      </c>
      <c r="E5" s="531">
        <v>6.88</v>
      </c>
      <c r="F5" s="531">
        <v>9.27</v>
      </c>
      <c r="G5" s="531">
        <v>11.3</v>
      </c>
      <c r="H5" s="531">
        <v>12.72</v>
      </c>
      <c r="I5" s="531">
        <v>15.44</v>
      </c>
      <c r="J5" s="531">
        <v>16.16</v>
      </c>
      <c r="K5" s="531">
        <v>16.77</v>
      </c>
      <c r="L5" s="531">
        <v>17.61</v>
      </c>
      <c r="M5" s="531">
        <v>16.2</v>
      </c>
      <c r="N5" s="531">
        <v>15.96</v>
      </c>
      <c r="O5" s="531">
        <v>15.689999580383301</v>
      </c>
      <c r="P5" s="531">
        <v>16.7600002288818</v>
      </c>
      <c r="Q5" s="531">
        <v>17.450000762939499</v>
      </c>
      <c r="R5" s="531">
        <v>15.810000419616699</v>
      </c>
      <c r="S5" s="531">
        <v>16.559999465942401</v>
      </c>
      <c r="T5" s="531">
        <v>16.969999313354499</v>
      </c>
      <c r="U5" s="531">
        <v>19.280000686645501</v>
      </c>
      <c r="V5" s="531">
        <v>21.149999618530298</v>
      </c>
      <c r="W5" s="531">
        <v>22.799999237060501</v>
      </c>
      <c r="X5" s="531">
        <v>23.870000839233398</v>
      </c>
      <c r="Y5" s="531">
        <v>23.870000839233398</v>
      </c>
      <c r="Z5" s="531">
        <v>26.959999084472699</v>
      </c>
      <c r="AA5" s="531">
        <v>29.629999160766602</v>
      </c>
      <c r="AB5" s="531">
        <v>31.649999618530298</v>
      </c>
      <c r="AC5" s="531">
        <v>29.7600002288818</v>
      </c>
      <c r="AD5" s="531">
        <v>24.25</v>
      </c>
      <c r="AE5" s="531">
        <v>23.959999084472699</v>
      </c>
      <c r="AF5" s="531">
        <v>25.209999084472699</v>
      </c>
      <c r="AG5" s="531"/>
      <c r="AH5" s="531"/>
      <c r="AI5" s="531"/>
      <c r="AJ5" s="26"/>
      <c r="AM5" s="1"/>
    </row>
    <row r="6" spans="1:39" ht="15" customHeight="1">
      <c r="A6" s="889"/>
      <c r="B6" s="118" t="s">
        <v>215</v>
      </c>
      <c r="C6" s="531">
        <v>0.55366195477273905</v>
      </c>
      <c r="D6" s="531">
        <v>0.54453864881428948</v>
      </c>
      <c r="E6" s="531">
        <v>0.54355722334221168</v>
      </c>
      <c r="F6" s="531">
        <v>0.70898422980450393</v>
      </c>
      <c r="G6" s="531">
        <v>0.83680440541233236</v>
      </c>
      <c r="H6" s="531">
        <v>0.91214148519150495</v>
      </c>
      <c r="I6" s="531">
        <v>1.0721684648866912</v>
      </c>
      <c r="J6" s="531">
        <v>1.0866369742216897</v>
      </c>
      <c r="K6" s="531">
        <v>1.0918253079507279</v>
      </c>
      <c r="L6" s="531">
        <v>1.1098596566392958</v>
      </c>
      <c r="M6" s="531">
        <v>0.98807738256105637</v>
      </c>
      <c r="N6" s="531">
        <v>0.94182890544905262</v>
      </c>
      <c r="O6" s="531">
        <v>0.89557767160891422</v>
      </c>
      <c r="P6" s="531">
        <v>0.9248694369052699</v>
      </c>
      <c r="Q6" s="531">
        <v>0.93026294843014279</v>
      </c>
      <c r="R6" s="531">
        <v>0.81353929099392475</v>
      </c>
      <c r="S6" s="531">
        <v>0.82184007646400326</v>
      </c>
      <c r="T6" s="531">
        <v>0.81175350787331568</v>
      </c>
      <c r="U6" s="531">
        <v>0.88865800876478107</v>
      </c>
      <c r="V6" s="531">
        <v>0.93940398340742925</v>
      </c>
      <c r="W6" s="531">
        <v>0.97618419761790065</v>
      </c>
      <c r="X6" s="531">
        <v>0.98552231191195439</v>
      </c>
      <c r="Y6" s="531">
        <v>0.95069587945771694</v>
      </c>
      <c r="Z6" s="531">
        <v>1.0362938519125542</v>
      </c>
      <c r="AA6" s="531">
        <v>1.0997791110765649</v>
      </c>
      <c r="AB6" s="531">
        <v>1.1350440504156916</v>
      </c>
      <c r="AC6" s="531">
        <v>1.0318113478889162</v>
      </c>
      <c r="AD6" s="531">
        <v>0.81330073020319538</v>
      </c>
      <c r="AE6" s="531">
        <v>0.77767493441200042</v>
      </c>
      <c r="AF6" s="531">
        <v>0.79213706945762552</v>
      </c>
      <c r="AG6" s="531"/>
      <c r="AH6" s="531"/>
      <c r="AI6" s="531"/>
      <c r="AK6" s="33"/>
    </row>
    <row r="7" spans="1:39" ht="15" customHeight="1">
      <c r="A7" s="889" t="s">
        <v>12</v>
      </c>
      <c r="B7" s="118" t="s">
        <v>214</v>
      </c>
      <c r="C7" s="531">
        <v>2.81</v>
      </c>
      <c r="D7" s="531">
        <v>2.73</v>
      </c>
      <c r="E7" s="531">
        <v>3.3</v>
      </c>
      <c r="F7" s="531">
        <v>3.25</v>
      </c>
      <c r="G7" s="531">
        <v>3.08</v>
      </c>
      <c r="H7" s="531">
        <v>3.19</v>
      </c>
      <c r="I7" s="531">
        <v>2.92</v>
      </c>
      <c r="J7" s="531">
        <v>3.07</v>
      </c>
      <c r="K7" s="531">
        <v>3.68</v>
      </c>
      <c r="L7" s="531">
        <v>3.86</v>
      </c>
      <c r="M7" s="531">
        <v>4.03</v>
      </c>
      <c r="N7" s="531">
        <v>3.87</v>
      </c>
      <c r="O7" s="531">
        <v>4.0300002098083505</v>
      </c>
      <c r="P7" s="531">
        <v>3.9200000762939498</v>
      </c>
      <c r="Q7" s="531">
        <v>3.9700000286102299</v>
      </c>
      <c r="R7" s="531">
        <v>4.2800002098083496</v>
      </c>
      <c r="S7" s="531">
        <v>4.0900001525878897</v>
      </c>
      <c r="T7" s="531">
        <v>4.3200001716613796</v>
      </c>
      <c r="U7" s="531">
        <v>4.3899998664856001</v>
      </c>
      <c r="V7" s="531">
        <v>4.1900000572204599</v>
      </c>
      <c r="W7" s="531">
        <v>3.3699998855590803</v>
      </c>
      <c r="X7" s="531">
        <v>3.8800001144409197</v>
      </c>
      <c r="Y7" s="531">
        <v>3.4100000858306898</v>
      </c>
      <c r="Z7" s="531">
        <v>5.4200000762939498</v>
      </c>
      <c r="AA7" s="531">
        <v>6.9899997711181605</v>
      </c>
      <c r="AB7" s="531">
        <v>6.9499998092651403</v>
      </c>
      <c r="AC7" s="531">
        <v>6.6300001144409197</v>
      </c>
      <c r="AD7" s="531">
        <v>7.3299999237060502</v>
      </c>
      <c r="AE7" s="531">
        <v>7.3099999427795401</v>
      </c>
      <c r="AF7" s="531">
        <v>7.25</v>
      </c>
      <c r="AG7" s="531"/>
      <c r="AH7" s="531"/>
      <c r="AI7" s="531"/>
    </row>
    <row r="8" spans="1:39" ht="15" customHeight="1">
      <c r="A8" s="889"/>
      <c r="B8" s="118" t="s">
        <v>215</v>
      </c>
      <c r="C8" s="531">
        <v>2.1837862034449422</v>
      </c>
      <c r="D8" s="531">
        <v>2.0583252470555773</v>
      </c>
      <c r="E8" s="531">
        <v>2.4201692505029184</v>
      </c>
      <c r="F8" s="531">
        <v>2.3229052754965656</v>
      </c>
      <c r="G8" s="531">
        <v>2.1477468531673338</v>
      </c>
      <c r="H8" s="531">
        <v>2.1712895622231008</v>
      </c>
      <c r="I8" s="531">
        <v>1.9405552114540607</v>
      </c>
      <c r="J8" s="531">
        <v>1.9929577830519389</v>
      </c>
      <c r="K8" s="531">
        <v>2.3352817282607798</v>
      </c>
      <c r="L8" s="531">
        <v>2.3971284140449369</v>
      </c>
      <c r="M8" s="531">
        <v>2.4523331546314715</v>
      </c>
      <c r="N8" s="531">
        <v>2.3108975239360019</v>
      </c>
      <c r="O8" s="531">
        <v>2.3641398196849832</v>
      </c>
      <c r="P8" s="531">
        <v>2.260164586273969</v>
      </c>
      <c r="Q8" s="531">
        <v>2.2486127580794184</v>
      </c>
      <c r="R8" s="531">
        <v>2.3789977915388558</v>
      </c>
      <c r="S8" s="531">
        <v>2.2277769197896249</v>
      </c>
      <c r="T8" s="531">
        <v>2.3034374385677419</v>
      </c>
      <c r="U8" s="531">
        <v>2.2916670319860351</v>
      </c>
      <c r="V8" s="531">
        <v>2.1448737044223098</v>
      </c>
      <c r="W8" s="531">
        <v>1.6959336268719838</v>
      </c>
      <c r="X8" s="531">
        <v>1.9251704690970057</v>
      </c>
      <c r="Y8" s="531">
        <v>1.671936659505298</v>
      </c>
      <c r="Z8" s="531">
        <v>2.6278138462001421</v>
      </c>
      <c r="AA8" s="531">
        <v>3.3467088880825848</v>
      </c>
      <c r="AB8" s="531">
        <v>3.2771949705972609</v>
      </c>
      <c r="AC8" s="531">
        <v>3.0695510790610414</v>
      </c>
      <c r="AD8" s="531">
        <v>3.3241484301248798</v>
      </c>
      <c r="AE8" s="531">
        <v>3.2430269121457083</v>
      </c>
      <c r="AF8" s="531">
        <v>3.147107070659716</v>
      </c>
      <c r="AG8" s="531"/>
      <c r="AH8" s="531"/>
      <c r="AI8" s="531"/>
    </row>
    <row r="9" spans="1:39" ht="15" customHeight="1">
      <c r="A9" s="889" t="s">
        <v>483</v>
      </c>
      <c r="B9" s="118" t="s">
        <v>214</v>
      </c>
      <c r="C9" s="531">
        <v>7.0000000000000007E-2</v>
      </c>
      <c r="D9" s="531">
        <v>7.0000000000000007E-2</v>
      </c>
      <c r="E9" s="531">
        <v>7.0000000000000007E-2</v>
      </c>
      <c r="F9" s="531">
        <v>7.0000000000000007E-2</v>
      </c>
      <c r="G9" s="531">
        <v>7.0000000000000007E-2</v>
      </c>
      <c r="H9" s="531">
        <v>0.08</v>
      </c>
      <c r="I9" s="531">
        <v>0.08</v>
      </c>
      <c r="J9" s="531">
        <v>0.08</v>
      </c>
      <c r="K9" s="531">
        <v>0.09</v>
      </c>
      <c r="L9" s="531">
        <v>0.1</v>
      </c>
      <c r="M9" s="531">
        <v>0.1</v>
      </c>
      <c r="N9" s="531">
        <v>0.11</v>
      </c>
      <c r="O9" s="531">
        <v>0.10999999940395401</v>
      </c>
      <c r="P9" s="531">
        <v>0.140000000596046</v>
      </c>
      <c r="Q9" s="531">
        <v>0.15000000596046401</v>
      </c>
      <c r="R9" s="531">
        <v>0.15000000596046401</v>
      </c>
      <c r="S9" s="531">
        <v>0.17000000178813901</v>
      </c>
      <c r="T9" s="531">
        <v>0.10999999940395401</v>
      </c>
      <c r="U9" s="531">
        <v>0.10999999940395401</v>
      </c>
      <c r="V9" s="531">
        <v>0.140000000596046</v>
      </c>
      <c r="W9" s="531">
        <v>0.17000000178813901</v>
      </c>
      <c r="X9" s="531">
        <v>0.15000000596046401</v>
      </c>
      <c r="Y9" s="531">
        <v>0.15999999642372101</v>
      </c>
      <c r="Z9" s="531">
        <v>0.18999999761581401</v>
      </c>
      <c r="AA9" s="531">
        <v>0.17000000178813901</v>
      </c>
      <c r="AB9" s="531">
        <v>0.18999999761581401</v>
      </c>
      <c r="AC9" s="531">
        <v>0.21999999880790699</v>
      </c>
      <c r="AD9" s="531">
        <v>0.28000000119209301</v>
      </c>
      <c r="AE9" s="531">
        <v>0.30000001192092901</v>
      </c>
      <c r="AF9" s="531">
        <v>0.31999999284744302</v>
      </c>
      <c r="AG9" s="531"/>
      <c r="AH9" s="531"/>
      <c r="AI9" s="531"/>
    </row>
    <row r="10" spans="1:39" ht="15" customHeight="1">
      <c r="A10" s="889"/>
      <c r="B10" s="118" t="s">
        <v>215</v>
      </c>
      <c r="C10" s="531">
        <v>0.1700688535901535</v>
      </c>
      <c r="D10" s="531">
        <v>0.16514380486608016</v>
      </c>
      <c r="E10" s="531">
        <v>0.16038345392641606</v>
      </c>
      <c r="F10" s="531">
        <v>0.15580831126048925</v>
      </c>
      <c r="G10" s="531">
        <v>0.15142337976983647</v>
      </c>
      <c r="H10" s="531">
        <v>0.16828146758267878</v>
      </c>
      <c r="I10" s="531">
        <v>0.16372473778459962</v>
      </c>
      <c r="J10" s="531">
        <v>0.15937683656901516</v>
      </c>
      <c r="K10" s="531">
        <v>0.17462775184232279</v>
      </c>
      <c r="L10" s="531">
        <v>0.18908846125482884</v>
      </c>
      <c r="M10" s="531">
        <v>0.18438005892786682</v>
      </c>
      <c r="N10" s="531">
        <v>0.19787909587242197</v>
      </c>
      <c r="O10" s="531">
        <v>0.19315867002169348</v>
      </c>
      <c r="P10" s="531">
        <v>0.24004951980845074</v>
      </c>
      <c r="Q10" s="531">
        <v>0.25115952976318001</v>
      </c>
      <c r="R10" s="531">
        <v>0.24524832366313346</v>
      </c>
      <c r="S10" s="531">
        <v>0.27138038716105628</v>
      </c>
      <c r="T10" s="531">
        <v>0.17143997014443663</v>
      </c>
      <c r="U10" s="531">
        <v>0.16736987282012761</v>
      </c>
      <c r="V10" s="531">
        <v>0.20794622005172808</v>
      </c>
      <c r="W10" s="531">
        <v>0.24648541065649071</v>
      </c>
      <c r="X10" s="531">
        <v>0.21229079586466604</v>
      </c>
      <c r="Y10" s="531">
        <v>0.22103568541609417</v>
      </c>
      <c r="Z10" s="531">
        <v>0.25623355232196693</v>
      </c>
      <c r="AA10" s="531">
        <v>0.22386389310912574</v>
      </c>
      <c r="AB10" s="531">
        <v>0.24439341889137231</v>
      </c>
      <c r="AC10" s="531">
        <v>0.27652190594975473</v>
      </c>
      <c r="AD10" s="531">
        <v>0.34402683555774488</v>
      </c>
      <c r="AE10" s="531">
        <v>0.36043744118373539</v>
      </c>
      <c r="AF10" s="531">
        <v>0.37607636330322336</v>
      </c>
      <c r="AG10" s="531"/>
      <c r="AH10" s="531"/>
      <c r="AI10" s="531"/>
    </row>
    <row r="11" spans="1:39">
      <c r="A11" s="892" t="s">
        <v>89</v>
      </c>
      <c r="B11" s="118" t="s">
        <v>214</v>
      </c>
      <c r="C11" s="531">
        <v>3.18</v>
      </c>
      <c r="D11" s="531">
        <v>1.74</v>
      </c>
      <c r="E11" s="531">
        <v>1.48</v>
      </c>
      <c r="F11" s="531">
        <v>1.9</v>
      </c>
      <c r="G11" s="531">
        <v>2.21</v>
      </c>
      <c r="H11" s="531">
        <v>2.11</v>
      </c>
      <c r="I11" s="531">
        <v>2.27</v>
      </c>
      <c r="J11" s="531">
        <v>2.27</v>
      </c>
      <c r="K11" s="531">
        <v>2.2799999999999998</v>
      </c>
      <c r="L11" s="531">
        <v>2.09</v>
      </c>
      <c r="M11" s="531">
        <v>1.63</v>
      </c>
      <c r="N11" s="531">
        <v>1.57</v>
      </c>
      <c r="O11" s="531">
        <v>1.6499999761581401</v>
      </c>
      <c r="P11" s="531">
        <v>2</v>
      </c>
      <c r="Q11" s="531">
        <v>1.9400000572204599</v>
      </c>
      <c r="R11" s="531">
        <v>2.21000003814697</v>
      </c>
      <c r="S11" s="531">
        <v>2.2799999713897701</v>
      </c>
      <c r="T11" s="531">
        <v>2.4700000286102299</v>
      </c>
      <c r="U11" s="531">
        <v>2.5499999523162802</v>
      </c>
      <c r="V11" s="531">
        <v>2.5</v>
      </c>
      <c r="W11" s="531">
        <v>2.6500000953674299</v>
      </c>
      <c r="X11" s="531">
        <v>3.0199999809265101</v>
      </c>
      <c r="Y11" s="531">
        <v>2.8299999237060502</v>
      </c>
      <c r="Z11" s="531">
        <v>3.96000003814697</v>
      </c>
      <c r="AA11" s="531">
        <v>5.1399998664856001</v>
      </c>
      <c r="AB11" s="531">
        <v>3.2300000190734899</v>
      </c>
      <c r="AC11" s="531">
        <v>2.4200000762939498</v>
      </c>
      <c r="AD11" s="531">
        <v>2.8499999046325701</v>
      </c>
      <c r="AE11" s="531">
        <v>3.1199998855590803</v>
      </c>
      <c r="AF11" s="531">
        <v>3.21000003814697</v>
      </c>
      <c r="AG11" s="531"/>
      <c r="AH11" s="531"/>
      <c r="AI11" s="531"/>
    </row>
    <row r="12" spans="1:39">
      <c r="A12" s="892"/>
      <c r="B12" s="118" t="s">
        <v>215</v>
      </c>
      <c r="C12" s="531">
        <v>9.1875589011367526E-2</v>
      </c>
      <c r="D12" s="531">
        <v>4.8456844445731673E-2</v>
      </c>
      <c r="E12" s="531">
        <v>3.9642237378949549E-2</v>
      </c>
      <c r="F12" s="531">
        <v>4.8949095130891816E-2</v>
      </c>
      <c r="G12" s="531">
        <v>5.4902776994881844E-2</v>
      </c>
      <c r="H12" s="531">
        <v>5.0750141204450934E-2</v>
      </c>
      <c r="I12" s="531">
        <v>5.3090425226006759E-2</v>
      </c>
      <c r="J12" s="531">
        <v>5.1794330145411328E-2</v>
      </c>
      <c r="K12" s="531">
        <v>5.083615667239718E-2</v>
      </c>
      <c r="L12" s="531">
        <v>4.5514318880940097E-2</v>
      </c>
      <c r="M12" s="531">
        <v>3.4602935560205605E-2</v>
      </c>
      <c r="N12" s="531">
        <v>3.2418904111365415E-2</v>
      </c>
      <c r="O12" s="531">
        <v>3.3084915266686277E-2</v>
      </c>
      <c r="P12" s="531">
        <v>3.8891148788726418E-2</v>
      </c>
      <c r="Q12" s="531">
        <v>3.6556272891748641E-2</v>
      </c>
      <c r="R12" s="531">
        <v>4.0338851423086568E-2</v>
      </c>
      <c r="S12" s="531">
        <v>4.0298315911966455E-2</v>
      </c>
      <c r="T12" s="531">
        <v>4.2255675482202347E-2</v>
      </c>
      <c r="U12" s="531">
        <v>4.2210718598039321E-2</v>
      </c>
      <c r="V12" s="531">
        <v>4.0032941025456917E-2</v>
      </c>
      <c r="W12" s="531">
        <v>4.1044639875619411E-2</v>
      </c>
      <c r="X12" s="531">
        <v>4.5239954305945768E-2</v>
      </c>
      <c r="Y12" s="531">
        <v>4.1002161881871932E-2</v>
      </c>
      <c r="Z12" s="531">
        <v>5.5494204165010531E-2</v>
      </c>
      <c r="AA12" s="531">
        <v>6.9678431542336869E-2</v>
      </c>
      <c r="AB12" s="531">
        <v>4.2363693950846076E-2</v>
      </c>
      <c r="AC12" s="531">
        <v>3.0714897807526873E-2</v>
      </c>
      <c r="AD12" s="531">
        <v>3.501281505478087E-2</v>
      </c>
      <c r="AE12" s="531">
        <v>3.7112771461009011E-2</v>
      </c>
      <c r="AF12" s="531">
        <v>3.6985586246502847E-2</v>
      </c>
      <c r="AG12" s="531"/>
      <c r="AH12" s="531"/>
      <c r="AI12" s="531"/>
    </row>
    <row r="13" spans="1:39" ht="15" customHeight="1">
      <c r="A13" s="889" t="s">
        <v>482</v>
      </c>
      <c r="B13" s="118" t="s">
        <v>214</v>
      </c>
      <c r="C13" s="531">
        <v>0.56000000000000005</v>
      </c>
      <c r="D13" s="531">
        <v>0.56000000000000005</v>
      </c>
      <c r="E13" s="531">
        <v>0.57999999999999996</v>
      </c>
      <c r="F13" s="531">
        <v>0.59</v>
      </c>
      <c r="G13" s="531">
        <v>0.61</v>
      </c>
      <c r="H13" s="531">
        <v>0.63</v>
      </c>
      <c r="I13" s="531">
        <v>0.46</v>
      </c>
      <c r="J13" s="531">
        <v>0.59</v>
      </c>
      <c r="K13" s="531">
        <v>0.62</v>
      </c>
      <c r="L13" s="531">
        <v>0.68</v>
      </c>
      <c r="M13" s="531">
        <v>0.69</v>
      </c>
      <c r="N13" s="531">
        <v>0.61</v>
      </c>
      <c r="O13" s="531">
        <v>0.62000000476837203</v>
      </c>
      <c r="P13" s="531">
        <v>0.62999999523162797</v>
      </c>
      <c r="Q13" s="531">
        <v>0.62999999523162797</v>
      </c>
      <c r="R13" s="531">
        <v>0.66000002622604403</v>
      </c>
      <c r="S13" s="531">
        <v>0.64999997615814198</v>
      </c>
      <c r="T13" s="531">
        <v>0.66000002622604403</v>
      </c>
      <c r="U13" s="531">
        <v>0.62999999523162797</v>
      </c>
      <c r="V13" s="531">
        <v>0.69999998807907104</v>
      </c>
      <c r="W13" s="531">
        <v>0.64999997615814198</v>
      </c>
      <c r="X13" s="531">
        <v>0.66000002622604403</v>
      </c>
      <c r="Y13" s="531">
        <v>0.68000000715255704</v>
      </c>
      <c r="Z13" s="531">
        <v>0.75</v>
      </c>
      <c r="AA13" s="531">
        <v>0.75</v>
      </c>
      <c r="AB13" s="531">
        <v>0.769999980926514</v>
      </c>
      <c r="AC13" s="531">
        <v>0.83999997377395597</v>
      </c>
      <c r="AD13" s="531">
        <v>0.88999998569488503</v>
      </c>
      <c r="AE13" s="531">
        <v>0.91000002622604403</v>
      </c>
      <c r="AF13" s="531">
        <v>0.95999997854232799</v>
      </c>
      <c r="AG13" s="531"/>
      <c r="AH13" s="531"/>
      <c r="AI13" s="531"/>
    </row>
    <row r="14" spans="1:39" ht="15" customHeight="1">
      <c r="A14" s="889"/>
      <c r="B14" s="118" t="s">
        <v>215</v>
      </c>
      <c r="C14" s="531">
        <v>0.68091480904595314</v>
      </c>
      <c r="D14" s="531">
        <v>0.66251255520445018</v>
      </c>
      <c r="E14" s="531">
        <v>0.668977329742386</v>
      </c>
      <c r="F14" s="531">
        <v>0.66463446231071999</v>
      </c>
      <c r="G14" s="531">
        <v>0.67208595648849412</v>
      </c>
      <c r="H14" s="531">
        <v>0.67973190510511028</v>
      </c>
      <c r="I14" s="531">
        <v>0.48651198405932911</v>
      </c>
      <c r="J14" s="531">
        <v>0.61240419507253352</v>
      </c>
      <c r="K14" s="531">
        <v>0.63270341925173634</v>
      </c>
      <c r="L14" s="531">
        <v>0.68403237082601942</v>
      </c>
      <c r="M14" s="531">
        <v>0.68627216957486925</v>
      </c>
      <c r="N14" s="531">
        <v>0.60181056187401838</v>
      </c>
      <c r="O14" s="531">
        <v>0.60840740997863907</v>
      </c>
      <c r="P14" s="531">
        <v>0.61595860291947568</v>
      </c>
      <c r="Q14" s="531">
        <v>0.6138633688545484</v>
      </c>
      <c r="R14" s="531">
        <v>0.64041920891351334</v>
      </c>
      <c r="S14" s="531">
        <v>0.6273555766200416</v>
      </c>
      <c r="T14" s="531">
        <v>0.63300186373584644</v>
      </c>
      <c r="U14" s="531">
        <v>0.60002971121582016</v>
      </c>
      <c r="V14" s="531">
        <v>0.66196230983153159</v>
      </c>
      <c r="W14" s="531">
        <v>0.61041974920024866</v>
      </c>
      <c r="X14" s="531">
        <v>0.61565501140924739</v>
      </c>
      <c r="Y14" s="531">
        <v>0.63004675053628756</v>
      </c>
      <c r="Z14" s="531">
        <v>0.69007207112710856</v>
      </c>
      <c r="AA14" s="531">
        <v>0.68491774594483035</v>
      </c>
      <c r="AB14" s="531">
        <v>0.69743974476106263</v>
      </c>
      <c r="AC14" s="531">
        <v>0.75404353504054411</v>
      </c>
      <c r="AD14" s="531">
        <v>0.79124613773629371</v>
      </c>
      <c r="AE14" s="531">
        <v>0.80086319516775351</v>
      </c>
      <c r="AF14" s="531">
        <v>0.83614004522326946</v>
      </c>
      <c r="AG14" s="531"/>
      <c r="AH14" s="531"/>
      <c r="AI14" s="531"/>
    </row>
    <row r="15" spans="1:39" ht="15" customHeight="1">
      <c r="A15" s="889" t="s">
        <v>11</v>
      </c>
      <c r="B15" s="118" t="s">
        <v>214</v>
      </c>
      <c r="C15" s="531">
        <v>0.34</v>
      </c>
      <c r="D15" s="531">
        <v>0.35</v>
      </c>
      <c r="E15" s="531">
        <v>0.35</v>
      </c>
      <c r="F15" s="531">
        <v>0.36</v>
      </c>
      <c r="G15" s="531">
        <v>0.36</v>
      </c>
      <c r="H15" s="531">
        <v>0.37</v>
      </c>
      <c r="I15" s="531">
        <v>0.37</v>
      </c>
      <c r="J15" s="531">
        <v>0.38</v>
      </c>
      <c r="K15" s="531">
        <v>0.39</v>
      </c>
      <c r="L15" s="531">
        <v>0.39</v>
      </c>
      <c r="M15" s="531">
        <v>0.39</v>
      </c>
      <c r="N15" s="531">
        <v>0.4</v>
      </c>
      <c r="O15" s="531">
        <v>0.40999999642372098</v>
      </c>
      <c r="P15" s="531">
        <v>0.40999999642372098</v>
      </c>
      <c r="Q15" s="531">
        <v>0.43000000715255698</v>
      </c>
      <c r="R15" s="531">
        <v>0.43000000715255698</v>
      </c>
      <c r="S15" s="531">
        <v>0.43000000715255698</v>
      </c>
      <c r="T15" s="531">
        <v>0.43999999761581399</v>
      </c>
      <c r="U15" s="531">
        <v>0.46000000834464999</v>
      </c>
      <c r="V15" s="531">
        <v>0.52999997138977095</v>
      </c>
      <c r="W15" s="531">
        <v>0.55000001192092896</v>
      </c>
      <c r="X15" s="531">
        <v>0.56999999284744296</v>
      </c>
      <c r="Y15" s="531">
        <v>0.62000000476837203</v>
      </c>
      <c r="Z15" s="531">
        <v>0.61000001430511497</v>
      </c>
      <c r="AA15" s="531">
        <v>0.61000001430511497</v>
      </c>
      <c r="AB15" s="531">
        <v>0.64999997615814198</v>
      </c>
      <c r="AC15" s="531">
        <v>0.68999999761581399</v>
      </c>
      <c r="AD15" s="531">
        <v>0.69999998807907104</v>
      </c>
      <c r="AE15" s="531">
        <v>0.730000019073486</v>
      </c>
      <c r="AF15" s="531">
        <v>0.769999980926514</v>
      </c>
      <c r="AG15" s="531"/>
      <c r="AH15" s="531"/>
      <c r="AI15" s="531"/>
    </row>
    <row r="16" spans="1:39" ht="15" customHeight="1">
      <c r="A16" s="889"/>
      <c r="B16" s="118" t="s">
        <v>215</v>
      </c>
      <c r="C16" s="531">
        <v>0.19955897466598818</v>
      </c>
      <c r="D16" s="531">
        <v>0.20085691297845551</v>
      </c>
      <c r="E16" s="531">
        <v>0.19637723280913702</v>
      </c>
      <c r="F16" s="531">
        <v>0.19755937345142263</v>
      </c>
      <c r="G16" s="531">
        <v>0.19341081585517397</v>
      </c>
      <c r="H16" s="531">
        <v>0.19488064350641895</v>
      </c>
      <c r="I16" s="531">
        <v>0.19128426185471289</v>
      </c>
      <c r="J16" s="531">
        <v>0.19308413285407819</v>
      </c>
      <c r="K16" s="531">
        <v>0.19524170923603421</v>
      </c>
      <c r="L16" s="531">
        <v>0.19309492546535878</v>
      </c>
      <c r="M16" s="531">
        <v>0.19185312905074514</v>
      </c>
      <c r="N16" s="531">
        <v>0.19648893914639309</v>
      </c>
      <c r="O16" s="531">
        <v>0.20198715776661366</v>
      </c>
      <c r="P16" s="531">
        <v>0.20313572014027315</v>
      </c>
      <c r="Q16" s="531">
        <v>0.21436195521657633</v>
      </c>
      <c r="R16" s="531">
        <v>0.21541845392302397</v>
      </c>
      <c r="S16" s="531">
        <v>0.21608768091818015</v>
      </c>
      <c r="T16" s="531">
        <v>0.22144760178074774</v>
      </c>
      <c r="U16" s="531">
        <v>0.23148964000576208</v>
      </c>
      <c r="V16" s="531">
        <v>0.26631357741548739</v>
      </c>
      <c r="W16" s="531">
        <v>0.27560979262665097</v>
      </c>
      <c r="X16" s="531">
        <v>0.28446051705313025</v>
      </c>
      <c r="Y16" s="531">
        <v>0.30769414248043764</v>
      </c>
      <c r="Z16" s="531">
        <v>0.30071067015348812</v>
      </c>
      <c r="AA16" s="531">
        <v>0.29851506586177629</v>
      </c>
      <c r="AB16" s="531">
        <v>0.31568552871166888</v>
      </c>
      <c r="AC16" s="531">
        <v>0.33252354898809899</v>
      </c>
      <c r="AD16" s="531">
        <v>0.33468289659401385</v>
      </c>
      <c r="AE16" s="531">
        <v>0.34624610844213732</v>
      </c>
      <c r="AF16" s="531">
        <v>0.36230740934033889</v>
      </c>
      <c r="AG16" s="531"/>
      <c r="AH16" s="531"/>
      <c r="AI16" s="531"/>
    </row>
    <row r="17" spans="1:35" ht="15" customHeight="1">
      <c r="A17" s="889" t="s">
        <v>10</v>
      </c>
      <c r="B17" s="118" t="s">
        <v>214</v>
      </c>
      <c r="C17" s="531">
        <v>0.89</v>
      </c>
      <c r="D17" s="531">
        <v>0.95</v>
      </c>
      <c r="E17" s="531">
        <v>0.96</v>
      </c>
      <c r="F17" s="531">
        <v>1</v>
      </c>
      <c r="G17" s="531">
        <v>1.21</v>
      </c>
      <c r="H17" s="531">
        <v>1.37</v>
      </c>
      <c r="I17" s="531">
        <v>1.31</v>
      </c>
      <c r="J17" s="531">
        <v>1.42</v>
      </c>
      <c r="K17" s="531">
        <v>1.63</v>
      </c>
      <c r="L17" s="531">
        <v>1.67</v>
      </c>
      <c r="M17" s="531">
        <v>1.65</v>
      </c>
      <c r="N17" s="531">
        <v>1.67</v>
      </c>
      <c r="O17" s="531">
        <v>1.12000000476837</v>
      </c>
      <c r="P17" s="531">
        <v>1.5499999523162802</v>
      </c>
      <c r="Q17" s="531">
        <v>1.6499999761581401</v>
      </c>
      <c r="R17" s="531">
        <v>1.71000003814697</v>
      </c>
      <c r="S17" s="531">
        <v>1.6399999856948901</v>
      </c>
      <c r="T17" s="531">
        <v>1.7200000286102299</v>
      </c>
      <c r="U17" s="531">
        <v>1.7799999713897701</v>
      </c>
      <c r="V17" s="531">
        <v>1.6900000572204599</v>
      </c>
      <c r="W17" s="531">
        <v>1.87000000476837</v>
      </c>
      <c r="X17" s="531">
        <v>2.1900000572204599</v>
      </c>
      <c r="Y17" s="531">
        <v>2.7400000095367401</v>
      </c>
      <c r="Z17" s="531">
        <v>2.9300000667571999</v>
      </c>
      <c r="AA17" s="531">
        <v>3.0099999904632599</v>
      </c>
      <c r="AB17" s="531">
        <v>3.2799999713897701</v>
      </c>
      <c r="AC17" s="531">
        <v>3.1800000667571999</v>
      </c>
      <c r="AD17" s="531">
        <v>3.4700000286102299</v>
      </c>
      <c r="AE17" s="531">
        <v>3.3499999046325701</v>
      </c>
      <c r="AF17" s="531">
        <v>4.1199998855590803</v>
      </c>
      <c r="AG17" s="531"/>
      <c r="AH17" s="531"/>
      <c r="AI17" s="531"/>
    </row>
    <row r="18" spans="1:35" ht="15" customHeight="1">
      <c r="A18" s="889"/>
      <c r="B18" s="118" t="s">
        <v>215</v>
      </c>
      <c r="C18" s="531">
        <v>7.6733087919651319E-2</v>
      </c>
      <c r="D18" s="531">
        <v>7.9545775202467028E-2</v>
      </c>
      <c r="E18" s="531">
        <v>7.8040291226856795E-2</v>
      </c>
      <c r="F18" s="531">
        <v>7.889254433110128E-2</v>
      </c>
      <c r="G18" s="531">
        <v>9.260291014976875E-2</v>
      </c>
      <c r="H18" s="531">
        <v>0.10166671824211862</v>
      </c>
      <c r="I18" s="531">
        <v>9.4226321698588411E-2</v>
      </c>
      <c r="J18" s="531">
        <v>9.8969463041875233E-2</v>
      </c>
      <c r="K18" s="531">
        <v>0.11006975518798261</v>
      </c>
      <c r="L18" s="531">
        <v>0.10927514329439299</v>
      </c>
      <c r="M18" s="531">
        <v>0.10465023797464115</v>
      </c>
      <c r="N18" s="531">
        <v>0.10270013411899551</v>
      </c>
      <c r="O18" s="531">
        <v>6.6805359648940812E-2</v>
      </c>
      <c r="P18" s="531">
        <v>8.9703540918114041E-2</v>
      </c>
      <c r="Q18" s="531">
        <v>9.2681049126918671E-2</v>
      </c>
      <c r="R18" s="531">
        <v>9.3255492347376484E-2</v>
      </c>
      <c r="S18" s="531">
        <v>8.6863186808812803E-2</v>
      </c>
      <c r="T18" s="531">
        <v>8.8506870016869313E-2</v>
      </c>
      <c r="U18" s="531">
        <v>8.9015683132856516E-2</v>
      </c>
      <c r="V18" s="531">
        <v>8.2162020933835025E-2</v>
      </c>
      <c r="W18" s="531">
        <v>8.8409220503392172E-2</v>
      </c>
      <c r="X18" s="531">
        <v>0.1007175808842847</v>
      </c>
      <c r="Y18" s="531">
        <v>0.12261350641184685</v>
      </c>
      <c r="Z18" s="531">
        <v>0.12760624610162707</v>
      </c>
      <c r="AA18" s="531">
        <v>0.12759699588613127</v>
      </c>
      <c r="AB18" s="531">
        <v>0.13534658511442438</v>
      </c>
      <c r="AC18" s="531">
        <v>0.12773972857144808</v>
      </c>
      <c r="AD18" s="531">
        <v>0.13570319453569896</v>
      </c>
      <c r="AE18" s="531">
        <v>0.12755921021246566</v>
      </c>
      <c r="AF18" s="531">
        <v>0.15276625529626459</v>
      </c>
      <c r="AG18" s="531"/>
      <c r="AH18" s="531"/>
      <c r="AI18" s="531"/>
    </row>
    <row r="19" spans="1:35" ht="15" customHeight="1">
      <c r="A19" s="889" t="s">
        <v>9</v>
      </c>
      <c r="B19" s="118" t="s">
        <v>214</v>
      </c>
      <c r="C19" s="531">
        <v>0.55000000000000004</v>
      </c>
      <c r="D19" s="531">
        <v>0.64</v>
      </c>
      <c r="E19" s="531">
        <v>0.63</v>
      </c>
      <c r="F19" s="531">
        <v>0.72</v>
      </c>
      <c r="G19" s="531">
        <v>0.74</v>
      </c>
      <c r="H19" s="531">
        <v>0.75</v>
      </c>
      <c r="I19" s="531">
        <v>0.74</v>
      </c>
      <c r="J19" s="531">
        <v>0.77</v>
      </c>
      <c r="K19" s="531">
        <v>0.75</v>
      </c>
      <c r="L19" s="531">
        <v>0.79</v>
      </c>
      <c r="M19" s="531">
        <v>0.71</v>
      </c>
      <c r="N19" s="531">
        <v>0.68</v>
      </c>
      <c r="O19" s="531">
        <v>0.68000000715255704</v>
      </c>
      <c r="P19" s="531">
        <v>0.75</v>
      </c>
      <c r="Q19" s="531">
        <v>0.769999980926514</v>
      </c>
      <c r="R19" s="531">
        <v>0.75999999046325695</v>
      </c>
      <c r="S19" s="531">
        <v>0.77999997138977095</v>
      </c>
      <c r="T19" s="531">
        <v>0.82999998331069902</v>
      </c>
      <c r="U19" s="531">
        <v>0.95999997854232799</v>
      </c>
      <c r="V19" s="531">
        <v>0.980000019073486</v>
      </c>
      <c r="W19" s="531">
        <v>0.88999998569488503</v>
      </c>
      <c r="X19" s="531">
        <v>0.93000000715255704</v>
      </c>
      <c r="Y19" s="531">
        <v>0.94999998807907104</v>
      </c>
      <c r="Z19" s="531">
        <v>0.980000019073486</v>
      </c>
      <c r="AA19" s="531">
        <v>0.85000002384185802</v>
      </c>
      <c r="AB19" s="531">
        <v>0.93000000715255704</v>
      </c>
      <c r="AC19" s="531">
        <v>1.12000000476837</v>
      </c>
      <c r="AD19" s="531">
        <v>1.1900000572204599</v>
      </c>
      <c r="AE19" s="531">
        <v>1.37999999523163</v>
      </c>
      <c r="AF19" s="531">
        <v>1.4500000476837198</v>
      </c>
      <c r="AG19" s="531"/>
      <c r="AH19" s="531"/>
      <c r="AI19" s="531"/>
    </row>
    <row r="20" spans="1:35" ht="15" customHeight="1">
      <c r="A20" s="889"/>
      <c r="B20" s="118" t="s">
        <v>215</v>
      </c>
      <c r="C20" s="531">
        <v>5.8482647507326013E-2</v>
      </c>
      <c r="D20" s="531">
        <v>6.6664159816490237E-2</v>
      </c>
      <c r="E20" s="531">
        <v>6.5042503727554907E-2</v>
      </c>
      <c r="F20" s="531">
        <v>7.414780231578004E-2</v>
      </c>
      <c r="G20" s="531">
        <v>7.5930962337729627E-2</v>
      </c>
      <c r="H20" s="531">
        <v>7.6185306231409511E-2</v>
      </c>
      <c r="I20" s="531">
        <v>7.3831789035041465E-2</v>
      </c>
      <c r="J20" s="531">
        <v>7.5012864219117056E-2</v>
      </c>
      <c r="K20" s="531">
        <v>7.1074249373006659E-2</v>
      </c>
      <c r="L20" s="531">
        <v>7.2782047709092926E-2</v>
      </c>
      <c r="M20" s="531">
        <v>6.3684263824710055E-2</v>
      </c>
      <c r="N20" s="531">
        <v>5.9482150150266783E-2</v>
      </c>
      <c r="O20" s="531">
        <v>5.8051867050687475E-2</v>
      </c>
      <c r="P20" s="531">
        <v>6.2499046889534934E-2</v>
      </c>
      <c r="Q20" s="531">
        <v>6.2592276334543701E-2</v>
      </c>
      <c r="R20" s="531">
        <v>6.0193489635493327E-2</v>
      </c>
      <c r="S20" s="531">
        <v>6.0121660917193814E-2</v>
      </c>
      <c r="T20" s="531">
        <v>6.2210457781336603E-2</v>
      </c>
      <c r="U20" s="531">
        <v>6.9930582862121005E-2</v>
      </c>
      <c r="V20" s="531">
        <v>6.9365009294096086E-2</v>
      </c>
      <c r="W20" s="531">
        <v>6.1212099011389173E-2</v>
      </c>
      <c r="X20" s="531">
        <v>6.2156975847440649E-2</v>
      </c>
      <c r="Y20" s="531">
        <v>6.1704297936872675E-2</v>
      </c>
      <c r="Z20" s="531">
        <v>6.1871473070314723E-2</v>
      </c>
      <c r="AA20" s="531">
        <v>5.2180693993502461E-2</v>
      </c>
      <c r="AB20" s="531">
        <v>5.5537955692808047E-2</v>
      </c>
      <c r="AC20" s="531">
        <v>6.5096398452749865E-2</v>
      </c>
      <c r="AD20" s="531">
        <v>6.7345051478524307E-2</v>
      </c>
      <c r="AE20" s="531">
        <v>7.6061491595157196E-2</v>
      </c>
      <c r="AF20" s="531">
        <v>7.7836683917085356E-2</v>
      </c>
      <c r="AG20" s="531"/>
      <c r="AH20" s="531"/>
      <c r="AI20" s="531"/>
    </row>
    <row r="21" spans="1:35" ht="15" customHeight="1">
      <c r="A21" s="889" t="s">
        <v>132</v>
      </c>
      <c r="B21" s="118" t="s">
        <v>214</v>
      </c>
      <c r="C21" s="531">
        <v>0.748</v>
      </c>
      <c r="D21" s="531">
        <v>0</v>
      </c>
      <c r="E21" s="531">
        <v>0</v>
      </c>
      <c r="F21" s="531">
        <v>0</v>
      </c>
      <c r="G21" s="531">
        <v>0</v>
      </c>
      <c r="H21" s="531">
        <v>1.738</v>
      </c>
      <c r="I21" s="531">
        <v>0</v>
      </c>
      <c r="J21" s="531">
        <v>0</v>
      </c>
      <c r="K21" s="531">
        <v>0</v>
      </c>
      <c r="L21" s="531">
        <v>0</v>
      </c>
      <c r="M21" s="531">
        <v>2.4568000000000003</v>
      </c>
      <c r="N21" s="531">
        <v>2.5976999999999997</v>
      </c>
      <c r="O21" s="531">
        <v>2.6478999999999999</v>
      </c>
      <c r="P21" s="531">
        <v>2.7835000000000001</v>
      </c>
      <c r="Q21" s="531">
        <v>2.7956999999999996</v>
      </c>
      <c r="R21" s="531">
        <v>2.996</v>
      </c>
      <c r="S21" s="531">
        <v>3.3489</v>
      </c>
      <c r="T21" s="566">
        <v>3.4039999999999999</v>
      </c>
      <c r="U21" s="566">
        <v>3.504</v>
      </c>
      <c r="V21" s="566">
        <v>3.46</v>
      </c>
      <c r="W21" s="566">
        <v>3.718</v>
      </c>
      <c r="X21" s="566">
        <v>3.74</v>
      </c>
      <c r="Y21" s="566">
        <v>3.8359999999999999</v>
      </c>
      <c r="Z21" s="566">
        <v>3.9369999999999998</v>
      </c>
      <c r="AA21" s="566">
        <v>3.992</v>
      </c>
      <c r="AB21" s="566">
        <v>4.0359999999999996</v>
      </c>
      <c r="AC21" s="566">
        <v>4.1586999999999996</v>
      </c>
      <c r="AD21" s="566">
        <v>4.3390000000000004</v>
      </c>
      <c r="AE21" s="566">
        <v>4.3860000000000001</v>
      </c>
      <c r="AF21" s="566">
        <v>4.407</v>
      </c>
      <c r="AG21" s="566">
        <v>4.1660000000000004</v>
      </c>
      <c r="AH21" s="566">
        <v>4.3239999999999998</v>
      </c>
      <c r="AI21" s="531">
        <v>4.41</v>
      </c>
    </row>
    <row r="22" spans="1:35" ht="15" customHeight="1">
      <c r="A22" s="889"/>
      <c r="B22" s="118" t="s">
        <v>215</v>
      </c>
      <c r="C22" s="531">
        <v>0.7</v>
      </c>
      <c r="D22" s="531"/>
      <c r="E22" s="531"/>
      <c r="F22" s="531"/>
      <c r="G22" s="531"/>
      <c r="H22" s="531">
        <v>1.5</v>
      </c>
      <c r="I22" s="531"/>
      <c r="J22" s="531"/>
      <c r="K22" s="531"/>
      <c r="L22" s="531"/>
      <c r="M22" s="531">
        <v>2.0699771584659863</v>
      </c>
      <c r="N22" s="531">
        <v>2.1714688866467662</v>
      </c>
      <c r="O22" s="531">
        <v>2.198118744401766</v>
      </c>
      <c r="P22" s="531">
        <v>2.2940240816898387</v>
      </c>
      <c r="Q22" s="531">
        <v>2.2896749639435776</v>
      </c>
      <c r="R22" s="531">
        <v>2.4392348813844693</v>
      </c>
      <c r="S22" s="531">
        <v>2.7138661713652232</v>
      </c>
      <c r="T22" s="192">
        <v>2.7</v>
      </c>
      <c r="U22" s="192">
        <v>2.8028624225457168</v>
      </c>
      <c r="V22" s="192">
        <v>2.8</v>
      </c>
      <c r="W22" s="566">
        <v>2.97</v>
      </c>
      <c r="X22" s="566">
        <v>2.99</v>
      </c>
      <c r="Y22" s="566">
        <v>3.05</v>
      </c>
      <c r="Z22" s="566">
        <v>3.13</v>
      </c>
      <c r="AA22" s="566">
        <v>3.17</v>
      </c>
      <c r="AB22" s="566">
        <v>3.2</v>
      </c>
      <c r="AC22" s="566">
        <v>3.29</v>
      </c>
      <c r="AD22" s="566">
        <v>3.43</v>
      </c>
      <c r="AE22" s="566">
        <v>3.47</v>
      </c>
      <c r="AF22" s="566">
        <v>3.48</v>
      </c>
      <c r="AG22" s="566">
        <v>3.29</v>
      </c>
      <c r="AH22" s="566">
        <v>3.42</v>
      </c>
      <c r="AI22" s="531">
        <v>3.49</v>
      </c>
    </row>
    <row r="23" spans="1:35" ht="15" customHeight="1">
      <c r="A23" s="889" t="s">
        <v>6</v>
      </c>
      <c r="B23" s="118" t="s">
        <v>214</v>
      </c>
      <c r="C23" s="531">
        <v>1.1200000000000001</v>
      </c>
      <c r="D23" s="531">
        <v>0.94</v>
      </c>
      <c r="E23" s="531">
        <v>1.1000000000000001</v>
      </c>
      <c r="F23" s="531">
        <v>1.29</v>
      </c>
      <c r="G23" s="531">
        <v>1.1000000000000001</v>
      </c>
      <c r="H23" s="531">
        <v>1.17</v>
      </c>
      <c r="I23" s="531">
        <v>1.1599999999999999</v>
      </c>
      <c r="J23" s="531">
        <v>1.29</v>
      </c>
      <c r="K23" s="531">
        <v>1.24</v>
      </c>
      <c r="L23" s="531">
        <v>1.23</v>
      </c>
      <c r="M23" s="531">
        <v>1.43</v>
      </c>
      <c r="N23" s="531">
        <v>1.41</v>
      </c>
      <c r="O23" s="531">
        <v>1.5700000524520898</v>
      </c>
      <c r="P23" s="531">
        <v>1.8999999761581401</v>
      </c>
      <c r="Q23" s="531">
        <v>1.9099999666214</v>
      </c>
      <c r="R23" s="531">
        <v>1.71000003814697</v>
      </c>
      <c r="S23" s="531">
        <v>1.8600000143051099</v>
      </c>
      <c r="T23" s="531">
        <v>2.2300000190734899</v>
      </c>
      <c r="U23" s="531">
        <v>2.2400000095367401</v>
      </c>
      <c r="V23" s="531">
        <v>2.4900000095367401</v>
      </c>
      <c r="W23" s="531">
        <v>2.6800000667571999</v>
      </c>
      <c r="X23" s="531">
        <v>3.3499999046325701</v>
      </c>
      <c r="Y23" s="531">
        <v>3.6800000667571999</v>
      </c>
      <c r="Z23" s="531">
        <v>4.1999998092651403</v>
      </c>
      <c r="AA23" s="531">
        <v>4.8600001335143999</v>
      </c>
      <c r="AB23" s="531">
        <v>5.5199999809265101</v>
      </c>
      <c r="AC23" s="531">
        <v>7.2800002098083496</v>
      </c>
      <c r="AD23" s="531">
        <v>7.21000003814697</v>
      </c>
      <c r="AE23" s="531">
        <v>6.9499998092651403</v>
      </c>
      <c r="AF23" s="531">
        <v>7.5</v>
      </c>
      <c r="AG23" s="531"/>
      <c r="AH23" s="531"/>
      <c r="AI23" s="531"/>
    </row>
    <row r="24" spans="1:35" ht="15" customHeight="1">
      <c r="A24" s="889"/>
      <c r="B24" s="118" t="s">
        <v>215</v>
      </c>
      <c r="C24" s="531">
        <v>8.6238147259644266E-2</v>
      </c>
      <c r="D24" s="531">
        <v>7.0528057824604071E-2</v>
      </c>
      <c r="E24" s="531">
        <v>7.9675509175395426E-2</v>
      </c>
      <c r="F24" s="531">
        <v>8.9764420584582089E-2</v>
      </c>
      <c r="G24" s="531">
        <v>7.3588193777783723E-2</v>
      </c>
      <c r="H24" s="531">
        <v>7.5565398720180491E-2</v>
      </c>
      <c r="I24" s="531">
        <v>7.2679677790938785E-2</v>
      </c>
      <c r="J24" s="531">
        <v>7.8672088332288947E-2</v>
      </c>
      <c r="K24" s="531">
        <v>7.3748303937695533E-2</v>
      </c>
      <c r="L24" s="531">
        <v>7.132842995803336E-2</v>
      </c>
      <c r="M24" s="531">
        <v>8.0736565901221913E-2</v>
      </c>
      <c r="N24" s="531">
        <v>7.7379485019221941E-2</v>
      </c>
      <c r="O24" s="531">
        <v>8.3670206402246261E-2</v>
      </c>
      <c r="P24" s="531">
        <v>9.8287229956900021E-2</v>
      </c>
      <c r="Q24" s="531">
        <v>9.5929045784794789E-2</v>
      </c>
      <c r="R24" s="531">
        <v>8.3439354407135832E-2</v>
      </c>
      <c r="S24" s="531">
        <v>8.8234842739188524E-2</v>
      </c>
      <c r="T24" s="531">
        <v>0.10289148695100599</v>
      </c>
      <c r="U24" s="531">
        <v>0.10055396298145101</v>
      </c>
      <c r="V24" s="531">
        <v>0.10875871061337117</v>
      </c>
      <c r="W24" s="531">
        <v>0.11388957083721624</v>
      </c>
      <c r="X24" s="531">
        <v>0.1385012880468246</v>
      </c>
      <c r="Y24" s="531">
        <v>0.14801305019605895</v>
      </c>
      <c r="Z24" s="531">
        <v>0.16431440707476605</v>
      </c>
      <c r="AA24" s="531">
        <v>0.18488794928966509</v>
      </c>
      <c r="AB24" s="531">
        <v>0.20412690543597384</v>
      </c>
      <c r="AC24" s="531">
        <v>0.26158887966331035</v>
      </c>
      <c r="AD24" s="531">
        <v>0.25166666468219895</v>
      </c>
      <c r="AE24" s="531">
        <v>0.23562509115267563</v>
      </c>
      <c r="AF24" s="531">
        <v>0.24698641176263894</v>
      </c>
      <c r="AG24" s="531"/>
      <c r="AH24" s="531"/>
      <c r="AI24" s="531"/>
    </row>
    <row r="25" spans="1:35" ht="15" customHeight="1">
      <c r="A25" s="889" t="s">
        <v>17</v>
      </c>
      <c r="B25" s="118" t="s">
        <v>214</v>
      </c>
      <c r="C25" s="531" t="s">
        <v>600</v>
      </c>
      <c r="D25" s="531">
        <v>1.1200000000000001</v>
      </c>
      <c r="E25" s="531">
        <v>1.22</v>
      </c>
      <c r="F25" s="531">
        <v>1.41</v>
      </c>
      <c r="G25" s="531">
        <v>1.64</v>
      </c>
      <c r="H25" s="531">
        <v>1.77</v>
      </c>
      <c r="I25" s="531">
        <v>1.92</v>
      </c>
      <c r="J25" s="531">
        <v>1.97</v>
      </c>
      <c r="K25" s="531">
        <v>2.02</v>
      </c>
      <c r="L25" s="531">
        <v>1.98</v>
      </c>
      <c r="M25" s="531">
        <v>1.94</v>
      </c>
      <c r="N25" s="531">
        <v>2.46</v>
      </c>
      <c r="O25" s="531">
        <v>2.1300001144409197</v>
      </c>
      <c r="P25" s="531">
        <v>2.2699999809265101</v>
      </c>
      <c r="Q25" s="531">
        <v>2.3800001144409197</v>
      </c>
      <c r="R25" s="531">
        <v>2.5299999713897701</v>
      </c>
      <c r="S25" s="531">
        <v>2.5299999713897701</v>
      </c>
      <c r="T25" s="531">
        <v>2.6199998855590803</v>
      </c>
      <c r="U25" s="531">
        <v>2.9500000476837198</v>
      </c>
      <c r="V25" s="531">
        <v>3.0199999809265101</v>
      </c>
      <c r="W25" s="531">
        <v>3.1300001144409197</v>
      </c>
      <c r="X25" s="531">
        <v>3.3299999237060502</v>
      </c>
      <c r="Y25" s="531">
        <v>3.5299999713897701</v>
      </c>
      <c r="Z25" s="531">
        <v>3.78999996185303</v>
      </c>
      <c r="AA25" s="531">
        <v>3.9500000476837198</v>
      </c>
      <c r="AB25" s="531">
        <v>4.1999998092651403</v>
      </c>
      <c r="AC25" s="531">
        <v>4.1300001144409197</v>
      </c>
      <c r="AD25" s="531">
        <v>4.2699999809265101</v>
      </c>
      <c r="AE25" s="531">
        <v>4.2300000190734899</v>
      </c>
      <c r="AF25" s="531">
        <v>4.2199997901916504</v>
      </c>
      <c r="AG25" s="531"/>
      <c r="AH25" s="531"/>
      <c r="AI25" s="531"/>
    </row>
    <row r="26" spans="1:35" ht="15" customHeight="1">
      <c r="A26" s="889"/>
      <c r="B26" s="118" t="s">
        <v>215</v>
      </c>
      <c r="C26" s="531"/>
      <c r="D26" s="531">
        <v>0.75860251869582673</v>
      </c>
      <c r="E26" s="531">
        <v>0.80424483058450802</v>
      </c>
      <c r="F26" s="531">
        <v>0.90669526936566058</v>
      </c>
      <c r="G26" s="531">
        <v>1.0302633579298239</v>
      </c>
      <c r="H26" s="531">
        <v>1.0873130835093308</v>
      </c>
      <c r="I26" s="531">
        <v>1.1542776206009699</v>
      </c>
      <c r="J26" s="531">
        <v>1.1601686425850206</v>
      </c>
      <c r="K26" s="531">
        <v>1.1665275880887138</v>
      </c>
      <c r="L26" s="531">
        <v>1.1225374335052478</v>
      </c>
      <c r="M26" s="531">
        <v>1.0810310807580368</v>
      </c>
      <c r="N26" s="531">
        <v>1.3489304790841747</v>
      </c>
      <c r="O26" s="531">
        <v>1.1504068359227855</v>
      </c>
      <c r="P26" s="531">
        <v>1.2080167509492565</v>
      </c>
      <c r="Q26" s="531">
        <v>1.2475514782388348</v>
      </c>
      <c r="R26" s="531">
        <v>1.3052567132447805</v>
      </c>
      <c r="S26" s="531">
        <v>1.2834053011182214</v>
      </c>
      <c r="T26" s="531">
        <v>1.3057458228885692</v>
      </c>
      <c r="U26" s="531">
        <v>1.4436850513921136</v>
      </c>
      <c r="V26" s="531">
        <v>1.4511981663613753</v>
      </c>
      <c r="W26" s="531">
        <v>1.4771976449982325</v>
      </c>
      <c r="X26" s="531">
        <v>1.5440269911253455</v>
      </c>
      <c r="Y26" s="531">
        <v>1.6083638435202163</v>
      </c>
      <c r="Z26" s="531">
        <v>1.6968837163871644</v>
      </c>
      <c r="AA26" s="531">
        <v>1.7374658544785357</v>
      </c>
      <c r="AB26" s="531">
        <v>1.8143323663798756</v>
      </c>
      <c r="AC26" s="531">
        <v>1.7514516753889748</v>
      </c>
      <c r="AD26" s="531">
        <v>1.777224300660782</v>
      </c>
      <c r="AE26" s="531">
        <v>1.727729452711469</v>
      </c>
      <c r="AF26" s="531">
        <v>1.6917054276453745</v>
      </c>
      <c r="AG26" s="531"/>
      <c r="AH26" s="531"/>
      <c r="AI26" s="531"/>
    </row>
    <row r="27" spans="1:35" ht="15" customHeight="1">
      <c r="A27" s="889" t="s">
        <v>4</v>
      </c>
      <c r="B27" s="118" t="s">
        <v>214</v>
      </c>
      <c r="C27" s="531">
        <v>0.15</v>
      </c>
      <c r="D27" s="531">
        <v>0.17</v>
      </c>
      <c r="E27" s="531">
        <v>0.18</v>
      </c>
      <c r="F27" s="531">
        <v>0.19</v>
      </c>
      <c r="G27" s="531">
        <v>0.21</v>
      </c>
      <c r="H27" s="531">
        <v>0.2</v>
      </c>
      <c r="I27" s="531">
        <v>0.24</v>
      </c>
      <c r="J27" s="531">
        <v>0.28000000000000003</v>
      </c>
      <c r="K27" s="531">
        <v>0.28999999999999998</v>
      </c>
      <c r="L27" s="531">
        <v>0.31</v>
      </c>
      <c r="M27" s="531">
        <v>0.28999999999999998</v>
      </c>
      <c r="N27" s="531">
        <v>0.32</v>
      </c>
      <c r="O27" s="531">
        <v>0.34999999403953597</v>
      </c>
      <c r="P27" s="531">
        <v>0.34000000357627902</v>
      </c>
      <c r="Q27" s="531">
        <v>0.37999999523162803</v>
      </c>
      <c r="R27" s="531">
        <v>0.37999999523162803</v>
      </c>
      <c r="S27" s="531">
        <v>0.38999998569488503</v>
      </c>
      <c r="T27" s="531">
        <v>0.40000000596046403</v>
      </c>
      <c r="U27" s="531">
        <v>0.41999998688697798</v>
      </c>
      <c r="V27" s="531">
        <v>0.44999998807907099</v>
      </c>
      <c r="W27" s="531">
        <v>0.43999999761581399</v>
      </c>
      <c r="X27" s="531">
        <v>0.40999999642372098</v>
      </c>
      <c r="Y27" s="531">
        <v>0.43000000715255698</v>
      </c>
      <c r="Z27" s="531">
        <v>0.41999998688697798</v>
      </c>
      <c r="AA27" s="531">
        <v>0.46999999880790699</v>
      </c>
      <c r="AB27" s="531">
        <v>0.50999999046325706</v>
      </c>
      <c r="AC27" s="531">
        <v>0.57999998331069902</v>
      </c>
      <c r="AD27" s="531">
        <v>0.57999998331069902</v>
      </c>
      <c r="AE27" s="531">
        <v>0.57999998331069902</v>
      </c>
      <c r="AF27" s="531">
        <v>0.61000001430511497</v>
      </c>
      <c r="AG27" s="531"/>
      <c r="AH27" s="531"/>
      <c r="AI27" s="531"/>
    </row>
    <row r="28" spans="1:35" ht="15" customHeight="1">
      <c r="A28" s="889"/>
      <c r="B28" s="118" t="s">
        <v>215</v>
      </c>
      <c r="C28" s="531">
        <v>2.1580560231343604</v>
      </c>
      <c r="D28" s="531">
        <v>2.4134357387242864</v>
      </c>
      <c r="E28" s="531">
        <v>2.5437022172604329</v>
      </c>
      <c r="F28" s="531">
        <v>2.6296485959060525</v>
      </c>
      <c r="G28" s="531">
        <v>2.8299979785728722</v>
      </c>
      <c r="H28" s="531">
        <v>2.6559014129395515</v>
      </c>
      <c r="I28" s="531">
        <v>3.1406624180483402</v>
      </c>
      <c r="J28" s="531">
        <v>3.6213608556758361</v>
      </c>
      <c r="K28" s="531">
        <v>3.6780559571823557</v>
      </c>
      <c r="L28" s="531">
        <v>3.8552418853376444</v>
      </c>
      <c r="M28" s="531">
        <v>3.574465987107271</v>
      </c>
      <c r="N28" s="531">
        <v>3.9407896357232581</v>
      </c>
      <c r="O28" s="531">
        <v>4.1804521342944705</v>
      </c>
      <c r="P28" s="531">
        <v>4.1072227150708382</v>
      </c>
      <c r="Q28" s="531">
        <v>4.6074567472764842</v>
      </c>
      <c r="R28" s="531">
        <v>4.5861593959741729</v>
      </c>
      <c r="S28" s="531">
        <v>4.6099289089229911</v>
      </c>
      <c r="T28" s="531">
        <v>4.7040561424442746</v>
      </c>
      <c r="U28" s="531">
        <v>4.830028829373223</v>
      </c>
      <c r="V28" s="531">
        <v>5.1547571316533132</v>
      </c>
      <c r="W28" s="531">
        <v>4.9014146999645085</v>
      </c>
      <c r="X28" s="531">
        <v>4.6888758868691003</v>
      </c>
      <c r="Y28" s="531">
        <v>4.8695968104430989</v>
      </c>
      <c r="Z28" s="531">
        <v>4.669312464696417</v>
      </c>
      <c r="AA28" s="531">
        <v>5.1445396601090971</v>
      </c>
      <c r="AB28" s="531">
        <v>5.4592747777567414</v>
      </c>
      <c r="AC28" s="531">
        <v>6.1260916939774077</v>
      </c>
      <c r="AD28" s="531">
        <v>6.0515633203332424</v>
      </c>
      <c r="AE28" s="531">
        <v>5.9940884160176413</v>
      </c>
      <c r="AF28" s="531">
        <v>6.2483996343673747</v>
      </c>
      <c r="AG28" s="531"/>
      <c r="AH28" s="531"/>
      <c r="AI28" s="531"/>
    </row>
    <row r="29" spans="1:35" ht="15" customHeight="1">
      <c r="A29" s="889" t="s">
        <v>3</v>
      </c>
      <c r="B29" s="118" t="s">
        <v>214</v>
      </c>
      <c r="C29" s="531">
        <v>247.66</v>
      </c>
      <c r="D29" s="531">
        <v>242.33</v>
      </c>
      <c r="E29" s="531">
        <v>238.82</v>
      </c>
      <c r="F29" s="531">
        <v>246.49</v>
      </c>
      <c r="G29" s="531">
        <v>252.14</v>
      </c>
      <c r="H29" s="531">
        <v>264.31</v>
      </c>
      <c r="I29" s="531">
        <v>274.11</v>
      </c>
      <c r="J29" s="531">
        <v>289.02999999999997</v>
      </c>
      <c r="K29" s="531">
        <v>296.49</v>
      </c>
      <c r="L29" s="531">
        <v>278.41000000000003</v>
      </c>
      <c r="M29" s="531">
        <v>284.66000000000003</v>
      </c>
      <c r="N29" s="531">
        <v>320.54000000000002</v>
      </c>
      <c r="O29" s="531">
        <v>331.32000732421898</v>
      </c>
      <c r="P29" s="531">
        <v>353.08999633789097</v>
      </c>
      <c r="Q29" s="531">
        <v>379.989990234375</v>
      </c>
      <c r="R29" s="531">
        <v>377.64999389648403</v>
      </c>
      <c r="S29" s="531">
        <v>379.79000854492199</v>
      </c>
      <c r="T29" s="531">
        <v>397.05999755859398</v>
      </c>
      <c r="U29" s="531">
        <v>426.739990234375</v>
      </c>
      <c r="V29" s="531">
        <v>404.20001220703102</v>
      </c>
      <c r="W29" s="531">
        <v>425.30999755859398</v>
      </c>
      <c r="X29" s="531">
        <v>409.260009765625</v>
      </c>
      <c r="Y29" s="531">
        <v>426.77999877929699</v>
      </c>
      <c r="Z29" s="531">
        <v>436.92001342773403</v>
      </c>
      <c r="AA29" s="531">
        <v>447.92999267578102</v>
      </c>
      <c r="AB29" s="531">
        <v>424.80999755859398</v>
      </c>
      <c r="AC29" s="531">
        <v>425.14001464843801</v>
      </c>
      <c r="AD29" s="531">
        <v>435.64999389648403</v>
      </c>
      <c r="AE29" s="531">
        <v>434.35000610351597</v>
      </c>
      <c r="AF29" s="531">
        <v>439.64001464843801</v>
      </c>
      <c r="AG29" s="531"/>
      <c r="AH29" s="531"/>
      <c r="AI29" s="531"/>
    </row>
    <row r="30" spans="1:35" ht="15" customHeight="1">
      <c r="A30" s="889"/>
      <c r="B30" s="118" t="s">
        <v>215</v>
      </c>
      <c r="C30" s="531">
        <v>6.7297985867422963</v>
      </c>
      <c r="D30" s="531">
        <v>6.4246217657372879</v>
      </c>
      <c r="E30" s="531">
        <v>6.1754299444637963</v>
      </c>
      <c r="F30" s="531">
        <v>6.2191938719708455</v>
      </c>
      <c r="G30" s="531">
        <v>6.2158470770468472</v>
      </c>
      <c r="H30" s="531">
        <v>6.3787895677842137</v>
      </c>
      <c r="I30" s="531">
        <v>6.4891918888202635</v>
      </c>
      <c r="J30" s="531">
        <v>6.7235893187072993</v>
      </c>
      <c r="K30" s="531">
        <v>6.7874236998594784</v>
      </c>
      <c r="L30" s="531">
        <v>6.2791858037940838</v>
      </c>
      <c r="M30" s="531">
        <v>6.3303197118341332</v>
      </c>
      <c r="N30" s="531">
        <v>7.0338172697922499</v>
      </c>
      <c r="O30" s="531">
        <v>7.1790563996907055</v>
      </c>
      <c r="P30" s="531">
        <v>7.5577059038847683</v>
      </c>
      <c r="Q30" s="531">
        <v>8.0350402583962559</v>
      </c>
      <c r="R30" s="531">
        <v>7.8873287580591684</v>
      </c>
      <c r="S30" s="531">
        <v>7.832423318701192</v>
      </c>
      <c r="T30" s="531">
        <v>8.0835075142376276</v>
      </c>
      <c r="U30" s="531">
        <v>8.5726098146315195</v>
      </c>
      <c r="V30" s="531">
        <v>8.0076056046943798</v>
      </c>
      <c r="W30" s="531">
        <v>8.3040840266584706</v>
      </c>
      <c r="X30" s="531">
        <v>7.869815906300639</v>
      </c>
      <c r="Y30" s="531">
        <v>8.0779579687499172</v>
      </c>
      <c r="Z30" s="531">
        <v>8.1382643124908256</v>
      </c>
      <c r="AA30" s="531">
        <v>8.2122411561933166</v>
      </c>
      <c r="AB30" s="531">
        <v>7.6699376620733881</v>
      </c>
      <c r="AC30" s="531">
        <v>7.5637394947516494</v>
      </c>
      <c r="AD30" s="531">
        <v>7.6416750863634544</v>
      </c>
      <c r="AE30" s="531">
        <v>7.5156786051813622</v>
      </c>
      <c r="AF30" s="531">
        <v>7.5077360921291953</v>
      </c>
      <c r="AG30" s="531"/>
      <c r="AH30" s="531"/>
      <c r="AI30" s="531"/>
    </row>
    <row r="31" spans="1:35" ht="15" customHeight="1">
      <c r="A31" s="892" t="s">
        <v>32</v>
      </c>
      <c r="B31" s="118" t="s">
        <v>214</v>
      </c>
      <c r="C31" s="531">
        <v>1.89</v>
      </c>
      <c r="D31" s="531">
        <v>1.87</v>
      </c>
      <c r="E31" s="531">
        <v>1.86</v>
      </c>
      <c r="F31" s="531">
        <v>1.92</v>
      </c>
      <c r="G31" s="531">
        <v>1.91</v>
      </c>
      <c r="H31" s="531">
        <v>2.73</v>
      </c>
      <c r="I31" s="531">
        <v>3.07</v>
      </c>
      <c r="J31" s="531">
        <v>2.89</v>
      </c>
      <c r="K31" s="531">
        <v>2.69</v>
      </c>
      <c r="L31" s="531">
        <v>2.52</v>
      </c>
      <c r="M31" s="531">
        <v>2.95</v>
      </c>
      <c r="N31" s="531">
        <v>3.13</v>
      </c>
      <c r="O31" s="531">
        <v>3.5699999332428001</v>
      </c>
      <c r="P31" s="531">
        <v>3.7599999904632599</v>
      </c>
      <c r="Q31" s="531">
        <v>5.0799999237060502</v>
      </c>
      <c r="R31" s="531">
        <v>5.6599998474121103</v>
      </c>
      <c r="S31" s="531">
        <v>6.0500001907348597</v>
      </c>
      <c r="T31" s="531">
        <v>5.9099998474121103</v>
      </c>
      <c r="U31" s="531">
        <v>6.0799999237060502</v>
      </c>
      <c r="V31" s="531">
        <v>5.9299998283386204</v>
      </c>
      <c r="W31" s="531">
        <v>6.9099998474121103</v>
      </c>
      <c r="X31" s="531">
        <v>8.189999580383299</v>
      </c>
      <c r="Y31" s="531">
        <v>9.8699998855590803</v>
      </c>
      <c r="Z31" s="531">
        <v>10.810000419616699</v>
      </c>
      <c r="AA31" s="531">
        <v>10.710000038146999</v>
      </c>
      <c r="AB31" s="531">
        <v>11.689999580383301</v>
      </c>
      <c r="AC31" s="531">
        <v>11.199999809265101</v>
      </c>
      <c r="AD31" s="531">
        <v>11.829999923706101</v>
      </c>
      <c r="AE31" s="531">
        <v>12</v>
      </c>
      <c r="AF31" s="531">
        <v>12.449999809265101</v>
      </c>
      <c r="AG31" s="531"/>
      <c r="AH31" s="531"/>
      <c r="AI31" s="531"/>
    </row>
    <row r="32" spans="1:35" ht="15" customHeight="1">
      <c r="A32" s="892"/>
      <c r="B32" s="118" t="s">
        <v>215</v>
      </c>
      <c r="C32" s="531">
        <v>7.4988549367541027E-2</v>
      </c>
      <c r="D32" s="531">
        <v>7.1766832248483639E-2</v>
      </c>
      <c r="E32" s="531">
        <v>6.8988017003988392E-2</v>
      </c>
      <c r="F32" s="531">
        <v>6.8848780967787224E-2</v>
      </c>
      <c r="G32" s="531">
        <v>6.633637634383692E-2</v>
      </c>
      <c r="H32" s="531">
        <v>9.2076906949843523E-2</v>
      </c>
      <c r="I32" s="531">
        <v>0.10083915586392994</v>
      </c>
      <c r="J32" s="531">
        <v>9.2649428380276733E-2</v>
      </c>
      <c r="K32" s="531">
        <v>8.426209320007727E-2</v>
      </c>
      <c r="L32" s="531">
        <v>7.7106097990835398E-2</v>
      </c>
      <c r="M32" s="531">
        <v>8.8061864922830801E-2</v>
      </c>
      <c r="N32" s="531">
        <v>9.1025817044680213E-2</v>
      </c>
      <c r="O32" s="531">
        <v>0.10103356870785987</v>
      </c>
      <c r="P32" s="531">
        <v>0.10347358031807173</v>
      </c>
      <c r="Q32" s="531">
        <v>0.13590240034424106</v>
      </c>
      <c r="R32" s="531">
        <v>0.14720292069879648</v>
      </c>
      <c r="S32" s="531">
        <v>0.15297608750532468</v>
      </c>
      <c r="T32" s="531">
        <v>0.14527517546125018</v>
      </c>
      <c r="U32" s="531">
        <v>0.14526707264925975</v>
      </c>
      <c r="V32" s="531">
        <v>0.13767059554115851</v>
      </c>
      <c r="W32" s="531">
        <v>0.15581826888768011</v>
      </c>
      <c r="X32" s="531">
        <v>0.17931614599407492</v>
      </c>
      <c r="Y32" s="531">
        <v>0.20976330868105952</v>
      </c>
      <c r="Z32" s="531">
        <v>0.22296415214299067</v>
      </c>
      <c r="AA32" s="531">
        <v>0.21436908223286033</v>
      </c>
      <c r="AB32" s="531">
        <v>0.22706683329598032</v>
      </c>
      <c r="AC32" s="531">
        <v>0.21112464022833996</v>
      </c>
      <c r="AD32" s="531">
        <v>0.21642746535365082</v>
      </c>
      <c r="AE32" s="531">
        <v>0.21309298717371999</v>
      </c>
      <c r="AF32" s="531">
        <v>0.21463496013358294</v>
      </c>
      <c r="AG32" s="531"/>
      <c r="AH32" s="531"/>
      <c r="AI32" s="531"/>
    </row>
    <row r="33" spans="1:35" ht="15" customHeight="1">
      <c r="A33" s="889" t="s">
        <v>1</v>
      </c>
      <c r="B33" s="118" t="s">
        <v>214</v>
      </c>
      <c r="C33" s="531">
        <v>2.74</v>
      </c>
      <c r="D33" s="531">
        <v>2.88</v>
      </c>
      <c r="E33" s="531">
        <v>2.85</v>
      </c>
      <c r="F33" s="531">
        <v>2.5099999999999998</v>
      </c>
      <c r="G33" s="531">
        <v>2.14</v>
      </c>
      <c r="H33" s="531">
        <v>2.13</v>
      </c>
      <c r="I33" s="531">
        <v>1.76</v>
      </c>
      <c r="J33" s="531">
        <v>2.29</v>
      </c>
      <c r="K33" s="531">
        <v>2.17</v>
      </c>
      <c r="L33" s="531">
        <v>1.76</v>
      </c>
      <c r="M33" s="531">
        <v>1.81</v>
      </c>
      <c r="N33" s="531">
        <v>1.84</v>
      </c>
      <c r="O33" s="531">
        <v>1.91999995708466</v>
      </c>
      <c r="P33" s="531">
        <v>2.0799999237060502</v>
      </c>
      <c r="Q33" s="531">
        <v>2.1099998950958301</v>
      </c>
      <c r="R33" s="531">
        <v>2.28999996185303</v>
      </c>
      <c r="S33" s="531">
        <v>2.1800000667571999</v>
      </c>
      <c r="T33" s="531">
        <v>1.9800000190734899</v>
      </c>
      <c r="U33" s="531">
        <v>2.1900000572204599</v>
      </c>
      <c r="V33" s="531">
        <v>2.4900000095367401</v>
      </c>
      <c r="W33" s="531">
        <v>2.6600000858306898</v>
      </c>
      <c r="X33" s="531">
        <v>3.0499999523162802</v>
      </c>
      <c r="Y33" s="531">
        <v>4.0300002098083505</v>
      </c>
      <c r="Z33" s="531">
        <v>4.2399997711181605</v>
      </c>
      <c r="AA33" s="531">
        <v>4.6900000572204599</v>
      </c>
      <c r="AB33" s="531">
        <v>4.96000003814697</v>
      </c>
      <c r="AC33" s="531">
        <v>5.3200001716613796</v>
      </c>
      <c r="AD33" s="531">
        <v>6.8099999427795401</v>
      </c>
      <c r="AE33" s="531">
        <v>7.7300000190734899</v>
      </c>
      <c r="AF33" s="531">
        <v>6.8000001907348597</v>
      </c>
      <c r="AG33" s="531"/>
      <c r="AH33" s="531"/>
      <c r="AI33" s="531"/>
    </row>
    <row r="34" spans="1:35" ht="15" customHeight="1">
      <c r="A34" s="889"/>
      <c r="B34" s="118" t="s">
        <v>215</v>
      </c>
      <c r="C34" s="531">
        <v>0.34092963548276195</v>
      </c>
      <c r="D34" s="531">
        <v>0.34923221055986042</v>
      </c>
      <c r="E34" s="531">
        <v>0.3372243900557379</v>
      </c>
      <c r="F34" s="531">
        <v>0.28995606068237406</v>
      </c>
      <c r="G34" s="531">
        <v>0.24126961936335262</v>
      </c>
      <c r="H34" s="531">
        <v>0.23415321403318687</v>
      </c>
      <c r="I34" s="531">
        <v>0.18844207654602804</v>
      </c>
      <c r="J34" s="531">
        <v>0.23860106839098483</v>
      </c>
      <c r="K34" s="531">
        <v>0.21993672714284759</v>
      </c>
      <c r="L34" s="531">
        <v>0.17356036607036848</v>
      </c>
      <c r="M34" s="531">
        <v>0.17377208897668592</v>
      </c>
      <c r="N34" s="531">
        <v>0.17208811248053135</v>
      </c>
      <c r="O34" s="531">
        <v>0.17499560296966271</v>
      </c>
      <c r="P34" s="531">
        <v>0.18477817944680699</v>
      </c>
      <c r="Q34" s="531">
        <v>0.18267383559889278</v>
      </c>
      <c r="R34" s="531">
        <v>0.1931471688549114</v>
      </c>
      <c r="S34" s="531">
        <v>0.17907724511165957</v>
      </c>
      <c r="T34" s="531">
        <v>0.15836252661758041</v>
      </c>
      <c r="U34" s="531">
        <v>0.1704475054168029</v>
      </c>
      <c r="V34" s="531">
        <v>0.18842022352364735</v>
      </c>
      <c r="W34" s="531">
        <v>0.19550219189044366</v>
      </c>
      <c r="X34" s="531">
        <v>0.21749673183103799</v>
      </c>
      <c r="Y34" s="531">
        <v>0.27860068972736057</v>
      </c>
      <c r="Z34" s="531">
        <v>0.28405756769384705</v>
      </c>
      <c r="AA34" s="531">
        <v>0.30454955188166877</v>
      </c>
      <c r="AB34" s="531">
        <v>0.31235496358778531</v>
      </c>
      <c r="AC34" s="531">
        <v>0.32511484416649444</v>
      </c>
      <c r="AD34" s="531">
        <v>0.40406777841157454</v>
      </c>
      <c r="AE34" s="531">
        <v>0.44548913260519912</v>
      </c>
      <c r="AF34" s="531">
        <v>0.38071705091289004</v>
      </c>
      <c r="AG34" s="531"/>
      <c r="AH34" s="531"/>
      <c r="AI34" s="531"/>
    </row>
    <row r="35" spans="1:35" ht="15" customHeight="1">
      <c r="A35" s="889" t="s">
        <v>23</v>
      </c>
      <c r="B35" s="118" t="s">
        <v>214</v>
      </c>
      <c r="C35" s="531">
        <v>16.54</v>
      </c>
      <c r="D35" s="531">
        <v>18.3</v>
      </c>
      <c r="E35" s="531">
        <v>18.47</v>
      </c>
      <c r="F35" s="531">
        <v>17.079999999999998</v>
      </c>
      <c r="G35" s="531">
        <v>15.96</v>
      </c>
      <c r="H35" s="531">
        <v>15.48</v>
      </c>
      <c r="I35" s="531">
        <v>14.86</v>
      </c>
      <c r="J35" s="531">
        <v>13.83</v>
      </c>
      <c r="K35" s="531">
        <v>14.07</v>
      </c>
      <c r="L35" s="531">
        <v>15.82</v>
      </c>
      <c r="M35" s="531">
        <v>13.7</v>
      </c>
      <c r="N35" s="531">
        <v>13.9</v>
      </c>
      <c r="O35" s="531">
        <v>12.4899997711182</v>
      </c>
      <c r="P35" s="531">
        <v>10.180000305175799</v>
      </c>
      <c r="Q35" s="531">
        <v>9.7700004577636701</v>
      </c>
      <c r="R35" s="531">
        <v>10.5100002288818</v>
      </c>
      <c r="S35" s="531">
        <v>9.8299999237060494</v>
      </c>
      <c r="T35" s="531">
        <v>9.7600002288818395</v>
      </c>
      <c r="U35" s="531">
        <v>7.5999999046325701</v>
      </c>
      <c r="V35" s="531">
        <v>7.75</v>
      </c>
      <c r="W35" s="531">
        <v>9.6000003814697301</v>
      </c>
      <c r="X35" s="531">
        <v>11.4099998474121</v>
      </c>
      <c r="Y35" s="531">
        <v>12.0100002288818</v>
      </c>
      <c r="Z35" s="531">
        <v>12.2799997329712</v>
      </c>
      <c r="AA35" s="531">
        <v>12.079999923706101</v>
      </c>
      <c r="AB35" s="531">
        <v>12.430000305175799</v>
      </c>
      <c r="AC35" s="531">
        <v>11.020000457763699</v>
      </c>
      <c r="AD35" s="531">
        <v>10.3400001525879</v>
      </c>
      <c r="AE35" s="531">
        <v>12.3800001144409</v>
      </c>
      <c r="AF35" s="531">
        <v>11.7600002288818</v>
      </c>
      <c r="AG35" s="531"/>
      <c r="AH35" s="531"/>
      <c r="AI35" s="531"/>
    </row>
    <row r="36" spans="1:35" ht="15" customHeight="1">
      <c r="A36" s="893"/>
      <c r="B36" s="118" t="s">
        <v>215</v>
      </c>
      <c r="C36" s="531">
        <v>1.5854439755956655</v>
      </c>
      <c r="D36" s="531">
        <v>1.7133214393248277</v>
      </c>
      <c r="E36" s="531">
        <v>1.694415977379409</v>
      </c>
      <c r="F36" s="531">
        <v>1.5397409575151393</v>
      </c>
      <c r="G36" s="531">
        <v>1.4171862424248023</v>
      </c>
      <c r="H36" s="531">
        <v>1.3566189200489611</v>
      </c>
      <c r="I36" s="531">
        <v>1.2875594120722993</v>
      </c>
      <c r="J36" s="531">
        <v>1.186792976451041</v>
      </c>
      <c r="K36" s="531">
        <v>1.197744562712143</v>
      </c>
      <c r="L36" s="531">
        <v>1.3381013272578006</v>
      </c>
      <c r="M36" s="531">
        <v>1.1530548125225455</v>
      </c>
      <c r="N36" s="531">
        <v>1.1657253923336865</v>
      </c>
      <c r="O36" s="531">
        <v>1.0448129196028741</v>
      </c>
      <c r="P36" s="531">
        <v>0.84959224206933615</v>
      </c>
      <c r="Q36" s="531">
        <v>0.81281803648659878</v>
      </c>
      <c r="R36" s="531">
        <v>0.87027108727508851</v>
      </c>
      <c r="S36" s="531">
        <v>0.8086876852829411</v>
      </c>
      <c r="T36" s="531">
        <v>0.79634986430083088</v>
      </c>
      <c r="U36" s="531">
        <v>0.61391553512736441</v>
      </c>
      <c r="V36" s="531">
        <v>0.61866546435353376</v>
      </c>
      <c r="W36" s="531">
        <v>0.75604079576044869</v>
      </c>
      <c r="X36" s="531">
        <v>0.88488553043165596</v>
      </c>
      <c r="Y36" s="531">
        <v>0.91573494352841889</v>
      </c>
      <c r="Z36" s="531">
        <v>0.91982412280545167</v>
      </c>
      <c r="AA36" s="531">
        <v>0.88910412629003643</v>
      </c>
      <c r="AB36" s="531">
        <v>0.89976999079496955</v>
      </c>
      <c r="AC36" s="531">
        <v>0.78544083954097899</v>
      </c>
      <c r="AD36" s="531">
        <v>0.72629707085153561</v>
      </c>
      <c r="AE36" s="531">
        <v>0.85741126863075023</v>
      </c>
      <c r="AF36" s="531">
        <v>0.80297851963414224</v>
      </c>
      <c r="AG36" s="531"/>
      <c r="AH36" s="531"/>
      <c r="AI36" s="531"/>
    </row>
    <row r="38" spans="1:35" ht="15" customHeight="1">
      <c r="A38" s="164" t="s">
        <v>20</v>
      </c>
      <c r="D38" s="160"/>
      <c r="E38" s="160"/>
      <c r="F38" s="160"/>
      <c r="G38" s="160"/>
      <c r="H38" s="160"/>
      <c r="I38" s="127"/>
      <c r="J38" s="127"/>
      <c r="K38" s="127"/>
      <c r="L38" s="127"/>
      <c r="M38" s="127"/>
      <c r="N38" s="127"/>
      <c r="O38" s="127"/>
      <c r="P38" s="127"/>
      <c r="Q38" s="127"/>
      <c r="R38" s="127"/>
      <c r="S38" s="127"/>
      <c r="T38" s="123"/>
    </row>
    <row r="39" spans="1:35">
      <c r="C39" s="158"/>
      <c r="D39" s="157"/>
      <c r="E39" s="157"/>
      <c r="F39" s="158"/>
      <c r="G39" s="157"/>
      <c r="H39" s="157"/>
      <c r="I39" s="120"/>
      <c r="J39" s="119"/>
      <c r="K39" s="119"/>
      <c r="L39" s="120"/>
      <c r="M39" s="119"/>
      <c r="N39" s="121"/>
      <c r="O39" s="122"/>
      <c r="P39" s="121"/>
      <c r="Q39" s="121"/>
      <c r="R39" s="123"/>
      <c r="S39" s="123"/>
      <c r="T39" s="123"/>
    </row>
    <row r="40" spans="1:35">
      <c r="A40" s="159" t="s">
        <v>554</v>
      </c>
    </row>
    <row r="42" spans="1:35">
      <c r="A42" s="159" t="s">
        <v>2887</v>
      </c>
    </row>
    <row r="43" spans="1:35">
      <c r="A43" s="53" t="s">
        <v>102</v>
      </c>
    </row>
    <row r="45" spans="1:35" ht="15" customHeight="1">
      <c r="A45" s="165" t="s">
        <v>216</v>
      </c>
      <c r="B45" s="161"/>
      <c r="C45" s="161"/>
      <c r="D45" s="161"/>
      <c r="E45" s="161"/>
      <c r="F45" s="161"/>
      <c r="G45" s="161"/>
      <c r="H45" s="161"/>
      <c r="I45" s="128"/>
      <c r="J45" s="128"/>
      <c r="K45" s="128"/>
      <c r="L45" s="128"/>
      <c r="M45" s="124"/>
      <c r="N45" s="123"/>
      <c r="O45" s="123"/>
      <c r="P45" s="123"/>
      <c r="Q45" s="123"/>
      <c r="R45" s="123"/>
      <c r="S45" s="123"/>
      <c r="T45" s="123"/>
    </row>
    <row r="46" spans="1:35" ht="16.5" customHeight="1">
      <c r="A46" s="162"/>
      <c r="C46" s="210"/>
      <c r="D46" s="210"/>
      <c r="E46" s="210"/>
      <c r="F46" s="210"/>
      <c r="G46" s="210"/>
      <c r="H46" s="210"/>
      <c r="I46" s="210"/>
      <c r="J46" s="210"/>
      <c r="K46" s="210"/>
      <c r="L46" s="210"/>
      <c r="M46" s="210"/>
      <c r="N46" s="210"/>
      <c r="O46" s="210"/>
      <c r="P46" s="210"/>
      <c r="Q46" s="210"/>
      <c r="R46" s="210"/>
      <c r="S46" s="210"/>
      <c r="T46" s="210"/>
      <c r="U46" s="210"/>
      <c r="V46" s="210"/>
      <c r="W46" s="210"/>
      <c r="X46" s="210"/>
    </row>
    <row r="47" spans="1:35" ht="16.5" customHeight="1">
      <c r="A47" s="210" t="s">
        <v>229</v>
      </c>
      <c r="B47" s="210"/>
      <c r="C47" s="210"/>
      <c r="D47" s="210"/>
      <c r="E47" s="210"/>
      <c r="F47" s="210"/>
      <c r="G47" s="210"/>
      <c r="H47" s="210"/>
      <c r="I47" s="210"/>
      <c r="J47" s="210"/>
      <c r="K47" s="210"/>
      <c r="L47" s="210"/>
      <c r="M47" s="210"/>
      <c r="N47" s="210"/>
      <c r="O47" s="210"/>
      <c r="P47" s="210"/>
      <c r="Q47" s="210"/>
      <c r="R47" s="210"/>
      <c r="S47" s="210"/>
      <c r="T47" s="210"/>
      <c r="U47" s="210"/>
      <c r="V47" s="210"/>
      <c r="W47" s="210"/>
      <c r="X47" s="210"/>
    </row>
    <row r="48" spans="1:35" ht="15" customHeight="1">
      <c r="A48" s="163"/>
      <c r="B48" s="210"/>
      <c r="C48" s="210"/>
      <c r="D48" s="210"/>
      <c r="E48" s="210"/>
      <c r="F48" s="210"/>
      <c r="G48" s="210"/>
      <c r="H48" s="210"/>
      <c r="I48" s="210"/>
      <c r="J48" s="210"/>
      <c r="K48" s="210"/>
      <c r="L48" s="210"/>
      <c r="M48" s="210"/>
      <c r="N48" s="210"/>
      <c r="O48" s="210"/>
      <c r="P48" s="210"/>
      <c r="Q48" s="210"/>
      <c r="R48" s="210"/>
      <c r="S48" s="210"/>
      <c r="T48" s="210"/>
      <c r="U48" s="210"/>
      <c r="V48" s="210"/>
      <c r="W48" s="210"/>
      <c r="X48" s="210"/>
    </row>
    <row r="53" spans="5:5">
      <c r="E53" t="s">
        <v>394</v>
      </c>
    </row>
  </sheetData>
  <mergeCells count="19">
    <mergeCell ref="A23:A24"/>
    <mergeCell ref="A15:A16"/>
    <mergeCell ref="A17:A18"/>
    <mergeCell ref="A19:A20"/>
    <mergeCell ref="A21:A22"/>
    <mergeCell ref="A31:A32"/>
    <mergeCell ref="A33:A34"/>
    <mergeCell ref="A35:A36"/>
    <mergeCell ref="A25:A26"/>
    <mergeCell ref="A27:A28"/>
    <mergeCell ref="A29:A30"/>
    <mergeCell ref="A3:A4"/>
    <mergeCell ref="B3:B4"/>
    <mergeCell ref="A9:A10"/>
    <mergeCell ref="C3:AH3"/>
    <mergeCell ref="A13:A14"/>
    <mergeCell ref="A5:A6"/>
    <mergeCell ref="A7:A8"/>
    <mergeCell ref="A11:A12"/>
  </mergeCells>
  <hyperlinks>
    <hyperlink ref="AK4" location="Content!A1" display="Back to content page" xr:uid="{00000000-0004-0000-4901-000000000000}"/>
  </hyperlinks>
  <pageMargins left="0.7" right="0.7" top="0.75" bottom="0.75" header="0.3" footer="0.3"/>
  <pageSetup orientation="portrait" horizontalDpi="1200" verticalDpi="1200" r:id="rId1"/>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ED86F-4ACC-48D2-8787-2DBF7ED53C74}">
  <dimension ref="A1:AK26"/>
  <sheetViews>
    <sheetView workbookViewId="0">
      <selection activeCell="B4" sqref="B4:AI19"/>
    </sheetView>
  </sheetViews>
  <sheetFormatPr defaultRowHeight="14.4"/>
  <cols>
    <col min="1" max="1" width="34.5546875" customWidth="1"/>
  </cols>
  <sheetData>
    <row r="1" spans="1:37">
      <c r="A1" s="18" t="s">
        <v>3207</v>
      </c>
    </row>
    <row r="3" spans="1:37">
      <c r="A3" s="215"/>
      <c r="B3" s="117">
        <v>1990</v>
      </c>
      <c r="C3" s="117">
        <v>1991</v>
      </c>
      <c r="D3" s="117">
        <v>1992</v>
      </c>
      <c r="E3" s="117">
        <v>1993</v>
      </c>
      <c r="F3" s="117">
        <v>1994</v>
      </c>
      <c r="G3" s="117">
        <v>1995</v>
      </c>
      <c r="H3" s="117">
        <v>1996</v>
      </c>
      <c r="I3" s="117">
        <v>1997</v>
      </c>
      <c r="J3" s="117">
        <v>1998</v>
      </c>
      <c r="K3" s="117">
        <v>1999</v>
      </c>
      <c r="L3" s="117">
        <v>2000</v>
      </c>
      <c r="M3" s="117">
        <v>2001</v>
      </c>
      <c r="N3" s="117">
        <v>2002</v>
      </c>
      <c r="O3" s="117">
        <v>2003</v>
      </c>
      <c r="P3" s="117">
        <v>2004</v>
      </c>
      <c r="Q3" s="117">
        <v>2005</v>
      </c>
      <c r="R3" s="117">
        <v>2006</v>
      </c>
      <c r="S3" s="117">
        <v>2007</v>
      </c>
      <c r="T3" s="117">
        <v>2008</v>
      </c>
      <c r="U3" s="117">
        <v>2009</v>
      </c>
      <c r="V3" s="117">
        <v>2010</v>
      </c>
      <c r="W3" s="117">
        <v>2011</v>
      </c>
      <c r="X3" s="117">
        <v>2012</v>
      </c>
      <c r="Y3" s="117">
        <v>2013</v>
      </c>
      <c r="Z3" s="117">
        <v>2014</v>
      </c>
      <c r="AA3" s="117">
        <v>2015</v>
      </c>
      <c r="AB3" s="117">
        <v>2016</v>
      </c>
      <c r="AC3" s="117">
        <v>2017</v>
      </c>
      <c r="AD3" s="117">
        <v>2018</v>
      </c>
      <c r="AE3" s="117">
        <v>2019</v>
      </c>
      <c r="AF3" s="117">
        <v>2020</v>
      </c>
      <c r="AG3" s="117">
        <v>2021</v>
      </c>
      <c r="AH3" s="117">
        <v>2022</v>
      </c>
      <c r="AI3" s="117">
        <v>2023</v>
      </c>
      <c r="AK3" s="1" t="s">
        <v>528</v>
      </c>
    </row>
    <row r="4" spans="1:37">
      <c r="A4" s="92" t="s">
        <v>13</v>
      </c>
      <c r="B4" s="531">
        <v>11.230700000000001</v>
      </c>
      <c r="C4" s="531">
        <v>11.7805</v>
      </c>
      <c r="D4" s="531">
        <v>12.119</v>
      </c>
      <c r="E4" s="531">
        <v>12.1416</v>
      </c>
      <c r="F4" s="531">
        <v>11.490399999999999</v>
      </c>
      <c r="G4" s="531">
        <v>12.9533</v>
      </c>
      <c r="H4" s="531">
        <v>15.678800000000001</v>
      </c>
      <c r="I4" s="531">
        <v>16.402100000000001</v>
      </c>
      <c r="J4" s="531">
        <v>17.0364</v>
      </c>
      <c r="K4" s="531">
        <v>18.031400000000001</v>
      </c>
      <c r="L4" s="531">
        <v>16.511900000000001</v>
      </c>
      <c r="M4" s="531">
        <v>16.192299999999999</v>
      </c>
      <c r="N4" s="531">
        <v>15.9154</v>
      </c>
      <c r="O4" s="531">
        <v>17.329599999999999</v>
      </c>
      <c r="P4" s="531">
        <v>17.690300000000001</v>
      </c>
      <c r="Q4" s="531">
        <v>15.6389</v>
      </c>
      <c r="R4" s="531">
        <v>16.3202</v>
      </c>
      <c r="S4" s="531">
        <v>17.055800000000001</v>
      </c>
      <c r="T4" s="531">
        <v>19.119399999999999</v>
      </c>
      <c r="U4" s="531">
        <v>21.088899999999999</v>
      </c>
      <c r="V4" s="531">
        <v>22.739899999999999</v>
      </c>
      <c r="W4" s="531">
        <v>23.65</v>
      </c>
      <c r="X4" s="531">
        <v>24.716200000000001</v>
      </c>
      <c r="Y4" s="531">
        <v>28.534199999999998</v>
      </c>
      <c r="Z4" s="531">
        <v>30.8873</v>
      </c>
      <c r="AA4" s="531">
        <v>33.097499999999997</v>
      </c>
      <c r="AB4" s="531">
        <v>31.285799999999998</v>
      </c>
      <c r="AC4" s="531">
        <v>27.9421</v>
      </c>
      <c r="AD4" s="531">
        <v>26.258900000000001</v>
      </c>
      <c r="AE4" s="531">
        <v>27.5732</v>
      </c>
      <c r="AF4" s="531">
        <v>20.710899999999999</v>
      </c>
      <c r="AG4" s="531">
        <v>25.262799999999999</v>
      </c>
      <c r="AH4" s="531">
        <v>27.353000000000002</v>
      </c>
      <c r="AI4" s="531">
        <v>28.229900000000001</v>
      </c>
    </row>
    <row r="5" spans="1:37">
      <c r="A5" s="92" t="s">
        <v>12</v>
      </c>
      <c r="B5" s="531">
        <v>2.8226</v>
      </c>
      <c r="C5" s="531">
        <v>2.7917999999999998</v>
      </c>
      <c r="D5" s="531">
        <v>3.3972000000000002</v>
      </c>
      <c r="E5" s="531">
        <v>3.3506</v>
      </c>
      <c r="F5" s="531">
        <v>3.2124000000000001</v>
      </c>
      <c r="G5" s="531">
        <v>3.3414999999999999</v>
      </c>
      <c r="H5" s="531">
        <v>3.012</v>
      </c>
      <c r="I5" s="531">
        <v>3.2155999999999998</v>
      </c>
      <c r="J5" s="531">
        <v>3.8271999999999999</v>
      </c>
      <c r="K5" s="531">
        <v>4.0328999999999997</v>
      </c>
      <c r="L5" s="531">
        <v>4.0991999999999997</v>
      </c>
      <c r="M5" s="531">
        <v>3.9552999999999998</v>
      </c>
      <c r="N5" s="531">
        <v>4.1749000000000001</v>
      </c>
      <c r="O5" s="531">
        <v>4.1349999999999998</v>
      </c>
      <c r="P5" s="531">
        <v>4.0529999999999999</v>
      </c>
      <c r="Q5" s="531">
        <v>4.3902999999999999</v>
      </c>
      <c r="R5" s="531">
        <v>4.1481000000000003</v>
      </c>
      <c r="S5" s="531">
        <v>4.4223999999999997</v>
      </c>
      <c r="T5" s="531">
        <v>4.5088999999999997</v>
      </c>
      <c r="U5" s="531">
        <v>4.1227</v>
      </c>
      <c r="V5" s="531">
        <v>3.3740000000000001</v>
      </c>
      <c r="W5" s="531">
        <v>4.0045000000000002</v>
      </c>
      <c r="X5" s="531">
        <v>3.5123000000000002</v>
      </c>
      <c r="Y5" s="531">
        <v>5.5122</v>
      </c>
      <c r="Z5" s="531">
        <v>7.1367000000000003</v>
      </c>
      <c r="AA5" s="531">
        <v>7.0876999999999999</v>
      </c>
      <c r="AB5" s="531">
        <v>6.7507000000000001</v>
      </c>
      <c r="AC5" s="531">
        <v>7.4431000000000003</v>
      </c>
      <c r="AD5" s="531">
        <v>8.2057000000000002</v>
      </c>
      <c r="AE5" s="531">
        <v>7.3371000000000004</v>
      </c>
      <c r="AF5" s="531">
        <v>6.0884999999999998</v>
      </c>
      <c r="AG5" s="531">
        <v>6.5964</v>
      </c>
      <c r="AH5" s="531">
        <v>7.2827000000000002</v>
      </c>
      <c r="AI5" s="531">
        <v>7.4246999999999996</v>
      </c>
    </row>
    <row r="6" spans="1:37">
      <c r="A6" s="92" t="s">
        <v>483</v>
      </c>
      <c r="B6" s="531">
        <v>3.9300000000000002E-2</v>
      </c>
      <c r="C6" s="531">
        <v>4.7399999999999998E-2</v>
      </c>
      <c r="D6" s="531">
        <v>4.0300000000000002E-2</v>
      </c>
      <c r="E6" s="531">
        <v>3.9399999999999998E-2</v>
      </c>
      <c r="F6" s="531">
        <v>3.9300000000000002E-2</v>
      </c>
      <c r="G6" s="531">
        <v>4.0300000000000002E-2</v>
      </c>
      <c r="H6" s="531">
        <v>4.1799999999999997E-2</v>
      </c>
      <c r="I6" s="531">
        <v>4.19E-2</v>
      </c>
      <c r="J6" s="531">
        <v>5.2900000000000003E-2</v>
      </c>
      <c r="K6" s="531">
        <v>5.45E-2</v>
      </c>
      <c r="L6" s="531">
        <v>9.0899999999999995E-2</v>
      </c>
      <c r="M6" s="531">
        <v>9.64E-2</v>
      </c>
      <c r="N6" s="531">
        <v>9.98E-2</v>
      </c>
      <c r="O6" s="531">
        <v>0.12939999999999999</v>
      </c>
      <c r="P6" s="531">
        <v>0.1401</v>
      </c>
      <c r="Q6" s="531">
        <v>0.1358</v>
      </c>
      <c r="R6" s="531">
        <v>0.1633</v>
      </c>
      <c r="S6" s="531">
        <v>0.1069</v>
      </c>
      <c r="T6" s="531">
        <v>0.1071</v>
      </c>
      <c r="U6" s="531">
        <v>0.13300000000000001</v>
      </c>
      <c r="V6" s="531">
        <v>0.15659999999999999</v>
      </c>
      <c r="W6" s="531">
        <v>0.1421</v>
      </c>
      <c r="X6" s="531">
        <v>0.1474</v>
      </c>
      <c r="Y6" s="531">
        <v>0.17680000000000001</v>
      </c>
      <c r="Z6" s="531">
        <v>0.155</v>
      </c>
      <c r="AA6" s="531">
        <v>0.16980000000000001</v>
      </c>
      <c r="AB6" s="531">
        <v>0.19839999999999999</v>
      </c>
      <c r="AC6" s="531">
        <v>0.25519999999999998</v>
      </c>
      <c r="AD6" s="531">
        <v>0.2787</v>
      </c>
      <c r="AE6" s="531">
        <v>0.31850000000000001</v>
      </c>
      <c r="AF6" s="531">
        <v>0.33439999999999998</v>
      </c>
      <c r="AG6" s="531">
        <v>0.34029999999999999</v>
      </c>
      <c r="AH6" s="531">
        <v>0.31719999999999998</v>
      </c>
      <c r="AI6" s="531">
        <v>0.31769999999999998</v>
      </c>
    </row>
    <row r="7" spans="1:37">
      <c r="A7" s="92" t="s">
        <v>89</v>
      </c>
      <c r="B7" s="531">
        <v>3.3692000000000002</v>
      </c>
      <c r="C7" s="531">
        <v>1.8945000000000001</v>
      </c>
      <c r="D7" s="531">
        <v>1.6281000000000001</v>
      </c>
      <c r="E7" s="531">
        <v>1.5698000000000001</v>
      </c>
      <c r="F7" s="531">
        <v>2.4828000000000001</v>
      </c>
      <c r="G7" s="531">
        <v>2.3151000000000002</v>
      </c>
      <c r="H7" s="531">
        <v>2.5594999999999999</v>
      </c>
      <c r="I7" s="531">
        <v>2.5666000000000002</v>
      </c>
      <c r="J7" s="531">
        <v>2.5554000000000001</v>
      </c>
      <c r="K7" s="531">
        <v>2.3613</v>
      </c>
      <c r="L7" s="531">
        <v>1.8763000000000001</v>
      </c>
      <c r="M7" s="531">
        <v>1.8240000000000001</v>
      </c>
      <c r="N7" s="531">
        <v>1.9136</v>
      </c>
      <c r="O7" s="531">
        <v>2.3182</v>
      </c>
      <c r="P7" s="531">
        <v>2.2141000000000002</v>
      </c>
      <c r="Q7" s="531">
        <v>2.4821</v>
      </c>
      <c r="R7" s="531">
        <v>2.5508999999999999</v>
      </c>
      <c r="S7" s="531">
        <v>2.8180000000000001</v>
      </c>
      <c r="T7" s="531">
        <v>2.8914</v>
      </c>
      <c r="U7" s="531">
        <v>2.8092999999999999</v>
      </c>
      <c r="V7" s="531">
        <v>2.9443999999999999</v>
      </c>
      <c r="W7" s="531">
        <v>3.3677999999999999</v>
      </c>
      <c r="X7" s="531">
        <v>3.0152000000000001</v>
      </c>
      <c r="Y7" s="531">
        <v>4.1936</v>
      </c>
      <c r="Z7" s="531">
        <v>5.3860000000000001</v>
      </c>
      <c r="AA7" s="531">
        <v>3.4908999999999999</v>
      </c>
      <c r="AB7" s="531">
        <v>2.6899000000000002</v>
      </c>
      <c r="AC7" s="531">
        <v>3.1292</v>
      </c>
      <c r="AD7" s="531">
        <v>3.1027</v>
      </c>
      <c r="AE7" s="531">
        <v>3.3544999999999998</v>
      </c>
      <c r="AF7" s="531">
        <v>3.4582000000000002</v>
      </c>
      <c r="AG7" s="531">
        <v>3.5103</v>
      </c>
      <c r="AH7" s="531">
        <v>3.8919999999999999</v>
      </c>
      <c r="AI7" s="531">
        <v>3.7995000000000001</v>
      </c>
    </row>
    <row r="8" spans="1:37">
      <c r="A8" s="92" t="s">
        <v>482</v>
      </c>
      <c r="B8" s="531">
        <v>1.105</v>
      </c>
      <c r="C8" s="531">
        <v>1.0896999999999999</v>
      </c>
      <c r="D8" s="531">
        <v>0.9123</v>
      </c>
      <c r="E8" s="531">
        <v>0.8196</v>
      </c>
      <c r="F8" s="531">
        <v>1.4590000000000001</v>
      </c>
      <c r="G8" s="531">
        <v>1.417</v>
      </c>
      <c r="H8" s="531">
        <v>1.1347</v>
      </c>
      <c r="I8" s="531">
        <v>1.1557999999999999</v>
      </c>
      <c r="J8" s="531">
        <v>1.1779999999999999</v>
      </c>
      <c r="K8" s="531">
        <v>1.2646999999999999</v>
      </c>
      <c r="L8" s="531">
        <v>1.097</v>
      </c>
      <c r="M8" s="531">
        <v>1.1114999999999999</v>
      </c>
      <c r="N8" s="531">
        <v>1.0817000000000001</v>
      </c>
      <c r="O8" s="531">
        <v>1.0037</v>
      </c>
      <c r="P8" s="531">
        <v>0.99309999999999998</v>
      </c>
      <c r="Q8" s="531">
        <v>0.98970000000000002</v>
      </c>
      <c r="R8" s="531">
        <v>0.998</v>
      </c>
      <c r="S8" s="531">
        <v>1.0319</v>
      </c>
      <c r="T8" s="531">
        <v>1.0127999999999999</v>
      </c>
      <c r="U8" s="531">
        <v>1.0490999999999999</v>
      </c>
      <c r="V8" s="531">
        <v>0.85509999999999997</v>
      </c>
      <c r="W8" s="531">
        <v>0.81879999999999997</v>
      </c>
      <c r="X8" s="531">
        <v>0.81040000000000001</v>
      </c>
      <c r="Y8" s="531">
        <v>0.96220000000000006</v>
      </c>
      <c r="Z8" s="531">
        <v>0.98229999999999995</v>
      </c>
      <c r="AA8" s="531">
        <v>1.0206</v>
      </c>
      <c r="AB8" s="531">
        <v>1.1207</v>
      </c>
      <c r="AC8" s="531">
        <v>1.1100000000000001</v>
      </c>
      <c r="AD8" s="531">
        <v>1.1101000000000001</v>
      </c>
      <c r="AE8" s="531">
        <v>1.1738</v>
      </c>
      <c r="AF8" s="531">
        <v>1.155</v>
      </c>
      <c r="AG8" s="531">
        <v>1.2458</v>
      </c>
      <c r="AH8" s="531">
        <v>1.3526</v>
      </c>
      <c r="AI8" s="531">
        <v>1.3902000000000001</v>
      </c>
    </row>
    <row r="9" spans="1:37">
      <c r="A9" s="92" t="s">
        <v>11</v>
      </c>
      <c r="B9" s="531">
        <v>0.1087</v>
      </c>
      <c r="C9" s="531">
        <v>0.13539999999999999</v>
      </c>
      <c r="D9" s="531">
        <v>0.1152</v>
      </c>
      <c r="E9" s="531">
        <v>0.1114</v>
      </c>
      <c r="F9" s="531">
        <v>0.12139999999999999</v>
      </c>
      <c r="G9" s="531">
        <v>0.1246</v>
      </c>
      <c r="H9" s="531">
        <v>0.12920000000000001</v>
      </c>
      <c r="I9" s="531">
        <v>0.1293</v>
      </c>
      <c r="J9" s="531">
        <v>0.12659999999999999</v>
      </c>
      <c r="K9" s="531">
        <v>0.1303</v>
      </c>
      <c r="L9" s="531">
        <v>0.35370000000000001</v>
      </c>
      <c r="M9" s="531">
        <v>0.36280000000000001</v>
      </c>
      <c r="N9" s="531">
        <v>0.38319999999999999</v>
      </c>
      <c r="O9" s="531">
        <v>0.38879999999999998</v>
      </c>
      <c r="P9" s="531">
        <v>0.40679999999999999</v>
      </c>
      <c r="Q9" s="531">
        <v>0.40839999999999999</v>
      </c>
      <c r="R9" s="531">
        <v>0.41849999999999998</v>
      </c>
      <c r="S9" s="531">
        <v>0.53469999999999995</v>
      </c>
      <c r="T9" s="531">
        <v>0.4385</v>
      </c>
      <c r="U9" s="531">
        <v>0.51370000000000005</v>
      </c>
      <c r="V9" s="531">
        <v>0.52480000000000004</v>
      </c>
      <c r="W9" s="531">
        <v>0.54930000000000001</v>
      </c>
      <c r="X9" s="531">
        <v>0.58450000000000002</v>
      </c>
      <c r="Y9" s="531">
        <v>0.58879999999999999</v>
      </c>
      <c r="Z9" s="531">
        <v>0.6008</v>
      </c>
      <c r="AA9" s="531">
        <v>0.59160000000000001</v>
      </c>
      <c r="AB9" s="531">
        <v>0.6512</v>
      </c>
      <c r="AC9" s="531">
        <v>0.70430000000000004</v>
      </c>
      <c r="AD9" s="531">
        <v>0.68989999999999996</v>
      </c>
      <c r="AE9" s="531">
        <v>0.73880000000000001</v>
      </c>
      <c r="AF9" s="531">
        <v>0.77590000000000003</v>
      </c>
      <c r="AG9" s="531">
        <v>0.78939999999999999</v>
      </c>
      <c r="AH9" s="531">
        <v>0.8518</v>
      </c>
      <c r="AI9" s="531">
        <v>0.87829999999999997</v>
      </c>
    </row>
    <row r="10" spans="1:37">
      <c r="A10" s="92" t="s">
        <v>10</v>
      </c>
      <c r="B10" s="531">
        <v>0.90780000000000005</v>
      </c>
      <c r="C10" s="531">
        <v>0.97050000000000003</v>
      </c>
      <c r="D10" s="531">
        <v>0.98299999999999998</v>
      </c>
      <c r="E10" s="531">
        <v>1.0189999999999999</v>
      </c>
      <c r="F10" s="531">
        <v>1.2553000000000001</v>
      </c>
      <c r="G10" s="531">
        <v>1.4146000000000001</v>
      </c>
      <c r="H10" s="531">
        <v>1.3589</v>
      </c>
      <c r="I10" s="531">
        <v>1.4908999999999999</v>
      </c>
      <c r="J10" s="531">
        <v>1.6644000000000001</v>
      </c>
      <c r="K10" s="531">
        <v>1.7075</v>
      </c>
      <c r="L10" s="531">
        <v>1.6940999999999999</v>
      </c>
      <c r="M10" s="531">
        <v>1.7102999999999999</v>
      </c>
      <c r="N10" s="531">
        <v>1.1659999999999999</v>
      </c>
      <c r="O10" s="531">
        <v>1.5494000000000001</v>
      </c>
      <c r="P10" s="531">
        <v>1.6758999999999999</v>
      </c>
      <c r="Q10" s="531">
        <v>1.788</v>
      </c>
      <c r="R10" s="531">
        <v>1.7142999999999999</v>
      </c>
      <c r="S10" s="531">
        <v>1.8032999999999999</v>
      </c>
      <c r="T10" s="531">
        <v>1.8698999999999999</v>
      </c>
      <c r="U10" s="531">
        <v>1.7758</v>
      </c>
      <c r="V10" s="531">
        <v>1.9681</v>
      </c>
      <c r="W10" s="531">
        <v>2.2940999999999998</v>
      </c>
      <c r="X10" s="531">
        <v>2.8502999999999998</v>
      </c>
      <c r="Y10" s="531">
        <v>3.0489999999999999</v>
      </c>
      <c r="Z10" s="531">
        <v>3.1332</v>
      </c>
      <c r="AA10" s="531">
        <v>3.4178999999999999</v>
      </c>
      <c r="AB10" s="531">
        <v>3.2507000000000001</v>
      </c>
      <c r="AC10" s="531">
        <v>3.5520999999999998</v>
      </c>
      <c r="AD10" s="531">
        <v>3.3765000000000001</v>
      </c>
      <c r="AE10" s="531">
        <v>4.0003000000000002</v>
      </c>
      <c r="AF10" s="531">
        <v>3.1082999999999998</v>
      </c>
      <c r="AG10" s="531">
        <v>4.0820999999999996</v>
      </c>
      <c r="AH10" s="531">
        <v>3.9899</v>
      </c>
      <c r="AI10" s="531">
        <v>4.0991</v>
      </c>
    </row>
    <row r="11" spans="1:37">
      <c r="A11" s="92" t="s">
        <v>9</v>
      </c>
      <c r="B11" s="531">
        <v>1.5361</v>
      </c>
      <c r="C11" s="531">
        <v>1.7645</v>
      </c>
      <c r="D11" s="531">
        <v>1.9293</v>
      </c>
      <c r="E11" s="531">
        <v>1.9567000000000001</v>
      </c>
      <c r="F11" s="531">
        <v>2.0385</v>
      </c>
      <c r="G11" s="531">
        <v>2.0857000000000001</v>
      </c>
      <c r="H11" s="531">
        <v>2.2292000000000001</v>
      </c>
      <c r="I11" s="531">
        <v>2.5150999999999999</v>
      </c>
      <c r="J11" s="531">
        <v>2.6671999999999998</v>
      </c>
      <c r="K11" s="531">
        <v>2.7370000000000001</v>
      </c>
      <c r="L11" s="531">
        <v>3.1036999999999999</v>
      </c>
      <c r="M11" s="531">
        <v>3.1625000000000001</v>
      </c>
      <c r="N11" s="531">
        <v>3.1269</v>
      </c>
      <c r="O11" s="531">
        <v>3.1518000000000002</v>
      </c>
      <c r="P11" s="531">
        <v>3.1465000000000001</v>
      </c>
      <c r="Q11" s="531">
        <v>3.5687000000000002</v>
      </c>
      <c r="R11" s="531">
        <v>3.7932000000000001</v>
      </c>
      <c r="S11" s="531">
        <v>4.0774999999999997</v>
      </c>
      <c r="T11" s="531">
        <v>4.2866999999999997</v>
      </c>
      <c r="U11" s="531">
        <v>4.1590999999999996</v>
      </c>
      <c r="V11" s="531">
        <v>4.4886999999999997</v>
      </c>
      <c r="W11" s="531">
        <v>5.7465999999999999</v>
      </c>
      <c r="X11" s="531">
        <v>5.6935000000000002</v>
      </c>
      <c r="Y11" s="531">
        <v>5.0326000000000004</v>
      </c>
      <c r="Z11" s="531">
        <v>4.9715999999999996</v>
      </c>
      <c r="AA11" s="531">
        <v>4.8997000000000002</v>
      </c>
      <c r="AB11" s="531">
        <v>4.8944999999999999</v>
      </c>
      <c r="AC11" s="531">
        <v>5.3833000000000002</v>
      </c>
      <c r="AD11" s="531">
        <v>5.5228000000000002</v>
      </c>
      <c r="AE11" s="531">
        <v>5.5850999999999997</v>
      </c>
      <c r="AF11" s="531">
        <v>5.2492999999999999</v>
      </c>
      <c r="AG11" s="531">
        <v>6.2271000000000001</v>
      </c>
      <c r="AH11" s="531">
        <v>5.9478</v>
      </c>
      <c r="AI11" s="531">
        <v>6.4477000000000002</v>
      </c>
    </row>
    <row r="12" spans="1:37">
      <c r="A12" s="92" t="s">
        <v>8</v>
      </c>
      <c r="B12" s="531">
        <v>1.1860999999999999</v>
      </c>
      <c r="C12" s="531">
        <v>1.2705</v>
      </c>
      <c r="D12" s="531">
        <v>1.3423</v>
      </c>
      <c r="E12" s="531">
        <v>1.48</v>
      </c>
      <c r="F12" s="531">
        <v>1.5244</v>
      </c>
      <c r="G12" s="531">
        <v>1.5613999999999999</v>
      </c>
      <c r="H12" s="531">
        <v>1.6356999999999999</v>
      </c>
      <c r="I12" s="531">
        <v>1.6426000000000001</v>
      </c>
      <c r="J12" s="531">
        <v>1.8017000000000001</v>
      </c>
      <c r="K12" s="531">
        <v>2.2084000000000001</v>
      </c>
      <c r="L12" s="531">
        <v>2.4426000000000001</v>
      </c>
      <c r="M12" s="531">
        <v>2.5828000000000002</v>
      </c>
      <c r="N12" s="531">
        <v>2.6364000000000001</v>
      </c>
      <c r="O12" s="531">
        <v>2.7605</v>
      </c>
      <c r="P12" s="531">
        <v>2.7841</v>
      </c>
      <c r="Q12" s="531">
        <v>2.9782999999999999</v>
      </c>
      <c r="R12" s="531">
        <v>3.3212999999999999</v>
      </c>
      <c r="S12" s="531">
        <v>3.4134000000000002</v>
      </c>
      <c r="T12" s="531">
        <v>3.4868999999999999</v>
      </c>
      <c r="U12" s="531">
        <v>3.4371999999999998</v>
      </c>
      <c r="V12" s="531">
        <v>3.6747000000000001</v>
      </c>
      <c r="W12" s="531">
        <v>3.6556000000000002</v>
      </c>
      <c r="X12" s="531">
        <v>3.7427999999999999</v>
      </c>
      <c r="Y12" s="531">
        <v>3.8582000000000001</v>
      </c>
      <c r="Z12" s="531">
        <v>3.9899</v>
      </c>
      <c r="AA12" s="531">
        <v>4.0015000000000001</v>
      </c>
      <c r="AB12" s="531">
        <v>4.0758000000000001</v>
      </c>
      <c r="AC12" s="531">
        <v>4.2154999999999996</v>
      </c>
      <c r="AD12" s="531">
        <v>4.1820000000000004</v>
      </c>
      <c r="AE12" s="531">
        <v>4.2123999999999997</v>
      </c>
      <c r="AF12" s="531">
        <v>3.7547000000000001</v>
      </c>
      <c r="AG12" s="531">
        <v>3.9939</v>
      </c>
      <c r="AH12" s="531">
        <v>4.0491000000000001</v>
      </c>
      <c r="AI12" s="531">
        <v>4.2135999999999996</v>
      </c>
    </row>
    <row r="13" spans="1:37">
      <c r="A13" s="92" t="s">
        <v>6</v>
      </c>
      <c r="B13" s="531">
        <v>1.1617</v>
      </c>
      <c r="C13" s="531">
        <v>0.97419999999999995</v>
      </c>
      <c r="D13" s="531">
        <v>1.1613</v>
      </c>
      <c r="E13" s="531">
        <v>1.351</v>
      </c>
      <c r="F13" s="531">
        <v>1.1451</v>
      </c>
      <c r="G13" s="531">
        <v>1.2574000000000001</v>
      </c>
      <c r="H13" s="531">
        <v>1.2133</v>
      </c>
      <c r="I13" s="531">
        <v>1.3413999999999999</v>
      </c>
      <c r="J13" s="531">
        <v>1.2963</v>
      </c>
      <c r="K13" s="531">
        <v>1.2898000000000001</v>
      </c>
      <c r="L13" s="531">
        <v>1.5708</v>
      </c>
      <c r="M13" s="531">
        <v>1.8964000000000001</v>
      </c>
      <c r="N13" s="531">
        <v>1.9871000000000001</v>
      </c>
      <c r="O13" s="531">
        <v>2.5253999999999999</v>
      </c>
      <c r="P13" s="531">
        <v>2.7801</v>
      </c>
      <c r="Q13" s="531">
        <v>2.6655000000000002</v>
      </c>
      <c r="R13" s="531">
        <v>2.8268</v>
      </c>
      <c r="S13" s="531">
        <v>3.2435999999999998</v>
      </c>
      <c r="T13" s="531">
        <v>3.149</v>
      </c>
      <c r="U13" s="531">
        <v>3.4026000000000001</v>
      </c>
      <c r="V13" s="531">
        <v>3.6063999999999998</v>
      </c>
      <c r="W13" s="531">
        <v>4.2492999999999999</v>
      </c>
      <c r="X13" s="531">
        <v>4.7013999999999996</v>
      </c>
      <c r="Y13" s="531">
        <v>5.1169000000000002</v>
      </c>
      <c r="Z13" s="531">
        <v>5.7903000000000002</v>
      </c>
      <c r="AA13" s="531">
        <v>6.4577</v>
      </c>
      <c r="AB13" s="531">
        <v>8.3313000000000006</v>
      </c>
      <c r="AC13" s="531">
        <v>8.3115000000000006</v>
      </c>
      <c r="AD13" s="531">
        <v>8.0541999999999998</v>
      </c>
      <c r="AE13" s="531">
        <v>8.6273999999999997</v>
      </c>
      <c r="AF13" s="531">
        <v>7.9798999999999998</v>
      </c>
      <c r="AG13" s="531">
        <v>9.2885000000000009</v>
      </c>
      <c r="AH13" s="531">
        <v>10.0282</v>
      </c>
      <c r="AI13" s="531">
        <v>9.7401</v>
      </c>
    </row>
    <row r="14" spans="1:37">
      <c r="A14" s="92" t="s">
        <v>17</v>
      </c>
      <c r="B14" s="531">
        <v>1.2461</v>
      </c>
      <c r="C14" s="531">
        <v>1.1286</v>
      </c>
      <c r="D14" s="531">
        <v>1.2279</v>
      </c>
      <c r="E14" s="531">
        <v>1.4240999999999999</v>
      </c>
      <c r="F14" s="531">
        <v>1.6446000000000001</v>
      </c>
      <c r="G14" s="531">
        <v>1.7824</v>
      </c>
      <c r="H14" s="531">
        <v>1.9538</v>
      </c>
      <c r="I14" s="531">
        <v>2.0211999999999999</v>
      </c>
      <c r="J14" s="531">
        <v>2.0859999999999999</v>
      </c>
      <c r="K14" s="531">
        <v>1.9849000000000001</v>
      </c>
      <c r="L14" s="531">
        <v>1.9484999999999999</v>
      </c>
      <c r="M14" s="531">
        <v>2.4658000000000002</v>
      </c>
      <c r="N14" s="531">
        <v>2.1377999999999999</v>
      </c>
      <c r="O14" s="531">
        <v>2.2944</v>
      </c>
      <c r="P14" s="531">
        <v>2.4319000000000002</v>
      </c>
      <c r="Q14" s="531">
        <v>2.5918999999999999</v>
      </c>
      <c r="R14" s="531">
        <v>2.5558000000000001</v>
      </c>
      <c r="S14" s="531">
        <v>2.6301999999999999</v>
      </c>
      <c r="T14" s="531">
        <v>3.0112000000000001</v>
      </c>
      <c r="U14" s="531">
        <v>3.0817000000000001</v>
      </c>
      <c r="V14" s="531">
        <v>3.1840999999999999</v>
      </c>
      <c r="W14" s="531">
        <v>3.3725999999999998</v>
      </c>
      <c r="X14" s="531">
        <v>3.5503999999999998</v>
      </c>
      <c r="Y14" s="531">
        <v>3.7913999999999999</v>
      </c>
      <c r="Z14" s="531">
        <v>3.9358</v>
      </c>
      <c r="AA14" s="531">
        <v>4.1345000000000001</v>
      </c>
      <c r="AB14" s="531">
        <v>4.2583000000000002</v>
      </c>
      <c r="AC14" s="531">
        <v>4.1852999999999998</v>
      </c>
      <c r="AD14" s="531">
        <v>4.2144000000000004</v>
      </c>
      <c r="AE14" s="531">
        <v>4.2363999999999997</v>
      </c>
      <c r="AF14" s="531">
        <v>3.8771</v>
      </c>
      <c r="AG14" s="531">
        <v>3.9540999999999999</v>
      </c>
      <c r="AH14" s="531">
        <v>4.2548000000000004</v>
      </c>
      <c r="AI14" s="531">
        <v>4.3646000000000003</v>
      </c>
    </row>
    <row r="15" spans="1:37">
      <c r="A15" s="92" t="s">
        <v>4</v>
      </c>
      <c r="B15" s="531">
        <v>0.26540000000000002</v>
      </c>
      <c r="C15" s="531">
        <v>0.37719999999999998</v>
      </c>
      <c r="D15" s="531">
        <v>0.31790000000000002</v>
      </c>
      <c r="E15" s="531">
        <v>0.31929999999999997</v>
      </c>
      <c r="F15" s="531">
        <v>0.31809999999999999</v>
      </c>
      <c r="G15" s="531">
        <v>0.33850000000000002</v>
      </c>
      <c r="H15" s="531">
        <v>0.35120000000000001</v>
      </c>
      <c r="I15" s="531">
        <v>0.37280000000000002</v>
      </c>
      <c r="J15" s="531">
        <v>0.37990000000000002</v>
      </c>
      <c r="K15" s="531">
        <v>0.39119999999999999</v>
      </c>
      <c r="L15" s="531">
        <v>0.76090000000000002</v>
      </c>
      <c r="M15" s="531">
        <v>0.83289999999999997</v>
      </c>
      <c r="N15" s="531">
        <v>0.75409999999999999</v>
      </c>
      <c r="O15" s="531">
        <v>0.75880000000000003</v>
      </c>
      <c r="P15" s="531">
        <v>1.0609</v>
      </c>
      <c r="Q15" s="531">
        <v>0.96530000000000005</v>
      </c>
      <c r="R15" s="531">
        <v>1.0599000000000001</v>
      </c>
      <c r="S15" s="531">
        <v>0.86560000000000004</v>
      </c>
      <c r="T15" s="531">
        <v>0.92510000000000003</v>
      </c>
      <c r="U15" s="531">
        <v>1.0225</v>
      </c>
      <c r="V15" s="531">
        <v>0.92079999999999995</v>
      </c>
      <c r="W15" s="531">
        <v>0.78849999999999998</v>
      </c>
      <c r="X15" s="531">
        <v>0.89890000000000003</v>
      </c>
      <c r="Y15" s="531">
        <v>0.81279999999999997</v>
      </c>
      <c r="Z15" s="531">
        <v>0.92869999999999997</v>
      </c>
      <c r="AA15" s="531">
        <v>0.97829999999999995</v>
      </c>
      <c r="AB15" s="531">
        <v>1.0894999999999999</v>
      </c>
      <c r="AC15" s="531">
        <v>1.1285000000000001</v>
      </c>
      <c r="AD15" s="531">
        <v>1.0046999999999999</v>
      </c>
      <c r="AE15" s="531">
        <v>1.0696000000000001</v>
      </c>
      <c r="AF15" s="531">
        <v>1.1251</v>
      </c>
      <c r="AG15" s="531">
        <v>1.1446000000000001</v>
      </c>
      <c r="AH15" s="531">
        <v>1.2024999999999999</v>
      </c>
      <c r="AI15" s="531">
        <v>1.2373000000000001</v>
      </c>
    </row>
    <row r="16" spans="1:37">
      <c r="A16" s="92" t="s">
        <v>3</v>
      </c>
      <c r="B16" s="531">
        <v>314.22989999999999</v>
      </c>
      <c r="C16" s="531">
        <v>306.13010000000003</v>
      </c>
      <c r="D16" s="531">
        <v>299.64530000000002</v>
      </c>
      <c r="E16" s="531">
        <v>301.79759999999999</v>
      </c>
      <c r="F16" s="531">
        <v>308.57279999999997</v>
      </c>
      <c r="G16" s="531">
        <v>325.19929999999999</v>
      </c>
      <c r="H16" s="531">
        <v>336.3682</v>
      </c>
      <c r="I16" s="531">
        <v>351.22539999999998</v>
      </c>
      <c r="J16" s="531">
        <v>357.26400000000001</v>
      </c>
      <c r="K16" s="531">
        <v>340.77260000000001</v>
      </c>
      <c r="L16" s="531">
        <v>347.29730000000001</v>
      </c>
      <c r="M16" s="531">
        <v>357.40309999999999</v>
      </c>
      <c r="N16" s="531">
        <v>370.78629999999998</v>
      </c>
      <c r="O16" s="531">
        <v>393.5908</v>
      </c>
      <c r="P16" s="531">
        <v>425.76119999999997</v>
      </c>
      <c r="Q16" s="531">
        <v>436.2792</v>
      </c>
      <c r="R16" s="531">
        <v>440.60379999999998</v>
      </c>
      <c r="S16" s="531">
        <v>459.96370000000002</v>
      </c>
      <c r="T16" s="531">
        <v>487.90870000000001</v>
      </c>
      <c r="U16" s="531">
        <v>456.9359</v>
      </c>
      <c r="V16" s="531">
        <v>464.33429999999998</v>
      </c>
      <c r="W16" s="531">
        <v>444.63780000000003</v>
      </c>
      <c r="X16" s="531">
        <v>460.89010000000002</v>
      </c>
      <c r="Y16" s="531">
        <v>472.74540000000002</v>
      </c>
      <c r="Z16" s="531">
        <v>484.04820000000001</v>
      </c>
      <c r="AA16" s="531">
        <v>460.05149999999998</v>
      </c>
      <c r="AB16" s="531">
        <v>460.49619999999999</v>
      </c>
      <c r="AC16" s="531">
        <v>469.81150000000002</v>
      </c>
      <c r="AD16" s="531">
        <v>473.69979999999998</v>
      </c>
      <c r="AE16" s="531">
        <v>478.58839999999998</v>
      </c>
      <c r="AF16" s="531">
        <v>418.77319999999997</v>
      </c>
      <c r="AG16" s="531">
        <v>428.53320000000002</v>
      </c>
      <c r="AH16" s="531">
        <v>409.4074</v>
      </c>
      <c r="AI16" s="531">
        <v>397.37299999999999</v>
      </c>
    </row>
    <row r="17" spans="1:35">
      <c r="A17" s="92" t="s">
        <v>431</v>
      </c>
      <c r="B17" s="531">
        <v>2.0836999999999999</v>
      </c>
      <c r="C17" s="531">
        <v>2.2094999999999998</v>
      </c>
      <c r="D17" s="531">
        <v>2.0467</v>
      </c>
      <c r="E17" s="531">
        <v>2.1484999999999999</v>
      </c>
      <c r="F17" s="531">
        <v>2.1284999999999998</v>
      </c>
      <c r="G17" s="531">
        <v>2.94</v>
      </c>
      <c r="H17" s="531">
        <v>3.5082</v>
      </c>
      <c r="I17" s="531">
        <v>3.2772999999999999</v>
      </c>
      <c r="J17" s="531">
        <v>2.8508</v>
      </c>
      <c r="K17" s="531">
        <v>2.6648000000000001</v>
      </c>
      <c r="L17" s="531">
        <v>3.1120000000000001</v>
      </c>
      <c r="M17" s="531">
        <v>3.2869999999999999</v>
      </c>
      <c r="N17" s="531">
        <v>3.7393999999999998</v>
      </c>
      <c r="O17" s="531">
        <v>3.9552999999999998</v>
      </c>
      <c r="P17" s="531">
        <v>5.4435000000000002</v>
      </c>
      <c r="Q17" s="531">
        <v>6.1729000000000003</v>
      </c>
      <c r="R17" s="531">
        <v>6.6033999999999997</v>
      </c>
      <c r="S17" s="531">
        <v>6.2423999999999999</v>
      </c>
      <c r="T17" s="531">
        <v>6.2793999999999999</v>
      </c>
      <c r="U17" s="531">
        <v>6.0772000000000004</v>
      </c>
      <c r="V17" s="531">
        <v>7.3333000000000004</v>
      </c>
      <c r="W17" s="531">
        <v>8.8864000000000001</v>
      </c>
      <c r="X17" s="531">
        <v>10.6021</v>
      </c>
      <c r="Y17" s="531">
        <v>11.5936</v>
      </c>
      <c r="Z17" s="531">
        <v>11.257</v>
      </c>
      <c r="AA17" s="531">
        <v>13.2034</v>
      </c>
      <c r="AB17" s="531">
        <v>14.136699999999999</v>
      </c>
      <c r="AC17" s="531">
        <v>14.1976</v>
      </c>
      <c r="AD17" s="531">
        <v>14.9411</v>
      </c>
      <c r="AE17" s="531">
        <v>17.003499999999999</v>
      </c>
      <c r="AF17" s="531">
        <v>16.7974</v>
      </c>
      <c r="AG17" s="531">
        <v>19.2959</v>
      </c>
      <c r="AH17" s="531">
        <v>18.9815</v>
      </c>
      <c r="AI17" s="531">
        <v>19.3735</v>
      </c>
    </row>
    <row r="18" spans="1:35">
      <c r="A18" s="92" t="s">
        <v>1</v>
      </c>
      <c r="B18" s="531">
        <v>3.028</v>
      </c>
      <c r="C18" s="531">
        <v>3.1354000000000002</v>
      </c>
      <c r="D18" s="531">
        <v>3.137</v>
      </c>
      <c r="E18" s="531">
        <v>2.8445999999999998</v>
      </c>
      <c r="F18" s="531">
        <v>2.3864000000000001</v>
      </c>
      <c r="G18" s="531">
        <v>2.3565</v>
      </c>
      <c r="H18" s="531">
        <v>1.9826999999999999</v>
      </c>
      <c r="I18" s="531">
        <v>2.4984999999999999</v>
      </c>
      <c r="J18" s="531">
        <v>2.3422999999999998</v>
      </c>
      <c r="K18" s="531">
        <v>1.927</v>
      </c>
      <c r="L18" s="531">
        <v>1.9500999999999999</v>
      </c>
      <c r="M18" s="531">
        <v>1.9653</v>
      </c>
      <c r="N18" s="531">
        <v>2.0659000000000001</v>
      </c>
      <c r="O18" s="531">
        <v>2.2378</v>
      </c>
      <c r="P18" s="531">
        <v>2.3003999999999998</v>
      </c>
      <c r="Q18" s="531">
        <v>2.4704000000000002</v>
      </c>
      <c r="R18" s="531">
        <v>2.4056999999999999</v>
      </c>
      <c r="S18" s="531">
        <v>2.2086000000000001</v>
      </c>
      <c r="T18" s="531">
        <v>2.3611</v>
      </c>
      <c r="U18" s="531">
        <v>2.6492</v>
      </c>
      <c r="V18" s="531">
        <v>2.9213</v>
      </c>
      <c r="W18" s="531">
        <v>3.2873000000000001</v>
      </c>
      <c r="X18" s="531">
        <v>4.3502999999999998</v>
      </c>
      <c r="Y18" s="531">
        <v>4.5780000000000003</v>
      </c>
      <c r="Z18" s="531">
        <v>5.0098000000000003</v>
      </c>
      <c r="AA18" s="531">
        <v>5.32</v>
      </c>
      <c r="AB18" s="531">
        <v>5.8029999999999999</v>
      </c>
      <c r="AC18" s="531">
        <v>7.0772000000000004</v>
      </c>
      <c r="AD18" s="531">
        <v>8.0562000000000005</v>
      </c>
      <c r="AE18" s="531">
        <v>7.0266999999999999</v>
      </c>
      <c r="AF18" s="531">
        <v>7.4771999999999998</v>
      </c>
      <c r="AG18" s="531">
        <v>7.7645999999999997</v>
      </c>
      <c r="AH18" s="531">
        <v>7.8070000000000004</v>
      </c>
      <c r="AI18" s="531">
        <v>8.0589999999999993</v>
      </c>
    </row>
    <row r="19" spans="1:35">
      <c r="A19" s="92" t="s">
        <v>23</v>
      </c>
      <c r="B19" s="531">
        <v>17.4087</v>
      </c>
      <c r="C19" s="531">
        <v>19.151</v>
      </c>
      <c r="D19" s="531">
        <v>19.2013</v>
      </c>
      <c r="E19" s="531">
        <v>17.6722</v>
      </c>
      <c r="F19" s="531">
        <v>16.548500000000001</v>
      </c>
      <c r="G19" s="531">
        <v>16.265999999999998</v>
      </c>
      <c r="H19" s="531">
        <v>15.7173</v>
      </c>
      <c r="I19" s="531">
        <v>14.756500000000001</v>
      </c>
      <c r="J19" s="531">
        <v>14.9697</v>
      </c>
      <c r="K19" s="531">
        <v>16.851500000000001</v>
      </c>
      <c r="L19" s="531">
        <v>14.5954</v>
      </c>
      <c r="M19" s="531">
        <v>14.524100000000001</v>
      </c>
      <c r="N19" s="531">
        <v>13.256</v>
      </c>
      <c r="O19" s="531">
        <v>10.8569</v>
      </c>
      <c r="P19" s="531">
        <v>10.2921</v>
      </c>
      <c r="Q19" s="531">
        <v>11.436400000000001</v>
      </c>
      <c r="R19" s="531">
        <v>10.6411</v>
      </c>
      <c r="S19" s="531">
        <v>10.4832</v>
      </c>
      <c r="T19" s="531">
        <v>8.2234999999999996</v>
      </c>
      <c r="U19" s="531">
        <v>7.9404000000000003</v>
      </c>
      <c r="V19" s="531">
        <v>10.065</v>
      </c>
      <c r="W19" s="531">
        <v>15.845700000000001</v>
      </c>
      <c r="X19" s="531">
        <v>12.74</v>
      </c>
      <c r="Y19" s="531">
        <v>12.7159</v>
      </c>
      <c r="Z19" s="531">
        <v>12.5977</v>
      </c>
      <c r="AA19" s="531">
        <v>12.689500000000001</v>
      </c>
      <c r="AB19" s="531">
        <v>11.266299999999999</v>
      </c>
      <c r="AC19" s="531">
        <v>10.5854</v>
      </c>
      <c r="AD19" s="531">
        <v>12.27</v>
      </c>
      <c r="AE19" s="531">
        <v>11.1692</v>
      </c>
      <c r="AF19" s="531">
        <v>9.0721000000000007</v>
      </c>
      <c r="AG19" s="531">
        <v>10.6233</v>
      </c>
      <c r="AH19" s="531">
        <v>10.962999999999999</v>
      </c>
      <c r="AI19" s="531">
        <v>11.7441</v>
      </c>
    </row>
    <row r="22" spans="1:35">
      <c r="A22" s="136" t="s">
        <v>18</v>
      </c>
    </row>
    <row r="23" spans="1:35">
      <c r="A23" s="42" t="s">
        <v>3192</v>
      </c>
    </row>
    <row r="24" spans="1:35">
      <c r="A24" s="42"/>
    </row>
    <row r="25" spans="1:35">
      <c r="A25" s="240" t="s">
        <v>3190</v>
      </c>
    </row>
    <row r="26" spans="1:35">
      <c r="A26" s="42" t="s">
        <v>3191</v>
      </c>
    </row>
  </sheetData>
  <hyperlinks>
    <hyperlink ref="AK3" location="Content!A1" display="Back to content page" xr:uid="{3874FCEC-D8AE-404D-909F-CB6B1F829886}"/>
  </hyperlinks>
  <pageMargins left="0.7" right="0.7" top="0.75" bottom="0.75" header="0.3" footer="0.3"/>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7210E-DB89-4EEC-B97B-6688274CB27A}">
  <dimension ref="A1:AK26"/>
  <sheetViews>
    <sheetView workbookViewId="0">
      <selection activeCell="B4" sqref="B4:AI19"/>
    </sheetView>
  </sheetViews>
  <sheetFormatPr defaultRowHeight="14.4"/>
  <cols>
    <col min="1" max="1" width="27.109375" customWidth="1"/>
  </cols>
  <sheetData>
    <row r="1" spans="1:37">
      <c r="A1" s="18" t="s">
        <v>3193</v>
      </c>
    </row>
    <row r="3" spans="1:37">
      <c r="A3" s="215"/>
      <c r="B3" s="117">
        <v>1990</v>
      </c>
      <c r="C3" s="117">
        <v>1991</v>
      </c>
      <c r="D3" s="117">
        <v>1992</v>
      </c>
      <c r="E3" s="117">
        <v>1993</v>
      </c>
      <c r="F3" s="117">
        <v>1994</v>
      </c>
      <c r="G3" s="117">
        <v>1995</v>
      </c>
      <c r="H3" s="117">
        <v>1996</v>
      </c>
      <c r="I3" s="117">
        <v>1997</v>
      </c>
      <c r="J3" s="117">
        <v>1998</v>
      </c>
      <c r="K3" s="117">
        <v>1999</v>
      </c>
      <c r="L3" s="117">
        <v>2000</v>
      </c>
      <c r="M3" s="117">
        <v>2001</v>
      </c>
      <c r="N3" s="117">
        <v>2002</v>
      </c>
      <c r="O3" s="117">
        <v>2003</v>
      </c>
      <c r="P3" s="117">
        <v>2004</v>
      </c>
      <c r="Q3" s="117">
        <v>2005</v>
      </c>
      <c r="R3" s="117">
        <v>2006</v>
      </c>
      <c r="S3" s="117">
        <v>2007</v>
      </c>
      <c r="T3" s="117">
        <v>2008</v>
      </c>
      <c r="U3" s="117">
        <v>2009</v>
      </c>
      <c r="V3" s="117">
        <v>2010</v>
      </c>
      <c r="W3" s="117">
        <v>2011</v>
      </c>
      <c r="X3" s="117">
        <v>2012</v>
      </c>
      <c r="Y3" s="117">
        <v>2013</v>
      </c>
      <c r="Z3" s="117">
        <v>2014</v>
      </c>
      <c r="AA3" s="117">
        <v>2015</v>
      </c>
      <c r="AB3" s="117">
        <v>2016</v>
      </c>
      <c r="AC3" s="117">
        <v>2017</v>
      </c>
      <c r="AD3" s="117">
        <v>2018</v>
      </c>
      <c r="AE3" s="117">
        <v>2019</v>
      </c>
      <c r="AF3" s="117">
        <v>2020</v>
      </c>
      <c r="AG3" s="117">
        <v>2021</v>
      </c>
      <c r="AH3" s="117">
        <v>2022</v>
      </c>
      <c r="AI3" s="117">
        <v>2023</v>
      </c>
      <c r="AK3" s="1" t="s">
        <v>528</v>
      </c>
    </row>
    <row r="4" spans="1:37">
      <c r="A4" s="92" t="s">
        <v>13</v>
      </c>
      <c r="B4" s="531">
        <v>0.96596871247750804</v>
      </c>
      <c r="C4" s="531">
        <v>0.9797872155504429</v>
      </c>
      <c r="D4" s="531">
        <v>0.97547335289163173</v>
      </c>
      <c r="E4" s="531">
        <v>0.94655587549363129</v>
      </c>
      <c r="F4" s="531">
        <v>0.8672154462524766</v>
      </c>
      <c r="G4" s="531">
        <v>0.94551167179497364</v>
      </c>
      <c r="H4" s="531">
        <v>1.1064025032014386</v>
      </c>
      <c r="I4" s="531">
        <v>1.1188020419342892</v>
      </c>
      <c r="J4" s="531">
        <v>1.1238197893448079</v>
      </c>
      <c r="K4" s="531">
        <v>1.1508986748459444</v>
      </c>
      <c r="L4" s="531">
        <v>1.0195760150946576</v>
      </c>
      <c r="M4" s="531">
        <v>0.9668656411265687</v>
      </c>
      <c r="N4" s="531">
        <v>0.91849471761946</v>
      </c>
      <c r="O4" s="531">
        <v>0.9657756433005612</v>
      </c>
      <c r="P4" s="531">
        <v>0.95106976868214232</v>
      </c>
      <c r="Q4" s="531">
        <v>0.81067697273378203</v>
      </c>
      <c r="R4" s="531">
        <v>0.81538708503638646</v>
      </c>
      <c r="S4" s="531">
        <v>0.82083643809597795</v>
      </c>
      <c r="T4" s="531">
        <v>0.88603298027611077</v>
      </c>
      <c r="U4" s="531">
        <v>0.9408482521772582</v>
      </c>
      <c r="V4" s="531">
        <v>0.97617818549828117</v>
      </c>
      <c r="W4" s="531">
        <v>0.976532176921039</v>
      </c>
      <c r="X4" s="531">
        <v>0.98168221858068405</v>
      </c>
      <c r="Y4" s="531">
        <v>1.0905226017957916</v>
      </c>
      <c r="Z4" s="531">
        <v>1.1372027058585858</v>
      </c>
      <c r="AA4" s="531">
        <v>1.175429271848601</v>
      </c>
      <c r="AB4" s="531">
        <v>1.0720530773492987</v>
      </c>
      <c r="AC4" s="531">
        <v>0.92416896944614124</v>
      </c>
      <c r="AD4" s="531">
        <v>0.83901875426057104</v>
      </c>
      <c r="AE4" s="531">
        <v>0.8516652277243576</v>
      </c>
      <c r="AF4" s="531">
        <v>0.61913898758343955</v>
      </c>
      <c r="AG4" s="531">
        <v>0.73156742029354482</v>
      </c>
      <c r="AH4" s="531">
        <v>0.76758742079317521</v>
      </c>
      <c r="AI4" s="531">
        <v>0.76816250904151973</v>
      </c>
    </row>
    <row r="5" spans="1:37">
      <c r="A5" s="92" t="s">
        <v>12</v>
      </c>
      <c r="B5" s="531">
        <v>2.1617589392936796</v>
      </c>
      <c r="C5" s="531">
        <v>2.0807061790668344</v>
      </c>
      <c r="D5" s="531">
        <v>2.4616802641675961</v>
      </c>
      <c r="E5" s="531">
        <v>2.3593863877221213</v>
      </c>
      <c r="F5" s="531">
        <v>2.2002393112985206</v>
      </c>
      <c r="G5" s="531">
        <v>2.2293966784891741</v>
      </c>
      <c r="H5" s="531">
        <v>1.9610472982211244</v>
      </c>
      <c r="I5" s="531">
        <v>2.0459492355685689</v>
      </c>
      <c r="J5" s="531">
        <v>2.381730276762883</v>
      </c>
      <c r="K5" s="531">
        <v>2.4560946213665433</v>
      </c>
      <c r="L5" s="531">
        <v>2.4438082678841191</v>
      </c>
      <c r="M5" s="531">
        <v>2.309996063668124</v>
      </c>
      <c r="N5" s="531">
        <v>2.3928178211023505</v>
      </c>
      <c r="O5" s="531">
        <v>2.32861191077953</v>
      </c>
      <c r="P5" s="531">
        <v>2.2427628979617582</v>
      </c>
      <c r="Q5" s="531">
        <v>2.3861921204515304</v>
      </c>
      <c r="R5" s="531">
        <v>2.2128912209871778</v>
      </c>
      <c r="S5" s="531">
        <v>2.3139376758383863</v>
      </c>
      <c r="T5" s="531">
        <v>2.3122919839792404</v>
      </c>
      <c r="U5" s="531">
        <v>2.0710081464911618</v>
      </c>
      <c r="V5" s="531">
        <v>1.6595257219109041</v>
      </c>
      <c r="W5" s="531">
        <v>1.9312430221819259</v>
      </c>
      <c r="X5" s="531">
        <v>1.6656889326036926</v>
      </c>
      <c r="Y5" s="531">
        <v>2.5749737700415101</v>
      </c>
      <c r="Z5" s="531">
        <v>3.2857069193810071</v>
      </c>
      <c r="AA5" s="531">
        <v>3.216895954337025</v>
      </c>
      <c r="AB5" s="531">
        <v>3.0207501780939121</v>
      </c>
      <c r="AC5" s="531">
        <v>3.2836042134389065</v>
      </c>
      <c r="AD5" s="531">
        <v>3.5690286067709636</v>
      </c>
      <c r="AE5" s="531">
        <v>3.146157319443605</v>
      </c>
      <c r="AF5" s="531">
        <v>2.5734458094910422</v>
      </c>
      <c r="AG5" s="531">
        <v>2.7468507450318373</v>
      </c>
      <c r="AH5" s="531">
        <v>2.9848452308544808</v>
      </c>
      <c r="AI5" s="531">
        <v>2.9935361198333714</v>
      </c>
    </row>
    <row r="6" spans="1:37">
      <c r="A6" s="92" t="s">
        <v>483</v>
      </c>
      <c r="B6" s="531">
        <v>8.8394857353642414E-2</v>
      </c>
      <c r="C6" s="531">
        <v>0.10404867897689855</v>
      </c>
      <c r="D6" s="531">
        <v>8.6645610851556504E-2</v>
      </c>
      <c r="E6" s="531">
        <v>8.3178165942552174E-2</v>
      </c>
      <c r="F6" s="531">
        <v>8.1511256020010706E-2</v>
      </c>
      <c r="G6" s="531">
        <v>8.2146657262946773E-2</v>
      </c>
      <c r="H6" s="531">
        <v>8.3749576744064899E-2</v>
      </c>
      <c r="I6" s="531">
        <v>8.2516537771502058E-2</v>
      </c>
      <c r="J6" s="531">
        <v>0.10240090438000995</v>
      </c>
      <c r="K6" s="531">
        <v>0.10363462803725522</v>
      </c>
      <c r="L6" s="531">
        <v>0.16956424414266527</v>
      </c>
      <c r="M6" s="531">
        <v>0.17616315193158144</v>
      </c>
      <c r="N6" s="531">
        <v>0.17855769041531661</v>
      </c>
      <c r="O6" s="531">
        <v>0.22709802421208919</v>
      </c>
      <c r="P6" s="531">
        <v>0.24125888576624238</v>
      </c>
      <c r="Q6" s="531">
        <v>0.22912986331509405</v>
      </c>
      <c r="R6" s="531">
        <v>0.27002759804416016</v>
      </c>
      <c r="S6" s="531">
        <v>0.17327819985184631</v>
      </c>
      <c r="T6" s="531">
        <v>0.17018720592651918</v>
      </c>
      <c r="U6" s="531">
        <v>0.20718221286180946</v>
      </c>
      <c r="V6" s="531">
        <v>0.23914384670360209</v>
      </c>
      <c r="W6" s="531">
        <v>0.21270671919719306</v>
      </c>
      <c r="X6" s="531">
        <v>0.21624635065944867</v>
      </c>
      <c r="Y6" s="531">
        <v>0.25395293252436113</v>
      </c>
      <c r="Z6" s="531">
        <v>0.21784869494576972</v>
      </c>
      <c r="AA6" s="531">
        <v>0.2336647942291126</v>
      </c>
      <c r="AB6" s="531">
        <v>0.26747880998893142</v>
      </c>
      <c r="AC6" s="531">
        <v>0.33726768243445943</v>
      </c>
      <c r="AD6" s="531">
        <v>0.36120219287445404</v>
      </c>
      <c r="AE6" s="531">
        <v>0.40491852047730803</v>
      </c>
      <c r="AF6" s="531">
        <v>0.41687287995083289</v>
      </c>
      <c r="AG6" s="531">
        <v>0.4159261966281011</v>
      </c>
      <c r="AH6" s="531">
        <v>0.380250015584017</v>
      </c>
      <c r="AI6" s="531">
        <v>0.37359461045382863</v>
      </c>
    </row>
    <row r="7" spans="1:37">
      <c r="A7" s="92" t="s">
        <v>89</v>
      </c>
      <c r="B7" s="531">
        <v>9.1843697902274354E-2</v>
      </c>
      <c r="C7" s="531">
        <v>4.9952780186647006E-2</v>
      </c>
      <c r="D7" s="531">
        <v>4.1502555130897088E-2</v>
      </c>
      <c r="E7" s="531">
        <v>3.8611447917982579E-2</v>
      </c>
      <c r="F7" s="531">
        <v>5.8244943870622852E-2</v>
      </c>
      <c r="G7" s="531">
        <v>5.2102341051738561E-2</v>
      </c>
      <c r="H7" s="531">
        <v>5.6505938565516112E-2</v>
      </c>
      <c r="I7" s="531">
        <v>5.5759406135602901E-2</v>
      </c>
      <c r="J7" s="531">
        <v>5.4028111362944421E-2</v>
      </c>
      <c r="K7" s="531">
        <v>4.8275538200286378E-2</v>
      </c>
      <c r="L7" s="531">
        <v>3.7148980936314302E-2</v>
      </c>
      <c r="M7" s="531">
        <v>3.4987673558714058E-2</v>
      </c>
      <c r="N7" s="531">
        <v>3.5601513391757815E-2</v>
      </c>
      <c r="O7" s="531">
        <v>4.1887206761320094E-2</v>
      </c>
      <c r="P7" s="531">
        <v>3.8845399153626108E-2</v>
      </c>
      <c r="Q7" s="531">
        <v>4.2230019999413365E-2</v>
      </c>
      <c r="R7" s="531">
        <v>4.2083012268000673E-2</v>
      </c>
      <c r="S7" s="531">
        <v>4.5104055600463988E-2</v>
      </c>
      <c r="T7" s="531">
        <v>4.490402521707184E-2</v>
      </c>
      <c r="U7" s="531">
        <v>4.2301062138668702E-2</v>
      </c>
      <c r="V7" s="531">
        <v>4.2944421453436764E-2</v>
      </c>
      <c r="W7" s="531">
        <v>4.753468950460224E-2</v>
      </c>
      <c r="X7" s="531">
        <v>4.1160544991170389E-2</v>
      </c>
      <c r="Y7" s="531">
        <v>5.533227966788757E-2</v>
      </c>
      <c r="Z7" s="531">
        <v>6.8696138866298412E-2</v>
      </c>
      <c r="AA7" s="531">
        <v>4.3078634235148031E-2</v>
      </c>
      <c r="AB7" s="531">
        <v>3.2039243219234646E-2</v>
      </c>
      <c r="AC7" s="531">
        <v>3.5933370445650273E-2</v>
      </c>
      <c r="AD7" s="531">
        <v>3.4456204095689606E-2</v>
      </c>
      <c r="AE7" s="531">
        <v>3.6090288531017339E-2</v>
      </c>
      <c r="AF7" s="531">
        <v>3.6026670195367649E-2</v>
      </c>
      <c r="AG7" s="531">
        <v>3.540431479382955E-2</v>
      </c>
      <c r="AH7" s="531">
        <v>3.8008937920896248E-2</v>
      </c>
      <c r="AI7" s="531">
        <v>3.5915584282939526E-2</v>
      </c>
    </row>
    <row r="8" spans="1:37">
      <c r="A8" s="92" t="s">
        <v>482</v>
      </c>
      <c r="B8" s="531">
        <v>1.2665801647815065</v>
      </c>
      <c r="C8" s="531">
        <v>1.1998603814844706</v>
      </c>
      <c r="D8" s="531">
        <v>0.96701773130835178</v>
      </c>
      <c r="E8" s="531">
        <v>0.84380192686638156</v>
      </c>
      <c r="F8" s="531">
        <v>1.5022466773474794</v>
      </c>
      <c r="G8" s="531">
        <v>1.4601729331133628</v>
      </c>
      <c r="H8" s="531">
        <v>1.146345726232799</v>
      </c>
      <c r="I8" s="531">
        <v>1.1481818136663238</v>
      </c>
      <c r="J8" s="531">
        <v>1.1552949876085294</v>
      </c>
      <c r="K8" s="531">
        <v>1.2269325618802036</v>
      </c>
      <c r="L8" s="531">
        <v>1.0533755067629205</v>
      </c>
      <c r="M8" s="531">
        <v>1.0574998287449671</v>
      </c>
      <c r="N8" s="531">
        <v>1.0210101364776332</v>
      </c>
      <c r="O8" s="531">
        <v>0.94093934564544857</v>
      </c>
      <c r="P8" s="531">
        <v>0.92539875265454608</v>
      </c>
      <c r="Q8" s="531">
        <v>0.91721948208655624</v>
      </c>
      <c r="R8" s="531">
        <v>0.92029405147007293</v>
      </c>
      <c r="S8" s="531">
        <v>0.94608533013051199</v>
      </c>
      <c r="T8" s="531">
        <v>0.92232793092740029</v>
      </c>
      <c r="U8" s="531">
        <v>0.94928032589152811</v>
      </c>
      <c r="V8" s="531">
        <v>0.76921692978905221</v>
      </c>
      <c r="W8" s="531">
        <v>0.73248866333343166</v>
      </c>
      <c r="X8" s="531">
        <v>0.72108433145321094</v>
      </c>
      <c r="Y8" s="531">
        <v>0.85151196028283449</v>
      </c>
      <c r="Z8" s="531">
        <v>0.86447317123397971</v>
      </c>
      <c r="AA8" s="531">
        <v>0.89305949442297194</v>
      </c>
      <c r="AB8" s="531">
        <v>0.97493969153732851</v>
      </c>
      <c r="AC8" s="531">
        <v>0.95838783624519208</v>
      </c>
      <c r="AD8" s="531">
        <v>0.9496727346143351</v>
      </c>
      <c r="AE8" s="531">
        <v>0.99485199267040381</v>
      </c>
      <c r="AF8" s="531">
        <v>0.96836750007755323</v>
      </c>
      <c r="AG8" s="531">
        <v>1.0324939726983333</v>
      </c>
      <c r="AH8" s="531">
        <v>1.1096735872910133</v>
      </c>
      <c r="AI8" s="531">
        <v>1.129779131511752</v>
      </c>
    </row>
    <row r="9" spans="1:37">
      <c r="A9" s="92" t="s">
        <v>11</v>
      </c>
      <c r="B9" s="531">
        <v>6.0065336940569022E-2</v>
      </c>
      <c r="C9" s="531">
        <v>7.3491936241131706E-2</v>
      </c>
      <c r="D9" s="531">
        <v>6.1496609679096592E-2</v>
      </c>
      <c r="E9" s="531">
        <v>5.8576301416610535E-2</v>
      </c>
      <c r="F9" s="531">
        <v>6.297637555914877E-2</v>
      </c>
      <c r="G9" s="531">
        <v>6.3850383076676315E-2</v>
      </c>
      <c r="H9" s="531">
        <v>6.5503356793539719E-2</v>
      </c>
      <c r="I9" s="531">
        <v>6.5035988592295271E-2</v>
      </c>
      <c r="J9" s="531">
        <v>6.3361809445113701E-2</v>
      </c>
      <c r="K9" s="531">
        <v>6.5044822521981946E-2</v>
      </c>
      <c r="L9" s="531">
        <v>0.17650466861585309</v>
      </c>
      <c r="M9" s="531">
        <v>0.18132266588300089</v>
      </c>
      <c r="N9" s="531">
        <v>0.1921111116124449</v>
      </c>
      <c r="O9" s="531">
        <v>0.19586319600576102</v>
      </c>
      <c r="P9" s="531">
        <v>0.20637918675033445</v>
      </c>
      <c r="Q9" s="531">
        <v>0.20910604605248334</v>
      </c>
      <c r="R9" s="531">
        <v>0.21516012591880057</v>
      </c>
      <c r="S9" s="531">
        <v>0.27374635738669756</v>
      </c>
      <c r="T9" s="531">
        <v>0.22298034976133221</v>
      </c>
      <c r="U9" s="531">
        <v>0.25932879428012662</v>
      </c>
      <c r="V9" s="531">
        <v>0.26289279253961551</v>
      </c>
      <c r="W9" s="531">
        <v>0.27273959550329713</v>
      </c>
      <c r="X9" s="531">
        <v>0.28731479378711866</v>
      </c>
      <c r="Y9" s="531">
        <v>0.28631113773666378</v>
      </c>
      <c r="Z9" s="531">
        <v>0.28883379509242152</v>
      </c>
      <c r="AA9" s="531">
        <v>0.28109707684698032</v>
      </c>
      <c r="AB9" s="531">
        <v>0.30566714012528973</v>
      </c>
      <c r="AC9" s="531">
        <v>0.32650166194584423</v>
      </c>
      <c r="AD9" s="531">
        <v>0.31594570991155441</v>
      </c>
      <c r="AE9" s="531">
        <v>0.33438867025285091</v>
      </c>
      <c r="AF9" s="531">
        <v>0.34704594970673974</v>
      </c>
      <c r="AG9" s="531">
        <v>0.34905387562999046</v>
      </c>
      <c r="AH9" s="531">
        <v>0.3725979939722936</v>
      </c>
      <c r="AI9" s="531">
        <v>0.37997431939474069</v>
      </c>
    </row>
    <row r="10" spans="1:37">
      <c r="A10" s="92" t="s">
        <v>10</v>
      </c>
      <c r="B10" s="531">
        <v>7.5300861281596104E-2</v>
      </c>
      <c r="C10" s="531">
        <v>7.8131214068094687E-2</v>
      </c>
      <c r="D10" s="531">
        <v>7.6791655567160666E-2</v>
      </c>
      <c r="E10" s="531">
        <v>7.7212499938434584E-2</v>
      </c>
      <c r="F10" s="531">
        <v>9.2207568028147807E-2</v>
      </c>
      <c r="G10" s="531">
        <v>0.10067413811202187</v>
      </c>
      <c r="H10" s="531">
        <v>9.3648064522820415E-2</v>
      </c>
      <c r="I10" s="531">
        <v>9.9454239109363893E-2</v>
      </c>
      <c r="J10" s="531">
        <v>0.10745437966336127</v>
      </c>
      <c r="K10" s="531">
        <v>0.10671537512626164</v>
      </c>
      <c r="L10" s="531">
        <v>0.10257116317188471</v>
      </c>
      <c r="M10" s="531">
        <v>0.10041132654793163</v>
      </c>
      <c r="N10" s="531">
        <v>6.6439075794848659E-2</v>
      </c>
      <c r="O10" s="531">
        <v>8.5735531063940648E-2</v>
      </c>
      <c r="P10" s="531">
        <v>9.0070151421473482E-2</v>
      </c>
      <c r="Q10" s="531">
        <v>9.3320842536892656E-2</v>
      </c>
      <c r="R10" s="531">
        <v>8.6883984919295915E-2</v>
      </c>
      <c r="S10" s="531">
        <v>8.8751267743424817E-2</v>
      </c>
      <c r="T10" s="531">
        <v>8.9366961322587063E-2</v>
      </c>
      <c r="U10" s="531">
        <v>8.2414114449712458E-2</v>
      </c>
      <c r="V10" s="531">
        <v>8.8719732916684321E-2</v>
      </c>
      <c r="W10" s="531">
        <v>0.1005201053355709</v>
      </c>
      <c r="X10" s="531">
        <v>0.12148353892293716</v>
      </c>
      <c r="Y10" s="531">
        <v>0.12646577315217494</v>
      </c>
      <c r="Z10" s="531">
        <v>0.12652059323346609</v>
      </c>
      <c r="AA10" s="531">
        <v>0.13442168001182381</v>
      </c>
      <c r="AB10" s="531">
        <v>0.12454812177432359</v>
      </c>
      <c r="AC10" s="531">
        <v>0.13259856187618696</v>
      </c>
      <c r="AD10" s="531">
        <v>0.12280447672417812</v>
      </c>
      <c r="AE10" s="531">
        <v>0.14175631549669424</v>
      </c>
      <c r="AF10" s="531">
        <v>0.10735468900607578</v>
      </c>
      <c r="AG10" s="531">
        <v>0.13748572256525637</v>
      </c>
      <c r="AH10" s="531">
        <v>0.13108603957498016</v>
      </c>
      <c r="AI10" s="531">
        <v>0.1313985426048499</v>
      </c>
    </row>
    <row r="11" spans="1:37">
      <c r="A11" s="92" t="s">
        <v>9</v>
      </c>
      <c r="B11" s="531">
        <v>0.16091806158318819</v>
      </c>
      <c r="C11" s="531">
        <v>0.1792421080903559</v>
      </c>
      <c r="D11" s="531">
        <v>0.19035865433313345</v>
      </c>
      <c r="E11" s="531">
        <v>0.19026598926645835</v>
      </c>
      <c r="F11" s="531">
        <v>0.2005431635588133</v>
      </c>
      <c r="G11" s="531">
        <v>0.20548531608059298</v>
      </c>
      <c r="H11" s="531">
        <v>0.21533528821042197</v>
      </c>
      <c r="I11" s="531">
        <v>0.23812645953170955</v>
      </c>
      <c r="J11" s="531">
        <v>0.24712597457804575</v>
      </c>
      <c r="K11" s="531">
        <v>0.24774154212004484</v>
      </c>
      <c r="L11" s="531">
        <v>0.27427676812058593</v>
      </c>
      <c r="M11" s="531">
        <v>0.27279256258357376</v>
      </c>
      <c r="N11" s="531">
        <v>0.26319732265808338</v>
      </c>
      <c r="O11" s="531">
        <v>0.25873503703216028</v>
      </c>
      <c r="P11" s="531">
        <v>0.25170515946379801</v>
      </c>
      <c r="Q11" s="531">
        <v>0.27793546604365676</v>
      </c>
      <c r="R11" s="531">
        <v>0.28739191834105499</v>
      </c>
      <c r="S11" s="531">
        <v>0.30033861106779636</v>
      </c>
      <c r="T11" s="531">
        <v>0.30670950931129198</v>
      </c>
      <c r="U11" s="531">
        <v>0.28891089532577163</v>
      </c>
      <c r="V11" s="531">
        <v>0.30274921267466154</v>
      </c>
      <c r="W11" s="531">
        <v>0.37645540242261033</v>
      </c>
      <c r="X11" s="531">
        <v>0.36242223453884215</v>
      </c>
      <c r="Y11" s="531">
        <v>0.31138827468398356</v>
      </c>
      <c r="Z11" s="531">
        <v>0.29910589501404744</v>
      </c>
      <c r="AA11" s="531">
        <v>0.28677387554785211</v>
      </c>
      <c r="AB11" s="531">
        <v>0.27876596183597441</v>
      </c>
      <c r="AC11" s="531">
        <v>0.29841380531787781</v>
      </c>
      <c r="AD11" s="531">
        <v>0.29807728064228561</v>
      </c>
      <c r="AE11" s="531">
        <v>0.29355475673182324</v>
      </c>
      <c r="AF11" s="531">
        <v>0.26872786410979727</v>
      </c>
      <c r="AG11" s="531">
        <v>0.31062103355980153</v>
      </c>
      <c r="AH11" s="531">
        <v>0.28916712788462173</v>
      </c>
      <c r="AI11" s="531">
        <v>0.30551330281406575</v>
      </c>
    </row>
    <row r="12" spans="1:37">
      <c r="A12" s="92" t="s">
        <v>8</v>
      </c>
      <c r="B12" s="531">
        <v>1.1202569006635026</v>
      </c>
      <c r="C12" s="531">
        <v>1.1870880696948236</v>
      </c>
      <c r="D12" s="531">
        <v>1.237780570819436</v>
      </c>
      <c r="E12" s="531">
        <v>1.3486741985868083</v>
      </c>
      <c r="F12" s="531">
        <v>1.3698211612388418</v>
      </c>
      <c r="G12" s="531">
        <v>1.3910555148215031</v>
      </c>
      <c r="H12" s="531">
        <v>1.4424213136554274</v>
      </c>
      <c r="I12" s="531">
        <v>1.4304823545394694</v>
      </c>
      <c r="J12" s="531">
        <v>1.5526261589543795</v>
      </c>
      <c r="K12" s="531">
        <v>1.879062374762501</v>
      </c>
      <c r="L12" s="531">
        <v>2.0580129466252917</v>
      </c>
      <c r="M12" s="531">
        <v>2.1590136814995069</v>
      </c>
      <c r="N12" s="531">
        <v>2.1885721733225636</v>
      </c>
      <c r="O12" s="531">
        <v>2.2750686105639661</v>
      </c>
      <c r="P12" s="531">
        <v>2.2801745777856404</v>
      </c>
      <c r="Q12" s="531">
        <v>2.4248241813175451</v>
      </c>
      <c r="R12" s="531">
        <v>2.6914998103721564</v>
      </c>
      <c r="S12" s="531">
        <v>2.7535635633213138</v>
      </c>
      <c r="T12" s="531">
        <v>2.8027016664777782</v>
      </c>
      <c r="U12" s="531">
        <v>2.7554273630002188</v>
      </c>
      <c r="V12" s="531">
        <v>2.9388195777351251</v>
      </c>
      <c r="W12" s="531">
        <v>2.9188664360701497</v>
      </c>
      <c r="X12" s="531">
        <v>2.9802162942059844</v>
      </c>
      <c r="Y12" s="531">
        <v>3.0646733289539427</v>
      </c>
      <c r="Z12" s="531">
        <v>3.1635543066647216</v>
      </c>
      <c r="AA12" s="531">
        <v>3.1685537569315825</v>
      </c>
      <c r="AB12" s="531">
        <v>3.2251708609397296</v>
      </c>
      <c r="AC12" s="531">
        <v>3.3327087716135901</v>
      </c>
      <c r="AD12" s="531">
        <v>3.3044216195458676</v>
      </c>
      <c r="AE12" s="531">
        <v>3.3273695975860691</v>
      </c>
      <c r="AF12" s="531">
        <v>2.9657649915403779</v>
      </c>
      <c r="AG12" s="531">
        <v>3.1539072630127594</v>
      </c>
      <c r="AH12" s="531">
        <v>3.2071494935141778</v>
      </c>
      <c r="AI12" s="531">
        <v>3.3413663790471517</v>
      </c>
    </row>
    <row r="13" spans="1:37">
      <c r="A13" s="92" t="s">
        <v>6</v>
      </c>
      <c r="B13" s="531">
        <v>8.8716386077644441E-2</v>
      </c>
      <c r="C13" s="531">
        <v>7.2962360199788939E-2</v>
      </c>
      <c r="D13" s="531">
        <v>8.5306181095039596E-2</v>
      </c>
      <c r="E13" s="531">
        <v>9.6148426411083135E-2</v>
      </c>
      <c r="F13" s="531">
        <v>7.6168098756852279E-2</v>
      </c>
      <c r="G13" s="531">
        <v>7.8781844963795061E-2</v>
      </c>
      <c r="H13" s="531">
        <v>7.3566861988009088E-2</v>
      </c>
      <c r="I13" s="531">
        <v>7.913872710897274E-2</v>
      </c>
      <c r="J13" s="531">
        <v>7.4755785081644863E-2</v>
      </c>
      <c r="K13" s="531">
        <v>7.2728273344631084E-2</v>
      </c>
      <c r="L13" s="531">
        <v>8.6642584940814921E-2</v>
      </c>
      <c r="M13" s="531">
        <v>0.10229947799970536</v>
      </c>
      <c r="N13" s="531">
        <v>0.10481404013368682</v>
      </c>
      <c r="O13" s="531">
        <v>0.13022577056306633</v>
      </c>
      <c r="P13" s="531">
        <v>0.14012379744210687</v>
      </c>
      <c r="Q13" s="531">
        <v>0.13127587194783599</v>
      </c>
      <c r="R13" s="531">
        <v>0.13598827002552114</v>
      </c>
      <c r="S13" s="531">
        <v>0.15237014351288902</v>
      </c>
      <c r="T13" s="531">
        <v>0.14432351640099955</v>
      </c>
      <c r="U13" s="531">
        <v>0.15195778622880887</v>
      </c>
      <c r="V13" s="531">
        <v>0.15680521547781914</v>
      </c>
      <c r="W13" s="531">
        <v>0.17968171983648046</v>
      </c>
      <c r="X13" s="531">
        <v>0.19317239496050717</v>
      </c>
      <c r="Y13" s="531">
        <v>0.20425432919264155</v>
      </c>
      <c r="Z13" s="531">
        <v>0.22453053156497235</v>
      </c>
      <c r="AA13" s="531">
        <v>0.2432501171858579</v>
      </c>
      <c r="AB13" s="531">
        <v>0.30476160515167938</v>
      </c>
      <c r="AC13" s="531">
        <v>0.29508570728243411</v>
      </c>
      <c r="AD13" s="531">
        <v>0.27755259687530542</v>
      </c>
      <c r="AE13" s="531">
        <v>0.28869262136273194</v>
      </c>
      <c r="AF13" s="531">
        <v>0.25922495056472766</v>
      </c>
      <c r="AG13" s="531">
        <v>0.29294053829026295</v>
      </c>
      <c r="AH13" s="531">
        <v>0.30708367397771319</v>
      </c>
      <c r="AI13" s="531">
        <v>0.28958090284095572</v>
      </c>
    </row>
    <row r="14" spans="1:37">
      <c r="A14" s="92" t="s">
        <v>17</v>
      </c>
      <c r="B14" s="531">
        <v>0.91002502733142332</v>
      </c>
      <c r="C14" s="531">
        <v>0.79721180715470408</v>
      </c>
      <c r="D14" s="531">
        <v>0.84026655316213672</v>
      </c>
      <c r="E14" s="531">
        <v>0.94392711061266765</v>
      </c>
      <c r="F14" s="531">
        <v>1.056734416926256</v>
      </c>
      <c r="G14" s="531">
        <v>1.1124911838319278</v>
      </c>
      <c r="H14" s="531">
        <v>1.1869245120141327</v>
      </c>
      <c r="I14" s="531">
        <v>1.196497409522727</v>
      </c>
      <c r="J14" s="531">
        <v>1.2038701597753854</v>
      </c>
      <c r="K14" s="531">
        <v>1.1173923421273071</v>
      </c>
      <c r="L14" s="531">
        <v>1.0714008820843186</v>
      </c>
      <c r="M14" s="531">
        <v>1.327806281797778</v>
      </c>
      <c r="N14" s="531">
        <v>1.1311290655407229</v>
      </c>
      <c r="O14" s="531">
        <v>1.1965804833884754</v>
      </c>
      <c r="P14" s="531">
        <v>1.2522128313840508</v>
      </c>
      <c r="Q14" s="531">
        <v>1.3179719940485572</v>
      </c>
      <c r="R14" s="531">
        <v>1.2831042709228633</v>
      </c>
      <c r="S14" s="531">
        <v>1.3029822649360943</v>
      </c>
      <c r="T14" s="531">
        <v>1.4709905346995882</v>
      </c>
      <c r="U14" s="531">
        <v>1.4834451240352096</v>
      </c>
      <c r="V14" s="531">
        <v>1.5091873158306597</v>
      </c>
      <c r="W14" s="531">
        <v>1.5713370528694395</v>
      </c>
      <c r="X14" s="531">
        <v>1.6177493126479161</v>
      </c>
      <c r="Y14" s="531">
        <v>1.6831904703557101</v>
      </c>
      <c r="Z14" s="531">
        <v>1.7022332999875873</v>
      </c>
      <c r="AA14" s="531">
        <v>1.7413553468390686</v>
      </c>
      <c r="AB14" s="531">
        <v>1.7457679997605786</v>
      </c>
      <c r="AC14" s="531">
        <v>1.6695434475017081</v>
      </c>
      <c r="AD14" s="531">
        <v>1.6351824972151381</v>
      </c>
      <c r="AE14" s="531">
        <v>1.5983435540695432</v>
      </c>
      <c r="AF14" s="531">
        <v>1.4208274668146215</v>
      </c>
      <c r="AG14" s="531">
        <v>1.4068786585391886</v>
      </c>
      <c r="AH14" s="531">
        <v>1.4724213420116263</v>
      </c>
      <c r="AI14" s="531">
        <v>1.4729868600230505</v>
      </c>
    </row>
    <row r="15" spans="1:37">
      <c r="A15" s="92" t="s">
        <v>4</v>
      </c>
      <c r="B15" s="531">
        <v>3.8183204569323954</v>
      </c>
      <c r="C15" s="531">
        <v>5.35498800380471</v>
      </c>
      <c r="D15" s="531">
        <v>4.4924607492616202</v>
      </c>
      <c r="E15" s="531">
        <v>4.41919366669896</v>
      </c>
      <c r="F15" s="531">
        <v>4.2867731284953843</v>
      </c>
      <c r="G15" s="531">
        <v>4.495113141400191</v>
      </c>
      <c r="H15" s="531">
        <v>4.5958360050774045</v>
      </c>
      <c r="I15" s="531">
        <v>4.821583310699828</v>
      </c>
      <c r="J15" s="531">
        <v>4.818253303908886</v>
      </c>
      <c r="K15" s="531">
        <v>4.8650665340131827</v>
      </c>
      <c r="L15" s="531">
        <v>9.3786592054824922</v>
      </c>
      <c r="M15" s="531">
        <v>10.257136523730942</v>
      </c>
      <c r="N15" s="531">
        <v>9.0070828804510104</v>
      </c>
      <c r="O15" s="531">
        <v>9.1663545982773833</v>
      </c>
      <c r="P15" s="531">
        <v>12.863291906638374</v>
      </c>
      <c r="Q15" s="531">
        <v>11.650051896014871</v>
      </c>
      <c r="R15" s="531">
        <v>12.528368794326243</v>
      </c>
      <c r="S15" s="531">
        <v>10.179577340561899</v>
      </c>
      <c r="T15" s="531">
        <v>10.638713832282994</v>
      </c>
      <c r="U15" s="531">
        <v>11.71275401498316</v>
      </c>
      <c r="V15" s="531">
        <v>10.257324273142476</v>
      </c>
      <c r="W15" s="531">
        <v>9.017508948891253</v>
      </c>
      <c r="X15" s="531">
        <v>10.179722093247115</v>
      </c>
      <c r="Y15" s="531">
        <v>9.0362316423751228</v>
      </c>
      <c r="Z15" s="531">
        <v>10.165391477577469</v>
      </c>
      <c r="AA15" s="531">
        <v>10.472173754803627</v>
      </c>
      <c r="AB15" s="531">
        <v>11.507546711450511</v>
      </c>
      <c r="AC15" s="531">
        <v>11.774464488799392</v>
      </c>
      <c r="AD15" s="531">
        <v>10.383208284243814</v>
      </c>
      <c r="AE15" s="531">
        <v>10.956209987195903</v>
      </c>
      <c r="AF15" s="531">
        <v>11.426743312140724</v>
      </c>
      <c r="AG15" s="531">
        <v>11.531564206411575</v>
      </c>
      <c r="AH15" s="531">
        <v>10.031031548741218</v>
      </c>
      <c r="AI15" s="531">
        <v>10.330374959298005</v>
      </c>
    </row>
    <row r="16" spans="1:37">
      <c r="A16" s="92" t="s">
        <v>3</v>
      </c>
      <c r="B16" s="531">
        <v>7.7118694649532067</v>
      </c>
      <c r="C16" s="531">
        <v>7.3433805657459637</v>
      </c>
      <c r="D16" s="531">
        <v>7.0598616151176383</v>
      </c>
      <c r="E16" s="531">
        <v>6.9703793015873829</v>
      </c>
      <c r="F16" s="531">
        <v>7.0123585419998777</v>
      </c>
      <c r="G16" s="531">
        <v>7.3010317511598268</v>
      </c>
      <c r="H16" s="531">
        <v>7.4544703547976336</v>
      </c>
      <c r="I16" s="531">
        <v>7.6910382978563119</v>
      </c>
      <c r="J16" s="531">
        <v>7.7289920274974762</v>
      </c>
      <c r="K16" s="531">
        <v>7.292320930290785</v>
      </c>
      <c r="L16" s="531">
        <v>7.364278400386568</v>
      </c>
      <c r="M16" s="531">
        <v>7.5137091416702404</v>
      </c>
      <c r="N16" s="531">
        <v>7.7215913604944992</v>
      </c>
      <c r="O16" s="531">
        <v>8.1152159980377867</v>
      </c>
      <c r="P16" s="531">
        <v>8.6905256330491003</v>
      </c>
      <c r="Q16" s="531">
        <v>8.815496243455728</v>
      </c>
      <c r="R16" s="531">
        <v>8.8123796746035872</v>
      </c>
      <c r="S16" s="531">
        <v>9.1030395785482536</v>
      </c>
      <c r="T16" s="531">
        <v>9.5453883928542602</v>
      </c>
      <c r="U16" s="531">
        <v>8.833346388672739</v>
      </c>
      <c r="V16" s="531">
        <v>8.870813227657905</v>
      </c>
      <c r="W16" s="531">
        <v>8.3901515240860007</v>
      </c>
      <c r="X16" s="531">
        <v>8.5695072903455891</v>
      </c>
      <c r="Y16" s="531">
        <v>8.6458641706251331</v>
      </c>
      <c r="Z16" s="531">
        <v>8.7067112238010296</v>
      </c>
      <c r="AA16" s="531">
        <v>8.1104163162462868</v>
      </c>
      <c r="AB16" s="531">
        <v>8.0422600589375914</v>
      </c>
      <c r="AC16" s="531">
        <v>8.1514735744127869</v>
      </c>
      <c r="AD16" s="531">
        <v>8.0818213010454798</v>
      </c>
      <c r="AE16" s="531">
        <v>8.0316393172873983</v>
      </c>
      <c r="AF16" s="531">
        <v>6.9147413474381061</v>
      </c>
      <c r="AG16" s="531">
        <v>6.9677246018351457</v>
      </c>
      <c r="AH16" s="531">
        <v>6.5632868808294411</v>
      </c>
      <c r="AI16" s="531">
        <v>6.2863156687778146</v>
      </c>
    </row>
    <row r="17" spans="1:35">
      <c r="A17" s="92" t="s">
        <v>431</v>
      </c>
      <c r="B17" s="531">
        <v>7.980403985307355E-2</v>
      </c>
      <c r="C17" s="531">
        <v>8.2504257959056373E-2</v>
      </c>
      <c r="D17" s="531">
        <v>7.4540414839060154E-2</v>
      </c>
      <c r="E17" s="531">
        <v>7.583112822459652E-2</v>
      </c>
      <c r="F17" s="531">
        <v>7.2293806922244949E-2</v>
      </c>
      <c r="G17" s="531">
        <v>9.6763055286229888E-2</v>
      </c>
      <c r="H17" s="531">
        <v>0.11336608870707401</v>
      </c>
      <c r="I17" s="531">
        <v>0.10378398768842534</v>
      </c>
      <c r="J17" s="531">
        <v>8.7932132235762989E-2</v>
      </c>
      <c r="K17" s="531">
        <v>8.0023231001014106E-2</v>
      </c>
      <c r="L17" s="531">
        <v>9.083442422694199E-2</v>
      </c>
      <c r="M17" s="531">
        <v>9.3385194551588988E-2</v>
      </c>
      <c r="N17" s="531">
        <v>0.10352339439351357</v>
      </c>
      <c r="O17" s="531">
        <v>0.10664188340895435</v>
      </c>
      <c r="P17" s="531">
        <v>0.14283777019521662</v>
      </c>
      <c r="Q17" s="531">
        <v>0.15754397495426226</v>
      </c>
      <c r="R17" s="531">
        <v>0.16387681002425566</v>
      </c>
      <c r="S17" s="531">
        <v>0.15065338157279196</v>
      </c>
      <c r="T17" s="531">
        <v>0.147505111963319</v>
      </c>
      <c r="U17" s="531">
        <v>0.13927676827661525</v>
      </c>
      <c r="V17" s="531">
        <v>0.16384154889235761</v>
      </c>
      <c r="W17" s="531">
        <v>0.19305935708392427</v>
      </c>
      <c r="X17" s="531">
        <v>0.22379452470603234</v>
      </c>
      <c r="Y17" s="531">
        <v>0.23745636583617019</v>
      </c>
      <c r="Z17" s="531">
        <v>0.22356826146551467</v>
      </c>
      <c r="AA17" s="531">
        <v>0.25380922405856315</v>
      </c>
      <c r="AB17" s="531">
        <v>0.26264671123648842</v>
      </c>
      <c r="AC17" s="531">
        <v>0.25510984245382401</v>
      </c>
      <c r="AD17" s="531">
        <v>0.26012957294447697</v>
      </c>
      <c r="AE17" s="531">
        <v>0.28734315708329738</v>
      </c>
      <c r="AF17" s="531">
        <v>0.27549006361820561</v>
      </c>
      <c r="AG17" s="531">
        <v>0.30711083034120484</v>
      </c>
      <c r="AH17" s="531">
        <v>0.29332353357820051</v>
      </c>
      <c r="AI17" s="531">
        <v>0.29081651478139275</v>
      </c>
    </row>
    <row r="18" spans="1:35">
      <c r="A18" s="92" t="s">
        <v>1</v>
      </c>
      <c r="B18" s="531">
        <v>0.38889471831397443</v>
      </c>
      <c r="C18" s="531">
        <v>0.39282604474012267</v>
      </c>
      <c r="D18" s="531">
        <v>0.38365204459511687</v>
      </c>
      <c r="E18" s="531">
        <v>0.33969749654910764</v>
      </c>
      <c r="F18" s="531">
        <v>0.2782561974210464</v>
      </c>
      <c r="G18" s="531">
        <v>0.26821802500249553</v>
      </c>
      <c r="H18" s="531">
        <v>0.22020083622342071</v>
      </c>
      <c r="I18" s="531">
        <v>0.27048640893755949</v>
      </c>
      <c r="J18" s="531">
        <v>0.24701531509717781</v>
      </c>
      <c r="K18" s="531">
        <v>0.19784384094258681</v>
      </c>
      <c r="L18" s="531">
        <v>0.1946667829949017</v>
      </c>
      <c r="M18" s="531">
        <v>0.19034041520805681</v>
      </c>
      <c r="N18" s="531">
        <v>0.19401858517541737</v>
      </c>
      <c r="O18" s="531">
        <v>0.20374021438335993</v>
      </c>
      <c r="P18" s="531">
        <v>0.2028893833041194</v>
      </c>
      <c r="Q18" s="531">
        <v>0.21080622543961131</v>
      </c>
      <c r="R18" s="531">
        <v>0.19833377206892949</v>
      </c>
      <c r="S18" s="531">
        <v>0.17577278625651957</v>
      </c>
      <c r="T18" s="531">
        <v>0.18132564706937634</v>
      </c>
      <c r="U18" s="531">
        <v>0.19637684280267975</v>
      </c>
      <c r="V18" s="531">
        <v>0.20917835646661362</v>
      </c>
      <c r="W18" s="531">
        <v>0.22768710681325599</v>
      </c>
      <c r="X18" s="531">
        <v>0.2916996258925309</v>
      </c>
      <c r="Y18" s="531">
        <v>0.29729208986793104</v>
      </c>
      <c r="Z18" s="531">
        <v>0.31517462849902633</v>
      </c>
      <c r="AA18" s="531">
        <v>0.32440826438590586</v>
      </c>
      <c r="AB18" s="531">
        <v>0.34307998564302189</v>
      </c>
      <c r="AC18" s="531">
        <v>0.40577204018961871</v>
      </c>
      <c r="AD18" s="531">
        <v>0.44822483503415489</v>
      </c>
      <c r="AE18" s="531">
        <v>0.37953770690130773</v>
      </c>
      <c r="AF18" s="531">
        <v>0.39231045896262706</v>
      </c>
      <c r="AG18" s="531">
        <v>0.3960801703482425</v>
      </c>
      <c r="AH18" s="531">
        <v>0.3873876851107268</v>
      </c>
      <c r="AI18" s="531">
        <v>0.38887346123196015</v>
      </c>
    </row>
    <row r="19" spans="1:35">
      <c r="A19" s="92" t="s">
        <v>23</v>
      </c>
      <c r="B19" s="531">
        <v>1.7172948051849406</v>
      </c>
      <c r="C19" s="531">
        <v>1.8405899729509871</v>
      </c>
      <c r="D19" s="531">
        <v>1.7940613116316444</v>
      </c>
      <c r="E19" s="531">
        <v>1.6272312483794169</v>
      </c>
      <c r="F19" s="531">
        <v>1.5219603375213875</v>
      </c>
      <c r="G19" s="531">
        <v>1.4821498261576573</v>
      </c>
      <c r="H19" s="531">
        <v>1.4085672088012935</v>
      </c>
      <c r="I19" s="531">
        <v>1.2978649543216445</v>
      </c>
      <c r="J19" s="531">
        <v>1.2911261458974184</v>
      </c>
      <c r="K19" s="531">
        <v>1.4300980238568339</v>
      </c>
      <c r="L19" s="531">
        <v>1.2273236206862481</v>
      </c>
      <c r="M19" s="531">
        <v>1.2131824344354334</v>
      </c>
      <c r="N19" s="531">
        <v>1.0966562326036329</v>
      </c>
      <c r="O19" s="531">
        <v>0.88755831578351874</v>
      </c>
      <c r="P19" s="531">
        <v>0.83229715016202632</v>
      </c>
      <c r="Q19" s="531">
        <v>0.91612627040384409</v>
      </c>
      <c r="R19" s="531">
        <v>0.84209601671989232</v>
      </c>
      <c r="S19" s="531">
        <v>0.81874043369687954</v>
      </c>
      <c r="T19" s="531">
        <v>0.63457098919072541</v>
      </c>
      <c r="U19" s="531">
        <v>0.60416395605499296</v>
      </c>
      <c r="V19" s="531">
        <v>0.75356297151030338</v>
      </c>
      <c r="W19" s="531">
        <v>1.165517162245179</v>
      </c>
      <c r="X19" s="531">
        <v>0.92199335542402405</v>
      </c>
      <c r="Y19" s="531">
        <v>0.9073836319150369</v>
      </c>
      <c r="Z19" s="531">
        <v>0.88670244765406436</v>
      </c>
      <c r="AA19" s="531">
        <v>0.88127568188180683</v>
      </c>
      <c r="AB19" s="531">
        <v>0.77164884487942498</v>
      </c>
      <c r="AC19" s="531">
        <v>0.71462702874508133</v>
      </c>
      <c r="AD19" s="531">
        <v>0.81612552289900553</v>
      </c>
      <c r="AE19" s="531">
        <v>0.7313817596432749</v>
      </c>
      <c r="AF19" s="531">
        <v>0.58428321245055681</v>
      </c>
      <c r="AG19" s="531">
        <v>0.67247950745732954</v>
      </c>
      <c r="AH19" s="531">
        <v>0.68224293947323356</v>
      </c>
      <c r="AI19" s="531">
        <v>0.71869701536434338</v>
      </c>
    </row>
    <row r="22" spans="1:35">
      <c r="A22" s="136" t="s">
        <v>18</v>
      </c>
    </row>
    <row r="23" spans="1:35">
      <c r="A23" s="42" t="s">
        <v>3192</v>
      </c>
    </row>
    <row r="24" spans="1:35">
      <c r="A24" s="42"/>
    </row>
    <row r="25" spans="1:35">
      <c r="A25" s="240" t="s">
        <v>3190</v>
      </c>
    </row>
    <row r="26" spans="1:35">
      <c r="A26" s="42" t="s">
        <v>3191</v>
      </c>
    </row>
  </sheetData>
  <hyperlinks>
    <hyperlink ref="AK3" location="Content!A1" display="Back to content page" xr:uid="{5CA1B15D-2E41-45F3-A890-57572B6E9AEE}"/>
  </hyperlinks>
  <pageMargins left="0.7" right="0.7" top="0.75" bottom="0.75" header="0.3" footer="0.3"/>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07590-ED28-47E4-9527-DAAD05288C62}">
  <dimension ref="A1:AK25"/>
  <sheetViews>
    <sheetView workbookViewId="0">
      <selection activeCell="I25" sqref="I25"/>
    </sheetView>
  </sheetViews>
  <sheetFormatPr defaultRowHeight="14.4"/>
  <cols>
    <col min="1" max="1" width="32.33203125" customWidth="1"/>
  </cols>
  <sheetData>
    <row r="1" spans="1:37">
      <c r="A1" s="18" t="s">
        <v>3228</v>
      </c>
    </row>
    <row r="3" spans="1:37">
      <c r="A3" s="215"/>
      <c r="B3" s="117">
        <v>1990</v>
      </c>
      <c r="C3" s="117">
        <v>1991</v>
      </c>
      <c r="D3" s="117">
        <v>1992</v>
      </c>
      <c r="E3" s="117">
        <v>1993</v>
      </c>
      <c r="F3" s="117">
        <v>1994</v>
      </c>
      <c r="G3" s="117">
        <v>1995</v>
      </c>
      <c r="H3" s="117">
        <v>1996</v>
      </c>
      <c r="I3" s="117">
        <v>1997</v>
      </c>
      <c r="J3" s="117">
        <v>1998</v>
      </c>
      <c r="K3" s="117">
        <v>1999</v>
      </c>
      <c r="L3" s="117">
        <v>2000</v>
      </c>
      <c r="M3" s="117">
        <v>2001</v>
      </c>
      <c r="N3" s="117">
        <v>2002</v>
      </c>
      <c r="O3" s="117">
        <v>2003</v>
      </c>
      <c r="P3" s="117">
        <v>2004</v>
      </c>
      <c r="Q3" s="117">
        <v>2005</v>
      </c>
      <c r="R3" s="117">
        <v>2006</v>
      </c>
      <c r="S3" s="117">
        <v>2007</v>
      </c>
      <c r="T3" s="117">
        <v>2008</v>
      </c>
      <c r="U3" s="117">
        <v>2009</v>
      </c>
      <c r="V3" s="117">
        <v>2010</v>
      </c>
      <c r="W3" s="117">
        <v>2011</v>
      </c>
      <c r="X3" s="117">
        <v>2012</v>
      </c>
      <c r="Y3" s="117">
        <v>2013</v>
      </c>
      <c r="Z3" s="117">
        <v>2014</v>
      </c>
      <c r="AA3" s="117">
        <v>2015</v>
      </c>
      <c r="AB3" s="117">
        <v>2016</v>
      </c>
      <c r="AC3" s="117">
        <v>2017</v>
      </c>
      <c r="AD3" s="117">
        <v>2018</v>
      </c>
      <c r="AE3" s="117">
        <v>2019</v>
      </c>
      <c r="AF3" s="117">
        <v>2020</v>
      </c>
      <c r="AG3" s="117">
        <v>2021</v>
      </c>
      <c r="AH3" s="117">
        <v>2022</v>
      </c>
      <c r="AI3" s="117">
        <v>2023</v>
      </c>
      <c r="AK3" s="1" t="s">
        <v>528</v>
      </c>
    </row>
    <row r="4" spans="1:37">
      <c r="A4" s="92" t="s">
        <v>13</v>
      </c>
      <c r="B4" s="531">
        <v>1.7652000000000001</v>
      </c>
      <c r="C4" s="531">
        <v>1.6286</v>
      </c>
      <c r="D4" s="531">
        <v>1.7129000000000001</v>
      </c>
      <c r="E4" s="531">
        <v>2.1909000000000001</v>
      </c>
      <c r="F4" s="531">
        <v>1.6277999999999999</v>
      </c>
      <c r="G4" s="531">
        <v>1.7961</v>
      </c>
      <c r="H4" s="531">
        <v>1.8853</v>
      </c>
      <c r="I4" s="531">
        <v>1.7373000000000001</v>
      </c>
      <c r="J4" s="531">
        <v>1.2987</v>
      </c>
      <c r="K4" s="531">
        <v>1.4809000000000001</v>
      </c>
      <c r="L4" s="531">
        <v>1.573</v>
      </c>
      <c r="M4" s="531">
        <v>1.6165</v>
      </c>
      <c r="N4" s="531">
        <v>1.7761</v>
      </c>
      <c r="O4" s="531">
        <v>1.8317000000000001</v>
      </c>
      <c r="P4" s="531">
        <v>2.1025</v>
      </c>
      <c r="Q4" s="531">
        <v>1.7157</v>
      </c>
      <c r="R4" s="531">
        <v>1.9562999999999999</v>
      </c>
      <c r="S4" s="531">
        <v>2.2669999999999999</v>
      </c>
      <c r="T4" s="531">
        <v>2.0929000000000002</v>
      </c>
      <c r="U4" s="531">
        <v>2.1846999999999999</v>
      </c>
      <c r="V4" s="531">
        <v>2.3378000000000001</v>
      </c>
      <c r="W4" s="531">
        <v>2.4203999999999999</v>
      </c>
      <c r="X4" s="531">
        <v>2.2159</v>
      </c>
      <c r="Y4" s="531">
        <v>1.6228</v>
      </c>
      <c r="Z4" s="531">
        <v>1.4598</v>
      </c>
      <c r="AA4" s="531">
        <v>2.2042000000000002</v>
      </c>
      <c r="AB4" s="531">
        <v>2.4790999999999999</v>
      </c>
      <c r="AC4" s="531">
        <v>1.3603000000000001</v>
      </c>
      <c r="AD4" s="531">
        <v>1.9317</v>
      </c>
      <c r="AE4" s="531">
        <v>1.5085</v>
      </c>
      <c r="AF4" s="531">
        <v>1.2529999999999999</v>
      </c>
      <c r="AG4" s="531">
        <v>1.5726</v>
      </c>
      <c r="AH4" s="531">
        <v>1.5984</v>
      </c>
      <c r="AI4" s="531">
        <v>1.5061</v>
      </c>
    </row>
    <row r="5" spans="1:37">
      <c r="A5" s="92" t="s">
        <v>12</v>
      </c>
      <c r="B5" s="531">
        <v>0.50080000000000002</v>
      </c>
      <c r="C5" s="531">
        <v>0.4884</v>
      </c>
      <c r="D5" s="531">
        <v>0.68569999999999998</v>
      </c>
      <c r="E5" s="531">
        <v>0.63880000000000003</v>
      </c>
      <c r="F5" s="531">
        <v>0.47889999999999999</v>
      </c>
      <c r="G5" s="531">
        <v>0.4022</v>
      </c>
      <c r="H5" s="531">
        <v>0.54330000000000001</v>
      </c>
      <c r="I5" s="531">
        <v>0.54620000000000002</v>
      </c>
      <c r="J5" s="531">
        <v>0.95140000000000002</v>
      </c>
      <c r="K5" s="531">
        <v>0.84530000000000005</v>
      </c>
      <c r="L5" s="531">
        <v>0.85740000000000005</v>
      </c>
      <c r="M5" s="531">
        <v>0.93140000000000001</v>
      </c>
      <c r="N5" s="531">
        <v>1.0710999999999999</v>
      </c>
      <c r="O5" s="531">
        <v>0.89929999999999999</v>
      </c>
      <c r="P5" s="531">
        <v>0.64490000000000003</v>
      </c>
      <c r="Q5" s="531">
        <v>0.92030000000000001</v>
      </c>
      <c r="R5" s="531">
        <v>0.97209999999999996</v>
      </c>
      <c r="S5" s="531">
        <v>1.2088000000000001</v>
      </c>
      <c r="T5" s="531">
        <v>1.1511</v>
      </c>
      <c r="U5" s="531">
        <v>0.98509999999999998</v>
      </c>
      <c r="V5" s="531">
        <v>0.54479999999999995</v>
      </c>
      <c r="W5" s="531">
        <v>0.57569999999999999</v>
      </c>
      <c r="X5" s="531">
        <v>0.66300000000000003</v>
      </c>
      <c r="Y5" s="531">
        <v>0.74680000000000002</v>
      </c>
      <c r="Z5" s="531">
        <v>0.77869999999999995</v>
      </c>
      <c r="AA5" s="531">
        <v>0.67589999999999995</v>
      </c>
      <c r="AB5" s="531">
        <v>0.6099</v>
      </c>
      <c r="AC5" s="531">
        <v>0.62260000000000004</v>
      </c>
      <c r="AD5" s="531">
        <v>0.68579999999999997</v>
      </c>
      <c r="AE5" s="531">
        <v>0.64629999999999999</v>
      </c>
      <c r="AF5" s="531">
        <v>0.56640000000000001</v>
      </c>
      <c r="AG5" s="531">
        <v>0.59379999999999999</v>
      </c>
      <c r="AH5" s="531">
        <v>0.64939999999999998</v>
      </c>
      <c r="AI5" s="531">
        <v>0.66579999999999995</v>
      </c>
    </row>
    <row r="6" spans="1:37">
      <c r="A6" s="92" t="s">
        <v>483</v>
      </c>
      <c r="B6" s="531">
        <v>3.5000000000000001E-3</v>
      </c>
      <c r="C6" s="531">
        <v>4.3E-3</v>
      </c>
      <c r="D6" s="531">
        <v>3.5999999999999999E-3</v>
      </c>
      <c r="E6" s="531">
        <v>3.5000000000000001E-3</v>
      </c>
      <c r="F6" s="531">
        <v>3.5999999999999999E-3</v>
      </c>
      <c r="G6" s="531">
        <v>3.5999999999999999E-3</v>
      </c>
      <c r="H6" s="531">
        <v>3.8999999999999998E-3</v>
      </c>
      <c r="I6" s="531">
        <v>4.1999999999999997E-3</v>
      </c>
      <c r="J6" s="531">
        <v>5.1000000000000004E-3</v>
      </c>
      <c r="K6" s="531">
        <v>5.1000000000000004E-3</v>
      </c>
      <c r="L6" s="531">
        <v>9.7999999999999997E-3</v>
      </c>
      <c r="M6" s="531">
        <v>1.03E-2</v>
      </c>
      <c r="N6" s="531">
        <v>1.04E-2</v>
      </c>
      <c r="O6" s="531">
        <v>1.43E-2</v>
      </c>
      <c r="P6" s="531">
        <v>1.52E-2</v>
      </c>
      <c r="Q6" s="531">
        <v>1.5800000000000002E-2</v>
      </c>
      <c r="R6" s="531">
        <v>2.0500000000000001E-2</v>
      </c>
      <c r="S6" s="531">
        <v>1.43E-2</v>
      </c>
      <c r="T6" s="531">
        <v>1.43E-2</v>
      </c>
      <c r="U6" s="531">
        <v>1.8100000000000002E-2</v>
      </c>
      <c r="V6" s="531">
        <v>2.52E-2</v>
      </c>
      <c r="W6" s="531">
        <v>2.41E-2</v>
      </c>
      <c r="X6" s="531">
        <v>2.4E-2</v>
      </c>
      <c r="Y6" s="531">
        <v>2.5399999999999999E-2</v>
      </c>
      <c r="Z6" s="531">
        <v>2.3900000000000001E-2</v>
      </c>
      <c r="AA6" s="531">
        <v>2.5899999999999999E-2</v>
      </c>
      <c r="AB6" s="531">
        <v>2.5000000000000001E-2</v>
      </c>
      <c r="AC6" s="531">
        <v>3.6200000000000003E-2</v>
      </c>
      <c r="AD6" s="531">
        <v>4.1500000000000002E-2</v>
      </c>
      <c r="AE6" s="531">
        <v>4.7500000000000001E-2</v>
      </c>
      <c r="AF6" s="531">
        <v>4.99E-2</v>
      </c>
      <c r="AG6" s="531">
        <v>4.9200000000000001E-2</v>
      </c>
      <c r="AH6" s="531">
        <v>4.5600000000000002E-2</v>
      </c>
      <c r="AI6" s="531">
        <v>4.5600000000000002E-2</v>
      </c>
    </row>
    <row r="7" spans="1:37">
      <c r="A7" s="92" t="s">
        <v>89</v>
      </c>
      <c r="B7" s="531">
        <v>0.8649</v>
      </c>
      <c r="C7" s="531">
        <v>0</v>
      </c>
      <c r="D7" s="531">
        <v>0</v>
      </c>
      <c r="E7" s="531">
        <v>0</v>
      </c>
      <c r="F7" s="531">
        <v>0</v>
      </c>
      <c r="G7" s="531">
        <v>0</v>
      </c>
      <c r="H7" s="531">
        <v>0</v>
      </c>
      <c r="I7" s="531">
        <v>0</v>
      </c>
      <c r="J7" s="531">
        <v>0</v>
      </c>
      <c r="K7" s="531">
        <v>0</v>
      </c>
      <c r="L7" s="531">
        <v>4.36E-2</v>
      </c>
      <c r="M7" s="531">
        <v>5.6000000000000001E-2</v>
      </c>
      <c r="N7" s="531">
        <v>6.8500000000000005E-2</v>
      </c>
      <c r="O7" s="531">
        <v>9.6500000000000002E-2</v>
      </c>
      <c r="P7" s="531">
        <v>0.112</v>
      </c>
      <c r="Q7" s="531">
        <v>0.13070000000000001</v>
      </c>
      <c r="R7" s="531">
        <v>0.14000000000000001</v>
      </c>
      <c r="S7" s="531">
        <v>0.14000000000000001</v>
      </c>
      <c r="T7" s="531">
        <v>0.13689999999999999</v>
      </c>
      <c r="U7" s="531">
        <v>0.13070000000000001</v>
      </c>
      <c r="V7" s="531">
        <v>0.13689999999999999</v>
      </c>
      <c r="W7" s="531">
        <v>0.13689999999999999</v>
      </c>
      <c r="X7" s="531">
        <v>0.12759999999999999</v>
      </c>
      <c r="Y7" s="531">
        <v>0.12759999999999999</v>
      </c>
      <c r="Z7" s="531">
        <v>0.12759999999999999</v>
      </c>
      <c r="AA7" s="531">
        <v>4.9799999999999997E-2</v>
      </c>
      <c r="AB7" s="531">
        <v>6.8500000000000005E-2</v>
      </c>
      <c r="AC7" s="531">
        <v>5.0500000000000003E-2</v>
      </c>
      <c r="AD7" s="531">
        <v>4.2900000000000001E-2</v>
      </c>
      <c r="AE7" s="531">
        <v>1.7899999999999999E-2</v>
      </c>
      <c r="AF7" s="531">
        <v>3.5999999999999999E-3</v>
      </c>
      <c r="AG7" s="531">
        <v>4.4999999999999997E-3</v>
      </c>
      <c r="AH7" s="531">
        <v>5.1000000000000004E-3</v>
      </c>
      <c r="AI7" s="531">
        <v>5.3E-3</v>
      </c>
    </row>
    <row r="8" spans="1:37">
      <c r="A8" s="92" t="s">
        <v>482</v>
      </c>
      <c r="B8" s="531">
        <v>0.25080000000000002</v>
      </c>
      <c r="C8" s="531">
        <v>0.25080000000000002</v>
      </c>
      <c r="D8" s="531">
        <v>0.1489</v>
      </c>
      <c r="E8" s="531">
        <v>0.15509999999999999</v>
      </c>
      <c r="F8" s="531">
        <v>0.71579999999999999</v>
      </c>
      <c r="G8" s="531">
        <v>0.71889999999999998</v>
      </c>
      <c r="H8" s="531">
        <v>0.60150000000000003</v>
      </c>
      <c r="I8" s="531">
        <v>0.48899999999999999</v>
      </c>
      <c r="J8" s="531">
        <v>0.48899999999999999</v>
      </c>
      <c r="K8" s="531">
        <v>0.52380000000000004</v>
      </c>
      <c r="L8" s="531">
        <v>0.32950000000000002</v>
      </c>
      <c r="M8" s="531">
        <v>0.38700000000000001</v>
      </c>
      <c r="N8" s="531">
        <v>0.32050000000000001</v>
      </c>
      <c r="O8" s="531">
        <v>0.24379999999999999</v>
      </c>
      <c r="P8" s="531">
        <v>0.23119999999999999</v>
      </c>
      <c r="Q8" s="531">
        <v>0.21859999999999999</v>
      </c>
      <c r="R8" s="531">
        <v>0.2155</v>
      </c>
      <c r="S8" s="531">
        <v>0.22040000000000001</v>
      </c>
      <c r="T8" s="531">
        <v>0.22850000000000001</v>
      </c>
      <c r="U8" s="531">
        <v>0.18679999999999999</v>
      </c>
      <c r="V8" s="531">
        <v>0.1196</v>
      </c>
      <c r="W8" s="531">
        <v>9.2700000000000005E-2</v>
      </c>
      <c r="X8" s="531">
        <v>0.12690000000000001</v>
      </c>
      <c r="Y8" s="531">
        <v>0.1147</v>
      </c>
      <c r="Z8" s="531">
        <v>0.12570000000000001</v>
      </c>
      <c r="AA8" s="531">
        <v>0.2215</v>
      </c>
      <c r="AB8" s="531">
        <v>0.31090000000000001</v>
      </c>
      <c r="AC8" s="531">
        <v>0.28270000000000001</v>
      </c>
      <c r="AD8" s="531">
        <v>0.28270000000000001</v>
      </c>
      <c r="AE8" s="531">
        <v>0.25530000000000003</v>
      </c>
      <c r="AF8" s="531">
        <v>0.25130000000000002</v>
      </c>
      <c r="AG8" s="531">
        <v>0.27110000000000001</v>
      </c>
      <c r="AH8" s="531">
        <v>0.2984</v>
      </c>
      <c r="AI8" s="531">
        <v>0.30530000000000002</v>
      </c>
    </row>
    <row r="9" spans="1:37">
      <c r="A9" s="92" t="s">
        <v>11</v>
      </c>
      <c r="B9" s="531">
        <v>9.7000000000000003E-3</v>
      </c>
      <c r="C9" s="531">
        <v>1.2200000000000001E-2</v>
      </c>
      <c r="D9" s="531">
        <v>1.03E-2</v>
      </c>
      <c r="E9" s="531">
        <v>9.7000000000000003E-3</v>
      </c>
      <c r="F9" s="531">
        <v>1.0999999999999999E-2</v>
      </c>
      <c r="G9" s="531">
        <v>1.0999999999999999E-2</v>
      </c>
      <c r="H9" s="531">
        <v>1.21E-2</v>
      </c>
      <c r="I9" s="531">
        <v>1.2800000000000001E-2</v>
      </c>
      <c r="J9" s="531">
        <v>1.21E-2</v>
      </c>
      <c r="K9" s="531">
        <v>1.21E-2</v>
      </c>
      <c r="L9" s="531">
        <v>3.8199999999999998E-2</v>
      </c>
      <c r="M9" s="531">
        <v>3.8699999999999998E-2</v>
      </c>
      <c r="N9" s="531">
        <v>3.9899999999999998E-2</v>
      </c>
      <c r="O9" s="531">
        <v>4.2799999999999998E-2</v>
      </c>
      <c r="P9" s="531">
        <v>4.4200000000000003E-2</v>
      </c>
      <c r="Q9" s="531">
        <v>4.7500000000000001E-2</v>
      </c>
      <c r="R9" s="531">
        <v>5.2600000000000001E-2</v>
      </c>
      <c r="S9" s="531">
        <v>7.1900000000000006E-2</v>
      </c>
      <c r="T9" s="531">
        <v>5.8799999999999998E-2</v>
      </c>
      <c r="U9" s="531">
        <v>7.0300000000000001E-2</v>
      </c>
      <c r="V9" s="531">
        <v>8.4500000000000006E-2</v>
      </c>
      <c r="W9" s="531">
        <v>9.3299999999999994E-2</v>
      </c>
      <c r="X9" s="531">
        <v>9.5500000000000002E-2</v>
      </c>
      <c r="Y9" s="531">
        <v>8.48E-2</v>
      </c>
      <c r="Z9" s="531">
        <v>9.2999999999999999E-2</v>
      </c>
      <c r="AA9" s="531">
        <v>9.06E-2</v>
      </c>
      <c r="AB9" s="531">
        <v>8.2199999999999995E-2</v>
      </c>
      <c r="AC9" s="531">
        <v>0.1</v>
      </c>
      <c r="AD9" s="531">
        <v>0.1028</v>
      </c>
      <c r="AE9" s="531">
        <v>0.11020000000000001</v>
      </c>
      <c r="AF9" s="531">
        <v>0.1158</v>
      </c>
      <c r="AG9" s="531">
        <v>0.114</v>
      </c>
      <c r="AH9" s="531">
        <v>0.1227</v>
      </c>
      <c r="AI9" s="531">
        <v>0.1265</v>
      </c>
    </row>
    <row r="10" spans="1:37">
      <c r="A10" s="92" t="s">
        <v>10</v>
      </c>
      <c r="B10" s="531">
        <v>7.9000000000000008E-3</v>
      </c>
      <c r="C10" s="531">
        <v>5.1999999999999998E-3</v>
      </c>
      <c r="D10" s="531">
        <v>7.9000000000000008E-3</v>
      </c>
      <c r="E10" s="531">
        <v>2.5999999999999999E-3</v>
      </c>
      <c r="F10" s="531">
        <v>0</v>
      </c>
      <c r="G10" s="531">
        <v>0.2024</v>
      </c>
      <c r="H10" s="531">
        <v>0.24690000000000001</v>
      </c>
      <c r="I10" s="531">
        <v>0.2445</v>
      </c>
      <c r="J10" s="531">
        <v>0.27729999999999999</v>
      </c>
      <c r="K10" s="531">
        <v>0.27210000000000001</v>
      </c>
      <c r="L10" s="531">
        <v>0.25340000000000001</v>
      </c>
      <c r="M10" s="531">
        <v>0.31580000000000003</v>
      </c>
      <c r="N10" s="531">
        <v>0.20580000000000001</v>
      </c>
      <c r="O10" s="531">
        <v>0.25330000000000003</v>
      </c>
      <c r="P10" s="531">
        <v>0.27400000000000002</v>
      </c>
      <c r="Q10" s="531">
        <v>0.32969999999999999</v>
      </c>
      <c r="R10" s="531">
        <v>0.2787</v>
      </c>
      <c r="S10" s="531">
        <v>0.27229999999999999</v>
      </c>
      <c r="T10" s="531">
        <v>0.29570000000000002</v>
      </c>
      <c r="U10" s="531">
        <v>0.28249999999999997</v>
      </c>
      <c r="V10" s="531">
        <v>0.32250000000000001</v>
      </c>
      <c r="W10" s="531">
        <v>0.31940000000000002</v>
      </c>
      <c r="X10" s="531">
        <v>0.5242</v>
      </c>
      <c r="Y10" s="531">
        <v>0.57199999999999995</v>
      </c>
      <c r="Z10" s="531">
        <v>0.59830000000000005</v>
      </c>
      <c r="AA10" s="531">
        <v>0.62019999999999997</v>
      </c>
      <c r="AB10" s="531">
        <v>0.53310000000000002</v>
      </c>
      <c r="AC10" s="531">
        <v>0.53539999999999999</v>
      </c>
      <c r="AD10" s="531">
        <v>0.48780000000000001</v>
      </c>
      <c r="AE10" s="531">
        <v>0.62439999999999996</v>
      </c>
      <c r="AF10" s="531">
        <v>0.27689999999999998</v>
      </c>
      <c r="AG10" s="531">
        <v>0.52390000000000003</v>
      </c>
      <c r="AH10" s="531">
        <v>0.54410000000000003</v>
      </c>
      <c r="AI10" s="531">
        <v>0.58779999999999999</v>
      </c>
    </row>
    <row r="11" spans="1:37">
      <c r="A11" s="92" t="s">
        <v>9</v>
      </c>
      <c r="B11" s="531">
        <v>1.1636</v>
      </c>
      <c r="C11" s="531">
        <v>1.2141</v>
      </c>
      <c r="D11" s="531">
        <v>1.2661</v>
      </c>
      <c r="E11" s="531">
        <v>1.3146</v>
      </c>
      <c r="F11" s="531">
        <v>1.3692</v>
      </c>
      <c r="G11" s="531">
        <v>1.3819999999999999</v>
      </c>
      <c r="H11" s="531">
        <v>1.4275</v>
      </c>
      <c r="I11" s="531">
        <v>1.4831000000000001</v>
      </c>
      <c r="J11" s="531">
        <v>1.5150999999999999</v>
      </c>
      <c r="K11" s="531">
        <v>1.5502</v>
      </c>
      <c r="L11" s="531">
        <v>1.5931</v>
      </c>
      <c r="M11" s="531">
        <v>1.6168</v>
      </c>
      <c r="N11" s="531">
        <v>1.5793999999999999</v>
      </c>
      <c r="O11" s="531">
        <v>1.5518000000000001</v>
      </c>
      <c r="P11" s="531">
        <v>1.5886</v>
      </c>
      <c r="Q11" s="531">
        <v>1.6167</v>
      </c>
      <c r="R11" s="531">
        <v>1.6567000000000001</v>
      </c>
      <c r="S11" s="531">
        <v>1.6839</v>
      </c>
      <c r="T11" s="531">
        <v>1.7129000000000001</v>
      </c>
      <c r="U11" s="531">
        <v>1.7282999999999999</v>
      </c>
      <c r="V11" s="531">
        <v>1.8374999999999999</v>
      </c>
      <c r="W11" s="531">
        <v>2.5933999999999999</v>
      </c>
      <c r="X11" s="531">
        <v>2.5503</v>
      </c>
      <c r="Y11" s="531">
        <v>1.8459000000000001</v>
      </c>
      <c r="Z11" s="531">
        <v>2.0030999999999999</v>
      </c>
      <c r="AA11" s="531">
        <v>1.7595000000000001</v>
      </c>
      <c r="AB11" s="531">
        <v>1.7161999999999999</v>
      </c>
      <c r="AC11" s="531">
        <v>1.992</v>
      </c>
      <c r="AD11" s="531">
        <v>1.8773</v>
      </c>
      <c r="AE11" s="531">
        <v>1.9109</v>
      </c>
      <c r="AF11" s="531">
        <v>1.7785</v>
      </c>
      <c r="AG11" s="531">
        <v>2.8757999999999999</v>
      </c>
      <c r="AH11" s="531">
        <v>3.1212</v>
      </c>
      <c r="AI11" s="531">
        <v>3.4607000000000001</v>
      </c>
    </row>
    <row r="12" spans="1:37">
      <c r="A12" s="92" t="s">
        <v>8</v>
      </c>
      <c r="B12" s="531">
        <v>0.16500000000000001</v>
      </c>
      <c r="C12" s="531">
        <v>0.19170000000000001</v>
      </c>
      <c r="D12" s="531">
        <v>0.1978</v>
      </c>
      <c r="E12" s="531">
        <v>0.2666</v>
      </c>
      <c r="F12" s="531">
        <v>0.23519999999999999</v>
      </c>
      <c r="G12" s="531">
        <v>0.24010000000000001</v>
      </c>
      <c r="H12" s="531">
        <v>0.24640000000000001</v>
      </c>
      <c r="I12" s="531">
        <v>0.2467</v>
      </c>
      <c r="J12" s="531">
        <v>0.27360000000000001</v>
      </c>
      <c r="K12" s="531">
        <v>0.31640000000000001</v>
      </c>
      <c r="L12" s="531">
        <v>0.35770000000000002</v>
      </c>
      <c r="M12" s="531">
        <v>0.3871</v>
      </c>
      <c r="N12" s="531">
        <v>0.38390000000000002</v>
      </c>
      <c r="O12" s="531">
        <v>0.38550000000000001</v>
      </c>
      <c r="P12" s="531">
        <v>0.36109999999999998</v>
      </c>
      <c r="Q12" s="531">
        <v>0.34589999999999999</v>
      </c>
      <c r="R12" s="531">
        <v>0.40649999999999997</v>
      </c>
      <c r="S12" s="531">
        <v>0.40460000000000002</v>
      </c>
      <c r="T12" s="531">
        <v>0.43619999999999998</v>
      </c>
      <c r="U12" s="531">
        <v>0.36249999999999999</v>
      </c>
      <c r="V12" s="531">
        <v>0.3543</v>
      </c>
      <c r="W12" s="531">
        <v>0.33589999999999998</v>
      </c>
      <c r="X12" s="531">
        <v>0.33129999999999998</v>
      </c>
      <c r="Y12" s="531">
        <v>0.31690000000000002</v>
      </c>
      <c r="Z12" s="531">
        <v>0.3306</v>
      </c>
      <c r="AA12" s="531">
        <v>0.33960000000000001</v>
      </c>
      <c r="AB12" s="531">
        <v>0.32590000000000002</v>
      </c>
      <c r="AC12" s="531">
        <v>0.32479999999999998</v>
      </c>
      <c r="AD12" s="531">
        <v>0.3241</v>
      </c>
      <c r="AE12" s="531">
        <v>0.33100000000000002</v>
      </c>
      <c r="AF12" s="531">
        <v>0.31540000000000001</v>
      </c>
      <c r="AG12" s="531">
        <v>0.31019999999999998</v>
      </c>
      <c r="AH12" s="531">
        <v>0.32669999999999999</v>
      </c>
      <c r="AI12" s="531">
        <v>0.33439999999999998</v>
      </c>
    </row>
    <row r="13" spans="1:37">
      <c r="A13" s="92" t="s">
        <v>6</v>
      </c>
      <c r="B13" s="531">
        <v>0.13070000000000001</v>
      </c>
      <c r="C13" s="531">
        <v>0.12909999999999999</v>
      </c>
      <c r="D13" s="531">
        <v>0.14419999999999999</v>
      </c>
      <c r="E13" s="531">
        <v>0.19070000000000001</v>
      </c>
      <c r="F13" s="531">
        <v>0.19550000000000001</v>
      </c>
      <c r="G13" s="531">
        <v>0.19239999999999999</v>
      </c>
      <c r="H13" s="531">
        <v>2.2200000000000001E-2</v>
      </c>
      <c r="I13" s="531">
        <v>5.04E-2</v>
      </c>
      <c r="J13" s="531">
        <v>0.1212</v>
      </c>
      <c r="K13" s="531">
        <v>0.1275</v>
      </c>
      <c r="L13" s="531">
        <v>8.2000000000000003E-2</v>
      </c>
      <c r="M13" s="531">
        <v>0.21940000000000001</v>
      </c>
      <c r="N13" s="531">
        <v>0.23569999999999999</v>
      </c>
      <c r="O13" s="531">
        <v>0.30549999999999999</v>
      </c>
      <c r="P13" s="531">
        <v>0.30259999999999998</v>
      </c>
      <c r="Q13" s="531">
        <v>0.25700000000000001</v>
      </c>
      <c r="R13" s="531">
        <v>0.29320000000000002</v>
      </c>
      <c r="S13" s="531">
        <v>0.36020000000000002</v>
      </c>
      <c r="T13" s="531">
        <v>0.3931</v>
      </c>
      <c r="U13" s="531">
        <v>0.4637</v>
      </c>
      <c r="V13" s="531">
        <v>0.4612</v>
      </c>
      <c r="W13" s="531">
        <v>0.58250000000000002</v>
      </c>
      <c r="X13" s="531">
        <v>0.5222</v>
      </c>
      <c r="Y13" s="531">
        <v>0.68569999999999998</v>
      </c>
      <c r="Z13" s="531">
        <v>0.74270000000000003</v>
      </c>
      <c r="AA13" s="531">
        <v>0.62519999999999998</v>
      </c>
      <c r="AB13" s="531">
        <v>0.7339</v>
      </c>
      <c r="AC13" s="531">
        <v>0.80059999999999998</v>
      </c>
      <c r="AD13" s="531">
        <v>0.85219999999999996</v>
      </c>
      <c r="AE13" s="531">
        <v>0.90559999999999996</v>
      </c>
      <c r="AF13" s="531">
        <v>0.68959999999999999</v>
      </c>
      <c r="AG13" s="531">
        <v>0.75519999999999998</v>
      </c>
      <c r="AH13" s="531">
        <v>0.72109999999999996</v>
      </c>
      <c r="AI13" s="531">
        <v>0.72609999999999997</v>
      </c>
    </row>
    <row r="14" spans="1:37">
      <c r="A14" s="92" t="s">
        <v>17</v>
      </c>
      <c r="B14" s="531">
        <v>0.1144</v>
      </c>
      <c r="C14" s="531">
        <v>0</v>
      </c>
      <c r="D14" s="531">
        <v>0</v>
      </c>
      <c r="E14" s="531">
        <v>0</v>
      </c>
      <c r="F14" s="531">
        <v>0</v>
      </c>
      <c r="G14" s="531">
        <v>0</v>
      </c>
      <c r="H14" s="531">
        <v>0.17730000000000001</v>
      </c>
      <c r="I14" s="531">
        <v>0.18410000000000001</v>
      </c>
      <c r="J14" s="531">
        <v>0.1774</v>
      </c>
      <c r="K14" s="531">
        <v>0.1608</v>
      </c>
      <c r="L14" s="531">
        <v>0.1608</v>
      </c>
      <c r="M14" s="531">
        <v>0.2248</v>
      </c>
      <c r="N14" s="531">
        <v>0.19450000000000001</v>
      </c>
      <c r="O14" s="531">
        <v>0.2079</v>
      </c>
      <c r="P14" s="531">
        <v>0.218</v>
      </c>
      <c r="Q14" s="531">
        <v>0.19450000000000001</v>
      </c>
      <c r="R14" s="531">
        <v>0.2046</v>
      </c>
      <c r="S14" s="531">
        <v>0.2147</v>
      </c>
      <c r="T14" s="531">
        <v>0.218</v>
      </c>
      <c r="U14" s="531">
        <v>0.218</v>
      </c>
      <c r="V14" s="531">
        <v>0.23150000000000001</v>
      </c>
      <c r="W14" s="531">
        <v>0.24479999999999999</v>
      </c>
      <c r="X14" s="531">
        <v>0.25829999999999997</v>
      </c>
      <c r="Y14" s="531">
        <v>0.27179999999999999</v>
      </c>
      <c r="Z14" s="531">
        <v>0.28520000000000001</v>
      </c>
      <c r="AA14" s="531">
        <v>0.29870000000000002</v>
      </c>
      <c r="AB14" s="531">
        <v>0.29870000000000002</v>
      </c>
      <c r="AC14" s="531">
        <v>0.29509999999999997</v>
      </c>
      <c r="AD14" s="531">
        <v>0.29820000000000002</v>
      </c>
      <c r="AE14" s="531">
        <v>0.29570000000000002</v>
      </c>
      <c r="AF14" s="531">
        <v>0.27189999999999998</v>
      </c>
      <c r="AG14" s="531">
        <v>0.27910000000000001</v>
      </c>
      <c r="AH14" s="531">
        <v>0.30049999999999999</v>
      </c>
      <c r="AI14" s="531">
        <v>0.30980000000000002</v>
      </c>
    </row>
    <row r="15" spans="1:37">
      <c r="A15" s="92" t="s">
        <v>4</v>
      </c>
      <c r="B15" s="531">
        <v>2.46E-2</v>
      </c>
      <c r="C15" s="531">
        <v>3.5000000000000003E-2</v>
      </c>
      <c r="D15" s="531">
        <v>2.93E-2</v>
      </c>
      <c r="E15" s="531">
        <v>2.8899999999999999E-2</v>
      </c>
      <c r="F15" s="531">
        <v>2.9700000000000001E-2</v>
      </c>
      <c r="G15" s="531">
        <v>3.0800000000000001E-2</v>
      </c>
      <c r="H15" s="531">
        <v>3.3799999999999997E-2</v>
      </c>
      <c r="I15" s="531">
        <v>3.8100000000000002E-2</v>
      </c>
      <c r="J15" s="531">
        <v>3.7400000000000003E-2</v>
      </c>
      <c r="K15" s="531">
        <v>3.7499999999999999E-2</v>
      </c>
      <c r="L15" s="531">
        <v>8.3099999999999993E-2</v>
      </c>
      <c r="M15" s="531">
        <v>8.9899999999999994E-2</v>
      </c>
      <c r="N15" s="531">
        <v>7.9299999999999995E-2</v>
      </c>
      <c r="O15" s="531">
        <v>8.4500000000000006E-2</v>
      </c>
      <c r="P15" s="531">
        <v>0.1164</v>
      </c>
      <c r="Q15" s="531">
        <v>0.1135</v>
      </c>
      <c r="R15" s="531">
        <v>0.13450000000000001</v>
      </c>
      <c r="S15" s="531">
        <v>0.1174</v>
      </c>
      <c r="T15" s="531">
        <v>0.12529999999999999</v>
      </c>
      <c r="U15" s="531">
        <v>0.14099999999999999</v>
      </c>
      <c r="V15" s="531">
        <v>0.14960000000000001</v>
      </c>
      <c r="W15" s="531">
        <v>0.1351</v>
      </c>
      <c r="X15" s="531">
        <v>0.1479</v>
      </c>
      <c r="Y15" s="531">
        <v>0.11799999999999999</v>
      </c>
      <c r="Z15" s="531">
        <v>0.1449</v>
      </c>
      <c r="AA15" s="531">
        <v>0.15090000000000001</v>
      </c>
      <c r="AB15" s="531">
        <v>0.13850000000000001</v>
      </c>
      <c r="AC15" s="531">
        <v>0.1613</v>
      </c>
      <c r="AD15" s="531">
        <v>0.15060000000000001</v>
      </c>
      <c r="AE15" s="531">
        <v>0.16059999999999999</v>
      </c>
      <c r="AF15" s="531">
        <v>0.1686</v>
      </c>
      <c r="AG15" s="531">
        <v>0.16600000000000001</v>
      </c>
      <c r="AH15" s="531">
        <v>0.1741</v>
      </c>
      <c r="AI15" s="531">
        <v>0.1789</v>
      </c>
    </row>
    <row r="16" spans="1:37">
      <c r="A16" s="92" t="s">
        <v>3</v>
      </c>
      <c r="B16" s="531">
        <v>54.122</v>
      </c>
      <c r="C16" s="531">
        <v>48.832599999999999</v>
      </c>
      <c r="D16" s="531">
        <v>42.887700000000002</v>
      </c>
      <c r="E16" s="531">
        <v>35.417700000000004</v>
      </c>
      <c r="F16" s="531">
        <v>36.360999999999997</v>
      </c>
      <c r="G16" s="531">
        <v>37.181699999999999</v>
      </c>
      <c r="H16" s="531">
        <v>41.335000000000001</v>
      </c>
      <c r="I16" s="531">
        <v>45.048400000000001</v>
      </c>
      <c r="J16" s="531">
        <v>47.5623</v>
      </c>
      <c r="K16" s="531">
        <v>40.825400000000002</v>
      </c>
      <c r="L16" s="531">
        <v>40.549300000000002</v>
      </c>
      <c r="M16" s="531">
        <v>36.527000000000001</v>
      </c>
      <c r="N16" s="531">
        <v>39.822400000000002</v>
      </c>
      <c r="O16" s="531">
        <v>42.1145</v>
      </c>
      <c r="P16" s="531">
        <v>49.092199999999998</v>
      </c>
      <c r="Q16" s="531">
        <v>52.978299999999997</v>
      </c>
      <c r="R16" s="531">
        <v>49.1389</v>
      </c>
      <c r="S16" s="531">
        <v>42.7453</v>
      </c>
      <c r="T16" s="531">
        <v>43.882399999999997</v>
      </c>
      <c r="U16" s="531">
        <v>61.095599999999997</v>
      </c>
      <c r="V16" s="531">
        <v>51.4634</v>
      </c>
      <c r="W16" s="531">
        <v>44.5364</v>
      </c>
      <c r="X16" s="531">
        <v>45.596400000000003</v>
      </c>
      <c r="Y16" s="531">
        <v>51.622999999999998</v>
      </c>
      <c r="Z16" s="531">
        <v>53.369700000000002</v>
      </c>
      <c r="AA16" s="531">
        <v>49.280200000000001</v>
      </c>
      <c r="AB16" s="531">
        <v>49.057899999999997</v>
      </c>
      <c r="AC16" s="531">
        <v>46.113500000000002</v>
      </c>
      <c r="AD16" s="531">
        <v>54.244900000000001</v>
      </c>
      <c r="AE16" s="531">
        <v>51.907600000000002</v>
      </c>
      <c r="AF16" s="531">
        <v>48.239400000000003</v>
      </c>
      <c r="AG16" s="531">
        <v>49.055799999999998</v>
      </c>
      <c r="AH16" s="531">
        <v>47.973300000000002</v>
      </c>
      <c r="AI16" s="531">
        <v>47.974800000000002</v>
      </c>
    </row>
    <row r="17" spans="1:35">
      <c r="A17" s="92" t="s">
        <v>431</v>
      </c>
      <c r="B17" s="531">
        <v>0.33700000000000002</v>
      </c>
      <c r="C17" s="531">
        <v>0.34949999999999998</v>
      </c>
      <c r="D17" s="531">
        <v>0.34949999999999998</v>
      </c>
      <c r="E17" s="531">
        <v>0.39810000000000001</v>
      </c>
      <c r="F17" s="531">
        <v>0.39319999999999999</v>
      </c>
      <c r="G17" s="531">
        <v>0.3866</v>
      </c>
      <c r="H17" s="531">
        <v>0.42549999999999999</v>
      </c>
      <c r="I17" s="531">
        <v>0.37369999999999998</v>
      </c>
      <c r="J17" s="531">
        <v>0.44259999999999999</v>
      </c>
      <c r="K17" s="531">
        <v>0.49109999999999998</v>
      </c>
      <c r="L17" s="531">
        <v>0.51580000000000004</v>
      </c>
      <c r="M17" s="531">
        <v>0.43559999999999999</v>
      </c>
      <c r="N17" s="531">
        <v>0.41920000000000002</v>
      </c>
      <c r="O17" s="531">
        <v>0.41170000000000001</v>
      </c>
      <c r="P17" s="531">
        <v>0.54359999999999997</v>
      </c>
      <c r="Q17" s="531">
        <v>0.69159999999999999</v>
      </c>
      <c r="R17" s="531">
        <v>0.87829999999999997</v>
      </c>
      <c r="S17" s="531">
        <v>0.63300000000000001</v>
      </c>
      <c r="T17" s="531">
        <v>0.48110000000000003</v>
      </c>
      <c r="U17" s="531">
        <v>0.42680000000000001</v>
      </c>
      <c r="V17" s="531">
        <v>0.69079999999999997</v>
      </c>
      <c r="W17" s="531">
        <v>1.0405</v>
      </c>
      <c r="X17" s="531">
        <v>0.84119999999999995</v>
      </c>
      <c r="Y17" s="531">
        <v>0.89239999999999997</v>
      </c>
      <c r="Z17" s="531">
        <v>1.5197000000000001</v>
      </c>
      <c r="AA17" s="531">
        <v>2.0583</v>
      </c>
      <c r="AB17" s="531">
        <v>1.7427999999999999</v>
      </c>
      <c r="AC17" s="531">
        <v>2.0747</v>
      </c>
      <c r="AD17" s="531">
        <v>2.1190000000000002</v>
      </c>
      <c r="AE17" s="531">
        <v>2.8754</v>
      </c>
      <c r="AF17" s="531">
        <v>2.6903999999999999</v>
      </c>
      <c r="AG17" s="531">
        <v>3.2778</v>
      </c>
      <c r="AH17" s="531">
        <v>3.4828000000000001</v>
      </c>
      <c r="AI17" s="531">
        <v>3.7526999999999999</v>
      </c>
    </row>
    <row r="18" spans="1:35">
      <c r="A18" s="92" t="s">
        <v>1</v>
      </c>
      <c r="B18" s="531">
        <v>1.2896000000000001</v>
      </c>
      <c r="C18" s="531">
        <v>1.3504</v>
      </c>
      <c r="D18" s="531">
        <v>1.3648</v>
      </c>
      <c r="E18" s="531">
        <v>1.3281000000000001</v>
      </c>
      <c r="F18" s="531">
        <v>0.87290000000000001</v>
      </c>
      <c r="G18" s="531">
        <v>0.77790000000000004</v>
      </c>
      <c r="H18" s="531">
        <v>0.65980000000000005</v>
      </c>
      <c r="I18" s="531">
        <v>1.0049999999999999</v>
      </c>
      <c r="J18" s="531">
        <v>0.96120000000000005</v>
      </c>
      <c r="K18" s="531">
        <v>0.69289999999999996</v>
      </c>
      <c r="L18" s="531">
        <v>0.66520000000000001</v>
      </c>
      <c r="M18" s="531">
        <v>0.70679999999999998</v>
      </c>
      <c r="N18" s="531">
        <v>0.73750000000000004</v>
      </c>
      <c r="O18" s="531">
        <v>0.78469999999999995</v>
      </c>
      <c r="P18" s="531">
        <v>0.73229999999999995</v>
      </c>
      <c r="Q18" s="531">
        <v>0.83020000000000005</v>
      </c>
      <c r="R18" s="531">
        <v>0.6825</v>
      </c>
      <c r="S18" s="531">
        <v>0.66110000000000002</v>
      </c>
      <c r="T18" s="531">
        <v>0.7369</v>
      </c>
      <c r="U18" s="531">
        <v>0.76519999999999999</v>
      </c>
      <c r="V18" s="531">
        <v>0.7268</v>
      </c>
      <c r="W18" s="531">
        <v>0.97489999999999999</v>
      </c>
      <c r="X18" s="531">
        <v>1.4986999999999999</v>
      </c>
      <c r="Y18" s="531">
        <v>1.4283999999999999</v>
      </c>
      <c r="Z18" s="531">
        <v>1.4863999999999999</v>
      </c>
      <c r="AA18" s="531">
        <v>1.5462</v>
      </c>
      <c r="AB18" s="531">
        <v>1.5349999999999999</v>
      </c>
      <c r="AC18" s="531">
        <v>1.6183000000000001</v>
      </c>
      <c r="AD18" s="531">
        <v>1.5036</v>
      </c>
      <c r="AE18" s="531">
        <v>0.98060000000000003</v>
      </c>
      <c r="AF18" s="531">
        <v>1.1547000000000001</v>
      </c>
      <c r="AG18" s="531">
        <v>1.7229000000000001</v>
      </c>
      <c r="AH18" s="531">
        <v>1.7968999999999999</v>
      </c>
      <c r="AI18" s="531">
        <v>1.8534999999999999</v>
      </c>
    </row>
    <row r="19" spans="1:35">
      <c r="A19" s="92" t="s">
        <v>23</v>
      </c>
      <c r="B19" s="531">
        <v>4.7416999999999998</v>
      </c>
      <c r="C19" s="531">
        <v>4.9893000000000001</v>
      </c>
      <c r="D19" s="531">
        <v>4.6028000000000002</v>
      </c>
      <c r="E19" s="531">
        <v>3.8645999999999998</v>
      </c>
      <c r="F19" s="531">
        <v>2.3957000000000002</v>
      </c>
      <c r="G19" s="531">
        <v>2.6293000000000002</v>
      </c>
      <c r="H19" s="531">
        <v>2.5036</v>
      </c>
      <c r="I19" s="531">
        <v>2.2825000000000002</v>
      </c>
      <c r="J19" s="531">
        <v>2.3923999999999999</v>
      </c>
      <c r="K19" s="531">
        <v>3.1013000000000002</v>
      </c>
      <c r="L19" s="531">
        <v>2.9205000000000001</v>
      </c>
      <c r="M19" s="531">
        <v>2.4443999999999999</v>
      </c>
      <c r="N19" s="531">
        <v>2.2113999999999998</v>
      </c>
      <c r="O19" s="531">
        <v>2.0167000000000002</v>
      </c>
      <c r="P19" s="531">
        <v>1.5221</v>
      </c>
      <c r="Q19" s="531">
        <v>1.5913999999999999</v>
      </c>
      <c r="R19" s="531">
        <v>2.0714999999999999</v>
      </c>
      <c r="S19" s="531">
        <v>2.2679999999999998</v>
      </c>
      <c r="T19" s="531">
        <v>1.3798999999999999</v>
      </c>
      <c r="U19" s="531">
        <v>0.61780000000000002</v>
      </c>
      <c r="V19" s="531">
        <v>1.2134</v>
      </c>
      <c r="W19" s="531">
        <v>1.4592000000000001</v>
      </c>
      <c r="X19" s="531">
        <v>1.9227000000000001</v>
      </c>
      <c r="Y19" s="531">
        <v>1.0166999999999999</v>
      </c>
      <c r="Z19" s="531">
        <v>1.0425</v>
      </c>
      <c r="AA19" s="531">
        <v>1.0947</v>
      </c>
      <c r="AB19" s="531">
        <v>1.24</v>
      </c>
      <c r="AC19" s="531">
        <v>1.2378</v>
      </c>
      <c r="AD19" s="531">
        <v>1.542</v>
      </c>
      <c r="AE19" s="531">
        <v>1.6117999999999999</v>
      </c>
      <c r="AF19" s="531">
        <v>1.3993</v>
      </c>
      <c r="AG19" s="531">
        <v>1.581</v>
      </c>
      <c r="AH19" s="531">
        <v>1.6463000000000001</v>
      </c>
      <c r="AI19" s="531">
        <v>1.7811999999999999</v>
      </c>
    </row>
    <row r="21" spans="1:35">
      <c r="A21" s="136" t="s">
        <v>18</v>
      </c>
    </row>
    <row r="22" spans="1:35">
      <c r="A22" s="42" t="s">
        <v>3192</v>
      </c>
    </row>
    <row r="23" spans="1:35">
      <c r="A23" s="42"/>
    </row>
    <row r="24" spans="1:35">
      <c r="A24" s="240"/>
    </row>
    <row r="25" spans="1:35">
      <c r="A25" s="42"/>
    </row>
  </sheetData>
  <hyperlinks>
    <hyperlink ref="AK3" location="Content!A1" display="Back to content page" xr:uid="{3211F70F-D028-4407-890F-8FA1EDFEC8C2}"/>
  </hyperlinks>
  <pageMargins left="0.7" right="0.7" top="0.75" bottom="0.75" header="0.3" footer="0.3"/>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F93BE-55A8-4A86-AE85-05946263E541}">
  <dimension ref="A1:AK26"/>
  <sheetViews>
    <sheetView workbookViewId="0">
      <selection activeCell="F26" sqref="F26"/>
    </sheetView>
  </sheetViews>
  <sheetFormatPr defaultRowHeight="14.4"/>
  <cols>
    <col min="1" max="1" width="33.21875" customWidth="1"/>
  </cols>
  <sheetData>
    <row r="1" spans="1:37">
      <c r="A1" s="18" t="s">
        <v>3195</v>
      </c>
    </row>
    <row r="4" spans="1:37">
      <c r="A4" s="92"/>
      <c r="B4" s="117">
        <v>1990</v>
      </c>
      <c r="C4" s="117">
        <v>1991</v>
      </c>
      <c r="D4" s="117">
        <v>1992</v>
      </c>
      <c r="E4" s="117">
        <v>1993</v>
      </c>
      <c r="F4" s="117">
        <v>1994</v>
      </c>
      <c r="G4" s="117">
        <v>1995</v>
      </c>
      <c r="H4" s="117">
        <v>1996</v>
      </c>
      <c r="I4" s="117">
        <v>1997</v>
      </c>
      <c r="J4" s="117">
        <v>1998</v>
      </c>
      <c r="K4" s="117">
        <v>1999</v>
      </c>
      <c r="L4" s="117">
        <v>2000</v>
      </c>
      <c r="M4" s="117">
        <v>2001</v>
      </c>
      <c r="N4" s="117">
        <v>2002</v>
      </c>
      <c r="O4" s="117">
        <v>2003</v>
      </c>
      <c r="P4" s="117">
        <v>2004</v>
      </c>
      <c r="Q4" s="117">
        <v>2005</v>
      </c>
      <c r="R4" s="117">
        <v>2006</v>
      </c>
      <c r="S4" s="117">
        <v>2007</v>
      </c>
      <c r="T4" s="117">
        <v>2008</v>
      </c>
      <c r="U4" s="117">
        <v>2009</v>
      </c>
      <c r="V4" s="117">
        <v>2010</v>
      </c>
      <c r="W4" s="117">
        <v>2011</v>
      </c>
      <c r="X4" s="117">
        <v>2012</v>
      </c>
      <c r="Y4" s="117">
        <v>2013</v>
      </c>
      <c r="Z4" s="117">
        <v>2014</v>
      </c>
      <c r="AA4" s="117">
        <v>2015</v>
      </c>
      <c r="AB4" s="117">
        <v>2016</v>
      </c>
      <c r="AC4" s="117">
        <v>2017</v>
      </c>
      <c r="AD4" s="117">
        <v>2018</v>
      </c>
      <c r="AE4" s="117">
        <v>2019</v>
      </c>
      <c r="AF4" s="117">
        <v>2020</v>
      </c>
      <c r="AG4" s="117">
        <v>2021</v>
      </c>
      <c r="AH4" s="117">
        <v>2022</v>
      </c>
      <c r="AI4" s="117">
        <v>2023</v>
      </c>
      <c r="AK4" s="1" t="s">
        <v>528</v>
      </c>
    </row>
    <row r="5" spans="1:37">
      <c r="A5" s="92" t="s">
        <v>13</v>
      </c>
      <c r="B5" s="531">
        <v>0.156</v>
      </c>
      <c r="C5" s="531">
        <v>0.16</v>
      </c>
      <c r="D5" s="531">
        <v>0.18440000000000001</v>
      </c>
      <c r="E5" s="531">
        <v>0.13389999999999999</v>
      </c>
      <c r="F5" s="531">
        <v>0.15570000000000001</v>
      </c>
      <c r="G5" s="531">
        <v>0.1555</v>
      </c>
      <c r="H5" s="531">
        <v>0.1439</v>
      </c>
      <c r="I5" s="531">
        <v>0.15740000000000001</v>
      </c>
      <c r="J5" s="531">
        <v>0.17849999999999999</v>
      </c>
      <c r="K5" s="531">
        <v>0.17899999999999999</v>
      </c>
      <c r="L5" s="531">
        <v>0.17929999999999999</v>
      </c>
      <c r="M5" s="531">
        <v>0.26350000000000001</v>
      </c>
      <c r="N5" s="531">
        <v>0.28420000000000001</v>
      </c>
      <c r="O5" s="531">
        <v>0.32829999999999998</v>
      </c>
      <c r="P5" s="531">
        <v>0.35249999999999998</v>
      </c>
      <c r="Q5" s="531">
        <v>0.59</v>
      </c>
      <c r="R5" s="531">
        <v>0.58609999999999995</v>
      </c>
      <c r="S5" s="531">
        <v>0.57640000000000002</v>
      </c>
      <c r="T5" s="531">
        <v>0.71430000000000005</v>
      </c>
      <c r="U5" s="531">
        <v>0.68420000000000003</v>
      </c>
      <c r="V5" s="531">
        <v>0.59609999999999996</v>
      </c>
      <c r="W5" s="531">
        <v>0.58189999999999997</v>
      </c>
      <c r="X5" s="531">
        <v>1.1254999999999999</v>
      </c>
      <c r="Y5" s="531">
        <v>2.0808</v>
      </c>
      <c r="Z5" s="531">
        <v>2.4142999999999999</v>
      </c>
      <c r="AA5" s="531">
        <v>2.6046999999999998</v>
      </c>
      <c r="AB5" s="531">
        <v>2.2953000000000001</v>
      </c>
      <c r="AC5" s="531">
        <v>1.7356</v>
      </c>
      <c r="AD5" s="531">
        <v>1.7658</v>
      </c>
      <c r="AE5" s="531">
        <v>1.6606000000000001</v>
      </c>
      <c r="AF5" s="531">
        <v>1.7333000000000001</v>
      </c>
      <c r="AG5" s="531">
        <v>1.8851</v>
      </c>
      <c r="AH5" s="531">
        <v>1.8855</v>
      </c>
      <c r="AI5" s="531">
        <v>1.8714999999999999</v>
      </c>
    </row>
    <row r="6" spans="1:37">
      <c r="A6" s="92" t="s">
        <v>12</v>
      </c>
      <c r="B6" s="531">
        <v>8.2000000000000007E-3</v>
      </c>
      <c r="C6" s="531">
        <v>5.0200000000000002E-2</v>
      </c>
      <c r="D6" s="531">
        <v>9.0999999999999998E-2</v>
      </c>
      <c r="E6" s="531">
        <v>9.3100000000000002E-2</v>
      </c>
      <c r="F6" s="531">
        <v>0.1244</v>
      </c>
      <c r="G6" s="531">
        <v>0.1439</v>
      </c>
      <c r="H6" s="531">
        <v>8.9399999999999993E-2</v>
      </c>
      <c r="I6" s="531">
        <v>0.14269999999999999</v>
      </c>
      <c r="J6" s="531">
        <v>0.1368</v>
      </c>
      <c r="K6" s="531">
        <v>0.16600000000000001</v>
      </c>
      <c r="L6" s="531">
        <v>5.7000000000000002E-2</v>
      </c>
      <c r="M6" s="531">
        <v>8.1600000000000006E-2</v>
      </c>
      <c r="N6" s="531">
        <v>0.13980000000000001</v>
      </c>
      <c r="O6" s="531">
        <v>0.2127</v>
      </c>
      <c r="P6" s="531">
        <v>7.46E-2</v>
      </c>
      <c r="Q6" s="531">
        <v>0.10299999999999999</v>
      </c>
      <c r="R6" s="531">
        <v>0.1168</v>
      </c>
      <c r="S6" s="531">
        <v>0.1081</v>
      </c>
      <c r="T6" s="531">
        <v>0.1081</v>
      </c>
      <c r="U6" s="531">
        <v>0.15690000000000001</v>
      </c>
      <c r="V6" s="531">
        <v>0.1709</v>
      </c>
      <c r="W6" s="531">
        <v>0.18740000000000001</v>
      </c>
      <c r="X6" s="531">
        <v>8.4199999999999997E-2</v>
      </c>
      <c r="Y6" s="531">
        <v>0.08</v>
      </c>
      <c r="Z6" s="531">
        <v>0.13519999999999999</v>
      </c>
      <c r="AA6" s="531">
        <v>0.11890000000000001</v>
      </c>
      <c r="AB6" s="531">
        <v>0.1072</v>
      </c>
      <c r="AC6" s="531">
        <v>8.7499999999999994E-2</v>
      </c>
      <c r="AD6" s="531">
        <v>0.1139</v>
      </c>
      <c r="AE6" s="531">
        <v>0.11899999999999999</v>
      </c>
      <c r="AF6" s="531">
        <v>0.31159999999999999</v>
      </c>
      <c r="AG6" s="531">
        <v>0.3473</v>
      </c>
      <c r="AH6" s="531">
        <v>0.3473</v>
      </c>
      <c r="AI6" s="531">
        <v>0.34770000000000001</v>
      </c>
    </row>
    <row r="7" spans="1:37">
      <c r="A7" s="92" t="s">
        <v>483</v>
      </c>
      <c r="B7" s="531">
        <v>1.1000000000000001E-3</v>
      </c>
      <c r="C7" s="531">
        <v>1.1000000000000001E-3</v>
      </c>
      <c r="D7" s="531">
        <v>1.1000000000000001E-3</v>
      </c>
      <c r="E7" s="531">
        <v>1.1000000000000001E-3</v>
      </c>
      <c r="F7" s="531">
        <v>1.1999999999999999E-3</v>
      </c>
      <c r="G7" s="531">
        <v>1.1999999999999999E-3</v>
      </c>
      <c r="H7" s="531">
        <v>1.1999999999999999E-3</v>
      </c>
      <c r="I7" s="531">
        <v>1.1999999999999999E-3</v>
      </c>
      <c r="J7" s="531">
        <v>1.2999999999999999E-3</v>
      </c>
      <c r="K7" s="531">
        <v>1.2999999999999999E-3</v>
      </c>
      <c r="L7" s="531">
        <v>1.4E-3</v>
      </c>
      <c r="M7" s="531">
        <v>1.5E-3</v>
      </c>
      <c r="N7" s="531">
        <v>1.5E-3</v>
      </c>
      <c r="O7" s="531">
        <v>1.6000000000000001E-3</v>
      </c>
      <c r="P7" s="531">
        <v>1.6999999999999999E-3</v>
      </c>
      <c r="Q7" s="531">
        <v>1.6999999999999999E-3</v>
      </c>
      <c r="R7" s="531">
        <v>1.6999999999999999E-3</v>
      </c>
      <c r="S7" s="531">
        <v>1.6999999999999999E-3</v>
      </c>
      <c r="T7" s="531">
        <v>1.6999999999999999E-3</v>
      </c>
      <c r="U7" s="531">
        <v>1.8E-3</v>
      </c>
      <c r="V7" s="531">
        <v>1.9E-3</v>
      </c>
      <c r="W7" s="531">
        <v>2E-3</v>
      </c>
      <c r="X7" s="531">
        <v>2E-3</v>
      </c>
      <c r="Y7" s="531">
        <v>2.0999999999999999E-3</v>
      </c>
      <c r="Z7" s="531">
        <v>2.0999999999999999E-3</v>
      </c>
      <c r="AA7" s="531">
        <v>2.0999999999999999E-3</v>
      </c>
      <c r="AB7" s="531">
        <v>2.2000000000000001E-3</v>
      </c>
      <c r="AC7" s="531">
        <v>2.3999999999999998E-3</v>
      </c>
      <c r="AD7" s="531">
        <v>2.5000000000000001E-3</v>
      </c>
      <c r="AE7" s="531">
        <v>2.5999999999999999E-3</v>
      </c>
      <c r="AF7" s="531">
        <v>2.0999999999999999E-3</v>
      </c>
      <c r="AG7" s="531">
        <v>2.0999999999999999E-3</v>
      </c>
      <c r="AH7" s="531">
        <v>2.2000000000000001E-3</v>
      </c>
      <c r="AI7" s="531">
        <v>2.3E-3</v>
      </c>
    </row>
    <row r="8" spans="1:37">
      <c r="A8" s="92" t="s">
        <v>89</v>
      </c>
      <c r="B8" s="531">
        <v>0.37280000000000002</v>
      </c>
      <c r="C8" s="531">
        <v>0.2535</v>
      </c>
      <c r="D8" s="531">
        <v>0.21210000000000001</v>
      </c>
      <c r="E8" s="531">
        <v>0.19270000000000001</v>
      </c>
      <c r="F8" s="531">
        <v>0.18709999999999999</v>
      </c>
      <c r="G8" s="531">
        <v>0.15359999999999999</v>
      </c>
      <c r="H8" s="531">
        <v>0.2157</v>
      </c>
      <c r="I8" s="531">
        <v>0.16980000000000001</v>
      </c>
      <c r="J8" s="531">
        <v>0.1762</v>
      </c>
      <c r="K8" s="531">
        <v>0.1893</v>
      </c>
      <c r="L8" s="531">
        <v>0.18990000000000001</v>
      </c>
      <c r="M8" s="531">
        <v>0.21</v>
      </c>
      <c r="N8" s="531">
        <v>0.2404</v>
      </c>
      <c r="O8" s="531">
        <v>0.27189999999999998</v>
      </c>
      <c r="P8" s="531">
        <v>0.30499999999999999</v>
      </c>
      <c r="Q8" s="531">
        <v>0.35870000000000002</v>
      </c>
      <c r="R8" s="531">
        <v>0.35630000000000001</v>
      </c>
      <c r="S8" s="531">
        <v>0.3553</v>
      </c>
      <c r="T8" s="531">
        <v>0.31330000000000002</v>
      </c>
      <c r="U8" s="531">
        <v>0.32479999999999998</v>
      </c>
      <c r="V8" s="531">
        <v>0.34429999999999999</v>
      </c>
      <c r="W8" s="531">
        <v>0.32950000000000002</v>
      </c>
      <c r="X8" s="531">
        <v>0.32290000000000002</v>
      </c>
      <c r="Y8" s="531">
        <v>0.33429999999999999</v>
      </c>
      <c r="Z8" s="531">
        <v>0.29849999999999999</v>
      </c>
      <c r="AA8" s="531">
        <v>0.3468</v>
      </c>
      <c r="AB8" s="531">
        <v>0.3054</v>
      </c>
      <c r="AC8" s="531">
        <v>0.56599999999999995</v>
      </c>
      <c r="AD8" s="531">
        <v>0.6754</v>
      </c>
      <c r="AE8" s="531">
        <v>0.75539999999999996</v>
      </c>
      <c r="AF8" s="531">
        <v>0.67820000000000003</v>
      </c>
      <c r="AG8" s="531">
        <v>0.79059999999999997</v>
      </c>
      <c r="AH8" s="531">
        <v>0.79510000000000003</v>
      </c>
      <c r="AI8" s="531">
        <v>0.79969999999999997</v>
      </c>
    </row>
    <row r="9" spans="1:37">
      <c r="A9" s="92" t="s">
        <v>482</v>
      </c>
      <c r="B9" s="531">
        <v>2.0999999999999999E-3</v>
      </c>
      <c r="C9" s="531">
        <v>2.2000000000000001E-3</v>
      </c>
      <c r="D9" s="531">
        <v>2.0999999999999999E-3</v>
      </c>
      <c r="E9" s="531">
        <v>2.0999999999999999E-3</v>
      </c>
      <c r="F9" s="531">
        <v>2.2000000000000001E-3</v>
      </c>
      <c r="G9" s="531">
        <v>2.2000000000000001E-3</v>
      </c>
      <c r="H9" s="531">
        <v>2.3E-3</v>
      </c>
      <c r="I9" s="531">
        <v>2.3E-3</v>
      </c>
      <c r="J9" s="531">
        <v>2.3999999999999998E-3</v>
      </c>
      <c r="K9" s="531">
        <v>2.3999999999999998E-3</v>
      </c>
      <c r="L9" s="531">
        <v>2.3999999999999998E-3</v>
      </c>
      <c r="M9" s="531">
        <v>2.3999999999999998E-3</v>
      </c>
      <c r="N9" s="531">
        <v>2.3999999999999998E-3</v>
      </c>
      <c r="O9" s="531">
        <v>2.3999999999999998E-3</v>
      </c>
      <c r="P9" s="531">
        <v>2.3999999999999998E-3</v>
      </c>
      <c r="Q9" s="531">
        <v>2.5000000000000001E-3</v>
      </c>
      <c r="R9" s="531">
        <v>2.5000000000000001E-3</v>
      </c>
      <c r="S9" s="531">
        <v>2.5000000000000001E-3</v>
      </c>
      <c r="T9" s="531">
        <v>2.5000000000000001E-3</v>
      </c>
      <c r="U9" s="531">
        <v>2.5999999999999999E-3</v>
      </c>
      <c r="V9" s="531">
        <v>2.5999999999999999E-3</v>
      </c>
      <c r="W9" s="531">
        <v>2.5999999999999999E-3</v>
      </c>
      <c r="X9" s="531">
        <v>2.7000000000000001E-3</v>
      </c>
      <c r="Y9" s="531">
        <v>2.7000000000000001E-3</v>
      </c>
      <c r="Z9" s="531">
        <v>2.7000000000000001E-3</v>
      </c>
      <c r="AA9" s="531">
        <v>2.8E-3</v>
      </c>
      <c r="AB9" s="531">
        <v>2.8E-3</v>
      </c>
      <c r="AC9" s="531">
        <v>2.8999999999999998E-3</v>
      </c>
      <c r="AD9" s="531">
        <v>3.0000000000000001E-3</v>
      </c>
      <c r="AE9" s="531">
        <v>3.0000000000000001E-3</v>
      </c>
      <c r="AF9" s="531">
        <v>2.5999999999999999E-3</v>
      </c>
      <c r="AG9" s="531">
        <v>2.5999999999999999E-3</v>
      </c>
      <c r="AH9" s="531">
        <v>2.7000000000000001E-3</v>
      </c>
      <c r="AI9" s="531">
        <v>2.8E-3</v>
      </c>
    </row>
    <row r="10" spans="1:37">
      <c r="A10" s="92" t="s">
        <v>11</v>
      </c>
      <c r="B10" s="531">
        <v>4.1000000000000003E-3</v>
      </c>
      <c r="C10" s="531">
        <v>4.1000000000000003E-3</v>
      </c>
      <c r="D10" s="531">
        <v>4.1000000000000003E-3</v>
      </c>
      <c r="E10" s="531">
        <v>4.1000000000000003E-3</v>
      </c>
      <c r="F10" s="531">
        <v>4.1999999999999997E-3</v>
      </c>
      <c r="G10" s="531">
        <v>4.1999999999999997E-3</v>
      </c>
      <c r="H10" s="531">
        <v>4.3E-3</v>
      </c>
      <c r="I10" s="531">
        <v>4.3E-3</v>
      </c>
      <c r="J10" s="531">
        <v>4.4000000000000003E-3</v>
      </c>
      <c r="K10" s="531">
        <v>4.4000000000000003E-3</v>
      </c>
      <c r="L10" s="531">
        <v>4.8999999999999998E-3</v>
      </c>
      <c r="M10" s="531">
        <v>4.8999999999999998E-3</v>
      </c>
      <c r="N10" s="531">
        <v>5.0000000000000001E-3</v>
      </c>
      <c r="O10" s="531">
        <v>5.1000000000000004E-3</v>
      </c>
      <c r="P10" s="531">
        <v>5.1999999999999998E-3</v>
      </c>
      <c r="Q10" s="531">
        <v>5.1000000000000004E-3</v>
      </c>
      <c r="R10" s="531">
        <v>5.1000000000000004E-3</v>
      </c>
      <c r="S10" s="531">
        <v>5.4999999999999997E-3</v>
      </c>
      <c r="T10" s="531">
        <v>5.1000000000000004E-3</v>
      </c>
      <c r="U10" s="531">
        <v>5.3E-3</v>
      </c>
      <c r="V10" s="531">
        <v>5.4999999999999997E-3</v>
      </c>
      <c r="W10" s="531">
        <v>5.7999999999999996E-3</v>
      </c>
      <c r="X10" s="531">
        <v>5.7999999999999996E-3</v>
      </c>
      <c r="Y10" s="531">
        <v>6.0000000000000001E-3</v>
      </c>
      <c r="Z10" s="531">
        <v>6.1999999999999998E-3</v>
      </c>
      <c r="AA10" s="531">
        <v>5.8999999999999999E-3</v>
      </c>
      <c r="AB10" s="531">
        <v>5.7999999999999996E-3</v>
      </c>
      <c r="AC10" s="531">
        <v>6.3E-3</v>
      </c>
      <c r="AD10" s="531">
        <v>6.4000000000000003E-3</v>
      </c>
      <c r="AE10" s="531">
        <v>6.4999999999999997E-3</v>
      </c>
      <c r="AF10" s="531">
        <v>5.4000000000000003E-3</v>
      </c>
      <c r="AG10" s="531">
        <v>5.4000000000000003E-3</v>
      </c>
      <c r="AH10" s="531">
        <v>5.5999999999999999E-3</v>
      </c>
      <c r="AI10" s="531">
        <v>5.7000000000000002E-3</v>
      </c>
    </row>
    <row r="11" spans="1:37">
      <c r="A11" s="92" t="s">
        <v>10</v>
      </c>
      <c r="B11" s="531">
        <v>4.1300000000000003E-2</v>
      </c>
      <c r="C11" s="531">
        <v>4.2299999999999997E-2</v>
      </c>
      <c r="D11" s="531">
        <v>4.2900000000000001E-2</v>
      </c>
      <c r="E11" s="531">
        <v>4.6800000000000001E-2</v>
      </c>
      <c r="F11" s="531">
        <v>5.8400000000000001E-2</v>
      </c>
      <c r="G11" s="531">
        <v>5.9200000000000003E-2</v>
      </c>
      <c r="H11" s="531">
        <v>6.8500000000000005E-2</v>
      </c>
      <c r="I11" s="531">
        <v>8.6099999999999996E-2</v>
      </c>
      <c r="J11" s="531">
        <v>5.5300000000000002E-2</v>
      </c>
      <c r="K11" s="531">
        <v>5.6500000000000002E-2</v>
      </c>
      <c r="L11" s="531">
        <v>6.0699999999999997E-2</v>
      </c>
      <c r="M11" s="531">
        <v>6.2199999999999998E-2</v>
      </c>
      <c r="N11" s="531">
        <v>5.6099999999999997E-2</v>
      </c>
      <c r="O11" s="531">
        <v>7.5899999999999995E-2</v>
      </c>
      <c r="P11" s="531">
        <v>9.7900000000000001E-2</v>
      </c>
      <c r="Q11" s="531">
        <v>0.1045</v>
      </c>
      <c r="R11" s="531">
        <v>0.1028</v>
      </c>
      <c r="S11" s="531">
        <v>0.14829999999999999</v>
      </c>
      <c r="T11" s="531">
        <v>0.1087</v>
      </c>
      <c r="U11" s="531">
        <v>9.8000000000000004E-2</v>
      </c>
      <c r="V11" s="531">
        <v>0.1085</v>
      </c>
      <c r="W11" s="531">
        <v>0.1221</v>
      </c>
      <c r="X11" s="531">
        <v>0.1389</v>
      </c>
      <c r="Y11" s="531">
        <v>0.14460000000000001</v>
      </c>
      <c r="Z11" s="531">
        <v>0.114</v>
      </c>
      <c r="AA11" s="531">
        <v>0.1186</v>
      </c>
      <c r="AB11" s="531">
        <v>0.12709999999999999</v>
      </c>
      <c r="AC11" s="531">
        <v>0.14860000000000001</v>
      </c>
      <c r="AD11" s="531">
        <v>0.122</v>
      </c>
      <c r="AE11" s="531">
        <v>0.1191</v>
      </c>
      <c r="AF11" s="531">
        <v>0.1167</v>
      </c>
      <c r="AG11" s="531">
        <v>0.1187</v>
      </c>
      <c r="AH11" s="531">
        <v>0.1201</v>
      </c>
      <c r="AI11" s="531">
        <v>0.1216</v>
      </c>
    </row>
    <row r="12" spans="1:37">
      <c r="A12" s="92" t="s">
        <v>9</v>
      </c>
      <c r="B12" s="531">
        <v>6.8099999999999994E-2</v>
      </c>
      <c r="C12" s="531">
        <v>7.3800000000000004E-2</v>
      </c>
      <c r="D12" s="531">
        <v>7.1499999999999994E-2</v>
      </c>
      <c r="E12" s="531">
        <v>7.4700000000000003E-2</v>
      </c>
      <c r="F12" s="531">
        <v>7.7399999999999997E-2</v>
      </c>
      <c r="G12" s="531">
        <v>7.4399999999999994E-2</v>
      </c>
      <c r="H12" s="531">
        <v>6.3700000000000007E-2</v>
      </c>
      <c r="I12" s="531">
        <v>0.1004</v>
      </c>
      <c r="J12" s="531">
        <v>8.4099999999999994E-2</v>
      </c>
      <c r="K12" s="531">
        <v>0.10730000000000001</v>
      </c>
      <c r="L12" s="531">
        <v>9.5299999999999996E-2</v>
      </c>
      <c r="M12" s="531">
        <v>0.1072</v>
      </c>
      <c r="N12" s="531">
        <v>0.1055</v>
      </c>
      <c r="O12" s="531">
        <v>5.3100000000000001E-2</v>
      </c>
      <c r="P12" s="531">
        <v>9.7100000000000006E-2</v>
      </c>
      <c r="Q12" s="531">
        <v>0.1166</v>
      </c>
      <c r="R12" s="531">
        <v>0.12740000000000001</v>
      </c>
      <c r="S12" s="531">
        <v>0.12379999999999999</v>
      </c>
      <c r="T12" s="531">
        <v>0.14430000000000001</v>
      </c>
      <c r="U12" s="531">
        <v>0.1386</v>
      </c>
      <c r="V12" s="531">
        <v>0.1265</v>
      </c>
      <c r="W12" s="531">
        <v>0.12870000000000001</v>
      </c>
      <c r="X12" s="531">
        <v>0.1477</v>
      </c>
      <c r="Y12" s="531">
        <v>0.14219999999999999</v>
      </c>
      <c r="Z12" s="531">
        <v>0.1565</v>
      </c>
      <c r="AA12" s="531">
        <v>0.1171</v>
      </c>
      <c r="AB12" s="531">
        <v>0.1239</v>
      </c>
      <c r="AC12" s="531">
        <v>0.14960000000000001</v>
      </c>
      <c r="AD12" s="531">
        <v>0.15890000000000001</v>
      </c>
      <c r="AE12" s="531">
        <v>0.1628</v>
      </c>
      <c r="AF12" s="531">
        <v>0.26269999999999999</v>
      </c>
      <c r="AG12" s="531">
        <v>0.32250000000000001</v>
      </c>
      <c r="AH12" s="531">
        <v>0.32369999999999999</v>
      </c>
      <c r="AI12" s="531">
        <v>0.32490000000000002</v>
      </c>
    </row>
    <row r="13" spans="1:37">
      <c r="A13" s="92" t="s">
        <v>8</v>
      </c>
      <c r="B13" s="531">
        <v>9.1999999999999998E-3</v>
      </c>
      <c r="C13" s="531">
        <v>9.2999999999999992E-3</v>
      </c>
      <c r="D13" s="531">
        <v>9.2999999999999992E-3</v>
      </c>
      <c r="E13" s="531">
        <v>1.0699999999999999E-2</v>
      </c>
      <c r="F13" s="531">
        <v>0.01</v>
      </c>
      <c r="G13" s="531">
        <v>9.7000000000000003E-3</v>
      </c>
      <c r="H13" s="531">
        <v>9.9000000000000008E-3</v>
      </c>
      <c r="I13" s="531">
        <v>1.01E-2</v>
      </c>
      <c r="J13" s="531">
        <v>1.01E-2</v>
      </c>
      <c r="K13" s="531">
        <v>9.9000000000000008E-3</v>
      </c>
      <c r="L13" s="531">
        <v>1.06E-2</v>
      </c>
      <c r="M13" s="531">
        <v>1.06E-2</v>
      </c>
      <c r="N13" s="531">
        <v>1.12E-2</v>
      </c>
      <c r="O13" s="531">
        <v>1.1900000000000001E-2</v>
      </c>
      <c r="P13" s="531">
        <v>1.37E-2</v>
      </c>
      <c r="Q13" s="531">
        <v>1.6500000000000001E-2</v>
      </c>
      <c r="R13" s="531">
        <v>1.7000000000000001E-2</v>
      </c>
      <c r="S13" s="531">
        <v>1.8200000000000001E-2</v>
      </c>
      <c r="T13" s="531">
        <v>2.01E-2</v>
      </c>
      <c r="U13" s="531">
        <v>1.3899999999999999E-2</v>
      </c>
      <c r="V13" s="531">
        <v>1.2800000000000001E-2</v>
      </c>
      <c r="W13" s="531">
        <v>1.6500000000000001E-2</v>
      </c>
      <c r="X13" s="531">
        <v>1.77E-2</v>
      </c>
      <c r="Y13" s="531">
        <v>1.77E-2</v>
      </c>
      <c r="Z13" s="531">
        <v>1.8700000000000001E-2</v>
      </c>
      <c r="AA13" s="531">
        <v>1.7399999999999999E-2</v>
      </c>
      <c r="AB13" s="531">
        <v>1.72E-2</v>
      </c>
      <c r="AC13" s="531">
        <v>1.8200000000000001E-2</v>
      </c>
      <c r="AD13" s="531">
        <v>1.8100000000000002E-2</v>
      </c>
      <c r="AE13" s="531">
        <v>1.8200000000000001E-2</v>
      </c>
      <c r="AF13" s="531">
        <v>1.44E-2</v>
      </c>
      <c r="AG13" s="531">
        <v>1.41E-2</v>
      </c>
      <c r="AH13" s="531">
        <v>1.54E-2</v>
      </c>
      <c r="AI13" s="531">
        <v>1.54E-2</v>
      </c>
    </row>
    <row r="14" spans="1:37">
      <c r="A14" s="92" t="s">
        <v>6</v>
      </c>
      <c r="B14" s="531">
        <v>7.6499999999999999E-2</v>
      </c>
      <c r="C14" s="531">
        <v>7.0499999999999993E-2</v>
      </c>
      <c r="D14" s="531">
        <v>7.5800000000000006E-2</v>
      </c>
      <c r="E14" s="531">
        <v>7.0199999999999999E-2</v>
      </c>
      <c r="F14" s="531">
        <v>7.2300000000000003E-2</v>
      </c>
      <c r="G14" s="531">
        <v>0.10879999999999999</v>
      </c>
      <c r="H14" s="531">
        <v>0.1246</v>
      </c>
      <c r="I14" s="531">
        <v>0.1429</v>
      </c>
      <c r="J14" s="531">
        <v>0.1404</v>
      </c>
      <c r="K14" s="531">
        <v>0.1434</v>
      </c>
      <c r="L14" s="531">
        <v>0.253</v>
      </c>
      <c r="M14" s="531">
        <v>0.59130000000000005</v>
      </c>
      <c r="N14" s="531">
        <v>0.61229999999999996</v>
      </c>
      <c r="O14" s="531">
        <v>0.86009999999999998</v>
      </c>
      <c r="P14" s="531">
        <v>1.0887</v>
      </c>
      <c r="Q14" s="531">
        <v>1.1505000000000001</v>
      </c>
      <c r="R14" s="531">
        <v>1.2028000000000001</v>
      </c>
      <c r="S14" s="531">
        <v>1.2702</v>
      </c>
      <c r="T14" s="531">
        <v>1.1960999999999999</v>
      </c>
      <c r="U14" s="531">
        <v>1.2072000000000001</v>
      </c>
      <c r="V14" s="531">
        <v>1.2663</v>
      </c>
      <c r="W14" s="531">
        <v>1.3091999999999999</v>
      </c>
      <c r="X14" s="531">
        <v>1.3844000000000001</v>
      </c>
      <c r="Y14" s="531">
        <v>1.4067000000000001</v>
      </c>
      <c r="Z14" s="531">
        <v>1.4784999999999999</v>
      </c>
      <c r="AA14" s="531">
        <v>1.5236000000000001</v>
      </c>
      <c r="AB14" s="531">
        <v>1.9689000000000001</v>
      </c>
      <c r="AC14" s="531">
        <v>1.9372</v>
      </c>
      <c r="AD14" s="531">
        <v>1.9427000000000001</v>
      </c>
      <c r="AE14" s="531">
        <v>2.0419999999999998</v>
      </c>
      <c r="AF14" s="531">
        <v>2.0543</v>
      </c>
      <c r="AG14" s="531">
        <v>2.1684000000000001</v>
      </c>
      <c r="AH14" s="531">
        <v>2.1930999999999998</v>
      </c>
      <c r="AI14" s="531">
        <v>2.2235</v>
      </c>
    </row>
    <row r="15" spans="1:37">
      <c r="A15" s="92" t="s">
        <v>17</v>
      </c>
      <c r="B15" s="531">
        <v>1.4E-2</v>
      </c>
      <c r="C15" s="531">
        <v>1.0699999999999999E-2</v>
      </c>
      <c r="D15" s="531">
        <v>9.7999999999999997E-3</v>
      </c>
      <c r="E15" s="531">
        <v>9.4999999999999998E-3</v>
      </c>
      <c r="F15" s="531">
        <v>8.3999999999999995E-3</v>
      </c>
      <c r="G15" s="531">
        <v>8.9999999999999993E-3</v>
      </c>
      <c r="H15" s="531">
        <v>3.0099999999999998E-2</v>
      </c>
      <c r="I15" s="531">
        <v>4.7699999999999999E-2</v>
      </c>
      <c r="J15" s="531">
        <v>6.8400000000000002E-2</v>
      </c>
      <c r="K15" s="531">
        <v>5.8999999999999999E-3</v>
      </c>
      <c r="L15" s="531">
        <v>6.1999999999999998E-3</v>
      </c>
      <c r="M15" s="531">
        <v>6.1999999999999998E-3</v>
      </c>
      <c r="N15" s="531">
        <v>6.1999999999999998E-3</v>
      </c>
      <c r="O15" s="531">
        <v>2.5600000000000001E-2</v>
      </c>
      <c r="P15" s="531">
        <v>5.5199999999999999E-2</v>
      </c>
      <c r="Q15" s="531">
        <v>6.6400000000000001E-2</v>
      </c>
      <c r="R15" s="531">
        <v>6.4500000000000002E-2</v>
      </c>
      <c r="S15" s="531">
        <v>8.3299999999999999E-2</v>
      </c>
      <c r="T15" s="531">
        <v>8.1299999999999997E-2</v>
      </c>
      <c r="U15" s="531">
        <v>8.1600000000000006E-2</v>
      </c>
      <c r="V15" s="531">
        <v>8.0500000000000002E-2</v>
      </c>
      <c r="W15" s="531">
        <v>0.21659999999999999</v>
      </c>
      <c r="X15" s="531">
        <v>0.2656</v>
      </c>
      <c r="Y15" s="531">
        <v>0.2994</v>
      </c>
      <c r="Z15" s="531">
        <v>0.30690000000000001</v>
      </c>
      <c r="AA15" s="531">
        <v>0.32729999999999998</v>
      </c>
      <c r="AB15" s="531">
        <v>0.36890000000000001</v>
      </c>
      <c r="AC15" s="531">
        <v>0.3669</v>
      </c>
      <c r="AD15" s="531">
        <v>0.41870000000000002</v>
      </c>
      <c r="AE15" s="531">
        <v>0.4385</v>
      </c>
      <c r="AF15" s="531">
        <v>0.37390000000000001</v>
      </c>
      <c r="AG15" s="531">
        <v>0.39660000000000001</v>
      </c>
      <c r="AH15" s="531">
        <v>0.3952</v>
      </c>
      <c r="AI15" s="531">
        <v>0.39529999999999998</v>
      </c>
    </row>
    <row r="16" spans="1:37">
      <c r="A16" s="92" t="s">
        <v>4</v>
      </c>
      <c r="B16" s="531">
        <v>1E-3</v>
      </c>
      <c r="C16" s="531">
        <v>1.4E-3</v>
      </c>
      <c r="D16" s="531">
        <v>1E-3</v>
      </c>
      <c r="E16" s="531">
        <v>1E-3</v>
      </c>
      <c r="F16" s="531">
        <v>1E-3</v>
      </c>
      <c r="G16" s="531">
        <v>8.9999999999999998E-4</v>
      </c>
      <c r="H16" s="531">
        <v>8.9999999999999998E-4</v>
      </c>
      <c r="I16" s="531">
        <v>1E-3</v>
      </c>
      <c r="J16" s="531">
        <v>1E-3</v>
      </c>
      <c r="K16" s="531">
        <v>1E-3</v>
      </c>
      <c r="L16" s="531">
        <v>1.6999999999999999E-3</v>
      </c>
      <c r="M16" s="531">
        <v>1.8E-3</v>
      </c>
      <c r="N16" s="531">
        <v>1.6999999999999999E-3</v>
      </c>
      <c r="O16" s="531">
        <v>1.8E-3</v>
      </c>
      <c r="P16" s="531">
        <v>2.3999999999999998E-3</v>
      </c>
      <c r="Q16" s="531">
        <v>2E-3</v>
      </c>
      <c r="R16" s="531">
        <v>2.2000000000000001E-3</v>
      </c>
      <c r="S16" s="531">
        <v>2E-3</v>
      </c>
      <c r="T16" s="531">
        <v>1.6999999999999999E-3</v>
      </c>
      <c r="U16" s="531">
        <v>2.0999999999999999E-3</v>
      </c>
      <c r="V16" s="531">
        <v>2.2000000000000001E-3</v>
      </c>
      <c r="W16" s="531">
        <v>2.2000000000000001E-3</v>
      </c>
      <c r="X16" s="531">
        <v>2.2000000000000001E-3</v>
      </c>
      <c r="Y16" s="531">
        <v>2.3E-3</v>
      </c>
      <c r="Z16" s="531">
        <v>2.8E-3</v>
      </c>
      <c r="AA16" s="531">
        <v>2.2000000000000001E-3</v>
      </c>
      <c r="AB16" s="531">
        <v>2.2000000000000001E-3</v>
      </c>
      <c r="AC16" s="531">
        <v>2.8E-3</v>
      </c>
      <c r="AD16" s="531">
        <v>2.7000000000000001E-3</v>
      </c>
      <c r="AE16" s="531">
        <v>2.8E-3</v>
      </c>
      <c r="AF16" s="531">
        <v>2.5999999999999999E-3</v>
      </c>
      <c r="AG16" s="531">
        <v>2.5999999999999999E-3</v>
      </c>
      <c r="AH16" s="531">
        <v>2.7000000000000001E-3</v>
      </c>
      <c r="AI16" s="531">
        <v>2.8E-3</v>
      </c>
    </row>
    <row r="17" spans="1:35">
      <c r="A17" s="92" t="s">
        <v>3</v>
      </c>
      <c r="B17" s="531">
        <v>10.093500000000001</v>
      </c>
      <c r="C17" s="531">
        <v>9.5327999999999999</v>
      </c>
      <c r="D17" s="531">
        <v>9.1333000000000002</v>
      </c>
      <c r="E17" s="531">
        <v>9.859</v>
      </c>
      <c r="F17" s="531">
        <v>11.3215</v>
      </c>
      <c r="G17" s="531">
        <v>11.691000000000001</v>
      </c>
      <c r="H17" s="531">
        <v>12.8919</v>
      </c>
      <c r="I17" s="531">
        <v>13.6935</v>
      </c>
      <c r="J17" s="531">
        <v>13.783099999999999</v>
      </c>
      <c r="K17" s="531">
        <v>13.813800000000001</v>
      </c>
      <c r="L17" s="531">
        <v>13.923299999999999</v>
      </c>
      <c r="M17" s="531">
        <v>13.3489</v>
      </c>
      <c r="N17" s="531">
        <v>14.225099999999999</v>
      </c>
      <c r="O17" s="531">
        <v>15.056699999999999</v>
      </c>
      <c r="P17" s="531">
        <v>17.182400000000001</v>
      </c>
      <c r="Q17" s="531">
        <v>16.2456</v>
      </c>
      <c r="R17" s="531">
        <v>17.405999999999999</v>
      </c>
      <c r="S17" s="531">
        <v>18.579000000000001</v>
      </c>
      <c r="T17" s="531">
        <v>17.3111</v>
      </c>
      <c r="U17" s="531">
        <v>14.476000000000001</v>
      </c>
      <c r="V17" s="531">
        <v>16.6983</v>
      </c>
      <c r="W17" s="531">
        <v>17.518999999999998</v>
      </c>
      <c r="X17" s="531">
        <v>16.436699999999998</v>
      </c>
      <c r="Y17" s="531">
        <v>17.078099999999999</v>
      </c>
      <c r="Z17" s="531">
        <v>17.760999999999999</v>
      </c>
      <c r="AA17" s="531">
        <v>17.4041</v>
      </c>
      <c r="AB17" s="531">
        <v>17.950199999999999</v>
      </c>
      <c r="AC17" s="531">
        <v>18.238299999999999</v>
      </c>
      <c r="AD17" s="531">
        <v>18.439900000000002</v>
      </c>
      <c r="AE17" s="531">
        <v>17.4283</v>
      </c>
      <c r="AF17" s="531">
        <v>14.9534</v>
      </c>
      <c r="AG17" s="531">
        <v>17.2455</v>
      </c>
      <c r="AH17" s="531">
        <v>15.9033</v>
      </c>
      <c r="AI17" s="531">
        <v>15.861800000000001</v>
      </c>
    </row>
    <row r="18" spans="1:35">
      <c r="A18" s="92" t="s">
        <v>431</v>
      </c>
      <c r="B18" s="531">
        <v>0.3478</v>
      </c>
      <c r="C18" s="531">
        <v>0.50060000000000004</v>
      </c>
      <c r="D18" s="531">
        <v>0.35670000000000002</v>
      </c>
      <c r="E18" s="531">
        <v>0.38729999999999998</v>
      </c>
      <c r="F18" s="531">
        <v>0.27900000000000003</v>
      </c>
      <c r="G18" s="531">
        <v>0.4133</v>
      </c>
      <c r="H18" s="531">
        <v>0.63339999999999996</v>
      </c>
      <c r="I18" s="531">
        <v>0.55789999999999995</v>
      </c>
      <c r="J18" s="531">
        <v>0.40389999999999998</v>
      </c>
      <c r="K18" s="531">
        <v>0.42809999999999998</v>
      </c>
      <c r="L18" s="531">
        <v>0.42849999999999999</v>
      </c>
      <c r="M18" s="531">
        <v>0.4592</v>
      </c>
      <c r="N18" s="531">
        <v>0.53210000000000002</v>
      </c>
      <c r="O18" s="531">
        <v>0.60019999999999996</v>
      </c>
      <c r="P18" s="531">
        <v>0.64480000000000004</v>
      </c>
      <c r="Q18" s="531">
        <v>0.7581</v>
      </c>
      <c r="R18" s="531">
        <v>0.66459999999999997</v>
      </c>
      <c r="S18" s="531">
        <v>0.72550000000000003</v>
      </c>
      <c r="T18" s="531">
        <v>0.77</v>
      </c>
      <c r="U18" s="531">
        <v>0.79520000000000002</v>
      </c>
      <c r="V18" s="531">
        <v>0.95209999999999995</v>
      </c>
      <c r="W18" s="531">
        <v>0.97240000000000004</v>
      </c>
      <c r="X18" s="531">
        <v>1.0337000000000001</v>
      </c>
      <c r="Y18" s="531">
        <v>0.9264</v>
      </c>
      <c r="Z18" s="531">
        <v>1.0570999999999999</v>
      </c>
      <c r="AA18" s="531">
        <v>1.2358</v>
      </c>
      <c r="AB18" s="531">
        <v>1.7702</v>
      </c>
      <c r="AC18" s="531">
        <v>1.8188</v>
      </c>
      <c r="AD18" s="531">
        <v>1.9412</v>
      </c>
      <c r="AE18" s="531">
        <v>2.7033999999999998</v>
      </c>
      <c r="AF18" s="531">
        <v>2.6726999999999999</v>
      </c>
      <c r="AG18" s="531">
        <v>2.6798000000000002</v>
      </c>
      <c r="AH18" s="531">
        <v>2.6840000000000002</v>
      </c>
      <c r="AI18" s="531">
        <v>2.6877</v>
      </c>
    </row>
    <row r="19" spans="1:35">
      <c r="A19" s="92" t="s">
        <v>1</v>
      </c>
      <c r="B19" s="531">
        <v>0.42020000000000002</v>
      </c>
      <c r="C19" s="531">
        <v>0.3604</v>
      </c>
      <c r="D19" s="531">
        <v>0.35120000000000001</v>
      </c>
      <c r="E19" s="531">
        <v>0.36870000000000003</v>
      </c>
      <c r="F19" s="531">
        <v>0.30719999999999997</v>
      </c>
      <c r="G19" s="531">
        <v>0.3105</v>
      </c>
      <c r="H19" s="531">
        <v>0.32300000000000001</v>
      </c>
      <c r="I19" s="531">
        <v>0.32379999999999998</v>
      </c>
      <c r="J19" s="531">
        <v>0.29649999999999999</v>
      </c>
      <c r="K19" s="531">
        <v>0.26450000000000001</v>
      </c>
      <c r="L19" s="531">
        <v>0.28699999999999998</v>
      </c>
      <c r="M19" s="531">
        <v>0.2089</v>
      </c>
      <c r="N19" s="531">
        <v>0.22259999999999999</v>
      </c>
      <c r="O19" s="531">
        <v>0.27750000000000002</v>
      </c>
      <c r="P19" s="531">
        <v>0.3382</v>
      </c>
      <c r="Q19" s="531">
        <v>0.32819999999999999</v>
      </c>
      <c r="R19" s="531">
        <v>0.4113</v>
      </c>
      <c r="S19" s="531">
        <v>0.40339999999999998</v>
      </c>
      <c r="T19" s="531">
        <v>0.34660000000000002</v>
      </c>
      <c r="U19" s="531">
        <v>0.44080000000000003</v>
      </c>
      <c r="V19" s="531">
        <v>0.5514</v>
      </c>
      <c r="W19" s="531">
        <v>0.50829999999999997</v>
      </c>
      <c r="X19" s="531">
        <v>0.80530000000000002</v>
      </c>
      <c r="Y19" s="531">
        <v>0.88490000000000002</v>
      </c>
      <c r="Z19" s="531">
        <v>0.9123</v>
      </c>
      <c r="AA19" s="531">
        <v>0.94279999999999997</v>
      </c>
      <c r="AB19" s="531">
        <v>1.1375999999999999</v>
      </c>
      <c r="AC19" s="531">
        <v>1.2383999999999999</v>
      </c>
      <c r="AD19" s="531">
        <v>1.4713000000000001</v>
      </c>
      <c r="AE19" s="531">
        <v>1.34</v>
      </c>
      <c r="AF19" s="531">
        <v>1.4865999999999999</v>
      </c>
      <c r="AG19" s="531">
        <v>1.4634</v>
      </c>
      <c r="AH19" s="531">
        <v>1.4641999999999999</v>
      </c>
      <c r="AI19" s="531">
        <v>1.4575</v>
      </c>
    </row>
    <row r="20" spans="1:35">
      <c r="A20" s="92" t="s">
        <v>23</v>
      </c>
      <c r="B20" s="531">
        <v>0.9103</v>
      </c>
      <c r="C20" s="531">
        <v>0.95099999999999996</v>
      </c>
      <c r="D20" s="531">
        <v>0.90859999999999996</v>
      </c>
      <c r="E20" s="531">
        <v>0.76200000000000001</v>
      </c>
      <c r="F20" s="531">
        <v>0.79969999999999997</v>
      </c>
      <c r="G20" s="531">
        <v>1.0044999999999999</v>
      </c>
      <c r="H20" s="531">
        <v>1.0406</v>
      </c>
      <c r="I20" s="531">
        <v>1.0684</v>
      </c>
      <c r="J20" s="531">
        <v>1.0301</v>
      </c>
      <c r="K20" s="531">
        <v>0.98939999999999995</v>
      </c>
      <c r="L20" s="531">
        <v>0.9909</v>
      </c>
      <c r="M20" s="531">
        <v>0.8861</v>
      </c>
      <c r="N20" s="531">
        <v>0.8367</v>
      </c>
      <c r="O20" s="531">
        <v>0.68899999999999995</v>
      </c>
      <c r="P20" s="531">
        <v>0.60529999999999995</v>
      </c>
      <c r="Q20" s="531">
        <v>0.70079999999999998</v>
      </c>
      <c r="R20" s="531">
        <v>0.61929999999999996</v>
      </c>
      <c r="S20" s="531">
        <v>0.49280000000000002</v>
      </c>
      <c r="T20" s="531">
        <v>0.44240000000000002</v>
      </c>
      <c r="U20" s="531">
        <v>0.41489999999999999</v>
      </c>
      <c r="V20" s="531">
        <v>0.59150000000000003</v>
      </c>
      <c r="W20" s="531">
        <v>0.71189999999999998</v>
      </c>
      <c r="X20" s="531">
        <v>0.80379999999999996</v>
      </c>
      <c r="Y20" s="531">
        <v>0.70609999999999995</v>
      </c>
      <c r="Z20" s="531">
        <v>0.79710000000000003</v>
      </c>
      <c r="AA20" s="531">
        <v>0.78210000000000002</v>
      </c>
      <c r="AB20" s="531">
        <v>0.62970000000000004</v>
      </c>
      <c r="AC20" s="531">
        <v>0.74019999999999997</v>
      </c>
      <c r="AD20" s="531">
        <v>1.121</v>
      </c>
      <c r="AE20" s="531">
        <v>0.93269999999999997</v>
      </c>
      <c r="AF20" s="531">
        <v>0.72550000000000003</v>
      </c>
      <c r="AG20" s="531">
        <v>0.76270000000000004</v>
      </c>
      <c r="AH20" s="531">
        <v>0.7641</v>
      </c>
      <c r="AI20" s="531">
        <v>0.75629999999999997</v>
      </c>
    </row>
    <row r="22" spans="1:35">
      <c r="A22" s="136" t="s">
        <v>18</v>
      </c>
    </row>
    <row r="23" spans="1:35">
      <c r="A23" s="42" t="s">
        <v>3192</v>
      </c>
    </row>
    <row r="24" spans="1:35">
      <c r="A24" s="42"/>
    </row>
    <row r="25" spans="1:35">
      <c r="A25" s="240"/>
    </row>
    <row r="26" spans="1:35">
      <c r="A26" s="42"/>
    </row>
  </sheetData>
  <hyperlinks>
    <hyperlink ref="AK4" location="Content!A1" display="Back to content page" xr:uid="{67FEFE73-32F7-4458-8488-57C98318593F}"/>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AB45"/>
  <sheetViews>
    <sheetView topLeftCell="J1" zoomScale="89" zoomScaleNormal="89" workbookViewId="0">
      <selection activeCell="R23" sqref="R23"/>
    </sheetView>
  </sheetViews>
  <sheetFormatPr defaultColWidth="9.21875" defaultRowHeight="18" customHeight="1"/>
  <cols>
    <col min="1" max="1" width="36.5546875" style="17" customWidth="1"/>
    <col min="2" max="26" width="11.77734375" style="17" customWidth="1"/>
    <col min="27" max="27" width="15.21875" style="17" customWidth="1"/>
    <col min="28" max="16384" width="9.21875" style="17"/>
  </cols>
  <sheetData>
    <row r="1" spans="1:27" ht="18" customHeight="1">
      <c r="A1" s="44" t="s">
        <v>2924</v>
      </c>
      <c r="B1" s="43"/>
      <c r="C1" s="43"/>
      <c r="D1" s="43"/>
      <c r="E1" s="43"/>
      <c r="F1" s="43"/>
      <c r="G1" s="43"/>
      <c r="H1" s="43"/>
      <c r="I1" s="43"/>
      <c r="J1" s="43"/>
      <c r="K1" s="43"/>
      <c r="L1" s="43"/>
      <c r="M1" s="43"/>
      <c r="N1" s="43"/>
    </row>
    <row r="2" spans="1:27" ht="18" customHeight="1">
      <c r="A2" s="44"/>
      <c r="B2" s="43"/>
      <c r="C2" s="43"/>
      <c r="D2" s="43"/>
      <c r="E2" s="43"/>
      <c r="F2" s="43"/>
      <c r="G2" s="43"/>
      <c r="H2" s="43"/>
      <c r="I2" s="43"/>
      <c r="J2" s="43"/>
      <c r="K2" s="43"/>
      <c r="L2" s="43"/>
      <c r="M2" s="43"/>
      <c r="N2" s="43"/>
    </row>
    <row r="3" spans="1:27" ht="18" customHeight="1">
      <c r="A3" s="373"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row>
    <row r="4" spans="1:27" ht="18" customHeight="1">
      <c r="A4" s="245" t="s">
        <v>423</v>
      </c>
      <c r="B4" s="514">
        <v>363.96199999999993</v>
      </c>
      <c r="C4" s="514">
        <v>703.13359933944389</v>
      </c>
      <c r="D4" s="514">
        <v>809.8122271334687</v>
      </c>
      <c r="E4" s="514">
        <v>1043.912538420077</v>
      </c>
      <c r="F4" s="514">
        <v>1503.8607992505204</v>
      </c>
      <c r="G4" s="514">
        <v>1745.2561867483817</v>
      </c>
      <c r="H4" s="514">
        <v>2381.1316260586091</v>
      </c>
      <c r="I4" s="514">
        <v>2412.1199999999981</v>
      </c>
      <c r="J4" s="514">
        <v>2653.2596477268735</v>
      </c>
      <c r="K4" s="514">
        <v>2147.1833346589738</v>
      </c>
      <c r="L4" s="514">
        <v>2333.250120269111</v>
      </c>
      <c r="M4" s="514">
        <v>3604.2031421737602</v>
      </c>
      <c r="N4" s="514">
        <v>3855.5383993049304</v>
      </c>
      <c r="O4" s="514">
        <v>4023.7189576803044</v>
      </c>
      <c r="P4" s="514">
        <v>4420.53</v>
      </c>
      <c r="Q4" s="514">
        <v>3413.2708657016265</v>
      </c>
      <c r="R4" s="281">
        <v>3328.2355363976008</v>
      </c>
      <c r="S4" s="281">
        <v>4754.8359206130863</v>
      </c>
      <c r="T4" s="281">
        <v>6036.5696911063496</v>
      </c>
      <c r="U4" s="281">
        <v>4786.7462495670025</v>
      </c>
      <c r="V4" s="281">
        <v>3719.9309004534671</v>
      </c>
      <c r="W4" s="281">
        <v>5704.4833116932732</v>
      </c>
      <c r="X4" s="281">
        <v>8298.8736769292991</v>
      </c>
      <c r="Y4" s="281">
        <v>8276.4294502256707</v>
      </c>
    </row>
    <row r="5" spans="1:27" ht="18" customHeight="1">
      <c r="A5" s="245" t="s">
        <v>424</v>
      </c>
      <c r="B5" s="514">
        <v>1162.2781020640061</v>
      </c>
      <c r="C5" s="514">
        <v>1063.4067797554965</v>
      </c>
      <c r="D5" s="514">
        <v>1542.96347128</v>
      </c>
      <c r="E5" s="514">
        <v>1752.9974560021903</v>
      </c>
      <c r="F5" s="514">
        <v>2034.673459988561</v>
      </c>
      <c r="G5" s="514">
        <v>2408.3370016161066</v>
      </c>
      <c r="H5" s="514">
        <v>2869.3265488077509</v>
      </c>
      <c r="I5" s="514">
        <v>3049.7476401186632</v>
      </c>
      <c r="J5" s="514">
        <v>4007.766963236933</v>
      </c>
      <c r="K5" s="514">
        <v>3764.2066711188959</v>
      </c>
      <c r="L5" s="514">
        <v>3863.6692974974239</v>
      </c>
      <c r="M5" s="514">
        <v>6312.15920276419</v>
      </c>
      <c r="N5" s="514">
        <v>8687.9702801200146</v>
      </c>
      <c r="O5" s="514">
        <v>10099.134342000199</v>
      </c>
      <c r="P5" s="514">
        <v>9280.5339999999997</v>
      </c>
      <c r="Q5" s="514">
        <v>8334.2210012032829</v>
      </c>
      <c r="R5" s="281">
        <v>5206.1864452925993</v>
      </c>
      <c r="S5" s="281">
        <v>5741.3558633319581</v>
      </c>
      <c r="T5" s="281">
        <v>7729.7049270955649</v>
      </c>
      <c r="U5" s="281">
        <v>7698.926163766685</v>
      </c>
      <c r="V5" s="281">
        <v>6514.0862304757866</v>
      </c>
      <c r="W5" s="281">
        <v>8758.0844726189716</v>
      </c>
      <c r="X5" s="281">
        <v>14670.984876563305</v>
      </c>
      <c r="Y5" s="281">
        <v>10097.580774036216</v>
      </c>
    </row>
    <row r="6" spans="1:27" ht="18" customHeight="1">
      <c r="A6" s="245" t="s">
        <v>425</v>
      </c>
      <c r="B6" s="514">
        <v>201.79961549601387</v>
      </c>
      <c r="C6" s="514">
        <v>576.52273018174617</v>
      </c>
      <c r="D6" s="514">
        <v>261.36344643229518</v>
      </c>
      <c r="E6" s="514">
        <v>314.34512833377289</v>
      </c>
      <c r="F6" s="514">
        <v>352.40736735942039</v>
      </c>
      <c r="G6" s="514">
        <v>389.0509821299276</v>
      </c>
      <c r="H6" s="514">
        <v>551.54840214928629</v>
      </c>
      <c r="I6" s="514">
        <v>540.24054354439261</v>
      </c>
      <c r="J6" s="514">
        <v>736.56869557937057</v>
      </c>
      <c r="K6" s="514">
        <v>599.65001197419042</v>
      </c>
      <c r="L6" s="514">
        <v>619.21053853040996</v>
      </c>
      <c r="M6" s="514">
        <v>791.94373597300898</v>
      </c>
      <c r="N6" s="514">
        <v>974.37706900000001</v>
      </c>
      <c r="O6" s="514">
        <v>1126.7135207178592</v>
      </c>
      <c r="P6" s="514">
        <v>1261.095</v>
      </c>
      <c r="Q6" s="514">
        <v>878.10691517474208</v>
      </c>
      <c r="R6" s="281">
        <v>928.16383868506375</v>
      </c>
      <c r="S6" s="281">
        <v>1022.5709915621284</v>
      </c>
      <c r="T6" s="281">
        <v>1714.5991134343237</v>
      </c>
      <c r="U6" s="281">
        <v>1109.1982341322619</v>
      </c>
      <c r="V6" s="281">
        <v>1095.5429645257045</v>
      </c>
      <c r="W6" s="281">
        <v>1410.5121161031764</v>
      </c>
      <c r="X6" s="281">
        <v>1646.1694621968684</v>
      </c>
      <c r="Y6" s="281">
        <v>1569.2742415628486</v>
      </c>
    </row>
    <row r="7" spans="1:27" ht="18" customHeight="1">
      <c r="A7" s="245" t="s">
        <v>426</v>
      </c>
      <c r="B7" s="514">
        <v>738.76307509524077</v>
      </c>
      <c r="C7" s="514">
        <v>690.06045336112629</v>
      </c>
      <c r="D7" s="514">
        <v>664.17012633604315</v>
      </c>
      <c r="E7" s="514">
        <v>892.07518000810569</v>
      </c>
      <c r="F7" s="514">
        <v>1056.7279703920876</v>
      </c>
      <c r="G7" s="514">
        <v>1175.0589891754148</v>
      </c>
      <c r="H7" s="514">
        <v>1140.9517657114795</v>
      </c>
      <c r="I7" s="514">
        <v>1424.8457494871143</v>
      </c>
      <c r="J7" s="514">
        <v>1369.3721122083991</v>
      </c>
      <c r="K7" s="514">
        <v>1436.8789963042007</v>
      </c>
      <c r="L7" s="514">
        <v>2513.0001674843611</v>
      </c>
      <c r="M7" s="514">
        <v>2297.0459806728586</v>
      </c>
      <c r="N7" s="514">
        <v>2603.7294665708405</v>
      </c>
      <c r="O7" s="514">
        <v>3544.9394768763209</v>
      </c>
      <c r="P7" s="514">
        <v>3098.0177361895985</v>
      </c>
      <c r="Q7" s="514">
        <v>2659.4701829672081</v>
      </c>
      <c r="R7" s="281">
        <v>1743.9810386775837</v>
      </c>
      <c r="S7" s="281">
        <v>1845.668757833964</v>
      </c>
      <c r="T7" s="281">
        <v>2479.2080219604754</v>
      </c>
      <c r="U7" s="281">
        <v>2402.3836697689485</v>
      </c>
      <c r="V7" s="281">
        <v>2194.9366827210088</v>
      </c>
      <c r="W7" s="281">
        <v>2642.4494236014284</v>
      </c>
      <c r="X7" s="281">
        <v>2675.5240373357456</v>
      </c>
      <c r="Y7" s="281">
        <v>2654.1289963896074</v>
      </c>
    </row>
    <row r="8" spans="1:27" ht="18" customHeight="1">
      <c r="A8" s="245" t="s">
        <v>427</v>
      </c>
      <c r="B8" s="514">
        <v>162.16238450398606</v>
      </c>
      <c r="C8" s="514">
        <v>126.61086915769772</v>
      </c>
      <c r="D8" s="514">
        <v>548.44878070117352</v>
      </c>
      <c r="E8" s="514">
        <v>729.56741008630411</v>
      </c>
      <c r="F8" s="514">
        <v>1151.4534318911001</v>
      </c>
      <c r="G8" s="514">
        <v>1356.205204618454</v>
      </c>
      <c r="H8" s="514">
        <v>1829.5832239093229</v>
      </c>
      <c r="I8" s="514">
        <v>1871.8794564556056</v>
      </c>
      <c r="J8" s="514">
        <v>1916.6909521475029</v>
      </c>
      <c r="K8" s="514">
        <v>1547.5333226847833</v>
      </c>
      <c r="L8" s="514">
        <v>1714.0395817387011</v>
      </c>
      <c r="M8" s="514">
        <v>2812.2594062007511</v>
      </c>
      <c r="N8" s="514">
        <v>2881.1613303049303</v>
      </c>
      <c r="O8" s="514">
        <v>2897.0054369624449</v>
      </c>
      <c r="P8" s="514">
        <v>3159.4349999999995</v>
      </c>
      <c r="Q8" s="514">
        <v>2535.1639505268845</v>
      </c>
      <c r="R8" s="281">
        <f>R4-R6</f>
        <v>2400.0716977125371</v>
      </c>
      <c r="S8" s="281">
        <f t="shared" ref="S8:Y8" si="0">S4-S6</f>
        <v>3732.264929050958</v>
      </c>
      <c r="T8" s="281">
        <f t="shared" si="0"/>
        <v>4321.9705776720257</v>
      </c>
      <c r="U8" s="281">
        <f t="shared" si="0"/>
        <v>3677.5480154347406</v>
      </c>
      <c r="V8" s="281">
        <f t="shared" si="0"/>
        <v>2624.3879359277626</v>
      </c>
      <c r="W8" s="281">
        <f t="shared" si="0"/>
        <v>4293.9711955900966</v>
      </c>
      <c r="X8" s="281">
        <f t="shared" si="0"/>
        <v>6652.704214732431</v>
      </c>
      <c r="Y8" s="281">
        <f t="shared" si="0"/>
        <v>6707.1552086628217</v>
      </c>
    </row>
    <row r="9" spans="1:27" ht="18" customHeight="1">
      <c r="A9" s="245" t="s">
        <v>428</v>
      </c>
      <c r="B9" s="514">
        <v>423.51502696876537</v>
      </c>
      <c r="C9" s="514">
        <v>373.34632639437018</v>
      </c>
      <c r="D9" s="514">
        <v>878.79334494395687</v>
      </c>
      <c r="E9" s="514">
        <v>860.92227599408466</v>
      </c>
      <c r="F9" s="514">
        <v>977.94548959647341</v>
      </c>
      <c r="G9" s="514">
        <v>1233.2780124406918</v>
      </c>
      <c r="H9" s="514">
        <v>1728.3747830962714</v>
      </c>
      <c r="I9" s="514">
        <v>1624.9018906315489</v>
      </c>
      <c r="J9" s="514">
        <v>2638.3948510285336</v>
      </c>
      <c r="K9" s="514">
        <v>2327.3276748146955</v>
      </c>
      <c r="L9" s="514">
        <v>1350.6691300130628</v>
      </c>
      <c r="M9" s="514">
        <v>4015.1132220913314</v>
      </c>
      <c r="N9" s="514">
        <v>6084.2408135491742</v>
      </c>
      <c r="O9" s="514">
        <v>6554.1948651238781</v>
      </c>
      <c r="P9" s="514">
        <v>6182.5162638104011</v>
      </c>
      <c r="Q9" s="514">
        <v>5674.7508182360743</v>
      </c>
      <c r="R9" s="281">
        <f>R5-R7</f>
        <v>3462.2054066150158</v>
      </c>
      <c r="S9" s="281">
        <f t="shared" ref="S9:Y9" si="1">S5-S7</f>
        <v>3895.6871054979938</v>
      </c>
      <c r="T9" s="281">
        <f t="shared" si="1"/>
        <v>5250.496905135089</v>
      </c>
      <c r="U9" s="281">
        <f t="shared" si="1"/>
        <v>5296.5424939977365</v>
      </c>
      <c r="V9" s="281">
        <f t="shared" si="1"/>
        <v>4319.1495477547778</v>
      </c>
      <c r="W9" s="281">
        <f t="shared" si="1"/>
        <v>6115.6350490175428</v>
      </c>
      <c r="X9" s="281">
        <f t="shared" si="1"/>
        <v>11995.460839227559</v>
      </c>
      <c r="Y9" s="281">
        <f t="shared" si="1"/>
        <v>7443.4517776466091</v>
      </c>
    </row>
    <row r="10" spans="1:27" ht="18" customHeight="1">
      <c r="A10" s="245"/>
      <c r="B10" s="199"/>
      <c r="C10" s="199"/>
      <c r="D10" s="199"/>
      <c r="E10" s="199"/>
      <c r="F10" s="199"/>
      <c r="G10" s="199"/>
      <c r="H10" s="199"/>
      <c r="I10" s="199"/>
      <c r="J10" s="199"/>
      <c r="K10" s="199"/>
      <c r="L10" s="199"/>
      <c r="M10" s="199"/>
      <c r="N10" s="199"/>
      <c r="O10" s="199"/>
      <c r="P10" s="199"/>
      <c r="Q10" s="199"/>
      <c r="R10" s="308"/>
      <c r="S10" s="308"/>
      <c r="T10" s="308"/>
      <c r="U10" s="308"/>
      <c r="V10" s="308"/>
      <c r="W10" s="286"/>
      <c r="X10" s="286"/>
      <c r="Y10" s="286"/>
    </row>
    <row r="11" spans="1:27" ht="18" customHeight="1">
      <c r="A11" s="246" t="s">
        <v>429</v>
      </c>
      <c r="B11" s="199">
        <v>201.79961549601387</v>
      </c>
      <c r="C11" s="199">
        <v>576.52273018174617</v>
      </c>
      <c r="D11" s="199">
        <v>261.36344643229518</v>
      </c>
      <c r="E11" s="199">
        <v>314.34512833377289</v>
      </c>
      <c r="F11" s="199">
        <v>352.40736735942039</v>
      </c>
      <c r="G11" s="199">
        <v>389.0509821299276</v>
      </c>
      <c r="H11" s="199">
        <v>551.54840214928629</v>
      </c>
      <c r="I11" s="199">
        <v>540.24054354439261</v>
      </c>
      <c r="J11" s="199">
        <v>736.56869557937057</v>
      </c>
      <c r="K11" s="199">
        <v>599.65001197419042</v>
      </c>
      <c r="L11" s="199">
        <v>619.21053853040996</v>
      </c>
      <c r="M11" s="199">
        <v>791.94373597300898</v>
      </c>
      <c r="N11" s="199">
        <v>974.37706900000001</v>
      </c>
      <c r="O11" s="199">
        <v>1126.7135207178592</v>
      </c>
      <c r="P11" s="199">
        <v>1261.095</v>
      </c>
      <c r="Q11" s="199">
        <v>878.10691517474208</v>
      </c>
      <c r="R11" s="308">
        <v>928.16383868506375</v>
      </c>
      <c r="S11" s="308">
        <v>1022.5709915621284</v>
      </c>
      <c r="T11" s="308">
        <v>1714.5991134343237</v>
      </c>
      <c r="U11" s="308">
        <v>1109.1982341322619</v>
      </c>
      <c r="V11" s="308">
        <v>1095.5429645257045</v>
      </c>
      <c r="W11" s="286">
        <v>1410.5121161031764</v>
      </c>
      <c r="X11" s="286">
        <v>1646.1694621968684</v>
      </c>
      <c r="Y11" s="286">
        <v>1569.2742415628486</v>
      </c>
    </row>
    <row r="12" spans="1:27" ht="18" customHeight="1">
      <c r="A12" s="247" t="s">
        <v>13</v>
      </c>
      <c r="B12" s="283"/>
      <c r="C12" s="283">
        <v>0.50123172978487096</v>
      </c>
      <c r="D12" s="283">
        <v>0.48276235724226141</v>
      </c>
      <c r="E12" s="283">
        <v>0.85889087764559169</v>
      </c>
      <c r="F12" s="283">
        <v>0.62109580617353466</v>
      </c>
      <c r="G12" s="283">
        <v>0.82119741912429545</v>
      </c>
      <c r="H12" s="283">
        <v>1.5404293515188279</v>
      </c>
      <c r="I12" s="283">
        <v>15.213138194033961</v>
      </c>
      <c r="J12" s="283">
        <v>9.3142653357224496</v>
      </c>
      <c r="K12" s="283">
        <v>8.9608772955075739</v>
      </c>
      <c r="L12" s="283">
        <v>2.2969685959895001</v>
      </c>
      <c r="M12" s="283">
        <v>6.8453145029332401</v>
      </c>
      <c r="N12" s="283">
        <v>26.808168999999999</v>
      </c>
      <c r="O12" s="283">
        <v>3.4798310000000003</v>
      </c>
      <c r="P12" s="283">
        <v>2.92</v>
      </c>
      <c r="Q12" s="283">
        <v>4.8080525742374514</v>
      </c>
      <c r="R12" s="286">
        <v>2.4346412799999997</v>
      </c>
      <c r="S12" s="286">
        <v>2.99481134</v>
      </c>
      <c r="T12" s="286">
        <v>2.9265627599999999</v>
      </c>
      <c r="U12" s="286">
        <v>4.6281531200000003</v>
      </c>
      <c r="V12" s="286">
        <v>5.9391003899999983</v>
      </c>
      <c r="W12" s="286">
        <v>0.95231471000000034</v>
      </c>
      <c r="X12" s="286">
        <v>2.9849100799999961</v>
      </c>
      <c r="Y12" s="286">
        <v>3.6472720399999998</v>
      </c>
    </row>
    <row r="13" spans="1:27" ht="18" customHeight="1">
      <c r="A13" s="247" t="s">
        <v>12</v>
      </c>
      <c r="B13" s="283">
        <v>2.3219305120167179E-3</v>
      </c>
      <c r="C13" s="283">
        <v>7.23586212144566E-3</v>
      </c>
      <c r="D13" s="283">
        <v>0.16150773428742624</v>
      </c>
      <c r="E13" s="283">
        <v>1.7475992560707347</v>
      </c>
      <c r="F13" s="283">
        <v>0.74126152898074027</v>
      </c>
      <c r="G13" s="283">
        <v>5.5837763298382428E-2</v>
      </c>
      <c r="H13" s="283">
        <v>0.53189806323294098</v>
      </c>
      <c r="I13" s="283">
        <v>0.33781957569488441</v>
      </c>
      <c r="J13" s="283">
        <v>9.2119792486508256</v>
      </c>
      <c r="K13" s="283">
        <v>0.27488438540803317</v>
      </c>
      <c r="L13" s="283">
        <v>6.8388911624185601E-3</v>
      </c>
      <c r="M13" s="283">
        <v>3.6253794886370501</v>
      </c>
      <c r="N13" s="283">
        <v>5.2465910000000004</v>
      </c>
      <c r="O13" s="283">
        <v>0.75970700000000002</v>
      </c>
      <c r="P13" s="283">
        <v>2.4340000000000002</v>
      </c>
      <c r="Q13" s="283">
        <v>0.28809546000000003</v>
      </c>
      <c r="R13" s="286">
        <v>28.109877095790353</v>
      </c>
      <c r="S13" s="286">
        <v>11.528705340833689</v>
      </c>
      <c r="T13" s="286">
        <v>3.0794752100000005</v>
      </c>
      <c r="U13" s="286">
        <v>20.413467061536711</v>
      </c>
      <c r="V13" s="286">
        <v>4.9444310599999968</v>
      </c>
      <c r="W13" s="286">
        <v>6.8561761900000002</v>
      </c>
      <c r="X13" s="286">
        <v>40.383715275968555</v>
      </c>
      <c r="Y13" s="286">
        <v>51.103611759881794</v>
      </c>
    </row>
    <row r="14" spans="1:27" ht="18" customHeight="1">
      <c r="A14" s="247" t="s">
        <v>483</v>
      </c>
      <c r="B14" s="283"/>
      <c r="C14" s="283"/>
      <c r="D14" s="283"/>
      <c r="E14" s="283"/>
      <c r="F14" s="283"/>
      <c r="G14" s="283"/>
      <c r="H14" s="283"/>
      <c r="I14" s="283"/>
      <c r="J14" s="283"/>
      <c r="K14" s="283"/>
      <c r="L14" s="283"/>
      <c r="M14" s="283"/>
      <c r="N14" s="283"/>
      <c r="O14" s="283"/>
      <c r="P14" s="283"/>
      <c r="Q14" s="283"/>
      <c r="R14" s="286"/>
      <c r="S14" s="286">
        <v>0</v>
      </c>
      <c r="T14" s="286">
        <v>3.3707699999999999E-3</v>
      </c>
      <c r="U14" s="286">
        <v>3.6254200000000003E-3</v>
      </c>
      <c r="V14" s="286">
        <v>5.0520000000000004E-5</v>
      </c>
      <c r="W14" s="286">
        <v>0</v>
      </c>
      <c r="X14" s="286">
        <v>0</v>
      </c>
      <c r="Y14" s="286"/>
    </row>
    <row r="15" spans="1:27" ht="18" customHeight="1">
      <c r="A15" s="247" t="s">
        <v>430</v>
      </c>
      <c r="B15" s="283">
        <v>1.926205682954912E-2</v>
      </c>
      <c r="C15" s="283">
        <v>0.12487648553218027</v>
      </c>
      <c r="D15" s="283">
        <v>0.32681339435370288</v>
      </c>
      <c r="E15" s="283">
        <v>0.22703734191729988</v>
      </c>
      <c r="F15" s="283">
        <v>0</v>
      </c>
      <c r="G15" s="283">
        <v>0.32637323112706418</v>
      </c>
      <c r="H15" s="283">
        <v>2.5992552219612683E-3</v>
      </c>
      <c r="I15" s="283">
        <v>0.18407003369958103</v>
      </c>
      <c r="J15" s="283">
        <v>0</v>
      </c>
      <c r="K15" s="283">
        <v>2.4318752525949866E-3</v>
      </c>
      <c r="L15" s="283">
        <v>0.11756378994024799</v>
      </c>
      <c r="M15" s="283">
        <v>2.3892210024584202</v>
      </c>
      <c r="N15" s="283">
        <v>1.4840740000000001</v>
      </c>
      <c r="O15" s="283">
        <v>3.3721900000000002</v>
      </c>
      <c r="P15" s="283">
        <v>0</v>
      </c>
      <c r="Q15" s="283">
        <v>2.8663277044133948</v>
      </c>
      <c r="R15" s="286">
        <v>0</v>
      </c>
      <c r="S15" s="286">
        <v>0</v>
      </c>
      <c r="T15" s="286"/>
      <c r="U15" s="286">
        <v>1.2354416499999998</v>
      </c>
      <c r="V15" s="286">
        <v>0.42697541999999999</v>
      </c>
      <c r="W15" s="286">
        <v>10.963014383332988</v>
      </c>
      <c r="X15" s="286">
        <v>10.0777298</v>
      </c>
      <c r="Y15" s="286">
        <v>5.0826576299999999</v>
      </c>
    </row>
    <row r="16" spans="1:27" ht="18" customHeight="1">
      <c r="A16" s="247" t="s">
        <v>482</v>
      </c>
      <c r="B16" s="283">
        <v>0.63524340510251698</v>
      </c>
      <c r="C16" s="283">
        <v>0.68633580657655457</v>
      </c>
      <c r="D16" s="283">
        <v>1.0650007519983871</v>
      </c>
      <c r="E16" s="283">
        <v>17.393037308867186</v>
      </c>
      <c r="F16" s="283">
        <v>5.7762270314847868</v>
      </c>
      <c r="G16" s="283">
        <v>3.8812850033185438</v>
      </c>
      <c r="H16" s="283">
        <v>8.2286033368548264</v>
      </c>
      <c r="I16" s="283">
        <v>0.82865927068135792</v>
      </c>
      <c r="J16" s="283">
        <v>0.35436362449766939</v>
      </c>
      <c r="K16" s="283">
        <v>1.2977829353667816</v>
      </c>
      <c r="L16" s="283">
        <v>1.8276404701402198</v>
      </c>
      <c r="M16" s="283">
        <v>4.2160700851957902</v>
      </c>
      <c r="N16" s="283">
        <v>16.416365000000003</v>
      </c>
      <c r="O16" s="283">
        <v>4.8779459999999997</v>
      </c>
      <c r="P16" s="283">
        <v>3.23</v>
      </c>
      <c r="Q16" s="283">
        <v>1.1426173400000001</v>
      </c>
      <c r="R16" s="286">
        <v>4.6084080900000011</v>
      </c>
      <c r="S16" s="286">
        <v>1.6618043500000002</v>
      </c>
      <c r="T16" s="286">
        <v>30.163681250000003</v>
      </c>
      <c r="U16" s="286">
        <v>17.639325010000011</v>
      </c>
      <c r="V16" s="286">
        <v>10.565495560000031</v>
      </c>
      <c r="W16" s="286">
        <v>24.774282440000011</v>
      </c>
      <c r="X16" s="286">
        <v>64.880922324960196</v>
      </c>
      <c r="Y16" s="286">
        <v>19.963187216018763</v>
      </c>
    </row>
    <row r="17" spans="1:28" ht="18" customHeight="1">
      <c r="A17" s="247" t="s">
        <v>11</v>
      </c>
      <c r="B17" s="283">
        <v>0</v>
      </c>
      <c r="C17" s="283">
        <v>0</v>
      </c>
      <c r="D17" s="283">
        <v>5.0442007675733189E-2</v>
      </c>
      <c r="E17" s="283">
        <v>6.0595667034235307E-4</v>
      </c>
      <c r="F17" s="283">
        <v>0.129034842696817</v>
      </c>
      <c r="G17" s="283">
        <v>0.12837408869871231</v>
      </c>
      <c r="H17" s="283">
        <v>0.77808789509425857</v>
      </c>
      <c r="I17" s="283">
        <v>0.5639464483649046</v>
      </c>
      <c r="J17" s="283">
        <v>2.6361818380279275E-2</v>
      </c>
      <c r="K17" s="283">
        <v>8.3602568961660323E-2</v>
      </c>
      <c r="L17" s="283">
        <v>0</v>
      </c>
      <c r="M17" s="283">
        <v>5.8199784697602199</v>
      </c>
      <c r="N17" s="283">
        <v>0.38119400000000003</v>
      </c>
      <c r="O17" s="283">
        <v>0.314558</v>
      </c>
      <c r="P17" s="283">
        <v>0.28899999999999998</v>
      </c>
      <c r="Q17" s="283">
        <v>0.28809546000000003</v>
      </c>
      <c r="R17" s="286">
        <v>7.3864608265185954</v>
      </c>
      <c r="S17" s="286">
        <v>9.1784035405307094</v>
      </c>
      <c r="T17" s="286">
        <v>4.1151868421404458</v>
      </c>
      <c r="U17" s="286">
        <v>5.7260297361608705</v>
      </c>
      <c r="V17" s="286">
        <v>7.8683993938444834</v>
      </c>
      <c r="W17" s="286">
        <v>6.8864859599999999</v>
      </c>
      <c r="X17" s="286">
        <v>20.942739991718742</v>
      </c>
      <c r="Y17" s="286">
        <v>10.852273554389892</v>
      </c>
    </row>
    <row r="18" spans="1:28" ht="18" customHeight="1">
      <c r="A18" s="247" t="s">
        <v>10</v>
      </c>
      <c r="B18" s="283">
        <v>0.16863686413560841</v>
      </c>
      <c r="C18" s="283">
        <v>1.7210122436827801E-2</v>
      </c>
      <c r="D18" s="283">
        <v>0</v>
      </c>
      <c r="E18" s="283">
        <v>4.7027928457524494E-2</v>
      </c>
      <c r="F18" s="283">
        <v>6.5590951418588493E-4</v>
      </c>
      <c r="G18" s="283">
        <v>0</v>
      </c>
      <c r="H18" s="283">
        <v>0.14767471051904671</v>
      </c>
      <c r="I18" s="283">
        <v>0</v>
      </c>
      <c r="J18" s="283">
        <v>0.49503432562170036</v>
      </c>
      <c r="K18" s="283">
        <v>0.52980241351804236</v>
      </c>
      <c r="L18" s="283">
        <v>0.24618146249807502</v>
      </c>
      <c r="M18" s="283">
        <v>3.0639346151686402</v>
      </c>
      <c r="N18" s="283">
        <v>0.66614300000000004</v>
      </c>
      <c r="O18" s="283">
        <v>0.28904299999999999</v>
      </c>
      <c r="P18" s="283">
        <v>1.407</v>
      </c>
      <c r="Q18" s="283">
        <v>14.960928366192499</v>
      </c>
      <c r="R18" s="286">
        <v>0.5328698999999999</v>
      </c>
      <c r="S18" s="286">
        <v>1.1508556300000004</v>
      </c>
      <c r="T18" s="286">
        <v>3.69194589</v>
      </c>
      <c r="U18" s="286">
        <v>3.4954027400000003</v>
      </c>
      <c r="V18" s="286">
        <v>1.0052599499999995</v>
      </c>
      <c r="W18" s="286">
        <v>0.71794093000000003</v>
      </c>
      <c r="X18" s="286">
        <v>1.1379166199999999</v>
      </c>
      <c r="Y18" s="286">
        <v>0.60018891000000008</v>
      </c>
    </row>
    <row r="19" spans="1:28" ht="18" customHeight="1">
      <c r="A19" s="247" t="s">
        <v>9</v>
      </c>
      <c r="B19" s="283">
        <v>10.95838298850377</v>
      </c>
      <c r="C19" s="283">
        <v>11.712995574318461</v>
      </c>
      <c r="D19" s="283">
        <v>40.569853584322296</v>
      </c>
      <c r="E19" s="283">
        <v>33.312316611342041</v>
      </c>
      <c r="F19" s="283">
        <v>51.246095563370638</v>
      </c>
      <c r="G19" s="283">
        <v>48.811461668435271</v>
      </c>
      <c r="H19" s="283">
        <v>24.909388824684552</v>
      </c>
      <c r="I19" s="283">
        <v>17.42598694695425</v>
      </c>
      <c r="J19" s="283">
        <v>50.631392830022271</v>
      </c>
      <c r="K19" s="283">
        <v>46.896330613592248</v>
      </c>
      <c r="L19" s="283">
        <v>27.279142145921302</v>
      </c>
      <c r="M19" s="283">
        <v>46.476305068395</v>
      </c>
      <c r="N19" s="283">
        <v>31.365558</v>
      </c>
      <c r="O19" s="283">
        <v>47.882560502300002</v>
      </c>
      <c r="P19" s="283">
        <v>29.576000000000001</v>
      </c>
      <c r="Q19" s="283">
        <v>14.781414940590537</v>
      </c>
      <c r="R19" s="286">
        <v>18.458587209999987</v>
      </c>
      <c r="S19" s="286">
        <v>20.485680749999997</v>
      </c>
      <c r="T19" s="286">
        <v>29.123658500894354</v>
      </c>
      <c r="U19" s="286">
        <v>58.444723155499169</v>
      </c>
      <c r="V19" s="286">
        <v>46.742183750905298</v>
      </c>
      <c r="W19" s="286">
        <v>45.208989893226729</v>
      </c>
      <c r="X19" s="286">
        <v>47.352109604612686</v>
      </c>
      <c r="Y19" s="286">
        <v>48.250134127999999</v>
      </c>
    </row>
    <row r="20" spans="1:28" ht="18" customHeight="1">
      <c r="A20" s="247" t="s">
        <v>433</v>
      </c>
      <c r="B20" s="283">
        <v>1.6880812165549538E-2</v>
      </c>
      <c r="C20" s="283">
        <v>7.7166850585866406E-2</v>
      </c>
      <c r="D20" s="283">
        <v>0.16003380020998403</v>
      </c>
      <c r="E20" s="283">
        <v>0.61285768849473654</v>
      </c>
      <c r="F20" s="283">
        <v>0.19175188122547196</v>
      </c>
      <c r="G20" s="283">
        <v>0.5767513305858688</v>
      </c>
      <c r="H20" s="283">
        <v>0.91677926809001486</v>
      </c>
      <c r="I20" s="283">
        <v>0.72842406110801727</v>
      </c>
      <c r="J20" s="283">
        <v>0.41556200394492049</v>
      </c>
      <c r="K20" s="283">
        <v>0.27972111435218527</v>
      </c>
      <c r="L20" s="283">
        <v>1.9922284302349</v>
      </c>
      <c r="M20" s="283">
        <v>2.5381850011662301</v>
      </c>
      <c r="N20" s="283">
        <v>18.628447000000001</v>
      </c>
      <c r="O20" s="283">
        <v>17.749715000000002</v>
      </c>
      <c r="P20" s="283">
        <v>34.564</v>
      </c>
      <c r="Q20" s="283">
        <v>15.871541793390557</v>
      </c>
      <c r="R20" s="286">
        <v>8.4197027200000019</v>
      </c>
      <c r="S20" s="286">
        <v>11.46831107</v>
      </c>
      <c r="T20" s="286">
        <v>4.7414005500000007</v>
      </c>
      <c r="U20" s="286">
        <v>5.5803920400000004</v>
      </c>
      <c r="V20" s="286">
        <v>8.0147077499999977</v>
      </c>
      <c r="W20" s="286">
        <v>21.080036799999995</v>
      </c>
      <c r="X20" s="286">
        <v>16.304228600000002</v>
      </c>
      <c r="Y20" s="286">
        <v>17.449379366998162</v>
      </c>
    </row>
    <row r="21" spans="1:28" ht="18" customHeight="1">
      <c r="A21" s="247" t="s">
        <v>17</v>
      </c>
      <c r="B21" s="283">
        <v>2.7441696792745714E-2</v>
      </c>
      <c r="C21" s="283">
        <v>3.0577239917516999E-3</v>
      </c>
      <c r="D21" s="283">
        <v>1.5600611159540183E-2</v>
      </c>
      <c r="E21" s="283">
        <v>5.3058481537620723E-2</v>
      </c>
      <c r="F21" s="283">
        <v>0.1755365712080583</v>
      </c>
      <c r="G21" s="283">
        <v>8.8566060523799141E-3</v>
      </c>
      <c r="H21" s="283">
        <v>5.0788053520353774E-2</v>
      </c>
      <c r="I21" s="283">
        <v>0</v>
      </c>
      <c r="J21" s="283">
        <v>0.37945080216739274</v>
      </c>
      <c r="K21" s="283">
        <v>1.8415878518058301E-2</v>
      </c>
      <c r="L21" s="283">
        <v>0.15640164796931499</v>
      </c>
      <c r="M21" s="283">
        <v>0.301750571180536</v>
      </c>
      <c r="N21" s="283">
        <v>0</v>
      </c>
      <c r="O21" s="283">
        <v>1.627E-2</v>
      </c>
      <c r="P21" s="283">
        <v>3.1E-2</v>
      </c>
      <c r="Q21" s="283">
        <v>69.477489120000001</v>
      </c>
      <c r="R21" s="286">
        <v>0.44947896919456876</v>
      </c>
      <c r="S21" s="286">
        <v>0.48784568</v>
      </c>
      <c r="T21" s="286">
        <v>17.218608830000001</v>
      </c>
      <c r="U21" s="286">
        <v>1.6621523199999999</v>
      </c>
      <c r="V21" s="286">
        <v>1.0294049399999996</v>
      </c>
      <c r="W21" s="286">
        <v>0.17197794</v>
      </c>
      <c r="X21" s="286">
        <v>0.88748426000000014</v>
      </c>
      <c r="Y21" s="286">
        <v>0.15772885</v>
      </c>
    </row>
    <row r="22" spans="1:28" ht="18" customHeight="1">
      <c r="A22" s="247" t="s">
        <v>4</v>
      </c>
      <c r="B22" s="283">
        <v>3.5324474856591359E-3</v>
      </c>
      <c r="C22" s="283">
        <v>1.1986010289675442E-2</v>
      </c>
      <c r="D22" s="283">
        <v>1.1480429919613665E-2</v>
      </c>
      <c r="E22" s="283">
        <v>1.5682007391570253E-2</v>
      </c>
      <c r="F22" s="283">
        <v>5.0413916441327897E-3</v>
      </c>
      <c r="G22" s="283">
        <v>0</v>
      </c>
      <c r="H22" s="283">
        <v>4.6974120291298521E-2</v>
      </c>
      <c r="I22" s="283">
        <v>4.7258843797980003E-2</v>
      </c>
      <c r="J22" s="283">
        <v>5.9336709682168295E-2</v>
      </c>
      <c r="K22" s="283">
        <v>1.8415878518058301E-2</v>
      </c>
      <c r="L22" s="283">
        <v>5.1116641494347009E-3</v>
      </c>
      <c r="M22" s="283">
        <v>3.9777445969052397E-3</v>
      </c>
      <c r="N22" s="283">
        <v>0</v>
      </c>
      <c r="O22" s="283">
        <v>0</v>
      </c>
      <c r="P22" s="283">
        <v>0</v>
      </c>
      <c r="Q22" s="283">
        <v>1.1936268000000001</v>
      </c>
      <c r="R22" s="286">
        <v>2.780647E-2</v>
      </c>
      <c r="S22" s="286">
        <v>1.5341300000000003E-3</v>
      </c>
      <c r="T22" s="286"/>
      <c r="U22" s="286"/>
      <c r="V22" s="286">
        <v>0</v>
      </c>
      <c r="W22" s="286">
        <v>0</v>
      </c>
      <c r="X22" s="286">
        <v>1.48464E-3</v>
      </c>
      <c r="Y22" s="286">
        <v>1.1201960000000002E-2</v>
      </c>
    </row>
    <row r="23" spans="1:28" ht="18" customHeight="1">
      <c r="A23" s="247" t="s">
        <v>3</v>
      </c>
      <c r="B23" s="283">
        <v>124.82409820248266</v>
      </c>
      <c r="C23" s="283">
        <v>525.94680392935436</v>
      </c>
      <c r="D23" s="283">
        <v>158.59816035093721</v>
      </c>
      <c r="E23" s="283">
        <v>228.65529145367856</v>
      </c>
      <c r="F23" s="283">
        <v>256.7063722351553</v>
      </c>
      <c r="G23" s="283">
        <v>281.45124786007875</v>
      </c>
      <c r="H23" s="283">
        <v>401.9642723790073</v>
      </c>
      <c r="I23" s="283">
        <v>429.38043875443003</v>
      </c>
      <c r="J23" s="283">
        <v>491.29249600478437</v>
      </c>
      <c r="K23" s="283">
        <v>460.78953437563518</v>
      </c>
      <c r="L23" s="283">
        <v>504.22062401287297</v>
      </c>
      <c r="M23" s="283">
        <v>583.99501792993578</v>
      </c>
      <c r="N23" s="283">
        <v>763.50196200000005</v>
      </c>
      <c r="O23" s="283">
        <v>901.54777354000282</v>
      </c>
      <c r="P23" s="283">
        <v>1018.979</v>
      </c>
      <c r="Q23" s="283">
        <v>607.41908792288939</v>
      </c>
      <c r="R23" s="286">
        <v>754.79563634720546</v>
      </c>
      <c r="S23" s="286">
        <v>884.53550148552915</v>
      </c>
      <c r="T23" s="286">
        <v>1546.6023870896213</v>
      </c>
      <c r="U23" s="286">
        <v>870.47212983351028</v>
      </c>
      <c r="V23" s="286">
        <v>857.11122415548368</v>
      </c>
      <c r="W23" s="286">
        <v>1016.6553055209457</v>
      </c>
      <c r="X23" s="286">
        <v>1123.417306908397</v>
      </c>
      <c r="Y23" s="286">
        <v>1156.5055735370106</v>
      </c>
    </row>
    <row r="24" spans="1:28" s="40" customFormat="1" ht="18" customHeight="1">
      <c r="A24" s="247" t="s">
        <v>431</v>
      </c>
      <c r="B24" s="283">
        <v>0</v>
      </c>
      <c r="C24" s="283">
        <v>0.18080454185619815</v>
      </c>
      <c r="D24" s="283">
        <v>1.5821963347559143</v>
      </c>
      <c r="E24" s="283">
        <v>1.2920238481804061</v>
      </c>
      <c r="F24" s="283">
        <v>2.3206192659036904</v>
      </c>
      <c r="G24" s="283">
        <v>0.45229218191769777</v>
      </c>
      <c r="H24" s="283">
        <v>11.657903859047163</v>
      </c>
      <c r="I24" s="283">
        <v>0.32428260144185134</v>
      </c>
      <c r="J24" s="283">
        <v>49.639397416604496</v>
      </c>
      <c r="K24" s="283">
        <v>0.31657629395611281</v>
      </c>
      <c r="L24" s="283">
        <v>4.4007583858997599</v>
      </c>
      <c r="M24" s="283">
        <v>3.2149416964976201</v>
      </c>
      <c r="N24" s="283">
        <v>10.404335</v>
      </c>
      <c r="O24" s="283">
        <v>68.547770999999997</v>
      </c>
      <c r="P24" s="283">
        <v>46.42</v>
      </c>
      <c r="Q24" s="283">
        <v>62.341241291508773</v>
      </c>
      <c r="R24" s="286">
        <v>8.252881740000003</v>
      </c>
      <c r="S24" s="286">
        <v>10.815527039999997</v>
      </c>
      <c r="T24" s="286">
        <v>24.062763730000007</v>
      </c>
      <c r="U24" s="286">
        <v>11.917928819999995</v>
      </c>
      <c r="V24" s="286">
        <v>6.3917588299999935</v>
      </c>
      <c r="W24" s="286">
        <v>4.2487799399999986</v>
      </c>
      <c r="X24" s="286">
        <v>5.6929293730742607</v>
      </c>
      <c r="Y24" s="286">
        <v>1.3960626</v>
      </c>
      <c r="AA24" s="17"/>
      <c r="AB24" s="17"/>
    </row>
    <row r="25" spans="1:28" ht="18" customHeight="1">
      <c r="A25" s="247" t="s">
        <v>1</v>
      </c>
      <c r="B25" s="283">
        <v>7.7300993848694821E-2</v>
      </c>
      <c r="C25" s="283">
        <v>0.10707189819911403</v>
      </c>
      <c r="D25" s="283">
        <v>2.1068126234974627</v>
      </c>
      <c r="E25" s="283">
        <v>0.89567393946895868</v>
      </c>
      <c r="F25" s="283">
        <v>1.0299301200898048</v>
      </c>
      <c r="G25" s="283">
        <v>1.3400220774085363</v>
      </c>
      <c r="H25" s="283">
        <v>2.1160334769057827</v>
      </c>
      <c r="I25" s="283">
        <v>1.8779425586329892</v>
      </c>
      <c r="J25" s="283">
        <v>6.7822406746776647</v>
      </c>
      <c r="K25" s="283">
        <v>5.6817314591338022</v>
      </c>
      <c r="L25" s="283">
        <v>1.7059054991998399</v>
      </c>
      <c r="M25" s="283">
        <v>2.1697199243945402</v>
      </c>
      <c r="N25" s="283">
        <v>8.009894000000001</v>
      </c>
      <c r="O25" s="283">
        <v>3.3661930000000004</v>
      </c>
      <c r="P25" s="283">
        <v>14.492000000000001</v>
      </c>
      <c r="Q25" s="283">
        <v>3.05702126</v>
      </c>
      <c r="R25" s="286">
        <v>56.034759238785441</v>
      </c>
      <c r="S25" s="286">
        <v>11.759702920834853</v>
      </c>
      <c r="T25" s="286">
        <v>12.277018421667794</v>
      </c>
      <c r="U25" s="286">
        <v>31.041935436312908</v>
      </c>
      <c r="V25" s="286">
        <v>30.557243389999979</v>
      </c>
      <c r="W25" s="286">
        <v>55.091952015670891</v>
      </c>
      <c r="X25" s="286">
        <v>101.18221594819489</v>
      </c>
      <c r="Y25" s="286">
        <v>81.172496615908656</v>
      </c>
    </row>
    <row r="26" spans="1:28" ht="18" customHeight="1">
      <c r="A26" s="247" t="s">
        <v>23</v>
      </c>
      <c r="B26" s="283">
        <v>65.066514098155082</v>
      </c>
      <c r="C26" s="283">
        <v>37.145953646698828</v>
      </c>
      <c r="D26" s="283">
        <v>56.232782451935634</v>
      </c>
      <c r="E26" s="283">
        <v>29.234025634050365</v>
      </c>
      <c r="F26" s="283">
        <v>33.463745211973247</v>
      </c>
      <c r="G26" s="283">
        <v>51.197282899882055</v>
      </c>
      <c r="H26" s="283">
        <v>98.659568810519929</v>
      </c>
      <c r="I26" s="283">
        <v>73.328576255552917</v>
      </c>
      <c r="J26" s="283">
        <v>117.96681478461436</v>
      </c>
      <c r="K26" s="283">
        <v>74.520752640240829</v>
      </c>
      <c r="L26" s="283">
        <v>74.955173534431992</v>
      </c>
      <c r="M26" s="283">
        <v>127.283939872689</v>
      </c>
      <c r="N26" s="283">
        <v>91.464336999999986</v>
      </c>
      <c r="O26" s="283">
        <v>74.509962675555997</v>
      </c>
      <c r="P26" s="283">
        <v>106.753</v>
      </c>
      <c r="Q26" s="283">
        <v>79.611375141519602</v>
      </c>
      <c r="R26" s="286">
        <v>38.652728797569239</v>
      </c>
      <c r="S26" s="286">
        <v>56.502308284400002</v>
      </c>
      <c r="T26" s="286">
        <v>36.593053589999997</v>
      </c>
      <c r="U26" s="286">
        <v>76.937527789241912</v>
      </c>
      <c r="V26" s="286">
        <v>114.9467294154711</v>
      </c>
      <c r="W26" s="286">
        <v>216.90485938000009</v>
      </c>
      <c r="X26" s="286">
        <v>210.92376876994192</v>
      </c>
      <c r="Y26" s="286">
        <v>173.08247339464103</v>
      </c>
    </row>
    <row r="27" spans="1:28" ht="18" customHeight="1">
      <c r="A27" s="245"/>
      <c r="B27" s="283"/>
      <c r="C27" s="283"/>
      <c r="D27" s="283"/>
      <c r="E27" s="283"/>
      <c r="F27" s="283"/>
      <c r="G27" s="283"/>
      <c r="H27" s="283"/>
      <c r="I27" s="283"/>
      <c r="J27" s="283"/>
      <c r="K27" s="283"/>
      <c r="L27" s="283"/>
      <c r="M27" s="283"/>
      <c r="N27" s="283"/>
      <c r="O27" s="283"/>
      <c r="P27" s="283"/>
      <c r="Q27" s="283"/>
      <c r="R27" s="286"/>
      <c r="S27" s="286"/>
      <c r="T27" s="286"/>
      <c r="U27" s="286"/>
      <c r="V27" s="286"/>
      <c r="W27" s="286"/>
      <c r="X27" s="286"/>
      <c r="Y27" s="286"/>
    </row>
    <row r="28" spans="1:28" ht="18" customHeight="1">
      <c r="A28" s="246" t="s">
        <v>432</v>
      </c>
      <c r="B28" s="283">
        <v>738.76307509524077</v>
      </c>
      <c r="C28" s="283">
        <v>690.06045336112629</v>
      </c>
      <c r="D28" s="283">
        <v>664.17012633604315</v>
      </c>
      <c r="E28" s="283">
        <v>892.07518000810569</v>
      </c>
      <c r="F28" s="283">
        <v>1056.7279703920876</v>
      </c>
      <c r="G28" s="283">
        <v>1175.0589891754148</v>
      </c>
      <c r="H28" s="283">
        <v>1140.9517657114795</v>
      </c>
      <c r="I28" s="283">
        <v>1424.8457494871143</v>
      </c>
      <c r="J28" s="283">
        <v>1369.3721122083991</v>
      </c>
      <c r="K28" s="283">
        <v>1436.8789963042007</v>
      </c>
      <c r="L28" s="283">
        <v>2513.0001674843611</v>
      </c>
      <c r="M28" s="283">
        <v>2297.0459806728586</v>
      </c>
      <c r="N28" s="283">
        <v>2603.7294665708405</v>
      </c>
      <c r="O28" s="283">
        <v>3544.9394768763209</v>
      </c>
      <c r="P28" s="283">
        <v>3098.0177361895985</v>
      </c>
      <c r="Q28" s="283">
        <v>2659.4701829672081</v>
      </c>
      <c r="R28" s="286">
        <v>1743.9810386775837</v>
      </c>
      <c r="S28" s="286">
        <v>1845.668757833964</v>
      </c>
      <c r="T28" s="286">
        <v>2479.2080219604754</v>
      </c>
      <c r="U28" s="286">
        <v>2402.3836697689485</v>
      </c>
      <c r="V28" s="286">
        <v>2194.9366827210088</v>
      </c>
      <c r="W28" s="286">
        <v>2642.4494236014284</v>
      </c>
      <c r="X28" s="286">
        <v>2675.5240373357456</v>
      </c>
      <c r="Y28" s="286">
        <v>2654.1289963896074</v>
      </c>
    </row>
    <row r="29" spans="1:28" ht="18" customHeight="1">
      <c r="A29" s="247" t="s">
        <v>13</v>
      </c>
      <c r="B29" s="283">
        <v>4.8082699545790065E-2</v>
      </c>
      <c r="C29" s="283">
        <v>6.9476265314281332E-2</v>
      </c>
      <c r="D29" s="283">
        <v>2.21020104865994E-3</v>
      </c>
      <c r="E29" s="283">
        <v>0.1229087428925896</v>
      </c>
      <c r="F29" s="283">
        <v>9.453869334370095E-2</v>
      </c>
      <c r="G29" s="283">
        <v>4.2280109252493328E-2</v>
      </c>
      <c r="H29" s="283">
        <v>3.1805368317366037E-2</v>
      </c>
      <c r="I29" s="283">
        <v>0.15474567404835551</v>
      </c>
      <c r="J29" s="283">
        <v>2.9879780737212438</v>
      </c>
      <c r="K29" s="283">
        <v>9.2196953544632657E-2</v>
      </c>
      <c r="L29" s="283">
        <v>0.15631637235405599</v>
      </c>
      <c r="M29" s="283">
        <v>12.596647049546601</v>
      </c>
      <c r="N29" s="283">
        <v>5.4517799999999994</v>
      </c>
      <c r="O29" s="283">
        <v>3.3673500000000001</v>
      </c>
      <c r="P29" s="283">
        <v>2.0992500000000001</v>
      </c>
      <c r="Q29" s="283">
        <v>1.0433870041724138</v>
      </c>
      <c r="R29" s="286">
        <v>1.0437387149999999</v>
      </c>
      <c r="S29" s="286">
        <v>1.8473907160000005</v>
      </c>
      <c r="T29" s="286">
        <v>6.6609279549999991</v>
      </c>
      <c r="U29" s="286">
        <v>2.6038739969999996</v>
      </c>
      <c r="V29" s="286">
        <v>1.2334653249999992</v>
      </c>
      <c r="W29" s="286">
        <v>0.37806050199999996</v>
      </c>
      <c r="X29" s="286">
        <v>1.0449187929999997</v>
      </c>
      <c r="Y29" s="286">
        <v>2.1559101320000003</v>
      </c>
    </row>
    <row r="30" spans="1:28" ht="18" customHeight="1">
      <c r="A30" s="247" t="s">
        <v>12</v>
      </c>
      <c r="B30" s="283">
        <v>5.1778043581887465E-2</v>
      </c>
      <c r="C30" s="283">
        <v>6.8713628114724756E-2</v>
      </c>
      <c r="D30" s="283">
        <v>0.11070116094706295</v>
      </c>
      <c r="E30" s="283">
        <v>0.21779287011411783</v>
      </c>
      <c r="F30" s="283">
        <v>7.9086808109767592E-2</v>
      </c>
      <c r="G30" s="283">
        <v>2.0094992439930865</v>
      </c>
      <c r="H30" s="283">
        <v>1.6475165362797555</v>
      </c>
      <c r="I30" s="283">
        <v>1.5709239981803285</v>
      </c>
      <c r="J30" s="283">
        <v>0.76030671672896644</v>
      </c>
      <c r="K30" s="283">
        <v>1.1395220664702777</v>
      </c>
      <c r="L30" s="283">
        <v>1.3067177815825999</v>
      </c>
      <c r="M30" s="283">
        <v>1.6092459380958901</v>
      </c>
      <c r="N30" s="283">
        <v>2.3772599999999997</v>
      </c>
      <c r="O30" s="283">
        <v>2.8245900000000002</v>
      </c>
      <c r="P30" s="283">
        <v>1.7566649633441</v>
      </c>
      <c r="Q30" s="283">
        <v>2.8581915449999999</v>
      </c>
      <c r="R30" s="286">
        <v>1.9065971009999996</v>
      </c>
      <c r="S30" s="286">
        <v>1.0662534409999997</v>
      </c>
      <c r="T30" s="286">
        <v>1.6622488509999997</v>
      </c>
      <c r="U30" s="286">
        <v>4.111152916</v>
      </c>
      <c r="V30" s="286">
        <v>2.2027792250000013</v>
      </c>
      <c r="W30" s="286">
        <v>1.3326588130000003</v>
      </c>
      <c r="X30" s="286">
        <v>4.7043607639999951</v>
      </c>
      <c r="Y30" s="286">
        <v>3.4545646280000013</v>
      </c>
    </row>
    <row r="31" spans="1:28" ht="18" customHeight="1">
      <c r="A31" s="247" t="s">
        <v>483</v>
      </c>
      <c r="B31" s="283"/>
      <c r="C31" s="283"/>
      <c r="D31" s="283"/>
      <c r="E31" s="283"/>
      <c r="F31" s="283"/>
      <c r="G31" s="283"/>
      <c r="H31" s="283"/>
      <c r="I31" s="283"/>
      <c r="J31" s="283"/>
      <c r="K31" s="283"/>
      <c r="L31" s="283"/>
      <c r="M31" s="283"/>
      <c r="N31" s="283"/>
      <c r="O31" s="283"/>
      <c r="P31" s="283"/>
      <c r="Q31" s="283"/>
      <c r="R31" s="286"/>
      <c r="S31" s="286">
        <v>1.4004949999999999E-3</v>
      </c>
      <c r="T31" s="286"/>
      <c r="U31" s="286">
        <v>1.2025799999999999E-4</v>
      </c>
      <c r="V31" s="286">
        <v>6.5931499999999999E-3</v>
      </c>
      <c r="W31" s="286">
        <v>4.5487346000000005E-2</v>
      </c>
      <c r="X31" s="286">
        <v>0</v>
      </c>
      <c r="Y31" s="286"/>
    </row>
    <row r="32" spans="1:28" ht="18" customHeight="1">
      <c r="A32" s="247" t="s">
        <v>430</v>
      </c>
      <c r="B32" s="283">
        <v>7.4804890220324105E-2</v>
      </c>
      <c r="C32" s="283">
        <v>0.23050343038743301</v>
      </c>
      <c r="D32" s="283">
        <v>3.0066888550562627E-2</v>
      </c>
      <c r="E32" s="283">
        <v>6.1123718181451949E-3</v>
      </c>
      <c r="F32" s="283">
        <v>0</v>
      </c>
      <c r="G32" s="283">
        <v>8.7739899244000004</v>
      </c>
      <c r="H32" s="283">
        <v>2.5992552219612683E-3</v>
      </c>
      <c r="I32" s="283">
        <v>2.5412906102039163E-3</v>
      </c>
      <c r="J32" s="283">
        <v>2.6874384773194907E-3</v>
      </c>
      <c r="K32" s="283">
        <v>2.4318752525949866E-3</v>
      </c>
      <c r="L32" s="283">
        <v>0.100155868063927</v>
      </c>
      <c r="M32" s="283">
        <v>0.10727232787268201</v>
      </c>
      <c r="N32" s="283">
        <v>0.10626999999999999</v>
      </c>
      <c r="O32" s="283">
        <v>0</v>
      </c>
      <c r="P32" s="283">
        <v>0</v>
      </c>
      <c r="Q32" s="283">
        <v>0.33257884500000001</v>
      </c>
      <c r="R32" s="286">
        <v>0</v>
      </c>
      <c r="S32" s="286">
        <v>0</v>
      </c>
      <c r="T32" s="286"/>
      <c r="U32" s="286">
        <v>4.8121637000000002E-2</v>
      </c>
      <c r="V32" s="286">
        <v>6.1840059999999997E-3</v>
      </c>
      <c r="W32" s="286">
        <v>6.1756039999999995E-3</v>
      </c>
      <c r="X32" s="286">
        <v>1.7753571999999999E-2</v>
      </c>
      <c r="Y32" s="286">
        <v>7.1938178000000005E-2</v>
      </c>
    </row>
    <row r="33" spans="1:25" ht="18" customHeight="1">
      <c r="A33" s="247" t="s">
        <v>482</v>
      </c>
      <c r="B33" s="283">
        <v>9.9882814930609918</v>
      </c>
      <c r="C33" s="283">
        <v>7.5583837548366253</v>
      </c>
      <c r="D33" s="283">
        <v>4.456707182134263</v>
      </c>
      <c r="E33" s="283">
        <v>4.466656980210125</v>
      </c>
      <c r="F33" s="283">
        <v>11.798392511140435</v>
      </c>
      <c r="G33" s="283">
        <v>15.57105558397393</v>
      </c>
      <c r="H33" s="283">
        <v>15.952060384434768</v>
      </c>
      <c r="I33" s="283">
        <v>11.946396877908505</v>
      </c>
      <c r="J33" s="283">
        <v>17.249188103618771</v>
      </c>
      <c r="K33" s="283">
        <v>18.637805561923912</v>
      </c>
      <c r="L33" s="283">
        <v>3.38010042079061</v>
      </c>
      <c r="M33" s="283">
        <v>17.5734723869666</v>
      </c>
      <c r="N33" s="283">
        <v>33.23471</v>
      </c>
      <c r="O33" s="283">
        <v>39.727919999999898</v>
      </c>
      <c r="P33" s="283">
        <v>45.643072611203095</v>
      </c>
      <c r="Q33" s="283">
        <v>50.674639341999999</v>
      </c>
      <c r="R33" s="286">
        <v>47.191713636999992</v>
      </c>
      <c r="S33" s="286">
        <v>43.843448872999986</v>
      </c>
      <c r="T33" s="286">
        <v>126.82512612707681</v>
      </c>
      <c r="U33" s="286">
        <v>60.156773156690313</v>
      </c>
      <c r="V33" s="286">
        <v>48.996551965332827</v>
      </c>
      <c r="W33" s="286">
        <v>57.816770529487329</v>
      </c>
      <c r="X33" s="286">
        <v>61.959911553508</v>
      </c>
      <c r="Y33" s="286">
        <v>72.935685537000026</v>
      </c>
    </row>
    <row r="34" spans="1:25" ht="18" customHeight="1">
      <c r="A34" s="247" t="s">
        <v>11</v>
      </c>
      <c r="B34" s="283">
        <v>5.4618605275779403E-3</v>
      </c>
      <c r="C34" s="283">
        <v>0</v>
      </c>
      <c r="D34" s="283">
        <v>1.8439860276536699E-2</v>
      </c>
      <c r="E34" s="283">
        <v>1.6482902647755159E-2</v>
      </c>
      <c r="F34" s="283">
        <v>3.4788614964914302E-3</v>
      </c>
      <c r="G34" s="283">
        <v>1.0517133949613448E-2</v>
      </c>
      <c r="H34" s="283">
        <v>2.5992552219612683E-3</v>
      </c>
      <c r="I34" s="283">
        <v>2.5412906102039163E-3</v>
      </c>
      <c r="J34" s="283">
        <v>2.6874384773194907E-3</v>
      </c>
      <c r="K34" s="283">
        <v>7.8289143666386382E-2</v>
      </c>
      <c r="L34" s="283">
        <v>5.2467304864707099E-4</v>
      </c>
      <c r="M34" s="283">
        <v>8.5710648977604183E-4</v>
      </c>
      <c r="N34" s="283">
        <v>8.3030000000000007E-2</v>
      </c>
      <c r="O34" s="283">
        <v>0.22655</v>
      </c>
      <c r="P34" s="283">
        <v>7.2370000000000004E-2</v>
      </c>
      <c r="Q34" s="283">
        <v>1.9146590000000005E-2</v>
      </c>
      <c r="R34" s="286">
        <v>0.15746512600000001</v>
      </c>
      <c r="S34" s="286">
        <v>0.24172272800000005</v>
      </c>
      <c r="T34" s="286">
        <v>0.21585421900000001</v>
      </c>
      <c r="U34" s="286">
        <v>0.73919659199999999</v>
      </c>
      <c r="V34" s="286">
        <v>0.18996051499999994</v>
      </c>
      <c r="W34" s="286">
        <v>3.92296625</v>
      </c>
      <c r="X34" s="286">
        <v>0.26602015899999992</v>
      </c>
      <c r="Y34" s="286">
        <v>0.20470184499999999</v>
      </c>
    </row>
    <row r="35" spans="1:25" ht="18" customHeight="1">
      <c r="A35" s="247" t="s">
        <v>10</v>
      </c>
      <c r="B35" s="283">
        <v>7.5640080134935353E-2</v>
      </c>
      <c r="C35" s="283">
        <v>0.102918448740727</v>
      </c>
      <c r="D35" s="283">
        <v>0</v>
      </c>
      <c r="E35" s="283">
        <v>0.82868006063638688</v>
      </c>
      <c r="F35" s="283">
        <v>1.2778666712132899E-3</v>
      </c>
      <c r="G35" s="283">
        <v>2.2838105834910725E-2</v>
      </c>
      <c r="H35" s="283">
        <v>3.3032419127590716E-2</v>
      </c>
      <c r="I35" s="283">
        <v>0.79059868429486424</v>
      </c>
      <c r="J35" s="283">
        <v>0.33447897943661131</v>
      </c>
      <c r="K35" s="283">
        <v>8.9447051341183081E-2</v>
      </c>
      <c r="L35" s="283">
        <v>2.2500743137766503E-2</v>
      </c>
      <c r="M35" s="283">
        <v>3.6114486984612497E-2</v>
      </c>
      <c r="N35" s="283">
        <v>0.40262999999999999</v>
      </c>
      <c r="O35" s="283">
        <v>0.30179</v>
      </c>
      <c r="P35" s="283">
        <v>0.30082999999999999</v>
      </c>
      <c r="Q35" s="283">
        <v>0.47230302182702061</v>
      </c>
      <c r="R35" s="286">
        <v>0.14229745600000002</v>
      </c>
      <c r="S35" s="286">
        <v>2.8198558370000004</v>
      </c>
      <c r="T35" s="286">
        <v>2.9626487399999997</v>
      </c>
      <c r="U35" s="286">
        <v>10.268417944328265</v>
      </c>
      <c r="V35" s="286">
        <v>0.79418201499999963</v>
      </c>
      <c r="W35" s="286">
        <v>10.879952566999995</v>
      </c>
      <c r="X35" s="286">
        <v>0.60280498999999998</v>
      </c>
      <c r="Y35" s="286">
        <v>0.54247768800000029</v>
      </c>
    </row>
    <row r="36" spans="1:25" ht="18" customHeight="1">
      <c r="A36" s="247" t="s">
        <v>9</v>
      </c>
      <c r="B36" s="283">
        <v>0.59641102570001026</v>
      </c>
      <c r="C36" s="283">
        <v>0.60148343760581247</v>
      </c>
      <c r="D36" s="283">
        <v>4.8013307490129185</v>
      </c>
      <c r="E36" s="283">
        <v>21.032390476085329</v>
      </c>
      <c r="F36" s="283">
        <v>23.915818952794162</v>
      </c>
      <c r="G36" s="283">
        <v>29.435763278072642</v>
      </c>
      <c r="H36" s="283">
        <v>15.505554711209985</v>
      </c>
      <c r="I36" s="283">
        <v>9.3405945817276486</v>
      </c>
      <c r="J36" s="283">
        <v>38.774399569491869</v>
      </c>
      <c r="K36" s="283">
        <v>14.722172807651045</v>
      </c>
      <c r="L36" s="283">
        <v>57.621580166086098</v>
      </c>
      <c r="M36" s="283">
        <v>16.505670719717202</v>
      </c>
      <c r="N36" s="283">
        <v>28.708739999999999</v>
      </c>
      <c r="O36" s="283">
        <v>15.76107</v>
      </c>
      <c r="P36" s="283">
        <v>9.7573110258220499</v>
      </c>
      <c r="Q36" s="283">
        <v>15.2729056</v>
      </c>
      <c r="R36" s="286">
        <v>6.5291174570000017</v>
      </c>
      <c r="S36" s="286">
        <v>17.220011939999999</v>
      </c>
      <c r="T36" s="286">
        <v>14.720384538000003</v>
      </c>
      <c r="U36" s="286">
        <v>12.576808348000002</v>
      </c>
      <c r="V36" s="286">
        <v>10.843914435000006</v>
      </c>
      <c r="W36" s="286">
        <v>32.726992863999982</v>
      </c>
      <c r="X36" s="286">
        <v>12.746825397999974</v>
      </c>
      <c r="Y36" s="286">
        <v>18.004678106000011</v>
      </c>
    </row>
    <row r="37" spans="1:25" ht="18" customHeight="1">
      <c r="A37" s="247" t="s">
        <v>433</v>
      </c>
      <c r="B37" s="283">
        <v>1.2258178571946465</v>
      </c>
      <c r="C37" s="283">
        <v>0.84084663027926465</v>
      </c>
      <c r="D37" s="283">
        <v>0.85685875650135301</v>
      </c>
      <c r="E37" s="283">
        <v>0.9621444935152228</v>
      </c>
      <c r="F37" s="283">
        <v>14.120566244589316</v>
      </c>
      <c r="G37" s="283">
        <v>5.6145993437710189</v>
      </c>
      <c r="H37" s="283">
        <v>1.8485961175451577</v>
      </c>
      <c r="I37" s="283">
        <v>4.7922943167806853</v>
      </c>
      <c r="J37" s="283">
        <v>7.2238357056876659</v>
      </c>
      <c r="K37" s="283">
        <v>29.420718278388541</v>
      </c>
      <c r="L37" s="283">
        <v>50.240510634481105</v>
      </c>
      <c r="M37" s="283">
        <v>21.845020098336299</v>
      </c>
      <c r="N37" s="283">
        <v>14.698790000000001</v>
      </c>
      <c r="O37" s="283">
        <v>30.62097</v>
      </c>
      <c r="P37" s="283">
        <v>26.209199000000002</v>
      </c>
      <c r="Q37" s="283">
        <v>26.003858772395446</v>
      </c>
      <c r="R37" s="286">
        <v>26.429769552</v>
      </c>
      <c r="S37" s="286">
        <v>33.960228796999992</v>
      </c>
      <c r="T37" s="286">
        <v>52.182512833000011</v>
      </c>
      <c r="U37" s="286">
        <v>40.587901075918033</v>
      </c>
      <c r="V37" s="286">
        <v>38.267448879943004</v>
      </c>
      <c r="W37" s="286">
        <v>40.048607956222</v>
      </c>
      <c r="X37" s="286">
        <v>135.71334629400025</v>
      </c>
      <c r="Y37" s="286">
        <v>44.316927107999966</v>
      </c>
    </row>
    <row r="38" spans="1:25" ht="18" customHeight="1">
      <c r="A38" s="247" t="s">
        <v>17</v>
      </c>
      <c r="B38" s="283">
        <v>3.6958494673431206</v>
      </c>
      <c r="C38" s="283">
        <v>3.0113526889747324</v>
      </c>
      <c r="D38" s="283">
        <v>6.6229204627844789</v>
      </c>
      <c r="E38" s="283">
        <v>6.1055334779440669</v>
      </c>
      <c r="F38" s="283">
        <v>16.810823889892241</v>
      </c>
      <c r="G38" s="283">
        <v>22.253123345496071</v>
      </c>
      <c r="H38" s="283">
        <v>19.852689723940653</v>
      </c>
      <c r="I38" s="283">
        <v>16.120673342983952</v>
      </c>
      <c r="J38" s="283">
        <v>16.464044809713609</v>
      </c>
      <c r="K38" s="283">
        <v>12.668597901093097</v>
      </c>
      <c r="L38" s="283">
        <v>0.73980735830377997</v>
      </c>
      <c r="M38" s="283">
        <v>33.219619316574303</v>
      </c>
      <c r="N38" s="283">
        <v>32.341999999999999</v>
      </c>
      <c r="O38" s="283">
        <v>67.864660000000001</v>
      </c>
      <c r="P38" s="283">
        <v>55.81165</v>
      </c>
      <c r="Q38" s="283">
        <v>48.102025921000092</v>
      </c>
      <c r="R38" s="286">
        <v>35.899513442000007</v>
      </c>
      <c r="S38" s="286">
        <v>53.747569291999973</v>
      </c>
      <c r="T38" s="286">
        <v>54.245173473999998</v>
      </c>
      <c r="U38" s="286">
        <v>74.627843617335785</v>
      </c>
      <c r="V38" s="286">
        <v>38.865727145999983</v>
      </c>
      <c r="W38" s="286">
        <v>53.131550033999993</v>
      </c>
      <c r="X38" s="286">
        <v>47.818587768000008</v>
      </c>
      <c r="Y38" s="286">
        <v>53.650954817000049</v>
      </c>
    </row>
    <row r="39" spans="1:25" ht="18" customHeight="1">
      <c r="A39" s="247" t="s">
        <v>4</v>
      </c>
      <c r="B39" s="283">
        <v>2.5403433490665699E-2</v>
      </c>
      <c r="C39" s="283">
        <v>5.233753012393261E-4</v>
      </c>
      <c r="D39" s="283">
        <v>7.212674887259779E-2</v>
      </c>
      <c r="E39" s="283">
        <v>0.1029481025202033</v>
      </c>
      <c r="F39" s="283">
        <v>0.40891536289579661</v>
      </c>
      <c r="G39" s="283">
        <v>0</v>
      </c>
      <c r="H39" s="283">
        <v>0.10882207649412226</v>
      </c>
      <c r="I39" s="283">
        <v>1.3607514560173979</v>
      </c>
      <c r="J39" s="283">
        <v>10.725156314838902</v>
      </c>
      <c r="K39" s="283">
        <v>0.10028436032232195</v>
      </c>
      <c r="L39" s="283">
        <v>6.8682829898474304E-3</v>
      </c>
      <c r="M39" s="283">
        <v>0.49604262999487903</v>
      </c>
      <c r="N39" s="283">
        <v>0.14886999999999997</v>
      </c>
      <c r="O39" s="283">
        <v>0.46312000000000003</v>
      </c>
      <c r="P39" s="283">
        <v>1.8290000000000001E-2</v>
      </c>
      <c r="Q39" s="283">
        <v>0.20715899300000001</v>
      </c>
      <c r="R39" s="286">
        <v>8.9088398000000013E-2</v>
      </c>
      <c r="S39" s="286">
        <v>1.274812805</v>
      </c>
      <c r="T39" s="286">
        <v>0.22685322300000002</v>
      </c>
      <c r="U39" s="286">
        <v>4.7609518339999992</v>
      </c>
      <c r="V39" s="286">
        <v>4.5344995999999992E-2</v>
      </c>
      <c r="W39" s="286">
        <v>0.2926409450000001</v>
      </c>
      <c r="X39" s="286">
        <v>0.47284824399999992</v>
      </c>
      <c r="Y39" s="286">
        <v>0.35873995700000016</v>
      </c>
    </row>
    <row r="40" spans="1:25" ht="18" customHeight="1">
      <c r="A40" s="247" t="s">
        <v>3</v>
      </c>
      <c r="B40" s="283">
        <v>713.35818554224772</v>
      </c>
      <c r="C40" s="283">
        <v>668.44030853286597</v>
      </c>
      <c r="D40" s="283">
        <v>631.02146230284052</v>
      </c>
      <c r="E40" s="283">
        <v>846.92868768968776</v>
      </c>
      <c r="F40" s="283">
        <v>975.8150707228815</v>
      </c>
      <c r="G40" s="283">
        <v>1067.0164319696987</v>
      </c>
      <c r="H40" s="283">
        <v>1054.2361635642346</v>
      </c>
      <c r="I40" s="283">
        <v>1355.0330520269599</v>
      </c>
      <c r="J40" s="283">
        <v>1236.928257106197</v>
      </c>
      <c r="K40" s="283">
        <v>1334.8317921243129</v>
      </c>
      <c r="L40" s="283">
        <v>2395.6983958657097</v>
      </c>
      <c r="M40" s="283">
        <v>2124.3572402463601</v>
      </c>
      <c r="N40" s="283">
        <v>2367.0345965708402</v>
      </c>
      <c r="O40" s="283">
        <v>3298.8800311668101</v>
      </c>
      <c r="P40" s="283">
        <v>2880.78752158923</v>
      </c>
      <c r="Q40" s="283">
        <v>2400.0052424064311</v>
      </c>
      <c r="R40" s="286">
        <v>1597.7091845195837</v>
      </c>
      <c r="S40" s="286">
        <v>1664.9020818519641</v>
      </c>
      <c r="T40" s="286">
        <v>2192.3601231233988</v>
      </c>
      <c r="U40" s="286">
        <v>2139.3273676526765</v>
      </c>
      <c r="V40" s="286">
        <v>2005.9473564467326</v>
      </c>
      <c r="W40" s="286">
        <v>2307.1732182623564</v>
      </c>
      <c r="X40" s="286">
        <v>2289.9348353712371</v>
      </c>
      <c r="Y40" s="286">
        <v>2341.4771125826073</v>
      </c>
    </row>
    <row r="41" spans="1:25" ht="18" customHeight="1">
      <c r="A41" s="247" t="s">
        <v>431</v>
      </c>
      <c r="B41" s="283">
        <v>1.9350922883261821</v>
      </c>
      <c r="C41" s="283">
        <v>0.57410505278870139</v>
      </c>
      <c r="D41" s="283">
        <v>1.2012890494942803</v>
      </c>
      <c r="E41" s="283">
        <v>1.6738367392907776</v>
      </c>
      <c r="F41" s="283">
        <v>3.4499013281604336</v>
      </c>
      <c r="G41" s="283">
        <v>4.3617964268722771</v>
      </c>
      <c r="H41" s="283">
        <v>6.3213502649048499</v>
      </c>
      <c r="I41" s="283">
        <v>10.27994381244056</v>
      </c>
      <c r="J41" s="283">
        <v>8.1409008404538863</v>
      </c>
      <c r="K41" s="283">
        <v>13.564588300130859</v>
      </c>
      <c r="L41" s="283">
        <v>1.0209971564707501</v>
      </c>
      <c r="M41" s="283">
        <v>25.612362165510898</v>
      </c>
      <c r="N41" s="283">
        <v>25.64395</v>
      </c>
      <c r="O41" s="283">
        <v>22.161210000000001</v>
      </c>
      <c r="P41" s="283">
        <v>25.793900000000001</v>
      </c>
      <c r="Q41" s="283">
        <v>12.364486386381717</v>
      </c>
      <c r="R41" s="286">
        <v>7.8086815620000012</v>
      </c>
      <c r="S41" s="286">
        <v>4.9694261260000019</v>
      </c>
      <c r="T41" s="286">
        <v>8.720879226000001</v>
      </c>
      <c r="U41" s="286">
        <v>16.935446994999996</v>
      </c>
      <c r="V41" s="286">
        <v>12.275608024999983</v>
      </c>
      <c r="W41" s="286">
        <v>83.960699121363248</v>
      </c>
      <c r="X41" s="286">
        <v>59.572233675000035</v>
      </c>
      <c r="Y41" s="286">
        <v>51.367326026999969</v>
      </c>
    </row>
    <row r="42" spans="1:25" ht="18" customHeight="1">
      <c r="A42" s="247" t="s">
        <v>1</v>
      </c>
      <c r="B42" s="283">
        <v>0.37983510709384222</v>
      </c>
      <c r="C42" s="283">
        <v>1.8282930494535093E-2</v>
      </c>
      <c r="D42" s="283">
        <v>0.135681073028636</v>
      </c>
      <c r="E42" s="283">
        <v>7.5809947138838277E-2</v>
      </c>
      <c r="F42" s="283">
        <v>0.67685308357778851</v>
      </c>
      <c r="G42" s="283">
        <v>2.9834183212075409</v>
      </c>
      <c r="H42" s="283">
        <v>1.2654932324288457</v>
      </c>
      <c r="I42" s="283">
        <v>1.0171112474344988</v>
      </c>
      <c r="J42" s="283">
        <v>14.616525151517671</v>
      </c>
      <c r="K42" s="283">
        <v>3.7840880036501194</v>
      </c>
      <c r="L42" s="283">
        <v>0.35312548919511499</v>
      </c>
      <c r="M42" s="283">
        <v>22.102143044150701</v>
      </c>
      <c r="N42" s="283">
        <v>73.76388</v>
      </c>
      <c r="O42" s="283">
        <v>11.807840000000001</v>
      </c>
      <c r="P42" s="283">
        <v>24.890813999999999</v>
      </c>
      <c r="Q42" s="283">
        <v>7.7635892120000003</v>
      </c>
      <c r="R42" s="286">
        <v>8.5036924460000005</v>
      </c>
      <c r="S42" s="286">
        <v>7.8376763870000001</v>
      </c>
      <c r="T42" s="286">
        <v>9.3365422819999999</v>
      </c>
      <c r="U42" s="286">
        <v>17.046503519999998</v>
      </c>
      <c r="V42" s="286">
        <v>17.507844643000002</v>
      </c>
      <c r="W42" s="286">
        <v>24.597119234999933</v>
      </c>
      <c r="X42" s="286">
        <v>28.413230598999984</v>
      </c>
      <c r="Y42" s="286">
        <v>36.151663028000002</v>
      </c>
    </row>
    <row r="43" spans="1:25" ht="18" customHeight="1">
      <c r="A43" s="247" t="s">
        <v>23</v>
      </c>
      <c r="B43" s="283">
        <v>7.3024313067730704</v>
      </c>
      <c r="C43" s="283">
        <v>8.5435551854223117</v>
      </c>
      <c r="D43" s="283">
        <v>14.840331900551316</v>
      </c>
      <c r="E43" s="283">
        <v>9.5351951536043824</v>
      </c>
      <c r="F43" s="283">
        <v>9.5532460665346726</v>
      </c>
      <c r="G43" s="283">
        <v>16.963676388892285</v>
      </c>
      <c r="H43" s="283">
        <v>24.146082057340152</v>
      </c>
      <c r="I43" s="283">
        <v>12.438663468337486</v>
      </c>
      <c r="J43" s="283">
        <v>15.167040836992847</v>
      </c>
      <c r="K43" s="283">
        <v>7.7494937517056952</v>
      </c>
      <c r="L43" s="283">
        <v>2.3525666721474701</v>
      </c>
      <c r="M43" s="283">
        <v>20.9842731562583</v>
      </c>
      <c r="N43" s="283">
        <v>19.732959999999999</v>
      </c>
      <c r="O43" s="283">
        <v>50.932375709510801</v>
      </c>
      <c r="P43" s="283">
        <v>24.876863</v>
      </c>
      <c r="Q43" s="283">
        <v>94.350669328000023</v>
      </c>
      <c r="R43" s="286">
        <v>10.570179266000004</v>
      </c>
      <c r="S43" s="286">
        <v>11.936878544999999</v>
      </c>
      <c r="T43" s="286">
        <v>9.0887473690000018</v>
      </c>
      <c r="U43" s="286">
        <v>18.593190225000001</v>
      </c>
      <c r="V43" s="286">
        <v>17.75372194800001</v>
      </c>
      <c r="W43" s="286">
        <v>26.136523571999952</v>
      </c>
      <c r="X43" s="286">
        <v>32.25636015500001</v>
      </c>
      <c r="Y43" s="286">
        <v>29.436316756000007</v>
      </c>
    </row>
    <row r="45" spans="1:25" ht="18" customHeight="1">
      <c r="A45" s="242" t="s">
        <v>2939</v>
      </c>
    </row>
  </sheetData>
  <hyperlinks>
    <hyperlink ref="AA3" location="Content!A1" display="Back to content page" xr:uid="{00000000-0004-0000-1C00-000000000000}"/>
  </hyperlinks>
  <pageMargins left="0.7" right="0.7" top="0.75" bottom="0.75" header="0.3" footer="0.3"/>
  <pageSetup orientation="landscape" r:id="rId1"/>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6294D-06EC-4D28-9097-1B6A5BDD66D4}">
  <dimension ref="A1:AK26"/>
  <sheetViews>
    <sheetView workbookViewId="0">
      <selection activeCell="B5" sqref="B5:AI20"/>
    </sheetView>
  </sheetViews>
  <sheetFormatPr defaultRowHeight="14.4"/>
  <cols>
    <col min="1" max="1" width="35.21875" customWidth="1"/>
  </cols>
  <sheetData>
    <row r="1" spans="1:37">
      <c r="A1" s="18" t="s">
        <v>3196</v>
      </c>
    </row>
    <row r="4" spans="1:37">
      <c r="A4" s="92" t="s">
        <v>26</v>
      </c>
      <c r="B4" s="117">
        <v>1990</v>
      </c>
      <c r="C4" s="117">
        <v>1991</v>
      </c>
      <c r="D4" s="117">
        <v>1992</v>
      </c>
      <c r="E4" s="117">
        <v>1993</v>
      </c>
      <c r="F4" s="117">
        <v>1994</v>
      </c>
      <c r="G4" s="117">
        <v>1995</v>
      </c>
      <c r="H4" s="117">
        <v>1996</v>
      </c>
      <c r="I4" s="117">
        <v>1997</v>
      </c>
      <c r="J4" s="117">
        <v>1998</v>
      </c>
      <c r="K4" s="117">
        <v>1999</v>
      </c>
      <c r="L4" s="117">
        <v>2000</v>
      </c>
      <c r="M4" s="117">
        <v>2001</v>
      </c>
      <c r="N4" s="117">
        <v>2002</v>
      </c>
      <c r="O4" s="117">
        <v>2003</v>
      </c>
      <c r="P4" s="117">
        <v>2004</v>
      </c>
      <c r="Q4" s="117">
        <v>2005</v>
      </c>
      <c r="R4" s="117">
        <v>2006</v>
      </c>
      <c r="S4" s="117">
        <v>2007</v>
      </c>
      <c r="T4" s="117">
        <v>2008</v>
      </c>
      <c r="U4" s="117">
        <v>2009</v>
      </c>
      <c r="V4" s="117">
        <v>2010</v>
      </c>
      <c r="W4" s="117">
        <v>2011</v>
      </c>
      <c r="X4" s="117">
        <v>2012</v>
      </c>
      <c r="Y4" s="117">
        <v>2013</v>
      </c>
      <c r="Z4" s="117">
        <v>2014</v>
      </c>
      <c r="AA4" s="117">
        <v>2015</v>
      </c>
      <c r="AB4" s="117">
        <v>2016</v>
      </c>
      <c r="AC4" s="117">
        <v>2017</v>
      </c>
      <c r="AD4" s="117">
        <v>2018</v>
      </c>
      <c r="AE4" s="117">
        <v>2019</v>
      </c>
      <c r="AF4" s="117">
        <v>2020</v>
      </c>
      <c r="AG4" s="117">
        <v>2021</v>
      </c>
      <c r="AH4" s="117">
        <v>2022</v>
      </c>
      <c r="AI4" s="117">
        <v>2023</v>
      </c>
      <c r="AK4" s="1" t="s">
        <v>528</v>
      </c>
    </row>
    <row r="5" spans="1:37">
      <c r="A5" s="92" t="s">
        <v>13</v>
      </c>
      <c r="B5" s="531">
        <v>0.29160000000000003</v>
      </c>
      <c r="C5" s="531">
        <v>0.24490000000000001</v>
      </c>
      <c r="D5" s="531">
        <v>0.1726</v>
      </c>
      <c r="E5" s="531">
        <v>0.12520000000000001</v>
      </c>
      <c r="F5" s="531">
        <v>0.17499999999999999</v>
      </c>
      <c r="G5" s="531">
        <v>0.1719</v>
      </c>
      <c r="H5" s="531">
        <v>0.1971</v>
      </c>
      <c r="I5" s="531">
        <v>0.41660000000000003</v>
      </c>
      <c r="J5" s="531">
        <v>0.3851</v>
      </c>
      <c r="K5" s="531">
        <v>0.62109999999999999</v>
      </c>
      <c r="L5" s="531">
        <v>0.72850000000000004</v>
      </c>
      <c r="M5" s="531">
        <v>0.8206</v>
      </c>
      <c r="N5" s="531">
        <v>0.8206</v>
      </c>
      <c r="O5" s="531">
        <v>1.0275000000000001</v>
      </c>
      <c r="P5" s="531">
        <v>0.66269999999999996</v>
      </c>
      <c r="Q5" s="531">
        <v>0.59719999999999995</v>
      </c>
      <c r="R5" s="531">
        <v>0.64190000000000003</v>
      </c>
      <c r="S5" s="531">
        <v>1.0082</v>
      </c>
      <c r="T5" s="531">
        <v>1.2534000000000001</v>
      </c>
      <c r="U5" s="531">
        <v>2.2292999999999998</v>
      </c>
      <c r="V5" s="531">
        <v>2.3656999999999999</v>
      </c>
      <c r="W5" s="531">
        <v>2.2262</v>
      </c>
      <c r="X5" s="531">
        <v>2.4765999999999999</v>
      </c>
      <c r="Y5" s="531">
        <v>3.8599000000000001</v>
      </c>
      <c r="Z5" s="531">
        <v>5.5141</v>
      </c>
      <c r="AA5" s="531">
        <v>5.9131999999999998</v>
      </c>
      <c r="AB5" s="531">
        <v>4.0053999999999998</v>
      </c>
      <c r="AC5" s="531">
        <v>3.879</v>
      </c>
      <c r="AD5" s="531">
        <v>3.4527999999999999</v>
      </c>
      <c r="AE5" s="531">
        <v>4.4683000000000002</v>
      </c>
      <c r="AF5" s="531">
        <v>3.5613000000000001</v>
      </c>
      <c r="AG5" s="531">
        <v>4.0378999999999996</v>
      </c>
      <c r="AH5" s="531">
        <v>4.4702000000000002</v>
      </c>
      <c r="AI5" s="531">
        <v>4.5446</v>
      </c>
    </row>
    <row r="6" spans="1:37">
      <c r="A6" s="92" t="s">
        <v>12</v>
      </c>
      <c r="B6" s="531">
        <v>1.5232000000000001</v>
      </c>
      <c r="C6" s="531">
        <v>1.4035</v>
      </c>
      <c r="D6" s="531">
        <v>1.6483000000000001</v>
      </c>
      <c r="E6" s="531">
        <v>1.6400999999999999</v>
      </c>
      <c r="F6" s="531">
        <v>1.6581999999999999</v>
      </c>
      <c r="G6" s="531">
        <v>1.7501</v>
      </c>
      <c r="H6" s="531">
        <v>1.3149</v>
      </c>
      <c r="I6" s="531">
        <v>1.4028</v>
      </c>
      <c r="J6" s="531">
        <v>1.3158000000000001</v>
      </c>
      <c r="K6" s="531">
        <v>1.6605000000000001</v>
      </c>
      <c r="L6" s="531">
        <v>1.6605000000000001</v>
      </c>
      <c r="M6" s="531">
        <v>1.2443</v>
      </c>
      <c r="N6" s="531">
        <v>1.3109</v>
      </c>
      <c r="O6" s="531">
        <v>1.3734</v>
      </c>
      <c r="P6" s="531">
        <v>1.6125</v>
      </c>
      <c r="Q6" s="531">
        <v>1.6781999999999999</v>
      </c>
      <c r="R6" s="531">
        <v>1.2764</v>
      </c>
      <c r="S6" s="531">
        <v>1.0754999999999999</v>
      </c>
      <c r="T6" s="531">
        <v>1.0536000000000001</v>
      </c>
      <c r="U6" s="531">
        <v>0.93979999999999997</v>
      </c>
      <c r="V6" s="531">
        <v>0.56699999999999995</v>
      </c>
      <c r="W6" s="531">
        <v>1.0718000000000001</v>
      </c>
      <c r="X6" s="531">
        <v>0.48309999999999997</v>
      </c>
      <c r="Y6" s="531">
        <v>2.3161999999999998</v>
      </c>
      <c r="Z6" s="531">
        <v>3.7511999999999999</v>
      </c>
      <c r="AA6" s="531">
        <v>3.8144</v>
      </c>
      <c r="AB6" s="531">
        <v>3.6227</v>
      </c>
      <c r="AC6" s="531">
        <v>4.2847</v>
      </c>
      <c r="AD6" s="531">
        <v>4.7877999999999998</v>
      </c>
      <c r="AE6" s="531">
        <v>4.0669000000000004</v>
      </c>
      <c r="AF6" s="531">
        <v>2.9483000000000001</v>
      </c>
      <c r="AG6" s="531">
        <v>3.3506</v>
      </c>
      <c r="AH6" s="531">
        <v>3.8005</v>
      </c>
      <c r="AI6" s="531">
        <v>3.8485999999999998</v>
      </c>
    </row>
    <row r="7" spans="1:37">
      <c r="A7" s="92" t="s">
        <v>483</v>
      </c>
      <c r="B7" s="531">
        <v>1.03E-2</v>
      </c>
      <c r="C7" s="531">
        <v>1.2800000000000001E-2</v>
      </c>
      <c r="D7" s="531">
        <v>1.0200000000000001E-2</v>
      </c>
      <c r="E7" s="531">
        <v>0.01</v>
      </c>
      <c r="F7" s="531">
        <v>9.5999999999999992E-3</v>
      </c>
      <c r="G7" s="531">
        <v>9.7000000000000003E-3</v>
      </c>
      <c r="H7" s="531">
        <v>1.03E-2</v>
      </c>
      <c r="I7" s="531">
        <v>0.01</v>
      </c>
      <c r="J7" s="531">
        <v>1.41E-2</v>
      </c>
      <c r="K7" s="531">
        <v>1.38E-2</v>
      </c>
      <c r="L7" s="531">
        <v>2.3900000000000001E-2</v>
      </c>
      <c r="M7" s="531">
        <v>2.63E-2</v>
      </c>
      <c r="N7" s="531">
        <v>2.7E-2</v>
      </c>
      <c r="O7" s="531">
        <v>3.4099999999999998E-2</v>
      </c>
      <c r="P7" s="531">
        <v>3.5700000000000003E-2</v>
      </c>
      <c r="Q7" s="531">
        <v>3.4500000000000003E-2</v>
      </c>
      <c r="R7" s="531">
        <v>4.0300000000000002E-2</v>
      </c>
      <c r="S7" s="531">
        <v>2.4299999999999999E-2</v>
      </c>
      <c r="T7" s="531">
        <v>2.35E-2</v>
      </c>
      <c r="U7" s="531">
        <v>3.0099999999999998E-2</v>
      </c>
      <c r="V7" s="531">
        <v>3.4500000000000003E-2</v>
      </c>
      <c r="W7" s="531">
        <v>3.1399999999999997E-2</v>
      </c>
      <c r="X7" s="531">
        <v>3.2000000000000001E-2</v>
      </c>
      <c r="Y7" s="531">
        <v>4.1300000000000003E-2</v>
      </c>
      <c r="Z7" s="531">
        <v>3.6999999999999998E-2</v>
      </c>
      <c r="AA7" s="531">
        <v>4.1099999999999998E-2</v>
      </c>
      <c r="AB7" s="531">
        <v>4.7699999999999999E-2</v>
      </c>
      <c r="AC7" s="531">
        <v>5.7799999999999997E-2</v>
      </c>
      <c r="AD7" s="531">
        <v>6.4399999999999999E-2</v>
      </c>
      <c r="AE7" s="531">
        <v>6.4600000000000005E-2</v>
      </c>
      <c r="AF7" s="531">
        <v>6.6400000000000001E-2</v>
      </c>
      <c r="AG7" s="531">
        <v>6.7400000000000002E-2</v>
      </c>
      <c r="AH7" s="531">
        <v>6.25E-2</v>
      </c>
      <c r="AI7" s="531">
        <v>6.25E-2</v>
      </c>
    </row>
    <row r="8" spans="1:37">
      <c r="A8" s="92" t="s">
        <v>89</v>
      </c>
      <c r="B8" s="531">
        <v>2.5600000000000001E-2</v>
      </c>
      <c r="C8" s="531">
        <v>2.23E-2</v>
      </c>
      <c r="D8" s="531">
        <v>1.9099999999999999E-2</v>
      </c>
      <c r="E8" s="531">
        <v>1.5900000000000001E-2</v>
      </c>
      <c r="F8" s="531">
        <v>2.2200000000000001E-2</v>
      </c>
      <c r="G8" s="531">
        <v>2.2200000000000001E-2</v>
      </c>
      <c r="H8" s="531">
        <v>2.2200000000000001E-2</v>
      </c>
      <c r="I8" s="531">
        <v>2.2200000000000001E-2</v>
      </c>
      <c r="J8" s="531">
        <v>2.2200000000000001E-2</v>
      </c>
      <c r="K8" s="531">
        <v>2.2200000000000001E-2</v>
      </c>
      <c r="L8" s="531">
        <v>3.2000000000000002E-3</v>
      </c>
      <c r="M8" s="531">
        <v>6.4000000000000003E-3</v>
      </c>
      <c r="N8" s="531">
        <v>6.4000000000000003E-3</v>
      </c>
      <c r="O8" s="531">
        <v>6.4000000000000003E-3</v>
      </c>
      <c r="P8" s="531">
        <v>6.4000000000000003E-3</v>
      </c>
      <c r="Q8" s="531">
        <v>6.4000000000000003E-3</v>
      </c>
      <c r="R8" s="531">
        <v>2.9499999999999998E-2</v>
      </c>
      <c r="S8" s="531">
        <v>5.2600000000000001E-2</v>
      </c>
      <c r="T8" s="531">
        <v>5.8999999999999997E-2</v>
      </c>
      <c r="U8" s="531">
        <v>5.2600000000000001E-2</v>
      </c>
      <c r="V8" s="531">
        <v>5.2600000000000001E-2</v>
      </c>
      <c r="W8" s="531">
        <v>5.2600000000000001E-2</v>
      </c>
      <c r="X8" s="531">
        <v>3.2000000000000002E-3</v>
      </c>
      <c r="Y8" s="531">
        <v>3.2000000000000002E-3</v>
      </c>
      <c r="Z8" s="531">
        <v>7.1999999999999998E-3</v>
      </c>
      <c r="AA8" s="531">
        <v>1.1900000000000001E-2</v>
      </c>
      <c r="AB8" s="531">
        <v>1.03E-2</v>
      </c>
      <c r="AC8" s="531">
        <v>6.1999999999999998E-3</v>
      </c>
      <c r="AD8" s="531">
        <v>5.4999999999999997E-3</v>
      </c>
      <c r="AE8" s="531">
        <v>4.7999999999999996E-3</v>
      </c>
      <c r="AF8" s="531">
        <v>4.7000000000000002E-3</v>
      </c>
      <c r="AG8" s="531">
        <v>1.8E-3</v>
      </c>
      <c r="AH8" s="531">
        <v>2.0999999999999999E-3</v>
      </c>
      <c r="AI8" s="531">
        <v>2.2000000000000001E-3</v>
      </c>
    </row>
    <row r="9" spans="1:37">
      <c r="A9" s="92" t="s">
        <v>482</v>
      </c>
      <c r="B9" s="531">
        <v>0.26850000000000002</v>
      </c>
      <c r="C9" s="531">
        <v>0.24410000000000001</v>
      </c>
      <c r="D9" s="531">
        <v>0.20749999999999999</v>
      </c>
      <c r="E9" s="531">
        <v>0.10249999999999999</v>
      </c>
      <c r="F9" s="531">
        <v>9.7600000000000006E-2</v>
      </c>
      <c r="G9" s="531">
        <v>5.3699999999999998E-2</v>
      </c>
      <c r="H9" s="531">
        <v>4.8800000000000003E-2</v>
      </c>
      <c r="I9" s="531">
        <v>6.0999999999999999E-2</v>
      </c>
      <c r="J9" s="531">
        <v>6.0999999999999999E-2</v>
      </c>
      <c r="K9" s="531">
        <v>4.8800000000000003E-2</v>
      </c>
      <c r="L9" s="531">
        <v>0.16350000000000001</v>
      </c>
      <c r="M9" s="531">
        <v>0.16600000000000001</v>
      </c>
      <c r="N9" s="531">
        <v>0.2172</v>
      </c>
      <c r="O9" s="531">
        <v>0.20749999999999999</v>
      </c>
      <c r="P9" s="531">
        <v>0.2099</v>
      </c>
      <c r="Q9" s="531">
        <v>0.2026</v>
      </c>
      <c r="R9" s="531">
        <v>0.20749999999999999</v>
      </c>
      <c r="S9" s="531">
        <v>0.2172</v>
      </c>
      <c r="T9" s="531">
        <v>0.22209999999999999</v>
      </c>
      <c r="U9" s="531">
        <v>0.22209999999999999</v>
      </c>
      <c r="V9" s="531">
        <v>7.5700000000000003E-2</v>
      </c>
      <c r="W9" s="531">
        <v>3.9100000000000003E-2</v>
      </c>
      <c r="X9" s="531">
        <v>5.3699999999999998E-2</v>
      </c>
      <c r="Y9" s="531">
        <v>4.8800000000000003E-2</v>
      </c>
      <c r="Z9" s="531">
        <v>5.1299999999999998E-2</v>
      </c>
      <c r="AA9" s="531">
        <v>4.3900000000000002E-2</v>
      </c>
      <c r="AB9" s="531">
        <v>5.8599999999999999E-2</v>
      </c>
      <c r="AC9" s="531">
        <v>4.2900000000000001E-2</v>
      </c>
      <c r="AD9" s="531">
        <v>4.2900000000000001E-2</v>
      </c>
      <c r="AE9" s="531">
        <v>8.2000000000000003E-2</v>
      </c>
      <c r="AF9" s="531">
        <v>8.0699999999999994E-2</v>
      </c>
      <c r="AG9" s="531">
        <v>8.7099999999999997E-2</v>
      </c>
      <c r="AH9" s="531">
        <v>9.8900000000000002E-2</v>
      </c>
      <c r="AI9" s="531">
        <v>0.10009999999999999</v>
      </c>
    </row>
    <row r="10" spans="1:37">
      <c r="A10" s="92" t="s">
        <v>11</v>
      </c>
      <c r="B10" s="531">
        <v>2.8299999999999999E-2</v>
      </c>
      <c r="C10" s="531">
        <v>3.6299999999999999E-2</v>
      </c>
      <c r="D10" s="531">
        <v>2.9000000000000001E-2</v>
      </c>
      <c r="E10" s="531">
        <v>2.81E-2</v>
      </c>
      <c r="F10" s="531">
        <v>2.9700000000000001E-2</v>
      </c>
      <c r="G10" s="531">
        <v>2.9700000000000001E-2</v>
      </c>
      <c r="H10" s="531">
        <v>3.1600000000000003E-2</v>
      </c>
      <c r="I10" s="531">
        <v>3.0800000000000001E-2</v>
      </c>
      <c r="J10" s="531">
        <v>3.3399999999999999E-2</v>
      </c>
      <c r="K10" s="531">
        <v>3.2800000000000003E-2</v>
      </c>
      <c r="L10" s="531">
        <v>9.3299999999999994E-2</v>
      </c>
      <c r="M10" s="531">
        <v>9.9099999999999994E-2</v>
      </c>
      <c r="N10" s="531">
        <v>0.10390000000000001</v>
      </c>
      <c r="O10" s="531">
        <v>0.1024</v>
      </c>
      <c r="P10" s="531">
        <v>0.10349999999999999</v>
      </c>
      <c r="Q10" s="531">
        <v>0.1037</v>
      </c>
      <c r="R10" s="531">
        <v>0.1032</v>
      </c>
      <c r="S10" s="531">
        <v>0.1221</v>
      </c>
      <c r="T10" s="531">
        <v>9.6600000000000005E-2</v>
      </c>
      <c r="U10" s="531">
        <v>0.1167</v>
      </c>
      <c r="V10" s="531">
        <v>0.1157</v>
      </c>
      <c r="W10" s="531">
        <v>0.1216</v>
      </c>
      <c r="X10" s="531">
        <v>0.1273</v>
      </c>
      <c r="Y10" s="531">
        <v>0.13789999999999999</v>
      </c>
      <c r="Z10" s="531">
        <v>0.14410000000000001</v>
      </c>
      <c r="AA10" s="531">
        <v>0.14360000000000001</v>
      </c>
      <c r="AB10" s="531">
        <v>0.157</v>
      </c>
      <c r="AC10" s="531">
        <v>0.15970000000000001</v>
      </c>
      <c r="AD10" s="531">
        <v>0.1593</v>
      </c>
      <c r="AE10" s="531">
        <v>0.14979999999999999</v>
      </c>
      <c r="AF10" s="531">
        <v>0.15390000000000001</v>
      </c>
      <c r="AG10" s="531">
        <v>0.15640000000000001</v>
      </c>
      <c r="AH10" s="531">
        <v>0.16839999999999999</v>
      </c>
      <c r="AI10" s="531">
        <v>0.1736</v>
      </c>
    </row>
    <row r="11" spans="1:37">
      <c r="A11" s="92" t="s">
        <v>10</v>
      </c>
      <c r="B11" s="531">
        <v>0.1925</v>
      </c>
      <c r="C11" s="531">
        <v>0.19889999999999999</v>
      </c>
      <c r="D11" s="531">
        <v>0.1925</v>
      </c>
      <c r="E11" s="531">
        <v>0.1925</v>
      </c>
      <c r="F11" s="531">
        <v>0.19889999999999999</v>
      </c>
      <c r="G11" s="531">
        <v>0.2276</v>
      </c>
      <c r="H11" s="531">
        <v>0.1154</v>
      </c>
      <c r="I11" s="531">
        <v>0.19239999999999999</v>
      </c>
      <c r="J11" s="531">
        <v>0.28210000000000002</v>
      </c>
      <c r="K11" s="531">
        <v>0.2787</v>
      </c>
      <c r="L11" s="531">
        <v>0.3493</v>
      </c>
      <c r="M11" s="531">
        <v>0.33650000000000002</v>
      </c>
      <c r="N11" s="531">
        <v>0.27889999999999998</v>
      </c>
      <c r="O11" s="531">
        <v>0.37180000000000002</v>
      </c>
      <c r="P11" s="531">
        <v>0.375</v>
      </c>
      <c r="Q11" s="531">
        <v>0.36230000000000001</v>
      </c>
      <c r="R11" s="531">
        <v>0.37509999999999999</v>
      </c>
      <c r="S11" s="531">
        <v>0.35580000000000001</v>
      </c>
      <c r="T11" s="531">
        <v>0.41870000000000002</v>
      </c>
      <c r="U11" s="531">
        <v>0.37690000000000001</v>
      </c>
      <c r="V11" s="531">
        <v>0.44979999999999998</v>
      </c>
      <c r="W11" s="531">
        <v>0.64849999999999997</v>
      </c>
      <c r="X11" s="531">
        <v>0.97119999999999995</v>
      </c>
      <c r="Y11" s="531">
        <v>1.0932999999999999</v>
      </c>
      <c r="Z11" s="531">
        <v>1.1207</v>
      </c>
      <c r="AA11" s="531">
        <v>1.3313999999999999</v>
      </c>
      <c r="AB11" s="531">
        <v>1.2310000000000001</v>
      </c>
      <c r="AC11" s="531">
        <v>1.4153</v>
      </c>
      <c r="AD11" s="531">
        <v>1.262</v>
      </c>
      <c r="AE11" s="531">
        <v>1.524</v>
      </c>
      <c r="AF11" s="531">
        <v>1.2159</v>
      </c>
      <c r="AG11" s="531">
        <v>1.6548</v>
      </c>
      <c r="AH11" s="531">
        <v>1.6245000000000001</v>
      </c>
      <c r="AI11" s="531">
        <v>1.6924999999999999</v>
      </c>
    </row>
    <row r="12" spans="1:37">
      <c r="A12" s="92" t="s">
        <v>9</v>
      </c>
      <c r="B12" s="531">
        <v>8.9200000000000002E-2</v>
      </c>
      <c r="C12" s="531">
        <v>0.14369999999999999</v>
      </c>
      <c r="D12" s="531">
        <v>0.29849999999999999</v>
      </c>
      <c r="E12" s="531">
        <v>0.29320000000000002</v>
      </c>
      <c r="F12" s="531">
        <v>0.29799999999999999</v>
      </c>
      <c r="G12" s="531">
        <v>0.30449999999999999</v>
      </c>
      <c r="H12" s="531">
        <v>0.40699999999999997</v>
      </c>
      <c r="I12" s="531">
        <v>0.6</v>
      </c>
      <c r="J12" s="531">
        <v>0.74170000000000003</v>
      </c>
      <c r="K12" s="531">
        <v>0.74409999999999998</v>
      </c>
      <c r="L12" s="531">
        <v>0.99729999999999996</v>
      </c>
      <c r="M12" s="531">
        <v>1.0501</v>
      </c>
      <c r="N12" s="531">
        <v>1.0154000000000001</v>
      </c>
      <c r="O12" s="531">
        <v>1.0511999999999999</v>
      </c>
      <c r="P12" s="531">
        <v>0.93420000000000003</v>
      </c>
      <c r="Q12" s="531">
        <v>1.3628</v>
      </c>
      <c r="R12" s="531">
        <v>1.4967999999999999</v>
      </c>
      <c r="S12" s="531">
        <v>1.7686999999999999</v>
      </c>
      <c r="T12" s="531">
        <v>1.8352999999999999</v>
      </c>
      <c r="U12" s="531">
        <v>1.754</v>
      </c>
      <c r="V12" s="531">
        <v>1.8977999999999999</v>
      </c>
      <c r="W12" s="531">
        <v>2.4243999999999999</v>
      </c>
      <c r="X12" s="531">
        <v>2.3914</v>
      </c>
      <c r="Y12" s="531">
        <v>2.4256000000000002</v>
      </c>
      <c r="Z12" s="531">
        <v>2.2353000000000001</v>
      </c>
      <c r="AA12" s="531">
        <v>2.4771999999999998</v>
      </c>
      <c r="AB12" s="531">
        <v>2.4066999999999998</v>
      </c>
      <c r="AC12" s="531">
        <v>2.5125000000000002</v>
      </c>
      <c r="AD12" s="531">
        <v>2.6469999999999998</v>
      </c>
      <c r="AE12" s="531">
        <v>2.5569000000000002</v>
      </c>
      <c r="AF12" s="531">
        <v>2.2202999999999999</v>
      </c>
      <c r="AG12" s="531">
        <v>2.0345</v>
      </c>
      <c r="AH12" s="531">
        <v>1.5648</v>
      </c>
      <c r="AI12" s="531">
        <v>1.7155</v>
      </c>
    </row>
    <row r="13" spans="1:37">
      <c r="A13" s="92" t="s">
        <v>8</v>
      </c>
      <c r="B13" s="531">
        <v>0.43709999999999999</v>
      </c>
      <c r="C13" s="531">
        <v>0.48559999999999998</v>
      </c>
      <c r="D13" s="531">
        <v>0.498</v>
      </c>
      <c r="E13" s="531">
        <v>0.52780000000000005</v>
      </c>
      <c r="F13" s="531">
        <v>0.5988</v>
      </c>
      <c r="G13" s="531">
        <v>0.63500000000000001</v>
      </c>
      <c r="H13" s="531">
        <v>0.69199999999999995</v>
      </c>
      <c r="I13" s="531">
        <v>0.7087</v>
      </c>
      <c r="J13" s="531">
        <v>0.83709999999999996</v>
      </c>
      <c r="K13" s="531">
        <v>1.0221</v>
      </c>
      <c r="L13" s="531">
        <v>1.1571</v>
      </c>
      <c r="M13" s="531">
        <v>1.2642</v>
      </c>
      <c r="N13" s="531">
        <v>1.2859</v>
      </c>
      <c r="O13" s="531">
        <v>1.3794999999999999</v>
      </c>
      <c r="P13" s="531">
        <v>1.3976999999999999</v>
      </c>
      <c r="Q13" s="531">
        <v>1.5706</v>
      </c>
      <c r="R13" s="531">
        <v>1.8523000000000001</v>
      </c>
      <c r="S13" s="531">
        <v>1.9910000000000001</v>
      </c>
      <c r="T13" s="531">
        <v>2.0243000000000002</v>
      </c>
      <c r="U13" s="531">
        <v>2.0206</v>
      </c>
      <c r="V13" s="531">
        <v>2.2075999999999998</v>
      </c>
      <c r="W13" s="531">
        <v>2.1939000000000002</v>
      </c>
      <c r="X13" s="531">
        <v>2.2625999999999999</v>
      </c>
      <c r="Y13" s="531">
        <v>2.3454000000000002</v>
      </c>
      <c r="Z13" s="531">
        <v>2.4293</v>
      </c>
      <c r="AA13" s="531">
        <v>2.3914</v>
      </c>
      <c r="AB13" s="531">
        <v>2.4142000000000001</v>
      </c>
      <c r="AC13" s="531">
        <v>2.536</v>
      </c>
      <c r="AD13" s="531">
        <v>2.4689999999999999</v>
      </c>
      <c r="AE13" s="531">
        <v>2.4207999999999998</v>
      </c>
      <c r="AF13" s="531">
        <v>2.1903000000000001</v>
      </c>
      <c r="AG13" s="531">
        <v>2.4028</v>
      </c>
      <c r="AH13" s="531">
        <v>2.3144</v>
      </c>
      <c r="AI13" s="531">
        <v>2.4722</v>
      </c>
    </row>
    <row r="14" spans="1:37">
      <c r="A14" s="92" t="s">
        <v>6</v>
      </c>
      <c r="B14" s="531">
        <v>0.1113</v>
      </c>
      <c r="C14" s="531">
        <v>0.1255</v>
      </c>
      <c r="D14" s="531">
        <v>9.01E-2</v>
      </c>
      <c r="E14" s="531">
        <v>5.9400000000000001E-2</v>
      </c>
      <c r="F14" s="531">
        <v>2.5999999999999999E-2</v>
      </c>
      <c r="G14" s="531">
        <v>2.63E-2</v>
      </c>
      <c r="H14" s="531">
        <v>2.63E-2</v>
      </c>
      <c r="I14" s="531">
        <v>2.9600000000000001E-2</v>
      </c>
      <c r="J14" s="531">
        <v>2.0299999999999999E-2</v>
      </c>
      <c r="K14" s="531">
        <v>2.0500000000000001E-2</v>
      </c>
      <c r="L14" s="531">
        <v>4.65E-2</v>
      </c>
      <c r="M14" s="531">
        <v>4.7100000000000003E-2</v>
      </c>
      <c r="N14" s="531">
        <v>3.9899999999999998E-2</v>
      </c>
      <c r="O14" s="531">
        <v>3.39E-2</v>
      </c>
      <c r="P14" s="531">
        <v>3.7499999999999999E-2</v>
      </c>
      <c r="Q14" s="531">
        <v>1.7899999999999999E-2</v>
      </c>
      <c r="R14" s="531">
        <v>1.5100000000000001E-2</v>
      </c>
      <c r="S14" s="531">
        <v>8.9999999999999993E-3</v>
      </c>
      <c r="T14" s="531">
        <v>6.1000000000000004E-3</v>
      </c>
      <c r="U14" s="531">
        <v>8.6E-3</v>
      </c>
      <c r="V14" s="531">
        <v>1.09E-2</v>
      </c>
      <c r="W14" s="531">
        <v>4.9799999999999997E-2</v>
      </c>
      <c r="X14" s="531">
        <v>5.1799999999999999E-2</v>
      </c>
      <c r="Y14" s="531">
        <v>0.1008</v>
      </c>
      <c r="Z14" s="531">
        <v>0.10349999999999999</v>
      </c>
      <c r="AA14" s="531">
        <v>0.60019999999999996</v>
      </c>
      <c r="AB14" s="531">
        <v>1.6006</v>
      </c>
      <c r="AC14" s="531">
        <v>1.7264999999999999</v>
      </c>
      <c r="AD14" s="531">
        <v>1.4762</v>
      </c>
      <c r="AE14" s="531">
        <v>1.6112</v>
      </c>
      <c r="AF14" s="531">
        <v>1.4853000000000001</v>
      </c>
      <c r="AG14" s="531">
        <v>1.4948999999999999</v>
      </c>
      <c r="AH14" s="531">
        <v>1.5822000000000001</v>
      </c>
      <c r="AI14" s="531">
        <v>1.6267</v>
      </c>
    </row>
    <row r="15" spans="1:37">
      <c r="A15" s="92" t="s">
        <v>17</v>
      </c>
      <c r="B15" s="531">
        <v>0.33360000000000001</v>
      </c>
      <c r="C15" s="531">
        <v>6.59E-2</v>
      </c>
      <c r="D15" s="531">
        <v>3.2500000000000001E-2</v>
      </c>
      <c r="E15" s="531">
        <v>0.21340000000000001</v>
      </c>
      <c r="F15" s="531">
        <v>0.23150000000000001</v>
      </c>
      <c r="G15" s="531">
        <v>4.4400000000000002E-2</v>
      </c>
      <c r="H15" s="531">
        <v>4.3499999999999997E-2</v>
      </c>
      <c r="I15" s="531">
        <v>3.7100000000000001E-2</v>
      </c>
      <c r="J15" s="531">
        <v>4.6600000000000003E-2</v>
      </c>
      <c r="K15" s="531">
        <v>3.6400000000000002E-2</v>
      </c>
      <c r="L15" s="531">
        <v>6.4000000000000003E-3</v>
      </c>
      <c r="M15" s="531">
        <v>8.6E-3</v>
      </c>
      <c r="N15" s="531">
        <v>0</v>
      </c>
      <c r="O15" s="531">
        <v>1.72E-2</v>
      </c>
      <c r="P15" s="531">
        <v>5.4999999999999997E-3</v>
      </c>
      <c r="Q15" s="531">
        <v>4.2900000000000001E-2</v>
      </c>
      <c r="R15" s="531">
        <v>0.14749999999999999</v>
      </c>
      <c r="S15" s="531">
        <v>0.16869999999999999</v>
      </c>
      <c r="T15" s="531">
        <v>0.23760000000000001</v>
      </c>
      <c r="U15" s="531">
        <v>0.1086</v>
      </c>
      <c r="V15" s="531">
        <v>3.1300000000000001E-2</v>
      </c>
      <c r="W15" s="531">
        <v>1.9599999999999999E-2</v>
      </c>
      <c r="X15" s="531">
        <v>9.2299999999999993E-2</v>
      </c>
      <c r="Y15" s="531">
        <v>7.5999999999999998E-2</v>
      </c>
      <c r="Z15" s="531">
        <v>1.35E-2</v>
      </c>
      <c r="AA15" s="531">
        <v>3.8899999999999997E-2</v>
      </c>
      <c r="AB15" s="531">
        <v>8.3099999999999993E-2</v>
      </c>
      <c r="AC15" s="531">
        <v>9.0300000000000005E-2</v>
      </c>
      <c r="AD15" s="531">
        <v>2.8799999999999999E-2</v>
      </c>
      <c r="AE15" s="531">
        <v>6.8099999999999994E-2</v>
      </c>
      <c r="AF15" s="531">
        <v>8.5900000000000004E-2</v>
      </c>
      <c r="AG15" s="531">
        <v>5.5599999999999997E-2</v>
      </c>
      <c r="AH15" s="531">
        <v>6.3100000000000003E-2</v>
      </c>
      <c r="AI15" s="531">
        <v>6.3799999999999996E-2</v>
      </c>
    </row>
    <row r="16" spans="1:37">
      <c r="A16" s="92" t="s">
        <v>4</v>
      </c>
      <c r="B16" s="531">
        <v>7.1599999999999997E-2</v>
      </c>
      <c r="C16" s="531">
        <v>0.10390000000000001</v>
      </c>
      <c r="D16" s="531">
        <v>8.2600000000000007E-2</v>
      </c>
      <c r="E16" s="531">
        <v>8.3500000000000005E-2</v>
      </c>
      <c r="F16" s="531">
        <v>8.0299999999999996E-2</v>
      </c>
      <c r="G16" s="531">
        <v>8.3299999999999999E-2</v>
      </c>
      <c r="H16" s="531">
        <v>8.8700000000000001E-2</v>
      </c>
      <c r="I16" s="531">
        <v>9.1700000000000004E-2</v>
      </c>
      <c r="J16" s="531">
        <v>0.1036</v>
      </c>
      <c r="K16" s="531">
        <v>0.1017</v>
      </c>
      <c r="L16" s="531">
        <v>0.20300000000000001</v>
      </c>
      <c r="M16" s="531">
        <v>0.2301</v>
      </c>
      <c r="N16" s="531">
        <v>0.20669999999999999</v>
      </c>
      <c r="O16" s="531">
        <v>0.20200000000000001</v>
      </c>
      <c r="P16" s="531">
        <v>0.27279999999999999</v>
      </c>
      <c r="Q16" s="531">
        <v>0.2477</v>
      </c>
      <c r="R16" s="531">
        <v>0.2641</v>
      </c>
      <c r="S16" s="531">
        <v>0.19919999999999999</v>
      </c>
      <c r="T16" s="531">
        <v>0.2059</v>
      </c>
      <c r="U16" s="531">
        <v>0.23419999999999999</v>
      </c>
      <c r="V16" s="531">
        <v>0.20469999999999999</v>
      </c>
      <c r="W16" s="531">
        <v>0.1759</v>
      </c>
      <c r="X16" s="531">
        <v>0.1973</v>
      </c>
      <c r="Y16" s="531">
        <v>0.1918</v>
      </c>
      <c r="Z16" s="531">
        <v>0.22450000000000001</v>
      </c>
      <c r="AA16" s="531">
        <v>0.2394</v>
      </c>
      <c r="AB16" s="531">
        <v>0.26450000000000001</v>
      </c>
      <c r="AC16" s="531">
        <v>0.25750000000000001</v>
      </c>
      <c r="AD16" s="531">
        <v>0.2336</v>
      </c>
      <c r="AE16" s="531">
        <v>0.21820000000000001</v>
      </c>
      <c r="AF16" s="531">
        <v>0.22420000000000001</v>
      </c>
      <c r="AG16" s="531">
        <v>0.2278</v>
      </c>
      <c r="AH16" s="531">
        <v>0.2389</v>
      </c>
      <c r="AI16" s="531">
        <v>0.24540000000000001</v>
      </c>
    </row>
    <row r="17" spans="1:35">
      <c r="A17" s="92" t="s">
        <v>3</v>
      </c>
      <c r="B17" s="531">
        <v>143.45840000000001</v>
      </c>
      <c r="C17" s="531">
        <v>142.99459999999999</v>
      </c>
      <c r="D17" s="531">
        <v>145.2998</v>
      </c>
      <c r="E17" s="531">
        <v>155.65039999999999</v>
      </c>
      <c r="F17" s="531">
        <v>159.44290000000001</v>
      </c>
      <c r="G17" s="531">
        <v>167.15539999999999</v>
      </c>
      <c r="H17" s="531">
        <v>175.2047</v>
      </c>
      <c r="I17" s="531">
        <v>184.31710000000001</v>
      </c>
      <c r="J17" s="531">
        <v>192.07560000000001</v>
      </c>
      <c r="K17" s="531">
        <v>181.9607</v>
      </c>
      <c r="L17" s="531">
        <v>189.3922</v>
      </c>
      <c r="M17" s="531">
        <v>176.08109999999999</v>
      </c>
      <c r="N17" s="531">
        <v>180.3553</v>
      </c>
      <c r="O17" s="531">
        <v>200.35429999999999</v>
      </c>
      <c r="P17" s="531">
        <v>214.17779999999999</v>
      </c>
      <c r="Q17" s="531">
        <v>210.27189999999999</v>
      </c>
      <c r="R17" s="531">
        <v>212.8295</v>
      </c>
      <c r="S17" s="531">
        <v>219.85560000000001</v>
      </c>
      <c r="T17" s="531">
        <v>247.08750000000001</v>
      </c>
      <c r="U17" s="531">
        <v>228.0795</v>
      </c>
      <c r="V17" s="531">
        <v>242.75</v>
      </c>
      <c r="W17" s="531">
        <v>230.2842</v>
      </c>
      <c r="X17" s="531">
        <v>235.8871</v>
      </c>
      <c r="Y17" s="531">
        <v>238.43430000000001</v>
      </c>
      <c r="Z17" s="531">
        <v>249.93279999999999</v>
      </c>
      <c r="AA17" s="531">
        <v>229.9265</v>
      </c>
      <c r="AB17" s="531">
        <v>235.8398</v>
      </c>
      <c r="AC17" s="531">
        <v>225.04580000000001</v>
      </c>
      <c r="AD17" s="531">
        <v>233.28049999999999</v>
      </c>
      <c r="AE17" s="531">
        <v>253.68190000000001</v>
      </c>
      <c r="AF17" s="531">
        <v>215.51349999999999</v>
      </c>
      <c r="AG17" s="531">
        <v>214.67140000000001</v>
      </c>
      <c r="AH17" s="531">
        <v>205.34729999999999</v>
      </c>
      <c r="AI17" s="531">
        <v>193.7304</v>
      </c>
    </row>
    <row r="18" spans="1:35">
      <c r="A18" s="92" t="s">
        <v>431</v>
      </c>
      <c r="B18" s="531">
        <v>0.25030000000000002</v>
      </c>
      <c r="C18" s="531">
        <v>0.25030000000000002</v>
      </c>
      <c r="D18" s="531">
        <v>0.25030000000000002</v>
      </c>
      <c r="E18" s="531">
        <v>0.30930000000000002</v>
      </c>
      <c r="F18" s="531">
        <v>0.40050000000000002</v>
      </c>
      <c r="G18" s="531">
        <v>0.55069999999999997</v>
      </c>
      <c r="H18" s="531">
        <v>0.39329999999999998</v>
      </c>
      <c r="I18" s="531">
        <v>0.43930000000000002</v>
      </c>
      <c r="J18" s="531">
        <v>7.5999999999999998E-2</v>
      </c>
      <c r="K18" s="531">
        <v>0.14630000000000001</v>
      </c>
      <c r="L18" s="531">
        <v>0.32729999999999998</v>
      </c>
      <c r="M18" s="531">
        <v>0.15640000000000001</v>
      </c>
      <c r="N18" s="531">
        <v>0.1196</v>
      </c>
      <c r="O18" s="531">
        <v>0.11509999999999999</v>
      </c>
      <c r="P18" s="531">
        <v>1.2521</v>
      </c>
      <c r="Q18" s="531">
        <v>1.3535999999999999</v>
      </c>
      <c r="R18" s="531">
        <v>1.5865</v>
      </c>
      <c r="S18" s="531">
        <v>1.3849</v>
      </c>
      <c r="T18" s="531">
        <v>1.2358</v>
      </c>
      <c r="U18" s="531">
        <v>1.2038</v>
      </c>
      <c r="V18" s="531">
        <v>1.4717</v>
      </c>
      <c r="W18" s="531">
        <v>1.9172</v>
      </c>
      <c r="X18" s="531">
        <v>2.4908000000000001</v>
      </c>
      <c r="Y18" s="531">
        <v>2.8464</v>
      </c>
      <c r="Z18" s="531">
        <v>2.4214000000000002</v>
      </c>
      <c r="AA18" s="531">
        <v>2.9114</v>
      </c>
      <c r="AB18" s="531">
        <v>2.3294000000000001</v>
      </c>
      <c r="AC18" s="531">
        <v>2.4557000000000002</v>
      </c>
      <c r="AD18" s="531">
        <v>2.5842999999999998</v>
      </c>
      <c r="AE18" s="531">
        <v>2.6383999999999999</v>
      </c>
      <c r="AF18" s="531">
        <v>2.3323999999999998</v>
      </c>
      <c r="AG18" s="531">
        <v>2.7795000000000001</v>
      </c>
      <c r="AH18" s="531">
        <v>2.9620000000000002</v>
      </c>
      <c r="AI18" s="531">
        <v>3.0493000000000001</v>
      </c>
    </row>
    <row r="19" spans="1:35">
      <c r="A19" s="92" t="s">
        <v>1</v>
      </c>
      <c r="B19" s="531">
        <v>9.3100000000000002E-2</v>
      </c>
      <c r="C19" s="531">
        <v>9.1499999999999998E-2</v>
      </c>
      <c r="D19" s="531">
        <v>8.9099999999999999E-2</v>
      </c>
      <c r="E19" s="531">
        <v>9.2299999999999993E-2</v>
      </c>
      <c r="F19" s="531">
        <v>7.0699999999999999E-2</v>
      </c>
      <c r="G19" s="531">
        <v>5.8999999999999997E-2</v>
      </c>
      <c r="H19" s="531">
        <v>5.2600000000000001E-2</v>
      </c>
      <c r="I19" s="531">
        <v>8.0100000000000005E-2</v>
      </c>
      <c r="J19" s="531">
        <v>7.7700000000000005E-2</v>
      </c>
      <c r="K19" s="531">
        <v>5.1900000000000002E-2</v>
      </c>
      <c r="L19" s="531">
        <v>5.5100000000000003E-2</v>
      </c>
      <c r="M19" s="531">
        <v>5.74E-2</v>
      </c>
      <c r="N19" s="531">
        <v>5.74E-2</v>
      </c>
      <c r="O19" s="531">
        <v>5.9700000000000003E-2</v>
      </c>
      <c r="P19" s="531">
        <v>5.2699999999999997E-2</v>
      </c>
      <c r="Q19" s="531">
        <v>5.74E-2</v>
      </c>
      <c r="R19" s="531">
        <v>3.49E-2</v>
      </c>
      <c r="S19" s="531">
        <v>2.52E-2</v>
      </c>
      <c r="T19" s="531">
        <v>2.5399999999999999E-2</v>
      </c>
      <c r="U19" s="531">
        <v>2.2200000000000001E-2</v>
      </c>
      <c r="V19" s="531">
        <v>2.5399999999999999E-2</v>
      </c>
      <c r="W19" s="531">
        <v>3.49E-2</v>
      </c>
      <c r="X19" s="531">
        <v>3.1699999999999999E-2</v>
      </c>
      <c r="Y19" s="531">
        <v>3.1699999999999999E-2</v>
      </c>
      <c r="Z19" s="531">
        <v>0.26590000000000003</v>
      </c>
      <c r="AA19" s="531">
        <v>0.30070000000000002</v>
      </c>
      <c r="AB19" s="531">
        <v>0.62250000000000005</v>
      </c>
      <c r="AC19" s="531">
        <v>1.8455999999999999</v>
      </c>
      <c r="AD19" s="531">
        <v>2.6503000000000001</v>
      </c>
      <c r="AE19" s="531">
        <v>2.3159999999999998</v>
      </c>
      <c r="AF19" s="531">
        <v>2.3778000000000001</v>
      </c>
      <c r="AG19" s="531">
        <v>1.5566</v>
      </c>
      <c r="AH19" s="531">
        <v>1.6941999999999999</v>
      </c>
      <c r="AI19" s="531">
        <v>1.8815999999999999</v>
      </c>
    </row>
    <row r="20" spans="1:35">
      <c r="A20" s="92" t="s">
        <v>23</v>
      </c>
      <c r="B20" s="531">
        <v>6.8160999999999996</v>
      </c>
      <c r="C20" s="531">
        <v>8.5493000000000006</v>
      </c>
      <c r="D20" s="531">
        <v>8.6522000000000006</v>
      </c>
      <c r="E20" s="531">
        <v>7.8898999999999999</v>
      </c>
      <c r="F20" s="531">
        <v>8.3895999999999997</v>
      </c>
      <c r="G20" s="531">
        <v>7.3292000000000002</v>
      </c>
      <c r="H20" s="531">
        <v>6.5688000000000004</v>
      </c>
      <c r="I20" s="531">
        <v>5.8613</v>
      </c>
      <c r="J20" s="531">
        <v>6.0989000000000004</v>
      </c>
      <c r="K20" s="531">
        <v>5.875</v>
      </c>
      <c r="L20" s="531">
        <v>5.2793000000000001</v>
      </c>
      <c r="M20" s="531">
        <v>6.8426999999999998</v>
      </c>
      <c r="N20" s="531">
        <v>6.2788000000000004</v>
      </c>
      <c r="O20" s="531">
        <v>4.6233000000000004</v>
      </c>
      <c r="P20" s="531">
        <v>5.6703000000000001</v>
      </c>
      <c r="Q20" s="531">
        <v>5.9965999999999999</v>
      </c>
      <c r="R20" s="531">
        <v>3.8483000000000001</v>
      </c>
      <c r="S20" s="531">
        <v>3.3565999999999998</v>
      </c>
      <c r="T20" s="531">
        <v>2.6562999999999999</v>
      </c>
      <c r="U20" s="531">
        <v>2.7136999999999998</v>
      </c>
      <c r="V20" s="531">
        <v>4.2801</v>
      </c>
      <c r="W20" s="531">
        <v>8.8827999999999996</v>
      </c>
      <c r="X20" s="531">
        <v>5.5053000000000001</v>
      </c>
      <c r="Y20" s="531">
        <v>6.7169999999999996</v>
      </c>
      <c r="Z20" s="531">
        <v>6.7736999999999998</v>
      </c>
      <c r="AA20" s="531">
        <v>6.7614999999999998</v>
      </c>
      <c r="AB20" s="531">
        <v>5.9458000000000002</v>
      </c>
      <c r="AC20" s="531">
        <v>5.0041000000000002</v>
      </c>
      <c r="AD20" s="531">
        <v>5.3006000000000002</v>
      </c>
      <c r="AE20" s="531">
        <v>4.9028</v>
      </c>
      <c r="AF20" s="531">
        <v>3.7606999999999999</v>
      </c>
      <c r="AG20" s="531">
        <v>3.8771</v>
      </c>
      <c r="AH20" s="531">
        <v>4.2558999999999996</v>
      </c>
      <c r="AI20" s="531">
        <v>4.7492999999999999</v>
      </c>
    </row>
    <row r="22" spans="1:35">
      <c r="A22" s="136" t="s">
        <v>18</v>
      </c>
    </row>
    <row r="23" spans="1:35">
      <c r="A23" s="42" t="s">
        <v>3192</v>
      </c>
    </row>
    <row r="24" spans="1:35">
      <c r="A24" s="42"/>
    </row>
    <row r="25" spans="1:35">
      <c r="A25" s="240"/>
    </row>
    <row r="26" spans="1:35">
      <c r="A26" s="42"/>
    </row>
  </sheetData>
  <hyperlinks>
    <hyperlink ref="AK4" location="Content!A1" display="Back to content page" xr:uid="{2BCB9C7E-90F6-4E30-A1EC-BDFA340D742D}"/>
  </hyperlinks>
  <pageMargins left="0.7" right="0.7" top="0.75" bottom="0.75" header="0.3" footer="0.3"/>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1F08-7B03-4AD1-9E33-B4503147C52D}">
  <dimension ref="A1:AK22"/>
  <sheetViews>
    <sheetView workbookViewId="0">
      <selection activeCell="B27" sqref="B27"/>
    </sheetView>
  </sheetViews>
  <sheetFormatPr defaultRowHeight="14.4"/>
  <cols>
    <col min="1" max="1" width="27.88671875" customWidth="1"/>
  </cols>
  <sheetData>
    <row r="1" spans="1:37">
      <c r="A1" s="18" t="s">
        <v>3197</v>
      </c>
    </row>
    <row r="3" spans="1:37">
      <c r="A3" s="92" t="s">
        <v>14</v>
      </c>
      <c r="B3" s="117">
        <v>1990</v>
      </c>
      <c r="C3" s="117">
        <v>1991</v>
      </c>
      <c r="D3" s="117">
        <v>1992</v>
      </c>
      <c r="E3" s="117">
        <v>1993</v>
      </c>
      <c r="F3" s="117">
        <v>1994</v>
      </c>
      <c r="G3" s="117">
        <v>1995</v>
      </c>
      <c r="H3" s="117">
        <v>1996</v>
      </c>
      <c r="I3" s="117">
        <v>1997</v>
      </c>
      <c r="J3" s="117">
        <v>1998</v>
      </c>
      <c r="K3" s="117">
        <v>1999</v>
      </c>
      <c r="L3" s="117">
        <v>2000</v>
      </c>
      <c r="M3" s="117">
        <v>2001</v>
      </c>
      <c r="N3" s="117">
        <v>2002</v>
      </c>
      <c r="O3" s="117">
        <v>2003</v>
      </c>
      <c r="P3" s="117">
        <v>2004</v>
      </c>
      <c r="Q3" s="117">
        <v>2005</v>
      </c>
      <c r="R3" s="117">
        <v>2006</v>
      </c>
      <c r="S3" s="117">
        <v>2007</v>
      </c>
      <c r="T3" s="117">
        <v>2008</v>
      </c>
      <c r="U3" s="117">
        <v>2009</v>
      </c>
      <c r="V3" s="117">
        <v>2010</v>
      </c>
      <c r="W3" s="117">
        <v>2011</v>
      </c>
      <c r="X3" s="117">
        <v>2012</v>
      </c>
      <c r="Y3" s="117">
        <v>2013</v>
      </c>
      <c r="Z3" s="117">
        <v>2014</v>
      </c>
      <c r="AA3" s="117">
        <v>2015</v>
      </c>
      <c r="AB3" s="117">
        <v>2016</v>
      </c>
      <c r="AC3" s="117">
        <v>2017</v>
      </c>
      <c r="AD3" s="117">
        <v>2018</v>
      </c>
      <c r="AE3" s="117">
        <v>2019</v>
      </c>
      <c r="AF3" s="117">
        <v>2020</v>
      </c>
      <c r="AG3" s="117">
        <v>2021</v>
      </c>
      <c r="AH3" s="117">
        <v>2022</v>
      </c>
      <c r="AI3" s="117">
        <v>2023</v>
      </c>
      <c r="AK3" s="1" t="s">
        <v>528</v>
      </c>
    </row>
    <row r="4" spans="1:37">
      <c r="A4" s="92" t="s">
        <v>13</v>
      </c>
      <c r="B4" s="531">
        <v>1.0165</v>
      </c>
      <c r="C4" s="531">
        <v>1.2574000000000001</v>
      </c>
      <c r="D4" s="531">
        <v>1.1870000000000001</v>
      </c>
      <c r="E4" s="531">
        <v>1.2119</v>
      </c>
      <c r="F4" s="531">
        <v>1.5409999999999999</v>
      </c>
      <c r="G4" s="531">
        <v>1.0709</v>
      </c>
      <c r="H4" s="531">
        <v>0.98799999999999999</v>
      </c>
      <c r="I4" s="531">
        <v>1.0521</v>
      </c>
      <c r="J4" s="531">
        <v>0.83420000000000005</v>
      </c>
      <c r="K4" s="531">
        <v>1.1566000000000001</v>
      </c>
      <c r="L4" s="531">
        <v>1.0745</v>
      </c>
      <c r="M4" s="531">
        <v>1.2044999999999999</v>
      </c>
      <c r="N4" s="531">
        <v>1.4807999999999999</v>
      </c>
      <c r="O4" s="531">
        <v>2.7543000000000002</v>
      </c>
      <c r="P4" s="531">
        <v>3.4525000000000001</v>
      </c>
      <c r="Q4" s="531">
        <v>2.4765999999999999</v>
      </c>
      <c r="R4" s="531">
        <v>3.2932000000000001</v>
      </c>
      <c r="S4" s="531">
        <v>3.8961000000000001</v>
      </c>
      <c r="T4" s="531">
        <v>5.2039</v>
      </c>
      <c r="U4" s="531">
        <v>5.7572000000000001</v>
      </c>
      <c r="V4" s="531">
        <v>5.6836000000000002</v>
      </c>
      <c r="W4" s="531">
        <v>6.2762000000000002</v>
      </c>
      <c r="X4" s="531">
        <v>6.7413999999999996</v>
      </c>
      <c r="Y4" s="531">
        <v>7.6988000000000003</v>
      </c>
      <c r="Z4" s="531">
        <v>7.9394</v>
      </c>
      <c r="AA4" s="531">
        <v>7.9829999999999997</v>
      </c>
      <c r="AB4" s="531">
        <v>7.9134000000000002</v>
      </c>
      <c r="AC4" s="531">
        <v>6.7211999999999996</v>
      </c>
      <c r="AD4" s="531">
        <v>6.9462000000000002</v>
      </c>
      <c r="AE4" s="531">
        <v>7.9339000000000004</v>
      </c>
      <c r="AF4" s="531">
        <v>3.8997999999999999</v>
      </c>
      <c r="AG4" s="531">
        <v>7.09</v>
      </c>
      <c r="AH4" s="531">
        <v>8.1334</v>
      </c>
      <c r="AI4" s="531">
        <v>8.4967000000000006</v>
      </c>
    </row>
    <row r="5" spans="1:37">
      <c r="A5" s="92" t="s">
        <v>12</v>
      </c>
      <c r="B5" s="531">
        <v>0.64790000000000003</v>
      </c>
      <c r="C5" s="531">
        <v>0.70730000000000004</v>
      </c>
      <c r="D5" s="531">
        <v>0.81079999999999997</v>
      </c>
      <c r="E5" s="531">
        <v>0.79679999999999995</v>
      </c>
      <c r="F5" s="531">
        <v>0.76800000000000002</v>
      </c>
      <c r="G5" s="531">
        <v>0.8881</v>
      </c>
      <c r="H5" s="531">
        <v>0.89729999999999999</v>
      </c>
      <c r="I5" s="531">
        <v>0.96679999999999999</v>
      </c>
      <c r="J5" s="531">
        <v>1.0356000000000001</v>
      </c>
      <c r="K5" s="531">
        <v>1.127</v>
      </c>
      <c r="L5" s="531">
        <v>1.2188000000000001</v>
      </c>
      <c r="M5" s="531">
        <v>1.3081</v>
      </c>
      <c r="N5" s="531">
        <v>1.2456</v>
      </c>
      <c r="O5" s="531">
        <v>1.3371</v>
      </c>
      <c r="P5" s="531">
        <v>1.4641999999999999</v>
      </c>
      <c r="Q5" s="531">
        <v>1.4958</v>
      </c>
      <c r="R5" s="531">
        <v>1.5837000000000001</v>
      </c>
      <c r="S5" s="531">
        <v>1.7157</v>
      </c>
      <c r="T5" s="531">
        <v>1.984</v>
      </c>
      <c r="U5" s="531">
        <v>1.7845</v>
      </c>
      <c r="V5" s="531">
        <v>1.8894</v>
      </c>
      <c r="W5" s="531">
        <v>1.9813000000000001</v>
      </c>
      <c r="X5" s="531">
        <v>2.0621</v>
      </c>
      <c r="Y5" s="531">
        <v>2.1492</v>
      </c>
      <c r="Z5" s="531">
        <v>2.2282000000000002</v>
      </c>
      <c r="AA5" s="531">
        <v>2.3090999999999999</v>
      </c>
      <c r="AB5" s="531">
        <v>2.2622</v>
      </c>
      <c r="AC5" s="531">
        <v>2.3003</v>
      </c>
      <c r="AD5" s="531">
        <v>2.4586999999999999</v>
      </c>
      <c r="AE5" s="531">
        <v>2.3582000000000001</v>
      </c>
      <c r="AF5" s="531">
        <v>2.1312000000000002</v>
      </c>
      <c r="AG5" s="531">
        <v>2.1556999999999999</v>
      </c>
      <c r="AH5" s="531">
        <v>2.3214000000000001</v>
      </c>
      <c r="AI5" s="531">
        <v>2.3938000000000001</v>
      </c>
    </row>
    <row r="6" spans="1:37">
      <c r="A6" s="92" t="s">
        <v>483</v>
      </c>
      <c r="B6" s="531">
        <v>1.77E-2</v>
      </c>
      <c r="C6" s="531">
        <v>2.1299999999999999E-2</v>
      </c>
      <c r="D6" s="531">
        <v>1.8700000000000001E-2</v>
      </c>
      <c r="E6" s="531">
        <v>1.83E-2</v>
      </c>
      <c r="F6" s="531">
        <v>1.83E-2</v>
      </c>
      <c r="G6" s="531">
        <v>1.9199999999999998E-2</v>
      </c>
      <c r="H6" s="531">
        <v>1.9800000000000002E-2</v>
      </c>
      <c r="I6" s="531">
        <v>1.9800000000000002E-2</v>
      </c>
      <c r="J6" s="531">
        <v>2.5100000000000001E-2</v>
      </c>
      <c r="K6" s="531">
        <v>2.64E-2</v>
      </c>
      <c r="L6" s="531">
        <v>4.2799999999999998E-2</v>
      </c>
      <c r="M6" s="531">
        <v>4.4699999999999997E-2</v>
      </c>
      <c r="N6" s="531">
        <v>4.65E-2</v>
      </c>
      <c r="O6" s="531">
        <v>6.0900000000000003E-2</v>
      </c>
      <c r="P6" s="531">
        <v>6.8500000000000005E-2</v>
      </c>
      <c r="Q6" s="531">
        <v>6.7299999999999999E-2</v>
      </c>
      <c r="R6" s="531">
        <v>8.1600000000000006E-2</v>
      </c>
      <c r="S6" s="531">
        <v>5.5199999999999999E-2</v>
      </c>
      <c r="T6" s="531">
        <v>5.7299999999999997E-2</v>
      </c>
      <c r="U6" s="531">
        <v>7.0699999999999999E-2</v>
      </c>
      <c r="V6" s="531">
        <v>8.1500000000000003E-2</v>
      </c>
      <c r="W6" s="531">
        <v>7.0099999999999996E-2</v>
      </c>
      <c r="X6" s="531">
        <v>7.4700000000000003E-2</v>
      </c>
      <c r="Y6" s="531">
        <v>9.1399999999999995E-2</v>
      </c>
      <c r="Z6" s="531">
        <v>7.6399999999999996E-2</v>
      </c>
      <c r="AA6" s="531">
        <v>8.5400000000000004E-2</v>
      </c>
      <c r="AB6" s="531">
        <v>0.1053</v>
      </c>
      <c r="AC6" s="531">
        <v>0.1363</v>
      </c>
      <c r="AD6" s="531">
        <v>0.1469</v>
      </c>
      <c r="AE6" s="531">
        <v>0.17829999999999999</v>
      </c>
      <c r="AF6" s="531">
        <v>0.18940000000000001</v>
      </c>
      <c r="AG6" s="531">
        <v>0.193</v>
      </c>
      <c r="AH6" s="531">
        <v>0.18049999999999999</v>
      </c>
      <c r="AI6" s="531">
        <v>0.18079999999999999</v>
      </c>
    </row>
    <row r="7" spans="1:37">
      <c r="A7" s="92" t="s">
        <v>89</v>
      </c>
      <c r="B7" s="531">
        <v>0.56720000000000004</v>
      </c>
      <c r="C7" s="531">
        <v>0.48020000000000002</v>
      </c>
      <c r="D7" s="531">
        <v>0.43959999999999999</v>
      </c>
      <c r="E7" s="531">
        <v>0.44259999999999999</v>
      </c>
      <c r="F7" s="531">
        <v>0.45150000000000001</v>
      </c>
      <c r="G7" s="531">
        <v>0.45129999999999998</v>
      </c>
      <c r="H7" s="531">
        <v>0.45440000000000003</v>
      </c>
      <c r="I7" s="531">
        <v>0.44800000000000001</v>
      </c>
      <c r="J7" s="531">
        <v>0.45440000000000003</v>
      </c>
      <c r="K7" s="531">
        <v>0.43890000000000001</v>
      </c>
      <c r="L7" s="531">
        <v>0.7903</v>
      </c>
      <c r="M7" s="531">
        <v>0.64780000000000004</v>
      </c>
      <c r="N7" s="531">
        <v>0.69269999999999998</v>
      </c>
      <c r="O7" s="531">
        <v>0.82220000000000004</v>
      </c>
      <c r="P7" s="531">
        <v>0.89470000000000005</v>
      </c>
      <c r="Q7" s="531">
        <v>1.1101000000000001</v>
      </c>
      <c r="R7" s="531">
        <v>1.1956</v>
      </c>
      <c r="S7" s="531">
        <v>1.3347</v>
      </c>
      <c r="T7" s="531">
        <v>1.5168999999999999</v>
      </c>
      <c r="U7" s="531">
        <v>1.5163</v>
      </c>
      <c r="V7" s="531">
        <v>1.6546000000000001</v>
      </c>
      <c r="W7" s="531">
        <v>2.1267999999999998</v>
      </c>
      <c r="X7" s="531">
        <v>2.1120999999999999</v>
      </c>
      <c r="Y7" s="531">
        <v>3.3138999999999998</v>
      </c>
      <c r="Z7" s="531">
        <v>4.5124000000000004</v>
      </c>
      <c r="AA7" s="531">
        <v>2.6669</v>
      </c>
      <c r="AB7" s="531">
        <v>1.8971</v>
      </c>
      <c r="AC7" s="531">
        <v>2.1427999999999998</v>
      </c>
      <c r="AD7" s="531">
        <v>2.0707</v>
      </c>
      <c r="AE7" s="531">
        <v>2.1882999999999999</v>
      </c>
      <c r="AF7" s="531">
        <v>2.3209</v>
      </c>
      <c r="AG7" s="531">
        <v>2.2757000000000001</v>
      </c>
      <c r="AH7" s="531">
        <v>2.6905999999999999</v>
      </c>
      <c r="AI7" s="531">
        <v>2.7707999999999999</v>
      </c>
    </row>
    <row r="8" spans="1:37">
      <c r="A8" s="92" t="s">
        <v>482</v>
      </c>
      <c r="B8" s="531">
        <v>0.45050000000000001</v>
      </c>
      <c r="C8" s="531">
        <v>0.45679999999999998</v>
      </c>
      <c r="D8" s="531">
        <v>0.44</v>
      </c>
      <c r="E8" s="531">
        <v>0.44319999999999998</v>
      </c>
      <c r="F8" s="531">
        <v>0.4526</v>
      </c>
      <c r="G8" s="531">
        <v>0.45150000000000001</v>
      </c>
      <c r="H8" s="531">
        <v>0.30130000000000001</v>
      </c>
      <c r="I8" s="531">
        <v>0.41039999999999999</v>
      </c>
      <c r="J8" s="531">
        <v>0.42630000000000001</v>
      </c>
      <c r="K8" s="531">
        <v>0.4894</v>
      </c>
      <c r="L8" s="531">
        <v>0.50900000000000001</v>
      </c>
      <c r="M8" s="531">
        <v>0.43940000000000001</v>
      </c>
      <c r="N8" s="531">
        <v>0.44690000000000002</v>
      </c>
      <c r="O8" s="531">
        <v>0.46729999999999999</v>
      </c>
      <c r="P8" s="531">
        <v>0.4703</v>
      </c>
      <c r="Q8" s="531">
        <v>0.49880000000000002</v>
      </c>
      <c r="R8" s="531">
        <v>0.50239999999999996</v>
      </c>
      <c r="S8" s="531">
        <v>0.51829999999999998</v>
      </c>
      <c r="T8" s="531">
        <v>0.48649999999999999</v>
      </c>
      <c r="U8" s="531">
        <v>0.56189999999999996</v>
      </c>
      <c r="V8" s="531">
        <v>0.58709999999999996</v>
      </c>
      <c r="W8" s="531">
        <v>0.5161</v>
      </c>
      <c r="X8" s="531">
        <v>0.51929999999999998</v>
      </c>
      <c r="Y8" s="531">
        <v>0.67320000000000002</v>
      </c>
      <c r="Z8" s="531">
        <v>0.67030000000000001</v>
      </c>
      <c r="AA8" s="531">
        <v>0.61129999999999995</v>
      </c>
      <c r="AB8" s="531">
        <v>0.54920000000000002</v>
      </c>
      <c r="AC8" s="531">
        <v>0.63339999999999996</v>
      </c>
      <c r="AD8" s="531">
        <v>0.63339999999999996</v>
      </c>
      <c r="AE8" s="531">
        <v>0.72340000000000004</v>
      </c>
      <c r="AF8" s="531">
        <v>0.71199999999999997</v>
      </c>
      <c r="AG8" s="531">
        <v>0.7681</v>
      </c>
      <c r="AH8" s="531">
        <v>0.82689999999999997</v>
      </c>
      <c r="AI8" s="531">
        <v>0.85250000000000004</v>
      </c>
    </row>
    <row r="9" spans="1:37">
      <c r="A9" s="92" t="s">
        <v>11</v>
      </c>
      <c r="B9" s="531">
        <v>4.8500000000000001E-2</v>
      </c>
      <c r="C9" s="531">
        <v>6.0499999999999998E-2</v>
      </c>
      <c r="D9" s="531">
        <v>5.2999999999999999E-2</v>
      </c>
      <c r="E9" s="531">
        <v>5.1400000000000001E-2</v>
      </c>
      <c r="F9" s="531">
        <v>5.62E-2</v>
      </c>
      <c r="G9" s="531">
        <v>5.9200000000000003E-2</v>
      </c>
      <c r="H9" s="531">
        <v>6.0900000000000003E-2</v>
      </c>
      <c r="I9" s="531">
        <v>6.0999999999999999E-2</v>
      </c>
      <c r="J9" s="531">
        <v>5.9400000000000001E-2</v>
      </c>
      <c r="K9" s="531">
        <v>6.25E-2</v>
      </c>
      <c r="L9" s="531">
        <v>0.16689999999999999</v>
      </c>
      <c r="M9" s="531">
        <v>0.16850000000000001</v>
      </c>
      <c r="N9" s="531">
        <v>0.17899999999999999</v>
      </c>
      <c r="O9" s="531">
        <v>0.18290000000000001</v>
      </c>
      <c r="P9" s="531">
        <v>0.19869999999999999</v>
      </c>
      <c r="Q9" s="531">
        <v>0.2024</v>
      </c>
      <c r="R9" s="531">
        <v>0.20880000000000001</v>
      </c>
      <c r="S9" s="531">
        <v>0.27800000000000002</v>
      </c>
      <c r="T9" s="531">
        <v>0.23569999999999999</v>
      </c>
      <c r="U9" s="531">
        <v>0.27400000000000002</v>
      </c>
      <c r="V9" s="531">
        <v>0.27350000000000002</v>
      </c>
      <c r="W9" s="531">
        <v>0.27189999999999998</v>
      </c>
      <c r="X9" s="531">
        <v>0.29709999999999998</v>
      </c>
      <c r="Y9" s="531">
        <v>0.30480000000000002</v>
      </c>
      <c r="Z9" s="531">
        <v>0.2974</v>
      </c>
      <c r="AA9" s="531">
        <v>0.29820000000000002</v>
      </c>
      <c r="AB9" s="531">
        <v>0.34620000000000001</v>
      </c>
      <c r="AC9" s="531">
        <v>0.37630000000000002</v>
      </c>
      <c r="AD9" s="531">
        <v>0.36370000000000002</v>
      </c>
      <c r="AE9" s="531">
        <v>0.41349999999999998</v>
      </c>
      <c r="AF9" s="531">
        <v>0.43919999999999998</v>
      </c>
      <c r="AG9" s="531">
        <v>0.44750000000000001</v>
      </c>
      <c r="AH9" s="531">
        <v>0.48409999999999997</v>
      </c>
      <c r="AI9" s="531">
        <v>0.49919999999999998</v>
      </c>
    </row>
    <row r="10" spans="1:37">
      <c r="A10" s="92" t="s">
        <v>10</v>
      </c>
      <c r="B10" s="531">
        <v>0.53239999999999998</v>
      </c>
      <c r="C10" s="531">
        <v>0.59030000000000005</v>
      </c>
      <c r="D10" s="531">
        <v>0.59660000000000002</v>
      </c>
      <c r="E10" s="531">
        <v>0.61519999999999997</v>
      </c>
      <c r="F10" s="531">
        <v>0.69740000000000002</v>
      </c>
      <c r="G10" s="531">
        <v>0.67490000000000006</v>
      </c>
      <c r="H10" s="531">
        <v>0.69630000000000003</v>
      </c>
      <c r="I10" s="531">
        <v>0.73299999999999998</v>
      </c>
      <c r="J10" s="531">
        <v>0.82750000000000001</v>
      </c>
      <c r="K10" s="531">
        <v>0.90559999999999996</v>
      </c>
      <c r="L10" s="531">
        <v>0.90669999999999995</v>
      </c>
      <c r="M10" s="531">
        <v>0.86570000000000003</v>
      </c>
      <c r="N10" s="531">
        <v>0.6008</v>
      </c>
      <c r="O10" s="531">
        <v>0.83650000000000002</v>
      </c>
      <c r="P10" s="531">
        <v>0.88600000000000001</v>
      </c>
      <c r="Q10" s="531">
        <v>0.84699999999999998</v>
      </c>
      <c r="R10" s="531">
        <v>0.81620000000000004</v>
      </c>
      <c r="S10" s="531">
        <v>0.87319999999999998</v>
      </c>
      <c r="T10" s="531">
        <v>0.8901</v>
      </c>
      <c r="U10" s="531">
        <v>0.84650000000000003</v>
      </c>
      <c r="V10" s="531">
        <v>0.89380000000000004</v>
      </c>
      <c r="W10" s="531">
        <v>0.99509999999999998</v>
      </c>
      <c r="X10" s="531">
        <v>1.0226</v>
      </c>
      <c r="Y10" s="531">
        <v>1.0708</v>
      </c>
      <c r="Z10" s="531">
        <v>1.1383000000000001</v>
      </c>
      <c r="AA10" s="531">
        <v>1.1768000000000001</v>
      </c>
      <c r="AB10" s="531">
        <v>1.2194</v>
      </c>
      <c r="AC10" s="531">
        <v>1.2388999999999999</v>
      </c>
      <c r="AD10" s="531">
        <v>1.2930999999999999</v>
      </c>
      <c r="AE10" s="531">
        <v>1.3918999999999999</v>
      </c>
      <c r="AF10" s="531">
        <v>1.1919999999999999</v>
      </c>
      <c r="AG10" s="531">
        <v>1.417</v>
      </c>
      <c r="AH10" s="531">
        <v>1.3602000000000001</v>
      </c>
      <c r="AI10" s="531">
        <v>1.3562000000000001</v>
      </c>
    </row>
    <row r="11" spans="1:37">
      <c r="A11" s="92" t="s">
        <v>9</v>
      </c>
      <c r="B11" s="531">
        <v>0.14879999999999999</v>
      </c>
      <c r="C11" s="531">
        <v>0.2359</v>
      </c>
      <c r="D11" s="531">
        <v>0.20699999999999999</v>
      </c>
      <c r="E11" s="531">
        <v>0.19420000000000001</v>
      </c>
      <c r="F11" s="531">
        <v>0.20680000000000001</v>
      </c>
      <c r="G11" s="531">
        <v>0.2321</v>
      </c>
      <c r="H11" s="531">
        <v>0.23880000000000001</v>
      </c>
      <c r="I11" s="531">
        <v>0.23910000000000001</v>
      </c>
      <c r="J11" s="531">
        <v>0.2427</v>
      </c>
      <c r="K11" s="531">
        <v>0.25519999999999998</v>
      </c>
      <c r="L11" s="531">
        <v>0.31719999999999998</v>
      </c>
      <c r="M11" s="531">
        <v>0.29149999999999998</v>
      </c>
      <c r="N11" s="531">
        <v>0.28620000000000001</v>
      </c>
      <c r="O11" s="531">
        <v>0.32129999999999997</v>
      </c>
      <c r="P11" s="531">
        <v>0.3503</v>
      </c>
      <c r="Q11" s="531">
        <v>0.31609999999999999</v>
      </c>
      <c r="R11" s="531">
        <v>0.34699999999999998</v>
      </c>
      <c r="S11" s="531">
        <v>0.3483</v>
      </c>
      <c r="T11" s="531">
        <v>0.42830000000000001</v>
      </c>
      <c r="U11" s="531">
        <v>0.38200000000000001</v>
      </c>
      <c r="V11" s="531">
        <v>0.4647</v>
      </c>
      <c r="W11" s="531">
        <v>0.41639999999999999</v>
      </c>
      <c r="X11" s="531">
        <v>0.41710000000000003</v>
      </c>
      <c r="Y11" s="531">
        <v>0.44109999999999999</v>
      </c>
      <c r="Z11" s="531">
        <v>0.41909999999999997</v>
      </c>
      <c r="AA11" s="531">
        <v>0.4012</v>
      </c>
      <c r="AB11" s="531">
        <v>0.49509999999999998</v>
      </c>
      <c r="AC11" s="531">
        <v>0.56820000000000004</v>
      </c>
      <c r="AD11" s="531">
        <v>0.65369999999999995</v>
      </c>
      <c r="AE11" s="531">
        <v>0.75649999999999995</v>
      </c>
      <c r="AF11" s="531">
        <v>0.80349999999999999</v>
      </c>
      <c r="AG11" s="531">
        <v>0.81869999999999998</v>
      </c>
      <c r="AH11" s="531">
        <v>0.76559999999999995</v>
      </c>
      <c r="AI11" s="531">
        <v>0.76690000000000003</v>
      </c>
    </row>
    <row r="12" spans="1:37">
      <c r="A12" s="92" t="s">
        <v>8</v>
      </c>
      <c r="B12" s="531">
        <v>0.443</v>
      </c>
      <c r="C12" s="531">
        <v>0.45240000000000002</v>
      </c>
      <c r="D12" s="531">
        <v>0.503</v>
      </c>
      <c r="E12" s="531">
        <v>0.54110000000000003</v>
      </c>
      <c r="F12" s="531">
        <v>0.54990000000000006</v>
      </c>
      <c r="G12" s="531">
        <v>0.54300000000000004</v>
      </c>
      <c r="H12" s="531">
        <v>0.53949999999999998</v>
      </c>
      <c r="I12" s="531">
        <v>0.52659999999999996</v>
      </c>
      <c r="J12" s="531">
        <v>0.53269999999999995</v>
      </c>
      <c r="K12" s="531">
        <v>0.70579999999999998</v>
      </c>
      <c r="L12" s="531">
        <v>0.75380000000000003</v>
      </c>
      <c r="M12" s="531">
        <v>0.75419999999999998</v>
      </c>
      <c r="N12" s="531">
        <v>0.77990000000000004</v>
      </c>
      <c r="O12" s="531">
        <v>0.81159999999999999</v>
      </c>
      <c r="P12" s="531">
        <v>0.83050000000000002</v>
      </c>
      <c r="Q12" s="531">
        <v>0.85819999999999996</v>
      </c>
      <c r="R12" s="531">
        <v>0.86819999999999997</v>
      </c>
      <c r="S12" s="531">
        <v>0.83189999999999997</v>
      </c>
      <c r="T12" s="531">
        <v>0.83840000000000003</v>
      </c>
      <c r="U12" s="531">
        <v>0.86950000000000005</v>
      </c>
      <c r="V12" s="531">
        <v>0.92300000000000004</v>
      </c>
      <c r="W12" s="531">
        <v>0.93240000000000001</v>
      </c>
      <c r="X12" s="531">
        <v>0.9546</v>
      </c>
      <c r="Y12" s="531">
        <v>0.97319999999999995</v>
      </c>
      <c r="Z12" s="531">
        <v>0.998</v>
      </c>
      <c r="AA12" s="531">
        <v>1.0325</v>
      </c>
      <c r="AB12" s="531">
        <v>1.095</v>
      </c>
      <c r="AC12" s="531">
        <v>1.1169</v>
      </c>
      <c r="AD12" s="531">
        <v>1.1372</v>
      </c>
      <c r="AE12" s="531">
        <v>1.2020999999999999</v>
      </c>
      <c r="AF12" s="531">
        <v>1.0123</v>
      </c>
      <c r="AG12" s="531">
        <v>1.0321</v>
      </c>
      <c r="AH12" s="531">
        <v>1.1448</v>
      </c>
      <c r="AI12" s="531">
        <v>1.1437999999999999</v>
      </c>
    </row>
    <row r="13" spans="1:37">
      <c r="A13" s="92" t="s">
        <v>6</v>
      </c>
      <c r="B13" s="531">
        <v>0.60870000000000002</v>
      </c>
      <c r="C13" s="531">
        <v>0.4995</v>
      </c>
      <c r="D13" s="531">
        <v>0.68659999999999999</v>
      </c>
      <c r="E13" s="531">
        <v>0.85009999999999997</v>
      </c>
      <c r="F13" s="531">
        <v>0.69579999999999997</v>
      </c>
      <c r="G13" s="531">
        <v>0.73070000000000002</v>
      </c>
      <c r="H13" s="531">
        <v>0.81079999999999997</v>
      </c>
      <c r="I13" s="531">
        <v>0.82640000000000002</v>
      </c>
      <c r="J13" s="531">
        <v>0.84199999999999997</v>
      </c>
      <c r="K13" s="531">
        <v>0.84509999999999996</v>
      </c>
      <c r="L13" s="531">
        <v>0.84799999999999998</v>
      </c>
      <c r="M13" s="531">
        <v>0.84079999999999999</v>
      </c>
      <c r="N13" s="531">
        <v>0.91100000000000003</v>
      </c>
      <c r="O13" s="531">
        <v>1.1253</v>
      </c>
      <c r="P13" s="531">
        <v>1.1416999999999999</v>
      </c>
      <c r="Q13" s="531">
        <v>1.0441</v>
      </c>
      <c r="R13" s="531">
        <v>1.1315</v>
      </c>
      <c r="S13" s="531">
        <v>1.4047000000000001</v>
      </c>
      <c r="T13" s="531">
        <v>1.3729</v>
      </c>
      <c r="U13" s="531">
        <v>1.5370999999999999</v>
      </c>
      <c r="V13" s="531">
        <v>1.7010000000000001</v>
      </c>
      <c r="W13" s="531">
        <v>2.0634999999999999</v>
      </c>
      <c r="X13" s="531">
        <v>2.3805999999999998</v>
      </c>
      <c r="Y13" s="531">
        <v>2.5771999999999999</v>
      </c>
      <c r="Z13" s="531">
        <v>3.0222000000000002</v>
      </c>
      <c r="AA13" s="531">
        <v>3.1389</v>
      </c>
      <c r="AB13" s="531">
        <v>3.4689999999999999</v>
      </c>
      <c r="AC13" s="531">
        <v>3.2749999999999999</v>
      </c>
      <c r="AD13" s="531">
        <v>3.2530999999999999</v>
      </c>
      <c r="AE13" s="531">
        <v>3.5939000000000001</v>
      </c>
      <c r="AF13" s="531">
        <v>3.2759</v>
      </c>
      <c r="AG13" s="531">
        <v>4.1683000000000003</v>
      </c>
      <c r="AH13" s="531">
        <v>3.9207000000000001</v>
      </c>
      <c r="AI13" s="531">
        <v>3.9253999999999998</v>
      </c>
    </row>
    <row r="14" spans="1:37">
      <c r="A14" s="92" t="s">
        <v>17</v>
      </c>
      <c r="B14" s="531">
        <v>0.57140000000000002</v>
      </c>
      <c r="C14" s="531">
        <v>0.47720000000000001</v>
      </c>
      <c r="D14" s="531">
        <v>0.51</v>
      </c>
      <c r="E14" s="531">
        <v>0.52900000000000003</v>
      </c>
      <c r="F14" s="531">
        <v>0.57099999999999995</v>
      </c>
      <c r="G14" s="531">
        <v>0.62039999999999995</v>
      </c>
      <c r="H14" s="531">
        <v>1.0446</v>
      </c>
      <c r="I14" s="531">
        <v>1.0693999999999999</v>
      </c>
      <c r="J14" s="531">
        <v>1.1084000000000001</v>
      </c>
      <c r="K14" s="531">
        <v>1.1423000000000001</v>
      </c>
      <c r="L14" s="531">
        <v>1.1389</v>
      </c>
      <c r="M14" s="531">
        <v>1.3724000000000001</v>
      </c>
      <c r="N14" s="531">
        <v>1.2071000000000001</v>
      </c>
      <c r="O14" s="531">
        <v>1.2634000000000001</v>
      </c>
      <c r="P14" s="531">
        <v>1.3329</v>
      </c>
      <c r="Q14" s="531">
        <v>1.5551999999999999</v>
      </c>
      <c r="R14" s="531">
        <v>1.3897999999999999</v>
      </c>
      <c r="S14" s="531">
        <v>1.3937999999999999</v>
      </c>
      <c r="T14" s="531">
        <v>1.5324</v>
      </c>
      <c r="U14" s="531">
        <v>1.6964999999999999</v>
      </c>
      <c r="V14" s="531">
        <v>1.7762</v>
      </c>
      <c r="W14" s="531">
        <v>1.8028</v>
      </c>
      <c r="X14" s="531">
        <v>1.7658</v>
      </c>
      <c r="Y14" s="531">
        <v>1.8726</v>
      </c>
      <c r="Z14" s="531">
        <v>1.9817</v>
      </c>
      <c r="AA14" s="531">
        <v>2.0642999999999998</v>
      </c>
      <c r="AB14" s="531">
        <v>2.0642999999999998</v>
      </c>
      <c r="AC14" s="531">
        <v>2.0430999999999999</v>
      </c>
      <c r="AD14" s="531">
        <v>2.0646</v>
      </c>
      <c r="AE14" s="531">
        <v>2.0472999999999999</v>
      </c>
      <c r="AF14" s="531">
        <v>1.8729</v>
      </c>
      <c r="AG14" s="531">
        <v>1.9174</v>
      </c>
      <c r="AH14" s="531">
        <v>2.0905999999999998</v>
      </c>
      <c r="AI14" s="531">
        <v>2.1467999999999998</v>
      </c>
    </row>
    <row r="15" spans="1:37">
      <c r="A15" s="92" t="s">
        <v>4</v>
      </c>
      <c r="B15" s="531">
        <v>0.1226</v>
      </c>
      <c r="C15" s="531">
        <v>0.17319999999999999</v>
      </c>
      <c r="D15" s="531">
        <v>0.151</v>
      </c>
      <c r="E15" s="531">
        <v>0.1525</v>
      </c>
      <c r="F15" s="531">
        <v>0.15210000000000001</v>
      </c>
      <c r="G15" s="531">
        <v>0.16600000000000001</v>
      </c>
      <c r="H15" s="531">
        <v>0.17080000000000001</v>
      </c>
      <c r="I15" s="531">
        <v>0.18149999999999999</v>
      </c>
      <c r="J15" s="531">
        <v>0.1842</v>
      </c>
      <c r="K15" s="531">
        <v>0.19370000000000001</v>
      </c>
      <c r="L15" s="531">
        <v>0.36320000000000002</v>
      </c>
      <c r="M15" s="531">
        <v>0.39140000000000003</v>
      </c>
      <c r="N15" s="531">
        <v>0.35610000000000003</v>
      </c>
      <c r="O15" s="531">
        <v>0.36080000000000001</v>
      </c>
      <c r="P15" s="531">
        <v>0.52370000000000005</v>
      </c>
      <c r="Q15" s="531">
        <v>0.4834</v>
      </c>
      <c r="R15" s="531">
        <v>0.53420000000000001</v>
      </c>
      <c r="S15" s="531">
        <v>0.4536</v>
      </c>
      <c r="T15" s="531">
        <v>0.50209999999999999</v>
      </c>
      <c r="U15" s="531">
        <v>0.55000000000000004</v>
      </c>
      <c r="V15" s="531">
        <v>0.48380000000000001</v>
      </c>
      <c r="W15" s="531">
        <v>0.39340000000000003</v>
      </c>
      <c r="X15" s="531">
        <v>0.46029999999999999</v>
      </c>
      <c r="Y15" s="531">
        <v>0.4239</v>
      </c>
      <c r="Z15" s="531">
        <v>0.46310000000000001</v>
      </c>
      <c r="AA15" s="531">
        <v>0.49690000000000001</v>
      </c>
      <c r="AB15" s="531">
        <v>0.58330000000000004</v>
      </c>
      <c r="AC15" s="531">
        <v>0.60680000000000001</v>
      </c>
      <c r="AD15" s="531">
        <v>0.53310000000000002</v>
      </c>
      <c r="AE15" s="531">
        <v>0.60240000000000005</v>
      </c>
      <c r="AF15" s="531">
        <v>0.63980000000000004</v>
      </c>
      <c r="AG15" s="531">
        <v>0.65190000000000003</v>
      </c>
      <c r="AH15" s="531">
        <v>0.68569999999999998</v>
      </c>
      <c r="AI15" s="531">
        <v>0.70640000000000003</v>
      </c>
    </row>
    <row r="16" spans="1:37">
      <c r="A16" s="92" t="s">
        <v>3</v>
      </c>
      <c r="B16" s="531">
        <v>29.5458</v>
      </c>
      <c r="C16" s="531">
        <v>29.5745</v>
      </c>
      <c r="D16" s="531">
        <v>30.0627</v>
      </c>
      <c r="E16" s="531">
        <v>30.226700000000001</v>
      </c>
      <c r="F16" s="531">
        <v>31.330400000000001</v>
      </c>
      <c r="G16" s="531">
        <v>35.1738</v>
      </c>
      <c r="H16" s="531">
        <v>34.318600000000004</v>
      </c>
      <c r="I16" s="531">
        <v>35.227400000000003</v>
      </c>
      <c r="J16" s="531">
        <v>34.891500000000001</v>
      </c>
      <c r="K16" s="531">
        <v>35.359200000000001</v>
      </c>
      <c r="L16" s="531">
        <v>35.180300000000003</v>
      </c>
      <c r="M16" s="531">
        <v>36.005400000000002</v>
      </c>
      <c r="N16" s="531">
        <v>36.791200000000003</v>
      </c>
      <c r="O16" s="531">
        <v>38.9773</v>
      </c>
      <c r="P16" s="531">
        <v>41.255000000000003</v>
      </c>
      <c r="Q16" s="531">
        <v>43.201599999999999</v>
      </c>
      <c r="R16" s="531">
        <v>44.351500000000001</v>
      </c>
      <c r="S16" s="531">
        <v>48.752099999999999</v>
      </c>
      <c r="T16" s="531">
        <v>47.053199999999997</v>
      </c>
      <c r="U16" s="531">
        <v>45.070799999999998</v>
      </c>
      <c r="V16" s="531">
        <v>46.499099999999999</v>
      </c>
      <c r="W16" s="531">
        <v>48.781599999999997</v>
      </c>
      <c r="X16" s="531">
        <v>48.843200000000003</v>
      </c>
      <c r="Y16" s="531">
        <v>53.649299999999997</v>
      </c>
      <c r="Z16" s="531">
        <v>51.206499999999998</v>
      </c>
      <c r="AA16" s="531">
        <v>53.554000000000002</v>
      </c>
      <c r="AB16" s="531">
        <v>50.923000000000002</v>
      </c>
      <c r="AC16" s="531">
        <v>55.411000000000001</v>
      </c>
      <c r="AD16" s="531">
        <v>54.241199999999999</v>
      </c>
      <c r="AE16" s="531">
        <v>51.674100000000003</v>
      </c>
      <c r="AF16" s="531">
        <v>44.311399999999999</v>
      </c>
      <c r="AG16" s="531">
        <v>48.221400000000003</v>
      </c>
      <c r="AH16" s="531">
        <v>48.122799999999998</v>
      </c>
      <c r="AI16" s="531">
        <v>49.405200000000001</v>
      </c>
    </row>
    <row r="17" spans="1:35">
      <c r="A17" s="92" t="s">
        <v>431</v>
      </c>
      <c r="B17" s="531">
        <v>0.69950000000000001</v>
      </c>
      <c r="C17" s="531">
        <v>0.65469999999999995</v>
      </c>
      <c r="D17" s="531">
        <v>0.68279999999999996</v>
      </c>
      <c r="E17" s="531">
        <v>0.7107</v>
      </c>
      <c r="F17" s="531">
        <v>0.7107</v>
      </c>
      <c r="G17" s="531">
        <v>0.8972</v>
      </c>
      <c r="H17" s="531">
        <v>1.2017</v>
      </c>
      <c r="I17" s="531">
        <v>1.1758</v>
      </c>
      <c r="J17" s="531">
        <v>1.3942000000000001</v>
      </c>
      <c r="K17" s="531">
        <v>1.1592</v>
      </c>
      <c r="L17" s="531">
        <v>1.4601</v>
      </c>
      <c r="M17" s="531">
        <v>1.7498</v>
      </c>
      <c r="N17" s="531">
        <v>2.1968000000000001</v>
      </c>
      <c r="O17" s="531">
        <v>2.3144</v>
      </c>
      <c r="P17" s="531">
        <v>2.3997000000000002</v>
      </c>
      <c r="Q17" s="531">
        <v>2.7635999999999998</v>
      </c>
      <c r="R17" s="531">
        <v>2.8557000000000001</v>
      </c>
      <c r="S17" s="531">
        <v>2.8441999999999998</v>
      </c>
      <c r="T17" s="531">
        <v>3.0931000000000002</v>
      </c>
      <c r="U17" s="531">
        <v>3.0196000000000001</v>
      </c>
      <c r="V17" s="531">
        <v>3.5356999999999998</v>
      </c>
      <c r="W17" s="531">
        <v>4.4344999999999999</v>
      </c>
      <c r="X17" s="531">
        <v>5.77</v>
      </c>
      <c r="Y17" s="531">
        <v>6.3510999999999997</v>
      </c>
      <c r="Z17" s="531">
        <v>5.7862999999999998</v>
      </c>
      <c r="AA17" s="531">
        <v>6.5305</v>
      </c>
      <c r="AB17" s="531">
        <v>7.6375999999999999</v>
      </c>
      <c r="AC17" s="531">
        <v>7.1681999999999997</v>
      </c>
      <c r="AD17" s="531">
        <v>7.4771999999999998</v>
      </c>
      <c r="AE17" s="531">
        <v>7.9836999999999998</v>
      </c>
      <c r="AF17" s="531">
        <v>8.0516000000000005</v>
      </c>
      <c r="AG17" s="531">
        <v>9.5244999999999997</v>
      </c>
      <c r="AH17" s="531">
        <v>8.8762000000000008</v>
      </c>
      <c r="AI17" s="531">
        <v>8.91</v>
      </c>
    </row>
    <row r="18" spans="1:35">
      <c r="A18" s="92" t="s">
        <v>1</v>
      </c>
      <c r="B18" s="531">
        <v>0.77339999999999998</v>
      </c>
      <c r="C18" s="531">
        <v>0.97</v>
      </c>
      <c r="D18" s="531">
        <v>0.92700000000000005</v>
      </c>
      <c r="E18" s="531">
        <v>0.66049999999999998</v>
      </c>
      <c r="F18" s="531">
        <v>0.81079999999999997</v>
      </c>
      <c r="G18" s="531">
        <v>0.80500000000000005</v>
      </c>
      <c r="H18" s="531">
        <v>0.62560000000000004</v>
      </c>
      <c r="I18" s="531">
        <v>0.72970000000000002</v>
      </c>
      <c r="J18" s="531">
        <v>0.69950000000000001</v>
      </c>
      <c r="K18" s="531">
        <v>0.67269999999999996</v>
      </c>
      <c r="L18" s="531">
        <v>0.73160000000000003</v>
      </c>
      <c r="M18" s="531">
        <v>0.76849999999999996</v>
      </c>
      <c r="N18" s="531">
        <v>0.8054</v>
      </c>
      <c r="O18" s="531">
        <v>0.86070000000000002</v>
      </c>
      <c r="P18" s="531">
        <v>0.92220000000000002</v>
      </c>
      <c r="Q18" s="531">
        <v>0.9899</v>
      </c>
      <c r="R18" s="531">
        <v>1.0161</v>
      </c>
      <c r="S18" s="531">
        <v>0.90400000000000003</v>
      </c>
      <c r="T18" s="531">
        <v>0.98170000000000002</v>
      </c>
      <c r="U18" s="531">
        <v>1.1458999999999999</v>
      </c>
      <c r="V18" s="531">
        <v>1.2333000000000001</v>
      </c>
      <c r="W18" s="531">
        <v>1.3439000000000001</v>
      </c>
      <c r="X18" s="531">
        <v>1.613</v>
      </c>
      <c r="Y18" s="531">
        <v>1.6626000000000001</v>
      </c>
      <c r="Z18" s="531">
        <v>1.8788</v>
      </c>
      <c r="AA18" s="531">
        <v>2.1008</v>
      </c>
      <c r="AB18" s="531">
        <v>2.0764</v>
      </c>
      <c r="AC18" s="531">
        <v>1.867</v>
      </c>
      <c r="AD18" s="531">
        <v>1.8449</v>
      </c>
      <c r="AE18" s="531">
        <v>1.8445</v>
      </c>
      <c r="AF18" s="531">
        <v>1.9003000000000001</v>
      </c>
      <c r="AG18" s="531">
        <v>2.5173999999999999</v>
      </c>
      <c r="AH18" s="531">
        <v>2.3576000000000001</v>
      </c>
      <c r="AI18" s="531">
        <v>2.3584000000000001</v>
      </c>
    </row>
    <row r="19" spans="1:35">
      <c r="A19" s="92" t="s">
        <v>23</v>
      </c>
      <c r="B19" s="531">
        <v>2.0948000000000002</v>
      </c>
      <c r="C19" s="531">
        <v>1.5921000000000001</v>
      </c>
      <c r="D19" s="531">
        <v>2.214</v>
      </c>
      <c r="E19" s="531">
        <v>1.9722999999999999</v>
      </c>
      <c r="F19" s="531">
        <v>1.7484</v>
      </c>
      <c r="G19" s="531">
        <v>2.1739999999999999</v>
      </c>
      <c r="H19" s="531">
        <v>2.1349</v>
      </c>
      <c r="I19" s="531">
        <v>2.1375000000000002</v>
      </c>
      <c r="J19" s="531">
        <v>2.1221000000000001</v>
      </c>
      <c r="K19" s="531">
        <v>3.1276999999999999</v>
      </c>
      <c r="L19" s="531">
        <v>1.9226000000000001</v>
      </c>
      <c r="M19" s="531">
        <v>1.7959000000000001</v>
      </c>
      <c r="N19" s="531">
        <v>1.6642999999999999</v>
      </c>
      <c r="O19" s="531">
        <v>1.3935</v>
      </c>
      <c r="P19" s="531">
        <v>1.2143999999999999</v>
      </c>
      <c r="Q19" s="531">
        <v>1.3204</v>
      </c>
      <c r="R19" s="531">
        <v>1.276</v>
      </c>
      <c r="S19" s="531">
        <v>1.2316</v>
      </c>
      <c r="T19" s="531">
        <v>1.0301</v>
      </c>
      <c r="U19" s="531">
        <v>1.1054999999999999</v>
      </c>
      <c r="V19" s="531">
        <v>1.3179000000000001</v>
      </c>
      <c r="W19" s="531">
        <v>2.2545000000000002</v>
      </c>
      <c r="X19" s="531">
        <v>2.5546000000000002</v>
      </c>
      <c r="Y19" s="531">
        <v>2.8374000000000001</v>
      </c>
      <c r="Z19" s="531">
        <v>2.5505</v>
      </c>
      <c r="AA19" s="531">
        <v>2.3409</v>
      </c>
      <c r="AB19" s="531">
        <v>1.8381000000000001</v>
      </c>
      <c r="AC19" s="531">
        <v>1.9961</v>
      </c>
      <c r="AD19" s="531">
        <v>2.6232000000000002</v>
      </c>
      <c r="AE19" s="531">
        <v>2.2368000000000001</v>
      </c>
      <c r="AF19" s="531">
        <v>1.5124</v>
      </c>
      <c r="AG19" s="531">
        <v>1.5847</v>
      </c>
      <c r="AH19" s="531">
        <v>1.4742</v>
      </c>
      <c r="AI19" s="531">
        <v>1.4783999999999999</v>
      </c>
    </row>
    <row r="21" spans="1:35">
      <c r="A21" s="136" t="s">
        <v>18</v>
      </c>
    </row>
    <row r="22" spans="1:35">
      <c r="A22" s="42" t="s">
        <v>3192</v>
      </c>
    </row>
  </sheetData>
  <hyperlinks>
    <hyperlink ref="AK3" location="Content!A1" display="Back to content page" xr:uid="{13B67A92-8336-4836-BDE6-737002CD85AC}"/>
  </hyperlinks>
  <pageMargins left="0.7" right="0.7" top="0.75" bottom="0.75" header="0.3" footer="0.3"/>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E1255-DD5C-4A30-BD63-4B91625B1CCF}">
  <dimension ref="A1:X22"/>
  <sheetViews>
    <sheetView workbookViewId="0">
      <selection activeCell="B4" sqref="B4:V19"/>
    </sheetView>
  </sheetViews>
  <sheetFormatPr defaultRowHeight="14.4"/>
  <cols>
    <col min="1" max="1" width="36.44140625" customWidth="1"/>
  </cols>
  <sheetData>
    <row r="1" spans="1:24">
      <c r="A1" s="18" t="s">
        <v>3198</v>
      </c>
    </row>
    <row r="3" spans="1:24">
      <c r="A3" s="92" t="s">
        <v>14</v>
      </c>
      <c r="B3" s="117">
        <v>2000</v>
      </c>
      <c r="C3" s="117">
        <v>2001</v>
      </c>
      <c r="D3" s="117">
        <v>2002</v>
      </c>
      <c r="E3" s="117">
        <v>2003</v>
      </c>
      <c r="F3" s="117">
        <v>2004</v>
      </c>
      <c r="G3" s="117">
        <v>2005</v>
      </c>
      <c r="H3" s="117">
        <v>2006</v>
      </c>
      <c r="I3" s="117">
        <v>2007</v>
      </c>
      <c r="J3" s="117">
        <v>2008</v>
      </c>
      <c r="K3" s="117">
        <v>2009</v>
      </c>
      <c r="L3" s="117">
        <v>2010</v>
      </c>
      <c r="M3" s="117">
        <v>2011</v>
      </c>
      <c r="N3" s="117">
        <v>2012</v>
      </c>
      <c r="O3" s="117">
        <v>2013</v>
      </c>
      <c r="P3" s="117">
        <v>2014</v>
      </c>
      <c r="Q3" s="117">
        <v>2015</v>
      </c>
      <c r="R3" s="117">
        <v>2016</v>
      </c>
      <c r="S3" s="117">
        <v>2017</v>
      </c>
      <c r="T3" s="117">
        <v>2018</v>
      </c>
      <c r="U3" s="117">
        <v>2019</v>
      </c>
      <c r="V3" s="117">
        <v>2020</v>
      </c>
      <c r="X3" s="1" t="s">
        <v>528</v>
      </c>
    </row>
    <row r="4" spans="1:24">
      <c r="A4" s="92" t="s">
        <v>13</v>
      </c>
      <c r="B4" s="531">
        <v>42.062600000000003</v>
      </c>
      <c r="C4" s="531">
        <v>42.062600000000003</v>
      </c>
      <c r="D4" s="531">
        <v>42.062600000000003</v>
      </c>
      <c r="E4" s="531">
        <v>42.062600000000003</v>
      </c>
      <c r="F4" s="531">
        <v>42.062600000000003</v>
      </c>
      <c r="G4" s="531">
        <v>42.062600000000003</v>
      </c>
      <c r="H4" s="531">
        <v>41.907400000000003</v>
      </c>
      <c r="I4" s="531">
        <v>42.153399999999998</v>
      </c>
      <c r="J4" s="531">
        <v>42.065399999999997</v>
      </c>
      <c r="K4" s="531">
        <v>42.233899999999998</v>
      </c>
      <c r="L4" s="531">
        <v>42.189900000000002</v>
      </c>
      <c r="M4" s="531">
        <v>63.552399999999999</v>
      </c>
      <c r="N4" s="531">
        <v>63.392200000000003</v>
      </c>
      <c r="O4" s="531">
        <v>63.417400000000001</v>
      </c>
      <c r="P4" s="531">
        <v>63.432499999999997</v>
      </c>
      <c r="Q4" s="531">
        <v>63.360399999999998</v>
      </c>
      <c r="R4" s="531">
        <v>63.430999999999997</v>
      </c>
      <c r="S4" s="531">
        <v>63.406700000000001</v>
      </c>
      <c r="T4" s="531">
        <v>63.409599999999998</v>
      </c>
      <c r="U4" s="531">
        <v>63.409599999999998</v>
      </c>
      <c r="V4" s="531">
        <v>63.409599999999998</v>
      </c>
    </row>
    <row r="5" spans="1:24">
      <c r="A5" s="92" t="s">
        <v>12</v>
      </c>
      <c r="B5" s="531">
        <v>15.198</v>
      </c>
      <c r="C5" s="531">
        <v>15.198</v>
      </c>
      <c r="D5" s="531">
        <v>15.198</v>
      </c>
      <c r="E5" s="531">
        <v>15.198</v>
      </c>
      <c r="F5" s="531">
        <v>15.198</v>
      </c>
      <c r="G5" s="531">
        <v>15.198</v>
      </c>
      <c r="H5" s="531">
        <v>15.198</v>
      </c>
      <c r="I5" s="531">
        <v>15.198</v>
      </c>
      <c r="J5" s="531">
        <v>15.198</v>
      </c>
      <c r="K5" s="531">
        <v>15.198</v>
      </c>
      <c r="L5" s="531">
        <v>15.198</v>
      </c>
      <c r="M5" s="531">
        <v>15.198</v>
      </c>
      <c r="N5" s="531">
        <v>15.198</v>
      </c>
      <c r="O5" s="531">
        <v>15.198</v>
      </c>
      <c r="P5" s="531">
        <v>15.198</v>
      </c>
      <c r="Q5" s="531">
        <v>15.198</v>
      </c>
      <c r="R5" s="531">
        <v>15.198</v>
      </c>
      <c r="S5" s="531">
        <v>15.198</v>
      </c>
      <c r="T5" s="531">
        <v>15.198</v>
      </c>
      <c r="U5" s="531">
        <v>15.198</v>
      </c>
      <c r="V5" s="531">
        <v>15.198</v>
      </c>
    </row>
    <row r="6" spans="1:24">
      <c r="A6" s="92" t="s">
        <v>483</v>
      </c>
      <c r="B6" s="531">
        <v>0</v>
      </c>
      <c r="C6" s="531">
        <v>0</v>
      </c>
      <c r="D6" s="531">
        <v>0</v>
      </c>
      <c r="E6" s="531">
        <v>0</v>
      </c>
      <c r="F6" s="531">
        <v>0</v>
      </c>
      <c r="G6" s="531">
        <v>0</v>
      </c>
      <c r="H6" s="531">
        <v>0</v>
      </c>
      <c r="I6" s="531">
        <v>0</v>
      </c>
      <c r="J6" s="531">
        <v>0</v>
      </c>
      <c r="K6" s="531">
        <v>0</v>
      </c>
      <c r="L6" s="531">
        <v>0</v>
      </c>
      <c r="M6" s="531">
        <v>0</v>
      </c>
      <c r="N6" s="531">
        <v>0</v>
      </c>
      <c r="O6" s="531">
        <v>0</v>
      </c>
      <c r="P6" s="531">
        <v>0</v>
      </c>
      <c r="Q6" s="531">
        <v>0</v>
      </c>
      <c r="R6" s="531">
        <v>0</v>
      </c>
      <c r="S6" s="531">
        <v>0</v>
      </c>
      <c r="T6" s="531">
        <v>0</v>
      </c>
      <c r="U6" s="531">
        <v>0</v>
      </c>
      <c r="V6" s="531">
        <v>0</v>
      </c>
    </row>
    <row r="7" spans="1:24">
      <c r="A7" s="92" t="s">
        <v>89</v>
      </c>
      <c r="B7" s="531">
        <v>483.54</v>
      </c>
      <c r="C7" s="531">
        <v>483.54</v>
      </c>
      <c r="D7" s="531">
        <v>483.54</v>
      </c>
      <c r="E7" s="531">
        <v>483.54</v>
      </c>
      <c r="F7" s="531">
        <v>483.54</v>
      </c>
      <c r="G7" s="531">
        <v>483.54</v>
      </c>
      <c r="H7" s="531">
        <v>483.54</v>
      </c>
      <c r="I7" s="531">
        <v>483.54</v>
      </c>
      <c r="J7" s="531">
        <v>483.54</v>
      </c>
      <c r="K7" s="531">
        <v>483.54</v>
      </c>
      <c r="L7" s="531">
        <v>483.54</v>
      </c>
      <c r="M7" s="531">
        <v>830.53</v>
      </c>
      <c r="N7" s="531">
        <v>830.53</v>
      </c>
      <c r="O7" s="531">
        <v>830.53</v>
      </c>
      <c r="P7" s="531">
        <v>830.53</v>
      </c>
      <c r="Q7" s="531">
        <v>529.23</v>
      </c>
      <c r="R7" s="531">
        <v>529.23</v>
      </c>
      <c r="S7" s="531">
        <v>529.23</v>
      </c>
      <c r="T7" s="531">
        <v>529.23</v>
      </c>
      <c r="U7" s="531">
        <v>529.23</v>
      </c>
      <c r="V7" s="531">
        <v>529.23</v>
      </c>
    </row>
    <row r="8" spans="1:24">
      <c r="A8" s="92" t="s">
        <v>482</v>
      </c>
      <c r="B8" s="531">
        <v>0.49099999999999999</v>
      </c>
      <c r="C8" s="531">
        <v>0.48220000000000002</v>
      </c>
      <c r="D8" s="531">
        <v>0.47339999999999999</v>
      </c>
      <c r="E8" s="531">
        <v>0.46460000000000001</v>
      </c>
      <c r="F8" s="531">
        <v>0.45579999999999998</v>
      </c>
      <c r="G8" s="531">
        <v>0.44700000000000001</v>
      </c>
      <c r="H8" s="531">
        <v>0.43819999999999998</v>
      </c>
      <c r="I8" s="531">
        <v>0.4294</v>
      </c>
      <c r="J8" s="531">
        <v>0.42059999999999997</v>
      </c>
      <c r="K8" s="531">
        <v>0.4118</v>
      </c>
      <c r="L8" s="531">
        <v>0.40300000000000002</v>
      </c>
      <c r="M8" s="531">
        <v>0.40300000000000002</v>
      </c>
      <c r="N8" s="531">
        <v>0.40300000000000002</v>
      </c>
      <c r="O8" s="531">
        <v>0.40300000000000002</v>
      </c>
      <c r="P8" s="531">
        <v>0.40300000000000002</v>
      </c>
      <c r="Q8" s="531">
        <v>0.40300000000000002</v>
      </c>
      <c r="R8" s="531">
        <v>0.40300000000000002</v>
      </c>
      <c r="S8" s="531">
        <v>0.40300000000000002</v>
      </c>
      <c r="T8" s="531">
        <v>0.40300000000000002</v>
      </c>
      <c r="U8" s="531">
        <v>0.40300000000000002</v>
      </c>
      <c r="V8" s="531">
        <v>0.40300000000000002</v>
      </c>
    </row>
    <row r="9" spans="1:24">
      <c r="A9" s="92" t="s">
        <v>11</v>
      </c>
      <c r="B9" s="531">
        <v>0</v>
      </c>
      <c r="C9" s="531">
        <v>0</v>
      </c>
      <c r="D9" s="531">
        <v>0</v>
      </c>
      <c r="E9" s="531">
        <v>0</v>
      </c>
      <c r="F9" s="531">
        <v>0</v>
      </c>
      <c r="G9" s="531">
        <v>0</v>
      </c>
      <c r="H9" s="531">
        <v>0</v>
      </c>
      <c r="I9" s="531">
        <v>0</v>
      </c>
      <c r="J9" s="531">
        <v>0</v>
      </c>
      <c r="K9" s="531">
        <v>0</v>
      </c>
      <c r="L9" s="531">
        <v>0</v>
      </c>
      <c r="M9" s="531">
        <v>0</v>
      </c>
      <c r="N9" s="531">
        <v>0</v>
      </c>
      <c r="O9" s="531">
        <v>0</v>
      </c>
      <c r="P9" s="531">
        <v>0</v>
      </c>
      <c r="Q9" s="531">
        <v>0</v>
      </c>
      <c r="R9" s="531">
        <v>0</v>
      </c>
      <c r="S9" s="531">
        <v>0</v>
      </c>
      <c r="T9" s="531">
        <v>0</v>
      </c>
      <c r="U9" s="531">
        <v>0</v>
      </c>
      <c r="V9" s="531">
        <v>0</v>
      </c>
    </row>
    <row r="10" spans="1:24">
      <c r="A10" s="92" t="s">
        <v>10</v>
      </c>
      <c r="B10" s="531">
        <v>34.342300000000002</v>
      </c>
      <c r="C10" s="531">
        <v>34.342300000000002</v>
      </c>
      <c r="D10" s="531">
        <v>34.342300000000002</v>
      </c>
      <c r="E10" s="531">
        <v>34.342300000000002</v>
      </c>
      <c r="F10" s="531">
        <v>34.342300000000002</v>
      </c>
      <c r="G10" s="531">
        <v>34.342300000000002</v>
      </c>
      <c r="H10" s="531">
        <v>34.342300000000002</v>
      </c>
      <c r="I10" s="531">
        <v>34.342300000000002</v>
      </c>
      <c r="J10" s="531">
        <v>34.342300000000002</v>
      </c>
      <c r="K10" s="531">
        <v>34.342300000000002</v>
      </c>
      <c r="L10" s="531">
        <v>34.342300000000002</v>
      </c>
      <c r="M10" s="531">
        <v>34.342300000000002</v>
      </c>
      <c r="N10" s="531">
        <v>34.342300000000002</v>
      </c>
      <c r="O10" s="531">
        <v>34.342300000000002</v>
      </c>
      <c r="P10" s="531">
        <v>34.342300000000002</v>
      </c>
      <c r="Q10" s="531">
        <v>34.342300000000002</v>
      </c>
      <c r="R10" s="531">
        <v>34.342300000000002</v>
      </c>
      <c r="S10" s="531">
        <v>34.342300000000002</v>
      </c>
      <c r="T10" s="531">
        <v>34.342300000000002</v>
      </c>
      <c r="U10" s="531">
        <v>34.342300000000002</v>
      </c>
      <c r="V10" s="531">
        <v>34.342300000000002</v>
      </c>
    </row>
    <row r="11" spans="1:24">
      <c r="A11" s="92" t="s">
        <v>9</v>
      </c>
      <c r="B11" s="531">
        <v>2.0649999999999999</v>
      </c>
      <c r="C11" s="531">
        <v>2.0649999999999999</v>
      </c>
      <c r="D11" s="531">
        <v>2.0649999999999999</v>
      </c>
      <c r="E11" s="531">
        <v>2.0649999999999999</v>
      </c>
      <c r="F11" s="531">
        <v>2.0649999999999999</v>
      </c>
      <c r="G11" s="531">
        <v>2.0649999999999999</v>
      </c>
      <c r="H11" s="531">
        <v>2.0649999999999999</v>
      </c>
      <c r="I11" s="531">
        <v>2.0649999999999999</v>
      </c>
      <c r="J11" s="531">
        <v>2.0649999999999999</v>
      </c>
      <c r="K11" s="531">
        <v>2.0649999999999999</v>
      </c>
      <c r="L11" s="531">
        <v>2.0649999999999999</v>
      </c>
      <c r="M11" s="531">
        <v>2.0649999999999999</v>
      </c>
      <c r="N11" s="531">
        <v>2.0649999999999999</v>
      </c>
      <c r="O11" s="531">
        <v>2.0649999999999999</v>
      </c>
      <c r="P11" s="531">
        <v>2.0649999999999999</v>
      </c>
      <c r="Q11" s="531">
        <v>2.0649999999999999</v>
      </c>
      <c r="R11" s="531">
        <v>2.0649999999999999</v>
      </c>
      <c r="S11" s="531">
        <v>2.0649999999999999</v>
      </c>
      <c r="T11" s="531">
        <v>2.0649999999999999</v>
      </c>
      <c r="U11" s="531">
        <v>2.0649999999999999</v>
      </c>
      <c r="V11" s="531">
        <v>2.0649999999999999</v>
      </c>
    </row>
    <row r="12" spans="1:24">
      <c r="A12" s="92" t="s">
        <v>8</v>
      </c>
      <c r="B12" s="531">
        <v>0</v>
      </c>
      <c r="C12" s="531">
        <v>0</v>
      </c>
      <c r="D12" s="531">
        <v>0</v>
      </c>
      <c r="E12" s="531">
        <v>0</v>
      </c>
      <c r="F12" s="531">
        <v>0</v>
      </c>
      <c r="G12" s="531">
        <v>0</v>
      </c>
      <c r="H12" s="531">
        <v>0</v>
      </c>
      <c r="I12" s="531">
        <v>0</v>
      </c>
      <c r="J12" s="531">
        <v>0</v>
      </c>
      <c r="K12" s="531">
        <v>0</v>
      </c>
      <c r="L12" s="531">
        <v>0</v>
      </c>
      <c r="M12" s="531">
        <v>0</v>
      </c>
      <c r="N12" s="531">
        <v>0</v>
      </c>
      <c r="O12" s="531">
        <v>0</v>
      </c>
      <c r="P12" s="531">
        <v>0</v>
      </c>
      <c r="Q12" s="531">
        <v>0</v>
      </c>
      <c r="R12" s="531">
        <v>0</v>
      </c>
      <c r="S12" s="531">
        <v>0</v>
      </c>
      <c r="T12" s="531">
        <v>0</v>
      </c>
      <c r="U12" s="531">
        <v>0</v>
      </c>
      <c r="V12" s="531">
        <v>0</v>
      </c>
    </row>
    <row r="13" spans="1:24">
      <c r="A13" s="92" t="s">
        <v>6</v>
      </c>
      <c r="B13" s="531">
        <v>38.956400000000002</v>
      </c>
      <c r="C13" s="531">
        <v>38.956400000000002</v>
      </c>
      <c r="D13" s="531">
        <v>38.956400000000002</v>
      </c>
      <c r="E13" s="531">
        <v>38.956400000000002</v>
      </c>
      <c r="F13" s="531">
        <v>38.956400000000002</v>
      </c>
      <c r="G13" s="531">
        <v>38.956400000000002</v>
      </c>
      <c r="H13" s="531">
        <v>38.956400000000002</v>
      </c>
      <c r="I13" s="531">
        <v>38.956400000000002</v>
      </c>
      <c r="J13" s="531">
        <v>38.956400000000002</v>
      </c>
      <c r="K13" s="531">
        <v>38.956400000000002</v>
      </c>
      <c r="L13" s="531">
        <v>38.956400000000002</v>
      </c>
      <c r="M13" s="531">
        <v>38.956400000000002</v>
      </c>
      <c r="N13" s="531">
        <v>38.956400000000002</v>
      </c>
      <c r="O13" s="531">
        <v>38.956400000000002</v>
      </c>
      <c r="P13" s="531">
        <v>38.956400000000002</v>
      </c>
      <c r="Q13" s="531">
        <v>38.956400000000002</v>
      </c>
      <c r="R13" s="531">
        <v>38.956400000000002</v>
      </c>
      <c r="S13" s="531">
        <v>38.956400000000002</v>
      </c>
      <c r="T13" s="531">
        <v>38.956400000000002</v>
      </c>
      <c r="U13" s="531">
        <v>38.956400000000002</v>
      </c>
      <c r="V13" s="531">
        <v>38.956400000000002</v>
      </c>
    </row>
    <row r="14" spans="1:24">
      <c r="A14" s="92" t="s">
        <v>17</v>
      </c>
      <c r="B14" s="531">
        <v>8.7349999999999994</v>
      </c>
      <c r="C14" s="531">
        <v>8.9459999999999997</v>
      </c>
      <c r="D14" s="531">
        <v>8.9469999999999992</v>
      </c>
      <c r="E14" s="531">
        <v>8.9469999999999992</v>
      </c>
      <c r="F14" s="531">
        <v>8.9459999999999997</v>
      </c>
      <c r="G14" s="531">
        <v>8.9469999999999992</v>
      </c>
      <c r="H14" s="531">
        <v>8.9459999999999997</v>
      </c>
      <c r="I14" s="531">
        <v>8.9459999999999997</v>
      </c>
      <c r="J14" s="531">
        <v>8.9469999999999992</v>
      </c>
      <c r="K14" s="531">
        <v>8.9469999999999992</v>
      </c>
      <c r="L14" s="531">
        <v>8.9459999999999997</v>
      </c>
      <c r="M14" s="531">
        <v>9.7690000000000001</v>
      </c>
      <c r="N14" s="531">
        <v>9.7680000000000007</v>
      </c>
      <c r="O14" s="531">
        <v>9.7690000000000001</v>
      </c>
      <c r="P14" s="531">
        <v>9.7690000000000001</v>
      </c>
      <c r="Q14" s="531">
        <v>9.7690000000000001</v>
      </c>
      <c r="R14" s="531">
        <v>9.7690000000000001</v>
      </c>
      <c r="S14" s="531">
        <v>9.7690000000000001</v>
      </c>
      <c r="T14" s="531">
        <v>9.7690000000000001</v>
      </c>
      <c r="U14" s="531">
        <v>9.7690000000000001</v>
      </c>
      <c r="V14" s="531">
        <v>9.7690000000000001</v>
      </c>
    </row>
    <row r="15" spans="1:24">
      <c r="A15" s="92" t="s">
        <v>4</v>
      </c>
      <c r="B15" s="531">
        <v>0</v>
      </c>
      <c r="C15" s="531">
        <v>0</v>
      </c>
      <c r="D15" s="531">
        <v>0</v>
      </c>
      <c r="E15" s="531">
        <v>0</v>
      </c>
      <c r="F15" s="531">
        <v>0</v>
      </c>
      <c r="G15" s="531">
        <v>0</v>
      </c>
      <c r="H15" s="531">
        <v>0</v>
      </c>
      <c r="I15" s="531">
        <v>0</v>
      </c>
      <c r="J15" s="531">
        <v>0</v>
      </c>
      <c r="K15" s="531">
        <v>0</v>
      </c>
      <c r="L15" s="531">
        <v>0</v>
      </c>
      <c r="M15" s="531">
        <v>0</v>
      </c>
      <c r="N15" s="531">
        <v>0</v>
      </c>
      <c r="O15" s="531">
        <v>0</v>
      </c>
      <c r="P15" s="531">
        <v>0</v>
      </c>
      <c r="Q15" s="531">
        <v>0</v>
      </c>
      <c r="R15" s="531">
        <v>0</v>
      </c>
      <c r="S15" s="531">
        <v>0</v>
      </c>
      <c r="T15" s="531">
        <v>0</v>
      </c>
      <c r="U15" s="531">
        <v>0</v>
      </c>
      <c r="V15" s="531">
        <v>0</v>
      </c>
    </row>
    <row r="16" spans="1:24">
      <c r="A16" s="92" t="s">
        <v>3</v>
      </c>
      <c r="B16" s="531">
        <v>16.108599999999999</v>
      </c>
      <c r="C16" s="531">
        <v>16.251999999999999</v>
      </c>
      <c r="D16" s="531">
        <v>16.099599999999999</v>
      </c>
      <c r="E16" s="531">
        <v>16.0182</v>
      </c>
      <c r="F16" s="531">
        <v>15.8057</v>
      </c>
      <c r="G16" s="531">
        <v>16.3842</v>
      </c>
      <c r="H16" s="531">
        <v>16.210100000000001</v>
      </c>
      <c r="I16" s="531">
        <v>16.371400000000001</v>
      </c>
      <c r="J16" s="531">
        <v>16.114000000000001</v>
      </c>
      <c r="K16" s="531">
        <v>16.008400000000002</v>
      </c>
      <c r="L16" s="531">
        <v>15.9483</v>
      </c>
      <c r="M16" s="531">
        <v>15.773300000000001</v>
      </c>
      <c r="N16" s="531">
        <v>15.8241</v>
      </c>
      <c r="O16" s="531">
        <v>15.7369</v>
      </c>
      <c r="P16" s="531">
        <v>15.6999</v>
      </c>
      <c r="Q16" s="531">
        <v>15.548299999999999</v>
      </c>
      <c r="R16" s="531">
        <v>15.382899999999999</v>
      </c>
      <c r="S16" s="531">
        <v>15.363300000000001</v>
      </c>
      <c r="T16" s="531">
        <v>15.363300000000001</v>
      </c>
      <c r="U16" s="531">
        <v>15.363300000000001</v>
      </c>
      <c r="V16" s="531">
        <v>15.363300000000001</v>
      </c>
    </row>
    <row r="17" spans="1:22">
      <c r="A17" s="92" t="s">
        <v>431</v>
      </c>
      <c r="B17" s="531">
        <v>76.66</v>
      </c>
      <c r="C17" s="531">
        <v>76.66</v>
      </c>
      <c r="D17" s="531">
        <v>76.66</v>
      </c>
      <c r="E17" s="531">
        <v>76.66</v>
      </c>
      <c r="F17" s="531">
        <v>76.66</v>
      </c>
      <c r="G17" s="531">
        <v>76.66</v>
      </c>
      <c r="H17" s="531">
        <v>76.66</v>
      </c>
      <c r="I17" s="531">
        <v>76.66</v>
      </c>
      <c r="J17" s="531">
        <v>76.66</v>
      </c>
      <c r="K17" s="531">
        <v>76.66</v>
      </c>
      <c r="L17" s="531">
        <v>76.66</v>
      </c>
      <c r="M17" s="531">
        <v>76.66</v>
      </c>
      <c r="N17" s="531">
        <v>76.66</v>
      </c>
      <c r="O17" s="531">
        <v>76.66</v>
      </c>
      <c r="P17" s="531">
        <v>76.66</v>
      </c>
      <c r="Q17" s="531">
        <v>76.66</v>
      </c>
      <c r="R17" s="531">
        <v>76.66</v>
      </c>
      <c r="S17" s="531">
        <v>76.66</v>
      </c>
      <c r="T17" s="531">
        <v>76.66</v>
      </c>
      <c r="U17" s="531">
        <v>76.66</v>
      </c>
      <c r="V17" s="531">
        <v>76.66</v>
      </c>
    </row>
    <row r="18" spans="1:22">
      <c r="A18" s="92" t="s">
        <v>1</v>
      </c>
      <c r="B18" s="531">
        <v>95.783799999999999</v>
      </c>
      <c r="C18" s="531">
        <v>98.177400000000006</v>
      </c>
      <c r="D18" s="531">
        <v>100.5711</v>
      </c>
      <c r="E18" s="531">
        <v>102.96469999999999</v>
      </c>
      <c r="F18" s="531">
        <v>105.3584</v>
      </c>
      <c r="G18" s="531">
        <v>99.800299999999993</v>
      </c>
      <c r="H18" s="531">
        <v>102.1939</v>
      </c>
      <c r="I18" s="531">
        <v>104.58759999999999</v>
      </c>
      <c r="J18" s="531">
        <v>106.9812</v>
      </c>
      <c r="K18" s="531">
        <v>109.3749</v>
      </c>
      <c r="L18" s="531">
        <v>111.7685</v>
      </c>
      <c r="M18" s="531">
        <v>112.39960000000001</v>
      </c>
      <c r="N18" s="531">
        <v>113.0222</v>
      </c>
      <c r="O18" s="531">
        <v>114.0544</v>
      </c>
      <c r="P18" s="531">
        <v>115.3749</v>
      </c>
      <c r="Q18" s="531">
        <v>117.14100000000001</v>
      </c>
      <c r="R18" s="531">
        <v>117.8875</v>
      </c>
      <c r="S18" s="531">
        <v>117.8875</v>
      </c>
      <c r="T18" s="531">
        <v>117.8875</v>
      </c>
      <c r="U18" s="531">
        <v>117.8875</v>
      </c>
      <c r="V18" s="531">
        <v>117.8875</v>
      </c>
    </row>
    <row r="19" spans="1:22">
      <c r="A19" s="92" t="s">
        <v>23</v>
      </c>
      <c r="B19" s="531">
        <v>27.75</v>
      </c>
      <c r="C19" s="531">
        <v>27.75</v>
      </c>
      <c r="D19" s="531">
        <v>27.75</v>
      </c>
      <c r="E19" s="531">
        <v>27.75</v>
      </c>
      <c r="F19" s="531">
        <v>27.75</v>
      </c>
      <c r="G19" s="531">
        <v>27.75</v>
      </c>
      <c r="H19" s="531">
        <v>27.75</v>
      </c>
      <c r="I19" s="531">
        <v>27.75</v>
      </c>
      <c r="J19" s="531">
        <v>27.75</v>
      </c>
      <c r="K19" s="531">
        <v>27.75</v>
      </c>
      <c r="L19" s="531">
        <v>27.75</v>
      </c>
      <c r="M19" s="531">
        <v>27.75</v>
      </c>
      <c r="N19" s="531">
        <v>27.75</v>
      </c>
      <c r="O19" s="531">
        <v>27.75</v>
      </c>
      <c r="P19" s="531">
        <v>27.75</v>
      </c>
      <c r="Q19" s="531">
        <v>27.75</v>
      </c>
      <c r="R19" s="531">
        <v>27.75</v>
      </c>
      <c r="S19" s="531">
        <v>27.75</v>
      </c>
      <c r="T19" s="531">
        <v>27.75</v>
      </c>
      <c r="U19" s="531">
        <v>27.75</v>
      </c>
      <c r="V19" s="531">
        <v>27.75</v>
      </c>
    </row>
    <row r="21" spans="1:22">
      <c r="A21" s="136" t="s">
        <v>18</v>
      </c>
    </row>
    <row r="22" spans="1:22">
      <c r="A22" s="42" t="s">
        <v>3192</v>
      </c>
    </row>
  </sheetData>
  <hyperlinks>
    <hyperlink ref="X3" location="Content!A1" display="Back to content page" xr:uid="{7DC99867-3008-437E-95D1-AB7F5E1A0D84}"/>
  </hyperlinks>
  <pageMargins left="0.7" right="0.7" top="0.75" bottom="0.75" header="0.3" footer="0.3"/>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1-000000000000}">
  <sheetPr codeName="Sheet335"/>
  <dimension ref="A1:BF24"/>
  <sheetViews>
    <sheetView zoomScaleNormal="100" workbookViewId="0">
      <selection activeCell="B23" sqref="B23"/>
    </sheetView>
  </sheetViews>
  <sheetFormatPr defaultColWidth="9.21875" defaultRowHeight="14.4"/>
  <cols>
    <col min="1" max="1" width="33.77734375" customWidth="1"/>
    <col min="2" max="3" width="7.44140625" customWidth="1"/>
    <col min="4" max="4" width="6.44140625" customWidth="1"/>
    <col min="5" max="54" width="7.44140625" customWidth="1"/>
  </cols>
  <sheetData>
    <row r="1" spans="1:58">
      <c r="A1" s="18" t="s">
        <v>3199</v>
      </c>
    </row>
    <row r="3" spans="1:58">
      <c r="A3" s="894" t="s">
        <v>31</v>
      </c>
      <c r="B3" s="803" t="s">
        <v>250</v>
      </c>
      <c r="C3" s="804"/>
      <c r="D3" s="804"/>
      <c r="E3" s="804"/>
      <c r="F3" s="804"/>
      <c r="G3" s="804"/>
      <c r="H3" s="804"/>
      <c r="I3" s="804"/>
      <c r="J3" s="804"/>
      <c r="K3" s="804"/>
      <c r="L3" s="804"/>
      <c r="M3" s="804"/>
      <c r="N3" s="804"/>
      <c r="O3" s="804"/>
      <c r="P3" s="804"/>
      <c r="Q3" s="804"/>
      <c r="R3" s="804"/>
      <c r="S3" s="804"/>
      <c r="T3" s="804"/>
      <c r="U3" s="804"/>
      <c r="V3" s="804"/>
      <c r="W3" s="804"/>
      <c r="X3" s="804"/>
      <c r="Y3" s="804"/>
      <c r="Z3" s="804"/>
      <c r="AA3" s="804"/>
      <c r="AB3" s="804"/>
      <c r="AC3" s="804"/>
      <c r="AD3" s="804"/>
      <c r="AE3" s="804"/>
      <c r="AF3" s="804"/>
      <c r="AG3" s="804"/>
      <c r="AH3" s="804"/>
      <c r="AI3" s="804"/>
      <c r="AJ3" s="804"/>
      <c r="AK3" s="804"/>
      <c r="AL3" s="804"/>
      <c r="AM3" s="804"/>
      <c r="AN3" s="804"/>
      <c r="AO3" s="804"/>
      <c r="AP3" s="804"/>
      <c r="AQ3" s="804"/>
      <c r="AR3" s="804"/>
      <c r="AS3" s="804"/>
      <c r="AT3" s="804"/>
      <c r="AU3" s="804"/>
      <c r="AV3" s="804"/>
      <c r="AW3" s="804"/>
      <c r="AX3" s="804"/>
      <c r="AY3" s="804"/>
      <c r="AZ3" s="804"/>
      <c r="BA3" s="804"/>
      <c r="BB3" s="804"/>
    </row>
    <row r="4" spans="1:58" s="125" customFormat="1">
      <c r="A4" s="895"/>
      <c r="B4" s="3">
        <v>1970</v>
      </c>
      <c r="C4" s="3">
        <v>1971</v>
      </c>
      <c r="D4" s="3">
        <v>1972</v>
      </c>
      <c r="E4" s="3">
        <v>1973</v>
      </c>
      <c r="F4" s="3">
        <v>1974</v>
      </c>
      <c r="G4" s="3">
        <v>1975</v>
      </c>
      <c r="H4" s="3">
        <v>1976</v>
      </c>
      <c r="I4" s="3">
        <v>1977</v>
      </c>
      <c r="J4" s="3">
        <v>1978</v>
      </c>
      <c r="K4" s="3">
        <v>1979</v>
      </c>
      <c r="L4" s="3">
        <v>1980</v>
      </c>
      <c r="M4" s="3">
        <v>1981</v>
      </c>
      <c r="N4" s="3">
        <v>1982</v>
      </c>
      <c r="O4" s="3">
        <v>1983</v>
      </c>
      <c r="P4" s="3">
        <v>1984</v>
      </c>
      <c r="Q4" s="3">
        <v>1985</v>
      </c>
      <c r="R4" s="3">
        <v>1986</v>
      </c>
      <c r="S4" s="3">
        <v>1987</v>
      </c>
      <c r="T4" s="3">
        <v>1988</v>
      </c>
      <c r="U4" s="3">
        <v>1989</v>
      </c>
      <c r="V4" s="3">
        <v>1990</v>
      </c>
      <c r="W4" s="3">
        <v>1991</v>
      </c>
      <c r="X4" s="3">
        <v>1992</v>
      </c>
      <c r="Y4" s="3">
        <v>1993</v>
      </c>
      <c r="Z4" s="3">
        <v>1994</v>
      </c>
      <c r="AA4" s="3">
        <v>1995</v>
      </c>
      <c r="AB4" s="3">
        <v>1996</v>
      </c>
      <c r="AC4" s="3">
        <v>1997</v>
      </c>
      <c r="AD4" s="3">
        <v>1998</v>
      </c>
      <c r="AE4" s="3">
        <v>1999</v>
      </c>
      <c r="AF4" s="3">
        <v>2000</v>
      </c>
      <c r="AG4" s="3">
        <v>2001</v>
      </c>
      <c r="AH4" s="3">
        <v>2002</v>
      </c>
      <c r="AI4" s="3">
        <v>2003</v>
      </c>
      <c r="AJ4" s="3">
        <v>2004</v>
      </c>
      <c r="AK4" s="3">
        <v>2005</v>
      </c>
      <c r="AL4" s="3">
        <v>2006</v>
      </c>
      <c r="AM4" s="3">
        <v>2007</v>
      </c>
      <c r="AN4" s="3">
        <v>2008</v>
      </c>
      <c r="AO4" s="3">
        <v>2009</v>
      </c>
      <c r="AP4" s="3">
        <v>2010</v>
      </c>
      <c r="AQ4" s="3">
        <v>2011</v>
      </c>
      <c r="AR4" s="3">
        <v>2012</v>
      </c>
      <c r="AS4" s="117">
        <v>2013</v>
      </c>
      <c r="AT4" s="117">
        <v>2014</v>
      </c>
      <c r="AU4" s="117">
        <v>2015</v>
      </c>
      <c r="AV4" s="117">
        <v>2016</v>
      </c>
      <c r="AW4" s="117">
        <v>2017</v>
      </c>
      <c r="AX4" s="117">
        <v>2018</v>
      </c>
      <c r="AY4" s="117">
        <v>2019</v>
      </c>
      <c r="AZ4" s="117">
        <v>2020</v>
      </c>
      <c r="BA4" s="117">
        <v>2021</v>
      </c>
      <c r="BB4" s="117">
        <v>2022</v>
      </c>
      <c r="BC4" s="26"/>
      <c r="BD4" s="1" t="s">
        <v>528</v>
      </c>
    </row>
    <row r="5" spans="1:58">
      <c r="A5" s="92" t="s">
        <v>13</v>
      </c>
      <c r="B5" s="281"/>
      <c r="C5" s="281"/>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row>
    <row r="6" spans="1:58">
      <c r="A6" s="92" t="s">
        <v>12</v>
      </c>
      <c r="B6" s="281"/>
      <c r="C6" s="281">
        <v>444.33076923076919</v>
      </c>
      <c r="D6" s="281">
        <v>611.09230769230771</v>
      </c>
      <c r="E6" s="281">
        <v>315.83076923076925</v>
      </c>
      <c r="F6" s="281">
        <v>732.64615384615365</v>
      </c>
      <c r="G6" s="281">
        <v>617.83076923076908</v>
      </c>
      <c r="H6" s="281">
        <v>623.65384615384608</v>
      </c>
      <c r="I6" s="281">
        <v>584.7166666666667</v>
      </c>
      <c r="J6" s="281">
        <v>655.04615384615374</v>
      </c>
      <c r="K6" s="281">
        <v>329.82307692307688</v>
      </c>
      <c r="L6" s="281">
        <v>492.31538461538457</v>
      </c>
      <c r="M6" s="281">
        <v>540.87692307692305</v>
      </c>
      <c r="N6" s="281">
        <v>334.44615384615378</v>
      </c>
      <c r="O6" s="281">
        <v>371.99230769230769</v>
      </c>
      <c r="P6" s="281">
        <v>365.25384615384615</v>
      </c>
      <c r="Q6" s="281">
        <v>300.43076923076927</v>
      </c>
      <c r="R6" s="281">
        <v>324.18461538461537</v>
      </c>
      <c r="S6" s="281">
        <v>370.24615384615379</v>
      </c>
      <c r="T6" s="281">
        <v>648.9076923076924</v>
      </c>
      <c r="U6" s="281">
        <v>527.28461538461534</v>
      </c>
      <c r="V6" s="281">
        <v>379.93076923076922</v>
      </c>
      <c r="W6" s="281">
        <v>460.42307692307691</v>
      </c>
      <c r="X6" s="281">
        <v>276.8692307692308</v>
      </c>
      <c r="Y6" s="281">
        <v>354.35384615384612</v>
      </c>
      <c r="Z6" s="281">
        <v>409.66923076923075</v>
      </c>
      <c r="AA6" s="281">
        <v>336.7076923076923</v>
      </c>
      <c r="AB6" s="281">
        <v>490.96923076923082</v>
      </c>
      <c r="AC6" s="281">
        <v>471.12307692307695</v>
      </c>
      <c r="AD6" s="281">
        <v>410.36923076923091</v>
      </c>
      <c r="AE6" s="281">
        <v>370.4</v>
      </c>
      <c r="AF6" s="281">
        <v>760.57692307692298</v>
      </c>
      <c r="AG6" s="281">
        <v>385.57692307692309</v>
      </c>
      <c r="AH6" s="281">
        <v>382.40769230769223</v>
      </c>
      <c r="AI6" s="281">
        <v>264.79999999999995</v>
      </c>
      <c r="AJ6" s="281">
        <v>473.63076923076926</v>
      </c>
      <c r="AK6" s="281">
        <v>363.3692307692308</v>
      </c>
      <c r="AL6" s="281">
        <v>627.47692307692307</v>
      </c>
      <c r="AM6" s="281">
        <v>290.46923076923082</v>
      </c>
      <c r="AN6" s="281">
        <v>558.90769230769229</v>
      </c>
      <c r="AO6" s="281">
        <v>490.36923076923085</v>
      </c>
      <c r="AP6" s="281">
        <v>500.74615384615379</v>
      </c>
      <c r="AQ6" s="281">
        <v>478.01538461538468</v>
      </c>
      <c r="AR6" s="281">
        <v>297.17500000000001</v>
      </c>
      <c r="AS6" s="281">
        <v>334.83076923076925</v>
      </c>
      <c r="AT6" s="281">
        <v>549.23076923076917</v>
      </c>
      <c r="AU6" s="281">
        <v>261.5</v>
      </c>
      <c r="AV6" s="281"/>
      <c r="AW6" s="281"/>
      <c r="AX6" s="281"/>
      <c r="AY6" s="281"/>
      <c r="AZ6" s="281"/>
      <c r="BA6" s="281"/>
      <c r="BB6" s="281"/>
      <c r="BD6" s="33"/>
    </row>
    <row r="7" spans="1:58">
      <c r="A7" s="92" t="s">
        <v>483</v>
      </c>
      <c r="B7" s="281"/>
      <c r="C7" s="281"/>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D7" s="33"/>
    </row>
    <row r="8" spans="1:58">
      <c r="A8" s="92" t="s">
        <v>89</v>
      </c>
      <c r="B8" s="281"/>
      <c r="C8" s="281"/>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v>1684.5</v>
      </c>
      <c r="AN8" s="281">
        <v>1583</v>
      </c>
      <c r="AO8" s="281">
        <v>1611.1</v>
      </c>
      <c r="AP8" s="281">
        <v>1290.7</v>
      </c>
      <c r="AQ8" s="281">
        <v>2138</v>
      </c>
      <c r="AR8" s="281">
        <v>1383.6</v>
      </c>
      <c r="AS8" s="281">
        <v>2075.4</v>
      </c>
      <c r="AT8" s="281">
        <v>1390.9</v>
      </c>
      <c r="AU8" s="281"/>
      <c r="AV8" s="281"/>
      <c r="AW8" s="281"/>
      <c r="AX8" s="281"/>
      <c r="AY8" s="281"/>
      <c r="AZ8" s="281"/>
      <c r="BA8" s="281"/>
      <c r="BB8" s="281"/>
    </row>
    <row r="9" spans="1:58">
      <c r="A9" s="92" t="s">
        <v>482</v>
      </c>
      <c r="B9" s="281"/>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row>
    <row r="10" spans="1:58">
      <c r="A10" s="92" t="s">
        <v>11</v>
      </c>
      <c r="B10" s="281"/>
      <c r="C10" s="281"/>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t="s">
        <v>7</v>
      </c>
      <c r="AF10" s="281">
        <v>899</v>
      </c>
      <c r="AG10" s="281">
        <v>948</v>
      </c>
      <c r="AH10" s="281">
        <v>784</v>
      </c>
      <c r="AI10" s="281">
        <v>532</v>
      </c>
      <c r="AJ10" s="281">
        <v>645</v>
      </c>
      <c r="AK10" s="281">
        <v>701</v>
      </c>
      <c r="AL10" s="281">
        <v>943</v>
      </c>
      <c r="AM10" s="281">
        <v>630</v>
      </c>
      <c r="AN10" s="281">
        <v>672</v>
      </c>
      <c r="AO10" s="281">
        <v>762</v>
      </c>
      <c r="AP10" s="281"/>
      <c r="AQ10" s="281"/>
      <c r="AR10" s="281">
        <v>627.25633543939489</v>
      </c>
      <c r="AS10" s="281"/>
      <c r="AT10" s="281"/>
      <c r="AU10" s="299"/>
      <c r="AV10" s="281"/>
      <c r="AW10" s="281"/>
      <c r="AX10" s="281"/>
      <c r="AY10" s="281"/>
      <c r="AZ10" s="281"/>
      <c r="BA10" s="281"/>
      <c r="BB10" s="281"/>
    </row>
    <row r="11" spans="1:58">
      <c r="A11" s="92" t="s">
        <v>10</v>
      </c>
      <c r="B11" s="281"/>
      <c r="C11" s="281"/>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99"/>
      <c r="AV11" s="281"/>
      <c r="AW11" s="281"/>
      <c r="AX11" s="281"/>
      <c r="AY11" s="281"/>
      <c r="AZ11" s="281"/>
      <c r="BA11" s="281"/>
      <c r="BB11" s="281"/>
    </row>
    <row r="12" spans="1:58">
      <c r="A12" s="92" t="s">
        <v>9</v>
      </c>
      <c r="B12" s="281">
        <v>966</v>
      </c>
      <c r="C12" s="281">
        <v>1132</v>
      </c>
      <c r="D12" s="281">
        <v>960</v>
      </c>
      <c r="E12" s="281">
        <v>987</v>
      </c>
      <c r="F12" s="281">
        <v>1318</v>
      </c>
      <c r="G12" s="281">
        <v>936</v>
      </c>
      <c r="H12" s="281">
        <v>1289</v>
      </c>
      <c r="I12" s="281">
        <v>988</v>
      </c>
      <c r="J12" s="281">
        <v>1365</v>
      </c>
      <c r="K12" s="281">
        <v>1112</v>
      </c>
      <c r="L12" s="281">
        <v>1078</v>
      </c>
      <c r="M12" s="281">
        <v>1159</v>
      </c>
      <c r="N12" s="281">
        <v>1054</v>
      </c>
      <c r="O12" s="281">
        <v>943</v>
      </c>
      <c r="P12" s="281">
        <v>1072</v>
      </c>
      <c r="Q12" s="281">
        <v>1264</v>
      </c>
      <c r="R12" s="281">
        <v>1348</v>
      </c>
      <c r="S12" s="281">
        <v>902</v>
      </c>
      <c r="T12" s="281">
        <v>1099</v>
      </c>
      <c r="U12" s="281">
        <v>1328</v>
      </c>
      <c r="V12" s="281">
        <v>1055</v>
      </c>
      <c r="W12" s="281">
        <v>962</v>
      </c>
      <c r="X12" s="281">
        <v>740</v>
      </c>
      <c r="Y12" s="281">
        <v>1048</v>
      </c>
      <c r="Z12" s="281">
        <v>770</v>
      </c>
      <c r="AA12" s="281">
        <v>816</v>
      </c>
      <c r="AB12" s="281">
        <v>1117</v>
      </c>
      <c r="AC12" s="281">
        <v>1188</v>
      </c>
      <c r="AD12" s="281">
        <v>1198</v>
      </c>
      <c r="AE12" s="281">
        <v>1234</v>
      </c>
      <c r="AF12" s="281">
        <v>907</v>
      </c>
      <c r="AG12" s="281">
        <v>1361</v>
      </c>
      <c r="AH12" s="281">
        <v>1105</v>
      </c>
      <c r="AI12" s="281">
        <v>1108</v>
      </c>
      <c r="AJ12" s="281">
        <v>893</v>
      </c>
      <c r="AK12" s="281">
        <v>843</v>
      </c>
      <c r="AL12" s="281">
        <v>1108</v>
      </c>
      <c r="AM12" s="281">
        <v>1114</v>
      </c>
      <c r="AN12" s="281">
        <v>1088</v>
      </c>
      <c r="AO12" s="281">
        <v>1027</v>
      </c>
      <c r="AP12" s="281">
        <v>988</v>
      </c>
      <c r="AQ12" s="281">
        <v>937</v>
      </c>
      <c r="AR12" s="281">
        <v>1021</v>
      </c>
      <c r="AS12" s="281">
        <v>993.3</v>
      </c>
      <c r="AT12" s="281">
        <v>1008</v>
      </c>
      <c r="AU12" s="281">
        <v>1039</v>
      </c>
      <c r="AV12" s="281"/>
      <c r="AW12" s="281"/>
      <c r="AX12" s="281"/>
      <c r="AY12" s="281"/>
      <c r="AZ12" s="281"/>
      <c r="BA12" s="281"/>
      <c r="BB12" s="281"/>
      <c r="BC12" s="130"/>
    </row>
    <row r="13" spans="1:58">
      <c r="A13" s="92" t="s">
        <v>8</v>
      </c>
      <c r="B13" s="281"/>
      <c r="C13" s="281"/>
      <c r="D13" s="281"/>
      <c r="E13" s="281"/>
      <c r="F13" s="281"/>
      <c r="G13" s="281"/>
      <c r="H13" s="281"/>
      <c r="I13" s="281"/>
      <c r="J13" s="281"/>
      <c r="K13" s="281"/>
      <c r="L13" s="281">
        <v>2802</v>
      </c>
      <c r="M13" s="281">
        <v>1858</v>
      </c>
      <c r="N13" s="281">
        <v>2927</v>
      </c>
      <c r="O13" s="281">
        <v>1437</v>
      </c>
      <c r="P13" s="281">
        <v>1491</v>
      </c>
      <c r="Q13" s="281">
        <v>2529</v>
      </c>
      <c r="R13" s="281">
        <v>1866</v>
      </c>
      <c r="S13" s="281">
        <v>2866</v>
      </c>
      <c r="T13" s="281">
        <v>1978</v>
      </c>
      <c r="U13" s="281">
        <v>2466</v>
      </c>
      <c r="V13" s="281">
        <v>1513</v>
      </c>
      <c r="W13" s="281">
        <v>1636</v>
      </c>
      <c r="X13" s="281">
        <v>2012</v>
      </c>
      <c r="Y13" s="281">
        <v>2255</v>
      </c>
      <c r="Z13" s="281">
        <v>1698</v>
      </c>
      <c r="AA13" s="281">
        <v>2658</v>
      </c>
      <c r="AB13" s="281">
        <v>1731</v>
      </c>
      <c r="AC13" s="281">
        <v>1822</v>
      </c>
      <c r="AD13" s="281">
        <v>1862</v>
      </c>
      <c r="AE13" s="281">
        <v>1171</v>
      </c>
      <c r="AF13" s="281">
        <v>2010</v>
      </c>
      <c r="AG13" s="281">
        <v>1891</v>
      </c>
      <c r="AH13" s="281">
        <v>2082</v>
      </c>
      <c r="AI13" s="281">
        <v>2148</v>
      </c>
      <c r="AJ13" s="281">
        <v>2271</v>
      </c>
      <c r="AK13" s="281">
        <v>2376</v>
      </c>
      <c r="AL13" s="281">
        <v>1914</v>
      </c>
      <c r="AM13" s="281">
        <v>1946</v>
      </c>
      <c r="AN13" s="281">
        <v>2381</v>
      </c>
      <c r="AO13" s="281">
        <v>2383</v>
      </c>
      <c r="AP13" s="281">
        <v>1806</v>
      </c>
      <c r="AQ13" s="281">
        <v>1948</v>
      </c>
      <c r="AR13" s="281">
        <v>1621</v>
      </c>
      <c r="AS13" s="281">
        <v>2126</v>
      </c>
      <c r="AT13" s="281">
        <v>2094</v>
      </c>
      <c r="AU13" s="281">
        <v>2377</v>
      </c>
      <c r="AV13" s="281">
        <v>1895</v>
      </c>
      <c r="AW13" s="281">
        <v>2140</v>
      </c>
      <c r="AX13" s="281">
        <v>2816</v>
      </c>
      <c r="AY13" s="281">
        <v>2130</v>
      </c>
      <c r="AZ13" s="281">
        <v>1993</v>
      </c>
      <c r="BA13" s="281">
        <v>2025</v>
      </c>
      <c r="BB13" s="281">
        <v>2201</v>
      </c>
      <c r="BF13" s="94"/>
    </row>
    <row r="14" spans="1:58">
      <c r="A14" s="92" t="s">
        <v>6</v>
      </c>
      <c r="B14" s="281"/>
      <c r="C14" s="281"/>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v>81.099999999999994</v>
      </c>
      <c r="AO14" s="281">
        <v>93.4</v>
      </c>
      <c r="AP14" s="281">
        <v>94.9</v>
      </c>
      <c r="AQ14" s="281">
        <v>65.2</v>
      </c>
      <c r="AR14" s="281">
        <v>76.099999999999994</v>
      </c>
      <c r="AS14" s="281">
        <v>94.2</v>
      </c>
      <c r="AT14" s="281">
        <v>9.4</v>
      </c>
      <c r="AU14" s="281">
        <v>87.4</v>
      </c>
      <c r="AV14" s="281">
        <v>75.8</v>
      </c>
      <c r="AW14" s="281">
        <v>102.7</v>
      </c>
      <c r="AX14" s="281">
        <v>94.5</v>
      </c>
      <c r="AY14" s="281">
        <v>101.9</v>
      </c>
      <c r="AZ14" s="281">
        <v>76.2</v>
      </c>
      <c r="BA14" s="281"/>
      <c r="BB14" s="281"/>
    </row>
    <row r="15" spans="1:58">
      <c r="A15" s="92" t="s">
        <v>17</v>
      </c>
      <c r="B15" s="281"/>
      <c r="C15" s="281"/>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row>
    <row r="16" spans="1:58">
      <c r="A16" s="92" t="s">
        <v>4</v>
      </c>
      <c r="B16" s="281"/>
      <c r="C16" s="281"/>
      <c r="D16" s="281">
        <v>200.45833331036076</v>
      </c>
      <c r="E16" s="281">
        <v>150.89166664704689</v>
      </c>
      <c r="F16" s="281">
        <v>242.64166664596021</v>
      </c>
      <c r="G16" s="281">
        <v>164.55833330936733</v>
      </c>
      <c r="H16" s="281">
        <v>169.63333330241335</v>
      </c>
      <c r="I16" s="281">
        <v>213.13333330303433</v>
      </c>
      <c r="J16" s="281">
        <v>227.45833331905305</v>
      </c>
      <c r="K16" s="281">
        <v>164.10833329645297</v>
      </c>
      <c r="L16" s="281">
        <v>161.46666666182375</v>
      </c>
      <c r="M16" s="281">
        <v>203.25833333469927</v>
      </c>
      <c r="N16" s="281">
        <v>180.39166664114842</v>
      </c>
      <c r="O16" s="281">
        <v>200.83333334823456</v>
      </c>
      <c r="P16" s="281">
        <v>169.48333332221952</v>
      </c>
      <c r="Q16" s="281">
        <v>183.83333331439658</v>
      </c>
      <c r="R16" s="281">
        <v>138.00833329868797</v>
      </c>
      <c r="S16" s="281">
        <v>165.58333331346506</v>
      </c>
      <c r="T16" s="281">
        <v>167.72500000397363</v>
      </c>
      <c r="U16" s="281">
        <v>174.74166662742689</v>
      </c>
      <c r="V16" s="281">
        <v>170.45833332184699</v>
      </c>
      <c r="W16" s="281">
        <v>208.18333337021377</v>
      </c>
      <c r="X16" s="281">
        <v>243.80833331122997</v>
      </c>
      <c r="Y16" s="281">
        <v>188.68333329508698</v>
      </c>
      <c r="Z16" s="281">
        <v>232.13333331793544</v>
      </c>
      <c r="AA16" s="281">
        <v>230.39999994511399</v>
      </c>
      <c r="AB16" s="281">
        <v>192.79166663438085</v>
      </c>
      <c r="AC16" s="281">
        <v>296.59999991953384</v>
      </c>
      <c r="AD16" s="281">
        <v>177.44999995393064</v>
      </c>
      <c r="AE16" s="281">
        <v>186.80833332613099</v>
      </c>
      <c r="AF16" s="281">
        <v>203.85833333246418</v>
      </c>
      <c r="AG16" s="281">
        <v>190.31666664561871</v>
      </c>
      <c r="AH16" s="281">
        <v>230.78333330216503</v>
      </c>
      <c r="AI16" s="281">
        <v>245.19999997690323</v>
      </c>
      <c r="AJ16" s="281">
        <v>223.13333330738058</v>
      </c>
      <c r="AK16" s="281">
        <v>221.72499995181954</v>
      </c>
      <c r="AL16" s="281">
        <v>193.21499998122454</v>
      </c>
      <c r="AM16" s="281">
        <v>172.34166664754358</v>
      </c>
      <c r="AN16" s="632">
        <v>160.39999999540552</v>
      </c>
      <c r="AO16" s="281">
        <v>193.87499992176888</v>
      </c>
      <c r="AP16" s="281">
        <v>171.10000001825395</v>
      </c>
      <c r="AQ16" s="281">
        <v>205.94166670677564</v>
      </c>
      <c r="AR16" s="281">
        <v>144.88333331421009</v>
      </c>
      <c r="AS16" s="281">
        <v>197.18333333209159</v>
      </c>
      <c r="AT16" s="281">
        <v>217</v>
      </c>
      <c r="AU16" s="281">
        <v>207.9</v>
      </c>
      <c r="AV16" s="281">
        <v>173.34999999999994</v>
      </c>
      <c r="AW16" s="281">
        <v>178.85</v>
      </c>
      <c r="AX16" s="281">
        <v>165.86666666666665</v>
      </c>
      <c r="AY16" s="281">
        <v>245.6</v>
      </c>
      <c r="AZ16" s="281">
        <v>233.6</v>
      </c>
      <c r="BA16" s="281"/>
      <c r="BB16" s="281"/>
    </row>
    <row r="17" spans="1:54">
      <c r="A17" s="92" t="s">
        <v>3</v>
      </c>
      <c r="B17" s="281"/>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row>
    <row r="18" spans="1:54">
      <c r="A18" s="92" t="s">
        <v>32</v>
      </c>
      <c r="B18" s="281"/>
      <c r="C18" s="281"/>
      <c r="D18" s="281"/>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v>966.9</v>
      </c>
      <c r="AO18" s="281">
        <v>973.4</v>
      </c>
      <c r="AP18" s="281">
        <v>945.5</v>
      </c>
      <c r="AQ18" s="281">
        <v>1141.4000000000001</v>
      </c>
      <c r="AR18" s="281">
        <v>828.8</v>
      </c>
      <c r="AS18" s="281">
        <v>872.7</v>
      </c>
      <c r="AT18" s="281">
        <v>968.8</v>
      </c>
      <c r="AU18" s="281">
        <v>934.6</v>
      </c>
      <c r="AV18" s="281">
        <v>864.8</v>
      </c>
      <c r="AW18" s="281">
        <v>1005.2</v>
      </c>
      <c r="AX18" s="281">
        <v>1102.9000000000001</v>
      </c>
      <c r="AY18" s="281">
        <v>1206.7</v>
      </c>
      <c r="AZ18" s="281">
        <v>1256.5999999999999</v>
      </c>
      <c r="BA18" s="281"/>
      <c r="BB18" s="281"/>
    </row>
    <row r="19" spans="1:54">
      <c r="A19" s="92" t="s">
        <v>251</v>
      </c>
      <c r="B19" s="281">
        <v>1066.2529629629628</v>
      </c>
      <c r="C19" s="281">
        <v>1020.5722222222222</v>
      </c>
      <c r="D19" s="281">
        <v>837.79814814814813</v>
      </c>
      <c r="E19" s="281">
        <v>1205.3294444444446</v>
      </c>
      <c r="F19" s="281">
        <v>1068.9640740740738</v>
      </c>
      <c r="G19" s="281">
        <v>1127.0309259259257</v>
      </c>
      <c r="H19" s="281">
        <v>935.92296296296308</v>
      </c>
      <c r="I19" s="281">
        <v>1282.8101851851852</v>
      </c>
      <c r="J19" s="281">
        <v>1071.1724074074073</v>
      </c>
      <c r="K19" s="281">
        <v>1080.7798148148149</v>
      </c>
      <c r="L19" s="281">
        <v>1103.821851851852</v>
      </c>
      <c r="M19" s="281">
        <v>836.98666666666645</v>
      </c>
      <c r="N19" s="281">
        <v>959.73500000000013</v>
      </c>
      <c r="O19" s="281">
        <v>888.6668518518519</v>
      </c>
      <c r="P19" s="281">
        <v>1087.1562962962962</v>
      </c>
      <c r="Q19" s="281">
        <v>1104.1733333333332</v>
      </c>
      <c r="R19" s="281">
        <v>916.85425925925949</v>
      </c>
      <c r="S19" s="281">
        <v>941.65870370370374</v>
      </c>
      <c r="T19" s="281">
        <v>1118.7707407407408</v>
      </c>
      <c r="U19" s="281">
        <v>990.18037037037038</v>
      </c>
      <c r="V19" s="281">
        <v>952.82111111111101</v>
      </c>
      <c r="W19" s="281">
        <v>795.22333333333336</v>
      </c>
      <c r="X19" s="281">
        <v>1031.8307407407408</v>
      </c>
      <c r="Y19" s="281">
        <v>784.18111111111125</v>
      </c>
      <c r="Z19" s="281">
        <v>741.43592592592597</v>
      </c>
      <c r="AA19" s="281">
        <v>932.70555555555563</v>
      </c>
      <c r="AB19" s="281">
        <v>974.26555555555547</v>
      </c>
      <c r="AC19" s="281">
        <v>995.91259259259277</v>
      </c>
      <c r="AD19" s="281">
        <v>967.58259259259239</v>
      </c>
      <c r="AE19" s="281">
        <v>862.66777777777759</v>
      </c>
      <c r="AF19" s="281">
        <v>1120.1372222222221</v>
      </c>
      <c r="AG19" s="281">
        <v>843.08888888888896</v>
      </c>
      <c r="AH19" s="281">
        <v>991.18314814814823</v>
      </c>
      <c r="AI19" s="281">
        <v>969.71462962962971</v>
      </c>
      <c r="AJ19" s="281">
        <v>847.48222222222228</v>
      </c>
      <c r="AK19" s="281">
        <v>921.80037037037027</v>
      </c>
      <c r="AL19" s="281">
        <v>898.53870370370362</v>
      </c>
      <c r="AM19" s="281">
        <v>876.7544444444444</v>
      </c>
      <c r="AN19" s="281"/>
      <c r="AO19" s="281"/>
      <c r="AP19" s="281"/>
      <c r="AQ19" s="281"/>
      <c r="AR19" s="281"/>
      <c r="AS19" s="281"/>
      <c r="AT19" s="281"/>
      <c r="AU19" s="299"/>
      <c r="AV19" s="281"/>
      <c r="AW19" s="281"/>
      <c r="AX19" s="281"/>
      <c r="AY19" s="281"/>
      <c r="AZ19" s="281"/>
      <c r="BA19" s="281"/>
      <c r="BB19" s="281"/>
    </row>
    <row r="20" spans="1:54">
      <c r="A20" s="92" t="s">
        <v>23</v>
      </c>
      <c r="B20" s="281"/>
      <c r="C20" s="281"/>
      <c r="D20" s="281"/>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row>
    <row r="22" spans="1:54">
      <c r="A22" s="164" t="s">
        <v>20</v>
      </c>
    </row>
    <row r="24" spans="1:54">
      <c r="A24" s="53" t="s">
        <v>102</v>
      </c>
    </row>
  </sheetData>
  <mergeCells count="2">
    <mergeCell ref="A3:A4"/>
    <mergeCell ref="B3:BB3"/>
  </mergeCells>
  <hyperlinks>
    <hyperlink ref="BD4" location="Content!A1" display="Back to content page" xr:uid="{00000000-0004-0000-4A01-000000000000}"/>
  </hyperlinks>
  <pageMargins left="0.7" right="0.7" top="0.75" bottom="0.75" header="0.3" footer="0.3"/>
  <pageSetup paperSize="9" orientation="portrait" r:id="rId1"/>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1-000000000000}">
  <sheetPr codeName="Sheet336"/>
  <dimension ref="A1:H24"/>
  <sheetViews>
    <sheetView workbookViewId="0">
      <selection activeCell="P19" sqref="P19"/>
    </sheetView>
  </sheetViews>
  <sheetFormatPr defaultRowHeight="14.4"/>
  <cols>
    <col min="1" max="1" width="34.44140625" customWidth="1"/>
  </cols>
  <sheetData>
    <row r="1" spans="1:8">
      <c r="A1" s="18" t="s">
        <v>3200</v>
      </c>
    </row>
    <row r="3" spans="1:8">
      <c r="A3" s="215" t="s">
        <v>14</v>
      </c>
      <c r="B3" s="229" t="s">
        <v>446</v>
      </c>
      <c r="C3" s="229" t="s">
        <v>441</v>
      </c>
      <c r="D3" s="229" t="s">
        <v>602</v>
      </c>
      <c r="E3" s="229" t="s">
        <v>607</v>
      </c>
      <c r="F3" s="229" t="s">
        <v>608</v>
      </c>
      <c r="H3" s="1" t="s">
        <v>528</v>
      </c>
    </row>
    <row r="4" spans="1:8">
      <c r="A4" s="92" t="s">
        <v>13</v>
      </c>
      <c r="B4" s="316">
        <v>1010</v>
      </c>
      <c r="C4" s="316">
        <v>1010</v>
      </c>
      <c r="D4" s="316">
        <v>1010</v>
      </c>
      <c r="E4" s="316">
        <v>1010</v>
      </c>
      <c r="F4" s="316">
        <v>1010</v>
      </c>
    </row>
    <row r="5" spans="1:8">
      <c r="A5" s="92" t="s">
        <v>12</v>
      </c>
      <c r="B5" s="316">
        <v>416</v>
      </c>
      <c r="C5" s="316">
        <v>416</v>
      </c>
      <c r="D5" s="316">
        <v>416</v>
      </c>
      <c r="E5" s="316">
        <v>416</v>
      </c>
      <c r="F5" s="316">
        <v>416</v>
      </c>
    </row>
    <row r="6" spans="1:8">
      <c r="A6" s="92" t="s">
        <v>483</v>
      </c>
      <c r="B6" s="316">
        <v>900</v>
      </c>
      <c r="C6" s="316">
        <v>900</v>
      </c>
      <c r="D6" s="316">
        <v>900</v>
      </c>
      <c r="E6" s="316">
        <v>900</v>
      </c>
      <c r="F6" s="316">
        <v>900</v>
      </c>
    </row>
    <row r="7" spans="1:8">
      <c r="A7" s="92" t="s">
        <v>89</v>
      </c>
      <c r="B7" s="316">
        <v>1543</v>
      </c>
      <c r="C7" s="316">
        <v>1543</v>
      </c>
      <c r="D7" s="316">
        <v>1543</v>
      </c>
      <c r="E7" s="316">
        <v>1543</v>
      </c>
      <c r="F7" s="316">
        <v>1543</v>
      </c>
    </row>
    <row r="8" spans="1:8">
      <c r="A8" s="92" t="s">
        <v>482</v>
      </c>
      <c r="B8" s="316">
        <v>788</v>
      </c>
      <c r="C8" s="316">
        <v>788</v>
      </c>
      <c r="D8" s="316">
        <v>788</v>
      </c>
      <c r="E8" s="316">
        <v>788</v>
      </c>
      <c r="F8" s="316">
        <v>788</v>
      </c>
    </row>
    <row r="9" spans="1:8">
      <c r="A9" s="92" t="s">
        <v>11</v>
      </c>
      <c r="B9" s="316">
        <v>788</v>
      </c>
      <c r="C9" s="316">
        <v>788</v>
      </c>
      <c r="D9" s="316">
        <v>788</v>
      </c>
      <c r="E9" s="316">
        <v>788</v>
      </c>
      <c r="F9" s="316">
        <v>788</v>
      </c>
    </row>
    <row r="10" spans="1:8">
      <c r="A10" s="92" t="s">
        <v>10</v>
      </c>
      <c r="B10" s="316">
        <v>1513</v>
      </c>
      <c r="C10" s="316">
        <v>1513</v>
      </c>
      <c r="D10" s="316">
        <v>1513</v>
      </c>
      <c r="E10" s="316">
        <v>1513</v>
      </c>
      <c r="F10" s="316">
        <v>1513</v>
      </c>
    </row>
    <row r="11" spans="1:8">
      <c r="A11" s="92" t="s">
        <v>9</v>
      </c>
      <c r="B11" s="316">
        <v>1181</v>
      </c>
      <c r="C11" s="316">
        <v>1181</v>
      </c>
      <c r="D11" s="316">
        <v>1181</v>
      </c>
      <c r="E11" s="316">
        <v>1181</v>
      </c>
      <c r="F11" s="316">
        <v>1181</v>
      </c>
    </row>
    <row r="12" spans="1:8">
      <c r="A12" s="92" t="s">
        <v>8</v>
      </c>
      <c r="B12" s="316">
        <v>2041</v>
      </c>
      <c r="C12" s="316">
        <v>2041</v>
      </c>
      <c r="D12" s="316">
        <v>2041</v>
      </c>
      <c r="E12" s="316">
        <v>2041</v>
      </c>
      <c r="F12" s="316">
        <v>2041</v>
      </c>
    </row>
    <row r="13" spans="1:8">
      <c r="A13" s="92" t="s">
        <v>6</v>
      </c>
      <c r="B13" s="316">
        <v>1032</v>
      </c>
      <c r="C13" s="316">
        <v>1032</v>
      </c>
      <c r="D13" s="316">
        <v>1032</v>
      </c>
      <c r="E13" s="316">
        <v>1032</v>
      </c>
      <c r="F13" s="316">
        <v>1032</v>
      </c>
    </row>
    <row r="14" spans="1:8">
      <c r="A14" s="92" t="s">
        <v>17</v>
      </c>
      <c r="B14" s="316">
        <v>285</v>
      </c>
      <c r="C14" s="316">
        <v>285</v>
      </c>
      <c r="D14" s="316">
        <v>285</v>
      </c>
      <c r="E14" s="316">
        <v>285</v>
      </c>
      <c r="F14" s="316">
        <v>285</v>
      </c>
    </row>
    <row r="15" spans="1:8">
      <c r="A15" s="92" t="s">
        <v>4</v>
      </c>
      <c r="B15" s="316">
        <v>2330</v>
      </c>
      <c r="C15" s="316">
        <v>2330</v>
      </c>
      <c r="D15" s="316">
        <v>2330</v>
      </c>
      <c r="E15" s="316">
        <v>2330</v>
      </c>
      <c r="F15" s="316">
        <v>2330</v>
      </c>
    </row>
    <row r="16" spans="1:8">
      <c r="A16" s="92" t="s">
        <v>431</v>
      </c>
      <c r="B16" s="316">
        <v>1071</v>
      </c>
      <c r="C16" s="316">
        <v>1071</v>
      </c>
      <c r="D16" s="316">
        <v>1071</v>
      </c>
      <c r="E16" s="316">
        <v>1071</v>
      </c>
      <c r="F16" s="316">
        <v>1071</v>
      </c>
    </row>
    <row r="17" spans="1:6">
      <c r="A17" s="92" t="s">
        <v>3</v>
      </c>
      <c r="B17" s="316">
        <v>495</v>
      </c>
      <c r="C17" s="316">
        <v>495</v>
      </c>
      <c r="D17" s="316">
        <v>495</v>
      </c>
      <c r="E17" s="316">
        <v>495</v>
      </c>
      <c r="F17" s="316">
        <v>495</v>
      </c>
    </row>
    <row r="18" spans="1:6">
      <c r="A18" s="92" t="s">
        <v>1</v>
      </c>
      <c r="B18" s="316">
        <v>1020</v>
      </c>
      <c r="C18" s="316">
        <v>1020</v>
      </c>
      <c r="D18" s="316">
        <v>1020</v>
      </c>
      <c r="E18" s="316">
        <v>1020</v>
      </c>
      <c r="F18" s="316">
        <v>1020</v>
      </c>
    </row>
    <row r="19" spans="1:6">
      <c r="A19" s="92" t="s">
        <v>23</v>
      </c>
      <c r="B19" s="316">
        <v>657</v>
      </c>
      <c r="C19" s="316">
        <v>657</v>
      </c>
      <c r="D19" s="316">
        <v>657</v>
      </c>
      <c r="E19" s="316">
        <v>657</v>
      </c>
      <c r="F19" s="316">
        <v>657</v>
      </c>
    </row>
    <row r="21" spans="1:6">
      <c r="A21" s="164" t="s">
        <v>2671</v>
      </c>
    </row>
    <row r="22" spans="1:6">
      <c r="A22" s="159" t="s">
        <v>2888</v>
      </c>
    </row>
    <row r="23" spans="1:6">
      <c r="A23" s="164" t="s">
        <v>2215</v>
      </c>
    </row>
    <row r="24" spans="1:6">
      <c r="A24" t="s">
        <v>2670</v>
      </c>
    </row>
  </sheetData>
  <phoneticPr fontId="201" type="noConversion"/>
  <hyperlinks>
    <hyperlink ref="H3" location="Content!A1" display="Back to content page" xr:uid="{00000000-0004-0000-4B01-000000000000}"/>
  </hyperlinks>
  <pageMargins left="0.7" right="0.7" top="0.75" bottom="0.75" header="0.3" footer="0.3"/>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1-000000000000}">
  <sheetPr codeName="Sheet337"/>
  <dimension ref="A1:BF24"/>
  <sheetViews>
    <sheetView workbookViewId="0">
      <selection activeCell="B5" sqref="B5:BB20"/>
    </sheetView>
  </sheetViews>
  <sheetFormatPr defaultColWidth="9.21875" defaultRowHeight="14.4"/>
  <cols>
    <col min="1" max="1" width="33.77734375" customWidth="1"/>
    <col min="2" max="54" width="6.21875" customWidth="1"/>
  </cols>
  <sheetData>
    <row r="1" spans="1:58" ht="16.2">
      <c r="A1" s="18" t="s">
        <v>3201</v>
      </c>
    </row>
    <row r="3" spans="1:58" ht="16.2">
      <c r="A3" s="843" t="s">
        <v>31</v>
      </c>
      <c r="B3" s="803" t="s">
        <v>252</v>
      </c>
      <c r="C3" s="804"/>
      <c r="D3" s="804"/>
      <c r="E3" s="804"/>
      <c r="F3" s="804"/>
      <c r="G3" s="804"/>
      <c r="H3" s="804"/>
      <c r="I3" s="804"/>
      <c r="J3" s="804"/>
      <c r="K3" s="804"/>
      <c r="L3" s="804"/>
      <c r="M3" s="804"/>
      <c r="N3" s="804"/>
      <c r="O3" s="804"/>
      <c r="P3" s="804"/>
      <c r="Q3" s="804"/>
      <c r="R3" s="804"/>
      <c r="S3" s="804"/>
      <c r="T3" s="804"/>
      <c r="U3" s="804"/>
      <c r="V3" s="804"/>
      <c r="W3" s="804"/>
      <c r="X3" s="804"/>
      <c r="Y3" s="804"/>
      <c r="Z3" s="804"/>
      <c r="AA3" s="804"/>
      <c r="AB3" s="804"/>
      <c r="AC3" s="804"/>
      <c r="AD3" s="804"/>
      <c r="AE3" s="804"/>
      <c r="AF3" s="804"/>
      <c r="AG3" s="804"/>
      <c r="AH3" s="804"/>
      <c r="AI3" s="804"/>
      <c r="AJ3" s="804"/>
      <c r="AK3" s="804"/>
      <c r="AL3" s="804"/>
      <c r="AM3" s="804"/>
      <c r="AN3" s="804"/>
      <c r="AO3" s="804"/>
      <c r="AP3" s="804"/>
      <c r="AQ3" s="804"/>
      <c r="AR3" s="804"/>
      <c r="AS3" s="804"/>
      <c r="AT3" s="804"/>
      <c r="AU3" s="804"/>
      <c r="AV3" s="804"/>
      <c r="AW3" s="804"/>
      <c r="AX3" s="804"/>
      <c r="AY3" s="804"/>
      <c r="AZ3" s="804"/>
      <c r="BA3" s="804"/>
      <c r="BB3" s="804"/>
    </row>
    <row r="4" spans="1:58" s="125" customFormat="1">
      <c r="A4" s="843"/>
      <c r="B4" s="3">
        <v>1970</v>
      </c>
      <c r="C4" s="3">
        <v>1971</v>
      </c>
      <c r="D4" s="3">
        <v>1972</v>
      </c>
      <c r="E4" s="3">
        <v>1973</v>
      </c>
      <c r="F4" s="3">
        <v>1974</v>
      </c>
      <c r="G4" s="3">
        <v>1975</v>
      </c>
      <c r="H4" s="3">
        <v>1976</v>
      </c>
      <c r="I4" s="3">
        <v>1977</v>
      </c>
      <c r="J4" s="3">
        <v>1978</v>
      </c>
      <c r="K4" s="3">
        <v>1979</v>
      </c>
      <c r="L4" s="3">
        <v>1980</v>
      </c>
      <c r="M4" s="3">
        <v>1981</v>
      </c>
      <c r="N4" s="3">
        <v>1982</v>
      </c>
      <c r="O4" s="3">
        <v>1983</v>
      </c>
      <c r="P4" s="3">
        <v>1984</v>
      </c>
      <c r="Q4" s="3">
        <v>1985</v>
      </c>
      <c r="R4" s="3">
        <v>1986</v>
      </c>
      <c r="S4" s="3">
        <v>1987</v>
      </c>
      <c r="T4" s="3">
        <v>1988</v>
      </c>
      <c r="U4" s="3">
        <v>1989</v>
      </c>
      <c r="V4" s="3">
        <v>1990</v>
      </c>
      <c r="W4" s="3">
        <v>1991</v>
      </c>
      <c r="X4" s="3">
        <v>1992</v>
      </c>
      <c r="Y4" s="3">
        <v>1993</v>
      </c>
      <c r="Z4" s="3">
        <v>1994</v>
      </c>
      <c r="AA4" s="3">
        <v>1995</v>
      </c>
      <c r="AB4" s="3">
        <v>1996</v>
      </c>
      <c r="AC4" s="3">
        <v>1997</v>
      </c>
      <c r="AD4" s="3">
        <v>1998</v>
      </c>
      <c r="AE4" s="3">
        <v>1999</v>
      </c>
      <c r="AF4" s="3">
        <v>2000</v>
      </c>
      <c r="AG4" s="3">
        <v>2001</v>
      </c>
      <c r="AH4" s="3">
        <v>2002</v>
      </c>
      <c r="AI4" s="3">
        <v>2003</v>
      </c>
      <c r="AJ4" s="3">
        <v>2004</v>
      </c>
      <c r="AK4" s="3">
        <v>2005</v>
      </c>
      <c r="AL4" s="3">
        <v>2006</v>
      </c>
      <c r="AM4" s="3">
        <v>2007</v>
      </c>
      <c r="AN4" s="3">
        <v>2008</v>
      </c>
      <c r="AO4" s="3">
        <v>2009</v>
      </c>
      <c r="AP4" s="3">
        <v>2010</v>
      </c>
      <c r="AQ4" s="3">
        <v>2011</v>
      </c>
      <c r="AR4" s="3">
        <v>2012</v>
      </c>
      <c r="AS4" s="117">
        <v>2013</v>
      </c>
      <c r="AT4" s="117">
        <v>2014</v>
      </c>
      <c r="AU4" s="117">
        <v>2015</v>
      </c>
      <c r="AV4" s="117">
        <v>2016</v>
      </c>
      <c r="AW4" s="117">
        <v>2017</v>
      </c>
      <c r="AX4" s="117">
        <v>2018</v>
      </c>
      <c r="AY4" s="117">
        <v>2019</v>
      </c>
      <c r="AZ4" s="117">
        <v>2020</v>
      </c>
      <c r="BA4" s="117">
        <v>2021</v>
      </c>
      <c r="BB4" s="117">
        <v>2022</v>
      </c>
      <c r="BD4" s="1" t="s">
        <v>528</v>
      </c>
    </row>
    <row r="5" spans="1:58">
      <c r="A5" s="92" t="s">
        <v>13</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1"/>
      <c r="AV5" s="192"/>
      <c r="AW5" s="192"/>
      <c r="AX5" s="192"/>
      <c r="AY5" s="192"/>
      <c r="AZ5" s="192"/>
      <c r="BA5" s="192"/>
      <c r="BB5" s="192"/>
    </row>
    <row r="6" spans="1:58">
      <c r="A6" s="92" t="s">
        <v>12</v>
      </c>
      <c r="B6" s="192">
        <v>22</v>
      </c>
      <c r="C6" s="192">
        <v>21.726826293044159</v>
      </c>
      <c r="D6" s="192">
        <v>20.678870515896698</v>
      </c>
      <c r="E6" s="192">
        <v>21.935621366512439</v>
      </c>
      <c r="F6" s="192">
        <v>20.145173273874075</v>
      </c>
      <c r="G6" s="192">
        <v>20.581328887244823</v>
      </c>
      <c r="H6" s="192">
        <v>20.639091847182939</v>
      </c>
      <c r="I6" s="192">
        <v>20.936816640621633</v>
      </c>
      <c r="J6" s="192">
        <v>20.89349480414241</v>
      </c>
      <c r="K6" s="192">
        <v>21.609564042165395</v>
      </c>
      <c r="L6" s="192">
        <v>21.217930984999573</v>
      </c>
      <c r="M6" s="192">
        <v>20.679166666666671</v>
      </c>
      <c r="N6" s="192">
        <v>21.505952380952383</v>
      </c>
      <c r="O6" s="192">
        <v>22.157738095238095</v>
      </c>
      <c r="P6" s="192">
        <v>21.486111111111107</v>
      </c>
      <c r="Q6" s="192">
        <v>21.596309523809527</v>
      </c>
      <c r="R6" s="192">
        <v>21.725378787878789</v>
      </c>
      <c r="S6" s="192">
        <v>22.430873015873015</v>
      </c>
      <c r="T6" s="192">
        <v>21.658472222222223</v>
      </c>
      <c r="U6" s="192">
        <v>21.253851010101009</v>
      </c>
      <c r="V6" s="192">
        <v>21.975595238095238</v>
      </c>
      <c r="W6" s="192">
        <v>21.621926406926409</v>
      </c>
      <c r="X6" s="192">
        <v>22.189772727272729</v>
      </c>
      <c r="Y6" s="192">
        <v>21.685028860028861</v>
      </c>
      <c r="Z6" s="192">
        <v>21.633495670995671</v>
      </c>
      <c r="AA6" s="192">
        <v>21.962012987012987</v>
      </c>
      <c r="AB6" s="192">
        <v>21.662175324675324</v>
      </c>
      <c r="AC6" s="192">
        <v>21.288095238095242</v>
      </c>
      <c r="AD6" s="192">
        <v>22.352380952380951</v>
      </c>
      <c r="AE6" s="192">
        <v>22.216666666666669</v>
      </c>
      <c r="AF6" s="192">
        <v>21.146428571428569</v>
      </c>
      <c r="AG6" s="192">
        <v>21.557738095238097</v>
      </c>
      <c r="AH6" s="192">
        <v>21.970238095238095</v>
      </c>
      <c r="AI6" s="192">
        <v>22.414285714285715</v>
      </c>
      <c r="AJ6" s="192">
        <v>21.744047619047617</v>
      </c>
      <c r="AK6" s="192">
        <v>22.326893939393941</v>
      </c>
      <c r="AL6" s="192">
        <v>21.491666666666667</v>
      </c>
      <c r="AM6" s="554">
        <v>21.827976190476189</v>
      </c>
      <c r="AN6" s="554">
        <v>21.305357142857147</v>
      </c>
      <c r="AO6" s="554">
        <v>21.941666666666663</v>
      </c>
      <c r="AP6" s="554">
        <v>21.823809523809523</v>
      </c>
      <c r="AQ6" s="554">
        <v>21.707916666666666</v>
      </c>
      <c r="AR6" s="554">
        <v>21.505357142857143</v>
      </c>
      <c r="AS6" s="554">
        <v>22.027380952380952</v>
      </c>
      <c r="AT6" s="554">
        <v>21.6</v>
      </c>
      <c r="AU6" s="554">
        <v>22</v>
      </c>
      <c r="AV6" s="192"/>
      <c r="AW6" s="192"/>
      <c r="AX6" s="192"/>
      <c r="AY6" s="192"/>
      <c r="AZ6" s="192"/>
      <c r="BA6" s="192"/>
      <c r="BB6" s="192"/>
      <c r="BD6" s="33"/>
    </row>
    <row r="7" spans="1:58">
      <c r="A7" s="92" t="s">
        <v>483</v>
      </c>
      <c r="B7" s="192"/>
      <c r="C7" s="192"/>
      <c r="D7" s="192"/>
      <c r="E7" s="192"/>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D7" s="33"/>
    </row>
    <row r="8" spans="1:58">
      <c r="A8" s="92" t="s">
        <v>89</v>
      </c>
      <c r="B8" s="192"/>
      <c r="C8" s="192"/>
      <c r="D8" s="192"/>
      <c r="E8" s="192"/>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v>24.2</v>
      </c>
      <c r="AN8" s="192">
        <v>24.4</v>
      </c>
      <c r="AO8" s="192">
        <v>24.8</v>
      </c>
      <c r="AP8" s="192">
        <v>24.9</v>
      </c>
      <c r="AQ8" s="192">
        <v>24.7</v>
      </c>
      <c r="AR8" s="192">
        <v>25.2</v>
      </c>
      <c r="AS8" s="192">
        <v>25.1</v>
      </c>
      <c r="AT8" s="192">
        <v>25</v>
      </c>
      <c r="AU8" s="191"/>
      <c r="AV8" s="192"/>
      <c r="AW8" s="192"/>
      <c r="AX8" s="192"/>
      <c r="AY8" s="192"/>
      <c r="AZ8" s="192"/>
      <c r="BA8" s="192"/>
      <c r="BB8" s="192"/>
    </row>
    <row r="9" spans="1:58">
      <c r="A9" s="92" t="s">
        <v>482</v>
      </c>
      <c r="B9" s="192"/>
      <c r="C9" s="192"/>
      <c r="D9" s="192"/>
      <c r="E9" s="192"/>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1"/>
      <c r="AV9" s="192"/>
      <c r="AW9" s="192"/>
      <c r="AX9" s="192"/>
      <c r="AY9" s="192"/>
      <c r="AZ9" s="192"/>
      <c r="BA9" s="192"/>
      <c r="BB9" s="192"/>
    </row>
    <row r="10" spans="1:58">
      <c r="A10" s="92" t="s">
        <v>11</v>
      </c>
      <c r="B10" s="192"/>
      <c r="C10" s="192"/>
      <c r="D10" s="192"/>
      <c r="E10" s="192"/>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v>14.5</v>
      </c>
      <c r="AN10" s="192">
        <v>14.4</v>
      </c>
      <c r="AO10" s="192">
        <v>14.1</v>
      </c>
      <c r="AP10" s="192">
        <v>14.15</v>
      </c>
      <c r="AQ10" s="192">
        <v>13.45</v>
      </c>
      <c r="AR10" s="192">
        <v>14.001528333557765</v>
      </c>
      <c r="AS10" s="192"/>
      <c r="AT10" s="192"/>
      <c r="AU10" s="531"/>
      <c r="AV10" s="192"/>
      <c r="AW10" s="192"/>
      <c r="AX10" s="192"/>
      <c r="AY10" s="192"/>
      <c r="AZ10" s="192"/>
      <c r="BA10" s="192"/>
      <c r="BB10" s="192"/>
    </row>
    <row r="11" spans="1:58">
      <c r="A11" s="92" t="s">
        <v>10</v>
      </c>
      <c r="B11" s="192"/>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531"/>
      <c r="AV11" s="192"/>
      <c r="AW11" s="192"/>
      <c r="AX11" s="192"/>
      <c r="AY11" s="192"/>
      <c r="AZ11" s="192"/>
      <c r="BA11" s="192"/>
      <c r="BB11" s="192"/>
    </row>
    <row r="12" spans="1:58">
      <c r="A12" s="92" t="s">
        <v>9</v>
      </c>
      <c r="B12" s="192">
        <v>21.7</v>
      </c>
      <c r="C12" s="192">
        <v>21.4</v>
      </c>
      <c r="D12" s="192">
        <v>21.9</v>
      </c>
      <c r="E12" s="192">
        <v>21.9</v>
      </c>
      <c r="F12" s="192">
        <v>21.4</v>
      </c>
      <c r="G12" s="192">
        <v>21.8</v>
      </c>
      <c r="H12" s="192">
        <v>21.7</v>
      </c>
      <c r="I12" s="192">
        <v>22.3</v>
      </c>
      <c r="J12" s="192">
        <v>22.1</v>
      </c>
      <c r="K12" s="192">
        <v>22.1</v>
      </c>
      <c r="L12" s="192">
        <v>22.2</v>
      </c>
      <c r="M12" s="192">
        <v>21.9</v>
      </c>
      <c r="N12" s="192">
        <v>22</v>
      </c>
      <c r="O12" s="192">
        <v>23</v>
      </c>
      <c r="P12" s="192">
        <v>22.1</v>
      </c>
      <c r="Q12" s="192">
        <v>21.7</v>
      </c>
      <c r="R12" s="192">
        <v>21.9</v>
      </c>
      <c r="S12" s="192">
        <v>22.7</v>
      </c>
      <c r="T12" s="192">
        <v>22.3</v>
      </c>
      <c r="U12" s="192">
        <v>22.1</v>
      </c>
      <c r="V12" s="192">
        <v>22.5</v>
      </c>
      <c r="W12" s="192">
        <v>22.2</v>
      </c>
      <c r="X12" s="192">
        <v>22.9</v>
      </c>
      <c r="Y12" s="192">
        <v>22.4</v>
      </c>
      <c r="Z12" s="192">
        <v>22.4</v>
      </c>
      <c r="AA12" s="192">
        <v>22.7</v>
      </c>
      <c r="AB12" s="192">
        <v>22.4</v>
      </c>
      <c r="AC12" s="192">
        <v>22.4</v>
      </c>
      <c r="AD12" s="192">
        <v>22.7</v>
      </c>
      <c r="AE12" s="192">
        <v>22.1</v>
      </c>
      <c r="AF12" s="192">
        <v>22.2</v>
      </c>
      <c r="AG12" s="192">
        <v>22.6</v>
      </c>
      <c r="AH12" s="192">
        <v>22.4</v>
      </c>
      <c r="AI12" s="192">
        <v>22.4</v>
      </c>
      <c r="AJ12" s="192">
        <v>22.2</v>
      </c>
      <c r="AK12" s="192">
        <v>22.9</v>
      </c>
      <c r="AL12" s="192">
        <v>22.5</v>
      </c>
      <c r="AM12" s="192">
        <v>22.6</v>
      </c>
      <c r="AN12" s="192">
        <v>22.4</v>
      </c>
      <c r="AO12" s="192">
        <v>22.5</v>
      </c>
      <c r="AP12" s="192">
        <v>22.8</v>
      </c>
      <c r="AQ12" s="192">
        <v>22.6</v>
      </c>
      <c r="AR12" s="192">
        <v>22.6</v>
      </c>
      <c r="AS12" s="192">
        <v>22.6</v>
      </c>
      <c r="AT12" s="192">
        <v>24</v>
      </c>
      <c r="AU12" s="193">
        <v>22.6</v>
      </c>
      <c r="AV12" s="192"/>
      <c r="AW12" s="192"/>
      <c r="AX12" s="192"/>
      <c r="AY12" s="192"/>
      <c r="AZ12" s="192"/>
      <c r="BA12" s="192"/>
      <c r="BB12" s="192"/>
    </row>
    <row r="13" spans="1:58">
      <c r="A13" s="92" t="s">
        <v>8</v>
      </c>
      <c r="B13" s="192">
        <v>23.2</v>
      </c>
      <c r="C13" s="192">
        <v>22.8</v>
      </c>
      <c r="D13" s="192">
        <v>23.1</v>
      </c>
      <c r="E13" s="192">
        <v>22.9</v>
      </c>
      <c r="F13" s="192">
        <v>22.2</v>
      </c>
      <c r="G13" s="192">
        <v>22.8</v>
      </c>
      <c r="H13" s="192">
        <v>23.3</v>
      </c>
      <c r="I13" s="192">
        <v>23.6</v>
      </c>
      <c r="J13" s="192">
        <v>23.4</v>
      </c>
      <c r="K13" s="192">
        <v>23.4</v>
      </c>
      <c r="L13" s="192">
        <v>23.4</v>
      </c>
      <c r="M13" s="192">
        <v>23.5</v>
      </c>
      <c r="N13" s="192">
        <v>23.1</v>
      </c>
      <c r="O13" s="192">
        <v>23.2</v>
      </c>
      <c r="P13" s="192">
        <v>23</v>
      </c>
      <c r="Q13" s="192">
        <v>23</v>
      </c>
      <c r="R13" s="192">
        <v>23.1</v>
      </c>
      <c r="S13" s="192">
        <v>23.7</v>
      </c>
      <c r="T13" s="192">
        <v>23.6</v>
      </c>
      <c r="U13" s="192">
        <v>23.2</v>
      </c>
      <c r="V13" s="192">
        <v>23.4</v>
      </c>
      <c r="W13" s="192">
        <v>23.6</v>
      </c>
      <c r="X13" s="192">
        <v>23.2</v>
      </c>
      <c r="Y13" s="192">
        <v>23.1</v>
      </c>
      <c r="Z13" s="192">
        <v>23.6</v>
      </c>
      <c r="AA13" s="192">
        <v>23.3</v>
      </c>
      <c r="AB13" s="192">
        <v>23.1</v>
      </c>
      <c r="AC13" s="192">
        <v>23.3</v>
      </c>
      <c r="AD13" s="192">
        <v>23.7</v>
      </c>
      <c r="AE13" s="192">
        <v>23.4</v>
      </c>
      <c r="AF13" s="192">
        <v>23.2</v>
      </c>
      <c r="AG13" s="192">
        <v>23.5</v>
      </c>
      <c r="AH13" s="192">
        <v>23.5</v>
      </c>
      <c r="AI13" s="192">
        <v>23.7</v>
      </c>
      <c r="AJ13" s="192">
        <v>23.6</v>
      </c>
      <c r="AK13" s="192">
        <v>23.5</v>
      </c>
      <c r="AL13" s="192">
        <v>23.7</v>
      </c>
      <c r="AM13" s="192">
        <v>23.8</v>
      </c>
      <c r="AN13" s="192">
        <v>23.7</v>
      </c>
      <c r="AO13" s="192">
        <v>24</v>
      </c>
      <c r="AP13" s="192">
        <v>24</v>
      </c>
      <c r="AQ13" s="192">
        <v>24</v>
      </c>
      <c r="AR13" s="192">
        <v>24</v>
      </c>
      <c r="AS13" s="192">
        <v>23.9</v>
      </c>
      <c r="AT13" s="192">
        <v>24.4</v>
      </c>
      <c r="AU13" s="192">
        <v>24.2</v>
      </c>
      <c r="AV13" s="192">
        <v>24.1</v>
      </c>
      <c r="AW13" s="192">
        <v>24.7</v>
      </c>
      <c r="AX13" s="192">
        <v>24.4</v>
      </c>
      <c r="AY13" s="192">
        <v>24.5</v>
      </c>
      <c r="AZ13" s="192">
        <v>23.8</v>
      </c>
      <c r="BA13" s="192">
        <v>23.9</v>
      </c>
      <c r="BB13" s="192">
        <v>23.5</v>
      </c>
      <c r="BF13" s="94"/>
    </row>
    <row r="14" spans="1:58">
      <c r="A14" s="92" t="s">
        <v>6</v>
      </c>
      <c r="B14" s="192"/>
      <c r="C14" s="192"/>
      <c r="D14" s="192"/>
      <c r="E14" s="192"/>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554">
        <v>24.5</v>
      </c>
      <c r="AV14" s="554">
        <v>24.2</v>
      </c>
      <c r="AW14" s="554">
        <v>24.1</v>
      </c>
      <c r="AX14" s="554">
        <v>24.2</v>
      </c>
      <c r="AY14" s="554">
        <v>24.6</v>
      </c>
      <c r="AZ14" s="554">
        <v>24.4</v>
      </c>
      <c r="BA14" s="192"/>
      <c r="BB14" s="192"/>
    </row>
    <row r="15" spans="1:58">
      <c r="A15" s="92" t="s">
        <v>17</v>
      </c>
      <c r="B15" s="192"/>
      <c r="C15" s="192"/>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row>
    <row r="16" spans="1:58">
      <c r="A16" s="92" t="s">
        <v>4</v>
      </c>
      <c r="B16" s="192"/>
      <c r="C16" s="192"/>
      <c r="D16" s="192">
        <v>26.746840932096063</v>
      </c>
      <c r="E16" s="192">
        <v>27.182777139047783</v>
      </c>
      <c r="F16" s="192">
        <v>26.225306578601394</v>
      </c>
      <c r="G16" s="192">
        <v>26.418236684675033</v>
      </c>
      <c r="H16" s="192">
        <v>26.517665612821787</v>
      </c>
      <c r="I16" s="192">
        <v>26.847009085739668</v>
      </c>
      <c r="J16" s="192">
        <v>27.043833844984562</v>
      </c>
      <c r="K16" s="192">
        <v>26.925173450261369</v>
      </c>
      <c r="L16" s="192">
        <v>27.032100170850743</v>
      </c>
      <c r="M16" s="192">
        <v>26.902030212183789</v>
      </c>
      <c r="N16" s="192">
        <v>27.368732716267306</v>
      </c>
      <c r="O16" s="192">
        <v>27.290154250338674</v>
      </c>
      <c r="P16" s="192">
        <v>26.466801074023042</v>
      </c>
      <c r="Q16" s="192">
        <v>26.631909882028879</v>
      </c>
      <c r="R16" s="192">
        <v>27.182777139047783</v>
      </c>
      <c r="S16" s="192">
        <v>27.485174730420102</v>
      </c>
      <c r="T16" s="192">
        <v>27.208114262670264</v>
      </c>
      <c r="U16" s="192">
        <v>26.771724906439584</v>
      </c>
      <c r="V16" s="192">
        <v>27.032682410130892</v>
      </c>
      <c r="W16" s="192">
        <v>27.12386648543178</v>
      </c>
      <c r="X16" s="192">
        <v>26.739240825176225</v>
      </c>
      <c r="Y16" s="192">
        <v>26.843767920508977</v>
      </c>
      <c r="Z16" s="192">
        <v>27.128241804738838</v>
      </c>
      <c r="AA16" s="192">
        <v>27.235647723078731</v>
      </c>
      <c r="AB16" s="192">
        <v>26.810800579066083</v>
      </c>
      <c r="AC16" s="192">
        <v>27.420604197308425</v>
      </c>
      <c r="AD16" s="192">
        <v>27.600802609696995</v>
      </c>
      <c r="AE16" s="192">
        <v>26.922364307567488</v>
      </c>
      <c r="AF16" s="192">
        <v>26.938007976859797</v>
      </c>
      <c r="AG16" s="192">
        <v>27.28376920583348</v>
      </c>
      <c r="AH16" s="192">
        <v>27.18691180149716</v>
      </c>
      <c r="AI16" s="192">
        <v>27.291321042925123</v>
      </c>
      <c r="AJ16" s="192">
        <v>27.052793227136124</v>
      </c>
      <c r="AK16" s="192">
        <v>27.209928316995491</v>
      </c>
      <c r="AL16" s="192">
        <v>27.295488987118002</v>
      </c>
      <c r="AM16" s="192">
        <v>27.516609702880192</v>
      </c>
      <c r="AN16" s="192">
        <v>27.186755038797852</v>
      </c>
      <c r="AO16" s="192">
        <v>27.602366230761017</v>
      </c>
      <c r="AP16" s="192">
        <v>27.624720942229018</v>
      </c>
      <c r="AQ16" s="192">
        <v>27.6116897041599</v>
      </c>
      <c r="AR16" s="192">
        <v>27.585604683185608</v>
      </c>
      <c r="AS16" s="192">
        <v>27.522749615212277</v>
      </c>
      <c r="AT16" s="192">
        <v>30.1</v>
      </c>
      <c r="AU16" s="192">
        <v>27.8</v>
      </c>
      <c r="AV16" s="192"/>
      <c r="AW16" s="192"/>
      <c r="AX16" s="192"/>
      <c r="AY16" s="192"/>
      <c r="AZ16" s="192"/>
      <c r="BA16" s="192"/>
      <c r="BB16" s="192"/>
    </row>
    <row r="17" spans="1:54">
      <c r="A17" s="92" t="s">
        <v>3</v>
      </c>
      <c r="B17" s="192"/>
      <c r="C17" s="192"/>
      <c r="D17" s="192"/>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4"/>
      <c r="AV17" s="192"/>
      <c r="AW17" s="192"/>
      <c r="AX17" s="192"/>
      <c r="AY17" s="192"/>
      <c r="AZ17" s="192"/>
      <c r="BA17" s="192"/>
      <c r="BB17" s="192"/>
    </row>
    <row r="18" spans="1:54">
      <c r="A18" s="92" t="s">
        <v>32</v>
      </c>
      <c r="B18" s="192"/>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531"/>
      <c r="AV18" s="192"/>
      <c r="AW18" s="192"/>
      <c r="AX18" s="192"/>
      <c r="AY18" s="192"/>
      <c r="AZ18" s="192"/>
      <c r="BA18" s="192"/>
      <c r="BB18" s="192"/>
    </row>
    <row r="19" spans="1:54">
      <c r="A19" s="92" t="s">
        <v>251</v>
      </c>
      <c r="B19" s="192"/>
      <c r="C19" s="192"/>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532"/>
      <c r="AV19" s="192"/>
      <c r="AW19" s="192"/>
      <c r="AX19" s="192"/>
      <c r="AY19" s="192"/>
      <c r="AZ19" s="192"/>
      <c r="BA19" s="192"/>
      <c r="BB19" s="192"/>
    </row>
    <row r="20" spans="1:54">
      <c r="A20" s="92" t="s">
        <v>23</v>
      </c>
      <c r="B20" s="192"/>
      <c r="C20" s="192"/>
      <c r="D20" s="192"/>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3"/>
      <c r="AV20" s="192"/>
      <c r="AW20" s="192"/>
      <c r="AX20" s="192"/>
      <c r="AY20" s="192"/>
      <c r="AZ20" s="192"/>
      <c r="BA20" s="192"/>
      <c r="BB20" s="192"/>
    </row>
    <row r="22" spans="1:54">
      <c r="A22" s="164" t="s">
        <v>20</v>
      </c>
    </row>
    <row r="24" spans="1:54">
      <c r="A24" s="53" t="s">
        <v>102</v>
      </c>
    </row>
  </sheetData>
  <mergeCells count="2">
    <mergeCell ref="A3:A4"/>
    <mergeCell ref="B3:BB3"/>
  </mergeCells>
  <hyperlinks>
    <hyperlink ref="BD4" location="Content!A1" display="Back to content page" xr:uid="{00000000-0004-0000-4C01-000000000000}"/>
  </hyperlinks>
  <pageMargins left="0.7" right="0.7" top="0.75" bottom="0.75" header="0.3" footer="0.3"/>
  <pageSetup orientation="portrait" horizontalDpi="300" verticalDpi="300" r:id="rId1"/>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1-000000000000}">
  <sheetPr codeName="Sheet338"/>
  <dimension ref="A1:AC41"/>
  <sheetViews>
    <sheetView workbookViewId="0">
      <selection activeCell="B5" sqref="B5:W20"/>
    </sheetView>
  </sheetViews>
  <sheetFormatPr defaultColWidth="9.21875" defaultRowHeight="14.4"/>
  <cols>
    <col min="1" max="1" width="33.77734375" customWidth="1"/>
    <col min="2" max="2" width="12.21875" style="15" customWidth="1"/>
    <col min="3" max="12" width="6.21875" style="15" customWidth="1"/>
    <col min="13" max="23" width="6.21875" customWidth="1"/>
  </cols>
  <sheetData>
    <row r="1" spans="1:29">
      <c r="A1" s="18" t="s">
        <v>3202</v>
      </c>
      <c r="N1" s="15"/>
      <c r="O1" s="15"/>
      <c r="P1" s="15"/>
      <c r="Q1" s="15"/>
      <c r="R1" s="15"/>
      <c r="S1" s="15"/>
      <c r="T1" s="15"/>
      <c r="U1" s="15"/>
      <c r="V1" s="15"/>
      <c r="W1" s="15"/>
      <c r="X1" s="15"/>
      <c r="Y1" s="15"/>
      <c r="Z1" s="15"/>
      <c r="AA1" s="15"/>
      <c r="AB1" s="15"/>
      <c r="AC1" s="15"/>
    </row>
    <row r="2" spans="1:29">
      <c r="B2" s="126"/>
      <c r="N2" s="15"/>
      <c r="O2" s="15"/>
      <c r="P2" s="15"/>
      <c r="Q2" s="15"/>
      <c r="R2" s="15"/>
      <c r="S2" s="15"/>
      <c r="T2" s="15"/>
      <c r="U2" s="15"/>
      <c r="V2" s="15"/>
      <c r="W2" s="15"/>
      <c r="X2" s="15"/>
      <c r="Y2" s="15"/>
      <c r="Z2" s="15"/>
      <c r="AA2" s="15"/>
      <c r="AB2" s="15"/>
      <c r="AC2" s="15"/>
    </row>
    <row r="3" spans="1:29" ht="18.75" customHeight="1">
      <c r="A3" s="896" t="s">
        <v>14</v>
      </c>
      <c r="B3" s="803" t="s">
        <v>217</v>
      </c>
      <c r="C3" s="804"/>
      <c r="D3" s="804"/>
      <c r="E3" s="804"/>
      <c r="F3" s="804"/>
      <c r="G3" s="804"/>
      <c r="H3" s="804"/>
      <c r="I3" s="804"/>
      <c r="J3" s="804"/>
      <c r="K3" s="804"/>
      <c r="L3" s="804"/>
      <c r="M3" s="804"/>
      <c r="N3" s="804"/>
      <c r="O3" s="804"/>
      <c r="P3" s="804"/>
      <c r="Q3" s="804"/>
      <c r="R3" s="804"/>
      <c r="S3" s="804"/>
      <c r="T3" s="804"/>
      <c r="U3" s="804"/>
      <c r="V3" s="804"/>
      <c r="W3" s="804"/>
    </row>
    <row r="4" spans="1:29" ht="31.5" customHeight="1">
      <c r="A4" s="896"/>
      <c r="B4" s="239" t="s">
        <v>218</v>
      </c>
      <c r="C4" s="117">
        <v>2002</v>
      </c>
      <c r="D4" s="117">
        <v>2003</v>
      </c>
      <c r="E4" s="117">
        <v>2004</v>
      </c>
      <c r="F4" s="117">
        <v>2005</v>
      </c>
      <c r="G4" s="117">
        <v>2006</v>
      </c>
      <c r="H4" s="117">
        <v>2007</v>
      </c>
      <c r="I4" s="217">
        <v>2008</v>
      </c>
      <c r="J4" s="217">
        <v>2009</v>
      </c>
      <c r="K4" s="217">
        <v>2010</v>
      </c>
      <c r="L4" s="217">
        <v>2011</v>
      </c>
      <c r="M4" s="217">
        <v>2012</v>
      </c>
      <c r="N4" s="117">
        <v>2013</v>
      </c>
      <c r="O4" s="117">
        <v>2014</v>
      </c>
      <c r="P4" s="117">
        <v>2015</v>
      </c>
      <c r="Q4" s="217">
        <v>2016</v>
      </c>
      <c r="R4" s="117">
        <v>2017</v>
      </c>
      <c r="S4" s="117">
        <v>2018</v>
      </c>
      <c r="T4" s="117">
        <v>2019</v>
      </c>
      <c r="U4" s="217">
        <v>2020</v>
      </c>
      <c r="V4" s="117">
        <v>2021</v>
      </c>
      <c r="W4" s="117">
        <v>2022</v>
      </c>
      <c r="Y4" s="1" t="s">
        <v>528</v>
      </c>
    </row>
    <row r="5" spans="1:29">
      <c r="A5" s="92" t="s">
        <v>13</v>
      </c>
      <c r="B5" s="192">
        <v>114.8</v>
      </c>
      <c r="C5" s="192">
        <v>105</v>
      </c>
      <c r="D5" s="192">
        <v>104.2</v>
      </c>
      <c r="E5" s="192">
        <v>75.599999999999994</v>
      </c>
      <c r="F5" s="192">
        <v>52</v>
      </c>
      <c r="G5" s="192">
        <v>42.1</v>
      </c>
      <c r="H5" s="192">
        <v>17</v>
      </c>
      <c r="I5" s="192">
        <v>9.6999999999999993</v>
      </c>
      <c r="J5" s="192"/>
      <c r="K5" s="192"/>
      <c r="L5" s="192"/>
      <c r="M5" s="192"/>
      <c r="N5" s="192"/>
      <c r="O5" s="192"/>
      <c r="P5" s="191"/>
      <c r="Q5" s="191"/>
      <c r="R5" s="191"/>
      <c r="S5" s="191"/>
      <c r="T5" s="191"/>
      <c r="U5" s="191"/>
      <c r="V5" s="191"/>
      <c r="W5" s="191"/>
    </row>
    <row r="6" spans="1:29">
      <c r="A6" s="92" t="s">
        <v>12</v>
      </c>
      <c r="B6" s="192">
        <v>6.9</v>
      </c>
      <c r="C6" s="192">
        <v>3.6</v>
      </c>
      <c r="D6" s="192">
        <v>5.0999999999999996</v>
      </c>
      <c r="E6" s="192">
        <v>2.7</v>
      </c>
      <c r="F6" s="192">
        <v>1.9</v>
      </c>
      <c r="G6" s="192">
        <v>0.7</v>
      </c>
      <c r="H6" s="192">
        <v>0.6</v>
      </c>
      <c r="I6" s="192">
        <v>0.3</v>
      </c>
      <c r="J6" s="192">
        <v>2.5999999999999999E-2</v>
      </c>
      <c r="K6" s="192">
        <v>0.13400000000000001</v>
      </c>
      <c r="L6" s="192">
        <v>6.6000000000000003E-2</v>
      </c>
      <c r="M6" s="192">
        <v>1.9E-2</v>
      </c>
      <c r="N6" s="192">
        <v>3.7999999999999999E-2</v>
      </c>
      <c r="O6" s="192"/>
      <c r="P6" s="192"/>
      <c r="Q6" s="192"/>
      <c r="R6" s="192"/>
      <c r="S6" s="192"/>
      <c r="T6" s="192"/>
      <c r="U6" s="192"/>
      <c r="V6" s="192"/>
      <c r="W6" s="192"/>
      <c r="Y6" s="33"/>
    </row>
    <row r="7" spans="1:29">
      <c r="A7" s="92" t="s">
        <v>483</v>
      </c>
      <c r="B7" s="191"/>
      <c r="C7" s="191"/>
      <c r="D7" s="191"/>
      <c r="E7" s="191"/>
      <c r="F7" s="191"/>
      <c r="G7" s="191"/>
      <c r="H7" s="191"/>
      <c r="I7" s="191"/>
      <c r="J7" s="191"/>
      <c r="K7" s="191"/>
      <c r="L7" s="191"/>
      <c r="M7" s="191"/>
      <c r="N7" s="191"/>
      <c r="O7" s="191"/>
      <c r="P7" s="191"/>
      <c r="Q7" s="191"/>
      <c r="R7" s="191"/>
      <c r="S7" s="191"/>
      <c r="T7" s="191"/>
      <c r="U7" s="191"/>
      <c r="V7" s="191"/>
      <c r="W7" s="191"/>
      <c r="Y7" s="33"/>
    </row>
    <row r="8" spans="1:29">
      <c r="A8" s="92" t="s">
        <v>89</v>
      </c>
      <c r="B8" s="192">
        <v>665.7</v>
      </c>
      <c r="C8" s="192">
        <v>569.4</v>
      </c>
      <c r="D8" s="192">
        <v>566.9</v>
      </c>
      <c r="E8" s="192">
        <v>329.1</v>
      </c>
      <c r="F8" s="192">
        <v>268.7</v>
      </c>
      <c r="G8" s="192">
        <v>170.7</v>
      </c>
      <c r="H8" s="192">
        <v>48.9</v>
      </c>
      <c r="I8" s="192">
        <v>8.6</v>
      </c>
      <c r="J8" s="192"/>
      <c r="K8" s="192"/>
      <c r="L8" s="192"/>
      <c r="M8" s="192"/>
      <c r="N8" s="192"/>
      <c r="O8" s="192"/>
      <c r="P8" s="191"/>
      <c r="Q8" s="191"/>
      <c r="R8" s="191"/>
      <c r="S8" s="191"/>
      <c r="T8" s="191"/>
      <c r="U8" s="191"/>
      <c r="V8" s="191"/>
      <c r="W8" s="191"/>
    </row>
    <row r="9" spans="1:29">
      <c r="A9" s="92" t="s">
        <v>482</v>
      </c>
      <c r="B9" s="192">
        <v>24.6</v>
      </c>
      <c r="C9" s="192">
        <v>1.2</v>
      </c>
      <c r="D9" s="192">
        <v>1.9</v>
      </c>
      <c r="E9" s="192">
        <v>3.1</v>
      </c>
      <c r="F9" s="192">
        <v>1.5</v>
      </c>
      <c r="G9" s="192">
        <v>0.2</v>
      </c>
      <c r="H9" s="192">
        <v>0</v>
      </c>
      <c r="I9" s="192">
        <v>0</v>
      </c>
      <c r="J9" s="192"/>
      <c r="K9" s="192"/>
      <c r="L9" s="192"/>
      <c r="M9" s="192"/>
      <c r="N9" s="192"/>
      <c r="O9" s="192"/>
      <c r="P9" s="191"/>
      <c r="Q9" s="191"/>
      <c r="R9" s="191"/>
      <c r="S9" s="191"/>
      <c r="T9" s="191"/>
      <c r="U9" s="191"/>
      <c r="V9" s="191"/>
      <c r="W9" s="191"/>
      <c r="X9" t="s">
        <v>15</v>
      </c>
    </row>
    <row r="10" spans="1:29">
      <c r="A10" s="92" t="s">
        <v>11</v>
      </c>
      <c r="B10" s="192">
        <v>5.0999999999999996</v>
      </c>
      <c r="C10" s="192">
        <v>1.6</v>
      </c>
      <c r="D10" s="192">
        <v>1.4</v>
      </c>
      <c r="E10" s="192">
        <v>1.2</v>
      </c>
      <c r="F10" s="192">
        <v>0</v>
      </c>
      <c r="G10" s="192">
        <v>0</v>
      </c>
      <c r="H10" s="192">
        <v>0</v>
      </c>
      <c r="I10" s="192">
        <v>0</v>
      </c>
      <c r="J10" s="192"/>
      <c r="K10" s="192"/>
      <c r="L10" s="192"/>
      <c r="M10" s="192"/>
      <c r="N10" s="192"/>
      <c r="O10" s="192"/>
      <c r="P10" s="531"/>
      <c r="Q10" s="531"/>
      <c r="R10" s="531"/>
      <c r="S10" s="531"/>
      <c r="T10" s="531"/>
      <c r="U10" s="531"/>
      <c r="V10" s="531"/>
      <c r="W10" s="531"/>
    </row>
    <row r="11" spans="1:29">
      <c r="A11" s="92" t="s">
        <v>10</v>
      </c>
      <c r="B11" s="192">
        <v>47.9</v>
      </c>
      <c r="C11" s="192">
        <v>7.8</v>
      </c>
      <c r="D11" s="192">
        <v>7.2</v>
      </c>
      <c r="E11" s="192">
        <v>7.1</v>
      </c>
      <c r="F11" s="192">
        <v>7</v>
      </c>
      <c r="G11" s="192">
        <v>2.2999999999999998</v>
      </c>
      <c r="H11" s="192">
        <v>2.1</v>
      </c>
      <c r="I11" s="192">
        <v>0.8</v>
      </c>
      <c r="J11" s="192"/>
      <c r="K11" s="192"/>
      <c r="L11" s="192"/>
      <c r="M11" s="192"/>
      <c r="N11" s="192"/>
      <c r="O11" s="192"/>
      <c r="P11" s="531"/>
      <c r="Q11" s="531"/>
      <c r="R11" s="531"/>
      <c r="S11" s="531"/>
      <c r="T11" s="531"/>
      <c r="U11" s="531"/>
      <c r="V11" s="531"/>
      <c r="W11" s="531"/>
    </row>
    <row r="12" spans="1:29">
      <c r="A12" s="92" t="s">
        <v>9</v>
      </c>
      <c r="B12" s="192">
        <v>57.7</v>
      </c>
      <c r="C12" s="192">
        <v>19</v>
      </c>
      <c r="D12" s="192">
        <v>18.7</v>
      </c>
      <c r="E12" s="192">
        <v>11.4</v>
      </c>
      <c r="F12" s="192">
        <v>5.6</v>
      </c>
      <c r="G12" s="192">
        <v>3.6</v>
      </c>
      <c r="H12" s="192">
        <v>2.2999999999999998</v>
      </c>
      <c r="I12" s="192">
        <v>0</v>
      </c>
      <c r="J12" s="192"/>
      <c r="K12" s="192"/>
      <c r="L12" s="192"/>
      <c r="M12" s="192"/>
      <c r="N12" s="192"/>
      <c r="O12" s="192"/>
      <c r="P12" s="192"/>
      <c r="Q12" s="192"/>
      <c r="R12" s="192"/>
      <c r="S12" s="192"/>
      <c r="T12" s="192"/>
      <c r="U12" s="192"/>
      <c r="V12" s="192"/>
      <c r="W12" s="192"/>
    </row>
    <row r="13" spans="1:29">
      <c r="A13" s="92" t="s">
        <v>8</v>
      </c>
      <c r="B13" s="192">
        <v>31.974999999999998</v>
      </c>
      <c r="C13" s="192"/>
      <c r="D13" s="192"/>
      <c r="E13" s="192"/>
      <c r="F13" s="192"/>
      <c r="G13" s="192"/>
      <c r="H13" s="192"/>
      <c r="I13" s="192"/>
      <c r="J13" s="630">
        <v>192.12</v>
      </c>
      <c r="K13" s="630">
        <v>96.13</v>
      </c>
      <c r="L13" s="630">
        <v>157.4</v>
      </c>
      <c r="M13" s="630">
        <v>125.94</v>
      </c>
      <c r="N13" s="630">
        <v>96.87</v>
      </c>
      <c r="O13" s="630">
        <v>142.52000000000001</v>
      </c>
      <c r="P13" s="630">
        <v>122.34</v>
      </c>
      <c r="Q13" s="630">
        <v>110.97</v>
      </c>
      <c r="R13" s="630">
        <v>106.1</v>
      </c>
      <c r="S13" s="630">
        <v>124.48</v>
      </c>
      <c r="T13" s="630">
        <v>86.33</v>
      </c>
      <c r="U13" s="630">
        <v>36.82</v>
      </c>
      <c r="V13" s="630">
        <v>25.17</v>
      </c>
      <c r="W13" s="630">
        <v>32.9</v>
      </c>
    </row>
    <row r="14" spans="1:29">
      <c r="A14" s="92" t="s">
        <v>6</v>
      </c>
      <c r="B14" s="192">
        <v>18.2</v>
      </c>
      <c r="C14" s="192">
        <v>9.9</v>
      </c>
      <c r="D14" s="192">
        <v>1.7</v>
      </c>
      <c r="E14" s="192">
        <v>1.6</v>
      </c>
      <c r="F14" s="192">
        <v>1.2</v>
      </c>
      <c r="G14" s="192">
        <v>2.7</v>
      </c>
      <c r="H14" s="192">
        <v>2.2999999999999998</v>
      </c>
      <c r="I14" s="192">
        <v>2.2999999999999998</v>
      </c>
      <c r="J14" s="192"/>
      <c r="K14" s="192"/>
      <c r="L14" s="192"/>
      <c r="M14" s="192"/>
      <c r="N14" s="192"/>
      <c r="O14" s="192"/>
      <c r="P14" s="194"/>
      <c r="Q14" s="194"/>
      <c r="R14" s="194"/>
      <c r="S14" s="194"/>
      <c r="T14" s="194"/>
      <c r="U14" s="194"/>
      <c r="V14" s="194"/>
      <c r="W14" s="194"/>
    </row>
    <row r="15" spans="1:29">
      <c r="A15" s="92" t="s">
        <v>17</v>
      </c>
      <c r="B15" s="192">
        <v>21.9</v>
      </c>
      <c r="C15" s="192">
        <v>20</v>
      </c>
      <c r="D15" s="192">
        <v>17.2</v>
      </c>
      <c r="E15" s="192">
        <v>7.7</v>
      </c>
      <c r="F15" s="192">
        <v>0</v>
      </c>
      <c r="G15" s="192">
        <v>0</v>
      </c>
      <c r="H15" s="192">
        <v>0</v>
      </c>
      <c r="I15" s="192">
        <v>0</v>
      </c>
      <c r="J15" s="192"/>
      <c r="K15" s="192"/>
      <c r="L15" s="192"/>
      <c r="M15" s="192"/>
      <c r="N15" s="192"/>
      <c r="O15" s="192"/>
      <c r="P15" s="194"/>
      <c r="Q15" s="194"/>
      <c r="R15" s="194"/>
      <c r="S15" s="194"/>
      <c r="T15" s="194"/>
      <c r="U15" s="194"/>
      <c r="V15" s="194"/>
      <c r="W15" s="194"/>
    </row>
    <row r="16" spans="1:29">
      <c r="A16" s="92" t="s">
        <v>4</v>
      </c>
      <c r="B16" s="192">
        <v>2.9</v>
      </c>
      <c r="C16" s="192">
        <v>1.5</v>
      </c>
      <c r="D16" s="192">
        <v>0.6</v>
      </c>
      <c r="E16" s="192">
        <v>0</v>
      </c>
      <c r="F16" s="192">
        <v>0</v>
      </c>
      <c r="G16" s="192">
        <v>0</v>
      </c>
      <c r="H16" s="192">
        <v>0</v>
      </c>
      <c r="I16" s="192">
        <v>0</v>
      </c>
      <c r="J16" s="192">
        <v>0</v>
      </c>
      <c r="K16" s="192">
        <v>0</v>
      </c>
      <c r="L16" s="192">
        <v>0</v>
      </c>
      <c r="M16" s="192">
        <v>0</v>
      </c>
      <c r="N16" s="192">
        <v>0</v>
      </c>
      <c r="O16" s="192">
        <v>0</v>
      </c>
      <c r="P16" s="194"/>
      <c r="Q16" s="194"/>
      <c r="R16" s="194"/>
      <c r="S16" s="194"/>
      <c r="T16" s="194"/>
      <c r="U16" s="194"/>
      <c r="V16" s="194"/>
      <c r="W16" s="194"/>
      <c r="X16" s="200" t="s">
        <v>15</v>
      </c>
    </row>
    <row r="17" spans="1:29">
      <c r="A17" s="92" t="s">
        <v>3</v>
      </c>
      <c r="B17" s="192">
        <v>592.6</v>
      </c>
      <c r="C17" s="192">
        <v>86.6</v>
      </c>
      <c r="D17" s="192">
        <v>60.8</v>
      </c>
      <c r="E17" s="192">
        <v>61.8</v>
      </c>
      <c r="F17" s="192">
        <v>30</v>
      </c>
      <c r="G17" s="192">
        <v>0</v>
      </c>
      <c r="H17" s="192">
        <v>0</v>
      </c>
      <c r="I17" s="192">
        <v>0</v>
      </c>
      <c r="J17" s="192"/>
      <c r="K17" s="192"/>
      <c r="L17" s="192"/>
      <c r="M17" s="192"/>
      <c r="N17" s="192"/>
      <c r="O17" s="192"/>
      <c r="P17" s="194"/>
      <c r="Q17" s="194"/>
      <c r="R17" s="194"/>
      <c r="S17" s="194"/>
      <c r="T17" s="194"/>
      <c r="U17" s="194"/>
      <c r="V17" s="194"/>
      <c r="W17" s="194"/>
    </row>
    <row r="18" spans="1:29">
      <c r="A18" s="92" t="s">
        <v>32</v>
      </c>
      <c r="B18" s="192">
        <v>253.9</v>
      </c>
      <c r="C18" s="192">
        <v>71.5</v>
      </c>
      <c r="D18" s="192">
        <v>148.19999999999999</v>
      </c>
      <c r="E18" s="192">
        <v>98.8</v>
      </c>
      <c r="F18" s="192">
        <v>98.9</v>
      </c>
      <c r="G18" s="192">
        <v>54</v>
      </c>
      <c r="H18" s="192">
        <v>26.5</v>
      </c>
      <c r="I18" s="192">
        <v>13.9</v>
      </c>
      <c r="J18" s="192"/>
      <c r="K18" s="192"/>
      <c r="L18" s="192"/>
      <c r="M18" s="192"/>
      <c r="N18" s="192"/>
      <c r="O18" s="192"/>
      <c r="P18" s="531"/>
      <c r="Q18" s="531"/>
      <c r="R18" s="531"/>
      <c r="S18" s="531"/>
      <c r="T18" s="531"/>
      <c r="U18" s="531"/>
      <c r="V18" s="531"/>
      <c r="W18" s="531"/>
    </row>
    <row r="19" spans="1:29">
      <c r="A19" s="92" t="s">
        <v>251</v>
      </c>
      <c r="B19" s="192">
        <v>27.4</v>
      </c>
      <c r="C19" s="192">
        <v>10.6</v>
      </c>
      <c r="D19" s="192">
        <v>10.4</v>
      </c>
      <c r="E19" s="192">
        <v>10</v>
      </c>
      <c r="F19" s="192">
        <v>9.5</v>
      </c>
      <c r="G19" s="192">
        <v>6.6</v>
      </c>
      <c r="H19" s="192">
        <v>4.0999999999999996</v>
      </c>
      <c r="I19" s="192">
        <v>2</v>
      </c>
      <c r="J19" s="192"/>
      <c r="K19" s="192"/>
      <c r="L19" s="192"/>
      <c r="M19" s="192"/>
      <c r="N19" s="192"/>
      <c r="O19" s="192"/>
      <c r="P19" s="191"/>
      <c r="Q19" s="191"/>
      <c r="R19" s="191"/>
      <c r="S19" s="191"/>
      <c r="T19" s="191"/>
      <c r="U19" s="191"/>
      <c r="V19" s="191"/>
      <c r="W19" s="191"/>
    </row>
    <row r="20" spans="1:29">
      <c r="A20" s="92" t="s">
        <v>23</v>
      </c>
      <c r="B20" s="192">
        <v>451.4</v>
      </c>
      <c r="C20" s="192">
        <v>129.1</v>
      </c>
      <c r="D20" s="192">
        <v>117.5</v>
      </c>
      <c r="E20" s="192">
        <v>112.9</v>
      </c>
      <c r="F20" s="192">
        <v>49</v>
      </c>
      <c r="G20" s="192">
        <v>63</v>
      </c>
      <c r="H20" s="192">
        <v>54.3</v>
      </c>
      <c r="I20" s="192">
        <v>7</v>
      </c>
      <c r="J20" s="192"/>
      <c r="K20" s="192"/>
      <c r="L20" s="192"/>
      <c r="M20" s="192"/>
      <c r="N20" s="192"/>
      <c r="O20" s="192"/>
      <c r="P20" s="192"/>
      <c r="Q20" s="192"/>
      <c r="R20" s="192"/>
      <c r="S20" s="192"/>
      <c r="T20" s="192"/>
      <c r="U20" s="192"/>
      <c r="V20" s="192"/>
      <c r="W20" s="192"/>
    </row>
    <row r="21" spans="1:29">
      <c r="N21" s="15"/>
      <c r="O21" s="15"/>
      <c r="P21" s="15"/>
      <c r="Q21" s="15"/>
      <c r="R21" s="15"/>
      <c r="S21" s="15"/>
      <c r="T21" s="15"/>
      <c r="U21" s="15"/>
      <c r="V21" s="15"/>
      <c r="W21" s="15"/>
      <c r="X21" s="15"/>
      <c r="Y21" s="15"/>
      <c r="Z21" s="15"/>
      <c r="AA21" s="15"/>
      <c r="AB21" s="15"/>
      <c r="AC21" s="15"/>
    </row>
    <row r="22" spans="1:29">
      <c r="A22" s="164" t="s">
        <v>144</v>
      </c>
      <c r="B22" s="166"/>
      <c r="D22" s="166"/>
      <c r="E22" s="166"/>
      <c r="F22" s="166"/>
      <c r="G22" s="166"/>
      <c r="H22" s="166"/>
      <c r="I22" s="166"/>
      <c r="J22" s="166"/>
      <c r="K22" s="166"/>
      <c r="L22" s="122"/>
      <c r="M22" s="122"/>
      <c r="N22" s="122"/>
      <c r="O22" s="122"/>
      <c r="P22" s="122"/>
      <c r="Q22" s="122"/>
      <c r="R22" s="122"/>
      <c r="S22" s="122"/>
      <c r="T22" s="122"/>
      <c r="U22" s="122"/>
      <c r="V22" s="122"/>
      <c r="W22" s="122"/>
      <c r="X22" s="122"/>
      <c r="Y22" s="123"/>
      <c r="Z22" s="15"/>
      <c r="AA22" s="15"/>
      <c r="AB22" s="15"/>
      <c r="AC22" s="15"/>
    </row>
    <row r="23" spans="1:29">
      <c r="A23" s="164"/>
      <c r="B23" s="166"/>
      <c r="D23" s="166"/>
      <c r="E23" s="166"/>
      <c r="F23" s="166"/>
      <c r="G23" s="166"/>
      <c r="H23" s="166"/>
      <c r="I23" s="166"/>
      <c r="J23" s="166"/>
      <c r="K23" s="166"/>
      <c r="L23" s="122"/>
      <c r="M23" s="122"/>
      <c r="N23" s="122"/>
      <c r="O23" s="122"/>
      <c r="P23" s="122"/>
      <c r="Q23" s="122"/>
      <c r="R23" s="122"/>
      <c r="S23" s="122"/>
      <c r="T23" s="122"/>
      <c r="U23" s="122"/>
      <c r="V23" s="122"/>
      <c r="W23" s="122"/>
      <c r="X23" s="122"/>
      <c r="Y23" s="123"/>
      <c r="Z23" s="15"/>
      <c r="AA23" s="15"/>
      <c r="AB23" s="15"/>
      <c r="AC23" s="15"/>
    </row>
    <row r="24" spans="1:29">
      <c r="A24" s="166" t="s">
        <v>219</v>
      </c>
      <c r="B24" s="146"/>
      <c r="D24" s="146"/>
      <c r="E24" s="146"/>
      <c r="F24" s="146"/>
      <c r="G24" s="146"/>
      <c r="H24" s="146"/>
      <c r="I24" s="146"/>
      <c r="J24" s="146"/>
      <c r="K24" s="146"/>
      <c r="Y24" s="123"/>
      <c r="Z24" s="15"/>
      <c r="AA24" s="15"/>
      <c r="AB24" s="15"/>
      <c r="AC24" s="15"/>
    </row>
    <row r="25" spans="1:29">
      <c r="A25" s="146"/>
      <c r="B25" s="17" t="s">
        <v>15</v>
      </c>
      <c r="D25" s="146"/>
      <c r="E25" s="146"/>
      <c r="F25" s="146"/>
      <c r="G25" s="146"/>
      <c r="H25" s="146"/>
      <c r="I25" s="146"/>
      <c r="J25" s="146"/>
      <c r="K25" s="146"/>
      <c r="Y25" s="123"/>
      <c r="Z25" s="15"/>
      <c r="AA25" s="15"/>
      <c r="AB25" s="15"/>
      <c r="AC25" s="15"/>
    </row>
    <row r="26" spans="1:29">
      <c r="A26" s="53" t="s">
        <v>102</v>
      </c>
      <c r="B26" s="146"/>
      <c r="C26" s="146"/>
      <c r="D26" s="146"/>
      <c r="E26" s="146"/>
      <c r="F26" s="146"/>
      <c r="G26" s="146"/>
      <c r="H26" s="146"/>
      <c r="I26" s="146"/>
      <c r="J26" s="146"/>
      <c r="K26" s="146"/>
      <c r="Y26" s="123"/>
      <c r="Z26" s="15"/>
      <c r="AA26" s="15"/>
      <c r="AB26" s="15"/>
      <c r="AC26" s="15"/>
    </row>
    <row r="27" spans="1:29">
      <c r="B27" s="146"/>
      <c r="C27" s="146"/>
      <c r="D27" s="146"/>
      <c r="E27" s="146"/>
      <c r="F27" s="146"/>
      <c r="G27" s="146"/>
      <c r="H27" s="146"/>
      <c r="I27" s="146"/>
      <c r="J27" s="146"/>
      <c r="K27" s="146"/>
      <c r="Y27" s="123"/>
      <c r="Z27" s="15"/>
      <c r="AA27" s="15"/>
      <c r="AB27" s="15"/>
      <c r="AC27" s="15"/>
    </row>
    <row r="28" spans="1:29" ht="15" customHeight="1">
      <c r="A28" s="89" t="s">
        <v>36</v>
      </c>
      <c r="B28" s="17"/>
      <c r="D28" s="166"/>
      <c r="E28" s="166"/>
      <c r="F28" s="166"/>
      <c r="G28" s="166"/>
      <c r="H28" s="166"/>
      <c r="I28" s="166"/>
      <c r="J28" s="166"/>
      <c r="K28" s="166"/>
      <c r="L28" s="166"/>
      <c r="M28" s="166"/>
      <c r="N28" s="166"/>
      <c r="O28" s="170"/>
      <c r="P28" s="170"/>
      <c r="Q28" s="170"/>
      <c r="R28" s="170"/>
      <c r="S28" s="170"/>
      <c r="T28" s="170"/>
      <c r="U28" s="170"/>
      <c r="V28" s="170"/>
      <c r="W28" s="170"/>
      <c r="X28" s="122"/>
      <c r="Y28" s="122"/>
      <c r="Z28" s="15"/>
      <c r="AA28" s="15"/>
      <c r="AB28" s="15"/>
      <c r="AC28" s="15"/>
    </row>
    <row r="29" spans="1:29">
      <c r="A29" s="167"/>
      <c r="B29" s="17"/>
      <c r="D29" s="170"/>
      <c r="E29" s="170"/>
      <c r="F29" s="170"/>
      <c r="G29" s="170"/>
      <c r="H29" s="170"/>
      <c r="I29" s="170"/>
      <c r="J29" s="170"/>
      <c r="K29" s="170"/>
      <c r="L29" s="170"/>
      <c r="M29" s="170"/>
      <c r="N29" s="170"/>
      <c r="O29" s="170"/>
      <c r="P29" s="170"/>
      <c r="Q29" s="170"/>
      <c r="R29" s="170"/>
      <c r="S29" s="170"/>
      <c r="T29" s="170"/>
      <c r="U29" s="170"/>
      <c r="V29" s="170"/>
      <c r="W29" s="170"/>
      <c r="X29" s="123"/>
      <c r="Y29" s="123"/>
      <c r="Z29" s="15"/>
      <c r="AA29" s="15"/>
      <c r="AB29" s="15"/>
      <c r="AC29" s="15"/>
    </row>
    <row r="30" spans="1:29" ht="15" customHeight="1">
      <c r="A30" s="166" t="s">
        <v>413</v>
      </c>
      <c r="B30" s="17"/>
      <c r="D30" s="53"/>
      <c r="E30" s="53"/>
      <c r="F30" s="53"/>
      <c r="G30" s="53"/>
      <c r="H30" s="53"/>
      <c r="I30" s="53"/>
      <c r="J30" s="53"/>
      <c r="K30" s="53"/>
      <c r="L30" s="53"/>
      <c r="M30" s="53"/>
      <c r="N30" s="53"/>
      <c r="O30" s="182"/>
      <c r="P30" s="182"/>
      <c r="Q30" s="182"/>
      <c r="R30" s="182"/>
      <c r="S30" s="182"/>
      <c r="T30" s="182"/>
      <c r="U30" s="182"/>
      <c r="V30" s="182"/>
      <c r="W30" s="182"/>
      <c r="X30" s="123"/>
      <c r="Y30" s="123"/>
      <c r="Z30" s="15"/>
      <c r="AA30" s="15"/>
      <c r="AB30" s="15"/>
      <c r="AC30" s="15"/>
    </row>
    <row r="31" spans="1:29">
      <c r="A31" s="170"/>
      <c r="B31" s="17"/>
      <c r="C31" s="53"/>
      <c r="D31" s="53"/>
      <c r="E31" s="53"/>
      <c r="F31" s="53"/>
      <c r="G31" s="53"/>
      <c r="H31" s="53"/>
      <c r="I31" s="53"/>
      <c r="J31" s="53"/>
      <c r="K31" s="53"/>
      <c r="L31" s="53"/>
      <c r="M31" s="53"/>
      <c r="N31" s="53"/>
      <c r="O31" s="182"/>
      <c r="P31" s="182"/>
      <c r="Q31" s="182"/>
      <c r="R31" s="182"/>
      <c r="S31" s="182"/>
      <c r="T31" s="182"/>
      <c r="U31" s="182"/>
      <c r="V31" s="182"/>
      <c r="W31" s="182"/>
      <c r="X31" s="123"/>
      <c r="Y31" s="123"/>
      <c r="Z31" s="15"/>
      <c r="AA31" s="15"/>
      <c r="AB31" s="15"/>
      <c r="AC31" s="15"/>
    </row>
    <row r="32" spans="1:29">
      <c r="A32" s="53" t="s">
        <v>230</v>
      </c>
      <c r="B32" s="169"/>
      <c r="C32" s="53"/>
      <c r="D32" s="53"/>
      <c r="E32" s="53"/>
      <c r="F32" s="53"/>
      <c r="G32" s="53"/>
      <c r="H32" s="53"/>
      <c r="I32" s="53"/>
      <c r="J32" s="53"/>
      <c r="K32" s="53"/>
      <c r="L32" s="53"/>
      <c r="M32" s="53"/>
      <c r="N32" s="53"/>
      <c r="O32" s="182"/>
      <c r="P32" s="182"/>
      <c r="Q32" s="182"/>
      <c r="R32" s="182"/>
      <c r="S32" s="182"/>
      <c r="T32" s="182"/>
      <c r="U32" s="182"/>
      <c r="V32" s="182"/>
      <c r="W32" s="182"/>
      <c r="X32" s="123"/>
      <c r="Y32" s="123"/>
      <c r="Z32" s="15"/>
      <c r="AA32" s="15"/>
      <c r="AB32" s="15"/>
      <c r="AC32" s="15"/>
    </row>
    <row r="33" spans="1:29">
      <c r="A33" s="168"/>
      <c r="B33" s="169"/>
      <c r="C33" s="53"/>
      <c r="D33" s="53"/>
      <c r="E33" s="53"/>
      <c r="F33" s="53"/>
      <c r="G33" s="53"/>
      <c r="H33" s="53"/>
      <c r="I33" s="53"/>
      <c r="J33" s="53"/>
      <c r="K33" s="53"/>
      <c r="L33" s="53"/>
      <c r="M33" s="53"/>
      <c r="N33" s="53"/>
      <c r="O33" s="182"/>
      <c r="P33" s="182"/>
      <c r="Q33" s="182"/>
      <c r="R33" s="182"/>
      <c r="S33" s="182"/>
      <c r="T33" s="182"/>
      <c r="U33" s="182"/>
      <c r="V33" s="182"/>
      <c r="W33" s="182"/>
      <c r="X33" s="123"/>
      <c r="Y33" s="123"/>
      <c r="Z33" s="15"/>
      <c r="AA33" s="15"/>
      <c r="AB33" s="15"/>
      <c r="AC33" s="15"/>
    </row>
    <row r="34" spans="1:29">
      <c r="A34" s="168"/>
      <c r="B34" s="169"/>
      <c r="C34" s="53"/>
      <c r="D34" s="53"/>
      <c r="E34" s="53"/>
      <c r="F34" s="53"/>
      <c r="G34" s="53"/>
      <c r="H34" s="53"/>
      <c r="I34" s="53"/>
      <c r="J34" s="53"/>
      <c r="K34" s="53"/>
      <c r="L34" s="53"/>
      <c r="M34" s="53"/>
      <c r="N34" s="53"/>
      <c r="O34" s="182"/>
      <c r="P34" s="182"/>
      <c r="Q34" s="182"/>
      <c r="R34" s="182"/>
      <c r="S34" s="182"/>
      <c r="T34" s="182"/>
      <c r="U34" s="182"/>
      <c r="V34" s="182"/>
      <c r="W34" s="182"/>
      <c r="X34" s="123"/>
      <c r="Y34" s="123"/>
      <c r="Z34" s="15"/>
      <c r="AA34" s="15"/>
      <c r="AB34" s="15"/>
      <c r="AC34" s="15"/>
    </row>
    <row r="35" spans="1:29">
      <c r="A35" s="168"/>
      <c r="B35" s="169"/>
      <c r="C35" s="53"/>
      <c r="D35" s="53"/>
      <c r="E35" s="53"/>
      <c r="F35" s="53"/>
      <c r="G35" s="53"/>
      <c r="H35" s="53"/>
      <c r="I35" s="53"/>
      <c r="J35" s="53"/>
      <c r="K35" s="53"/>
      <c r="L35" s="53"/>
      <c r="M35" s="53"/>
      <c r="N35" s="53"/>
      <c r="O35" s="182"/>
      <c r="P35" s="182"/>
      <c r="Q35" s="182"/>
      <c r="R35" s="182"/>
      <c r="S35" s="182"/>
      <c r="T35" s="182"/>
      <c r="U35" s="182"/>
      <c r="V35" s="182"/>
      <c r="W35" s="182"/>
      <c r="X35" s="123"/>
      <c r="Y35" s="123"/>
      <c r="Z35" s="15"/>
      <c r="AA35" s="15"/>
      <c r="AB35" s="15"/>
      <c r="AC35" s="15"/>
    </row>
    <row r="36" spans="1:29">
      <c r="A36" s="168"/>
      <c r="B36" s="169"/>
      <c r="C36" s="53"/>
      <c r="D36" s="53"/>
      <c r="E36" s="53"/>
      <c r="F36" s="53"/>
      <c r="G36" s="53"/>
      <c r="H36" s="53"/>
      <c r="I36" s="53"/>
      <c r="J36" s="53"/>
      <c r="K36" s="53"/>
      <c r="L36" s="53"/>
      <c r="M36" s="53"/>
      <c r="N36" s="53"/>
      <c r="O36" s="182"/>
      <c r="P36" s="182"/>
      <c r="Q36" s="182"/>
      <c r="R36" s="182"/>
      <c r="S36" s="182"/>
      <c r="T36" s="182"/>
      <c r="U36" s="182"/>
      <c r="V36" s="182"/>
      <c r="W36" s="182"/>
      <c r="X36" s="123"/>
      <c r="Y36" s="123"/>
      <c r="Z36" s="15"/>
      <c r="AA36" s="15"/>
      <c r="AB36" s="15"/>
      <c r="AC36" s="15"/>
    </row>
    <row r="37" spans="1:29">
      <c r="A37" s="168"/>
      <c r="B37" s="169"/>
      <c r="C37" s="53"/>
      <c r="D37" s="53"/>
      <c r="E37" s="53"/>
      <c r="F37" s="53"/>
      <c r="G37" s="53"/>
      <c r="H37" s="53"/>
      <c r="I37" s="53"/>
      <c r="J37" s="53"/>
      <c r="K37" s="53"/>
      <c r="L37" s="53"/>
      <c r="M37" s="53"/>
      <c r="N37" s="53"/>
      <c r="O37" s="182"/>
      <c r="P37" s="182"/>
      <c r="Q37" s="182"/>
      <c r="R37" s="182"/>
      <c r="S37" s="182"/>
      <c r="T37" s="182"/>
      <c r="U37" s="182"/>
      <c r="V37" s="182"/>
      <c r="W37" s="182"/>
      <c r="X37" s="123"/>
      <c r="Y37" s="123"/>
      <c r="Z37" s="15"/>
      <c r="AA37" s="15"/>
      <c r="AB37" s="15"/>
      <c r="AC37" s="15"/>
    </row>
    <row r="38" spans="1:29">
      <c r="A38" s="168"/>
      <c r="B38" s="169"/>
      <c r="C38" s="53"/>
      <c r="D38" s="53"/>
      <c r="E38" s="53"/>
      <c r="F38" s="53"/>
      <c r="G38" s="53"/>
      <c r="H38" s="53"/>
      <c r="I38" s="53"/>
      <c r="J38" s="53"/>
      <c r="K38" s="53"/>
      <c r="L38" s="53"/>
      <c r="M38" s="53"/>
      <c r="N38" s="53"/>
      <c r="O38" s="182"/>
      <c r="P38" s="182"/>
      <c r="Q38" s="182"/>
      <c r="R38" s="182"/>
      <c r="S38" s="182"/>
      <c r="T38" s="182"/>
      <c r="U38" s="182"/>
      <c r="V38" s="182"/>
      <c r="W38" s="182"/>
      <c r="X38" s="123"/>
      <c r="Y38" s="123"/>
      <c r="Z38" s="15"/>
      <c r="AA38" s="15"/>
      <c r="AB38" s="15"/>
      <c r="AC38" s="15"/>
    </row>
    <row r="39" spans="1:29">
      <c r="A39" s="168"/>
      <c r="B39" s="169"/>
      <c r="C39" s="53"/>
      <c r="D39" s="53"/>
      <c r="E39" s="53"/>
      <c r="F39" s="53"/>
      <c r="G39" s="53"/>
      <c r="H39" s="53"/>
      <c r="I39" s="53"/>
      <c r="J39" s="53"/>
      <c r="K39" s="53"/>
      <c r="L39" s="53"/>
      <c r="M39" s="53"/>
      <c r="N39" s="53"/>
      <c r="O39" s="182"/>
      <c r="P39" s="182"/>
      <c r="Q39" s="182"/>
      <c r="R39" s="182"/>
      <c r="S39" s="182"/>
      <c r="T39" s="182"/>
      <c r="U39" s="182"/>
      <c r="V39" s="182"/>
      <c r="W39" s="182"/>
      <c r="X39" s="123"/>
      <c r="Y39" s="123"/>
      <c r="Z39" s="15"/>
      <c r="AA39" s="15"/>
      <c r="AB39" s="15"/>
      <c r="AC39" s="15"/>
    </row>
    <row r="40" spans="1:29">
      <c r="A40" s="168"/>
      <c r="B40" s="169"/>
      <c r="C40" s="133"/>
      <c r="D40" s="133"/>
      <c r="E40" s="133"/>
      <c r="F40" s="133"/>
      <c r="G40" s="133"/>
      <c r="H40" s="133"/>
      <c r="I40" s="133"/>
      <c r="J40" s="133"/>
      <c r="K40" s="133"/>
      <c r="L40" s="133"/>
      <c r="M40" s="133"/>
      <c r="N40" s="133"/>
      <c r="O40" s="133"/>
      <c r="P40" s="133"/>
      <c r="Q40" s="133"/>
      <c r="R40" s="133"/>
      <c r="S40" s="133"/>
      <c r="T40" s="133"/>
      <c r="U40" s="133"/>
      <c r="V40" s="133"/>
      <c r="W40" s="133"/>
      <c r="X40" s="123"/>
      <c r="Y40" s="123"/>
      <c r="Z40" s="15"/>
      <c r="AA40" s="15"/>
      <c r="AB40" s="15"/>
      <c r="AC40" s="15"/>
    </row>
    <row r="41" spans="1:29">
      <c r="N41" s="15"/>
      <c r="O41" s="15"/>
      <c r="P41" s="15"/>
      <c r="Q41" s="15"/>
      <c r="R41" s="15"/>
      <c r="S41" s="15"/>
      <c r="T41" s="15"/>
      <c r="U41" s="15"/>
      <c r="V41" s="15"/>
      <c r="W41" s="15"/>
      <c r="X41" s="15"/>
      <c r="Y41" s="15"/>
      <c r="Z41" s="15"/>
      <c r="AA41" s="15"/>
      <c r="AB41" s="15"/>
      <c r="AC41" s="15"/>
    </row>
  </sheetData>
  <mergeCells count="2">
    <mergeCell ref="A3:A4"/>
    <mergeCell ref="B3:W3"/>
  </mergeCells>
  <hyperlinks>
    <hyperlink ref="Y4" location="Content!A1" display="Back to content page" xr:uid="{00000000-0004-0000-4D01-000000000000}"/>
  </hyperlinks>
  <pageMargins left="0.7" right="0.7" top="0.75" bottom="0.75" header="0.3" footer="0.3"/>
  <pageSetup orientation="portrait" r:id="rId1"/>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1-000000000000}">
  <sheetPr codeName="Sheet339"/>
  <dimension ref="A1:R44"/>
  <sheetViews>
    <sheetView workbookViewId="0">
      <selection activeCell="O4" sqref="O4"/>
    </sheetView>
  </sheetViews>
  <sheetFormatPr defaultColWidth="9.21875" defaultRowHeight="14.4"/>
  <cols>
    <col min="1" max="1" width="33.77734375" customWidth="1"/>
    <col min="2" max="11" width="6.21875" customWidth="1"/>
    <col min="12" max="13" width="8.5546875" customWidth="1"/>
    <col min="16" max="16" width="18" customWidth="1"/>
  </cols>
  <sheetData>
    <row r="1" spans="1:18">
      <c r="A1" s="44" t="s">
        <v>3203</v>
      </c>
    </row>
    <row r="2" spans="1:18">
      <c r="R2" s="26"/>
    </row>
    <row r="3" spans="1:18">
      <c r="A3" s="871" t="s">
        <v>14</v>
      </c>
      <c r="B3" s="803" t="s">
        <v>253</v>
      </c>
      <c r="C3" s="804"/>
      <c r="D3" s="804"/>
      <c r="E3" s="804"/>
      <c r="F3" s="804"/>
      <c r="G3" s="804"/>
      <c r="H3" s="804"/>
      <c r="I3" s="804"/>
      <c r="J3" s="804"/>
      <c r="K3" s="804"/>
      <c r="L3" s="804"/>
      <c r="M3" s="804"/>
    </row>
    <row r="4" spans="1:18">
      <c r="A4" s="871"/>
      <c r="B4" s="38">
        <v>2006</v>
      </c>
      <c r="C4" s="38">
        <v>2007</v>
      </c>
      <c r="D4" s="38">
        <v>2008</v>
      </c>
      <c r="E4" s="38"/>
      <c r="F4" s="38">
        <v>2010</v>
      </c>
      <c r="G4" s="38">
        <v>2011</v>
      </c>
      <c r="H4" s="38">
        <v>2012</v>
      </c>
      <c r="I4" s="180">
        <v>2013</v>
      </c>
      <c r="J4" s="180">
        <v>2014</v>
      </c>
      <c r="K4" s="180">
        <v>2015</v>
      </c>
      <c r="L4" s="180" t="s">
        <v>571</v>
      </c>
      <c r="M4" s="180">
        <v>2022</v>
      </c>
      <c r="O4" s="1" t="s">
        <v>528</v>
      </c>
    </row>
    <row r="5" spans="1:18">
      <c r="A5" s="27" t="s">
        <v>13</v>
      </c>
      <c r="B5" s="313">
        <v>26</v>
      </c>
      <c r="C5" s="313"/>
      <c r="D5" s="313">
        <v>26</v>
      </c>
      <c r="E5" s="313"/>
      <c r="F5" s="313">
        <v>33</v>
      </c>
      <c r="G5" s="313">
        <v>33</v>
      </c>
      <c r="H5" s="313">
        <v>33</v>
      </c>
      <c r="I5" s="313">
        <v>33</v>
      </c>
      <c r="J5" s="313">
        <v>33</v>
      </c>
      <c r="K5" s="313">
        <v>33</v>
      </c>
      <c r="L5" s="313">
        <v>48</v>
      </c>
      <c r="M5" s="192"/>
    </row>
    <row r="6" spans="1:18">
      <c r="A6" s="27" t="s">
        <v>12</v>
      </c>
      <c r="B6" s="313">
        <v>0</v>
      </c>
      <c r="C6" s="313"/>
      <c r="D6" s="313">
        <v>0</v>
      </c>
      <c r="E6" s="313"/>
      <c r="F6" s="313">
        <v>0</v>
      </c>
      <c r="G6" s="313">
        <v>0</v>
      </c>
      <c r="H6" s="313">
        <v>1</v>
      </c>
      <c r="I6" s="313">
        <v>3</v>
      </c>
      <c r="J6" s="313">
        <v>5</v>
      </c>
      <c r="K6" s="313">
        <v>13</v>
      </c>
      <c r="L6" s="313">
        <v>3</v>
      </c>
      <c r="M6" s="192"/>
      <c r="O6" s="33"/>
    </row>
    <row r="7" spans="1:18">
      <c r="A7" s="27" t="s">
        <v>483</v>
      </c>
      <c r="B7" s="313"/>
      <c r="C7" s="313"/>
      <c r="D7" s="313"/>
      <c r="E7" s="313"/>
      <c r="F7" s="313"/>
      <c r="G7" s="313"/>
      <c r="H7" s="313"/>
      <c r="I7" s="313"/>
      <c r="J7" s="313"/>
      <c r="K7" s="313"/>
      <c r="L7" s="313">
        <v>13</v>
      </c>
      <c r="M7" s="192"/>
      <c r="O7" s="33"/>
    </row>
    <row r="8" spans="1:18">
      <c r="A8" s="27" t="s">
        <v>89</v>
      </c>
      <c r="B8" s="313">
        <v>66</v>
      </c>
      <c r="C8" s="313"/>
      <c r="D8" s="313">
        <v>65</v>
      </c>
      <c r="E8" s="313"/>
      <c r="F8" s="313">
        <v>83</v>
      </c>
      <c r="G8" s="313">
        <v>83</v>
      </c>
      <c r="H8" s="313">
        <v>85</v>
      </c>
      <c r="I8" s="313">
        <v>85</v>
      </c>
      <c r="J8" s="313">
        <v>85</v>
      </c>
      <c r="K8" s="313">
        <v>85</v>
      </c>
      <c r="L8" s="313">
        <v>297</v>
      </c>
      <c r="M8" s="192"/>
    </row>
    <row r="9" spans="1:18">
      <c r="A9" s="27" t="s">
        <v>482</v>
      </c>
      <c r="B9" s="313">
        <v>11</v>
      </c>
      <c r="C9" s="313"/>
      <c r="D9" s="313">
        <v>11</v>
      </c>
      <c r="E9" s="313"/>
      <c r="F9" s="313">
        <v>11</v>
      </c>
      <c r="G9" s="313">
        <v>11</v>
      </c>
      <c r="H9" s="313">
        <v>3</v>
      </c>
      <c r="I9" s="313">
        <v>3</v>
      </c>
      <c r="J9" s="313">
        <v>34</v>
      </c>
      <c r="K9" s="313">
        <v>34</v>
      </c>
      <c r="L9" s="313">
        <v>15</v>
      </c>
      <c r="M9" s="192"/>
    </row>
    <row r="10" spans="1:18">
      <c r="A10" s="27" t="s">
        <v>11</v>
      </c>
      <c r="B10" s="313">
        <v>14</v>
      </c>
      <c r="C10" s="313"/>
      <c r="D10" s="313"/>
      <c r="E10" s="313"/>
      <c r="F10" s="313">
        <v>10</v>
      </c>
      <c r="G10" s="313">
        <v>10</v>
      </c>
      <c r="H10" s="313">
        <v>10</v>
      </c>
      <c r="I10" s="313">
        <v>10</v>
      </c>
      <c r="J10" s="313">
        <v>10</v>
      </c>
      <c r="K10" s="313">
        <v>10</v>
      </c>
      <c r="L10" s="313">
        <v>5</v>
      </c>
      <c r="M10" s="192"/>
    </row>
    <row r="11" spans="1:18">
      <c r="A11" s="27" t="s">
        <v>10</v>
      </c>
      <c r="B11" s="313">
        <v>277</v>
      </c>
      <c r="C11" s="313"/>
      <c r="D11" s="313">
        <v>281</v>
      </c>
      <c r="E11" s="313"/>
      <c r="F11" s="313">
        <v>280</v>
      </c>
      <c r="G11" s="313">
        <v>280</v>
      </c>
      <c r="H11" s="313">
        <v>358</v>
      </c>
      <c r="I11" s="313">
        <v>358</v>
      </c>
      <c r="J11" s="313">
        <v>358</v>
      </c>
      <c r="K11" s="313">
        <v>358</v>
      </c>
      <c r="L11" s="313">
        <v>2837</v>
      </c>
      <c r="M11" s="192"/>
    </row>
    <row r="12" spans="1:18">
      <c r="A12" s="27" t="s">
        <v>9</v>
      </c>
      <c r="B12" s="313">
        <v>14</v>
      </c>
      <c r="C12" s="313"/>
      <c r="D12" s="313">
        <v>14</v>
      </c>
      <c r="E12" s="313"/>
      <c r="F12" s="313">
        <v>14</v>
      </c>
      <c r="G12" s="313">
        <v>14</v>
      </c>
      <c r="H12" s="313">
        <v>16</v>
      </c>
      <c r="I12" s="313">
        <v>16</v>
      </c>
      <c r="J12" s="313">
        <v>16</v>
      </c>
      <c r="K12" s="313">
        <v>16</v>
      </c>
      <c r="L12" s="313">
        <v>50</v>
      </c>
      <c r="M12" s="192"/>
    </row>
    <row r="13" spans="1:18">
      <c r="A13" s="27" t="s">
        <v>165</v>
      </c>
      <c r="B13" s="313"/>
      <c r="C13" s="313"/>
      <c r="D13" s="313">
        <v>727</v>
      </c>
      <c r="E13" s="313"/>
      <c r="F13" s="313">
        <v>727</v>
      </c>
      <c r="G13" s="313">
        <v>727</v>
      </c>
      <c r="H13" s="313">
        <v>727</v>
      </c>
      <c r="I13" s="313">
        <v>727</v>
      </c>
      <c r="J13" s="313">
        <v>727</v>
      </c>
      <c r="K13" s="313">
        <v>727</v>
      </c>
      <c r="L13" s="313">
        <v>103</v>
      </c>
      <c r="M13" s="313">
        <v>192</v>
      </c>
      <c r="P13" s="17"/>
    </row>
    <row r="14" spans="1:18">
      <c r="A14" s="27" t="s">
        <v>6</v>
      </c>
      <c r="B14" s="313">
        <v>47</v>
      </c>
      <c r="C14" s="313"/>
      <c r="D14" s="313">
        <v>46</v>
      </c>
      <c r="E14" s="313"/>
      <c r="F14" s="313">
        <v>52</v>
      </c>
      <c r="G14" s="313">
        <v>52</v>
      </c>
      <c r="H14" s="313">
        <v>42</v>
      </c>
      <c r="I14" s="313">
        <v>42</v>
      </c>
      <c r="J14" s="313">
        <v>42</v>
      </c>
      <c r="K14" s="313">
        <v>42</v>
      </c>
      <c r="L14" s="313">
        <v>260</v>
      </c>
      <c r="M14" s="192"/>
    </row>
    <row r="15" spans="1:18">
      <c r="A15" s="27" t="s">
        <v>17</v>
      </c>
      <c r="B15" s="313">
        <v>24</v>
      </c>
      <c r="C15" s="313"/>
      <c r="D15" s="313">
        <v>24</v>
      </c>
      <c r="E15" s="313"/>
      <c r="F15" s="313">
        <v>26</v>
      </c>
      <c r="G15" s="313">
        <v>26</v>
      </c>
      <c r="H15" s="313">
        <v>25</v>
      </c>
      <c r="I15" s="313">
        <v>25</v>
      </c>
      <c r="J15" s="313">
        <v>25</v>
      </c>
      <c r="K15" s="313">
        <v>25</v>
      </c>
      <c r="L15" s="313">
        <v>31</v>
      </c>
      <c r="M15" s="192"/>
    </row>
    <row r="16" spans="1:18">
      <c r="A16" s="27" t="s">
        <v>4</v>
      </c>
      <c r="B16" s="313">
        <v>45</v>
      </c>
      <c r="C16" s="313"/>
      <c r="D16" s="313">
        <v>45</v>
      </c>
      <c r="E16" s="313"/>
      <c r="F16" s="313">
        <v>45</v>
      </c>
      <c r="G16" s="313">
        <v>45</v>
      </c>
      <c r="H16" s="313">
        <v>55</v>
      </c>
      <c r="I16" s="313">
        <v>55</v>
      </c>
      <c r="J16" s="313">
        <v>86</v>
      </c>
      <c r="K16" s="313">
        <v>86</v>
      </c>
      <c r="L16" s="313">
        <v>61</v>
      </c>
      <c r="M16" s="192"/>
    </row>
    <row r="17" spans="1:15">
      <c r="A17" s="27" t="s">
        <v>3</v>
      </c>
      <c r="B17" s="313">
        <v>73</v>
      </c>
      <c r="C17" s="313"/>
      <c r="D17" s="313">
        <v>74</v>
      </c>
      <c r="E17" s="313"/>
      <c r="F17" s="313">
        <v>97</v>
      </c>
      <c r="G17" s="313">
        <v>97</v>
      </c>
      <c r="H17" s="313">
        <v>67</v>
      </c>
      <c r="I17" s="313">
        <v>67</v>
      </c>
      <c r="J17" s="313">
        <v>67</v>
      </c>
      <c r="K17" s="313">
        <v>67</v>
      </c>
      <c r="L17" s="313">
        <v>316</v>
      </c>
      <c r="M17" s="192"/>
    </row>
    <row r="18" spans="1:15">
      <c r="A18" s="27" t="s">
        <v>32</v>
      </c>
      <c r="B18" s="313">
        <v>241</v>
      </c>
      <c r="C18" s="313"/>
      <c r="D18" s="313">
        <v>240</v>
      </c>
      <c r="E18" s="313"/>
      <c r="F18" s="313">
        <v>298</v>
      </c>
      <c r="G18" s="313">
        <v>298</v>
      </c>
      <c r="H18" s="313">
        <v>295</v>
      </c>
      <c r="I18" s="313">
        <v>295</v>
      </c>
      <c r="J18" s="313">
        <v>295</v>
      </c>
      <c r="K18" s="313">
        <v>295</v>
      </c>
      <c r="L18" s="313">
        <v>877</v>
      </c>
      <c r="M18" s="192"/>
    </row>
    <row r="19" spans="1:15" ht="17.25" customHeight="1">
      <c r="A19" s="27" t="s">
        <v>1</v>
      </c>
      <c r="B19" s="313">
        <v>8</v>
      </c>
      <c r="C19" s="313"/>
      <c r="D19" s="313">
        <v>8</v>
      </c>
      <c r="E19" s="313"/>
      <c r="F19" s="313">
        <v>9</v>
      </c>
      <c r="G19" s="313">
        <v>9</v>
      </c>
      <c r="H19" s="313">
        <v>10</v>
      </c>
      <c r="I19" s="313">
        <v>10</v>
      </c>
      <c r="J19" s="313">
        <v>10</v>
      </c>
      <c r="K19" s="313">
        <v>10</v>
      </c>
      <c r="L19" s="313">
        <v>48</v>
      </c>
      <c r="M19" s="192"/>
    </row>
    <row r="20" spans="1:15">
      <c r="A20" s="27" t="s">
        <v>23</v>
      </c>
      <c r="B20" s="313">
        <v>18</v>
      </c>
      <c r="C20" s="313"/>
      <c r="D20" s="313">
        <v>17</v>
      </c>
      <c r="E20" s="313"/>
      <c r="F20" s="313">
        <v>16</v>
      </c>
      <c r="G20" s="313">
        <v>16</v>
      </c>
      <c r="H20" s="313">
        <v>14</v>
      </c>
      <c r="I20" s="313">
        <v>14</v>
      </c>
      <c r="J20" s="313">
        <v>14</v>
      </c>
      <c r="K20" s="313">
        <v>14</v>
      </c>
      <c r="L20" s="313">
        <v>75</v>
      </c>
      <c r="M20" s="192"/>
    </row>
    <row r="22" spans="1:15" ht="15" customHeight="1">
      <c r="A22" s="44" t="s">
        <v>20</v>
      </c>
      <c r="B22" s="42"/>
      <c r="C22" s="42"/>
      <c r="F22" s="42"/>
      <c r="G22" s="42"/>
      <c r="H22" s="42"/>
      <c r="I22" s="42"/>
      <c r="J22" s="42"/>
      <c r="K22" s="42"/>
      <c r="L22" s="42"/>
      <c r="M22" s="42"/>
      <c r="N22" s="42"/>
      <c r="O22" s="129"/>
    </row>
    <row r="23" spans="1:15" ht="15" customHeight="1">
      <c r="B23" s="42"/>
      <c r="C23" s="42"/>
      <c r="F23" s="79"/>
      <c r="G23" s="79"/>
      <c r="H23" s="79"/>
      <c r="I23" s="79"/>
      <c r="J23" s="79"/>
      <c r="K23" s="79"/>
      <c r="L23" s="79"/>
      <c r="M23" s="79"/>
      <c r="N23" s="79"/>
      <c r="O23" s="129"/>
    </row>
    <row r="24" spans="1:15">
      <c r="A24" s="42" t="s">
        <v>221</v>
      </c>
      <c r="F24" s="17"/>
      <c r="G24" s="17"/>
      <c r="H24" s="17"/>
      <c r="I24" s="17"/>
      <c r="J24" s="17"/>
      <c r="K24" s="17"/>
      <c r="L24" s="17"/>
      <c r="M24" s="17"/>
      <c r="N24" s="17"/>
    </row>
    <row r="25" spans="1:15">
      <c r="A25" s="42"/>
      <c r="F25" s="17"/>
      <c r="G25" s="17"/>
      <c r="H25" s="17"/>
      <c r="I25" s="17"/>
      <c r="J25" s="17"/>
      <c r="K25" s="17"/>
      <c r="L25" s="17"/>
      <c r="M25" s="17"/>
      <c r="N25" s="17"/>
    </row>
    <row r="26" spans="1:15">
      <c r="A26" s="53" t="s">
        <v>102</v>
      </c>
    </row>
    <row r="27" spans="1:15">
      <c r="A27" s="17"/>
    </row>
    <row r="28" spans="1:15">
      <c r="A28" s="53" t="s">
        <v>3189</v>
      </c>
    </row>
    <row r="30" spans="1:15">
      <c r="A30" s="53" t="s">
        <v>572</v>
      </c>
    </row>
    <row r="44" ht="58.5" customHeight="1"/>
  </sheetData>
  <mergeCells count="2">
    <mergeCell ref="A3:A4"/>
    <mergeCell ref="B3:M3"/>
  </mergeCells>
  <hyperlinks>
    <hyperlink ref="O4" location="Content!A1" display="Back to content page" xr:uid="{00000000-0004-0000-4E01-000000000000}"/>
  </hyperlinks>
  <pageMargins left="0.7" right="0.7" top="0.75" bottom="0.75" header="0.3" footer="0.3"/>
  <pageSetup orientation="portrait" horizontalDpi="1200" verticalDpi="1200" r:id="rId1"/>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1-000000000000}">
  <sheetPr codeName="Sheet340"/>
  <dimension ref="A1:M46"/>
  <sheetViews>
    <sheetView workbookViewId="0">
      <selection activeCell="B5" sqref="B5:J20"/>
    </sheetView>
  </sheetViews>
  <sheetFormatPr defaultColWidth="9.21875" defaultRowHeight="14.4"/>
  <cols>
    <col min="1" max="1" width="33.77734375" customWidth="1"/>
    <col min="2" max="9" width="6.21875" customWidth="1"/>
    <col min="10" max="10" width="9.21875" customWidth="1"/>
  </cols>
  <sheetData>
    <row r="1" spans="1:13">
      <c r="A1" s="44" t="s">
        <v>3204</v>
      </c>
      <c r="B1" s="15"/>
      <c r="C1" s="15"/>
      <c r="D1" s="15"/>
      <c r="E1" s="15"/>
      <c r="F1" s="15"/>
      <c r="G1" s="15"/>
      <c r="K1" s="15"/>
      <c r="L1" s="15"/>
      <c r="M1" s="15"/>
    </row>
    <row r="3" spans="1:13">
      <c r="A3" s="843" t="s">
        <v>14</v>
      </c>
      <c r="B3" s="764" t="s">
        <v>220</v>
      </c>
      <c r="C3" s="764"/>
      <c r="D3" s="764"/>
      <c r="E3" s="764"/>
      <c r="F3" s="764"/>
      <c r="G3" s="764"/>
      <c r="H3" s="764"/>
      <c r="I3" s="764"/>
      <c r="J3" s="764"/>
    </row>
    <row r="4" spans="1:13">
      <c r="A4" s="843"/>
      <c r="B4" s="229">
        <v>2006</v>
      </c>
      <c r="C4" s="229">
        <v>2008</v>
      </c>
      <c r="D4" s="229">
        <v>2010</v>
      </c>
      <c r="E4" s="229">
        <v>2011</v>
      </c>
      <c r="F4" s="229">
        <v>2012</v>
      </c>
      <c r="G4" s="117">
        <v>2013</v>
      </c>
      <c r="H4" s="180">
        <v>2014</v>
      </c>
      <c r="I4" s="180">
        <v>2015</v>
      </c>
      <c r="J4" s="180" t="s">
        <v>571</v>
      </c>
      <c r="L4" s="1" t="s">
        <v>528</v>
      </c>
    </row>
    <row r="5" spans="1:13">
      <c r="A5" s="92" t="s">
        <v>13</v>
      </c>
      <c r="B5" s="316">
        <v>62</v>
      </c>
      <c r="C5" s="316">
        <v>63</v>
      </c>
      <c r="D5" s="316">
        <v>84</v>
      </c>
      <c r="E5" s="316">
        <v>84</v>
      </c>
      <c r="F5" s="316">
        <v>84</v>
      </c>
      <c r="G5" s="316">
        <v>84</v>
      </c>
      <c r="H5" s="316">
        <v>84</v>
      </c>
      <c r="I5" s="316">
        <v>84</v>
      </c>
      <c r="J5" s="316">
        <v>160</v>
      </c>
      <c r="L5" s="33"/>
    </row>
    <row r="6" spans="1:13">
      <c r="A6" s="92" t="s">
        <v>12</v>
      </c>
      <c r="B6" s="316">
        <v>17</v>
      </c>
      <c r="C6" s="316">
        <v>15</v>
      </c>
      <c r="D6" s="316">
        <v>18</v>
      </c>
      <c r="E6" s="316">
        <v>18</v>
      </c>
      <c r="F6" s="316">
        <v>18</v>
      </c>
      <c r="G6" s="316">
        <v>18</v>
      </c>
      <c r="H6" s="316">
        <v>18</v>
      </c>
      <c r="I6" s="316">
        <v>18</v>
      </c>
      <c r="J6" s="316">
        <v>32</v>
      </c>
    </row>
    <row r="7" spans="1:13">
      <c r="A7" s="92" t="s">
        <v>483</v>
      </c>
      <c r="B7" s="316"/>
      <c r="C7" s="316"/>
      <c r="D7" s="316"/>
      <c r="E7" s="316"/>
      <c r="F7" s="316"/>
      <c r="G7" s="316"/>
      <c r="H7" s="316"/>
      <c r="I7" s="316"/>
      <c r="J7" s="316">
        <v>128</v>
      </c>
    </row>
    <row r="8" spans="1:13">
      <c r="A8" s="92" t="s">
        <v>89</v>
      </c>
      <c r="B8" s="316">
        <v>127</v>
      </c>
      <c r="C8" s="316">
        <v>125</v>
      </c>
      <c r="D8" s="316">
        <v>213</v>
      </c>
      <c r="E8" s="316">
        <v>213</v>
      </c>
      <c r="F8" s="316">
        <v>213</v>
      </c>
      <c r="G8" s="316">
        <v>213</v>
      </c>
      <c r="H8" s="316">
        <v>213</v>
      </c>
      <c r="I8" s="316">
        <v>213</v>
      </c>
      <c r="J8" s="316">
        <v>298</v>
      </c>
    </row>
    <row r="9" spans="1:13">
      <c r="A9" s="92" t="s">
        <v>482</v>
      </c>
      <c r="B9" s="316">
        <v>17</v>
      </c>
      <c r="C9" s="316">
        <v>14</v>
      </c>
      <c r="D9" s="316">
        <v>18</v>
      </c>
      <c r="E9" s="316">
        <v>18</v>
      </c>
      <c r="F9" s="316">
        <v>18</v>
      </c>
      <c r="G9" s="316">
        <v>18</v>
      </c>
      <c r="H9" s="316">
        <v>18</v>
      </c>
      <c r="I9" s="316">
        <v>18</v>
      </c>
      <c r="J9" s="316">
        <v>32</v>
      </c>
    </row>
    <row r="10" spans="1:13">
      <c r="A10" s="92" t="s">
        <v>11</v>
      </c>
      <c r="B10" s="316">
        <v>14</v>
      </c>
      <c r="C10" s="316">
        <v>10</v>
      </c>
      <c r="D10" s="316">
        <v>12</v>
      </c>
      <c r="E10" s="316">
        <v>12</v>
      </c>
      <c r="F10" s="316">
        <v>12</v>
      </c>
      <c r="G10" s="316">
        <v>12</v>
      </c>
      <c r="H10" s="316">
        <v>12</v>
      </c>
      <c r="I10" s="316">
        <v>12</v>
      </c>
      <c r="J10" s="316">
        <v>16</v>
      </c>
    </row>
    <row r="11" spans="1:13">
      <c r="A11" s="92" t="s">
        <v>10</v>
      </c>
      <c r="B11" s="316">
        <v>261</v>
      </c>
      <c r="C11" s="316">
        <v>355</v>
      </c>
      <c r="D11" s="316">
        <v>383</v>
      </c>
      <c r="E11" s="316">
        <v>383</v>
      </c>
      <c r="F11" s="316">
        <v>383</v>
      </c>
      <c r="G11" s="316">
        <v>383</v>
      </c>
      <c r="H11" s="316">
        <v>383</v>
      </c>
      <c r="I11" s="316">
        <v>383</v>
      </c>
      <c r="J11" s="316">
        <v>832</v>
      </c>
    </row>
    <row r="12" spans="1:13">
      <c r="A12" s="92" t="s">
        <v>9</v>
      </c>
      <c r="B12" s="316">
        <v>143</v>
      </c>
      <c r="C12" s="316">
        <v>140</v>
      </c>
      <c r="D12" s="316">
        <v>144</v>
      </c>
      <c r="E12" s="316">
        <v>144</v>
      </c>
      <c r="F12" s="316">
        <v>144</v>
      </c>
      <c r="G12" s="316">
        <v>144</v>
      </c>
      <c r="H12" s="316">
        <v>144</v>
      </c>
      <c r="I12" s="316">
        <v>144</v>
      </c>
      <c r="J12" s="316">
        <v>92</v>
      </c>
    </row>
    <row r="13" spans="1:13">
      <c r="A13" s="92" t="s">
        <v>165</v>
      </c>
      <c r="B13" s="316">
        <v>25</v>
      </c>
      <c r="C13" s="316">
        <v>25</v>
      </c>
      <c r="D13" s="316">
        <v>25</v>
      </c>
      <c r="E13" s="316">
        <v>25</v>
      </c>
      <c r="F13" s="316">
        <v>25</v>
      </c>
      <c r="G13" s="316">
        <v>25</v>
      </c>
      <c r="H13" s="316">
        <v>25</v>
      </c>
      <c r="I13" s="316">
        <v>25</v>
      </c>
      <c r="J13" s="316">
        <v>190</v>
      </c>
      <c r="M13" s="17"/>
    </row>
    <row r="14" spans="1:13">
      <c r="A14" s="92" t="s">
        <v>6</v>
      </c>
      <c r="B14" s="316">
        <v>96</v>
      </c>
      <c r="C14" s="316">
        <v>143</v>
      </c>
      <c r="D14" s="316">
        <v>157</v>
      </c>
      <c r="E14" s="316">
        <v>157</v>
      </c>
      <c r="F14" s="316">
        <v>157</v>
      </c>
      <c r="G14" s="316">
        <v>157</v>
      </c>
      <c r="H14" s="316">
        <v>157</v>
      </c>
      <c r="I14" s="316">
        <v>157</v>
      </c>
      <c r="J14" s="316">
        <v>243</v>
      </c>
    </row>
    <row r="15" spans="1:13">
      <c r="A15" s="92" t="s">
        <v>17</v>
      </c>
      <c r="B15" s="316">
        <v>57</v>
      </c>
      <c r="C15" s="316">
        <v>58</v>
      </c>
      <c r="D15" s="316">
        <v>66</v>
      </c>
      <c r="E15" s="316">
        <v>66</v>
      </c>
      <c r="F15" s="316">
        <v>66</v>
      </c>
      <c r="G15" s="316">
        <v>66</v>
      </c>
      <c r="H15" s="316">
        <v>66</v>
      </c>
      <c r="I15" s="316">
        <v>66</v>
      </c>
      <c r="J15" s="316">
        <v>106</v>
      </c>
    </row>
    <row r="16" spans="1:13">
      <c r="A16" s="92" t="s">
        <v>4</v>
      </c>
      <c r="B16" s="316">
        <v>50</v>
      </c>
      <c r="C16" s="316">
        <v>110</v>
      </c>
      <c r="D16" s="316">
        <v>145</v>
      </c>
      <c r="E16" s="316">
        <v>145</v>
      </c>
      <c r="F16" s="316">
        <v>145</v>
      </c>
      <c r="G16" s="316">
        <v>145</v>
      </c>
      <c r="H16" s="316">
        <v>145</v>
      </c>
      <c r="I16" s="316">
        <v>145</v>
      </c>
      <c r="J16" s="316">
        <v>399</v>
      </c>
    </row>
    <row r="17" spans="1:13">
      <c r="A17" s="92" t="s">
        <v>3</v>
      </c>
      <c r="B17" s="316">
        <v>306</v>
      </c>
      <c r="C17" s="316">
        <v>324</v>
      </c>
      <c r="D17" s="316">
        <v>344</v>
      </c>
      <c r="E17" s="316">
        <v>344</v>
      </c>
      <c r="F17" s="316">
        <v>344</v>
      </c>
      <c r="G17" s="316">
        <v>344</v>
      </c>
      <c r="H17" s="316">
        <v>344</v>
      </c>
      <c r="I17" s="316">
        <v>344</v>
      </c>
      <c r="J17" s="316">
        <v>479</v>
      </c>
    </row>
    <row r="18" spans="1:13">
      <c r="A18" s="92" t="s">
        <v>32</v>
      </c>
      <c r="B18" s="316">
        <v>292</v>
      </c>
      <c r="C18" s="316">
        <v>349</v>
      </c>
      <c r="D18" s="316">
        <v>393</v>
      </c>
      <c r="E18" s="316">
        <v>393</v>
      </c>
      <c r="F18" s="316">
        <v>393</v>
      </c>
      <c r="G18" s="316">
        <v>393</v>
      </c>
      <c r="H18" s="316">
        <v>393</v>
      </c>
      <c r="I18" s="316">
        <v>393</v>
      </c>
      <c r="J18" s="316">
        <v>560</v>
      </c>
    </row>
    <row r="19" spans="1:13">
      <c r="A19" s="92" t="s">
        <v>1</v>
      </c>
      <c r="B19" s="316">
        <v>38</v>
      </c>
      <c r="C19" s="316">
        <v>35</v>
      </c>
      <c r="D19" s="316">
        <v>58</v>
      </c>
      <c r="E19" s="316">
        <v>58</v>
      </c>
      <c r="F19" s="316">
        <v>58</v>
      </c>
      <c r="G19" s="316">
        <v>58</v>
      </c>
      <c r="H19" s="316">
        <v>58</v>
      </c>
      <c r="I19" s="316">
        <v>58</v>
      </c>
      <c r="J19" s="316">
        <v>76</v>
      </c>
    </row>
    <row r="20" spans="1:13">
      <c r="A20" s="92" t="s">
        <v>23</v>
      </c>
      <c r="B20" s="316">
        <v>32</v>
      </c>
      <c r="C20" s="316">
        <v>32</v>
      </c>
      <c r="D20" s="316">
        <v>39</v>
      </c>
      <c r="E20" s="316">
        <v>39</v>
      </c>
      <c r="F20" s="316">
        <v>39</v>
      </c>
      <c r="G20" s="316">
        <v>39</v>
      </c>
      <c r="H20" s="316">
        <v>39</v>
      </c>
      <c r="I20" s="316">
        <v>39</v>
      </c>
      <c r="J20" s="316">
        <v>52</v>
      </c>
    </row>
    <row r="21" spans="1:13">
      <c r="B21" s="15"/>
      <c r="C21" s="15"/>
      <c r="D21" s="15"/>
      <c r="E21" s="15"/>
      <c r="F21" s="15"/>
      <c r="G21" s="15"/>
      <c r="K21" s="15"/>
      <c r="L21" s="15"/>
      <c r="M21" s="15"/>
    </row>
    <row r="22" spans="1:13" ht="15" customHeight="1">
      <c r="A22" s="44" t="s">
        <v>20</v>
      </c>
      <c r="B22" s="42"/>
      <c r="D22" s="42"/>
      <c r="E22" s="42"/>
      <c r="F22" s="42"/>
      <c r="G22" s="42"/>
      <c r="H22" s="42"/>
      <c r="I22" s="42"/>
      <c r="J22" s="42"/>
      <c r="K22" s="42"/>
      <c r="L22" s="129"/>
    </row>
    <row r="23" spans="1:13" ht="14.7" customHeight="1">
      <c r="A23" s="42"/>
      <c r="B23" s="17" t="s">
        <v>15</v>
      </c>
      <c r="D23" s="17"/>
      <c r="E23" s="17"/>
      <c r="F23" s="17"/>
      <c r="G23" s="17"/>
      <c r="H23" s="17"/>
      <c r="I23" s="17"/>
      <c r="J23" s="17"/>
      <c r="K23" s="17"/>
    </row>
    <row r="24" spans="1:13">
      <c r="A24" s="17" t="s">
        <v>221</v>
      </c>
      <c r="C24" s="17"/>
      <c r="D24" s="17"/>
      <c r="E24" s="17"/>
      <c r="F24" s="17"/>
      <c r="G24" s="17"/>
      <c r="H24" s="17"/>
      <c r="I24" s="17"/>
      <c r="J24" s="17"/>
      <c r="K24" s="17"/>
    </row>
    <row r="25" spans="1:13">
      <c r="A25" s="17"/>
      <c r="C25" s="17"/>
      <c r="D25" s="17"/>
      <c r="E25" s="17"/>
      <c r="F25" s="17"/>
      <c r="G25" s="17"/>
      <c r="H25" s="17"/>
      <c r="I25" s="17"/>
      <c r="J25" s="17"/>
      <c r="K25" s="17"/>
    </row>
    <row r="26" spans="1:13">
      <c r="A26" s="53" t="s">
        <v>102</v>
      </c>
    </row>
    <row r="28" spans="1:13">
      <c r="A28" s="53" t="s">
        <v>570</v>
      </c>
    </row>
    <row r="30" spans="1:13">
      <c r="A30" s="53" t="s">
        <v>572</v>
      </c>
    </row>
    <row r="46" ht="49.5" customHeight="1"/>
  </sheetData>
  <mergeCells count="2">
    <mergeCell ref="A3:A4"/>
    <mergeCell ref="B3:J3"/>
  </mergeCells>
  <hyperlinks>
    <hyperlink ref="L4" location="Content!A1" display="Back to content page" xr:uid="{00000000-0004-0000-4F01-000000000000}"/>
  </hyperlinks>
  <pageMargins left="0.7" right="0.7" top="0.75" bottom="0.75" header="0.3" footer="0.3"/>
  <pageSetup orientation="portrait" horizontalDpi="1200" verticalDpi="1200" r:id="rId1"/>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3046-9DE7-48C8-BD5D-02502504968A}">
  <sheetPr codeName="Sheet341"/>
  <dimension ref="A1:K24"/>
  <sheetViews>
    <sheetView workbookViewId="0">
      <selection activeCell="K3" sqref="K3"/>
    </sheetView>
  </sheetViews>
  <sheetFormatPr defaultRowHeight="14.4"/>
  <cols>
    <col min="1" max="1" width="31.5546875" customWidth="1"/>
  </cols>
  <sheetData>
    <row r="1" spans="1:11">
      <c r="A1" s="44" t="s">
        <v>3205</v>
      </c>
    </row>
    <row r="3" spans="1:11">
      <c r="A3" s="843" t="s">
        <v>14</v>
      </c>
      <c r="B3" s="764" t="s">
        <v>220</v>
      </c>
      <c r="C3" s="764"/>
      <c r="D3" s="764"/>
      <c r="E3" s="764"/>
      <c r="F3" s="764"/>
      <c r="G3" s="764"/>
      <c r="H3" s="764"/>
      <c r="K3" s="1" t="s">
        <v>528</v>
      </c>
    </row>
    <row r="4" spans="1:11">
      <c r="A4" s="843"/>
      <c r="B4" s="229">
        <v>2013</v>
      </c>
      <c r="C4" s="229">
        <v>2014</v>
      </c>
      <c r="D4" s="229">
        <v>2015</v>
      </c>
      <c r="E4" s="229">
        <v>2016</v>
      </c>
      <c r="F4" s="229">
        <v>2017</v>
      </c>
      <c r="G4" s="229">
        <v>2018</v>
      </c>
      <c r="H4" s="229">
        <v>2019</v>
      </c>
    </row>
    <row r="5" spans="1:11">
      <c r="A5" s="92" t="s">
        <v>13</v>
      </c>
      <c r="B5" s="17"/>
      <c r="C5" s="316"/>
      <c r="D5" s="316"/>
      <c r="E5" s="316"/>
      <c r="F5" s="316"/>
      <c r="G5" s="316"/>
      <c r="H5" s="316"/>
    </row>
    <row r="6" spans="1:11">
      <c r="A6" s="92" t="s">
        <v>12</v>
      </c>
      <c r="B6" s="316">
        <v>163</v>
      </c>
      <c r="C6" s="316">
        <v>78</v>
      </c>
      <c r="D6" s="316">
        <v>268</v>
      </c>
      <c r="E6" s="316">
        <v>145</v>
      </c>
      <c r="F6" s="316">
        <v>152</v>
      </c>
      <c r="G6" s="316">
        <v>189</v>
      </c>
      <c r="H6" s="316">
        <v>180</v>
      </c>
    </row>
    <row r="7" spans="1:11">
      <c r="A7" s="92" t="s">
        <v>483</v>
      </c>
      <c r="B7" s="316"/>
      <c r="C7" s="316"/>
      <c r="D7" s="316"/>
      <c r="E7" s="316"/>
      <c r="F7" s="316"/>
      <c r="G7" s="316"/>
      <c r="H7" s="316"/>
    </row>
    <row r="8" spans="1:11">
      <c r="A8" s="92" t="s">
        <v>89</v>
      </c>
      <c r="B8" s="316"/>
      <c r="C8" s="316"/>
      <c r="D8" s="316"/>
      <c r="E8" s="316"/>
      <c r="F8" s="316"/>
      <c r="G8" s="316"/>
      <c r="H8" s="316"/>
    </row>
    <row r="9" spans="1:11">
      <c r="A9" s="92" t="s">
        <v>482</v>
      </c>
      <c r="B9" s="316"/>
      <c r="C9" s="316"/>
      <c r="D9" s="316"/>
      <c r="E9" s="316"/>
      <c r="F9" s="316"/>
      <c r="G9" s="316"/>
      <c r="H9" s="316"/>
    </row>
    <row r="10" spans="1:11">
      <c r="A10" s="92" t="s">
        <v>11</v>
      </c>
      <c r="B10" s="316"/>
      <c r="C10" s="316"/>
      <c r="D10" s="316"/>
      <c r="E10" s="316"/>
      <c r="F10" s="316"/>
      <c r="G10" s="316"/>
      <c r="H10" s="316"/>
    </row>
    <row r="11" spans="1:11">
      <c r="A11" s="92" t="s">
        <v>10</v>
      </c>
      <c r="B11" s="316"/>
      <c r="C11" s="316"/>
      <c r="D11" s="316"/>
      <c r="E11" s="316"/>
      <c r="F11" s="316"/>
      <c r="G11" s="316"/>
      <c r="H11" s="316"/>
    </row>
    <row r="12" spans="1:11">
      <c r="A12" s="92" t="s">
        <v>9</v>
      </c>
      <c r="B12" s="316"/>
      <c r="C12" s="316"/>
      <c r="D12" s="316"/>
      <c r="E12" s="316"/>
      <c r="F12" s="316"/>
      <c r="G12" s="316"/>
      <c r="H12" s="316"/>
    </row>
    <row r="13" spans="1:11">
      <c r="A13" s="92" t="s">
        <v>165</v>
      </c>
      <c r="B13" s="316"/>
      <c r="C13" s="316"/>
      <c r="D13" s="316"/>
      <c r="E13" s="316"/>
      <c r="F13" s="316"/>
      <c r="G13" s="316"/>
      <c r="H13" s="316"/>
    </row>
    <row r="14" spans="1:11">
      <c r="A14" s="92" t="s">
        <v>6</v>
      </c>
      <c r="B14" s="316"/>
      <c r="C14" s="316"/>
      <c r="D14" s="316"/>
      <c r="E14" s="316"/>
      <c r="F14" s="316"/>
      <c r="G14" s="316"/>
      <c r="H14" s="316"/>
    </row>
    <row r="15" spans="1:11">
      <c r="A15" s="92" t="s">
        <v>17</v>
      </c>
      <c r="B15" s="316"/>
      <c r="C15" s="316"/>
      <c r="D15" s="316"/>
      <c r="E15" s="316"/>
      <c r="F15" s="316"/>
      <c r="G15" s="316"/>
      <c r="H15" s="316"/>
    </row>
    <row r="16" spans="1:11">
      <c r="A16" s="92" t="s">
        <v>4</v>
      </c>
      <c r="B16" s="316"/>
      <c r="C16" s="316"/>
      <c r="D16" s="316"/>
      <c r="E16" s="316"/>
      <c r="F16" s="316"/>
      <c r="G16" s="316"/>
      <c r="H16" s="316"/>
    </row>
    <row r="17" spans="1:8">
      <c r="A17" s="92" t="s">
        <v>3</v>
      </c>
      <c r="B17" s="316"/>
      <c r="C17" s="316"/>
      <c r="D17" s="316"/>
      <c r="E17" s="316"/>
      <c r="F17" s="316"/>
      <c r="G17" s="316"/>
      <c r="H17" s="316"/>
    </row>
    <row r="18" spans="1:8">
      <c r="A18" s="92" t="s">
        <v>32</v>
      </c>
      <c r="B18" s="316"/>
      <c r="C18" s="316"/>
      <c r="D18" s="316"/>
      <c r="E18" s="316"/>
      <c r="F18" s="316"/>
      <c r="G18" s="316"/>
      <c r="H18" s="316"/>
    </row>
    <row r="19" spans="1:8">
      <c r="A19" s="92" t="s">
        <v>1</v>
      </c>
      <c r="B19" s="316"/>
      <c r="C19" s="316"/>
      <c r="D19" s="316"/>
      <c r="E19" s="316"/>
      <c r="F19" s="316"/>
      <c r="G19" s="316"/>
      <c r="H19" s="316"/>
    </row>
    <row r="20" spans="1:8">
      <c r="A20" s="92" t="s">
        <v>23</v>
      </c>
      <c r="B20" s="316"/>
      <c r="C20" s="316"/>
      <c r="D20" s="316"/>
      <c r="E20" s="316"/>
      <c r="F20" s="316"/>
      <c r="G20" s="316"/>
      <c r="H20" s="316"/>
    </row>
    <row r="22" spans="1:8">
      <c r="A22" s="44" t="s">
        <v>20</v>
      </c>
    </row>
    <row r="24" spans="1:8">
      <c r="A24" t="s">
        <v>2804</v>
      </c>
    </row>
  </sheetData>
  <mergeCells count="2">
    <mergeCell ref="A3:A4"/>
    <mergeCell ref="B3:H3"/>
  </mergeCells>
  <hyperlinks>
    <hyperlink ref="K3" location="Content!A1" display="Back to content page" xr:uid="{E6DE7D26-F9C0-488C-B4EC-587094E31AB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Q59"/>
  <sheetViews>
    <sheetView topLeftCell="A3" workbookViewId="0">
      <selection activeCell="B16" sqref="B16"/>
    </sheetView>
  </sheetViews>
  <sheetFormatPr defaultColWidth="9.21875" defaultRowHeight="14.4"/>
  <cols>
    <col min="2" max="2" width="16" customWidth="1"/>
    <col min="10" max="10" width="13" customWidth="1"/>
  </cols>
  <sheetData>
    <row r="1" spans="2:17" ht="20.399999999999999">
      <c r="B1" s="228" t="s">
        <v>369</v>
      </c>
    </row>
    <row r="2" spans="2:17" ht="10.050000000000001" customHeight="1"/>
    <row r="3" spans="2:17" ht="17.399999999999999">
      <c r="B3" s="186" t="s">
        <v>284</v>
      </c>
      <c r="C3" s="17"/>
      <c r="D3" s="17"/>
      <c r="E3" s="17"/>
      <c r="F3" s="17"/>
      <c r="G3" s="17"/>
      <c r="H3" s="17"/>
      <c r="I3" s="227"/>
    </row>
    <row r="4" spans="2:17" ht="10.050000000000001" customHeight="1"/>
    <row r="5" spans="2:17" ht="15.6">
      <c r="B5" s="221" t="s">
        <v>385</v>
      </c>
      <c r="C5" s="101"/>
      <c r="D5" s="101"/>
      <c r="E5" s="101"/>
      <c r="F5" s="101"/>
      <c r="G5" s="101"/>
      <c r="H5" s="101"/>
      <c r="I5" s="101"/>
      <c r="J5" s="101"/>
      <c r="K5" s="101"/>
      <c r="L5" s="101"/>
      <c r="M5" s="101"/>
      <c r="N5" s="101"/>
      <c r="O5" s="101"/>
    </row>
    <row r="6" spans="2:17" ht="10.050000000000001" customHeight="1">
      <c r="B6" s="101"/>
      <c r="C6" s="101"/>
      <c r="D6" s="101"/>
      <c r="E6" s="101"/>
      <c r="F6" s="101"/>
      <c r="G6" s="101"/>
      <c r="H6" s="101"/>
      <c r="I6" s="101"/>
      <c r="J6" s="101"/>
      <c r="K6" s="101"/>
      <c r="L6" s="101"/>
      <c r="M6" s="101"/>
      <c r="N6" s="101"/>
      <c r="O6" s="101"/>
    </row>
    <row r="7" spans="2:17" ht="18" customHeight="1">
      <c r="B7" s="226" t="s">
        <v>285</v>
      </c>
      <c r="C7" s="744" t="s">
        <v>286</v>
      </c>
      <c r="D7" s="744"/>
      <c r="E7" s="744"/>
      <c r="F7" s="744"/>
      <c r="G7" s="101"/>
      <c r="H7" s="101"/>
      <c r="I7" s="101"/>
      <c r="J7" s="226" t="s">
        <v>285</v>
      </c>
      <c r="K7" s="225" t="s">
        <v>286</v>
      </c>
      <c r="L7" s="224"/>
      <c r="M7" s="224"/>
    </row>
    <row r="8" spans="2:17" ht="10.050000000000001" customHeight="1">
      <c r="B8" s="101"/>
      <c r="C8" s="101"/>
      <c r="D8" s="101"/>
      <c r="E8" s="101"/>
      <c r="F8" s="101"/>
      <c r="G8" s="101"/>
      <c r="H8" s="101"/>
      <c r="I8" s="101"/>
      <c r="J8" s="101"/>
      <c r="K8" s="101"/>
      <c r="L8" s="101"/>
      <c r="M8" s="101"/>
    </row>
    <row r="9" spans="2:17" ht="15.75" customHeight="1">
      <c r="B9" s="203">
        <v>0</v>
      </c>
      <c r="C9" s="747" t="s">
        <v>287</v>
      </c>
      <c r="D9" s="747"/>
      <c r="E9" s="747"/>
      <c r="F9" s="747"/>
      <c r="G9" s="747"/>
      <c r="H9" s="747"/>
      <c r="I9" s="101"/>
      <c r="J9" s="201" t="s">
        <v>312</v>
      </c>
      <c r="K9" s="42" t="s">
        <v>313</v>
      </c>
      <c r="L9" s="223"/>
      <c r="M9" s="223"/>
      <c r="P9" s="204"/>
    </row>
    <row r="10" spans="2:17" ht="15.75" customHeight="1">
      <c r="B10" s="203"/>
      <c r="C10" s="747"/>
      <c r="D10" s="747"/>
      <c r="E10" s="747"/>
      <c r="F10" s="747"/>
      <c r="G10" s="747"/>
      <c r="H10" s="747"/>
      <c r="I10" s="101"/>
      <c r="J10" s="201"/>
      <c r="K10" s="42"/>
      <c r="L10" s="223"/>
      <c r="M10" s="223"/>
      <c r="P10" s="204"/>
    </row>
    <row r="11" spans="2:17" ht="15.75" customHeight="1">
      <c r="B11" s="201" t="s">
        <v>292</v>
      </c>
      <c r="C11" s="42" t="s">
        <v>293</v>
      </c>
      <c r="D11" s="223"/>
      <c r="E11" s="223"/>
      <c r="F11" s="223"/>
      <c r="G11" s="223"/>
      <c r="H11" s="223"/>
      <c r="I11" s="101"/>
      <c r="J11" s="201" t="s">
        <v>310</v>
      </c>
      <c r="K11" s="42" t="s">
        <v>311</v>
      </c>
      <c r="L11" s="204"/>
      <c r="M11" s="204"/>
      <c r="P11" s="204"/>
      <c r="Q11" s="204"/>
    </row>
    <row r="12" spans="2:17" ht="15.75" customHeight="1">
      <c r="B12" s="201" t="s">
        <v>298</v>
      </c>
      <c r="C12" s="79" t="s">
        <v>164</v>
      </c>
      <c r="D12" s="204"/>
      <c r="E12" s="204"/>
      <c r="F12" s="204"/>
      <c r="G12" s="101"/>
      <c r="H12" s="101"/>
      <c r="I12" s="101"/>
      <c r="J12" s="201" t="s">
        <v>314</v>
      </c>
      <c r="K12" s="42" t="s">
        <v>315</v>
      </c>
      <c r="L12" s="204"/>
      <c r="M12" s="204"/>
      <c r="P12" s="221"/>
      <c r="Q12" s="204"/>
    </row>
    <row r="13" spans="2:17" ht="15.75" customHeight="1">
      <c r="B13" s="201" t="s">
        <v>290</v>
      </c>
      <c r="C13" s="745" t="s">
        <v>291</v>
      </c>
      <c r="D13" s="745"/>
      <c r="E13" s="745"/>
      <c r="F13" s="745"/>
      <c r="G13" s="745"/>
      <c r="H13" s="745"/>
      <c r="I13" s="101"/>
      <c r="J13" s="201" t="s">
        <v>395</v>
      </c>
      <c r="K13" s="201" t="s">
        <v>396</v>
      </c>
      <c r="L13" s="204"/>
      <c r="M13" s="204"/>
      <c r="P13" s="204"/>
      <c r="Q13" s="204"/>
    </row>
    <row r="14" spans="2:17" ht="15.75" customHeight="1">
      <c r="B14" s="201"/>
      <c r="C14" s="745"/>
      <c r="D14" s="745"/>
      <c r="E14" s="745"/>
      <c r="F14" s="745"/>
      <c r="G14" s="745"/>
      <c r="H14" s="745"/>
      <c r="I14" s="101"/>
      <c r="J14" s="201"/>
      <c r="K14" s="201"/>
      <c r="L14" s="204"/>
      <c r="M14" s="204"/>
      <c r="P14" s="204"/>
      <c r="Q14" s="204"/>
    </row>
    <row r="15" spans="2:17" ht="15.75" customHeight="1">
      <c r="B15" s="187" t="s">
        <v>294</v>
      </c>
      <c r="C15" s="188" t="s">
        <v>295</v>
      </c>
      <c r="D15" s="204"/>
      <c r="E15" s="204"/>
      <c r="F15" s="204"/>
      <c r="G15" s="204"/>
      <c r="H15" s="204"/>
      <c r="I15" s="101"/>
      <c r="J15" s="201" t="s">
        <v>101</v>
      </c>
      <c r="K15" s="42" t="s">
        <v>289</v>
      </c>
      <c r="L15" s="204"/>
      <c r="M15" s="204"/>
      <c r="P15" s="204"/>
      <c r="Q15" s="204"/>
    </row>
    <row r="16" spans="2:17" ht="15.75" customHeight="1">
      <c r="B16" s="201" t="s">
        <v>29</v>
      </c>
      <c r="C16" s="42" t="s">
        <v>288</v>
      </c>
      <c r="D16" s="204"/>
      <c r="E16" s="204"/>
      <c r="F16" s="204"/>
      <c r="G16" s="204"/>
      <c r="H16" s="204"/>
      <c r="I16" s="101"/>
      <c r="J16" s="201" t="s">
        <v>306</v>
      </c>
      <c r="K16" s="745" t="s">
        <v>307</v>
      </c>
      <c r="L16" s="745"/>
      <c r="M16" s="745"/>
      <c r="N16" s="745"/>
      <c r="O16" s="745"/>
      <c r="P16" s="745"/>
      <c r="Q16" s="745"/>
    </row>
    <row r="17" spans="2:17" ht="15.75" customHeight="1">
      <c r="B17" s="201"/>
      <c r="C17" s="42"/>
      <c r="D17" s="204"/>
      <c r="E17" s="204"/>
      <c r="F17" s="204"/>
      <c r="G17" s="204"/>
      <c r="H17" s="204"/>
      <c r="I17" s="101"/>
      <c r="J17" s="201"/>
      <c r="K17" s="745"/>
      <c r="L17" s="745"/>
      <c r="M17" s="745"/>
      <c r="N17" s="745"/>
      <c r="O17" s="745"/>
      <c r="P17" s="745"/>
      <c r="Q17" s="745"/>
    </row>
    <row r="18" spans="2:17" ht="15.75" customHeight="1">
      <c r="B18" s="201" t="s">
        <v>296</v>
      </c>
      <c r="C18" s="42" t="s">
        <v>297</v>
      </c>
      <c r="D18" s="204"/>
      <c r="E18" s="204"/>
      <c r="F18" s="204"/>
      <c r="G18" s="101"/>
      <c r="H18" s="101"/>
      <c r="I18" s="101"/>
      <c r="J18" s="201" t="s">
        <v>303</v>
      </c>
      <c r="K18" s="42" t="s">
        <v>304</v>
      </c>
      <c r="L18" s="204"/>
      <c r="M18" s="204"/>
      <c r="P18" s="204"/>
      <c r="Q18" s="204"/>
    </row>
    <row r="19" spans="2:17" ht="15.75" customHeight="1">
      <c r="B19" s="201" t="s">
        <v>420</v>
      </c>
      <c r="C19" s="188" t="s">
        <v>419</v>
      </c>
      <c r="D19" s="221"/>
      <c r="E19" s="221"/>
      <c r="F19" s="221"/>
      <c r="G19" s="101"/>
      <c r="H19" s="101"/>
      <c r="I19" s="101"/>
      <c r="J19" s="201" t="s">
        <v>27</v>
      </c>
      <c r="K19" s="745" t="s">
        <v>305</v>
      </c>
      <c r="L19" s="745"/>
      <c r="M19" s="745"/>
      <c r="N19" s="745"/>
      <c r="O19" s="745"/>
      <c r="P19" s="745"/>
      <c r="Q19" s="745"/>
    </row>
    <row r="20" spans="2:17" ht="15.75" customHeight="1">
      <c r="B20" s="201" t="s">
        <v>397</v>
      </c>
      <c r="C20" s="188" t="s">
        <v>398</v>
      </c>
      <c r="D20" s="221"/>
      <c r="E20" s="221"/>
      <c r="F20" s="221"/>
      <c r="G20" s="101"/>
      <c r="H20" s="101"/>
      <c r="I20" s="101"/>
      <c r="J20" s="201"/>
      <c r="K20" s="745"/>
      <c r="L20" s="745"/>
      <c r="M20" s="745"/>
      <c r="N20" s="745"/>
      <c r="O20" s="745"/>
      <c r="P20" s="745"/>
      <c r="Q20" s="745"/>
    </row>
    <row r="21" spans="2:17" ht="15.75" customHeight="1">
      <c r="D21" s="221"/>
      <c r="E21" s="221"/>
      <c r="F21" s="221"/>
      <c r="G21" s="101"/>
      <c r="H21" s="101"/>
      <c r="I21" s="101"/>
      <c r="J21" s="201"/>
      <c r="K21" s="745"/>
      <c r="L21" s="745"/>
      <c r="M21" s="745"/>
      <c r="N21" s="745"/>
      <c r="O21" s="745"/>
      <c r="P21" s="745"/>
      <c r="Q21" s="745"/>
    </row>
    <row r="22" spans="2:17" ht="15.75" customHeight="1">
      <c r="B22" s="201"/>
      <c r="C22" s="188"/>
      <c r="D22" s="221"/>
      <c r="E22" s="221"/>
      <c r="F22" s="221"/>
      <c r="G22" s="101"/>
      <c r="H22" s="101"/>
      <c r="I22" s="101"/>
      <c r="J22" s="201"/>
      <c r="K22" s="745"/>
      <c r="L22" s="745"/>
      <c r="M22" s="745"/>
      <c r="N22" s="745"/>
      <c r="O22" s="745"/>
      <c r="P22" s="745"/>
      <c r="Q22" s="745"/>
    </row>
    <row r="23" spans="2:17" ht="15.75" customHeight="1">
      <c r="B23" s="201" t="s">
        <v>308</v>
      </c>
      <c r="C23" s="42" t="s">
        <v>309</v>
      </c>
      <c r="D23" s="204"/>
      <c r="E23" s="204"/>
      <c r="F23" s="204"/>
      <c r="G23" s="101"/>
      <c r="H23" s="101"/>
      <c r="I23" s="101"/>
      <c r="J23" s="201" t="s">
        <v>301</v>
      </c>
      <c r="K23" s="42" t="s">
        <v>302</v>
      </c>
      <c r="L23" s="204"/>
      <c r="M23" s="204"/>
      <c r="P23" s="101"/>
    </row>
    <row r="24" spans="2:17" ht="15.6">
      <c r="B24" s="201" t="s">
        <v>299</v>
      </c>
      <c r="C24" s="42" t="s">
        <v>300</v>
      </c>
      <c r="D24" s="204"/>
      <c r="E24" s="204"/>
      <c r="F24" s="204"/>
      <c r="G24" s="101"/>
      <c r="H24" s="101"/>
      <c r="I24" s="101"/>
      <c r="J24" s="203"/>
      <c r="K24" s="204"/>
      <c r="L24" s="223"/>
      <c r="M24" s="223"/>
      <c r="N24" s="223"/>
      <c r="O24" s="101"/>
    </row>
    <row r="25" spans="2:17" ht="15.75" customHeight="1">
      <c r="B25" s="203"/>
      <c r="C25" s="204"/>
      <c r="D25" s="204"/>
      <c r="E25" s="204"/>
      <c r="F25" s="204"/>
      <c r="G25" s="101"/>
      <c r="H25" s="101"/>
      <c r="I25" s="101"/>
      <c r="J25" s="203"/>
      <c r="K25" s="204"/>
      <c r="L25" s="101"/>
      <c r="M25" s="101"/>
      <c r="N25" s="101"/>
      <c r="O25" s="101"/>
    </row>
    <row r="26" spans="2:17" ht="15.6">
      <c r="B26" s="203"/>
      <c r="C26" s="204"/>
      <c r="D26" s="204"/>
      <c r="E26" s="204"/>
      <c r="F26" s="204"/>
      <c r="G26" s="101"/>
      <c r="H26" s="101"/>
      <c r="I26" s="101"/>
      <c r="J26" s="221"/>
      <c r="K26" s="204"/>
      <c r="L26" s="101"/>
      <c r="M26" s="101"/>
      <c r="N26" s="101"/>
      <c r="O26" s="101"/>
    </row>
    <row r="27" spans="2:17" ht="10.050000000000001" customHeight="1"/>
    <row r="28" spans="2:17" ht="10.050000000000001" customHeight="1"/>
    <row r="29" spans="2:17" ht="18" customHeight="1">
      <c r="B29" s="746" t="s">
        <v>316</v>
      </c>
      <c r="C29" s="746"/>
      <c r="D29" s="746"/>
      <c r="E29" s="746"/>
      <c r="F29" s="746"/>
      <c r="G29" s="746"/>
      <c r="H29" s="746"/>
      <c r="I29" s="746"/>
      <c r="J29" s="746"/>
      <c r="K29" s="746"/>
      <c r="L29" s="746"/>
      <c r="M29" s="746"/>
      <c r="N29" s="746"/>
      <c r="O29" s="746"/>
      <c r="P29" s="746"/>
      <c r="Q29" s="746"/>
    </row>
    <row r="30" spans="2:17" ht="10.050000000000001" customHeight="1"/>
    <row r="31" spans="2:17" ht="15.6">
      <c r="B31" s="203" t="s">
        <v>317</v>
      </c>
      <c r="C31" s="221" t="s">
        <v>318</v>
      </c>
      <c r="D31" s="220"/>
      <c r="E31" s="220"/>
      <c r="F31" s="220"/>
      <c r="G31" s="220"/>
      <c r="H31" s="220"/>
      <c r="I31" s="220"/>
      <c r="J31" s="203" t="s">
        <v>343</v>
      </c>
      <c r="K31" s="221" t="s">
        <v>344</v>
      </c>
      <c r="L31" s="220"/>
      <c r="M31" s="220"/>
      <c r="N31" s="220"/>
      <c r="O31" s="220"/>
      <c r="P31" s="220"/>
      <c r="Q31" s="220"/>
    </row>
    <row r="32" spans="2:17" ht="15.6">
      <c r="B32" s="203" t="s">
        <v>319</v>
      </c>
      <c r="C32" s="221" t="s">
        <v>320</v>
      </c>
      <c r="D32" s="220"/>
      <c r="E32" s="220"/>
      <c r="F32" s="220"/>
      <c r="G32" s="220"/>
      <c r="H32" s="220"/>
      <c r="I32" s="220"/>
      <c r="J32" s="203" t="s">
        <v>345</v>
      </c>
      <c r="K32" s="221" t="s">
        <v>346</v>
      </c>
      <c r="L32" s="220"/>
      <c r="M32" s="220"/>
      <c r="N32" s="220"/>
      <c r="O32" s="220"/>
      <c r="P32" s="220"/>
      <c r="Q32" s="220"/>
    </row>
    <row r="33" spans="2:17" ht="15.6">
      <c r="B33" s="203" t="s">
        <v>321</v>
      </c>
      <c r="C33" s="221" t="s">
        <v>322</v>
      </c>
      <c r="D33" s="220"/>
      <c r="E33" s="220"/>
      <c r="F33" s="220"/>
      <c r="G33" s="220"/>
      <c r="H33" s="220"/>
      <c r="I33" s="220"/>
      <c r="J33" s="203" t="s">
        <v>347</v>
      </c>
      <c r="K33" s="221" t="s">
        <v>348</v>
      </c>
      <c r="L33" s="220"/>
      <c r="M33" s="220"/>
      <c r="N33" s="220"/>
      <c r="O33" s="220"/>
      <c r="P33" s="220"/>
      <c r="Q33" s="220"/>
    </row>
    <row r="34" spans="2:17" ht="15.6">
      <c r="B34" s="203" t="s">
        <v>323</v>
      </c>
      <c r="C34" s="221" t="s">
        <v>324</v>
      </c>
      <c r="D34" s="220"/>
      <c r="E34" s="220"/>
      <c r="F34" s="220"/>
      <c r="G34" s="220"/>
      <c r="H34" s="220"/>
      <c r="I34" s="220"/>
      <c r="J34" s="293" t="s">
        <v>349</v>
      </c>
      <c r="K34" s="294" t="s">
        <v>350</v>
      </c>
      <c r="L34" s="220"/>
      <c r="M34" s="220"/>
      <c r="N34" s="220"/>
      <c r="O34" s="220"/>
      <c r="P34" s="220"/>
      <c r="Q34" s="220"/>
    </row>
    <row r="35" spans="2:17" ht="15.6">
      <c r="B35" s="203" t="s">
        <v>325</v>
      </c>
      <c r="C35" s="221" t="s">
        <v>326</v>
      </c>
      <c r="D35" s="220"/>
      <c r="E35" s="220"/>
      <c r="F35" s="220"/>
      <c r="G35" s="220"/>
      <c r="H35" s="220"/>
      <c r="I35" s="220"/>
      <c r="J35" s="293" t="s">
        <v>351</v>
      </c>
      <c r="K35" s="294" t="s">
        <v>352</v>
      </c>
      <c r="L35" s="220"/>
      <c r="M35" s="220"/>
      <c r="N35" s="220"/>
      <c r="O35" s="220"/>
      <c r="P35" s="220"/>
      <c r="Q35" s="220"/>
    </row>
    <row r="36" spans="2:17" ht="15.6">
      <c r="B36" s="203" t="s">
        <v>327</v>
      </c>
      <c r="C36" s="221" t="s">
        <v>328</v>
      </c>
      <c r="D36" s="220"/>
      <c r="E36" s="220"/>
      <c r="F36" s="220"/>
      <c r="G36" s="220"/>
      <c r="H36" s="220"/>
      <c r="I36" s="220"/>
      <c r="J36" s="203" t="s">
        <v>353</v>
      </c>
      <c r="K36" s="221" t="s">
        <v>354</v>
      </c>
      <c r="L36" s="220"/>
      <c r="M36" s="220"/>
      <c r="N36" s="220"/>
      <c r="O36" s="220"/>
      <c r="P36" s="220"/>
      <c r="Q36" s="220"/>
    </row>
    <row r="37" spans="2:17" ht="15.6">
      <c r="B37" s="203" t="s">
        <v>329</v>
      </c>
      <c r="C37" s="221" t="s">
        <v>330</v>
      </c>
      <c r="D37" s="220"/>
      <c r="E37" s="220"/>
      <c r="F37" s="220"/>
      <c r="G37" s="220"/>
      <c r="H37" s="220"/>
      <c r="I37" s="220"/>
      <c r="J37" s="293" t="s">
        <v>355</v>
      </c>
      <c r="K37" s="294" t="s">
        <v>356</v>
      </c>
      <c r="L37" s="220"/>
      <c r="M37" s="220"/>
      <c r="N37" s="220"/>
      <c r="O37" s="220"/>
      <c r="P37" s="220"/>
      <c r="Q37" s="220"/>
    </row>
    <row r="38" spans="2:17" ht="15.6">
      <c r="B38" s="203" t="s">
        <v>331</v>
      </c>
      <c r="C38" s="221" t="s">
        <v>332</v>
      </c>
      <c r="D38" s="220"/>
      <c r="E38" s="220"/>
      <c r="F38" s="220"/>
      <c r="G38" s="220"/>
      <c r="H38" s="220"/>
      <c r="I38" s="220"/>
      <c r="J38" s="203" t="s">
        <v>357</v>
      </c>
      <c r="K38" s="221" t="s">
        <v>358</v>
      </c>
      <c r="L38" s="220"/>
      <c r="M38" s="220"/>
      <c r="N38" s="220"/>
      <c r="O38" s="220"/>
      <c r="P38" s="220"/>
      <c r="Q38" s="220"/>
    </row>
    <row r="39" spans="2:17" ht="15.6">
      <c r="B39" s="203" t="s">
        <v>333</v>
      </c>
      <c r="C39" s="221" t="s">
        <v>334</v>
      </c>
      <c r="D39" s="223"/>
      <c r="E39" s="223"/>
      <c r="F39" s="223"/>
      <c r="G39" s="223"/>
      <c r="H39" s="223"/>
      <c r="I39" s="223"/>
      <c r="J39" s="203" t="s">
        <v>359</v>
      </c>
      <c r="K39" s="221" t="s">
        <v>360</v>
      </c>
      <c r="L39" s="220"/>
      <c r="M39" s="220"/>
      <c r="N39" s="220"/>
      <c r="O39" s="220"/>
      <c r="P39" s="220"/>
      <c r="Q39" s="220"/>
    </row>
    <row r="40" spans="2:17" ht="15.6">
      <c r="B40" s="203" t="s">
        <v>335</v>
      </c>
      <c r="C40" s="221" t="s">
        <v>336</v>
      </c>
      <c r="D40" s="223"/>
      <c r="E40" s="223"/>
      <c r="F40" s="223"/>
      <c r="G40" s="223"/>
      <c r="H40" s="223"/>
      <c r="I40" s="223"/>
      <c r="J40" s="203" t="s">
        <v>361</v>
      </c>
      <c r="K40" s="221" t="s">
        <v>362</v>
      </c>
      <c r="L40" s="220"/>
      <c r="M40" s="220"/>
      <c r="N40" s="220"/>
      <c r="O40" s="220"/>
      <c r="P40" s="220"/>
      <c r="Q40" s="220"/>
    </row>
    <row r="41" spans="2:17" ht="15.6">
      <c r="B41" s="203" t="s">
        <v>337</v>
      </c>
      <c r="C41" s="221" t="s">
        <v>338</v>
      </c>
      <c r="D41" s="220"/>
      <c r="E41" s="220"/>
      <c r="F41" s="220"/>
      <c r="G41" s="220"/>
      <c r="H41" s="220"/>
      <c r="I41" s="220"/>
      <c r="J41" s="203" t="s">
        <v>363</v>
      </c>
      <c r="K41" s="221" t="s">
        <v>364</v>
      </c>
      <c r="L41" s="220"/>
      <c r="M41" s="220"/>
      <c r="N41" s="220"/>
      <c r="O41" s="220"/>
      <c r="P41" s="220"/>
      <c r="Q41" s="220"/>
    </row>
    <row r="42" spans="2:17" ht="15.6">
      <c r="B42" s="203" t="s">
        <v>565</v>
      </c>
      <c r="C42" s="221" t="s">
        <v>566</v>
      </c>
      <c r="D42" s="220"/>
      <c r="E42" s="220"/>
      <c r="F42" s="220"/>
      <c r="G42" s="220"/>
      <c r="H42" s="220"/>
      <c r="I42" s="220"/>
      <c r="J42" s="203" t="s">
        <v>365</v>
      </c>
      <c r="K42" s="221" t="s">
        <v>366</v>
      </c>
      <c r="L42" s="220"/>
      <c r="M42" s="220"/>
      <c r="N42" s="220"/>
      <c r="O42" s="220"/>
      <c r="P42" s="220"/>
      <c r="Q42" s="220"/>
    </row>
    <row r="43" spans="2:17" ht="15.6">
      <c r="B43" s="203" t="s">
        <v>339</v>
      </c>
      <c r="C43" s="221" t="s">
        <v>340</v>
      </c>
      <c r="E43" s="220"/>
      <c r="F43" s="220"/>
      <c r="G43" s="220"/>
      <c r="H43" s="220"/>
      <c r="I43" s="220"/>
      <c r="J43" s="203" t="s">
        <v>367</v>
      </c>
      <c r="K43" s="221" t="s">
        <v>368</v>
      </c>
      <c r="L43" s="220"/>
      <c r="M43" s="220"/>
      <c r="N43" s="220"/>
      <c r="O43" s="220"/>
      <c r="P43" s="220"/>
      <c r="Q43" s="220"/>
    </row>
    <row r="44" spans="2:17" ht="15.6">
      <c r="B44" s="203" t="s">
        <v>341</v>
      </c>
      <c r="C44" s="221" t="s">
        <v>342</v>
      </c>
      <c r="D44" s="220"/>
      <c r="E44" s="220"/>
      <c r="F44" s="220"/>
      <c r="G44" s="220"/>
      <c r="H44" s="220"/>
      <c r="I44" s="220"/>
      <c r="J44" s="291"/>
      <c r="K44" s="221"/>
      <c r="L44" s="220"/>
      <c r="M44" s="220"/>
      <c r="N44" s="220"/>
      <c r="O44" s="220"/>
      <c r="P44" s="220"/>
      <c r="Q44" s="220"/>
    </row>
    <row r="45" spans="2:17" ht="15.6">
      <c r="D45" s="220"/>
      <c r="E45" s="220"/>
      <c r="F45" s="220"/>
      <c r="G45" s="220"/>
      <c r="H45" s="220"/>
      <c r="I45" s="220"/>
      <c r="J45" s="291"/>
      <c r="K45" s="222"/>
      <c r="L45" s="220"/>
      <c r="M45" s="220"/>
      <c r="N45" s="220"/>
      <c r="O45" s="220"/>
      <c r="P45" s="220"/>
      <c r="Q45" s="220"/>
    </row>
    <row r="46" spans="2:17" ht="15.6">
      <c r="D46" s="220"/>
      <c r="E46" s="220"/>
      <c r="F46" s="220"/>
      <c r="G46" s="220"/>
      <c r="H46" s="220"/>
      <c r="I46" s="220"/>
      <c r="J46" s="291"/>
      <c r="K46" s="223"/>
      <c r="L46" s="223"/>
      <c r="M46" s="223"/>
      <c r="N46" s="223"/>
      <c r="O46" s="223"/>
      <c r="P46" s="223"/>
      <c r="Q46" s="223"/>
    </row>
    <row r="47" spans="2:17" ht="15.6">
      <c r="B47" s="203"/>
      <c r="C47" s="221"/>
      <c r="D47" s="220"/>
      <c r="E47" s="220"/>
      <c r="F47" s="220"/>
      <c r="G47" s="220"/>
      <c r="H47" s="220"/>
      <c r="I47" s="220"/>
      <c r="J47" s="203"/>
      <c r="K47" s="223"/>
      <c r="L47" s="223"/>
      <c r="M47" s="223"/>
      <c r="N47" s="223"/>
      <c r="O47" s="223"/>
      <c r="P47" s="223"/>
      <c r="Q47" s="223"/>
    </row>
    <row r="48" spans="2:17" ht="15.6">
      <c r="B48" s="291"/>
      <c r="C48" s="221"/>
      <c r="D48" s="220"/>
      <c r="E48" s="220"/>
      <c r="F48" s="220"/>
      <c r="G48" s="220"/>
      <c r="H48" s="220"/>
      <c r="I48" s="220"/>
      <c r="L48" s="220"/>
      <c r="M48" s="220"/>
      <c r="N48" s="220"/>
      <c r="O48" s="220"/>
      <c r="P48" s="220"/>
      <c r="Q48" s="220"/>
    </row>
    <row r="49" spans="2:17" ht="15.6">
      <c r="D49" s="220"/>
      <c r="E49" s="220"/>
      <c r="F49" s="220"/>
      <c r="G49" s="220"/>
      <c r="H49" s="220"/>
      <c r="I49" s="220"/>
      <c r="J49" s="293"/>
      <c r="K49" s="294"/>
      <c r="L49" s="220"/>
      <c r="M49" s="220"/>
      <c r="N49" s="220"/>
      <c r="O49" s="220"/>
      <c r="P49" s="220"/>
      <c r="Q49" s="220"/>
    </row>
    <row r="50" spans="2:17" ht="15.6">
      <c r="D50" s="220"/>
      <c r="E50" s="220"/>
      <c r="F50" s="220"/>
      <c r="G50" s="220"/>
      <c r="H50" s="220"/>
      <c r="I50" s="220"/>
      <c r="J50" s="291"/>
      <c r="K50" s="221"/>
      <c r="L50" s="220"/>
      <c r="M50" s="220"/>
      <c r="N50" s="220"/>
      <c r="O50" s="220"/>
      <c r="P50" s="220"/>
      <c r="Q50" s="220"/>
    </row>
    <row r="51" spans="2:17" ht="15.6">
      <c r="D51" s="220"/>
      <c r="E51" s="220"/>
      <c r="F51" s="220"/>
      <c r="G51" s="220"/>
      <c r="H51" s="220"/>
      <c r="I51" s="220"/>
      <c r="J51" s="291"/>
      <c r="K51" s="221"/>
      <c r="L51" s="220"/>
      <c r="M51" s="220"/>
      <c r="N51" s="220"/>
      <c r="O51" s="220"/>
      <c r="P51" s="220"/>
      <c r="Q51" s="220"/>
    </row>
    <row r="52" spans="2:17" ht="15.6">
      <c r="D52" s="220"/>
      <c r="E52" s="220"/>
      <c r="F52" s="220"/>
      <c r="G52" s="220"/>
      <c r="H52" s="220"/>
      <c r="I52" s="220"/>
      <c r="L52" s="220"/>
      <c r="M52" s="220"/>
      <c r="N52" s="220"/>
      <c r="O52" s="220"/>
      <c r="P52" s="220"/>
      <c r="Q52" s="220"/>
    </row>
    <row r="53" spans="2:17" ht="15.6">
      <c r="B53" s="203"/>
      <c r="C53" s="221"/>
      <c r="D53" s="220"/>
      <c r="E53" s="220"/>
      <c r="F53" s="220"/>
      <c r="G53" s="220"/>
      <c r="H53" s="220"/>
      <c r="I53" s="220"/>
      <c r="J53" s="203"/>
      <c r="K53" s="221"/>
      <c r="L53" s="220"/>
      <c r="M53" s="220"/>
      <c r="N53" s="220"/>
      <c r="O53" s="220"/>
      <c r="P53" s="220"/>
      <c r="Q53" s="220"/>
    </row>
    <row r="54" spans="2:17" ht="15.6">
      <c r="B54" s="203"/>
      <c r="C54" s="221"/>
      <c r="D54" s="220"/>
      <c r="E54" s="220"/>
      <c r="F54" s="220"/>
      <c r="G54" s="220"/>
      <c r="H54" s="220"/>
      <c r="I54" s="220"/>
      <c r="L54" s="220"/>
      <c r="M54" s="220"/>
      <c r="N54" s="220"/>
      <c r="O54" s="220"/>
      <c r="P54" s="220"/>
      <c r="Q54" s="220"/>
    </row>
    <row r="55" spans="2:17" ht="15.6">
      <c r="D55" s="220"/>
      <c r="E55" s="220"/>
      <c r="F55" s="220"/>
      <c r="G55" s="220"/>
      <c r="H55" s="220"/>
      <c r="I55" s="220"/>
      <c r="L55" s="220"/>
      <c r="M55" s="220"/>
      <c r="N55" s="220"/>
      <c r="O55" s="220"/>
      <c r="P55" s="220"/>
      <c r="Q55" s="220"/>
    </row>
    <row r="56" spans="2:17" ht="15.6">
      <c r="D56" s="220"/>
      <c r="E56" s="220"/>
      <c r="F56" s="220"/>
      <c r="G56" s="220"/>
      <c r="H56" s="220"/>
      <c r="I56" s="220"/>
      <c r="L56" s="220"/>
      <c r="M56" s="220"/>
      <c r="N56" s="220"/>
      <c r="O56" s="220"/>
      <c r="P56" s="220"/>
      <c r="Q56" s="220"/>
    </row>
    <row r="57" spans="2:17" ht="15.6">
      <c r="D57" s="220"/>
      <c r="E57" s="220"/>
      <c r="F57" s="220"/>
      <c r="G57" s="220"/>
      <c r="H57" s="220"/>
      <c r="I57" s="220"/>
      <c r="L57" s="220"/>
      <c r="M57" s="220"/>
      <c r="N57" s="220"/>
      <c r="O57" s="220"/>
      <c r="P57" s="220"/>
      <c r="Q57" s="220"/>
    </row>
    <row r="58" spans="2:17" ht="15.6">
      <c r="B58" s="291"/>
      <c r="C58" s="221"/>
      <c r="D58" s="220"/>
      <c r="E58" s="220"/>
      <c r="F58" s="220"/>
      <c r="G58" s="220"/>
      <c r="H58" s="220"/>
      <c r="I58" s="220"/>
      <c r="L58" s="220"/>
      <c r="M58" s="220"/>
      <c r="N58" s="220"/>
      <c r="O58" s="220"/>
      <c r="P58" s="220"/>
      <c r="Q58" s="220"/>
    </row>
    <row r="59" spans="2:17" ht="15.6">
      <c r="B59" s="203"/>
      <c r="C59" s="221"/>
      <c r="D59" s="220"/>
      <c r="E59" s="220"/>
      <c r="F59" s="220"/>
      <c r="G59" s="220"/>
      <c r="H59" s="220"/>
      <c r="I59" s="220"/>
      <c r="J59" s="220"/>
      <c r="K59" s="220"/>
      <c r="L59" s="220"/>
      <c r="M59" s="220"/>
      <c r="N59" s="220"/>
      <c r="O59" s="220"/>
      <c r="P59" s="220"/>
      <c r="Q59" s="220"/>
    </row>
  </sheetData>
  <mergeCells count="6">
    <mergeCell ref="C7:F7"/>
    <mergeCell ref="K16:Q17"/>
    <mergeCell ref="K19:Q22"/>
    <mergeCell ref="B29:Q29"/>
    <mergeCell ref="C9:H10"/>
    <mergeCell ref="C13:H14"/>
  </mergeCells>
  <printOptions verticalCentered="1"/>
  <pageMargins left="0.7" right="0.7" top="0.75" bottom="0.75" header="0.3" footer="0.3"/>
  <pageSetup scale="56"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AB45"/>
  <sheetViews>
    <sheetView zoomScale="89" zoomScaleNormal="89" workbookViewId="0">
      <selection activeCell="A48" sqref="A48:XFD59"/>
    </sheetView>
  </sheetViews>
  <sheetFormatPr defaultColWidth="9.21875" defaultRowHeight="18" customHeight="1"/>
  <cols>
    <col min="1" max="1" width="36.5546875" style="17" customWidth="1"/>
    <col min="2" max="25" width="11.77734375" style="17" customWidth="1"/>
    <col min="26" max="26" width="10.5546875" style="17" customWidth="1"/>
    <col min="27" max="27" width="15.21875" style="17" customWidth="1"/>
    <col min="28" max="28" width="21.21875" style="17" customWidth="1"/>
    <col min="29" max="16384" width="9.21875" style="17"/>
  </cols>
  <sheetData>
    <row r="1" spans="1:28" ht="18" customHeight="1">
      <c r="A1" s="44" t="s">
        <v>2925</v>
      </c>
      <c r="B1" s="43"/>
      <c r="C1" s="43"/>
      <c r="D1" s="43"/>
      <c r="E1" s="43"/>
      <c r="F1" s="43"/>
      <c r="G1" s="43"/>
      <c r="H1" s="43"/>
      <c r="I1" s="43"/>
      <c r="J1" s="43"/>
      <c r="K1" s="275"/>
      <c r="L1" s="275"/>
      <c r="M1" s="275"/>
      <c r="N1" s="275"/>
    </row>
    <row r="2" spans="1:28" ht="18" customHeight="1">
      <c r="A2" s="44"/>
      <c r="B2" s="43"/>
      <c r="C2" s="43"/>
      <c r="D2" s="43"/>
      <c r="E2" s="43"/>
      <c r="F2" s="43"/>
      <c r="G2" s="43"/>
      <c r="H2" s="43"/>
      <c r="I2" s="43"/>
      <c r="J2" s="43"/>
      <c r="K2" s="275"/>
      <c r="L2" s="275"/>
      <c r="M2" s="275"/>
      <c r="N2" s="275"/>
    </row>
    <row r="3" spans="1:28" ht="18" customHeight="1">
      <c r="A3" s="373"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row>
    <row r="4" spans="1:28" ht="18" customHeight="1">
      <c r="A4" s="245" t="s">
        <v>423</v>
      </c>
      <c r="B4" s="698">
        <v>1313.9337716948971</v>
      </c>
      <c r="C4" s="698">
        <v>1208.2885246559365</v>
      </c>
      <c r="D4" s="698">
        <v>1305.3614166232101</v>
      </c>
      <c r="E4" s="698">
        <v>1959.4582744575043</v>
      </c>
      <c r="F4" s="698">
        <v>2950.2688049239996</v>
      </c>
      <c r="G4" s="698">
        <v>2625.8340345729998</v>
      </c>
      <c r="H4" s="698">
        <v>3537.5667734949998</v>
      </c>
      <c r="I4" s="698">
        <v>4475.3384044909999</v>
      </c>
      <c r="J4" s="698">
        <v>5337.9067228760005</v>
      </c>
      <c r="K4" s="698">
        <v>5771.8215214459997</v>
      </c>
      <c r="L4" s="698">
        <v>5950.5610898539999</v>
      </c>
      <c r="M4" s="698">
        <v>5939.7929598929995</v>
      </c>
      <c r="N4" s="698">
        <v>5868.2923983269993</v>
      </c>
      <c r="O4" s="698">
        <v>5644.7349184469995</v>
      </c>
      <c r="P4" s="698">
        <v>5988.2969996029997</v>
      </c>
      <c r="Q4" s="698">
        <v>4609.4277939379999</v>
      </c>
      <c r="R4" s="698">
        <v>4071.0680211839999</v>
      </c>
      <c r="S4" s="698">
        <v>4495.2755453489999</v>
      </c>
      <c r="T4" s="698">
        <v>6017.9848684870003</v>
      </c>
      <c r="U4" s="698">
        <v>5991.3140363079992</v>
      </c>
      <c r="V4" s="698">
        <v>5306.5982379440002</v>
      </c>
      <c r="W4" s="698">
        <v>6307.3852867679998</v>
      </c>
      <c r="X4" s="698">
        <v>5838.453128012</v>
      </c>
      <c r="Y4" s="698">
        <v>5570.4646602840003</v>
      </c>
      <c r="AB4" s="17" t="s">
        <v>2940</v>
      </c>
    </row>
    <row r="5" spans="1:28" ht="18" customHeight="1">
      <c r="A5" s="245" t="s">
        <v>424</v>
      </c>
      <c r="B5" s="308">
        <v>1420.6634376972575</v>
      </c>
      <c r="C5" s="308">
        <v>1416.8653798134912</v>
      </c>
      <c r="D5" s="308">
        <v>1442.2946779476558</v>
      </c>
      <c r="E5" s="308">
        <v>2414.8615718805199</v>
      </c>
      <c r="F5" s="308">
        <v>2933.304547019</v>
      </c>
      <c r="G5" s="308">
        <v>2498.531414778</v>
      </c>
      <c r="H5" s="308">
        <v>3127.0844403569999</v>
      </c>
      <c r="I5" s="308">
        <v>4534.4933050930003</v>
      </c>
      <c r="J5" s="308">
        <v>5216.9298833000003</v>
      </c>
      <c r="K5" s="308">
        <v>6447.5074613770003</v>
      </c>
      <c r="L5" s="308">
        <v>6489.0835367030004</v>
      </c>
      <c r="M5" s="308">
        <v>6628.8966085069997</v>
      </c>
      <c r="N5" s="308">
        <v>7312.4626807720006</v>
      </c>
      <c r="O5" s="308">
        <v>7404.8181001400008</v>
      </c>
      <c r="P5" s="308">
        <v>8625.7158237719996</v>
      </c>
      <c r="Q5" s="308">
        <v>7836.4060420550004</v>
      </c>
      <c r="R5" s="698">
        <v>6465.3828892390002</v>
      </c>
      <c r="S5" s="698">
        <v>6861.0386746699996</v>
      </c>
      <c r="T5" s="698">
        <v>8291.0663884610003</v>
      </c>
      <c r="U5" s="698">
        <v>7496.961733786</v>
      </c>
      <c r="V5" s="698">
        <v>6577.2050926090005</v>
      </c>
      <c r="W5" s="698">
        <v>8580.2586171580006</v>
      </c>
      <c r="X5" s="698">
        <v>8146.7514578889995</v>
      </c>
      <c r="Y5" s="698">
        <v>7386.5747703310008</v>
      </c>
      <c r="AA5" s="13"/>
      <c r="AB5" s="17" t="s">
        <v>2940</v>
      </c>
    </row>
    <row r="6" spans="1:28" ht="18" customHeight="1">
      <c r="A6" s="245" t="s">
        <v>425</v>
      </c>
      <c r="B6" s="308">
        <v>444.16167931500007</v>
      </c>
      <c r="C6" s="308">
        <v>369.70196559300001</v>
      </c>
      <c r="D6" s="308">
        <v>547.95489553300001</v>
      </c>
      <c r="E6" s="308">
        <v>910.72172671199996</v>
      </c>
      <c r="F6" s="308">
        <v>1093.7903652299999</v>
      </c>
      <c r="G6" s="308">
        <v>984.92345649999993</v>
      </c>
      <c r="H6" s="308">
        <v>1213.1853251510004</v>
      </c>
      <c r="I6" s="308">
        <v>1727.8697460450001</v>
      </c>
      <c r="J6" s="308">
        <v>2243.5040574139998</v>
      </c>
      <c r="K6" s="308">
        <v>2918.1004967600002</v>
      </c>
      <c r="L6" s="308">
        <v>2487.6163821979994</v>
      </c>
      <c r="M6" s="308">
        <v>2455.8563441939991</v>
      </c>
      <c r="N6" s="308">
        <v>2134.6170771719999</v>
      </c>
      <c r="O6" s="308">
        <v>2778.7203559249997</v>
      </c>
      <c r="P6" s="308">
        <v>2515.4682992210005</v>
      </c>
      <c r="Q6" s="308">
        <v>2267.1140911920002</v>
      </c>
      <c r="R6" s="698">
        <v>1598.099048064</v>
      </c>
      <c r="S6" s="698">
        <v>1650.030371869</v>
      </c>
      <c r="T6" s="698">
        <v>1915.1107769499999</v>
      </c>
      <c r="U6" s="698">
        <v>1813.8119025609997</v>
      </c>
      <c r="V6" s="698">
        <v>1302.5512644179998</v>
      </c>
      <c r="W6" s="698">
        <v>1723.1066739620001</v>
      </c>
      <c r="X6" s="698">
        <v>2560.6576553020004</v>
      </c>
      <c r="Y6" s="698">
        <v>2360.2219988579996</v>
      </c>
      <c r="AB6" s="17" t="s">
        <v>2940</v>
      </c>
    </row>
    <row r="7" spans="1:28" ht="18" customHeight="1">
      <c r="A7" s="245" t="s">
        <v>426</v>
      </c>
      <c r="B7" s="308">
        <v>1239.9595907070002</v>
      </c>
      <c r="C7" s="308">
        <v>1083.0691144620002</v>
      </c>
      <c r="D7" s="308">
        <v>990.11468335100005</v>
      </c>
      <c r="E7" s="308">
        <v>1850.5339942530002</v>
      </c>
      <c r="F7" s="308">
        <v>2494.726492241</v>
      </c>
      <c r="G7" s="308">
        <v>2036.7492774469999</v>
      </c>
      <c r="H7" s="308">
        <v>2525.4489672480004</v>
      </c>
      <c r="I7" s="308">
        <v>3493.8938255590001</v>
      </c>
      <c r="J7" s="308">
        <v>3595.4297922619994</v>
      </c>
      <c r="K7" s="308">
        <v>4536.6608381269998</v>
      </c>
      <c r="L7" s="308">
        <v>4696.1842026389995</v>
      </c>
      <c r="M7" s="308">
        <v>5136.3496558739998</v>
      </c>
      <c r="N7" s="308">
        <v>5452.952983991001</v>
      </c>
      <c r="O7" s="698">
        <v>5160.0443316009996</v>
      </c>
      <c r="P7" s="308">
        <v>5308.3542706559992</v>
      </c>
      <c r="Q7" s="698">
        <v>5565.0706208150004</v>
      </c>
      <c r="R7" s="698">
        <v>4555.5897804489996</v>
      </c>
      <c r="S7" s="698">
        <v>4391.3462401570005</v>
      </c>
      <c r="T7" s="698">
        <v>5614.8272701639999</v>
      </c>
      <c r="U7" s="698">
        <v>4970.069220116</v>
      </c>
      <c r="V7" s="698">
        <v>4327.7721800609997</v>
      </c>
      <c r="W7" s="698">
        <v>5461.0769953239997</v>
      </c>
      <c r="X7" s="698">
        <v>3337.5111143569993</v>
      </c>
      <c r="Y7" s="698">
        <v>3051.3220691160004</v>
      </c>
      <c r="AA7" s="13"/>
      <c r="AB7" s="17" t="s">
        <v>2940</v>
      </c>
    </row>
    <row r="8" spans="1:28" ht="18" customHeight="1">
      <c r="A8" s="245" t="s">
        <v>427</v>
      </c>
      <c r="B8" s="308">
        <v>869.772092379897</v>
      </c>
      <c r="C8" s="308">
        <v>838.58655906293643</v>
      </c>
      <c r="D8" s="308">
        <v>757.40652109021005</v>
      </c>
      <c r="E8" s="308">
        <v>1048.7365477455044</v>
      </c>
      <c r="F8" s="308">
        <v>1460.9980336143835</v>
      </c>
      <c r="G8" s="308">
        <v>1654.2473055989462</v>
      </c>
      <c r="H8" s="308">
        <v>2220.1184862060782</v>
      </c>
      <c r="I8" s="308">
        <v>2362.416253326528</v>
      </c>
      <c r="J8" s="308">
        <v>2526.8274450193026</v>
      </c>
      <c r="K8" s="308">
        <f>K4-K6</f>
        <v>2853.7210246859995</v>
      </c>
      <c r="L8" s="308">
        <f t="shared" ref="L8:Y8" si="0">L4-L6</f>
        <v>3462.9447076560004</v>
      </c>
      <c r="M8" s="308">
        <f t="shared" si="0"/>
        <v>3483.9366156990004</v>
      </c>
      <c r="N8" s="308">
        <f t="shared" si="0"/>
        <v>3733.6753211549994</v>
      </c>
      <c r="O8" s="308">
        <f t="shared" si="0"/>
        <v>2866.0145625219998</v>
      </c>
      <c r="P8" s="308">
        <f t="shared" si="0"/>
        <v>3472.8287003819992</v>
      </c>
      <c r="Q8" s="308">
        <f t="shared" si="0"/>
        <v>2342.3137027459998</v>
      </c>
      <c r="R8" s="308">
        <f t="shared" si="0"/>
        <v>2472.9689731199996</v>
      </c>
      <c r="S8" s="308">
        <f t="shared" si="0"/>
        <v>2845.2451734799997</v>
      </c>
      <c r="T8" s="308">
        <f t="shared" si="0"/>
        <v>4102.8740915369999</v>
      </c>
      <c r="U8" s="308">
        <f t="shared" si="0"/>
        <v>4177.5021337469998</v>
      </c>
      <c r="V8" s="308">
        <f t="shared" si="0"/>
        <v>4004.0469735260003</v>
      </c>
      <c r="W8" s="308">
        <f t="shared" si="0"/>
        <v>4584.2786128059997</v>
      </c>
      <c r="X8" s="308">
        <f t="shared" si="0"/>
        <v>3277.7954727099996</v>
      </c>
      <c r="Y8" s="308">
        <f t="shared" si="0"/>
        <v>3210.2426614260007</v>
      </c>
      <c r="AB8" s="17" t="s">
        <v>2940</v>
      </c>
    </row>
    <row r="9" spans="1:28" ht="18" customHeight="1">
      <c r="A9" s="245" t="s">
        <v>428</v>
      </c>
      <c r="B9" s="308">
        <v>180.70384699025726</v>
      </c>
      <c r="C9" s="308">
        <v>333.796265351491</v>
      </c>
      <c r="D9" s="308">
        <v>452.17999459665577</v>
      </c>
      <c r="E9" s="308">
        <v>564.32757762751976</v>
      </c>
      <c r="F9" s="308">
        <v>236.1900202675838</v>
      </c>
      <c r="G9" s="308">
        <v>302.721554356242</v>
      </c>
      <c r="H9" s="308">
        <v>294.85756328211346</v>
      </c>
      <c r="I9" s="308">
        <v>535.52242777617585</v>
      </c>
      <c r="J9" s="308">
        <v>1100.7986788313005</v>
      </c>
      <c r="K9" s="308">
        <f>K5-K7</f>
        <v>1910.8466232500004</v>
      </c>
      <c r="L9" s="308">
        <f t="shared" ref="L9:N9" si="1">L5-L7</f>
        <v>1792.8993340640009</v>
      </c>
      <c r="M9" s="308">
        <f t="shared" si="1"/>
        <v>1492.5469526329998</v>
      </c>
      <c r="N9" s="308">
        <f t="shared" si="1"/>
        <v>1859.5096967809995</v>
      </c>
      <c r="O9" s="308">
        <f>O5-O7</f>
        <v>2244.7737685390011</v>
      </c>
      <c r="P9" s="308">
        <f t="shared" ref="P9:Y9" si="2">P5-P7</f>
        <v>3317.3615531160003</v>
      </c>
      <c r="Q9" s="308">
        <f t="shared" si="2"/>
        <v>2271.33542124</v>
      </c>
      <c r="R9" s="308">
        <f t="shared" si="2"/>
        <v>1909.7931087900006</v>
      </c>
      <c r="S9" s="308">
        <f t="shared" si="2"/>
        <v>2469.6924345129992</v>
      </c>
      <c r="T9" s="308">
        <f t="shared" si="2"/>
        <v>2676.2391182970005</v>
      </c>
      <c r="U9" s="308">
        <f t="shared" si="2"/>
        <v>2526.89251367</v>
      </c>
      <c r="V9" s="308">
        <f t="shared" si="2"/>
        <v>2249.4329125480008</v>
      </c>
      <c r="W9" s="308">
        <f t="shared" si="2"/>
        <v>3119.1816218340009</v>
      </c>
      <c r="X9" s="308">
        <f t="shared" si="2"/>
        <v>4809.2403435320002</v>
      </c>
      <c r="Y9" s="308">
        <f t="shared" si="2"/>
        <v>4335.2527012150003</v>
      </c>
      <c r="AB9" s="17" t="s">
        <v>2940</v>
      </c>
    </row>
    <row r="10" spans="1:28" ht="18" customHeight="1">
      <c r="A10" s="245"/>
      <c r="B10" s="191"/>
      <c r="C10" s="191"/>
      <c r="D10" s="191"/>
      <c r="E10" s="191"/>
      <c r="F10" s="191"/>
      <c r="G10" s="191"/>
      <c r="H10" s="191"/>
      <c r="I10" s="191"/>
      <c r="J10" s="191"/>
      <c r="K10" s="191"/>
      <c r="L10" s="191"/>
      <c r="M10" s="191"/>
      <c r="N10" s="191"/>
      <c r="O10" s="191"/>
      <c r="P10" s="191"/>
      <c r="Q10" s="191"/>
      <c r="R10" s="191"/>
      <c r="S10" s="191"/>
      <c r="T10" s="191"/>
      <c r="U10" s="191"/>
      <c r="V10" s="286"/>
      <c r="W10" s="286"/>
      <c r="X10" s="698"/>
      <c r="Y10" s="698"/>
    </row>
    <row r="11" spans="1:28" ht="18" customHeight="1">
      <c r="A11" s="246" t="s">
        <v>429</v>
      </c>
      <c r="B11" s="699">
        <v>444.16167931500007</v>
      </c>
      <c r="C11" s="699">
        <v>369.70196559300001</v>
      </c>
      <c r="D11" s="699">
        <v>547.95489553300001</v>
      </c>
      <c r="E11" s="699">
        <v>910.72172671199996</v>
      </c>
      <c r="F11" s="699">
        <v>1093.7903652299999</v>
      </c>
      <c r="G11" s="699">
        <v>984.92345649999993</v>
      </c>
      <c r="H11" s="699">
        <v>1213.1853251510004</v>
      </c>
      <c r="I11" s="699">
        <v>1727.8697460450001</v>
      </c>
      <c r="J11" s="699">
        <v>2243.5040574139998</v>
      </c>
      <c r="K11" s="699">
        <v>2918.1004967600002</v>
      </c>
      <c r="L11" s="699">
        <v>2487.6163821979994</v>
      </c>
      <c r="M11" s="699">
        <v>2455.8563441939991</v>
      </c>
      <c r="N11" s="699">
        <v>2134.6170771719999</v>
      </c>
      <c r="O11" s="699">
        <v>2778.7203559249997</v>
      </c>
      <c r="P11" s="699">
        <v>2515.4682992210005</v>
      </c>
      <c r="Q11" s="699">
        <v>2267.1140911920002</v>
      </c>
      <c r="R11" s="699">
        <v>1598.099048064</v>
      </c>
      <c r="S11" s="699">
        <v>1650.030371869</v>
      </c>
      <c r="T11" s="699">
        <v>1915.1107769499999</v>
      </c>
      <c r="U11" s="699">
        <v>1813.8119025609997</v>
      </c>
      <c r="V11" s="699">
        <v>1302.5512644179998</v>
      </c>
      <c r="W11" s="699">
        <v>1723.1066739620001</v>
      </c>
      <c r="X11" s="699">
        <v>2560.6576553020004</v>
      </c>
      <c r="Y11" s="699">
        <v>2360.2219988579996</v>
      </c>
      <c r="AB11" s="17" t="s">
        <v>2940</v>
      </c>
    </row>
    <row r="12" spans="1:28" ht="18" customHeight="1">
      <c r="A12" s="247" t="s">
        <v>13</v>
      </c>
      <c r="B12" s="699">
        <v>88.359224672000011</v>
      </c>
      <c r="C12" s="699">
        <v>69.00984912700001</v>
      </c>
      <c r="D12" s="699">
        <v>200.14077569200001</v>
      </c>
      <c r="E12" s="699">
        <v>426.91964032700002</v>
      </c>
      <c r="F12" s="699">
        <v>307.06856415600004</v>
      </c>
      <c r="G12" s="699">
        <v>198.733251142</v>
      </c>
      <c r="H12" s="699">
        <v>229.98856715299999</v>
      </c>
      <c r="I12" s="699">
        <v>318.66128635600001</v>
      </c>
      <c r="J12" s="699">
        <v>448.20785352299998</v>
      </c>
      <c r="K12" s="699">
        <v>686.48925979900002</v>
      </c>
      <c r="L12" s="699">
        <v>566.72528643200008</v>
      </c>
      <c r="M12" s="699">
        <v>496.23284343199998</v>
      </c>
      <c r="N12" s="699">
        <v>503.84001549499999</v>
      </c>
      <c r="O12" s="699">
        <v>443.15279053299997</v>
      </c>
      <c r="P12" s="699">
        <v>435.974313967</v>
      </c>
      <c r="Q12" s="699">
        <v>211.942148852</v>
      </c>
      <c r="R12" s="699">
        <v>50.909879776000004</v>
      </c>
      <c r="S12" s="699">
        <v>56.274696104999997</v>
      </c>
      <c r="T12" s="699">
        <v>47.373151655000001</v>
      </c>
      <c r="U12" s="699">
        <v>40.729599823999997</v>
      </c>
      <c r="V12" s="699">
        <v>28.735254513000001</v>
      </c>
      <c r="W12" s="699">
        <v>31.249114523999999</v>
      </c>
      <c r="X12" s="699">
        <v>49.986900331000001</v>
      </c>
      <c r="Y12" s="699">
        <v>42.530849951</v>
      </c>
      <c r="AB12" s="17" t="s">
        <v>2940</v>
      </c>
    </row>
    <row r="13" spans="1:28" ht="18" customHeight="1">
      <c r="A13" s="247" t="s">
        <v>12</v>
      </c>
      <c r="B13" s="699">
        <v>7.7182279889999998</v>
      </c>
      <c r="C13" s="699">
        <v>6.1325755710000003</v>
      </c>
      <c r="D13" s="699">
        <v>6.2623335569999998</v>
      </c>
      <c r="E13" s="699">
        <v>14.900043914999999</v>
      </c>
      <c r="F13" s="699">
        <v>14.298570897999999</v>
      </c>
      <c r="G13" s="699">
        <v>11.819998127</v>
      </c>
      <c r="H13" s="699">
        <v>15.785560074999999</v>
      </c>
      <c r="I13" s="699">
        <v>24.214178474000001</v>
      </c>
      <c r="J13" s="699">
        <v>26.958623692000003</v>
      </c>
      <c r="K13" s="699">
        <v>58.390762049000003</v>
      </c>
      <c r="L13" s="699">
        <v>39.265738758000005</v>
      </c>
      <c r="M13" s="699">
        <v>39.798584542</v>
      </c>
      <c r="N13" s="699">
        <v>353.59755934100002</v>
      </c>
      <c r="O13" s="699">
        <v>801.04121629299993</v>
      </c>
      <c r="P13" s="699">
        <v>993.79680382399999</v>
      </c>
      <c r="Q13" s="699">
        <v>1019.923766345</v>
      </c>
      <c r="R13" s="699">
        <v>677.20626982299996</v>
      </c>
      <c r="S13" s="699">
        <v>632.64345071899993</v>
      </c>
      <c r="T13" s="699">
        <v>695.62659836</v>
      </c>
      <c r="U13" s="699">
        <v>639.13968845399995</v>
      </c>
      <c r="V13" s="699">
        <v>454.31762530400005</v>
      </c>
      <c r="W13" s="699">
        <v>579.20886340900006</v>
      </c>
      <c r="X13" s="699">
        <v>1015.058671607</v>
      </c>
      <c r="Y13" s="699">
        <v>978.51804533800009</v>
      </c>
      <c r="AB13" s="17" t="s">
        <v>2940</v>
      </c>
    </row>
    <row r="14" spans="1:28" ht="18" customHeight="1">
      <c r="A14" s="247" t="s">
        <v>483</v>
      </c>
      <c r="B14" s="699"/>
      <c r="C14" s="699"/>
      <c r="D14" s="699"/>
      <c r="E14" s="699"/>
      <c r="F14" s="699"/>
      <c r="G14" s="699"/>
      <c r="H14" s="699"/>
      <c r="I14" s="699"/>
      <c r="J14" s="699"/>
      <c r="K14" s="699"/>
      <c r="L14" s="699"/>
      <c r="M14" s="699">
        <v>2.8949430000000001E-3</v>
      </c>
      <c r="N14" s="699">
        <v>4.0549546999999998E-2</v>
      </c>
      <c r="O14" s="699">
        <v>0.33455399800000002</v>
      </c>
      <c r="P14" s="699">
        <v>0.38430829599999999</v>
      </c>
      <c r="Q14" s="699">
        <v>0.149872175</v>
      </c>
      <c r="R14" s="699">
        <v>0.37868645500000003</v>
      </c>
      <c r="S14" s="699">
        <v>1.1890650279999999</v>
      </c>
      <c r="T14" s="699">
        <v>0.22940588100000001</v>
      </c>
      <c r="U14" s="699">
        <v>2.5349384999999999E-2</v>
      </c>
      <c r="V14" s="699">
        <v>6.7453999999999995E-5</v>
      </c>
      <c r="W14" s="699">
        <v>3.0008499999999996E-4</v>
      </c>
      <c r="X14" s="699">
        <v>0</v>
      </c>
      <c r="Y14" s="699">
        <v>0</v>
      </c>
      <c r="AB14" s="17" t="s">
        <v>2940</v>
      </c>
    </row>
    <row r="15" spans="1:28" ht="18" customHeight="1">
      <c r="A15" s="247" t="s">
        <v>430</v>
      </c>
      <c r="B15" s="699">
        <v>0</v>
      </c>
      <c r="C15" s="699">
        <v>0</v>
      </c>
      <c r="D15" s="699">
        <v>0</v>
      </c>
      <c r="E15" s="699">
        <v>6.5470160750000002</v>
      </c>
      <c r="F15" s="699">
        <v>13.039932791</v>
      </c>
      <c r="G15" s="699">
        <v>13.073835025000001</v>
      </c>
      <c r="H15" s="699">
        <v>47.162283498000001</v>
      </c>
      <c r="I15" s="699">
        <v>51.049767150999998</v>
      </c>
      <c r="J15" s="699">
        <v>92.367943849000014</v>
      </c>
      <c r="K15" s="699">
        <v>69.546501317999997</v>
      </c>
      <c r="L15" s="699">
        <v>69.282652941999999</v>
      </c>
      <c r="M15" s="699">
        <v>97.520342092999996</v>
      </c>
      <c r="N15" s="699">
        <v>101.543818536</v>
      </c>
      <c r="O15" s="699">
        <v>146.415766604</v>
      </c>
      <c r="P15" s="699">
        <v>104.66071634399999</v>
      </c>
      <c r="Q15" s="699">
        <v>128.363019689</v>
      </c>
      <c r="R15" s="699">
        <v>81.18100023800001</v>
      </c>
      <c r="S15" s="699">
        <v>115.12587723999999</v>
      </c>
      <c r="T15" s="699">
        <v>156.223631442</v>
      </c>
      <c r="U15" s="699">
        <v>195.46032754199999</v>
      </c>
      <c r="V15" s="699">
        <v>154.16042625999998</v>
      </c>
      <c r="W15" s="699">
        <v>218.54880010299999</v>
      </c>
      <c r="X15" s="699">
        <v>328.245557061</v>
      </c>
      <c r="Y15" s="699">
        <v>199.21074317399999</v>
      </c>
      <c r="AB15" s="17" t="s">
        <v>2940</v>
      </c>
    </row>
    <row r="16" spans="1:28" ht="18" customHeight="1">
      <c r="A16" s="247" t="s">
        <v>482</v>
      </c>
      <c r="B16" s="699">
        <v>2.4277644000000001E-2</v>
      </c>
      <c r="C16" s="699">
        <v>0.42749520099999999</v>
      </c>
      <c r="D16" s="699">
        <v>6.0392311000000004E-2</v>
      </c>
      <c r="E16" s="699">
        <v>1.3707875190000001</v>
      </c>
      <c r="F16" s="699">
        <v>0.44501111800000004</v>
      </c>
      <c r="G16" s="699">
        <v>0.73980533500000001</v>
      </c>
      <c r="H16" s="699">
        <v>1.735397141</v>
      </c>
      <c r="I16" s="699">
        <v>3.3496018350000001</v>
      </c>
      <c r="J16" s="699">
        <v>5.0498434310000002</v>
      </c>
      <c r="K16" s="699">
        <v>5.4398992529999992</v>
      </c>
      <c r="L16" s="699">
        <v>4.483339934</v>
      </c>
      <c r="M16" s="699">
        <v>1.4201557549999999</v>
      </c>
      <c r="N16" s="699">
        <v>1.752734308</v>
      </c>
      <c r="O16" s="699">
        <v>1.4076778799999998</v>
      </c>
      <c r="P16" s="699">
        <v>30.862332861000002</v>
      </c>
      <c r="Q16" s="699">
        <v>0.56422871299999999</v>
      </c>
      <c r="R16" s="699">
        <v>0.66709155500000006</v>
      </c>
      <c r="S16" s="699">
        <v>0.83830752399999997</v>
      </c>
      <c r="T16" s="699">
        <v>0.23699567399999999</v>
      </c>
      <c r="U16" s="699">
        <v>0.11585503799999999</v>
      </c>
      <c r="V16" s="699">
        <v>4.9436690999999998E-2</v>
      </c>
      <c r="W16" s="699">
        <v>0.44702296800000002</v>
      </c>
      <c r="X16" s="699">
        <v>6.4211142999999998E-2</v>
      </c>
      <c r="Y16" s="699">
        <v>9.5832341000000001E-2</v>
      </c>
      <c r="AB16" s="17" t="s">
        <v>2940</v>
      </c>
    </row>
    <row r="17" spans="1:28" ht="18" customHeight="1">
      <c r="A17" s="247" t="s">
        <v>11</v>
      </c>
      <c r="B17" s="699">
        <v>1.4218794E-2</v>
      </c>
      <c r="C17" s="699">
        <v>1.9574820999999999E-2</v>
      </c>
      <c r="D17" s="699">
        <v>1.442547E-3</v>
      </c>
      <c r="E17" s="699">
        <v>4.0661430000000004E-3</v>
      </c>
      <c r="F17" s="699">
        <v>8.0066340999999999E-2</v>
      </c>
      <c r="G17" s="699">
        <v>0.151547395</v>
      </c>
      <c r="H17" s="699">
        <v>0.20767919300000001</v>
      </c>
      <c r="I17" s="699">
        <v>0.85512129400000003</v>
      </c>
      <c r="J17" s="699">
        <v>0.88184484199999991</v>
      </c>
      <c r="K17" s="699">
        <v>1.5424882559999999</v>
      </c>
      <c r="L17" s="699">
        <v>1.38282276</v>
      </c>
      <c r="M17" s="699">
        <v>1.3655229150000001</v>
      </c>
      <c r="N17" s="699">
        <v>1.8152886079999999</v>
      </c>
      <c r="O17" s="699">
        <v>0.76486974800000007</v>
      </c>
      <c r="P17" s="699">
        <v>0.5352391580000001</v>
      </c>
      <c r="Q17" s="699">
        <v>0.23716051199999999</v>
      </c>
      <c r="R17" s="699">
        <v>0.32226761599999998</v>
      </c>
      <c r="S17" s="699">
        <v>0.36366647999999996</v>
      </c>
      <c r="T17" s="699">
        <v>0.13388370999999999</v>
      </c>
      <c r="U17" s="699">
        <v>1.8055885249999999</v>
      </c>
      <c r="V17" s="699">
        <v>8.4017508000000005E-2</v>
      </c>
      <c r="W17" s="699">
        <v>0.18246448499999998</v>
      </c>
      <c r="X17" s="699">
        <v>0.34321527600000001</v>
      </c>
      <c r="Y17" s="699">
        <v>0.176663973</v>
      </c>
      <c r="AB17" s="17" t="s">
        <v>2940</v>
      </c>
    </row>
    <row r="18" spans="1:28" ht="18" customHeight="1">
      <c r="A18" s="247" t="s">
        <v>10</v>
      </c>
      <c r="B18" s="699">
        <v>0</v>
      </c>
      <c r="C18" s="699">
        <v>3.3698552999999999E-2</v>
      </c>
      <c r="D18" s="699">
        <v>4.2846739999999996E-3</v>
      </c>
      <c r="E18" s="699">
        <v>1.1954454999999999E-2</v>
      </c>
      <c r="F18" s="699"/>
      <c r="G18" s="699">
        <v>3.3474999999999998E-4</v>
      </c>
      <c r="H18" s="699"/>
      <c r="I18" s="699">
        <v>1.6307357000000001E-2</v>
      </c>
      <c r="J18" s="699">
        <v>6.5306091999999996E-2</v>
      </c>
      <c r="K18" s="699">
        <v>3.2019163000000003E-2</v>
      </c>
      <c r="L18" s="699">
        <v>1.0381567999999999E-2</v>
      </c>
      <c r="M18" s="699">
        <v>5.9199940999999999E-2</v>
      </c>
      <c r="N18" s="699">
        <v>0</v>
      </c>
      <c r="O18" s="699">
        <v>0.110268509</v>
      </c>
      <c r="P18" s="699">
        <v>5.0686530000000002E-3</v>
      </c>
      <c r="Q18" s="699">
        <v>2.8764200000000001E-4</v>
      </c>
      <c r="R18" s="699">
        <v>3.7355479999999996E-3</v>
      </c>
      <c r="S18" s="699">
        <v>3.8575599999999996E-4</v>
      </c>
      <c r="T18" s="699">
        <v>3.6639499999999999E-4</v>
      </c>
      <c r="U18" s="699">
        <v>1.54501E-4</v>
      </c>
      <c r="V18" s="699">
        <v>1.2900200000000002E-4</v>
      </c>
      <c r="W18" s="699">
        <v>1.453803E-3</v>
      </c>
      <c r="X18" s="699">
        <v>7.4800000000000004E-6</v>
      </c>
      <c r="Y18" s="699">
        <v>9.4839999999999993E-6</v>
      </c>
      <c r="AB18" s="17" t="s">
        <v>2940</v>
      </c>
    </row>
    <row r="19" spans="1:28" ht="18" customHeight="1">
      <c r="A19" s="247" t="s">
        <v>9</v>
      </c>
      <c r="B19" s="699">
        <v>0.115298077</v>
      </c>
      <c r="C19" s="699">
        <v>5.9044091999999999E-2</v>
      </c>
      <c r="D19" s="699">
        <v>1.5013895000000001E-2</v>
      </c>
      <c r="E19" s="699">
        <v>9.3055487999999992E-2</v>
      </c>
      <c r="F19" s="699">
        <v>0.114276503</v>
      </c>
      <c r="G19" s="699">
        <v>0.17042447599999999</v>
      </c>
      <c r="H19" s="699">
        <v>0.29121030999999997</v>
      </c>
      <c r="I19" s="699">
        <v>0.41177303700000001</v>
      </c>
      <c r="J19" s="699">
        <v>1.06492695</v>
      </c>
      <c r="K19" s="699">
        <v>3.5991159589999997</v>
      </c>
      <c r="L19" s="699">
        <v>22.752023633</v>
      </c>
      <c r="M19" s="699">
        <v>2.5197894019999998</v>
      </c>
      <c r="N19" s="699">
        <v>2.768995485</v>
      </c>
      <c r="O19" s="699">
        <v>10.028321803999999</v>
      </c>
      <c r="P19" s="699">
        <v>1.822490427</v>
      </c>
      <c r="Q19" s="699">
        <v>0.62496976000000004</v>
      </c>
      <c r="R19" s="699">
        <v>0.61145726100000009</v>
      </c>
      <c r="S19" s="699">
        <v>0.73075014699999996</v>
      </c>
      <c r="T19" s="699">
        <v>1.9061607919999999</v>
      </c>
      <c r="U19" s="699">
        <v>1.3021095630000001</v>
      </c>
      <c r="V19" s="699">
        <v>2.8332398240000001</v>
      </c>
      <c r="W19" s="699">
        <v>1.9491880689999999</v>
      </c>
      <c r="X19" s="699">
        <v>1.939093848</v>
      </c>
      <c r="Y19" s="699">
        <v>4.2139850810000006</v>
      </c>
      <c r="AB19" s="17" t="s">
        <v>2940</v>
      </c>
    </row>
    <row r="20" spans="1:28" ht="18" customHeight="1">
      <c r="A20" s="247" t="s">
        <v>8</v>
      </c>
      <c r="B20" s="699">
        <v>0.22630242</v>
      </c>
      <c r="C20" s="699">
        <v>0.28885345400000001</v>
      </c>
      <c r="D20" s="699">
        <v>0.64990655399999997</v>
      </c>
      <c r="E20" s="699">
        <v>0.74427907400000004</v>
      </c>
      <c r="F20" s="699">
        <v>0.65156826400000001</v>
      </c>
      <c r="G20" s="699">
        <v>0.34735490600000002</v>
      </c>
      <c r="H20" s="699">
        <v>0.15477532099999999</v>
      </c>
      <c r="I20" s="699">
        <v>0.21993538500000001</v>
      </c>
      <c r="J20" s="699">
        <v>2.9101250809999999</v>
      </c>
      <c r="K20" s="699">
        <v>1.0834690339999999</v>
      </c>
      <c r="L20" s="699">
        <v>0.77723628500000008</v>
      </c>
      <c r="M20" s="699">
        <v>1.684972175</v>
      </c>
      <c r="N20" s="699">
        <v>0.61460137000000004</v>
      </c>
      <c r="O20" s="699">
        <v>1.002213826</v>
      </c>
      <c r="P20" s="699">
        <v>1.2693175589999999</v>
      </c>
      <c r="Q20" s="699">
        <v>2.8379041140000001</v>
      </c>
      <c r="R20" s="699">
        <v>1.9394134539999999</v>
      </c>
      <c r="S20" s="699">
        <v>0.82928311300000002</v>
      </c>
      <c r="T20" s="699">
        <v>1.391193364</v>
      </c>
      <c r="U20" s="699">
        <v>1.2459510889999998</v>
      </c>
      <c r="V20" s="699">
        <v>0.86175100300000007</v>
      </c>
      <c r="W20" s="699">
        <v>1.0623971540000001</v>
      </c>
      <c r="X20" s="699">
        <v>2.2433835699999998</v>
      </c>
      <c r="Y20" s="699">
        <v>3.253738019</v>
      </c>
      <c r="AB20" s="17" t="s">
        <v>2940</v>
      </c>
    </row>
    <row r="21" spans="1:28" ht="18" customHeight="1">
      <c r="A21" s="247" t="s">
        <v>6</v>
      </c>
      <c r="B21" s="699">
        <v>1.397805819</v>
      </c>
      <c r="C21" s="699">
        <v>1.5342972350000001</v>
      </c>
      <c r="D21" s="699">
        <v>1.3864076669999998</v>
      </c>
      <c r="E21" s="699">
        <v>3.128476665</v>
      </c>
      <c r="F21" s="699">
        <v>10.438613434000001</v>
      </c>
      <c r="G21" s="699">
        <v>18.743427228000002</v>
      </c>
      <c r="H21" s="699">
        <v>19.740836206000001</v>
      </c>
      <c r="I21" s="699">
        <v>14.820935990000001</v>
      </c>
      <c r="J21" s="699">
        <v>19.855661002000002</v>
      </c>
      <c r="K21" s="699">
        <v>14.934115816</v>
      </c>
      <c r="L21" s="699">
        <v>14.990656912</v>
      </c>
      <c r="M21" s="699">
        <v>34.464297773999995</v>
      </c>
      <c r="N21" s="699">
        <v>34.404613126000001</v>
      </c>
      <c r="O21" s="699">
        <v>66.080250159999991</v>
      </c>
      <c r="P21" s="699">
        <v>54.242499497000004</v>
      </c>
      <c r="Q21" s="699">
        <v>27.070700741</v>
      </c>
      <c r="R21" s="699">
        <v>39.715905490000004</v>
      </c>
      <c r="S21" s="699">
        <v>19.713440496</v>
      </c>
      <c r="T21" s="699">
        <v>25.723566642999998</v>
      </c>
      <c r="U21" s="699">
        <v>27.550852495000001</v>
      </c>
      <c r="V21" s="699">
        <v>30.631938967</v>
      </c>
      <c r="W21" s="699">
        <v>40.395019321999996</v>
      </c>
      <c r="X21" s="699">
        <v>57.489417508000002</v>
      </c>
      <c r="Y21" s="699">
        <v>49.216018904000002</v>
      </c>
      <c r="AB21" s="17" t="s">
        <v>2940</v>
      </c>
    </row>
    <row r="22" spans="1:28" ht="18" customHeight="1">
      <c r="A22" s="247" t="s">
        <v>4</v>
      </c>
      <c r="B22" s="699">
        <v>1.5589549999999999E-2</v>
      </c>
      <c r="C22" s="699">
        <v>2.4740689999999997E-3</v>
      </c>
      <c r="D22" s="699">
        <v>0.120925644</v>
      </c>
      <c r="E22" s="699">
        <v>0.42958305899999999</v>
      </c>
      <c r="F22" s="699">
        <v>0.109094282</v>
      </c>
      <c r="G22" s="699">
        <v>0.13099390299999999</v>
      </c>
      <c r="H22" s="699">
        <v>9.6865099999999995E-4</v>
      </c>
      <c r="I22" s="699">
        <v>4.3157478999999999E-2</v>
      </c>
      <c r="J22" s="699">
        <v>1.027176E-2</v>
      </c>
      <c r="K22" s="699">
        <v>0.31411802299999997</v>
      </c>
      <c r="L22" s="699">
        <v>5.3765159850000002</v>
      </c>
      <c r="M22" s="699">
        <v>0.85885376300000005</v>
      </c>
      <c r="N22" s="699">
        <v>5.0949599999999999E-3</v>
      </c>
      <c r="O22" s="699">
        <v>6.1039999999999998E-5</v>
      </c>
      <c r="P22" s="699">
        <v>0.35116370299999999</v>
      </c>
      <c r="Q22" s="699">
        <v>0.82887812999999999</v>
      </c>
      <c r="R22" s="699">
        <v>0.43235937300000005</v>
      </c>
      <c r="S22" s="699">
        <v>0.47587927299999999</v>
      </c>
      <c r="T22" s="699">
        <v>0.48666396999999995</v>
      </c>
      <c r="U22" s="699">
        <v>0.71479223699999994</v>
      </c>
      <c r="V22" s="699">
        <v>1.0166797990000001</v>
      </c>
      <c r="W22" s="699">
        <v>0.899025085</v>
      </c>
      <c r="X22" s="699">
        <v>1.010675709</v>
      </c>
      <c r="Y22" s="699">
        <v>0.16896783799999998</v>
      </c>
      <c r="AB22" s="17" t="s">
        <v>2940</v>
      </c>
    </row>
    <row r="23" spans="1:28" ht="18" customHeight="1">
      <c r="A23" s="247" t="s">
        <v>3</v>
      </c>
      <c r="B23" s="699">
        <v>340.75770797799998</v>
      </c>
      <c r="C23" s="699">
        <v>286.93005584700001</v>
      </c>
      <c r="D23" s="699">
        <v>335.52056867900001</v>
      </c>
      <c r="E23" s="699">
        <v>445.73414086299999</v>
      </c>
      <c r="F23" s="699">
        <v>732.66852138399997</v>
      </c>
      <c r="G23" s="699">
        <v>721.58460753199995</v>
      </c>
      <c r="H23" s="699">
        <v>874.28847652600007</v>
      </c>
      <c r="I23" s="699">
        <v>1273.517408982</v>
      </c>
      <c r="J23" s="699">
        <v>1578.9970783929998</v>
      </c>
      <c r="K23" s="699">
        <v>2000.4199878020002</v>
      </c>
      <c r="L23" s="699">
        <v>1702.3954079119999</v>
      </c>
      <c r="M23" s="699">
        <v>1717.7406449349999</v>
      </c>
      <c r="N23" s="699">
        <v>937.08428141700006</v>
      </c>
      <c r="O23" s="699">
        <v>1138.319959056</v>
      </c>
      <c r="P23" s="699">
        <v>687.651820649</v>
      </c>
      <c r="Q23" s="699">
        <v>657.05589760999999</v>
      </c>
      <c r="R23" s="699">
        <v>415.468250216</v>
      </c>
      <c r="S23" s="699">
        <v>612.57125386300004</v>
      </c>
      <c r="T23" s="699">
        <v>697.75231063699994</v>
      </c>
      <c r="U23" s="699">
        <v>644.90336433899995</v>
      </c>
      <c r="V23" s="699">
        <v>367.79735035399995</v>
      </c>
      <c r="W23" s="699">
        <v>476.30635564600004</v>
      </c>
      <c r="X23" s="699">
        <v>594.19144853800003</v>
      </c>
      <c r="Y23" s="699">
        <v>523.41546439499996</v>
      </c>
      <c r="AB23" s="17" t="s">
        <v>2940</v>
      </c>
    </row>
    <row r="24" spans="1:28" s="40" customFormat="1" ht="18" customHeight="1">
      <c r="A24" s="247" t="s">
        <v>431</v>
      </c>
      <c r="B24" s="699">
        <v>0.21734757099999999</v>
      </c>
      <c r="C24" s="699">
        <v>0.20779209400000001</v>
      </c>
      <c r="D24" s="699">
        <v>0.35974435999999999</v>
      </c>
      <c r="E24" s="699">
        <v>0.75786630899999996</v>
      </c>
      <c r="F24" s="699">
        <v>0.66569304099999993</v>
      </c>
      <c r="G24" s="699">
        <v>0.68509125199999998</v>
      </c>
      <c r="H24" s="699">
        <v>1.0074412669999999</v>
      </c>
      <c r="I24" s="699">
        <v>0.70812222800000002</v>
      </c>
      <c r="J24" s="699">
        <v>3.5942124089999998</v>
      </c>
      <c r="K24" s="699">
        <v>2.9403944260000001</v>
      </c>
      <c r="L24" s="699">
        <v>1.545460176</v>
      </c>
      <c r="M24" s="699">
        <v>1.242764502</v>
      </c>
      <c r="N24" s="699">
        <v>73.724838462999998</v>
      </c>
      <c r="O24" s="699">
        <v>6.2914300429999992</v>
      </c>
      <c r="P24" s="699">
        <v>1.8979210049999999</v>
      </c>
      <c r="Q24" s="699">
        <v>4.5622357980000006</v>
      </c>
      <c r="R24" s="699">
        <v>2.5953369199999998</v>
      </c>
      <c r="S24" s="699">
        <v>0.313231643</v>
      </c>
      <c r="T24" s="699">
        <v>3.310980679</v>
      </c>
      <c r="U24" s="699">
        <v>0.487925895</v>
      </c>
      <c r="V24" s="699">
        <v>0.49131169000000002</v>
      </c>
      <c r="W24" s="699">
        <v>2.20054587</v>
      </c>
      <c r="X24" s="699">
        <v>1.949200901</v>
      </c>
      <c r="Y24" s="699">
        <v>3.0635967629999996</v>
      </c>
      <c r="AB24" s="17" t="s">
        <v>2940</v>
      </c>
    </row>
    <row r="25" spans="1:28" ht="18" customHeight="1">
      <c r="A25" s="247" t="s">
        <v>1</v>
      </c>
      <c r="B25" s="699">
        <v>1.2226033949999999</v>
      </c>
      <c r="C25" s="699">
        <v>1.0620293379999999</v>
      </c>
      <c r="D25" s="699">
        <v>2.5447916570000002</v>
      </c>
      <c r="E25" s="699">
        <v>6.3996855259999998</v>
      </c>
      <c r="F25" s="699">
        <v>10.169941445000001</v>
      </c>
      <c r="G25" s="699">
        <v>13.445056215999999</v>
      </c>
      <c r="H25" s="699">
        <v>17.447149921999998</v>
      </c>
      <c r="I25" s="699">
        <v>34.746499995999997</v>
      </c>
      <c r="J25" s="699">
        <v>56.081212873999995</v>
      </c>
      <c r="K25" s="699">
        <v>62.401798665999998</v>
      </c>
      <c r="L25" s="699">
        <v>44.637724016</v>
      </c>
      <c r="M25" s="699">
        <v>45.849227808999999</v>
      </c>
      <c r="N25" s="699">
        <v>78.876719143999992</v>
      </c>
      <c r="O25" s="699">
        <v>115.17022576100001</v>
      </c>
      <c r="P25" s="699">
        <v>167.49374354</v>
      </c>
      <c r="Q25" s="699">
        <v>190.00835880700001</v>
      </c>
      <c r="R25" s="699">
        <v>308.03817823000003</v>
      </c>
      <c r="S25" s="699">
        <v>187.73097084299999</v>
      </c>
      <c r="T25" s="699">
        <v>263.799625773</v>
      </c>
      <c r="U25" s="699">
        <v>243.93972914700001</v>
      </c>
      <c r="V25" s="699">
        <v>239.42813497999998</v>
      </c>
      <c r="W25" s="699">
        <v>332.72050488399998</v>
      </c>
      <c r="X25" s="699">
        <v>453.87411318300002</v>
      </c>
      <c r="Y25" s="699">
        <v>494.643809508</v>
      </c>
      <c r="AB25" s="17" t="s">
        <v>2940</v>
      </c>
    </row>
    <row r="26" spans="1:28" ht="18" customHeight="1">
      <c r="A26" s="247" t="s">
        <v>23</v>
      </c>
      <c r="B26" s="699">
        <v>4.0930754059999996</v>
      </c>
      <c r="C26" s="699">
        <v>3.9942261910000001</v>
      </c>
      <c r="D26" s="699">
        <v>0.88830829599999994</v>
      </c>
      <c r="E26" s="699">
        <v>3.6811312940000001</v>
      </c>
      <c r="F26" s="699">
        <v>4.0405115729999999</v>
      </c>
      <c r="G26" s="699">
        <v>5.2977292130000002</v>
      </c>
      <c r="H26" s="699">
        <v>5.3749798880000004</v>
      </c>
      <c r="I26" s="699">
        <v>5.255650481</v>
      </c>
      <c r="J26" s="699">
        <v>7.4591535159999998</v>
      </c>
      <c r="K26" s="699">
        <v>10.966567196</v>
      </c>
      <c r="L26" s="699">
        <v>13.991134884999999</v>
      </c>
      <c r="M26" s="699">
        <v>15.096250212999999</v>
      </c>
      <c r="N26" s="699">
        <v>44.547967372000002</v>
      </c>
      <c r="O26" s="699">
        <v>48.600750670000004</v>
      </c>
      <c r="P26" s="699">
        <v>34.520559737999996</v>
      </c>
      <c r="Q26" s="699">
        <v>22.944662304000001</v>
      </c>
      <c r="R26" s="699">
        <v>18.629216109000001</v>
      </c>
      <c r="S26" s="699">
        <v>21.230113638999999</v>
      </c>
      <c r="T26" s="699">
        <v>20.916241975000002</v>
      </c>
      <c r="U26" s="699">
        <v>16.390614527</v>
      </c>
      <c r="V26" s="699">
        <v>22.143901068999998</v>
      </c>
      <c r="W26" s="699">
        <v>37.935618554999998</v>
      </c>
      <c r="X26" s="699">
        <v>54.261759146999999</v>
      </c>
      <c r="Y26" s="699">
        <v>61.714274089</v>
      </c>
      <c r="AB26" s="17" t="s">
        <v>2940</v>
      </c>
    </row>
    <row r="27" spans="1:28" ht="18" customHeight="1">
      <c r="A27" s="245"/>
      <c r="B27" s="559"/>
      <c r="C27" s="559"/>
      <c r="D27" s="559"/>
      <c r="E27" s="559"/>
      <c r="F27" s="559"/>
      <c r="G27" s="559"/>
      <c r="H27" s="559"/>
      <c r="I27" s="559"/>
      <c r="J27" s="559"/>
      <c r="K27" s="559"/>
      <c r="L27" s="559"/>
      <c r="M27" s="559"/>
      <c r="N27" s="559"/>
      <c r="O27" s="559"/>
      <c r="P27" s="559"/>
      <c r="Q27" s="559"/>
      <c r="R27" s="559"/>
      <c r="S27" s="559"/>
      <c r="T27" s="559"/>
      <c r="U27" s="559"/>
      <c r="V27" s="286"/>
      <c r="W27" s="286"/>
      <c r="X27" s="699"/>
      <c r="Y27" s="699"/>
      <c r="AB27" s="17" t="s">
        <v>2940</v>
      </c>
    </row>
    <row r="28" spans="1:28" ht="18" customHeight="1">
      <c r="A28" s="246" t="s">
        <v>432</v>
      </c>
      <c r="B28" s="699">
        <v>1239.9595907070002</v>
      </c>
      <c r="C28" s="699">
        <v>1083.0691144620002</v>
      </c>
      <c r="D28" s="699">
        <v>990.11468335100005</v>
      </c>
      <c r="E28" s="699">
        <v>1850.5339942530002</v>
      </c>
      <c r="F28" s="699">
        <v>2494.726492241</v>
      </c>
      <c r="G28" s="699">
        <v>2036.7492774469999</v>
      </c>
      <c r="H28" s="699">
        <v>2525.4489672480004</v>
      </c>
      <c r="I28" s="699">
        <v>3493.8938255590001</v>
      </c>
      <c r="J28" s="699">
        <v>3595.4297922619994</v>
      </c>
      <c r="K28" s="699">
        <v>4536.6608381269998</v>
      </c>
      <c r="L28" s="699">
        <v>4696.1842026389995</v>
      </c>
      <c r="M28" s="699">
        <v>5136.3496558739998</v>
      </c>
      <c r="N28" s="699">
        <v>5452.952983991001</v>
      </c>
      <c r="O28" s="699">
        <v>5160.0443316009996</v>
      </c>
      <c r="P28" s="699">
        <v>5308.3542706559992</v>
      </c>
      <c r="Q28" s="699">
        <v>5565.0706208150004</v>
      </c>
      <c r="R28" s="699">
        <v>4555.5897804489996</v>
      </c>
      <c r="S28" s="699">
        <v>4391.3462401570005</v>
      </c>
      <c r="T28" s="699">
        <v>5614.8272701639999</v>
      </c>
      <c r="U28" s="699">
        <v>4970.069220116</v>
      </c>
      <c r="V28" s="699">
        <v>4327.7721800609997</v>
      </c>
      <c r="W28" s="699">
        <v>5461.0769953239997</v>
      </c>
      <c r="X28" s="699">
        <v>3337.5111143569993</v>
      </c>
      <c r="Y28" s="699">
        <v>3051.3220691160004</v>
      </c>
      <c r="AB28" s="17" t="s">
        <v>2940</v>
      </c>
    </row>
    <row r="29" spans="1:28" ht="18" customHeight="1">
      <c r="A29" s="247" t="s">
        <v>13</v>
      </c>
      <c r="B29" s="699">
        <v>2.035010679</v>
      </c>
      <c r="C29" s="699">
        <v>1.319635592</v>
      </c>
      <c r="D29" s="699">
        <v>2.531515695</v>
      </c>
      <c r="E29" s="699">
        <v>1.3878672409999999</v>
      </c>
      <c r="F29" s="699">
        <v>3.1610519720000001</v>
      </c>
      <c r="G29" s="699">
        <v>3.5094541579999996</v>
      </c>
      <c r="H29" s="699">
        <v>1.4902795200000001</v>
      </c>
      <c r="I29" s="699">
        <v>2.8344067760000002</v>
      </c>
      <c r="J29" s="699">
        <v>5.2263344089999997</v>
      </c>
      <c r="K29" s="699">
        <v>8.5404209099999999</v>
      </c>
      <c r="L29" s="699">
        <v>5.2886519820000002</v>
      </c>
      <c r="M29" s="699">
        <v>7.6145046299999999</v>
      </c>
      <c r="N29" s="699">
        <v>3.888927507</v>
      </c>
      <c r="O29" s="699">
        <v>3.6125845759999997</v>
      </c>
      <c r="P29" s="699">
        <v>12.729296559</v>
      </c>
      <c r="Q29" s="699">
        <v>35.971354284</v>
      </c>
      <c r="R29" s="699">
        <v>5.333388061</v>
      </c>
      <c r="S29" s="699">
        <v>3.320839544</v>
      </c>
      <c r="T29" s="699">
        <v>2.5207668760000002</v>
      </c>
      <c r="U29" s="699">
        <v>1.1734716590000001</v>
      </c>
      <c r="V29" s="699">
        <v>2.9607959840000002</v>
      </c>
      <c r="W29" s="699">
        <v>10.211530054999999</v>
      </c>
      <c r="X29" s="699">
        <v>12.024848741</v>
      </c>
      <c r="Y29" s="699">
        <v>11.832616246999999</v>
      </c>
      <c r="AB29" s="17" t="s">
        <v>2940</v>
      </c>
    </row>
    <row r="30" spans="1:28" ht="18" customHeight="1">
      <c r="A30" s="247" t="s">
        <v>12</v>
      </c>
      <c r="B30" s="699">
        <v>3.850009177</v>
      </c>
      <c r="C30" s="699">
        <v>2.2530593050000003</v>
      </c>
      <c r="D30" s="699">
        <v>2.0703815950000002</v>
      </c>
      <c r="E30" s="699">
        <v>4.6384462439999998</v>
      </c>
      <c r="F30" s="699">
        <v>7.0223734129999995</v>
      </c>
      <c r="G30" s="699">
        <v>7.2509107769999996</v>
      </c>
      <c r="H30" s="699">
        <v>6.7388059670000002</v>
      </c>
      <c r="I30" s="699">
        <v>10.612819791</v>
      </c>
      <c r="J30" s="699">
        <v>20.544151401999997</v>
      </c>
      <c r="K30" s="699">
        <v>38.070049034</v>
      </c>
      <c r="L30" s="699">
        <v>21.856585879000001</v>
      </c>
      <c r="M30" s="699">
        <v>32.287012693000001</v>
      </c>
      <c r="N30" s="699">
        <v>111.540098243</v>
      </c>
      <c r="O30" s="699">
        <v>200.63773066600001</v>
      </c>
      <c r="P30" s="699">
        <v>177.82726955199999</v>
      </c>
      <c r="Q30" s="699">
        <v>185.34881123</v>
      </c>
      <c r="R30" s="699">
        <v>452.05713489300001</v>
      </c>
      <c r="S30" s="699">
        <v>409.54969390600002</v>
      </c>
      <c r="T30" s="699">
        <v>342.24350985699999</v>
      </c>
      <c r="U30" s="699">
        <v>192.65457074700001</v>
      </c>
      <c r="V30" s="699">
        <v>61.894347715000002</v>
      </c>
      <c r="W30" s="699">
        <v>78.949724444000012</v>
      </c>
      <c r="X30" s="699">
        <v>52.769747612000003</v>
      </c>
      <c r="Y30" s="699">
        <v>21.262835082999999</v>
      </c>
      <c r="AB30" s="17" t="s">
        <v>2940</v>
      </c>
    </row>
    <row r="31" spans="1:28" ht="18" customHeight="1">
      <c r="A31" s="247" t="s">
        <v>483</v>
      </c>
      <c r="B31" s="699"/>
      <c r="C31" s="699"/>
      <c r="D31" s="699"/>
      <c r="E31" s="699"/>
      <c r="F31" s="699"/>
      <c r="G31" s="699"/>
      <c r="H31" s="699"/>
      <c r="I31" s="699"/>
      <c r="J31" s="699"/>
      <c r="K31" s="699"/>
      <c r="L31" s="699"/>
      <c r="M31" s="699"/>
      <c r="N31" s="699">
        <v>4.1967360999999995E-2</v>
      </c>
      <c r="O31" s="699">
        <v>3.3973999999999997E-5</v>
      </c>
      <c r="P31" s="699">
        <v>0</v>
      </c>
      <c r="Q31" s="699">
        <v>0</v>
      </c>
      <c r="R31" s="699">
        <v>0</v>
      </c>
      <c r="S31" s="699">
        <v>9.3066767000000009E-2</v>
      </c>
      <c r="T31" s="699">
        <v>3.3830419999999997E-3</v>
      </c>
      <c r="U31" s="699">
        <v>0</v>
      </c>
      <c r="V31" s="699">
        <v>0</v>
      </c>
      <c r="W31" s="699">
        <v>0</v>
      </c>
      <c r="X31" s="699">
        <v>8.2718000000000003E-5</v>
      </c>
      <c r="Y31" s="699">
        <v>1.2509699999999998E-4</v>
      </c>
      <c r="AB31" s="17" t="s">
        <v>2940</v>
      </c>
    </row>
    <row r="32" spans="1:28" ht="18" customHeight="1">
      <c r="A32" s="247" t="s">
        <v>430</v>
      </c>
      <c r="B32" s="699">
        <v>0</v>
      </c>
      <c r="C32" s="699">
        <v>0</v>
      </c>
      <c r="D32" s="699">
        <v>0</v>
      </c>
      <c r="E32" s="699">
        <v>0.70284870700000002</v>
      </c>
      <c r="F32" s="699">
        <v>1.7473056000000001E-2</v>
      </c>
      <c r="G32" s="699">
        <v>6.4186624740000005</v>
      </c>
      <c r="H32" s="699">
        <v>0.66646564200000002</v>
      </c>
      <c r="I32" s="699">
        <v>9.9300211999999999E-2</v>
      </c>
      <c r="J32" s="699">
        <v>8.7048613629999991</v>
      </c>
      <c r="K32" s="699">
        <v>1.2396995669999999</v>
      </c>
      <c r="L32" s="699">
        <v>0.15240387700000002</v>
      </c>
      <c r="M32" s="699">
        <v>2.620096921</v>
      </c>
      <c r="N32" s="699">
        <v>1.4964905130000001</v>
      </c>
      <c r="O32" s="699">
        <v>20.160889584</v>
      </c>
      <c r="P32" s="699">
        <v>219.73989992699998</v>
      </c>
      <c r="Q32" s="699">
        <v>146.815999334</v>
      </c>
      <c r="R32" s="699">
        <v>21.012853412000002</v>
      </c>
      <c r="S32" s="699">
        <v>2.4339242469999998</v>
      </c>
      <c r="T32" s="699">
        <v>10.095653071000001</v>
      </c>
      <c r="U32" s="699">
        <v>124.46184637100001</v>
      </c>
      <c r="V32" s="699">
        <v>376.48731280599998</v>
      </c>
      <c r="W32" s="699">
        <v>735.40865714500001</v>
      </c>
      <c r="X32" s="699">
        <v>123.401778428</v>
      </c>
      <c r="Y32" s="699">
        <v>59.146975564000002</v>
      </c>
      <c r="AB32" s="17" t="s">
        <v>2940</v>
      </c>
    </row>
    <row r="33" spans="1:28" ht="18" customHeight="1">
      <c r="A33" s="247" t="s">
        <v>482</v>
      </c>
      <c r="B33" s="699">
        <v>0.54363112499999999</v>
      </c>
      <c r="C33" s="699">
        <v>3.0981024000000003E-2</v>
      </c>
      <c r="D33" s="699">
        <v>2.7891283999999999E-2</v>
      </c>
      <c r="E33" s="699">
        <v>1.9672995519999998</v>
      </c>
      <c r="F33" s="699">
        <v>7.4289481749999995</v>
      </c>
      <c r="G33" s="699">
        <v>3.0499889609999999</v>
      </c>
      <c r="H33" s="699">
        <v>5.6938150480000003</v>
      </c>
      <c r="I33" s="699">
        <v>9.8225323230000008</v>
      </c>
      <c r="J33" s="699">
        <v>10.106311760000001</v>
      </c>
      <c r="K33" s="699">
        <v>15.409132290999999</v>
      </c>
      <c r="L33" s="699">
        <v>16.286459217000001</v>
      </c>
      <c r="M33" s="699">
        <v>19.874368065999999</v>
      </c>
      <c r="N33" s="699">
        <v>19.927961414999999</v>
      </c>
      <c r="O33" s="699">
        <v>17.416672506000001</v>
      </c>
      <c r="P33" s="699">
        <v>24.209469671000001</v>
      </c>
      <c r="Q33" s="699">
        <v>20.210398922</v>
      </c>
      <c r="R33" s="699">
        <v>19.343218514</v>
      </c>
      <c r="S33" s="699">
        <v>19.903352991999999</v>
      </c>
      <c r="T33" s="699">
        <v>21.093609381</v>
      </c>
      <c r="U33" s="699">
        <v>25.94830065</v>
      </c>
      <c r="V33" s="699">
        <v>22.002001605</v>
      </c>
      <c r="W33" s="699">
        <v>22.424476019</v>
      </c>
      <c r="X33" s="699">
        <v>28.272564381999999</v>
      </c>
      <c r="Y33" s="699">
        <v>27.301140912000001</v>
      </c>
      <c r="AB33" s="17" t="s">
        <v>2940</v>
      </c>
    </row>
    <row r="34" spans="1:28" ht="18" customHeight="1">
      <c r="A34" s="247" t="s">
        <v>11</v>
      </c>
      <c r="B34" s="699">
        <v>0</v>
      </c>
      <c r="C34" s="699">
        <v>1.8165100000000001E-4</v>
      </c>
      <c r="D34" s="699">
        <v>0</v>
      </c>
      <c r="E34" s="699">
        <v>1.9715809000000001E-2</v>
      </c>
      <c r="F34" s="699">
        <v>0.103511595</v>
      </c>
      <c r="G34" s="699">
        <v>2.0631555999999999E-2</v>
      </c>
      <c r="H34" s="699">
        <v>1.7550138E-2</v>
      </c>
      <c r="I34" s="699">
        <v>1.6163446000000001E-2</v>
      </c>
      <c r="J34" s="699">
        <v>1.1163235000000001E-2</v>
      </c>
      <c r="K34" s="699">
        <v>0.155878926</v>
      </c>
      <c r="L34" s="699">
        <v>9.0767847999999998E-2</v>
      </c>
      <c r="M34" s="699">
        <v>0.122715503</v>
      </c>
      <c r="N34" s="699">
        <v>9.905949E-2</v>
      </c>
      <c r="O34" s="699">
        <v>0.70570999300000004</v>
      </c>
      <c r="P34" s="699">
        <v>0.76523727500000005</v>
      </c>
      <c r="Q34" s="699">
        <v>0.8215308469999999</v>
      </c>
      <c r="R34" s="699">
        <v>0.17134682500000001</v>
      </c>
      <c r="S34" s="699">
        <v>0.30612362599999998</v>
      </c>
      <c r="T34" s="699">
        <v>0.63137696900000007</v>
      </c>
      <c r="U34" s="699">
        <v>0.336573925</v>
      </c>
      <c r="V34" s="699">
        <v>0.29711670099999998</v>
      </c>
      <c r="W34" s="699">
        <v>0.50793960400000004</v>
      </c>
      <c r="X34" s="699">
        <v>0.45726456500000001</v>
      </c>
      <c r="Y34" s="699">
        <v>0.49770441300000001</v>
      </c>
      <c r="AB34" s="17" t="s">
        <v>2940</v>
      </c>
    </row>
    <row r="35" spans="1:28" ht="18" customHeight="1">
      <c r="A35" s="247" t="s">
        <v>10</v>
      </c>
      <c r="B35" s="699">
        <v>3.26829E-4</v>
      </c>
      <c r="C35" s="699">
        <v>7.8278000000000012E-5</v>
      </c>
      <c r="D35" s="699">
        <v>0</v>
      </c>
      <c r="E35" s="699">
        <v>5.5073999999999995E-5</v>
      </c>
      <c r="F35" s="699"/>
      <c r="G35" s="699">
        <v>2.0996383E-2</v>
      </c>
      <c r="H35" s="699">
        <v>2.1853266E-2</v>
      </c>
      <c r="I35" s="699"/>
      <c r="J35" s="699">
        <v>3.2634792000000003E-2</v>
      </c>
      <c r="K35" s="699">
        <v>0.7158385060000001</v>
      </c>
      <c r="L35" s="699">
        <v>7.2278360000000005E-3</v>
      </c>
      <c r="M35" s="699">
        <v>1.5294900000000002E-4</v>
      </c>
      <c r="N35" s="699"/>
      <c r="O35" s="699">
        <v>8.3806813999999993E-2</v>
      </c>
      <c r="P35" s="699">
        <v>0</v>
      </c>
      <c r="Q35" s="699">
        <v>5.8284600000000004E-4</v>
      </c>
      <c r="R35" s="699">
        <v>4.8415399999999999E-4</v>
      </c>
      <c r="S35" s="699">
        <v>0.16334427100000001</v>
      </c>
      <c r="T35" s="699">
        <v>1.2306166140000001</v>
      </c>
      <c r="U35" s="699">
        <v>0.37882300400000002</v>
      </c>
      <c r="V35" s="699">
        <v>0.57237971300000001</v>
      </c>
      <c r="W35" s="699">
        <v>0.91640911399999991</v>
      </c>
      <c r="X35" s="699">
        <v>1.5940992779999998</v>
      </c>
      <c r="Y35" s="699">
        <v>1.8881435099999999</v>
      </c>
      <c r="AB35" s="17" t="s">
        <v>2940</v>
      </c>
    </row>
    <row r="36" spans="1:28" ht="18" customHeight="1">
      <c r="A36" s="247" t="s">
        <v>9</v>
      </c>
      <c r="B36" s="699">
        <v>8.0426539999999998E-3</v>
      </c>
      <c r="C36" s="699">
        <v>3.1158030999999999E-2</v>
      </c>
      <c r="D36" s="699">
        <v>0.10494316899999999</v>
      </c>
      <c r="E36" s="699">
        <v>0.19805857800000001</v>
      </c>
      <c r="F36" s="699">
        <v>1.005616829</v>
      </c>
      <c r="G36" s="699">
        <v>0.122457367</v>
      </c>
      <c r="H36" s="699">
        <v>1.1049332E-2</v>
      </c>
      <c r="I36" s="699">
        <v>4.9054720000000003E-2</v>
      </c>
      <c r="J36" s="699">
        <v>3.5122004999999998E-2</v>
      </c>
      <c r="K36" s="699">
        <v>1.5252316E-2</v>
      </c>
      <c r="L36" s="699">
        <v>6.3732513000000005E-2</v>
      </c>
      <c r="M36" s="699">
        <v>1.7600229999999998E-2</v>
      </c>
      <c r="N36" s="699">
        <v>6.4911513000000004E-2</v>
      </c>
      <c r="O36" s="699">
        <v>0.13195229800000002</v>
      </c>
      <c r="P36" s="699">
        <v>7.5291963000000003E-2</v>
      </c>
      <c r="Q36" s="699">
        <v>6.4524916000000002E-2</v>
      </c>
      <c r="R36" s="699">
        <v>0.120064118</v>
      </c>
      <c r="S36" s="699">
        <v>0.211602706</v>
      </c>
      <c r="T36" s="699">
        <v>0.13315360800000001</v>
      </c>
      <c r="U36" s="699">
        <v>0.11880985300000001</v>
      </c>
      <c r="V36" s="699">
        <v>0.41848668699999997</v>
      </c>
      <c r="W36" s="699">
        <v>7.6236934999999992E-2</v>
      </c>
      <c r="X36" s="699">
        <v>7.0351923999999996E-2</v>
      </c>
      <c r="Y36" s="699">
        <v>0.19188921</v>
      </c>
      <c r="AB36" s="17" t="s">
        <v>2940</v>
      </c>
    </row>
    <row r="37" spans="1:28" ht="18" customHeight="1">
      <c r="A37" s="247" t="s">
        <v>8</v>
      </c>
      <c r="B37" s="699">
        <v>0.34735842900000002</v>
      </c>
      <c r="C37" s="699">
        <v>3.2945802000000003E-2</v>
      </c>
      <c r="D37" s="699">
        <v>2.1416613000000001E-2</v>
      </c>
      <c r="E37" s="699">
        <v>0.37908736900000001</v>
      </c>
      <c r="F37" s="699">
        <v>0.226339703</v>
      </c>
      <c r="G37" s="699">
        <v>0.126777062</v>
      </c>
      <c r="H37" s="699">
        <v>0.29657062699999998</v>
      </c>
      <c r="I37" s="699">
        <v>1.8619161370000001</v>
      </c>
      <c r="J37" s="699">
        <v>0.63414087899999994</v>
      </c>
      <c r="K37" s="699">
        <v>1.0922696789999999</v>
      </c>
      <c r="L37" s="699">
        <v>1.782049912</v>
      </c>
      <c r="M37" s="699">
        <v>3.8238636509999999</v>
      </c>
      <c r="N37" s="699">
        <v>4.8908445010000001</v>
      </c>
      <c r="O37" s="699">
        <v>3.836793219</v>
      </c>
      <c r="P37" s="699">
        <v>4.3364223530000006</v>
      </c>
      <c r="Q37" s="699">
        <v>3.0830069300000003</v>
      </c>
      <c r="R37" s="699">
        <v>2.5997386889999996</v>
      </c>
      <c r="S37" s="699">
        <v>8.3686294359999991</v>
      </c>
      <c r="T37" s="699">
        <v>5.8798026029999999</v>
      </c>
      <c r="U37" s="699">
        <v>6.2026710310000004</v>
      </c>
      <c r="V37" s="699">
        <v>2.740390165</v>
      </c>
      <c r="W37" s="699">
        <v>5.9833331259999998</v>
      </c>
      <c r="X37" s="699">
        <v>7.1130655360000006</v>
      </c>
      <c r="Y37" s="699">
        <v>5.765829052</v>
      </c>
      <c r="AB37" s="17" t="s">
        <v>2940</v>
      </c>
    </row>
    <row r="38" spans="1:28" ht="18" customHeight="1">
      <c r="A38" s="247" t="s">
        <v>6</v>
      </c>
      <c r="B38" s="699">
        <v>9.1378299999999996E-3</v>
      </c>
      <c r="C38" s="699">
        <v>7.3954747000000001E-2</v>
      </c>
      <c r="D38" s="699">
        <v>1.9314107E-2</v>
      </c>
      <c r="E38" s="699">
        <v>3.8077349999999996E-2</v>
      </c>
      <c r="F38" s="699">
        <v>0.417499919</v>
      </c>
      <c r="G38" s="699">
        <v>0.109520487</v>
      </c>
      <c r="H38" s="699">
        <v>6.4975783999999995E-2</v>
      </c>
      <c r="I38" s="699">
        <v>2.8022705000000002E-2</v>
      </c>
      <c r="J38" s="699">
        <v>1.8464563999999999E-2</v>
      </c>
      <c r="K38" s="699">
        <v>4.0408548000000002E-2</v>
      </c>
      <c r="L38" s="699">
        <v>0.96885679799999991</v>
      </c>
      <c r="M38" s="699">
        <v>1.9184390579999999</v>
      </c>
      <c r="N38" s="699">
        <v>33.459366353</v>
      </c>
      <c r="O38" s="699">
        <v>2.3990805750000002</v>
      </c>
      <c r="P38" s="699">
        <v>0.53270465800000011</v>
      </c>
      <c r="Q38" s="699">
        <v>55.966330194000001</v>
      </c>
      <c r="R38" s="699">
        <v>12.782326244999998</v>
      </c>
      <c r="S38" s="699">
        <v>8.5137423420000005</v>
      </c>
      <c r="T38" s="699">
        <v>30.198244466999999</v>
      </c>
      <c r="U38" s="699">
        <v>9.507532501</v>
      </c>
      <c r="V38" s="699">
        <v>0.87339396499999999</v>
      </c>
      <c r="W38" s="699">
        <v>1.4555176000000001</v>
      </c>
      <c r="X38" s="699">
        <v>8.0543996</v>
      </c>
      <c r="Y38" s="699">
        <v>0.32045785300000001</v>
      </c>
      <c r="AB38" s="17" t="s">
        <v>2940</v>
      </c>
    </row>
    <row r="39" spans="1:28" ht="18" customHeight="1">
      <c r="A39" s="247" t="s">
        <v>4</v>
      </c>
      <c r="B39" s="699">
        <v>3.3989879999999999E-3</v>
      </c>
      <c r="C39" s="699">
        <v>2.2186076000000002E-2</v>
      </c>
      <c r="D39" s="699">
        <v>3.7327390000000001E-3</v>
      </c>
      <c r="E39" s="699">
        <v>2.7692136999999999E-2</v>
      </c>
      <c r="F39" s="699">
        <v>1.8559419000000001E-2</v>
      </c>
      <c r="G39" s="699">
        <v>8.4671810000000007E-3</v>
      </c>
      <c r="H39" s="699">
        <v>1.2916966E-2</v>
      </c>
      <c r="I39" s="699">
        <v>2.6706799999999999E-3</v>
      </c>
      <c r="J39" s="699">
        <v>1.2412129999999999E-3</v>
      </c>
      <c r="K39" s="699"/>
      <c r="L39" s="699">
        <v>1.989637E-2</v>
      </c>
      <c r="M39" s="699">
        <v>2.0001160000000001E-3</v>
      </c>
      <c r="N39" s="699">
        <v>8.2343088000000009E-2</v>
      </c>
      <c r="O39" s="699">
        <v>0</v>
      </c>
      <c r="P39" s="699">
        <v>1.0113979999999999E-3</v>
      </c>
      <c r="Q39" s="699">
        <v>0.43324748899999999</v>
      </c>
      <c r="R39" s="699">
        <v>1.3374444219999999</v>
      </c>
      <c r="S39" s="699">
        <v>8.1954131999999999E-2</v>
      </c>
      <c r="T39" s="699">
        <v>9.6277424E-2</v>
      </c>
      <c r="U39" s="699">
        <v>6.2910009000000003E-2</v>
      </c>
      <c r="V39" s="699">
        <v>0.31811919799999999</v>
      </c>
      <c r="W39" s="699">
        <v>4.5072364999999996E-2</v>
      </c>
      <c r="X39" s="699">
        <v>7.6228285999999992E-2</v>
      </c>
      <c r="Y39" s="699">
        <v>3.5152409000000003E-2</v>
      </c>
      <c r="AB39" s="17" t="s">
        <v>2940</v>
      </c>
    </row>
    <row r="40" spans="1:28" ht="18" customHeight="1">
      <c r="A40" s="247" t="s">
        <v>3</v>
      </c>
      <c r="B40" s="699">
        <v>1228.1212665510002</v>
      </c>
      <c r="C40" s="699">
        <v>1074.020449908</v>
      </c>
      <c r="D40" s="699">
        <v>978.5699795060001</v>
      </c>
      <c r="E40" s="699">
        <v>1811.5827079600001</v>
      </c>
      <c r="F40" s="699">
        <v>2455.3756331909999</v>
      </c>
      <c r="G40" s="699">
        <v>1988.7575801779999</v>
      </c>
      <c r="H40" s="699">
        <v>2482.8231306110001</v>
      </c>
      <c r="I40" s="699">
        <v>3426.5377264260001</v>
      </c>
      <c r="J40" s="699">
        <v>3502.0113327979998</v>
      </c>
      <c r="K40" s="699">
        <v>4456.642404573</v>
      </c>
      <c r="L40" s="699">
        <v>4636.0427300490001</v>
      </c>
      <c r="M40" s="699">
        <v>5052.4943218339995</v>
      </c>
      <c r="N40" s="699">
        <v>5103.7540554520001</v>
      </c>
      <c r="O40" s="699">
        <v>4687.4324377819994</v>
      </c>
      <c r="P40" s="699">
        <v>4777.3317691120001</v>
      </c>
      <c r="Q40" s="699">
        <v>4948.4342602340002</v>
      </c>
      <c r="R40" s="699">
        <v>3762.5942027309998</v>
      </c>
      <c r="S40" s="699">
        <v>3617.2533302699999</v>
      </c>
      <c r="T40" s="699">
        <v>4001.9296372150002</v>
      </c>
      <c r="U40" s="699">
        <v>3396.8844268460002</v>
      </c>
      <c r="V40" s="699">
        <v>2523.1146500749996</v>
      </c>
      <c r="W40" s="699">
        <v>3081.3231743000001</v>
      </c>
      <c r="X40" s="699">
        <v>3055.2402748629997</v>
      </c>
      <c r="Y40" s="699">
        <v>2835.597852458</v>
      </c>
      <c r="AB40" s="17" t="s">
        <v>2940</v>
      </c>
    </row>
    <row r="41" spans="1:28" ht="18" customHeight="1">
      <c r="A41" s="247" t="s">
        <v>431</v>
      </c>
      <c r="B41" s="699">
        <v>0.156899915</v>
      </c>
      <c r="C41" s="699">
        <v>1.9367989000000002E-2</v>
      </c>
      <c r="D41" s="699">
        <v>9.5607432000000006E-2</v>
      </c>
      <c r="E41" s="699">
        <v>4.1488497999999999E-2</v>
      </c>
      <c r="F41" s="699">
        <v>0.17956623300000002</v>
      </c>
      <c r="G41" s="699">
        <v>0.31896865000000002</v>
      </c>
      <c r="H41" s="699">
        <v>0.268490962</v>
      </c>
      <c r="I41" s="699">
        <v>0.278326034</v>
      </c>
      <c r="J41" s="699">
        <v>0.13821101699999999</v>
      </c>
      <c r="K41" s="699">
        <v>1.7070558</v>
      </c>
      <c r="L41" s="699">
        <v>0.459052978</v>
      </c>
      <c r="M41" s="699">
        <v>0.42980934999999998</v>
      </c>
      <c r="N41" s="699">
        <v>52.949359180000002</v>
      </c>
      <c r="O41" s="699">
        <v>59.346562839000001</v>
      </c>
      <c r="P41" s="699">
        <v>37.182673235000003</v>
      </c>
      <c r="Q41" s="699">
        <v>0.53039771299999994</v>
      </c>
      <c r="R41" s="699">
        <v>0.35344303499999996</v>
      </c>
      <c r="S41" s="699">
        <v>1.571650322</v>
      </c>
      <c r="T41" s="699">
        <v>3.4927340869999997</v>
      </c>
      <c r="U41" s="699">
        <v>3.1548654759999999</v>
      </c>
      <c r="V41" s="699">
        <v>3.3206312579999997</v>
      </c>
      <c r="W41" s="699">
        <v>4.1275240559999995</v>
      </c>
      <c r="X41" s="699">
        <v>3.1545931679999999</v>
      </c>
      <c r="Y41" s="699">
        <v>2.8275580659999999</v>
      </c>
      <c r="AB41" s="17" t="s">
        <v>2940</v>
      </c>
    </row>
    <row r="42" spans="1:28" ht="18" customHeight="1">
      <c r="A42" s="247" t="s">
        <v>1</v>
      </c>
      <c r="B42" s="699">
        <v>1.4923129559999999</v>
      </c>
      <c r="C42" s="699">
        <v>2.9594902999999999E-2</v>
      </c>
      <c r="D42" s="699">
        <v>0.54747547600000002</v>
      </c>
      <c r="E42" s="699">
        <v>2.779133302</v>
      </c>
      <c r="F42" s="699">
        <v>1.299457823</v>
      </c>
      <c r="G42" s="699">
        <v>8.6581147200000004</v>
      </c>
      <c r="H42" s="699">
        <v>9.6608967809999999</v>
      </c>
      <c r="I42" s="699">
        <v>19.093346455999999</v>
      </c>
      <c r="J42" s="699">
        <v>15.980936413</v>
      </c>
      <c r="K42" s="699">
        <v>6.6031466590000001</v>
      </c>
      <c r="L42" s="699">
        <v>10.457445221</v>
      </c>
      <c r="M42" s="699">
        <v>12.618627469</v>
      </c>
      <c r="N42" s="699">
        <v>115.090829544</v>
      </c>
      <c r="O42" s="699">
        <v>161.93704091100003</v>
      </c>
      <c r="P42" s="699">
        <v>48.959941778999998</v>
      </c>
      <c r="Q42" s="699">
        <v>163.34796759700001</v>
      </c>
      <c r="R42" s="699">
        <v>276.35800735100003</v>
      </c>
      <c r="S42" s="699">
        <v>317.431713199</v>
      </c>
      <c r="T42" s="699">
        <v>1191.0601368989999</v>
      </c>
      <c r="U42" s="699">
        <v>1205.7085414430001</v>
      </c>
      <c r="V42" s="699">
        <v>1328.6113611840001</v>
      </c>
      <c r="W42" s="699">
        <v>1501.4572715220002</v>
      </c>
      <c r="X42" s="699">
        <v>38.37594009</v>
      </c>
      <c r="Y42" s="699">
        <v>81.034080978999995</v>
      </c>
      <c r="AB42" s="17" t="s">
        <v>2940</v>
      </c>
    </row>
    <row r="43" spans="1:28" ht="18" customHeight="1">
      <c r="A43" s="247" t="s">
        <v>23</v>
      </c>
      <c r="B43" s="699">
        <v>3.392195574</v>
      </c>
      <c r="C43" s="699">
        <v>5.2355211560000008</v>
      </c>
      <c r="D43" s="699">
        <v>6.1224257350000002</v>
      </c>
      <c r="E43" s="699">
        <v>26.771516431999999</v>
      </c>
      <c r="F43" s="699">
        <v>18.470460913</v>
      </c>
      <c r="G43" s="699">
        <v>18.376747493</v>
      </c>
      <c r="H43" s="699">
        <v>17.682166603999999</v>
      </c>
      <c r="I43" s="699">
        <v>22.657539852999999</v>
      </c>
      <c r="J43" s="699">
        <v>31.984886412000002</v>
      </c>
      <c r="K43" s="699">
        <v>6.4292813180000001</v>
      </c>
      <c r="L43" s="699">
        <v>2.7083421589999999</v>
      </c>
      <c r="M43" s="699">
        <v>2.5261434039999999</v>
      </c>
      <c r="N43" s="699">
        <v>5.6667698309999999</v>
      </c>
      <c r="O43" s="699">
        <v>2.343035864</v>
      </c>
      <c r="P43" s="699">
        <v>4.663283174</v>
      </c>
      <c r="Q43" s="699">
        <v>4.0422082790000005</v>
      </c>
      <c r="R43" s="699">
        <v>1.5261279990000001</v>
      </c>
      <c r="S43" s="699">
        <v>2.1432723970000001</v>
      </c>
      <c r="T43" s="699">
        <v>4.2183680509999997</v>
      </c>
      <c r="U43" s="699">
        <v>3.475876601</v>
      </c>
      <c r="V43" s="699">
        <v>4.1611930049999994</v>
      </c>
      <c r="W43" s="699">
        <v>18.190129039000002</v>
      </c>
      <c r="X43" s="699">
        <v>6.9058751660000004</v>
      </c>
      <c r="Y43" s="699">
        <v>3.6197082629999997</v>
      </c>
      <c r="AB43" s="17" t="s">
        <v>2940</v>
      </c>
    </row>
    <row r="45" spans="1:28" ht="18" customHeight="1">
      <c r="A45" s="17" t="s">
        <v>2941</v>
      </c>
    </row>
  </sheetData>
  <hyperlinks>
    <hyperlink ref="AA3" location="Content!A1" display="Back to content page" xr:uid="{00000000-0004-0000-1D00-000000000000}"/>
  </hyperlinks>
  <pageMargins left="0.7" right="0.7" top="0.75" bottom="0.75" header="0.3" footer="0.3"/>
  <pageSetup orientation="landscape" r:id="rId1"/>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D2556-3847-46D0-9B4C-314BF2583571}">
  <dimension ref="A1:Z22"/>
  <sheetViews>
    <sheetView topLeftCell="E1" workbookViewId="0">
      <selection activeCell="Z3" sqref="Z3"/>
    </sheetView>
  </sheetViews>
  <sheetFormatPr defaultRowHeight="14.4"/>
  <cols>
    <col min="1" max="1" width="31.5546875" customWidth="1"/>
    <col min="2" max="19" width="8.88671875" customWidth="1"/>
  </cols>
  <sheetData>
    <row r="1" spans="1:26">
      <c r="A1" s="44" t="s">
        <v>3206</v>
      </c>
      <c r="H1" s="44"/>
    </row>
    <row r="3" spans="1:26">
      <c r="A3" s="215"/>
      <c r="B3" s="229">
        <v>2000</v>
      </c>
      <c r="C3" s="229">
        <v>2001</v>
      </c>
      <c r="D3" s="229">
        <v>2002</v>
      </c>
      <c r="E3" s="229">
        <v>2003</v>
      </c>
      <c r="F3" s="229">
        <v>2004</v>
      </c>
      <c r="G3" s="229">
        <v>2005</v>
      </c>
      <c r="H3" s="229">
        <v>2006</v>
      </c>
      <c r="I3" s="229">
        <v>2007</v>
      </c>
      <c r="J3" s="229">
        <v>2008</v>
      </c>
      <c r="K3" s="229">
        <v>2009</v>
      </c>
      <c r="L3" s="229">
        <v>2010</v>
      </c>
      <c r="M3" s="229">
        <v>2011</v>
      </c>
      <c r="N3" s="229">
        <v>2012</v>
      </c>
      <c r="O3" s="229">
        <v>2013</v>
      </c>
      <c r="P3" s="229">
        <v>2014</v>
      </c>
      <c r="Q3" s="229">
        <v>2015</v>
      </c>
      <c r="R3" s="229">
        <v>2016</v>
      </c>
      <c r="S3" s="229">
        <v>2017</v>
      </c>
      <c r="T3" s="229">
        <v>2018</v>
      </c>
      <c r="U3" s="229">
        <v>2019</v>
      </c>
      <c r="V3" s="229">
        <v>2020</v>
      </c>
      <c r="W3" s="229">
        <v>2021</v>
      </c>
      <c r="Z3" s="1" t="s">
        <v>528</v>
      </c>
    </row>
    <row r="4" spans="1:26">
      <c r="A4" s="92" t="s">
        <v>13</v>
      </c>
      <c r="B4" s="308">
        <v>3.06</v>
      </c>
      <c r="C4" s="308">
        <v>3.2549999999999999</v>
      </c>
      <c r="D4" s="308">
        <v>3.58</v>
      </c>
      <c r="E4" s="308">
        <v>4.37</v>
      </c>
      <c r="F4" s="308">
        <v>4.83</v>
      </c>
      <c r="G4" s="308">
        <v>3.875</v>
      </c>
      <c r="H4" s="308">
        <v>4.99</v>
      </c>
      <c r="I4" s="308">
        <v>5.83</v>
      </c>
      <c r="J4" s="308">
        <v>6.79</v>
      </c>
      <c r="K4" s="308">
        <v>7.83</v>
      </c>
      <c r="L4" s="308">
        <v>8.1</v>
      </c>
      <c r="M4" s="308">
        <v>8.5649999999999995</v>
      </c>
      <c r="N4" s="308">
        <v>9.1100000000000012</v>
      </c>
      <c r="O4" s="308">
        <v>10.17</v>
      </c>
      <c r="P4" s="308">
        <v>10.875</v>
      </c>
      <c r="Q4" s="308">
        <v>11.62</v>
      </c>
      <c r="R4" s="308">
        <v>10.649999999999999</v>
      </c>
      <c r="S4" s="308">
        <v>8.879999999999999</v>
      </c>
      <c r="T4" s="308">
        <v>9.41</v>
      </c>
      <c r="U4" s="308">
        <v>10.035</v>
      </c>
      <c r="V4" s="308">
        <v>8.1050000000000004</v>
      </c>
      <c r="W4" s="308">
        <v>10.56</v>
      </c>
    </row>
    <row r="5" spans="1:26">
      <c r="A5" s="92" t="s">
        <v>12</v>
      </c>
      <c r="B5" s="308">
        <v>2.0500000000000003</v>
      </c>
      <c r="C5" s="308">
        <v>2.0449999999999999</v>
      </c>
      <c r="D5" s="308">
        <v>2.1300000000000003</v>
      </c>
      <c r="E5" s="308">
        <v>2.04</v>
      </c>
      <c r="F5" s="308">
        <v>2.0300000000000002</v>
      </c>
      <c r="G5" s="308">
        <v>2.16</v>
      </c>
      <c r="H5" s="308">
        <v>2.0699999999999998</v>
      </c>
      <c r="I5" s="308">
        <v>2.4450000000000003</v>
      </c>
      <c r="J5" s="308">
        <v>2.27</v>
      </c>
      <c r="K5" s="308">
        <v>2.11</v>
      </c>
      <c r="L5" s="308">
        <v>1.67</v>
      </c>
      <c r="M5" s="308">
        <v>1.97</v>
      </c>
      <c r="N5" s="308">
        <v>1.74</v>
      </c>
      <c r="O5" s="308">
        <v>2.7450000000000001</v>
      </c>
      <c r="P5" s="308">
        <v>3.5300000000000002</v>
      </c>
      <c r="Q5" s="308">
        <v>3.5050000000000003</v>
      </c>
      <c r="R5" s="308">
        <v>3.3450000000000002</v>
      </c>
      <c r="S5" s="308">
        <v>3.7</v>
      </c>
      <c r="T5" s="308">
        <v>4.0650000000000004</v>
      </c>
      <c r="U5" s="308">
        <v>3.6350000000000002</v>
      </c>
      <c r="V5" s="308">
        <v>2.9099999999999997</v>
      </c>
      <c r="W5" s="308">
        <v>3.1500000000000004</v>
      </c>
    </row>
    <row r="6" spans="1:26">
      <c r="A6" s="92" t="s">
        <v>483</v>
      </c>
      <c r="B6" s="308"/>
      <c r="C6" s="308"/>
      <c r="D6" s="308"/>
      <c r="E6" s="308"/>
      <c r="F6" s="308"/>
      <c r="G6" s="308"/>
      <c r="H6" s="308"/>
      <c r="I6" s="308"/>
      <c r="J6" s="308"/>
      <c r="K6" s="308"/>
      <c r="L6" s="308"/>
      <c r="M6" s="308"/>
      <c r="N6" s="308"/>
      <c r="O6" s="308"/>
      <c r="P6" s="308"/>
      <c r="Q6" s="308"/>
      <c r="R6" s="308"/>
      <c r="S6" s="308"/>
      <c r="T6" s="308"/>
      <c r="U6" s="308"/>
      <c r="V6" s="308"/>
      <c r="W6" s="308"/>
    </row>
    <row r="7" spans="1:26">
      <c r="A7" s="92" t="s">
        <v>573</v>
      </c>
      <c r="B7" s="308">
        <v>0.44500000000000001</v>
      </c>
      <c r="C7" s="308">
        <v>0.38500000000000001</v>
      </c>
      <c r="D7" s="308">
        <v>0.42000000000000004</v>
      </c>
      <c r="E7" s="308">
        <v>0.52</v>
      </c>
      <c r="F7" s="308">
        <v>0.56000000000000005</v>
      </c>
      <c r="G7" s="308">
        <v>0.70500000000000007</v>
      </c>
      <c r="H7" s="308">
        <v>0.7649999999999999</v>
      </c>
      <c r="I7" s="308">
        <v>0.84000000000000008</v>
      </c>
      <c r="J7" s="308">
        <v>0.92999999999999994</v>
      </c>
      <c r="K7" s="308">
        <v>0.93500000000000005</v>
      </c>
      <c r="L7" s="308">
        <v>1.0050000000000001</v>
      </c>
      <c r="M7" s="308">
        <v>1.2450000000000001</v>
      </c>
      <c r="N7" s="308">
        <v>1.2</v>
      </c>
      <c r="O7" s="308">
        <v>1.8049999999999999</v>
      </c>
      <c r="P7" s="308">
        <v>2.395</v>
      </c>
      <c r="Q7" s="308">
        <v>1.395</v>
      </c>
      <c r="R7" s="308">
        <v>1.0249999999999999</v>
      </c>
      <c r="S7" s="308">
        <v>1.125</v>
      </c>
      <c r="T7" s="308">
        <v>1.08</v>
      </c>
      <c r="U7" s="308">
        <v>1.115</v>
      </c>
      <c r="V7" s="308">
        <v>1.165</v>
      </c>
      <c r="W7" s="308">
        <v>1.1399999999999999</v>
      </c>
    </row>
    <row r="8" spans="1:26">
      <c r="A8" s="92" t="s">
        <v>482</v>
      </c>
      <c r="B8" s="308">
        <v>0.71000000000000008</v>
      </c>
      <c r="C8" s="308">
        <v>0.75</v>
      </c>
      <c r="D8" s="308">
        <v>0.69500000000000006</v>
      </c>
      <c r="E8" s="308">
        <v>0.62</v>
      </c>
      <c r="F8" s="308">
        <v>0.61</v>
      </c>
      <c r="G8" s="308">
        <v>0.6</v>
      </c>
      <c r="H8" s="308">
        <v>0.60499999999999998</v>
      </c>
      <c r="I8" s="308">
        <v>0.62</v>
      </c>
      <c r="J8" s="308">
        <v>0.62</v>
      </c>
      <c r="K8" s="308">
        <v>0.61499999999999999</v>
      </c>
      <c r="L8" s="308">
        <v>0.48499999999999999</v>
      </c>
      <c r="M8" s="308">
        <v>0.45</v>
      </c>
      <c r="N8" s="308">
        <v>0.47000000000000003</v>
      </c>
      <c r="O8" s="308">
        <v>0.53500000000000003</v>
      </c>
      <c r="P8" s="308">
        <v>0.55499999999999994</v>
      </c>
      <c r="Q8" s="308">
        <v>0.62</v>
      </c>
      <c r="R8" s="308">
        <v>0.71500000000000008</v>
      </c>
      <c r="S8" s="308">
        <v>0.69500000000000006</v>
      </c>
      <c r="T8" s="308">
        <v>0.69500000000000006</v>
      </c>
      <c r="U8" s="308">
        <v>0.71499999999999997</v>
      </c>
      <c r="V8" s="308">
        <v>0.7</v>
      </c>
      <c r="W8" s="308">
        <v>0.755</v>
      </c>
    </row>
    <row r="9" spans="1:26">
      <c r="A9" s="92" t="s">
        <v>11</v>
      </c>
      <c r="B9" s="308"/>
      <c r="C9" s="308"/>
      <c r="D9" s="308"/>
      <c r="E9" s="308"/>
      <c r="F9" s="308"/>
      <c r="G9" s="308"/>
      <c r="H9" s="308"/>
      <c r="I9" s="308"/>
      <c r="J9" s="308"/>
      <c r="K9" s="308"/>
      <c r="L9" s="308"/>
      <c r="M9" s="308"/>
      <c r="N9" s="308"/>
      <c r="O9" s="308"/>
      <c r="P9" s="308"/>
      <c r="Q9" s="308"/>
      <c r="R9" s="308"/>
      <c r="S9" s="308"/>
      <c r="T9" s="308"/>
      <c r="U9" s="308"/>
      <c r="V9" s="308"/>
      <c r="W9" s="308"/>
    </row>
    <row r="10" spans="1:26">
      <c r="A10" s="92" t="s">
        <v>10</v>
      </c>
      <c r="B10" s="308">
        <v>0.94</v>
      </c>
      <c r="C10" s="308">
        <v>0.98499999999999999</v>
      </c>
      <c r="D10" s="308">
        <v>0.66</v>
      </c>
      <c r="E10" s="308">
        <v>0.86</v>
      </c>
      <c r="F10" s="308">
        <v>0.92500000000000004</v>
      </c>
      <c r="G10" s="308">
        <v>0.99</v>
      </c>
      <c r="H10" s="308">
        <v>0.93</v>
      </c>
      <c r="I10" s="308">
        <v>0.94500000000000006</v>
      </c>
      <c r="J10" s="308">
        <v>1.01</v>
      </c>
      <c r="K10" s="308">
        <v>0.95499999999999996</v>
      </c>
      <c r="L10" s="308">
        <v>1.0649999999999999</v>
      </c>
      <c r="M10" s="308">
        <v>1.1800000000000002</v>
      </c>
      <c r="N10" s="308">
        <v>1.45</v>
      </c>
      <c r="O10" s="308">
        <v>1.54</v>
      </c>
      <c r="P10" s="308">
        <v>1.5150000000000001</v>
      </c>
      <c r="Q10" s="308">
        <v>1.7050000000000001</v>
      </c>
      <c r="R10" s="308">
        <v>1.58</v>
      </c>
      <c r="S10" s="308">
        <v>1.72</v>
      </c>
      <c r="T10" s="308">
        <v>1.65</v>
      </c>
      <c r="U10" s="308">
        <v>1.94</v>
      </c>
      <c r="V10" s="308">
        <v>1.355</v>
      </c>
      <c r="W10" s="308">
        <v>1.98</v>
      </c>
    </row>
    <row r="11" spans="1:26">
      <c r="A11" s="92" t="s">
        <v>9</v>
      </c>
      <c r="B11" s="308"/>
      <c r="C11" s="308"/>
      <c r="D11" s="308"/>
      <c r="E11" s="308"/>
      <c r="F11" s="308"/>
      <c r="G11" s="308"/>
      <c r="H11" s="308"/>
      <c r="I11" s="308"/>
      <c r="J11" s="308"/>
      <c r="K11" s="308"/>
      <c r="L11" s="308"/>
      <c r="M11" s="308"/>
      <c r="N11" s="308"/>
      <c r="O11" s="308"/>
      <c r="P11" s="308"/>
      <c r="Q11" s="308"/>
      <c r="R11" s="308"/>
      <c r="S11" s="308"/>
      <c r="T11" s="308"/>
      <c r="U11" s="308"/>
      <c r="V11" s="308"/>
      <c r="W11" s="308"/>
    </row>
    <row r="12" spans="1:26">
      <c r="A12" s="92" t="s">
        <v>8</v>
      </c>
      <c r="B12" s="308">
        <v>1.395</v>
      </c>
      <c r="C12" s="308">
        <v>1.48</v>
      </c>
      <c r="D12" s="308">
        <v>1.4949999999999999</v>
      </c>
      <c r="E12" s="308">
        <v>1.57</v>
      </c>
      <c r="F12" s="308">
        <v>1.5649999999999999</v>
      </c>
      <c r="G12" s="308">
        <v>1.655</v>
      </c>
      <c r="H12" s="308">
        <v>1.855</v>
      </c>
      <c r="I12" s="308">
        <v>1.905</v>
      </c>
      <c r="J12" s="308">
        <v>1.9550000000000001</v>
      </c>
      <c r="K12" s="308">
        <v>1.89</v>
      </c>
      <c r="L12" s="308">
        <v>2.0049999999999999</v>
      </c>
      <c r="M12" s="308">
        <v>1.99</v>
      </c>
      <c r="N12" s="308">
        <v>2.0299999999999998</v>
      </c>
      <c r="O12" s="308">
        <v>2.0699999999999998</v>
      </c>
      <c r="P12" s="308">
        <v>2.14</v>
      </c>
      <c r="Q12" s="308">
        <v>2.15</v>
      </c>
      <c r="R12" s="308">
        <v>2.1850000000000001</v>
      </c>
      <c r="S12" s="308">
        <v>2.25</v>
      </c>
      <c r="T12" s="308">
        <v>2.2250000000000001</v>
      </c>
      <c r="U12" s="308">
        <v>2.25</v>
      </c>
      <c r="V12" s="308">
        <v>2.02</v>
      </c>
      <c r="W12" s="308">
        <v>2.1349999999999998</v>
      </c>
    </row>
    <row r="13" spans="1:26">
      <c r="A13" s="92" t="s">
        <v>6</v>
      </c>
      <c r="B13" s="308">
        <v>0.69500000000000006</v>
      </c>
      <c r="C13" s="308">
        <v>0.73</v>
      </c>
      <c r="D13" s="308">
        <v>0.76500000000000001</v>
      </c>
      <c r="E13" s="308">
        <v>0.93499999999999994</v>
      </c>
      <c r="F13" s="308">
        <v>0.94499999999999995</v>
      </c>
      <c r="G13" s="308">
        <v>0.84499999999999997</v>
      </c>
      <c r="H13" s="308">
        <v>0.90500000000000003</v>
      </c>
      <c r="I13" s="308">
        <v>1.105</v>
      </c>
      <c r="J13" s="308">
        <v>1.115</v>
      </c>
      <c r="K13" s="308">
        <v>1.2650000000000001</v>
      </c>
      <c r="L13" s="308">
        <v>1.335</v>
      </c>
      <c r="M13" s="308">
        <v>1.75</v>
      </c>
      <c r="N13" s="308">
        <v>1.855</v>
      </c>
      <c r="O13" s="308">
        <v>2.165</v>
      </c>
      <c r="P13" s="308">
        <v>2.21</v>
      </c>
      <c r="Q13" s="308">
        <v>2.5049999999999999</v>
      </c>
      <c r="R13" s="308">
        <v>3.24</v>
      </c>
      <c r="S13" s="308">
        <v>3.165</v>
      </c>
      <c r="T13" s="308">
        <v>3.0549999999999997</v>
      </c>
      <c r="U13" s="308">
        <v>3.3249999999999997</v>
      </c>
      <c r="V13" s="308">
        <v>3</v>
      </c>
      <c r="W13" s="308">
        <v>3.58</v>
      </c>
    </row>
    <row r="14" spans="1:26">
      <c r="A14" s="92" t="s">
        <v>17</v>
      </c>
      <c r="B14" s="308">
        <v>0.97</v>
      </c>
      <c r="C14" s="308">
        <v>1.23</v>
      </c>
      <c r="D14" s="308">
        <v>1.0649999999999999</v>
      </c>
      <c r="E14" s="308">
        <v>1.135</v>
      </c>
      <c r="F14" s="308">
        <v>1.19</v>
      </c>
      <c r="G14" s="308">
        <v>1.2649999999999999</v>
      </c>
      <c r="H14" s="308">
        <v>1.2450000000000001</v>
      </c>
      <c r="I14" s="308">
        <v>1.2749999999999999</v>
      </c>
      <c r="J14" s="308">
        <v>1.4650000000000001</v>
      </c>
      <c r="K14" s="308">
        <v>1.5</v>
      </c>
      <c r="L14" s="308">
        <v>1.55</v>
      </c>
      <c r="M14" s="308">
        <v>1.58</v>
      </c>
      <c r="N14" s="308">
        <v>1.645</v>
      </c>
      <c r="O14" s="308">
        <v>1.7450000000000001</v>
      </c>
      <c r="P14" s="308">
        <v>1.8149999999999999</v>
      </c>
      <c r="Q14" s="308">
        <v>1.905</v>
      </c>
      <c r="R14" s="308">
        <v>1.9450000000000001</v>
      </c>
      <c r="S14" s="308">
        <v>1.91</v>
      </c>
      <c r="T14" s="308">
        <v>1.9</v>
      </c>
      <c r="U14" s="308">
        <v>1.9</v>
      </c>
      <c r="V14" s="308">
        <v>1.74</v>
      </c>
      <c r="W14" s="308">
        <v>1.78</v>
      </c>
    </row>
    <row r="15" spans="1:26">
      <c r="A15" s="92" t="s">
        <v>4</v>
      </c>
      <c r="B15" s="308"/>
      <c r="C15" s="308"/>
      <c r="D15" s="308"/>
      <c r="E15" s="308"/>
      <c r="F15" s="308"/>
      <c r="G15" s="308"/>
      <c r="H15" s="308"/>
      <c r="I15" s="308"/>
      <c r="J15" s="308"/>
      <c r="K15" s="308"/>
      <c r="L15" s="308"/>
      <c r="M15" s="308"/>
      <c r="N15" s="308"/>
      <c r="O15" s="308"/>
      <c r="P15" s="308"/>
      <c r="Q15" s="308"/>
      <c r="R15" s="308"/>
      <c r="S15" s="308"/>
      <c r="T15" s="308"/>
      <c r="U15" s="308"/>
      <c r="V15" s="308"/>
      <c r="W15" s="308"/>
    </row>
    <row r="16" spans="1:26">
      <c r="A16" s="92" t="s">
        <v>3</v>
      </c>
      <c r="B16" s="308">
        <v>159.14499999999998</v>
      </c>
      <c r="C16" s="308">
        <v>173.31</v>
      </c>
      <c r="D16" s="308">
        <v>180.1</v>
      </c>
      <c r="E16" s="308">
        <v>191.96499999999997</v>
      </c>
      <c r="F16" s="308">
        <v>208.89500000000001</v>
      </c>
      <c r="G16" s="308">
        <v>208.47500000000002</v>
      </c>
      <c r="H16" s="308">
        <v>207.67000000000002</v>
      </c>
      <c r="I16" s="308">
        <v>213.11500000000001</v>
      </c>
      <c r="J16" s="308">
        <v>228.73999999999998</v>
      </c>
      <c r="K16" s="308">
        <v>225.97</v>
      </c>
      <c r="L16" s="308">
        <v>234.08500000000001</v>
      </c>
      <c r="M16" s="308">
        <v>222.26499999999999</v>
      </c>
      <c r="N16" s="308">
        <v>231.405</v>
      </c>
      <c r="O16" s="308">
        <v>239.255</v>
      </c>
      <c r="P16" s="308">
        <v>245.77499999999998</v>
      </c>
      <c r="Q16" s="308">
        <v>231.49</v>
      </c>
      <c r="R16" s="308">
        <v>231.74</v>
      </c>
      <c r="S16" s="308">
        <v>235.22</v>
      </c>
      <c r="T16" s="308">
        <v>240.92500000000001</v>
      </c>
      <c r="U16" s="308">
        <v>243.35500000000002</v>
      </c>
      <c r="V16" s="308">
        <v>215.27</v>
      </c>
      <c r="W16" s="308">
        <v>217.26499999999999</v>
      </c>
    </row>
    <row r="17" spans="1:23">
      <c r="A17" s="92" t="s">
        <v>32</v>
      </c>
      <c r="B17" s="308">
        <v>1.54</v>
      </c>
      <c r="C17" s="308">
        <v>1.585</v>
      </c>
      <c r="D17" s="308">
        <v>1.77</v>
      </c>
      <c r="E17" s="308">
        <v>1.845</v>
      </c>
      <c r="F17" s="308">
        <v>2.4850000000000003</v>
      </c>
      <c r="G17" s="308">
        <v>2.7850000000000001</v>
      </c>
      <c r="H17" s="308">
        <v>2.9550000000000001</v>
      </c>
      <c r="I17" s="308">
        <v>2.8650000000000002</v>
      </c>
      <c r="J17" s="308">
        <v>2.91</v>
      </c>
      <c r="K17" s="308">
        <v>2.79</v>
      </c>
      <c r="L17" s="308">
        <v>3.23</v>
      </c>
      <c r="M17" s="308">
        <v>3.9550000000000001</v>
      </c>
      <c r="N17" s="308">
        <v>4.7</v>
      </c>
      <c r="O17" s="308">
        <v>5.39</v>
      </c>
      <c r="P17" s="308">
        <v>5.2299999999999995</v>
      </c>
      <c r="Q17" s="308">
        <v>5.5550000000000006</v>
      </c>
      <c r="R17" s="308">
        <v>5.1850000000000005</v>
      </c>
      <c r="S17" s="308">
        <v>5.93</v>
      </c>
      <c r="T17" s="308">
        <v>6.1049999999999995</v>
      </c>
      <c r="U17" s="308">
        <v>7.29</v>
      </c>
      <c r="V17" s="308">
        <v>7.0049999999999999</v>
      </c>
      <c r="W17" s="308">
        <v>9.629999999999999</v>
      </c>
    </row>
    <row r="18" spans="1:23">
      <c r="A18" s="92" t="s">
        <v>1</v>
      </c>
      <c r="B18" s="308">
        <v>1.0549999999999999</v>
      </c>
      <c r="C18" s="308">
        <v>1.1200000000000001</v>
      </c>
      <c r="D18" s="308">
        <v>1.17</v>
      </c>
      <c r="E18" s="308">
        <v>1.24</v>
      </c>
      <c r="F18" s="308">
        <v>1.2149999999999999</v>
      </c>
      <c r="G18" s="308">
        <v>1.34</v>
      </c>
      <c r="H18" s="308">
        <v>1.175</v>
      </c>
      <c r="I18" s="308">
        <v>1.0349999999999999</v>
      </c>
      <c r="J18" s="308">
        <v>1.1099999999999999</v>
      </c>
      <c r="K18" s="308">
        <v>1.2050000000000001</v>
      </c>
      <c r="L18" s="308">
        <v>1.2100000000000002</v>
      </c>
      <c r="M18" s="308">
        <v>1.4</v>
      </c>
      <c r="N18" s="308">
        <v>1.99</v>
      </c>
      <c r="O18" s="308">
        <v>2.04</v>
      </c>
      <c r="P18" s="308">
        <v>2.2450000000000001</v>
      </c>
      <c r="Q18" s="308">
        <v>2.415</v>
      </c>
      <c r="R18" s="308">
        <v>2.5350000000000001</v>
      </c>
      <c r="S18" s="308">
        <v>3.2850000000000001</v>
      </c>
      <c r="T18" s="308">
        <v>3.7</v>
      </c>
      <c r="U18" s="308">
        <v>3.6749999999999998</v>
      </c>
      <c r="V18" s="308">
        <v>3.6349999999999998</v>
      </c>
      <c r="W18" s="308">
        <v>3.33</v>
      </c>
    </row>
    <row r="19" spans="1:23">
      <c r="A19" s="92" t="s">
        <v>23</v>
      </c>
      <c r="B19" s="308">
        <v>7.9550000000000001</v>
      </c>
      <c r="C19" s="308">
        <v>7.7750000000000004</v>
      </c>
      <c r="D19" s="308">
        <v>7.08</v>
      </c>
      <c r="E19" s="308">
        <v>5.92</v>
      </c>
      <c r="F19" s="308">
        <v>5.4700000000000006</v>
      </c>
      <c r="G19" s="308">
        <v>5.875</v>
      </c>
      <c r="H19" s="308">
        <v>5.72</v>
      </c>
      <c r="I19" s="308">
        <v>5.835</v>
      </c>
      <c r="J19" s="308">
        <v>4.38</v>
      </c>
      <c r="K19" s="308">
        <v>3.92</v>
      </c>
      <c r="L19" s="308">
        <v>5.1650000000000009</v>
      </c>
      <c r="M19" s="308">
        <v>6.165</v>
      </c>
      <c r="N19" s="308">
        <v>6.46</v>
      </c>
      <c r="O19" s="308">
        <v>6.3449999999999998</v>
      </c>
      <c r="P19" s="308">
        <v>6.2450000000000001</v>
      </c>
      <c r="Q19" s="308">
        <v>6.19</v>
      </c>
      <c r="R19" s="308">
        <v>5.4850000000000003</v>
      </c>
      <c r="S19" s="308">
        <v>5.16</v>
      </c>
      <c r="T19" s="308">
        <v>5.7850000000000001</v>
      </c>
      <c r="U19" s="308">
        <v>5.3550000000000004</v>
      </c>
      <c r="V19" s="308">
        <v>4.3849999999999998</v>
      </c>
      <c r="W19" s="308">
        <v>5.1899999999999995</v>
      </c>
    </row>
    <row r="21" spans="1:23">
      <c r="A21" s="136" t="s">
        <v>18</v>
      </c>
    </row>
    <row r="22" spans="1:23">
      <c r="A22" s="17" t="s">
        <v>3098</v>
      </c>
    </row>
  </sheetData>
  <hyperlinks>
    <hyperlink ref="Z3" location="Content!A1" display="Back to content page" xr:uid="{22161C46-AF64-4EA1-914D-089D5DA5B2EE}"/>
  </hyperlinks>
  <pageMargins left="0.7" right="0.7" top="0.75" bottom="0.75" header="0.3" footer="0.3"/>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1-000000000000}">
  <sheetPr codeName="Sheet342"/>
  <dimension ref="B8:K12"/>
  <sheetViews>
    <sheetView topLeftCell="A7" workbookViewId="0">
      <selection activeCell="O9" sqref="O9"/>
    </sheetView>
  </sheetViews>
  <sheetFormatPr defaultColWidth="9.21875" defaultRowHeight="14.4"/>
  <cols>
    <col min="2" max="2" width="9.77734375" customWidth="1"/>
  </cols>
  <sheetData>
    <row r="8" spans="2:11" ht="58.8">
      <c r="B8" s="748">
        <v>6</v>
      </c>
      <c r="C8" s="748"/>
      <c r="D8" s="748"/>
      <c r="E8" s="748"/>
      <c r="F8" s="748"/>
      <c r="G8" s="748"/>
      <c r="H8" s="748"/>
      <c r="I8" s="748"/>
      <c r="J8" s="748"/>
      <c r="K8" s="748"/>
    </row>
    <row r="9" spans="2:11" ht="58.5" customHeight="1">
      <c r="B9" s="897" t="s">
        <v>1021</v>
      </c>
      <c r="C9" s="897"/>
      <c r="D9" s="897"/>
      <c r="E9" s="897"/>
      <c r="F9" s="897"/>
      <c r="G9" s="897"/>
      <c r="H9" s="897"/>
      <c r="I9" s="897"/>
      <c r="J9" s="897"/>
      <c r="K9" s="897"/>
    </row>
    <row r="10" spans="2:11" ht="58.5" customHeight="1">
      <c r="B10" s="897"/>
      <c r="C10" s="897"/>
      <c r="D10" s="897"/>
      <c r="E10" s="897"/>
      <c r="F10" s="897"/>
      <c r="G10" s="897"/>
      <c r="H10" s="897"/>
      <c r="I10" s="897"/>
      <c r="J10" s="897"/>
      <c r="K10" s="897"/>
    </row>
    <row r="11" spans="2:11" ht="58.8">
      <c r="B11" s="748"/>
      <c r="C11" s="748"/>
      <c r="D11" s="748"/>
      <c r="E11" s="748"/>
      <c r="F11" s="748"/>
      <c r="G11" s="748"/>
      <c r="H11" s="748"/>
      <c r="I11" s="748"/>
      <c r="J11" s="748"/>
      <c r="K11" s="748"/>
    </row>
    <row r="12" spans="2:11" ht="58.8">
      <c r="B12" s="748"/>
      <c r="C12" s="748"/>
      <c r="D12" s="748"/>
      <c r="E12" s="748"/>
      <c r="F12" s="748"/>
      <c r="G12" s="748"/>
      <c r="H12" s="748"/>
      <c r="I12" s="748"/>
      <c r="J12" s="748"/>
      <c r="K12" s="748"/>
    </row>
  </sheetData>
  <mergeCells count="4">
    <mergeCell ref="B8:K8"/>
    <mergeCell ref="B11:K11"/>
    <mergeCell ref="B12:K12"/>
    <mergeCell ref="B9:K10"/>
  </mergeCells>
  <pageMargins left="0.7" right="0.7" top="0.75" bottom="0.75" header="0.3" footer="0.3"/>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1-000000000000}">
  <sheetPr codeName="Sheet344"/>
  <dimension ref="A1:G39"/>
  <sheetViews>
    <sheetView workbookViewId="0"/>
  </sheetViews>
  <sheetFormatPr defaultRowHeight="14.4"/>
  <cols>
    <col min="1" max="1" width="33.77734375" customWidth="1"/>
    <col min="2" max="2" width="9.5546875" customWidth="1"/>
    <col min="3" max="3" width="12.44140625" customWidth="1"/>
  </cols>
  <sheetData>
    <row r="1" spans="1:7">
      <c r="A1" s="18" t="s">
        <v>2677</v>
      </c>
      <c r="B1" s="17"/>
      <c r="C1" s="17"/>
    </row>
    <row r="2" spans="1:7">
      <c r="A2" s="17"/>
      <c r="B2" s="17"/>
      <c r="C2" s="17"/>
    </row>
    <row r="3" spans="1:7">
      <c r="A3" s="215" t="s">
        <v>14</v>
      </c>
      <c r="B3" s="214" t="s">
        <v>35</v>
      </c>
      <c r="C3" s="214" t="s">
        <v>220</v>
      </c>
      <c r="E3" s="1" t="s">
        <v>528</v>
      </c>
    </row>
    <row r="4" spans="1:7">
      <c r="A4" s="92" t="s">
        <v>13</v>
      </c>
      <c r="B4" s="349">
        <v>2020</v>
      </c>
      <c r="C4" s="572">
        <v>0.2</v>
      </c>
    </row>
    <row r="5" spans="1:7">
      <c r="A5" s="92" t="s">
        <v>12</v>
      </c>
      <c r="B5" s="349">
        <v>2020</v>
      </c>
      <c r="C5" s="572">
        <v>0</v>
      </c>
    </row>
    <row r="6" spans="1:7">
      <c r="A6" s="92" t="s">
        <v>483</v>
      </c>
      <c r="B6" s="349">
        <v>2019</v>
      </c>
      <c r="C6" s="572">
        <v>0.7</v>
      </c>
    </row>
    <row r="7" spans="1:7">
      <c r="A7" s="92" t="s">
        <v>89</v>
      </c>
      <c r="B7" s="349"/>
      <c r="C7" s="572"/>
    </row>
    <row r="8" spans="1:7">
      <c r="A8" s="92" t="s">
        <v>482</v>
      </c>
      <c r="B8" s="349">
        <v>2019</v>
      </c>
      <c r="C8" s="572">
        <v>2</v>
      </c>
    </row>
    <row r="9" spans="1:7">
      <c r="A9" s="92" t="s">
        <v>11</v>
      </c>
      <c r="B9" s="349"/>
      <c r="C9" s="572"/>
    </row>
    <row r="10" spans="1:7">
      <c r="A10" s="92" t="s">
        <v>10</v>
      </c>
      <c r="B10" s="349">
        <v>2018</v>
      </c>
      <c r="C10" s="572">
        <v>0.4</v>
      </c>
    </row>
    <row r="11" spans="1:7">
      <c r="A11" s="92" t="s">
        <v>9</v>
      </c>
      <c r="B11" s="349">
        <v>2020</v>
      </c>
      <c r="C11" s="572">
        <v>3.5</v>
      </c>
    </row>
    <row r="12" spans="1:7">
      <c r="A12" s="92" t="s">
        <v>8</v>
      </c>
      <c r="B12" s="296">
        <v>2014</v>
      </c>
      <c r="C12" s="286">
        <v>0.8</v>
      </c>
      <c r="D12" s="67" t="s">
        <v>15</v>
      </c>
    </row>
    <row r="13" spans="1:7">
      <c r="A13" s="92" t="s">
        <v>6</v>
      </c>
      <c r="B13" s="349">
        <v>2018</v>
      </c>
      <c r="C13" s="572">
        <v>0.1</v>
      </c>
    </row>
    <row r="14" spans="1:7">
      <c r="A14" s="92" t="s">
        <v>5</v>
      </c>
      <c r="B14" s="349">
        <v>2018</v>
      </c>
      <c r="C14" s="572">
        <v>1.9</v>
      </c>
      <c r="G14" s="513"/>
    </row>
    <row r="15" spans="1:7">
      <c r="A15" s="92" t="s">
        <v>4</v>
      </c>
      <c r="B15" s="349">
        <v>2017</v>
      </c>
      <c r="C15" s="572">
        <v>1</v>
      </c>
    </row>
    <row r="16" spans="1:7">
      <c r="A16" s="92" t="s">
        <v>3</v>
      </c>
      <c r="B16" s="349">
        <v>2016</v>
      </c>
      <c r="C16" s="572">
        <v>0.5</v>
      </c>
      <c r="D16" s="74" t="s">
        <v>15</v>
      </c>
    </row>
    <row r="17" spans="1:4">
      <c r="A17" s="92" t="s">
        <v>32</v>
      </c>
      <c r="B17" s="349">
        <v>2020</v>
      </c>
      <c r="C17" s="572">
        <v>0.2</v>
      </c>
      <c r="D17" t="s">
        <v>15</v>
      </c>
    </row>
    <row r="18" spans="1:4">
      <c r="A18" s="92" t="s">
        <v>1</v>
      </c>
      <c r="B18" s="349">
        <v>2017</v>
      </c>
      <c r="C18" s="572">
        <v>0.1</v>
      </c>
    </row>
    <row r="19" spans="1:4">
      <c r="A19" s="92" t="s">
        <v>0</v>
      </c>
      <c r="B19" s="349">
        <v>2019</v>
      </c>
      <c r="C19" s="572">
        <v>2.2999999999999998</v>
      </c>
    </row>
    <row r="20" spans="1:4">
      <c r="A20" s="17"/>
      <c r="B20" s="17"/>
      <c r="C20" s="17"/>
    </row>
    <row r="21" spans="1:4">
      <c r="A21" s="136" t="s">
        <v>18</v>
      </c>
      <c r="B21" s="17"/>
      <c r="C21" s="17"/>
    </row>
    <row r="22" spans="1:4">
      <c r="B22" s="132"/>
      <c r="C22" s="132"/>
    </row>
    <row r="23" spans="1:4">
      <c r="A23" s="17" t="s">
        <v>1048</v>
      </c>
      <c r="B23" s="17"/>
      <c r="C23" s="17"/>
    </row>
    <row r="24" spans="1:4">
      <c r="A24" s="132"/>
      <c r="B24" s="132"/>
      <c r="C24" s="132"/>
    </row>
    <row r="25" spans="1:4">
      <c r="B25" s="42"/>
      <c r="C25" s="42"/>
    </row>
    <row r="26" spans="1:4">
      <c r="A26" s="17"/>
      <c r="B26" s="17"/>
      <c r="C26" s="17"/>
    </row>
    <row r="27" spans="1:4">
      <c r="A27" s="17"/>
      <c r="B27" s="17"/>
      <c r="C27" s="17"/>
    </row>
    <row r="28" spans="1:4">
      <c r="A28" s="17"/>
      <c r="B28" s="17"/>
      <c r="C28" s="17"/>
    </row>
    <row r="29" spans="1:4">
      <c r="A29" s="17"/>
      <c r="B29" s="17"/>
      <c r="C29" s="17"/>
    </row>
    <row r="30" spans="1:4">
      <c r="A30" s="17"/>
      <c r="B30" s="17"/>
      <c r="C30" s="17"/>
    </row>
    <row r="31" spans="1:4">
      <c r="A31" s="17"/>
      <c r="B31" s="17"/>
      <c r="C31" s="17"/>
    </row>
    <row r="32" spans="1:4">
      <c r="A32" s="17"/>
      <c r="B32" s="17"/>
      <c r="C32" s="17"/>
    </row>
    <row r="33" spans="1:3">
      <c r="A33" s="17"/>
      <c r="B33" s="17"/>
      <c r="C33" s="17"/>
    </row>
    <row r="34" spans="1:3">
      <c r="A34" s="17"/>
      <c r="B34" s="17"/>
      <c r="C34" s="17"/>
    </row>
    <row r="35" spans="1:3">
      <c r="A35" s="17"/>
      <c r="B35" s="17"/>
      <c r="C35" s="17"/>
    </row>
    <row r="36" spans="1:3">
      <c r="A36" s="17"/>
      <c r="B36" s="17"/>
      <c r="C36" s="17"/>
    </row>
    <row r="37" spans="1:3">
      <c r="A37" s="17"/>
      <c r="B37" s="17"/>
      <c r="C37" s="17"/>
    </row>
    <row r="38" spans="1:3">
      <c r="A38" s="17"/>
      <c r="B38" s="17"/>
      <c r="C38" s="17"/>
    </row>
    <row r="39" spans="1:3">
      <c r="A39" s="17"/>
      <c r="B39" s="17"/>
      <c r="C39" s="17"/>
    </row>
  </sheetData>
  <hyperlinks>
    <hyperlink ref="E3" location="Content!A1" display="Back to content page" xr:uid="{00000000-0004-0000-5101-000000000000}"/>
  </hyperlinks>
  <pageMargins left="0.7" right="0.7" top="0.75" bottom="0.75" header="0.3" footer="0.3"/>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1-000000000000}">
  <sheetPr codeName="Sheet345"/>
  <dimension ref="A1:U22"/>
  <sheetViews>
    <sheetView topLeftCell="D1" workbookViewId="0">
      <selection activeCell="B4" sqref="B4:S19"/>
    </sheetView>
  </sheetViews>
  <sheetFormatPr defaultRowHeight="14.4"/>
  <cols>
    <col min="1" max="1" width="33.77734375" customWidth="1"/>
    <col min="2" max="17" width="11.77734375" customWidth="1"/>
  </cols>
  <sheetData>
    <row r="1" spans="1:21">
      <c r="A1" s="18" t="s">
        <v>3175</v>
      </c>
      <c r="B1" s="17"/>
      <c r="C1" s="17"/>
      <c r="D1" s="17"/>
      <c r="E1" s="17"/>
      <c r="F1" s="17"/>
      <c r="G1" s="17"/>
      <c r="H1" s="17"/>
      <c r="I1" s="17"/>
      <c r="J1" s="17"/>
      <c r="K1" s="17"/>
      <c r="L1" s="17"/>
      <c r="M1" s="17"/>
      <c r="N1" s="17"/>
      <c r="O1" s="14"/>
      <c r="P1" s="14"/>
      <c r="Q1" s="14"/>
    </row>
    <row r="2" spans="1:21">
      <c r="A2" s="17"/>
      <c r="B2" s="17"/>
      <c r="C2" s="17"/>
      <c r="D2" s="17"/>
      <c r="E2" s="17"/>
      <c r="F2" s="17"/>
      <c r="G2" s="17"/>
      <c r="H2" s="17"/>
      <c r="I2" s="17"/>
      <c r="J2" s="17"/>
      <c r="K2" s="17"/>
      <c r="L2" s="17"/>
      <c r="M2" s="17"/>
      <c r="N2" s="17"/>
      <c r="O2" s="14"/>
      <c r="P2" s="14"/>
      <c r="Q2" s="14"/>
    </row>
    <row r="3" spans="1:21">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U3" s="1" t="s">
        <v>528</v>
      </c>
    </row>
    <row r="4" spans="1:21">
      <c r="A4" s="92" t="s">
        <v>13</v>
      </c>
      <c r="B4" s="514">
        <v>17</v>
      </c>
      <c r="C4" s="514">
        <v>48</v>
      </c>
      <c r="D4" s="514">
        <v>439</v>
      </c>
      <c r="E4" s="514">
        <v>227</v>
      </c>
      <c r="F4" s="514">
        <v>73</v>
      </c>
      <c r="G4" s="514">
        <v>86</v>
      </c>
      <c r="H4" s="514">
        <v>245</v>
      </c>
      <c r="I4" s="514">
        <v>72</v>
      </c>
      <c r="J4" s="514">
        <v>50</v>
      </c>
      <c r="K4" s="514">
        <v>155</v>
      </c>
      <c r="L4" s="514">
        <v>439</v>
      </c>
      <c r="M4" s="514">
        <v>343</v>
      </c>
      <c r="N4" s="514">
        <v>2642</v>
      </c>
      <c r="O4" s="514">
        <v>89</v>
      </c>
      <c r="P4" s="514">
        <v>279</v>
      </c>
      <c r="Q4" s="514">
        <v>314</v>
      </c>
      <c r="R4" s="514"/>
      <c r="S4" s="514"/>
    </row>
    <row r="5" spans="1:21">
      <c r="A5" s="92" t="s">
        <v>12</v>
      </c>
      <c r="B5" s="514"/>
      <c r="C5" s="514"/>
      <c r="D5" s="514"/>
      <c r="E5" s="514"/>
      <c r="F5" s="514"/>
      <c r="G5" s="514"/>
      <c r="H5" s="514"/>
      <c r="I5" s="514"/>
      <c r="J5" s="514">
        <v>0</v>
      </c>
      <c r="K5" s="514">
        <v>0</v>
      </c>
      <c r="L5" s="514">
        <v>0</v>
      </c>
      <c r="M5" s="514">
        <v>0</v>
      </c>
      <c r="N5" s="514"/>
      <c r="O5" s="514">
        <v>1</v>
      </c>
      <c r="P5" s="514">
        <v>5</v>
      </c>
      <c r="Q5" s="514"/>
      <c r="R5" s="514"/>
      <c r="S5" s="514"/>
    </row>
    <row r="6" spans="1:21">
      <c r="A6" s="92" t="s">
        <v>483</v>
      </c>
      <c r="B6" s="514"/>
      <c r="C6" s="514">
        <v>0</v>
      </c>
      <c r="D6" s="514"/>
      <c r="E6" s="514">
        <v>0</v>
      </c>
      <c r="F6" s="514"/>
      <c r="G6" s="514"/>
      <c r="H6" s="514">
        <v>66</v>
      </c>
      <c r="I6" s="514">
        <v>3</v>
      </c>
      <c r="J6" s="514"/>
      <c r="K6" s="514">
        <v>4</v>
      </c>
      <c r="L6" s="514">
        <v>9</v>
      </c>
      <c r="M6" s="514"/>
      <c r="N6" s="514">
        <v>19</v>
      </c>
      <c r="O6" s="514"/>
      <c r="P6" s="514">
        <v>6</v>
      </c>
      <c r="Q6" s="514"/>
      <c r="R6" s="514"/>
      <c r="S6" s="514">
        <v>14</v>
      </c>
    </row>
    <row r="7" spans="1:21">
      <c r="A7" s="92" t="s">
        <v>89</v>
      </c>
      <c r="B7" s="514"/>
      <c r="C7" s="514"/>
      <c r="D7" s="514"/>
      <c r="E7" s="514"/>
      <c r="F7" s="514"/>
      <c r="G7" s="514"/>
      <c r="H7" s="514"/>
      <c r="I7" s="514"/>
      <c r="J7" s="514"/>
      <c r="K7" s="514"/>
      <c r="L7" s="514"/>
      <c r="M7" s="514"/>
      <c r="N7" s="514"/>
      <c r="O7" s="514"/>
      <c r="P7" s="514"/>
      <c r="Q7" s="514"/>
      <c r="R7" s="514"/>
      <c r="S7" s="514"/>
    </row>
    <row r="8" spans="1:21">
      <c r="A8" s="92" t="s">
        <v>482</v>
      </c>
      <c r="B8" s="514">
        <v>0</v>
      </c>
      <c r="C8" s="514">
        <v>2</v>
      </c>
      <c r="D8" s="514">
        <v>2</v>
      </c>
      <c r="E8" s="514">
        <v>0</v>
      </c>
      <c r="F8" s="514">
        <v>0</v>
      </c>
      <c r="G8" s="514">
        <v>2</v>
      </c>
      <c r="H8" s="514">
        <v>15</v>
      </c>
      <c r="I8" s="514">
        <v>0</v>
      </c>
      <c r="J8" s="514">
        <v>0</v>
      </c>
      <c r="K8" s="514">
        <v>27</v>
      </c>
      <c r="L8" s="514">
        <v>0</v>
      </c>
      <c r="M8" s="514">
        <v>1</v>
      </c>
      <c r="N8" s="514">
        <v>0</v>
      </c>
      <c r="O8" s="514">
        <v>0</v>
      </c>
      <c r="P8" s="514">
        <v>23</v>
      </c>
      <c r="Q8" s="514">
        <v>213</v>
      </c>
      <c r="R8" s="514">
        <v>1180</v>
      </c>
      <c r="S8" s="514">
        <v>119</v>
      </c>
    </row>
    <row r="9" spans="1:21">
      <c r="A9" s="92" t="s">
        <v>11</v>
      </c>
      <c r="B9" s="514"/>
      <c r="C9" s="514"/>
      <c r="D9" s="514"/>
      <c r="E9" s="514"/>
      <c r="F9" s="514"/>
      <c r="G9" s="514"/>
      <c r="H9" s="514"/>
      <c r="I9" s="514"/>
      <c r="J9" s="514"/>
      <c r="K9" s="514"/>
      <c r="L9" s="514"/>
      <c r="M9" s="514"/>
      <c r="N9" s="514"/>
      <c r="O9" s="514"/>
      <c r="P9" s="514"/>
      <c r="Q9" s="514"/>
      <c r="R9" s="514"/>
      <c r="S9" s="514"/>
    </row>
    <row r="10" spans="1:21">
      <c r="A10" s="92" t="s">
        <v>10</v>
      </c>
      <c r="B10" s="514">
        <v>315</v>
      </c>
      <c r="C10" s="514">
        <v>19</v>
      </c>
      <c r="D10" s="514">
        <v>181</v>
      </c>
      <c r="E10" s="514">
        <v>313</v>
      </c>
      <c r="F10" s="514">
        <v>77</v>
      </c>
      <c r="G10" s="514">
        <v>178</v>
      </c>
      <c r="H10" s="514">
        <v>124</v>
      </c>
      <c r="I10" s="514">
        <v>172</v>
      </c>
      <c r="J10" s="514">
        <v>115</v>
      </c>
      <c r="K10" s="514">
        <v>128</v>
      </c>
      <c r="L10" s="514">
        <v>224</v>
      </c>
      <c r="M10" s="514">
        <v>6</v>
      </c>
      <c r="N10" s="514">
        <v>99</v>
      </c>
      <c r="O10" s="514">
        <v>101</v>
      </c>
      <c r="P10" s="514"/>
      <c r="Q10" s="514"/>
      <c r="R10" s="514"/>
      <c r="S10" s="514"/>
    </row>
    <row r="11" spans="1:21">
      <c r="A11" s="92" t="s">
        <v>9</v>
      </c>
      <c r="B11" s="514">
        <v>2051</v>
      </c>
      <c r="C11" s="514">
        <v>1845</v>
      </c>
      <c r="D11" s="514">
        <v>2051</v>
      </c>
      <c r="E11" s="514">
        <v>3879</v>
      </c>
      <c r="F11" s="514">
        <v>4984</v>
      </c>
      <c r="G11" s="514">
        <v>1467</v>
      </c>
      <c r="H11" s="514">
        <v>1243</v>
      </c>
      <c r="I11" s="514">
        <v>625</v>
      </c>
      <c r="J11" s="514">
        <v>1931</v>
      </c>
      <c r="K11" s="514">
        <v>1811</v>
      </c>
      <c r="L11" s="514">
        <v>1164</v>
      </c>
      <c r="M11" s="514">
        <v>972</v>
      </c>
      <c r="N11" s="514">
        <v>966</v>
      </c>
      <c r="O11" s="514">
        <v>1344</v>
      </c>
      <c r="P11" s="514">
        <v>1331</v>
      </c>
      <c r="Q11" s="514">
        <v>676</v>
      </c>
      <c r="R11" s="514"/>
      <c r="S11" s="514"/>
    </row>
    <row r="12" spans="1:21">
      <c r="A12" s="92" t="s">
        <v>8</v>
      </c>
      <c r="B12" s="514">
        <v>8</v>
      </c>
      <c r="C12" s="514">
        <v>7</v>
      </c>
      <c r="D12" s="514">
        <v>159</v>
      </c>
      <c r="E12" s="514">
        <v>24</v>
      </c>
      <c r="F12" s="514">
        <v>153</v>
      </c>
      <c r="G12" s="514">
        <v>142</v>
      </c>
      <c r="H12" s="514">
        <v>8</v>
      </c>
      <c r="I12" s="514">
        <v>143</v>
      </c>
      <c r="J12" s="514">
        <v>26</v>
      </c>
      <c r="K12" s="514">
        <v>10</v>
      </c>
      <c r="L12" s="514"/>
      <c r="M12" s="514"/>
      <c r="N12" s="514"/>
      <c r="O12" s="514"/>
      <c r="P12" s="514"/>
      <c r="Q12" s="514">
        <v>3</v>
      </c>
      <c r="R12" s="514">
        <v>2</v>
      </c>
      <c r="S12" s="514">
        <v>2</v>
      </c>
    </row>
    <row r="13" spans="1:21">
      <c r="A13" s="92" t="s">
        <v>6</v>
      </c>
      <c r="B13" s="514"/>
      <c r="C13" s="514">
        <v>911</v>
      </c>
      <c r="D13" s="514">
        <v>1091</v>
      </c>
      <c r="E13" s="514">
        <v>1203</v>
      </c>
      <c r="F13" s="514">
        <v>628</v>
      </c>
      <c r="G13" s="514">
        <v>19</v>
      </c>
      <c r="H13" s="514">
        <v>19</v>
      </c>
      <c r="I13" s="514">
        <v>28</v>
      </c>
      <c r="J13" s="514"/>
      <c r="K13" s="514"/>
      <c r="L13" s="514">
        <v>184</v>
      </c>
      <c r="M13" s="514">
        <v>59</v>
      </c>
      <c r="N13" s="514">
        <v>31</v>
      </c>
      <c r="O13" s="514">
        <v>24</v>
      </c>
      <c r="P13" s="514"/>
      <c r="Q13" s="514"/>
      <c r="R13" s="514"/>
      <c r="S13" s="514">
        <v>19600</v>
      </c>
    </row>
    <row r="14" spans="1:21">
      <c r="A14" s="92" t="s">
        <v>17</v>
      </c>
      <c r="B14" s="514"/>
      <c r="C14" s="514"/>
      <c r="D14" s="514"/>
      <c r="E14" s="514">
        <v>100</v>
      </c>
      <c r="F14" s="514">
        <v>105</v>
      </c>
      <c r="G14" s="514"/>
      <c r="H14" s="514">
        <v>110</v>
      </c>
      <c r="I14" s="514"/>
      <c r="J14" s="514">
        <v>0</v>
      </c>
      <c r="K14" s="514"/>
      <c r="L14" s="514">
        <v>0</v>
      </c>
      <c r="M14" s="514">
        <v>0</v>
      </c>
      <c r="N14" s="514">
        <v>39</v>
      </c>
      <c r="O14" s="514">
        <v>40</v>
      </c>
      <c r="P14" s="514">
        <v>59</v>
      </c>
      <c r="Q14" s="514"/>
      <c r="R14" s="514"/>
      <c r="S14" s="514"/>
    </row>
    <row r="15" spans="1:21">
      <c r="A15" s="92" t="s">
        <v>4</v>
      </c>
      <c r="B15" s="514"/>
      <c r="C15" s="514"/>
      <c r="D15" s="514"/>
      <c r="E15" s="514"/>
      <c r="F15" s="514"/>
      <c r="G15" s="514"/>
      <c r="H15" s="514"/>
      <c r="I15" s="514"/>
      <c r="J15" s="514"/>
      <c r="K15" s="514">
        <v>0</v>
      </c>
      <c r="L15" s="514"/>
      <c r="M15" s="514"/>
      <c r="N15" s="514">
        <v>1</v>
      </c>
      <c r="O15" s="514"/>
      <c r="P15" s="514"/>
      <c r="Q15" s="514"/>
      <c r="R15" s="514"/>
      <c r="S15" s="514"/>
    </row>
    <row r="16" spans="1:21">
      <c r="A16" s="92" t="s">
        <v>3</v>
      </c>
      <c r="B16" s="514">
        <v>2</v>
      </c>
      <c r="C16" s="514">
        <v>12</v>
      </c>
      <c r="D16" s="514">
        <v>50</v>
      </c>
      <c r="E16" s="514">
        <v>236</v>
      </c>
      <c r="F16" s="514">
        <v>33</v>
      </c>
      <c r="G16" s="514">
        <v>91</v>
      </c>
      <c r="H16" s="514">
        <v>64</v>
      </c>
      <c r="I16" s="514">
        <v>307</v>
      </c>
      <c r="J16" s="514">
        <v>65</v>
      </c>
      <c r="K16" s="514">
        <v>33</v>
      </c>
      <c r="L16" s="514">
        <v>307</v>
      </c>
      <c r="M16" s="514">
        <v>300</v>
      </c>
      <c r="N16" s="514">
        <v>32</v>
      </c>
      <c r="O16" s="514">
        <v>0</v>
      </c>
      <c r="P16" s="514">
        <v>153</v>
      </c>
      <c r="Q16" s="514">
        <v>28469</v>
      </c>
      <c r="R16" s="514"/>
      <c r="S16" s="514"/>
    </row>
    <row r="17" spans="1:19">
      <c r="A17" s="92" t="s">
        <v>32</v>
      </c>
      <c r="B17" s="514">
        <v>2</v>
      </c>
      <c r="C17" s="514">
        <v>3</v>
      </c>
      <c r="D17" s="514">
        <v>40</v>
      </c>
      <c r="E17" s="514">
        <v>81</v>
      </c>
      <c r="F17" s="514">
        <v>97</v>
      </c>
      <c r="G17" s="514">
        <v>851</v>
      </c>
      <c r="H17" s="514">
        <v>1700</v>
      </c>
      <c r="I17" s="514">
        <v>433</v>
      </c>
      <c r="J17" s="514">
        <v>52</v>
      </c>
      <c r="K17" s="514">
        <v>0</v>
      </c>
      <c r="L17" s="514">
        <v>3996</v>
      </c>
      <c r="M17" s="514">
        <v>3620</v>
      </c>
      <c r="N17" s="514">
        <v>2880</v>
      </c>
      <c r="O17" s="514">
        <v>2630</v>
      </c>
      <c r="P17" s="514">
        <v>357</v>
      </c>
      <c r="Q17" s="514">
        <v>166</v>
      </c>
      <c r="R17" s="514">
        <v>12</v>
      </c>
      <c r="S17" s="514"/>
    </row>
    <row r="18" spans="1:19">
      <c r="A18" s="92" t="s">
        <v>1</v>
      </c>
      <c r="B18" s="514">
        <v>100</v>
      </c>
      <c r="C18" s="514">
        <v>1</v>
      </c>
      <c r="D18" s="514">
        <v>0</v>
      </c>
      <c r="E18" s="514">
        <v>0</v>
      </c>
      <c r="F18" s="514">
        <v>7</v>
      </c>
      <c r="G18" s="514">
        <v>3</v>
      </c>
      <c r="H18" s="514">
        <v>0</v>
      </c>
      <c r="I18" s="514">
        <v>2</v>
      </c>
      <c r="J18" s="514"/>
      <c r="K18" s="514"/>
      <c r="L18" s="514"/>
      <c r="M18" s="514"/>
      <c r="N18" s="514"/>
      <c r="O18" s="514"/>
      <c r="P18" s="514"/>
      <c r="Q18" s="514"/>
      <c r="R18" s="514"/>
      <c r="S18" s="514"/>
    </row>
    <row r="19" spans="1:19">
      <c r="A19" s="92" t="s">
        <v>23</v>
      </c>
      <c r="B19" s="514"/>
      <c r="C19" s="514"/>
      <c r="D19" s="514"/>
      <c r="E19" s="514"/>
      <c r="F19" s="514"/>
      <c r="G19" s="514"/>
      <c r="H19" s="514"/>
      <c r="I19" s="514"/>
      <c r="J19" s="514"/>
      <c r="K19" s="514"/>
      <c r="L19" s="514"/>
      <c r="M19" s="514"/>
      <c r="N19" s="514">
        <v>0</v>
      </c>
      <c r="O19" s="514"/>
      <c r="P19" s="514">
        <v>344</v>
      </c>
      <c r="Q19" s="514"/>
      <c r="R19" s="514"/>
      <c r="S19" s="514"/>
    </row>
    <row r="21" spans="1:19">
      <c r="A21" s="136" t="s">
        <v>18</v>
      </c>
    </row>
    <row r="22" spans="1:19">
      <c r="A22" s="17" t="s">
        <v>3098</v>
      </c>
    </row>
  </sheetData>
  <hyperlinks>
    <hyperlink ref="U3" location="Content!A1" display="Back to content page" xr:uid="{73B2125B-1944-4206-9768-494E1C2DE969}"/>
  </hyperlinks>
  <pageMargins left="0.7" right="0.7" top="0.75" bottom="0.75" header="0.3" footer="0.3"/>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1-000000000000}">
  <sheetPr codeName="Sheet347"/>
  <dimension ref="A1:U22"/>
  <sheetViews>
    <sheetView workbookViewId="0">
      <selection activeCell="B4" sqref="B4:S19"/>
    </sheetView>
  </sheetViews>
  <sheetFormatPr defaultRowHeight="14.4"/>
  <cols>
    <col min="1" max="1" width="33.77734375" customWidth="1"/>
    <col min="2" max="17" width="8.44140625" customWidth="1"/>
  </cols>
  <sheetData>
    <row r="1" spans="1:21">
      <c r="A1" s="18" t="s">
        <v>3176</v>
      </c>
      <c r="B1" s="17"/>
      <c r="C1" s="17"/>
      <c r="D1" s="17"/>
      <c r="E1" s="17"/>
      <c r="F1" s="17"/>
      <c r="G1" s="17"/>
      <c r="H1" s="17"/>
      <c r="I1" s="17"/>
      <c r="J1" s="17"/>
      <c r="K1" s="17"/>
      <c r="L1" s="17"/>
      <c r="M1" s="17"/>
      <c r="N1" s="17"/>
      <c r="O1" s="14"/>
      <c r="P1" s="14"/>
      <c r="Q1" s="14"/>
    </row>
    <row r="2" spans="1:21">
      <c r="A2" s="17"/>
      <c r="B2" s="17"/>
      <c r="C2" s="17"/>
      <c r="D2" s="17"/>
      <c r="E2" s="17"/>
      <c r="F2" s="17"/>
      <c r="G2" s="17"/>
      <c r="H2" s="17"/>
      <c r="I2" s="17"/>
      <c r="J2" s="17"/>
      <c r="K2" s="17"/>
      <c r="L2" s="17"/>
      <c r="M2" s="17"/>
      <c r="N2" s="17"/>
      <c r="O2" s="14"/>
      <c r="P2" s="14"/>
      <c r="Q2" s="14"/>
    </row>
    <row r="3" spans="1:21">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U3" s="1" t="s">
        <v>528</v>
      </c>
    </row>
    <row r="4" spans="1:21">
      <c r="A4" s="92" t="s">
        <v>13</v>
      </c>
      <c r="B4" s="283">
        <v>8.7400000000000005E-2</v>
      </c>
      <c r="C4" s="283">
        <v>0.23807</v>
      </c>
      <c r="D4" s="283">
        <v>2.09951</v>
      </c>
      <c r="E4" s="283">
        <v>1.0464899999999999</v>
      </c>
      <c r="F4" s="283">
        <v>0.32433000000000001</v>
      </c>
      <c r="G4" s="283">
        <v>0.36808000000000002</v>
      </c>
      <c r="H4" s="283">
        <v>1.00993</v>
      </c>
      <c r="I4" s="283">
        <v>0.28584999999999999</v>
      </c>
      <c r="J4" s="283">
        <v>0.19123000000000001</v>
      </c>
      <c r="K4" s="283">
        <v>0.57135999999999998</v>
      </c>
      <c r="L4" s="283">
        <v>1.56074</v>
      </c>
      <c r="M4" s="283">
        <v>1.17648</v>
      </c>
      <c r="N4" s="283">
        <v>8.7458500000000008</v>
      </c>
      <c r="O4" s="283">
        <v>0.28459000000000001</v>
      </c>
      <c r="P4" s="283">
        <v>0.86234999999999995</v>
      </c>
      <c r="Q4" s="283">
        <v>0.93932000000000004</v>
      </c>
      <c r="R4" s="283"/>
      <c r="S4" s="283"/>
    </row>
    <row r="5" spans="1:21">
      <c r="A5" s="92" t="s">
        <v>12</v>
      </c>
      <c r="B5" s="283"/>
      <c r="C5" s="283"/>
      <c r="D5" s="283"/>
      <c r="E5" s="283"/>
      <c r="F5" s="283"/>
      <c r="G5" s="283"/>
      <c r="H5" s="283"/>
      <c r="I5" s="283"/>
      <c r="J5" s="283">
        <v>0</v>
      </c>
      <c r="K5" s="283">
        <v>0</v>
      </c>
      <c r="L5" s="283">
        <v>0</v>
      </c>
      <c r="M5" s="283">
        <v>0</v>
      </c>
      <c r="N5" s="283"/>
      <c r="O5" s="283">
        <v>4.079E-2</v>
      </c>
      <c r="P5" s="283">
        <v>0.20002</v>
      </c>
      <c r="Q5" s="283"/>
      <c r="R5" s="283"/>
      <c r="S5" s="283"/>
    </row>
    <row r="6" spans="1:21">
      <c r="A6" s="92" t="s">
        <v>483</v>
      </c>
      <c r="B6" s="283"/>
      <c r="C6" s="283">
        <v>0</v>
      </c>
      <c r="D6" s="283"/>
      <c r="E6" s="283">
        <v>0</v>
      </c>
      <c r="F6" s="283"/>
      <c r="G6" s="283"/>
      <c r="H6" s="283">
        <v>9.8497000000000003</v>
      </c>
      <c r="I6" s="283">
        <v>0.43824000000000002</v>
      </c>
      <c r="J6" s="283"/>
      <c r="K6" s="283">
        <v>0.55974000000000002</v>
      </c>
      <c r="L6" s="283">
        <v>1.23251</v>
      </c>
      <c r="M6" s="283"/>
      <c r="N6" s="283">
        <v>2.4945400000000002</v>
      </c>
      <c r="O6" s="283"/>
      <c r="P6" s="283">
        <v>0.76</v>
      </c>
      <c r="Q6" s="283"/>
      <c r="R6" s="283"/>
      <c r="S6" s="283">
        <v>1.67</v>
      </c>
    </row>
    <row r="7" spans="1:21">
      <c r="A7" s="92" t="s">
        <v>89</v>
      </c>
      <c r="B7" s="283"/>
      <c r="C7" s="283"/>
      <c r="D7" s="283"/>
      <c r="E7" s="283"/>
      <c r="F7" s="283"/>
      <c r="G7" s="283"/>
      <c r="H7" s="283"/>
      <c r="I7" s="283"/>
      <c r="J7" s="283"/>
      <c r="K7" s="283"/>
      <c r="L7" s="283"/>
      <c r="M7" s="283"/>
      <c r="N7" s="283"/>
      <c r="O7" s="283"/>
      <c r="P7" s="283"/>
      <c r="Q7" s="283"/>
      <c r="R7" s="283"/>
      <c r="S7" s="283"/>
    </row>
    <row r="8" spans="1:21">
      <c r="A8" s="92" t="s">
        <v>482</v>
      </c>
      <c r="B8" s="283">
        <v>0</v>
      </c>
      <c r="C8" s="283">
        <v>0.18557000000000001</v>
      </c>
      <c r="D8" s="283">
        <v>0.1845</v>
      </c>
      <c r="E8" s="283">
        <v>0</v>
      </c>
      <c r="F8" s="283">
        <v>0</v>
      </c>
      <c r="G8" s="283">
        <v>0.18182999999999999</v>
      </c>
      <c r="H8" s="283">
        <v>1.35701</v>
      </c>
      <c r="I8" s="283">
        <v>0</v>
      </c>
      <c r="J8" s="283">
        <v>0</v>
      </c>
      <c r="K8" s="283">
        <v>2.3981599999999998</v>
      </c>
      <c r="L8" s="283">
        <v>0</v>
      </c>
      <c r="M8" s="283">
        <v>8.7529999999999997E-2</v>
      </c>
      <c r="N8" s="283">
        <v>0</v>
      </c>
      <c r="O8" s="283">
        <v>0</v>
      </c>
      <c r="P8" s="283">
        <v>1.9664600000000001</v>
      </c>
      <c r="Q8" s="283">
        <v>18.04083</v>
      </c>
      <c r="R8" s="283">
        <v>98.970789999999994</v>
      </c>
      <c r="S8" s="283">
        <v>9.9</v>
      </c>
    </row>
    <row r="9" spans="1:21">
      <c r="A9" s="92" t="s">
        <v>11</v>
      </c>
      <c r="B9" s="283"/>
      <c r="C9" s="283"/>
      <c r="D9" s="283"/>
      <c r="E9" s="283"/>
      <c r="F9" s="283"/>
      <c r="G9" s="283"/>
      <c r="H9" s="283"/>
      <c r="I9" s="283"/>
      <c r="J9" s="283"/>
      <c r="K9" s="283"/>
      <c r="L9" s="283"/>
      <c r="M9" s="283"/>
      <c r="N9" s="283"/>
      <c r="O9" s="283"/>
      <c r="P9" s="283"/>
      <c r="Q9" s="283"/>
      <c r="R9" s="283"/>
      <c r="S9" s="283"/>
    </row>
    <row r="10" spans="1:21">
      <c r="A10" s="92" t="s">
        <v>10</v>
      </c>
      <c r="B10" s="283">
        <v>1.6762300000000001</v>
      </c>
      <c r="C10" s="283">
        <v>9.819E-2</v>
      </c>
      <c r="D10" s="283">
        <v>0.90841000000000005</v>
      </c>
      <c r="E10" s="283">
        <v>1.52582</v>
      </c>
      <c r="F10" s="283">
        <v>0.36463000000000001</v>
      </c>
      <c r="G10" s="283">
        <v>0.81910000000000005</v>
      </c>
      <c r="H10" s="283">
        <v>0.55486000000000002</v>
      </c>
      <c r="I10" s="283">
        <v>0.74892999999999998</v>
      </c>
      <c r="J10" s="283">
        <v>0.48753000000000002</v>
      </c>
      <c r="K10" s="283">
        <v>0.52858000000000005</v>
      </c>
      <c r="L10" s="283">
        <v>0.90137999999999996</v>
      </c>
      <c r="M10" s="283">
        <v>2.3529999999999999E-2</v>
      </c>
      <c r="N10" s="283">
        <v>0.37830000000000003</v>
      </c>
      <c r="O10" s="283">
        <v>0.37620999999999999</v>
      </c>
      <c r="P10" s="283"/>
      <c r="Q10" s="283"/>
      <c r="R10" s="283"/>
      <c r="S10" s="283"/>
    </row>
    <row r="11" spans="1:21">
      <c r="A11" s="92" t="s">
        <v>9</v>
      </c>
      <c r="B11" s="283">
        <v>16.079149999999998</v>
      </c>
      <c r="C11" s="283">
        <v>14.064310000000001</v>
      </c>
      <c r="D11" s="283">
        <v>15.197699999999999</v>
      </c>
      <c r="E11" s="283">
        <v>27.92773</v>
      </c>
      <c r="F11" s="283">
        <v>34.85575</v>
      </c>
      <c r="G11" s="283">
        <v>9.9671000000000003</v>
      </c>
      <c r="H11" s="283">
        <v>8.2067399999999999</v>
      </c>
      <c r="I11" s="283">
        <v>4.0112300000000003</v>
      </c>
      <c r="J11" s="283">
        <v>12.050090000000001</v>
      </c>
      <c r="K11" s="283">
        <v>10.99043</v>
      </c>
      <c r="L11" s="283">
        <v>6.87174</v>
      </c>
      <c r="M11" s="283">
        <v>5.5843999999999996</v>
      </c>
      <c r="N11" s="283">
        <v>5.4023300000000001</v>
      </c>
      <c r="O11" s="283">
        <v>7.3171200000000001</v>
      </c>
      <c r="P11" s="283">
        <v>7.0545200000000001</v>
      </c>
      <c r="Q11" s="283">
        <v>3.4886599999999999</v>
      </c>
      <c r="R11" s="283"/>
      <c r="S11" s="283"/>
    </row>
    <row r="12" spans="1:21">
      <c r="A12" s="92" t="s">
        <v>8</v>
      </c>
      <c r="B12" s="283">
        <v>0.63590999999999998</v>
      </c>
      <c r="C12" s="283">
        <v>0.55345999999999995</v>
      </c>
      <c r="D12" s="283">
        <v>12.51393</v>
      </c>
      <c r="E12" s="283">
        <v>1.88134</v>
      </c>
      <c r="F12" s="283">
        <v>11.954359999999999</v>
      </c>
      <c r="G12" s="283">
        <v>11.064959999999999</v>
      </c>
      <c r="H12" s="283">
        <v>0.62197000000000002</v>
      </c>
      <c r="I12" s="283">
        <v>11.096069999999999</v>
      </c>
      <c r="J12" s="283">
        <v>2.0144199999999999</v>
      </c>
      <c r="K12" s="283">
        <v>0.77393000000000001</v>
      </c>
      <c r="L12" s="283"/>
      <c r="M12" s="283"/>
      <c r="N12" s="283"/>
      <c r="O12" s="283"/>
      <c r="P12" s="283"/>
      <c r="Q12" s="283">
        <v>0.23</v>
      </c>
      <c r="R12" s="283">
        <v>0.15</v>
      </c>
      <c r="S12" s="283">
        <v>0.15</v>
      </c>
    </row>
    <row r="13" spans="1:21">
      <c r="A13" s="92" t="s">
        <v>6</v>
      </c>
      <c r="B13" s="283"/>
      <c r="C13" s="283">
        <v>4.3933299999999997</v>
      </c>
      <c r="D13" s="283">
        <v>5.12676</v>
      </c>
      <c r="E13" s="283">
        <v>5.5068400000000004</v>
      </c>
      <c r="F13" s="283">
        <v>2.7989899999999999</v>
      </c>
      <c r="G13" s="283">
        <v>8.2339999999999997E-2</v>
      </c>
      <c r="H13" s="283">
        <v>7.9960000000000003E-2</v>
      </c>
      <c r="I13" s="283">
        <v>0.11434</v>
      </c>
      <c r="J13" s="283"/>
      <c r="K13" s="283"/>
      <c r="L13" s="283">
        <v>0.68545999999999996</v>
      </c>
      <c r="M13" s="283">
        <v>0.21301999999999999</v>
      </c>
      <c r="N13" s="283">
        <v>0.10851</v>
      </c>
      <c r="O13" s="283">
        <v>8.1570000000000004E-2</v>
      </c>
      <c r="P13" s="283"/>
      <c r="Q13" s="283"/>
      <c r="R13" s="283"/>
      <c r="S13" s="283">
        <v>59.45</v>
      </c>
    </row>
    <row r="14" spans="1:21">
      <c r="A14" s="92" t="s">
        <v>17</v>
      </c>
      <c r="B14" s="283"/>
      <c r="C14" s="283"/>
      <c r="D14" s="283"/>
      <c r="E14" s="283">
        <v>4.9054399999999996</v>
      </c>
      <c r="F14" s="283">
        <v>5.0775699999999997</v>
      </c>
      <c r="G14" s="283"/>
      <c r="H14" s="283">
        <v>5.1586499999999997</v>
      </c>
      <c r="I14" s="283"/>
      <c r="J14" s="283">
        <v>0</v>
      </c>
      <c r="K14" s="283"/>
      <c r="L14" s="283">
        <v>0</v>
      </c>
      <c r="M14" s="283">
        <v>0</v>
      </c>
      <c r="N14" s="283">
        <v>1.64937</v>
      </c>
      <c r="O14" s="283">
        <v>1.66273</v>
      </c>
      <c r="P14" s="283"/>
      <c r="Q14" s="283"/>
      <c r="R14" s="283"/>
      <c r="S14" s="283"/>
    </row>
    <row r="15" spans="1:21">
      <c r="A15" s="92" t="s">
        <v>4</v>
      </c>
      <c r="B15" s="283"/>
      <c r="C15" s="283"/>
      <c r="D15" s="283"/>
      <c r="E15" s="283"/>
      <c r="F15" s="283"/>
      <c r="G15" s="283"/>
      <c r="H15" s="283"/>
      <c r="I15" s="283"/>
      <c r="J15" s="283"/>
      <c r="K15" s="283">
        <v>0</v>
      </c>
      <c r="L15" s="283"/>
      <c r="M15" s="283"/>
      <c r="N15" s="283">
        <v>0.98221000000000003</v>
      </c>
      <c r="O15" s="283"/>
      <c r="P15" s="283"/>
      <c r="Q15" s="283"/>
      <c r="R15" s="283"/>
      <c r="S15" s="283"/>
    </row>
    <row r="16" spans="1:21">
      <c r="A16" s="92" t="s">
        <v>3</v>
      </c>
      <c r="B16" s="283">
        <v>4.0800000000000003E-3</v>
      </c>
      <c r="C16" s="283">
        <v>2.4250000000000001E-2</v>
      </c>
      <c r="D16" s="283">
        <v>0.10001</v>
      </c>
      <c r="E16" s="283">
        <v>0.46672000000000002</v>
      </c>
      <c r="F16" s="283">
        <v>6.4490000000000006E-2</v>
      </c>
      <c r="G16" s="283">
        <v>0.17573</v>
      </c>
      <c r="H16" s="283">
        <v>0.12204</v>
      </c>
      <c r="I16" s="283">
        <v>0.57765999999999995</v>
      </c>
      <c r="J16" s="283">
        <v>0.12064999999999999</v>
      </c>
      <c r="K16" s="283">
        <v>6.0299999999999999E-2</v>
      </c>
      <c r="L16" s="283">
        <v>0.54942999999999997</v>
      </c>
      <c r="M16" s="283">
        <v>0.53169999999999995</v>
      </c>
      <c r="N16" s="283">
        <v>5.6500000000000002E-2</v>
      </c>
      <c r="O16" s="283">
        <v>0</v>
      </c>
      <c r="P16" s="283">
        <v>0.26340000000000002</v>
      </c>
      <c r="Q16" s="283">
        <v>48.415080000000003</v>
      </c>
      <c r="R16" s="283"/>
      <c r="S16" s="283"/>
    </row>
    <row r="17" spans="1:19">
      <c r="A17" s="92" t="s">
        <v>32</v>
      </c>
      <c r="B17" s="283">
        <v>5.0699999999999999E-3</v>
      </c>
      <c r="C17" s="283">
        <v>7.4000000000000003E-3</v>
      </c>
      <c r="D17" s="283">
        <v>9.5890000000000003E-2</v>
      </c>
      <c r="E17" s="283">
        <v>0.18894</v>
      </c>
      <c r="F17" s="283">
        <v>0.22067000000000001</v>
      </c>
      <c r="G17" s="283">
        <v>1.8864799999999999</v>
      </c>
      <c r="H17" s="283">
        <v>3.6625299999999998</v>
      </c>
      <c r="I17" s="283">
        <v>0.90612000000000004</v>
      </c>
      <c r="J17" s="283">
        <v>0.10557999999999999</v>
      </c>
      <c r="K17" s="283">
        <v>0</v>
      </c>
      <c r="L17" s="283">
        <v>7.6052299999999997</v>
      </c>
      <c r="M17" s="283">
        <v>6.6541899999999998</v>
      </c>
      <c r="N17" s="283">
        <v>5.1184500000000002</v>
      </c>
      <c r="O17" s="283">
        <v>4.5274200000000002</v>
      </c>
      <c r="P17" s="283">
        <v>0.59626999999999997</v>
      </c>
      <c r="Q17" s="283">
        <v>0.26901999999999998</v>
      </c>
      <c r="R17" s="283">
        <v>1.8870000000000001E-2</v>
      </c>
      <c r="S17" s="283"/>
    </row>
    <row r="18" spans="1:19">
      <c r="A18" s="92" t="s">
        <v>1</v>
      </c>
      <c r="B18" s="283">
        <v>0.86468999999999996</v>
      </c>
      <c r="C18" s="283">
        <v>8.3499999999999998E-3</v>
      </c>
      <c r="D18" s="283">
        <v>0</v>
      </c>
      <c r="E18" s="283">
        <v>0</v>
      </c>
      <c r="F18" s="283">
        <v>5.2560000000000003E-2</v>
      </c>
      <c r="G18" s="283">
        <v>2.1749999999999999E-2</v>
      </c>
      <c r="H18" s="283">
        <v>0</v>
      </c>
      <c r="I18" s="283">
        <v>1.3559999999999999E-2</v>
      </c>
      <c r="J18" s="283"/>
      <c r="K18" s="283"/>
      <c r="L18" s="283"/>
      <c r="M18" s="283"/>
      <c r="N18" s="283"/>
      <c r="O18" s="283"/>
      <c r="P18" s="283"/>
      <c r="Q18" s="283"/>
      <c r="R18" s="283"/>
      <c r="S18" s="283"/>
    </row>
    <row r="19" spans="1:19">
      <c r="A19" s="92" t="s">
        <v>23</v>
      </c>
      <c r="B19" s="283"/>
      <c r="C19" s="283"/>
      <c r="D19" s="283"/>
      <c r="E19" s="283"/>
      <c r="F19" s="283"/>
      <c r="G19" s="283"/>
      <c r="H19" s="283"/>
      <c r="I19" s="283"/>
      <c r="J19" s="283"/>
      <c r="K19" s="283"/>
      <c r="L19" s="283"/>
      <c r="M19" s="283"/>
      <c r="N19" s="283">
        <v>0</v>
      </c>
      <c r="O19" s="283"/>
      <c r="P19" s="283">
        <v>2.24037</v>
      </c>
      <c r="Q19" s="283"/>
      <c r="R19" s="283"/>
      <c r="S19" s="283"/>
    </row>
    <row r="21" spans="1:19">
      <c r="A21" s="136" t="s">
        <v>18</v>
      </c>
    </row>
    <row r="22" spans="1:19">
      <c r="A22" s="17" t="s">
        <v>3098</v>
      </c>
    </row>
  </sheetData>
  <hyperlinks>
    <hyperlink ref="U3" location="Content!A1" display="Back to content page" xr:uid="{B4500EF8-5D70-420D-AEF1-33DB74F55CAC}"/>
  </hyperlinks>
  <pageMargins left="0.7" right="0.7" top="0.75" bottom="0.75" header="0.3" footer="0.3"/>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1-000000000000}">
  <sheetPr codeName="Sheet349"/>
  <dimension ref="A1:U22"/>
  <sheetViews>
    <sheetView topLeftCell="B1" workbookViewId="0">
      <selection activeCell="B4" sqref="B4:S19"/>
    </sheetView>
  </sheetViews>
  <sheetFormatPr defaultRowHeight="14.4"/>
  <cols>
    <col min="1" max="1" width="33.77734375" customWidth="1"/>
    <col min="2" max="10" width="12.77734375" customWidth="1"/>
    <col min="11" max="17" width="8.5546875" customWidth="1"/>
  </cols>
  <sheetData>
    <row r="1" spans="1:21">
      <c r="A1" s="18" t="s">
        <v>3177</v>
      </c>
      <c r="B1" s="17"/>
      <c r="C1" s="17"/>
      <c r="D1" s="17"/>
      <c r="E1" s="17"/>
      <c r="F1" s="17"/>
      <c r="G1" s="17"/>
      <c r="H1" s="17"/>
      <c r="I1" s="17"/>
      <c r="J1" s="17"/>
      <c r="K1" s="17"/>
      <c r="L1" s="17"/>
      <c r="M1" s="17"/>
      <c r="N1" s="17"/>
      <c r="O1" s="14"/>
      <c r="P1" s="14"/>
      <c r="Q1" s="14"/>
    </row>
    <row r="2" spans="1:21">
      <c r="A2" s="17"/>
      <c r="B2" s="17"/>
      <c r="C2" s="17"/>
      <c r="D2" s="17"/>
      <c r="E2" s="17"/>
      <c r="F2" s="17"/>
      <c r="G2" s="17"/>
      <c r="H2" s="17"/>
      <c r="I2" s="17"/>
      <c r="J2" s="17"/>
      <c r="K2" s="17"/>
      <c r="L2" s="17"/>
      <c r="M2" s="17"/>
      <c r="N2" s="17"/>
      <c r="O2" s="14"/>
      <c r="P2" s="14"/>
      <c r="Q2" s="14"/>
    </row>
    <row r="3" spans="1:21">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U3" s="1" t="s">
        <v>528</v>
      </c>
    </row>
    <row r="4" spans="1:21">
      <c r="A4" s="92" t="s">
        <v>13</v>
      </c>
      <c r="B4" s="514">
        <v>17</v>
      </c>
      <c r="C4" s="514">
        <v>47</v>
      </c>
      <c r="D4" s="514">
        <v>426</v>
      </c>
      <c r="E4" s="514">
        <v>217</v>
      </c>
      <c r="F4" s="514">
        <v>73</v>
      </c>
      <c r="G4" s="514">
        <v>86</v>
      </c>
      <c r="H4" s="514">
        <v>245</v>
      </c>
      <c r="I4" s="514">
        <v>72</v>
      </c>
      <c r="J4" s="514">
        <v>47</v>
      </c>
      <c r="K4" s="514">
        <v>152</v>
      </c>
      <c r="L4" s="514">
        <v>426</v>
      </c>
      <c r="M4" s="514">
        <v>343</v>
      </c>
      <c r="N4" s="514">
        <v>2642</v>
      </c>
      <c r="O4" s="514">
        <v>89</v>
      </c>
      <c r="P4" s="514">
        <v>276</v>
      </c>
      <c r="Q4" s="514">
        <v>310</v>
      </c>
      <c r="R4" s="514"/>
      <c r="S4" s="514"/>
    </row>
    <row r="5" spans="1:21">
      <c r="A5" s="92" t="s">
        <v>12</v>
      </c>
      <c r="B5" s="514"/>
      <c r="C5" s="514"/>
      <c r="D5" s="514"/>
      <c r="E5" s="514"/>
      <c r="F5" s="514"/>
      <c r="G5" s="514"/>
      <c r="H5" s="514"/>
      <c r="I5" s="514"/>
      <c r="J5" s="514">
        <v>0</v>
      </c>
      <c r="K5" s="514">
        <v>0</v>
      </c>
      <c r="L5" s="514">
        <v>0</v>
      </c>
      <c r="M5" s="514">
        <v>0</v>
      </c>
      <c r="N5" s="514"/>
      <c r="O5" s="514">
        <v>1</v>
      </c>
      <c r="P5" s="514">
        <v>5</v>
      </c>
      <c r="Q5" s="514"/>
      <c r="R5" s="514"/>
      <c r="S5" s="514"/>
    </row>
    <row r="6" spans="1:21">
      <c r="A6" s="92" t="s">
        <v>483</v>
      </c>
      <c r="B6" s="514"/>
      <c r="C6" s="514">
        <v>0</v>
      </c>
      <c r="D6" s="514"/>
      <c r="E6" s="514">
        <v>0</v>
      </c>
      <c r="F6" s="514"/>
      <c r="G6" s="514"/>
      <c r="H6" s="514">
        <v>0</v>
      </c>
      <c r="I6" s="514">
        <v>3</v>
      </c>
      <c r="J6" s="514"/>
      <c r="K6" s="514">
        <v>4</v>
      </c>
      <c r="L6" s="514">
        <v>6</v>
      </c>
      <c r="M6" s="514"/>
      <c r="N6" s="514">
        <v>5</v>
      </c>
      <c r="O6" s="514"/>
      <c r="P6" s="514">
        <v>6</v>
      </c>
      <c r="Q6" s="514"/>
      <c r="R6" s="514"/>
      <c r="S6" s="514">
        <v>14</v>
      </c>
    </row>
    <row r="7" spans="1:21">
      <c r="A7" s="92" t="s">
        <v>89</v>
      </c>
      <c r="B7" s="514"/>
      <c r="C7" s="514"/>
      <c r="D7" s="514"/>
      <c r="E7" s="514"/>
      <c r="F7" s="514"/>
      <c r="G7" s="514"/>
      <c r="H7" s="514"/>
      <c r="I7" s="514"/>
      <c r="J7" s="514"/>
      <c r="K7" s="514"/>
      <c r="L7" s="514"/>
      <c r="M7" s="514"/>
      <c r="N7" s="514"/>
      <c r="O7" s="514"/>
      <c r="P7" s="514"/>
      <c r="Q7" s="514"/>
      <c r="R7" s="514"/>
      <c r="S7" s="514"/>
    </row>
    <row r="8" spans="1:21">
      <c r="A8" s="92" t="s">
        <v>482</v>
      </c>
      <c r="B8" s="514">
        <v>0</v>
      </c>
      <c r="C8" s="514">
        <v>2</v>
      </c>
      <c r="D8" s="514">
        <v>2</v>
      </c>
      <c r="E8" s="514">
        <v>0</v>
      </c>
      <c r="F8" s="514">
        <v>0</v>
      </c>
      <c r="G8" s="514">
        <v>2</v>
      </c>
      <c r="H8" s="514">
        <v>15</v>
      </c>
      <c r="I8" s="514">
        <v>0</v>
      </c>
      <c r="J8" s="514">
        <v>0</v>
      </c>
      <c r="K8" s="514">
        <v>27</v>
      </c>
      <c r="L8" s="514">
        <v>0</v>
      </c>
      <c r="M8" s="514">
        <v>1</v>
      </c>
      <c r="N8" s="514"/>
      <c r="O8" s="514">
        <v>0</v>
      </c>
      <c r="P8" s="514">
        <v>23</v>
      </c>
      <c r="Q8" s="514">
        <v>213</v>
      </c>
      <c r="R8" s="514">
        <v>1180</v>
      </c>
      <c r="S8" s="514">
        <v>119</v>
      </c>
    </row>
    <row r="9" spans="1:21">
      <c r="A9" s="92" t="s">
        <v>11</v>
      </c>
      <c r="B9" s="514"/>
      <c r="C9" s="514"/>
      <c r="D9" s="514"/>
      <c r="E9" s="514"/>
      <c r="F9" s="514"/>
      <c r="G9" s="514"/>
      <c r="H9" s="514"/>
      <c r="I9" s="514"/>
      <c r="J9" s="514"/>
      <c r="K9" s="514"/>
      <c r="L9" s="514"/>
      <c r="M9" s="514"/>
      <c r="N9" s="514"/>
      <c r="O9" s="514"/>
      <c r="P9" s="514"/>
      <c r="Q9" s="514"/>
      <c r="R9" s="514"/>
      <c r="S9" s="514"/>
    </row>
    <row r="10" spans="1:21">
      <c r="A10" s="92" t="s">
        <v>10</v>
      </c>
      <c r="B10" s="514">
        <v>55</v>
      </c>
      <c r="C10" s="514">
        <v>13</v>
      </c>
      <c r="D10" s="514">
        <v>151</v>
      </c>
      <c r="E10" s="514">
        <v>137</v>
      </c>
      <c r="F10" s="514">
        <v>77</v>
      </c>
      <c r="G10" s="514">
        <v>144</v>
      </c>
      <c r="H10" s="514">
        <v>117</v>
      </c>
      <c r="I10" s="514">
        <v>169</v>
      </c>
      <c r="J10" s="514">
        <v>97</v>
      </c>
      <c r="K10" s="514">
        <v>118</v>
      </c>
      <c r="L10" s="514">
        <v>215</v>
      </c>
      <c r="M10" s="514">
        <v>6</v>
      </c>
      <c r="N10" s="514">
        <v>81</v>
      </c>
      <c r="O10" s="514">
        <v>72</v>
      </c>
      <c r="P10" s="514"/>
      <c r="Q10" s="514"/>
      <c r="R10" s="514"/>
      <c r="S10" s="514"/>
    </row>
    <row r="11" spans="1:21">
      <c r="A11" s="92" t="s">
        <v>9</v>
      </c>
      <c r="B11" s="514">
        <v>2051</v>
      </c>
      <c r="C11" s="514">
        <v>1845</v>
      </c>
      <c r="D11" s="514">
        <v>2040</v>
      </c>
      <c r="E11" s="514">
        <v>3879</v>
      </c>
      <c r="F11" s="514">
        <v>4978</v>
      </c>
      <c r="G11" s="514">
        <v>1444</v>
      </c>
      <c r="H11" s="514">
        <v>1243</v>
      </c>
      <c r="I11" s="514">
        <v>606</v>
      </c>
      <c r="J11" s="514">
        <v>1931</v>
      </c>
      <c r="K11" s="514">
        <v>1811</v>
      </c>
      <c r="L11" s="514">
        <v>992</v>
      </c>
      <c r="M11" s="514">
        <v>972</v>
      </c>
      <c r="N11" s="514">
        <v>946</v>
      </c>
      <c r="O11" s="514">
        <v>1324</v>
      </c>
      <c r="P11" s="514">
        <v>1319</v>
      </c>
      <c r="Q11" s="514">
        <v>676</v>
      </c>
      <c r="R11" s="514"/>
      <c r="S11" s="514"/>
    </row>
    <row r="12" spans="1:21">
      <c r="A12" s="92" t="s">
        <v>8</v>
      </c>
      <c r="B12" s="514">
        <v>6</v>
      </c>
      <c r="C12" s="514">
        <v>6</v>
      </c>
      <c r="D12" s="514">
        <v>159</v>
      </c>
      <c r="E12" s="514">
        <v>22</v>
      </c>
      <c r="F12" s="514">
        <v>141</v>
      </c>
      <c r="G12" s="514">
        <v>140</v>
      </c>
      <c r="H12" s="514">
        <v>8</v>
      </c>
      <c r="I12" s="514">
        <v>143</v>
      </c>
      <c r="J12" s="514">
        <v>26</v>
      </c>
      <c r="K12" s="514">
        <v>10</v>
      </c>
      <c r="L12" s="514"/>
      <c r="M12" s="514"/>
      <c r="N12" s="514"/>
      <c r="O12" s="514"/>
      <c r="P12" s="514"/>
      <c r="Q12" s="514">
        <v>16</v>
      </c>
      <c r="R12" s="514">
        <v>2</v>
      </c>
      <c r="S12" s="514">
        <v>2</v>
      </c>
    </row>
    <row r="13" spans="1:21">
      <c r="A13" s="92" t="s">
        <v>6</v>
      </c>
      <c r="B13" s="514"/>
      <c r="C13" s="514">
        <v>911</v>
      </c>
      <c r="D13" s="514">
        <v>1080</v>
      </c>
      <c r="E13" s="514">
        <v>1188</v>
      </c>
      <c r="F13" s="514">
        <v>624</v>
      </c>
      <c r="G13" s="514">
        <v>19</v>
      </c>
      <c r="H13" s="514">
        <v>19</v>
      </c>
      <c r="I13" s="514">
        <v>28</v>
      </c>
      <c r="J13" s="514"/>
      <c r="K13" s="514"/>
      <c r="L13" s="514">
        <v>184</v>
      </c>
      <c r="M13" s="514">
        <v>59</v>
      </c>
      <c r="N13" s="514">
        <v>31</v>
      </c>
      <c r="O13" s="514">
        <v>24</v>
      </c>
      <c r="P13" s="514"/>
      <c r="Q13" s="514"/>
      <c r="R13" s="514"/>
      <c r="S13" s="514">
        <v>19600</v>
      </c>
    </row>
    <row r="14" spans="1:21">
      <c r="A14" s="92" t="s">
        <v>17</v>
      </c>
      <c r="B14" s="514"/>
      <c r="C14" s="514"/>
      <c r="D14" s="514"/>
      <c r="E14" s="514">
        <v>100</v>
      </c>
      <c r="F14" s="514">
        <v>105</v>
      </c>
      <c r="G14" s="514"/>
      <c r="H14" s="514">
        <v>110</v>
      </c>
      <c r="I14" s="514"/>
      <c r="J14" s="514">
        <v>0</v>
      </c>
      <c r="K14" s="514"/>
      <c r="L14" s="514">
        <v>0</v>
      </c>
      <c r="M14" s="514">
        <v>0</v>
      </c>
      <c r="N14" s="514">
        <v>39</v>
      </c>
      <c r="O14" s="514">
        <v>40</v>
      </c>
      <c r="P14" s="514"/>
      <c r="Q14" s="514"/>
      <c r="R14" s="514"/>
      <c r="S14" s="514"/>
    </row>
    <row r="15" spans="1:21">
      <c r="A15" s="92" t="s">
        <v>4</v>
      </c>
      <c r="B15" s="514"/>
      <c r="C15" s="514"/>
      <c r="D15" s="514"/>
      <c r="E15" s="514"/>
      <c r="F15" s="514"/>
      <c r="G15" s="514"/>
      <c r="H15" s="514"/>
      <c r="I15" s="514"/>
      <c r="J15" s="514"/>
      <c r="K15" s="514">
        <v>0</v>
      </c>
      <c r="L15" s="514"/>
      <c r="M15" s="514"/>
      <c r="N15" s="514">
        <v>0</v>
      </c>
      <c r="O15" s="514"/>
      <c r="P15" s="514"/>
      <c r="Q15" s="514"/>
      <c r="R15" s="514"/>
      <c r="S15" s="514"/>
    </row>
    <row r="16" spans="1:21">
      <c r="A16" s="92" t="s">
        <v>3</v>
      </c>
      <c r="B16" s="514">
        <v>2</v>
      </c>
      <c r="C16" s="514">
        <v>12</v>
      </c>
      <c r="D16" s="514">
        <v>50</v>
      </c>
      <c r="E16" s="514">
        <v>236</v>
      </c>
      <c r="F16" s="514">
        <v>33</v>
      </c>
      <c r="G16" s="514">
        <v>91</v>
      </c>
      <c r="H16" s="514">
        <v>64</v>
      </c>
      <c r="I16" s="514">
        <v>307</v>
      </c>
      <c r="J16" s="514">
        <v>65</v>
      </c>
      <c r="K16" s="514">
        <v>33</v>
      </c>
      <c r="L16" s="514">
        <v>307</v>
      </c>
      <c r="M16" s="514">
        <v>300</v>
      </c>
      <c r="N16" s="514">
        <v>32</v>
      </c>
      <c r="O16" s="514">
        <v>0</v>
      </c>
      <c r="P16" s="514">
        <v>153</v>
      </c>
      <c r="Q16" s="514">
        <v>28469</v>
      </c>
      <c r="R16" s="514"/>
      <c r="S16" s="514"/>
    </row>
    <row r="17" spans="1:19">
      <c r="A17" s="92" t="s">
        <v>32</v>
      </c>
      <c r="B17" s="514">
        <v>2</v>
      </c>
      <c r="C17" s="514">
        <v>3</v>
      </c>
      <c r="D17" s="514">
        <v>39</v>
      </c>
      <c r="E17" s="514">
        <v>81</v>
      </c>
      <c r="F17" s="514">
        <v>97</v>
      </c>
      <c r="G17" s="514">
        <v>851</v>
      </c>
      <c r="H17" s="514">
        <v>330</v>
      </c>
      <c r="I17" s="514">
        <v>221</v>
      </c>
      <c r="J17" s="514">
        <v>52</v>
      </c>
      <c r="K17" s="514">
        <v>0</v>
      </c>
      <c r="L17" s="514">
        <v>3986</v>
      </c>
      <c r="M17" s="514">
        <v>3616</v>
      </c>
      <c r="N17" s="514">
        <v>2876</v>
      </c>
      <c r="O17" s="514">
        <v>2624</v>
      </c>
      <c r="P17" s="514">
        <v>355</v>
      </c>
      <c r="Q17" s="514">
        <v>159</v>
      </c>
      <c r="R17" s="514">
        <v>12</v>
      </c>
      <c r="S17" s="514"/>
    </row>
    <row r="18" spans="1:19">
      <c r="A18" s="92" t="s">
        <v>1</v>
      </c>
      <c r="B18" s="514">
        <v>100</v>
      </c>
      <c r="C18" s="514">
        <v>1</v>
      </c>
      <c r="D18" s="514">
        <v>0</v>
      </c>
      <c r="E18" s="514">
        <v>0</v>
      </c>
      <c r="F18" s="514">
        <v>7</v>
      </c>
      <c r="G18" s="514">
        <v>3</v>
      </c>
      <c r="H18" s="514">
        <v>0</v>
      </c>
      <c r="I18" s="514">
        <v>2</v>
      </c>
      <c r="J18" s="514"/>
      <c r="K18" s="514"/>
      <c r="L18" s="514"/>
      <c r="M18" s="514"/>
      <c r="N18" s="514"/>
      <c r="O18" s="514"/>
      <c r="P18" s="514"/>
      <c r="Q18" s="514"/>
      <c r="R18" s="514"/>
      <c r="S18" s="514"/>
    </row>
    <row r="19" spans="1:19">
      <c r="A19" s="92" t="s">
        <v>23</v>
      </c>
      <c r="B19" s="514"/>
      <c r="C19" s="514"/>
      <c r="D19" s="514"/>
      <c r="E19" s="514"/>
      <c r="F19" s="514"/>
      <c r="G19" s="514"/>
      <c r="H19" s="514"/>
      <c r="I19" s="514"/>
      <c r="J19" s="514"/>
      <c r="K19" s="514"/>
      <c r="L19" s="514"/>
      <c r="M19" s="514"/>
      <c r="N19" s="514">
        <v>0</v>
      </c>
      <c r="O19" s="514"/>
      <c r="P19" s="514"/>
      <c r="Q19" s="514"/>
      <c r="R19" s="514"/>
      <c r="S19" s="514"/>
    </row>
    <row r="21" spans="1:19">
      <c r="A21" s="136" t="s">
        <v>18</v>
      </c>
    </row>
    <row r="22" spans="1:19">
      <c r="A22" s="17" t="s">
        <v>3098</v>
      </c>
    </row>
  </sheetData>
  <hyperlinks>
    <hyperlink ref="U3" location="Content!A1" display="Back to content page" xr:uid="{076FAB94-92A9-4E84-A4D7-2B5E3571E282}"/>
  </hyperlinks>
  <pageMargins left="0.7" right="0.7" top="0.75" bottom="0.75" header="0.3" footer="0.3"/>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1-000000000000}">
  <sheetPr codeName="Sheet353"/>
  <dimension ref="A1:U22"/>
  <sheetViews>
    <sheetView topLeftCell="B1" workbookViewId="0">
      <selection activeCell="B4" sqref="B4:S19"/>
    </sheetView>
  </sheetViews>
  <sheetFormatPr defaultRowHeight="14.4"/>
  <cols>
    <col min="1" max="1" width="33.77734375" customWidth="1"/>
    <col min="2" max="19" width="9.77734375" customWidth="1"/>
  </cols>
  <sheetData>
    <row r="1" spans="1:21">
      <c r="A1" s="18" t="s">
        <v>3178</v>
      </c>
      <c r="B1" s="17"/>
      <c r="C1" s="17"/>
      <c r="D1" s="17"/>
      <c r="E1" s="17"/>
      <c r="F1" s="17"/>
      <c r="G1" s="17"/>
      <c r="H1" s="17"/>
      <c r="I1" s="17"/>
      <c r="J1" s="17"/>
      <c r="K1" s="17"/>
      <c r="L1" s="17"/>
      <c r="M1" s="17"/>
      <c r="N1" s="17"/>
    </row>
    <row r="2" spans="1:21">
      <c r="A2" s="17"/>
      <c r="B2" s="17"/>
      <c r="C2" s="17"/>
      <c r="D2" s="17"/>
      <c r="E2" s="17"/>
      <c r="F2" s="17"/>
      <c r="G2" s="17"/>
      <c r="H2" s="17"/>
      <c r="I2" s="17"/>
      <c r="J2" s="17"/>
      <c r="K2" s="17"/>
      <c r="L2" s="17"/>
      <c r="M2" s="17"/>
      <c r="N2" s="17"/>
    </row>
    <row r="3" spans="1:21">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U3" s="1" t="s">
        <v>528</v>
      </c>
    </row>
    <row r="4" spans="1:21">
      <c r="A4" s="92" t="s">
        <v>13</v>
      </c>
      <c r="B4" s="514">
        <v>53.904800000000002</v>
      </c>
      <c r="C4" s="514">
        <v>81.210809999999995</v>
      </c>
      <c r="D4" s="514">
        <v>206.95674</v>
      </c>
      <c r="E4" s="514">
        <v>452.72064999999998</v>
      </c>
      <c r="F4" s="514">
        <v>88.374300000000005</v>
      </c>
      <c r="G4" s="514">
        <v>80.101230000000001</v>
      </c>
      <c r="H4" s="514">
        <v>772.93845999999996</v>
      </c>
      <c r="I4" s="514">
        <v>78.663529999999994</v>
      </c>
      <c r="J4" s="514">
        <v>46.318890000000003</v>
      </c>
      <c r="K4" s="514">
        <v>113.16949</v>
      </c>
      <c r="L4" s="514">
        <v>144.46247</v>
      </c>
      <c r="M4" s="514">
        <v>258.24268999999998</v>
      </c>
      <c r="N4" s="514">
        <v>128.43020000000001</v>
      </c>
      <c r="O4" s="514">
        <v>106.08331</v>
      </c>
      <c r="P4" s="514">
        <v>1240.49611</v>
      </c>
      <c r="Q4" s="514">
        <v>240.70787999999999</v>
      </c>
      <c r="R4" s="514"/>
      <c r="S4" s="514"/>
    </row>
    <row r="5" spans="1:21">
      <c r="A5" s="92" t="s">
        <v>12</v>
      </c>
      <c r="B5" s="514"/>
      <c r="C5" s="514"/>
      <c r="D5" s="514"/>
      <c r="E5" s="514"/>
      <c r="F5" s="514"/>
      <c r="G5" s="514"/>
      <c r="H5" s="514"/>
      <c r="I5" s="514"/>
      <c r="J5" s="514">
        <v>0</v>
      </c>
      <c r="K5" s="514">
        <v>0.26544000000000001</v>
      </c>
      <c r="L5" s="514">
        <v>0</v>
      </c>
      <c r="M5" s="514">
        <v>0</v>
      </c>
      <c r="N5" s="514">
        <v>269.91806000000003</v>
      </c>
      <c r="O5" s="514">
        <v>249.08124000000001</v>
      </c>
      <c r="P5" s="514">
        <v>7.6409099999999999</v>
      </c>
      <c r="Q5" s="514"/>
      <c r="R5" s="514"/>
      <c r="S5" s="514"/>
    </row>
    <row r="6" spans="1:21">
      <c r="A6" s="92" t="s">
        <v>483</v>
      </c>
      <c r="B6" s="514">
        <v>337.44851999999997</v>
      </c>
      <c r="C6" s="514">
        <v>0</v>
      </c>
      <c r="D6" s="514"/>
      <c r="E6" s="514">
        <v>0</v>
      </c>
      <c r="F6" s="514">
        <v>10.895060000000001</v>
      </c>
      <c r="G6" s="514"/>
      <c r="H6" s="514">
        <v>68.798680000000004</v>
      </c>
      <c r="I6" s="514">
        <v>9269.6986199999992</v>
      </c>
      <c r="J6" s="514">
        <v>152.70384000000001</v>
      </c>
      <c r="K6" s="514">
        <v>425.26573999999999</v>
      </c>
      <c r="L6" s="514">
        <v>39.303440000000002</v>
      </c>
      <c r="M6" s="514">
        <v>38.459890000000001</v>
      </c>
      <c r="N6" s="514">
        <v>72.503380000000007</v>
      </c>
      <c r="O6" s="514"/>
      <c r="P6" s="514">
        <v>21.618590000000001</v>
      </c>
      <c r="Q6" s="514"/>
      <c r="R6" s="514"/>
      <c r="S6" s="514"/>
    </row>
    <row r="7" spans="1:21">
      <c r="A7" s="92" t="s">
        <v>89</v>
      </c>
      <c r="B7" s="514"/>
      <c r="C7" s="514"/>
      <c r="D7" s="514"/>
      <c r="E7" s="514"/>
      <c r="F7" s="514"/>
      <c r="G7" s="514"/>
      <c r="H7" s="514"/>
      <c r="I7" s="514"/>
      <c r="J7" s="514"/>
      <c r="K7" s="514"/>
      <c r="L7" s="514"/>
      <c r="M7" s="514"/>
      <c r="N7" s="514"/>
      <c r="O7" s="514"/>
      <c r="P7" s="514"/>
      <c r="Q7" s="514"/>
      <c r="R7" s="514"/>
      <c r="S7" s="514"/>
    </row>
    <row r="8" spans="1:21">
      <c r="A8" s="92" t="s">
        <v>482</v>
      </c>
      <c r="B8" s="514">
        <v>206.83170000000001</v>
      </c>
      <c r="C8" s="514">
        <v>206.17312999999999</v>
      </c>
      <c r="D8" s="514">
        <v>32295.149109999998</v>
      </c>
      <c r="E8" s="514">
        <v>26412.324410000001</v>
      </c>
      <c r="F8" s="514">
        <v>23622.459320000002</v>
      </c>
      <c r="G8" s="514">
        <v>17524.81999</v>
      </c>
      <c r="H8" s="514">
        <v>15038.48029</v>
      </c>
      <c r="I8" s="514">
        <v>9151.8780999999999</v>
      </c>
      <c r="J8" s="514">
        <v>19771.013459999998</v>
      </c>
      <c r="K8" s="514">
        <v>22940.139360000001</v>
      </c>
      <c r="L8" s="514">
        <v>17716.78472</v>
      </c>
      <c r="M8" s="514">
        <v>56272.253360000002</v>
      </c>
      <c r="N8" s="514">
        <v>15491.36261</v>
      </c>
      <c r="O8" s="514">
        <v>0</v>
      </c>
      <c r="P8" s="514">
        <v>33687.638559999999</v>
      </c>
      <c r="Q8" s="514">
        <v>29381.487389999998</v>
      </c>
      <c r="R8" s="514">
        <v>13580.30179</v>
      </c>
      <c r="S8" s="514">
        <v>16008.55</v>
      </c>
    </row>
    <row r="9" spans="1:21">
      <c r="A9" s="92" t="s">
        <v>11</v>
      </c>
      <c r="B9" s="514"/>
      <c r="C9" s="514"/>
      <c r="D9" s="514"/>
      <c r="E9" s="514"/>
      <c r="F9" s="514"/>
      <c r="G9" s="514"/>
      <c r="H9" s="514"/>
      <c r="I9" s="514"/>
      <c r="J9" s="514"/>
      <c r="K9" s="514"/>
      <c r="L9" s="514"/>
      <c r="M9" s="514"/>
      <c r="N9" s="514"/>
      <c r="O9" s="514"/>
      <c r="P9" s="514"/>
      <c r="Q9" s="514"/>
      <c r="R9" s="514"/>
      <c r="S9" s="514"/>
    </row>
    <row r="10" spans="1:21">
      <c r="A10" s="92" t="s">
        <v>10</v>
      </c>
      <c r="B10" s="514">
        <v>164.62174999999999</v>
      </c>
      <c r="C10" s="514">
        <v>7.9481999999999999</v>
      </c>
      <c r="D10" s="514">
        <v>1170.6523999999999</v>
      </c>
      <c r="E10" s="514">
        <v>2677.8674999999998</v>
      </c>
      <c r="F10" s="514">
        <v>23.450199999999999</v>
      </c>
      <c r="G10" s="514">
        <v>497.08589999999998</v>
      </c>
      <c r="H10" s="514">
        <v>449.80887999999999</v>
      </c>
      <c r="I10" s="514">
        <v>1426.48514</v>
      </c>
      <c r="J10" s="514">
        <v>738.38163999999995</v>
      </c>
      <c r="K10" s="514">
        <v>14.560639999999999</v>
      </c>
      <c r="L10" s="514">
        <v>125.77406000000001</v>
      </c>
      <c r="M10" s="514">
        <v>121.44958</v>
      </c>
      <c r="N10" s="514">
        <v>1703.23577</v>
      </c>
      <c r="O10" s="514">
        <v>477.99826000000002</v>
      </c>
      <c r="P10" s="514"/>
      <c r="Q10" s="514"/>
      <c r="R10" s="514"/>
      <c r="S10" s="514"/>
    </row>
    <row r="11" spans="1:21">
      <c r="A11" s="92" t="s">
        <v>9</v>
      </c>
      <c r="B11" s="514">
        <v>34505.785179999999</v>
      </c>
      <c r="C11" s="514">
        <v>24920.662400000001</v>
      </c>
      <c r="D11" s="514">
        <v>2405.9493200000002</v>
      </c>
      <c r="E11" s="514">
        <v>9846.77333</v>
      </c>
      <c r="F11" s="514">
        <v>2450.5676400000002</v>
      </c>
      <c r="G11" s="514">
        <v>1575.4406300000001</v>
      </c>
      <c r="H11" s="514">
        <v>28995.81899</v>
      </c>
      <c r="I11" s="514">
        <v>28103.77678</v>
      </c>
      <c r="J11" s="514">
        <v>10441.68795</v>
      </c>
      <c r="K11" s="514">
        <v>5576.0098099999996</v>
      </c>
      <c r="L11" s="514">
        <v>13311.964819999999</v>
      </c>
      <c r="M11" s="514">
        <v>1916.13354</v>
      </c>
      <c r="N11" s="514">
        <v>580.16348000000005</v>
      </c>
      <c r="O11" s="514">
        <v>803.15463999999997</v>
      </c>
      <c r="P11" s="514">
        <v>27831.320339999998</v>
      </c>
      <c r="Q11" s="514">
        <v>673.18775000000005</v>
      </c>
      <c r="R11" s="514"/>
      <c r="S11" s="514"/>
    </row>
    <row r="12" spans="1:21">
      <c r="A12" s="92" t="s">
        <v>8</v>
      </c>
      <c r="B12" s="514">
        <v>98.80386</v>
      </c>
      <c r="C12" s="514">
        <v>74.00573</v>
      </c>
      <c r="D12" s="514">
        <v>121.99115</v>
      </c>
      <c r="E12" s="514">
        <v>254.13817</v>
      </c>
      <c r="F12" s="514">
        <v>51.411549999999998</v>
      </c>
      <c r="G12" s="514">
        <v>13.32471</v>
      </c>
      <c r="H12" s="514">
        <v>8.4743399999999998</v>
      </c>
      <c r="I12" s="514">
        <v>19.24353</v>
      </c>
      <c r="J12" s="514">
        <v>341.6</v>
      </c>
      <c r="K12" s="514">
        <v>10.6</v>
      </c>
      <c r="L12" s="514">
        <v>89.16</v>
      </c>
      <c r="M12" s="514">
        <v>254.27</v>
      </c>
      <c r="N12" s="514">
        <v>193.17</v>
      </c>
      <c r="O12" s="514">
        <v>216.08</v>
      </c>
      <c r="P12" s="514">
        <v>151.19999999999999</v>
      </c>
      <c r="Q12" s="514">
        <v>230</v>
      </c>
      <c r="R12" s="514">
        <v>213.33</v>
      </c>
      <c r="S12" s="514">
        <v>198.54</v>
      </c>
    </row>
    <row r="13" spans="1:21">
      <c r="A13" s="92" t="s">
        <v>6</v>
      </c>
      <c r="B13" s="514"/>
      <c r="C13" s="514">
        <v>113.807</v>
      </c>
      <c r="D13" s="514">
        <v>1053.64941</v>
      </c>
      <c r="E13" s="514">
        <v>1774.7624900000001</v>
      </c>
      <c r="F13" s="514">
        <v>104.35599999999999</v>
      </c>
      <c r="G13" s="514">
        <v>14.09829</v>
      </c>
      <c r="H13" s="514">
        <v>67.864959999999996</v>
      </c>
      <c r="I13" s="514">
        <v>130.46597</v>
      </c>
      <c r="J13" s="514"/>
      <c r="K13" s="514"/>
      <c r="L13" s="514">
        <v>1520.02484</v>
      </c>
      <c r="M13" s="514">
        <v>5786.7939900000001</v>
      </c>
      <c r="N13" s="514">
        <v>1692.5503100000001</v>
      </c>
      <c r="O13" s="514">
        <v>219.77435</v>
      </c>
      <c r="P13" s="514"/>
      <c r="Q13" s="514"/>
      <c r="R13" s="514"/>
      <c r="S13" s="514"/>
    </row>
    <row r="14" spans="1:21">
      <c r="A14" s="92" t="s">
        <v>17</v>
      </c>
      <c r="B14" s="514"/>
      <c r="C14" s="514"/>
      <c r="D14" s="514"/>
      <c r="E14" s="514">
        <v>10559.30876</v>
      </c>
      <c r="F14" s="514">
        <v>32764.436129999998</v>
      </c>
      <c r="G14" s="514"/>
      <c r="H14" s="514">
        <v>6618.55051</v>
      </c>
      <c r="I14" s="514"/>
      <c r="J14" s="514">
        <v>0.36288999999999999</v>
      </c>
      <c r="K14" s="514"/>
      <c r="L14" s="514">
        <v>24376.660309999999</v>
      </c>
      <c r="M14" s="514">
        <v>25531.903900000001</v>
      </c>
      <c r="N14" s="514">
        <v>77.858890000000002</v>
      </c>
      <c r="O14" s="514">
        <v>351.41831000000002</v>
      </c>
      <c r="P14" s="514">
        <v>75121.145539999998</v>
      </c>
      <c r="Q14" s="514"/>
      <c r="R14" s="514"/>
      <c r="S14" s="514"/>
    </row>
    <row r="15" spans="1:21">
      <c r="A15" s="92" t="s">
        <v>4</v>
      </c>
      <c r="B15" s="514">
        <v>37.259990000000002</v>
      </c>
      <c r="C15" s="283">
        <v>0</v>
      </c>
      <c r="D15" s="514">
        <v>55.476930000000003</v>
      </c>
      <c r="E15" s="514">
        <v>16.732849999999999</v>
      </c>
      <c r="F15" s="514">
        <v>26.364930000000001</v>
      </c>
      <c r="G15" s="514"/>
      <c r="H15" s="514"/>
      <c r="I15" s="514"/>
      <c r="J15" s="514">
        <v>1555.10061</v>
      </c>
      <c r="K15" s="514">
        <v>32.652729999999998</v>
      </c>
      <c r="L15" s="514"/>
      <c r="M15" s="514"/>
      <c r="N15" s="514"/>
      <c r="O15" s="514"/>
      <c r="P15" s="514"/>
      <c r="Q15" s="514"/>
      <c r="R15" s="514"/>
      <c r="S15" s="514"/>
    </row>
    <row r="16" spans="1:21">
      <c r="A16" s="92" t="s">
        <v>3</v>
      </c>
      <c r="B16" s="514">
        <v>0.11833</v>
      </c>
      <c r="C16" s="283">
        <v>0</v>
      </c>
      <c r="D16" s="514">
        <v>7.6005900000000004</v>
      </c>
      <c r="E16" s="514">
        <v>33.32884</v>
      </c>
      <c r="F16" s="514">
        <v>39.671080000000003</v>
      </c>
      <c r="G16" s="514">
        <v>11.58638</v>
      </c>
      <c r="H16" s="514">
        <v>430.35982000000001</v>
      </c>
      <c r="I16" s="514">
        <v>250.63489999999999</v>
      </c>
      <c r="J16" s="514">
        <v>217.71696</v>
      </c>
      <c r="K16" s="514">
        <v>16.786180000000002</v>
      </c>
      <c r="L16" s="514">
        <v>4832.2403999999997</v>
      </c>
      <c r="M16" s="514">
        <v>82.76164</v>
      </c>
      <c r="N16" s="514">
        <v>49.559939999999997</v>
      </c>
      <c r="O16" s="514"/>
      <c r="P16" s="514">
        <v>1297.2253499999999</v>
      </c>
      <c r="Q16" s="514">
        <v>1767.2227</v>
      </c>
      <c r="R16" s="514"/>
      <c r="S16" s="514"/>
    </row>
    <row r="17" spans="1:19">
      <c r="A17" s="92" t="s">
        <v>32</v>
      </c>
      <c r="B17" s="514">
        <v>0.91278999999999999</v>
      </c>
      <c r="C17" s="283">
        <v>0.20709</v>
      </c>
      <c r="D17" s="514">
        <v>11.932930000000001</v>
      </c>
      <c r="E17" s="283">
        <v>0.42453000000000002</v>
      </c>
      <c r="F17" s="514">
        <v>198.69224</v>
      </c>
      <c r="G17" s="514">
        <v>56.971179999999997</v>
      </c>
      <c r="H17" s="514">
        <v>41.651560000000003</v>
      </c>
      <c r="I17" s="514">
        <v>4.4155100000000003</v>
      </c>
      <c r="J17" s="514">
        <v>35.410580000000003</v>
      </c>
      <c r="K17" s="514"/>
      <c r="L17" s="514">
        <v>276.94171999999998</v>
      </c>
      <c r="M17" s="514">
        <v>628.14831000000004</v>
      </c>
      <c r="N17" s="514">
        <v>223.19997000000001</v>
      </c>
      <c r="O17" s="514">
        <v>354.01519999999999</v>
      </c>
      <c r="P17" s="514">
        <v>173.28801000000001</v>
      </c>
      <c r="Q17" s="514">
        <v>281.73140000000001</v>
      </c>
      <c r="R17" s="514">
        <v>38.05415</v>
      </c>
      <c r="S17" s="514"/>
    </row>
    <row r="18" spans="1:19">
      <c r="A18" s="92" t="s">
        <v>1</v>
      </c>
      <c r="B18" s="514"/>
      <c r="C18" s="514">
        <v>27.264600000000002</v>
      </c>
      <c r="D18" s="514">
        <v>0</v>
      </c>
      <c r="E18" s="514">
        <v>9.8031799999999993</v>
      </c>
      <c r="F18" s="514">
        <v>65.805250000000001</v>
      </c>
      <c r="G18" s="514">
        <v>3.9080400000000002</v>
      </c>
      <c r="H18" s="514">
        <v>0</v>
      </c>
      <c r="I18" s="514">
        <v>9.81372</v>
      </c>
      <c r="J18" s="514"/>
      <c r="K18" s="514"/>
      <c r="L18" s="514"/>
      <c r="M18" s="514"/>
      <c r="N18" s="514"/>
      <c r="O18" s="514"/>
      <c r="P18" s="514">
        <v>12513.27699</v>
      </c>
      <c r="Q18" s="514"/>
      <c r="R18" s="514"/>
      <c r="S18" s="283">
        <v>0.18</v>
      </c>
    </row>
    <row r="19" spans="1:19">
      <c r="A19" s="92" t="s">
        <v>23</v>
      </c>
      <c r="B19" s="514"/>
      <c r="C19" s="514"/>
      <c r="D19" s="514"/>
      <c r="E19" s="514"/>
      <c r="F19" s="514"/>
      <c r="G19" s="514"/>
      <c r="H19" s="514"/>
      <c r="I19" s="514"/>
      <c r="J19" s="514"/>
      <c r="K19" s="514"/>
      <c r="L19" s="514"/>
      <c r="M19" s="514"/>
      <c r="N19" s="514"/>
      <c r="O19" s="514"/>
      <c r="P19" s="514">
        <v>4574.2815399999999</v>
      </c>
      <c r="Q19" s="514"/>
      <c r="R19" s="514"/>
      <c r="S19" s="514"/>
    </row>
    <row r="21" spans="1:19">
      <c r="A21" s="136" t="s">
        <v>18</v>
      </c>
    </row>
    <row r="22" spans="1:19">
      <c r="A22" s="17" t="s">
        <v>3098</v>
      </c>
    </row>
  </sheetData>
  <hyperlinks>
    <hyperlink ref="U3" location="Content!A1" display="Back to content page" xr:uid="{6BC79C02-749A-4A56-BCED-ED0387DFB954}"/>
  </hyperlinks>
  <pageMargins left="0.7" right="0.7" top="0.75" bottom="0.75" header="0.3" footer="0.3"/>
  <pageSetup paperSize="9" orientation="portrait" r:id="rId1"/>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92CDB-CEFF-4A5A-9835-E2F01BDD0CBC}">
  <dimension ref="A1:T22"/>
  <sheetViews>
    <sheetView workbookViewId="0"/>
  </sheetViews>
  <sheetFormatPr defaultRowHeight="14.4"/>
  <cols>
    <col min="1" max="1" width="28.44140625" customWidth="1"/>
    <col min="2" max="18" width="9.5546875" customWidth="1"/>
  </cols>
  <sheetData>
    <row r="1" spans="1:20">
      <c r="A1" s="18" t="s">
        <v>3179</v>
      </c>
    </row>
    <row r="3" spans="1:20">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T3" s="1" t="s">
        <v>528</v>
      </c>
    </row>
    <row r="4" spans="1:20">
      <c r="A4" s="92" t="s">
        <v>13</v>
      </c>
      <c r="B4" s="514">
        <v>0</v>
      </c>
      <c r="C4" s="514">
        <v>8</v>
      </c>
      <c r="D4" s="514">
        <v>277</v>
      </c>
      <c r="E4" s="514">
        <v>458</v>
      </c>
      <c r="F4" s="514">
        <v>42</v>
      </c>
      <c r="G4" s="514">
        <v>87</v>
      </c>
      <c r="H4" s="514">
        <v>146</v>
      </c>
      <c r="I4" s="514">
        <v>59</v>
      </c>
      <c r="J4" s="514">
        <v>23</v>
      </c>
      <c r="K4" s="514">
        <v>87</v>
      </c>
      <c r="L4" s="514">
        <v>277</v>
      </c>
      <c r="M4" s="514">
        <v>338</v>
      </c>
      <c r="N4" s="514">
        <v>10923</v>
      </c>
      <c r="O4" s="514">
        <v>89</v>
      </c>
      <c r="P4" s="514">
        <v>450</v>
      </c>
      <c r="Q4" s="514">
        <v>261</v>
      </c>
      <c r="R4" s="514"/>
    </row>
    <row r="5" spans="1:20">
      <c r="A5" s="92" t="s">
        <v>12</v>
      </c>
      <c r="B5" s="514"/>
      <c r="C5" s="514"/>
      <c r="D5" s="514"/>
      <c r="E5" s="514"/>
      <c r="F5" s="514"/>
      <c r="G5" s="514"/>
      <c r="H5" s="514"/>
      <c r="I5" s="514"/>
      <c r="J5" s="514">
        <v>0</v>
      </c>
      <c r="K5" s="514">
        <v>6</v>
      </c>
      <c r="L5" s="514">
        <v>0</v>
      </c>
      <c r="M5" s="514">
        <v>0</v>
      </c>
      <c r="N5" s="514">
        <v>0</v>
      </c>
      <c r="O5" s="514">
        <v>1</v>
      </c>
      <c r="P5" s="514">
        <v>0</v>
      </c>
      <c r="Q5" s="514"/>
      <c r="R5" s="514"/>
    </row>
    <row r="6" spans="1:20">
      <c r="A6" s="92" t="s">
        <v>483</v>
      </c>
      <c r="B6" s="514"/>
      <c r="C6" s="514">
        <v>0</v>
      </c>
      <c r="D6" s="514"/>
      <c r="E6" s="514">
        <v>0</v>
      </c>
      <c r="F6" s="514"/>
      <c r="G6" s="514"/>
      <c r="H6" s="514">
        <v>74</v>
      </c>
      <c r="I6" s="514">
        <v>86</v>
      </c>
      <c r="J6" s="514">
        <v>30</v>
      </c>
      <c r="K6" s="514"/>
      <c r="L6" s="514"/>
      <c r="M6" s="514"/>
      <c r="N6" s="514"/>
      <c r="O6" s="514"/>
      <c r="P6" s="514">
        <v>171</v>
      </c>
      <c r="Q6" s="514"/>
      <c r="R6" s="514"/>
    </row>
    <row r="7" spans="1:20">
      <c r="A7" s="92" t="s">
        <v>89</v>
      </c>
      <c r="B7" s="514"/>
      <c r="C7" s="514"/>
      <c r="D7" s="514"/>
      <c r="E7" s="514"/>
      <c r="F7" s="514"/>
      <c r="G7" s="514"/>
      <c r="H7" s="514"/>
      <c r="I7" s="514"/>
      <c r="J7" s="514"/>
      <c r="K7" s="514"/>
      <c r="L7" s="514"/>
      <c r="M7" s="514"/>
      <c r="N7" s="514"/>
      <c r="O7" s="514"/>
      <c r="P7" s="514"/>
      <c r="Q7" s="514"/>
      <c r="R7" s="514"/>
    </row>
    <row r="8" spans="1:20">
      <c r="A8" s="92" t="s">
        <v>482</v>
      </c>
      <c r="B8" s="514">
        <v>4</v>
      </c>
      <c r="C8" s="514">
        <v>3</v>
      </c>
      <c r="D8" s="514">
        <v>14</v>
      </c>
      <c r="E8" s="514">
        <v>1</v>
      </c>
      <c r="F8" s="514">
        <v>2</v>
      </c>
      <c r="G8" s="514">
        <v>1</v>
      </c>
      <c r="H8" s="514">
        <v>0</v>
      </c>
      <c r="I8" s="514">
        <v>3</v>
      </c>
      <c r="J8" s="514">
        <v>5</v>
      </c>
      <c r="K8" s="514">
        <v>17</v>
      </c>
      <c r="L8" s="514"/>
      <c r="M8" s="514">
        <v>5</v>
      </c>
      <c r="N8" s="514">
        <v>1</v>
      </c>
      <c r="O8" s="514">
        <v>0</v>
      </c>
      <c r="P8" s="514">
        <v>180717</v>
      </c>
      <c r="Q8" s="514">
        <v>9383</v>
      </c>
      <c r="R8" s="514">
        <v>56794</v>
      </c>
    </row>
    <row r="9" spans="1:20">
      <c r="A9" s="92" t="s">
        <v>11</v>
      </c>
      <c r="B9" s="514"/>
      <c r="C9" s="514"/>
      <c r="D9" s="514"/>
      <c r="E9" s="514"/>
      <c r="F9" s="514"/>
      <c r="G9" s="514"/>
      <c r="H9" s="514"/>
      <c r="I9" s="514"/>
      <c r="J9" s="514"/>
      <c r="K9" s="514"/>
      <c r="L9" s="514"/>
      <c r="M9" s="514"/>
      <c r="N9" s="514"/>
      <c r="O9" s="514"/>
      <c r="P9" s="514"/>
      <c r="Q9" s="514"/>
      <c r="R9" s="514"/>
    </row>
    <row r="10" spans="1:20">
      <c r="A10" s="92" t="s">
        <v>10</v>
      </c>
      <c r="B10" s="514">
        <v>0</v>
      </c>
      <c r="C10" s="514">
        <v>2</v>
      </c>
      <c r="D10" s="514">
        <v>128</v>
      </c>
      <c r="E10" s="514">
        <v>751</v>
      </c>
      <c r="F10" s="514">
        <v>12</v>
      </c>
      <c r="G10" s="514">
        <v>182</v>
      </c>
      <c r="H10" s="514">
        <v>84</v>
      </c>
      <c r="I10" s="514">
        <v>314</v>
      </c>
      <c r="J10" s="514">
        <v>98</v>
      </c>
      <c r="K10" s="514">
        <v>34</v>
      </c>
      <c r="L10" s="514">
        <v>68</v>
      </c>
      <c r="M10" s="514">
        <v>32</v>
      </c>
      <c r="N10" s="514">
        <v>253</v>
      </c>
      <c r="O10" s="514">
        <v>30</v>
      </c>
      <c r="P10" s="514"/>
      <c r="Q10" s="514"/>
      <c r="R10" s="514"/>
    </row>
    <row r="11" spans="1:20">
      <c r="A11" s="92" t="s">
        <v>9</v>
      </c>
      <c r="B11" s="514">
        <v>109</v>
      </c>
      <c r="C11" s="514">
        <v>471</v>
      </c>
      <c r="D11" s="514">
        <v>1251</v>
      </c>
      <c r="E11" s="514">
        <v>0</v>
      </c>
      <c r="F11" s="514">
        <v>169</v>
      </c>
      <c r="G11" s="514">
        <v>0</v>
      </c>
      <c r="H11" s="514">
        <v>158</v>
      </c>
      <c r="I11" s="514">
        <v>1521</v>
      </c>
      <c r="J11" s="514">
        <v>2121</v>
      </c>
      <c r="K11" s="514">
        <v>14</v>
      </c>
      <c r="L11" s="514">
        <v>4062</v>
      </c>
      <c r="M11" s="514">
        <v>2681</v>
      </c>
      <c r="N11" s="514">
        <v>1942</v>
      </c>
      <c r="O11" s="514">
        <v>4446</v>
      </c>
      <c r="P11" s="514">
        <v>1724</v>
      </c>
      <c r="Q11" s="514">
        <v>237</v>
      </c>
      <c r="R11" s="514"/>
    </row>
    <row r="12" spans="1:20">
      <c r="A12" s="92" t="s">
        <v>8</v>
      </c>
      <c r="B12" s="514">
        <v>39</v>
      </c>
      <c r="C12" s="514">
        <v>12</v>
      </c>
      <c r="D12" s="514">
        <v>6</v>
      </c>
      <c r="E12" s="514">
        <v>6</v>
      </c>
      <c r="F12" s="514">
        <v>2</v>
      </c>
      <c r="G12" s="514">
        <v>15</v>
      </c>
      <c r="H12" s="514">
        <v>13</v>
      </c>
      <c r="I12" s="514">
        <v>0</v>
      </c>
      <c r="J12" s="514">
        <v>9</v>
      </c>
      <c r="K12" s="514">
        <v>1</v>
      </c>
      <c r="L12" s="514"/>
      <c r="M12" s="514"/>
      <c r="N12" s="514"/>
      <c r="O12" s="514"/>
      <c r="P12" s="514"/>
      <c r="Q12" s="514"/>
      <c r="R12" s="514"/>
    </row>
    <row r="13" spans="1:20">
      <c r="A13" s="92" t="s">
        <v>6</v>
      </c>
      <c r="B13" s="514"/>
      <c r="C13" s="514">
        <v>55</v>
      </c>
      <c r="D13" s="514">
        <v>218</v>
      </c>
      <c r="E13" s="514">
        <v>495</v>
      </c>
      <c r="F13" s="514">
        <v>98</v>
      </c>
      <c r="G13" s="514">
        <v>17</v>
      </c>
      <c r="H13" s="514">
        <v>17</v>
      </c>
      <c r="I13" s="514">
        <v>44</v>
      </c>
      <c r="J13" s="514"/>
      <c r="K13" s="514"/>
      <c r="L13" s="514">
        <v>198</v>
      </c>
      <c r="M13" s="514">
        <v>371</v>
      </c>
      <c r="N13" s="514">
        <v>163</v>
      </c>
      <c r="O13" s="514">
        <v>59</v>
      </c>
      <c r="P13" s="514"/>
      <c r="Q13" s="514"/>
      <c r="R13" s="514"/>
    </row>
    <row r="14" spans="1:20">
      <c r="A14" s="92" t="s">
        <v>17</v>
      </c>
      <c r="B14" s="514"/>
      <c r="C14" s="514"/>
      <c r="D14" s="514"/>
      <c r="E14" s="514">
        <v>0</v>
      </c>
      <c r="F14" s="514">
        <v>0</v>
      </c>
      <c r="G14" s="514"/>
      <c r="H14" s="514">
        <v>0</v>
      </c>
      <c r="I14" s="514"/>
      <c r="J14" s="514"/>
      <c r="K14" s="514"/>
      <c r="L14" s="514">
        <v>0</v>
      </c>
      <c r="M14" s="514">
        <v>0</v>
      </c>
      <c r="N14" s="514">
        <v>0</v>
      </c>
      <c r="O14" s="514">
        <v>4227</v>
      </c>
      <c r="P14" s="514">
        <v>915081</v>
      </c>
      <c r="Q14" s="514"/>
      <c r="R14" s="514"/>
    </row>
    <row r="15" spans="1:20">
      <c r="A15" s="92" t="s">
        <v>4</v>
      </c>
      <c r="B15" s="514"/>
      <c r="C15" s="514"/>
      <c r="D15" s="514"/>
      <c r="E15" s="514"/>
      <c r="F15" s="514"/>
      <c r="G15" s="514"/>
      <c r="H15" s="514"/>
      <c r="I15" s="514"/>
      <c r="J15" s="514"/>
      <c r="K15" s="514">
        <v>0</v>
      </c>
      <c r="L15" s="514"/>
      <c r="M15" s="514"/>
      <c r="N15" s="514"/>
      <c r="O15" s="514"/>
      <c r="P15" s="514"/>
      <c r="Q15" s="514"/>
      <c r="R15" s="514"/>
    </row>
    <row r="16" spans="1:20">
      <c r="A16" s="92" t="s">
        <v>3</v>
      </c>
      <c r="B16" s="514">
        <v>58</v>
      </c>
      <c r="C16" s="514">
        <v>0</v>
      </c>
      <c r="D16" s="514">
        <v>0</v>
      </c>
      <c r="E16" s="514">
        <v>101</v>
      </c>
      <c r="F16" s="514">
        <v>0</v>
      </c>
      <c r="G16" s="514">
        <v>0</v>
      </c>
      <c r="H16" s="514">
        <v>659</v>
      </c>
      <c r="I16" s="514">
        <v>0</v>
      </c>
      <c r="J16" s="514">
        <v>0</v>
      </c>
      <c r="K16" s="514">
        <v>2</v>
      </c>
      <c r="L16" s="514">
        <v>87</v>
      </c>
      <c r="M16" s="514">
        <v>132</v>
      </c>
      <c r="N16" s="514">
        <v>18</v>
      </c>
      <c r="O16" s="514"/>
      <c r="P16" s="514">
        <v>20</v>
      </c>
      <c r="Q16" s="514">
        <v>1039161</v>
      </c>
      <c r="R16" s="514"/>
    </row>
    <row r="17" spans="1:18">
      <c r="A17" s="92" t="s">
        <v>32</v>
      </c>
      <c r="B17" s="514">
        <v>0</v>
      </c>
      <c r="C17" s="514">
        <v>0</v>
      </c>
      <c r="D17" s="514">
        <v>10</v>
      </c>
      <c r="E17" s="514">
        <v>30</v>
      </c>
      <c r="F17" s="514">
        <v>33</v>
      </c>
      <c r="G17" s="514">
        <v>152</v>
      </c>
      <c r="H17" s="514">
        <v>373</v>
      </c>
      <c r="I17" s="514">
        <v>202</v>
      </c>
      <c r="J17" s="514">
        <v>29</v>
      </c>
      <c r="K17" s="514"/>
      <c r="L17" s="514">
        <v>27432</v>
      </c>
      <c r="M17" s="514">
        <v>21492</v>
      </c>
      <c r="N17" s="514">
        <v>16097</v>
      </c>
      <c r="O17" s="514">
        <v>9652</v>
      </c>
      <c r="P17" s="514">
        <v>300</v>
      </c>
      <c r="Q17" s="514">
        <v>369</v>
      </c>
      <c r="R17" s="514">
        <v>14</v>
      </c>
    </row>
    <row r="18" spans="1:18">
      <c r="A18" s="92" t="s">
        <v>1</v>
      </c>
      <c r="B18" s="514"/>
      <c r="C18" s="514">
        <v>8</v>
      </c>
      <c r="D18" s="514">
        <v>0</v>
      </c>
      <c r="E18" s="514">
        <v>0</v>
      </c>
      <c r="F18" s="514">
        <v>0</v>
      </c>
      <c r="G18" s="514">
        <v>3</v>
      </c>
      <c r="H18" s="514">
        <v>0</v>
      </c>
      <c r="I18" s="514">
        <v>11</v>
      </c>
      <c r="J18" s="514"/>
      <c r="K18" s="514"/>
      <c r="L18" s="514"/>
      <c r="M18" s="514"/>
      <c r="N18" s="514"/>
      <c r="O18" s="514"/>
      <c r="P18" s="514"/>
      <c r="Q18" s="514"/>
      <c r="R18" s="514"/>
    </row>
    <row r="19" spans="1:18">
      <c r="A19" s="92" t="s">
        <v>23</v>
      </c>
      <c r="B19" s="514"/>
      <c r="C19" s="514"/>
      <c r="D19" s="514"/>
      <c r="E19" s="514"/>
      <c r="F19" s="514"/>
      <c r="G19" s="514"/>
      <c r="H19" s="514"/>
      <c r="I19" s="514"/>
      <c r="J19" s="514"/>
      <c r="K19" s="514"/>
      <c r="L19" s="514"/>
      <c r="M19" s="514"/>
      <c r="N19" s="514"/>
      <c r="O19" s="514"/>
      <c r="P19" s="514"/>
      <c r="Q19" s="514"/>
      <c r="R19" s="514"/>
    </row>
    <row r="21" spans="1:18">
      <c r="A21" s="136" t="s">
        <v>18</v>
      </c>
    </row>
    <row r="22" spans="1:18">
      <c r="A22" s="17" t="s">
        <v>2823</v>
      </c>
    </row>
  </sheetData>
  <hyperlinks>
    <hyperlink ref="T3" location="Content!A1" display="Back to content page" xr:uid="{EE91D4DA-B021-4434-9E5D-985F0E059A0F}"/>
  </hyperlinks>
  <pageMargins left="0.7" right="0.7" top="0.75" bottom="0.75" header="0.3" footer="0.3"/>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2FC84-56ED-4C91-AA29-114C5628031A}">
  <dimension ref="A1:U22"/>
  <sheetViews>
    <sheetView topLeftCell="E1" workbookViewId="0">
      <selection activeCell="B4" sqref="B4:S19"/>
    </sheetView>
  </sheetViews>
  <sheetFormatPr defaultRowHeight="14.4"/>
  <cols>
    <col min="1" max="1" width="32.88671875" customWidth="1"/>
    <col min="2" max="19" width="12.77734375" customWidth="1"/>
  </cols>
  <sheetData>
    <row r="1" spans="1:21">
      <c r="A1" s="18" t="s">
        <v>3186</v>
      </c>
    </row>
    <row r="3" spans="1:21">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U3" s="1" t="s">
        <v>528</v>
      </c>
    </row>
    <row r="4" spans="1:21">
      <c r="A4" s="92" t="s">
        <v>13</v>
      </c>
      <c r="B4" s="514">
        <v>10485</v>
      </c>
      <c r="C4" s="514">
        <v>16374</v>
      </c>
      <c r="D4" s="514">
        <v>43274</v>
      </c>
      <c r="E4" s="514">
        <v>98202</v>
      </c>
      <c r="F4" s="514">
        <v>19891</v>
      </c>
      <c r="G4" s="514">
        <v>18715</v>
      </c>
      <c r="H4" s="514">
        <v>187508</v>
      </c>
      <c r="I4" s="514">
        <v>19814</v>
      </c>
      <c r="J4" s="514">
        <v>12111</v>
      </c>
      <c r="K4" s="514">
        <v>30701</v>
      </c>
      <c r="L4" s="514">
        <v>40634</v>
      </c>
      <c r="M4" s="514">
        <v>75290</v>
      </c>
      <c r="N4" s="514">
        <v>38797</v>
      </c>
      <c r="O4" s="514">
        <v>33176</v>
      </c>
      <c r="P4" s="514">
        <v>401345</v>
      </c>
      <c r="Q4" s="514">
        <v>80465</v>
      </c>
      <c r="R4" s="514"/>
      <c r="S4" s="514"/>
    </row>
    <row r="5" spans="1:21">
      <c r="A5" s="92" t="s">
        <v>12</v>
      </c>
      <c r="B5" s="514"/>
      <c r="C5" s="514"/>
      <c r="D5" s="514"/>
      <c r="E5" s="514"/>
      <c r="F5" s="514"/>
      <c r="G5" s="514"/>
      <c r="H5" s="514"/>
      <c r="I5" s="514"/>
      <c r="J5" s="514">
        <v>0</v>
      </c>
      <c r="K5" s="514">
        <v>6</v>
      </c>
      <c r="L5" s="514">
        <v>0</v>
      </c>
      <c r="M5" s="514">
        <v>0</v>
      </c>
      <c r="N5" s="514">
        <v>6483</v>
      </c>
      <c r="O5" s="514">
        <v>6106</v>
      </c>
      <c r="P5" s="514">
        <v>191</v>
      </c>
      <c r="Q5" s="514"/>
      <c r="R5" s="514"/>
      <c r="S5" s="514"/>
    </row>
    <row r="6" spans="1:21">
      <c r="A6" s="92" t="s">
        <v>483</v>
      </c>
      <c r="B6" s="514">
        <v>2000</v>
      </c>
      <c r="C6" s="514">
        <v>0</v>
      </c>
      <c r="D6" s="514"/>
      <c r="E6" s="514">
        <v>0</v>
      </c>
      <c r="F6" s="514">
        <v>70</v>
      </c>
      <c r="G6" s="514"/>
      <c r="H6" s="514">
        <v>461</v>
      </c>
      <c r="I6" s="514">
        <v>63456</v>
      </c>
      <c r="J6" s="514">
        <v>1068</v>
      </c>
      <c r="K6" s="514">
        <v>3039</v>
      </c>
      <c r="L6" s="514">
        <v>287</v>
      </c>
      <c r="M6" s="514">
        <v>287</v>
      </c>
      <c r="N6" s="514">
        <v>552</v>
      </c>
      <c r="O6" s="514"/>
      <c r="P6" s="514">
        <v>171</v>
      </c>
      <c r="Q6" s="514"/>
      <c r="R6" s="514"/>
      <c r="S6" s="514"/>
    </row>
    <row r="7" spans="1:21">
      <c r="A7" s="92" t="s">
        <v>89</v>
      </c>
      <c r="B7" s="514"/>
      <c r="C7" s="514"/>
      <c r="D7" s="514"/>
      <c r="E7" s="514"/>
      <c r="F7" s="514"/>
      <c r="G7" s="514"/>
      <c r="H7" s="514"/>
      <c r="I7" s="514"/>
      <c r="J7" s="514"/>
      <c r="K7" s="514"/>
      <c r="L7" s="514"/>
      <c r="M7" s="514"/>
      <c r="N7" s="514"/>
      <c r="O7" s="514"/>
      <c r="P7" s="514"/>
      <c r="Q7" s="514"/>
      <c r="R7" s="514"/>
      <c r="S7" s="514"/>
    </row>
    <row r="8" spans="1:21">
      <c r="A8" s="92" t="s">
        <v>482</v>
      </c>
      <c r="B8" s="514">
        <v>2217</v>
      </c>
      <c r="C8" s="514">
        <v>2222</v>
      </c>
      <c r="D8" s="514">
        <v>350082</v>
      </c>
      <c r="E8" s="514">
        <v>287860</v>
      </c>
      <c r="F8" s="514">
        <v>258639</v>
      </c>
      <c r="G8" s="514">
        <v>192759</v>
      </c>
      <c r="H8" s="514">
        <v>166231</v>
      </c>
      <c r="I8" s="514">
        <v>101718</v>
      </c>
      <c r="J8" s="514">
        <v>221103</v>
      </c>
      <c r="K8" s="514">
        <v>258275</v>
      </c>
      <c r="L8" s="514">
        <v>200897</v>
      </c>
      <c r="M8" s="514">
        <v>642924</v>
      </c>
      <c r="N8" s="514">
        <v>178366</v>
      </c>
      <c r="O8" s="514">
        <v>0</v>
      </c>
      <c r="P8" s="514">
        <v>394015</v>
      </c>
      <c r="Q8" s="514">
        <v>346894</v>
      </c>
      <c r="R8" s="514">
        <v>161914</v>
      </c>
      <c r="S8" s="514">
        <v>192370</v>
      </c>
    </row>
    <row r="9" spans="1:21">
      <c r="A9" s="92" t="s">
        <v>11</v>
      </c>
      <c r="B9" s="514"/>
      <c r="C9" s="514"/>
      <c r="D9" s="514"/>
      <c r="E9" s="514"/>
      <c r="F9" s="514"/>
      <c r="G9" s="514"/>
      <c r="H9" s="514"/>
      <c r="I9" s="514"/>
      <c r="J9" s="514"/>
      <c r="K9" s="514"/>
      <c r="L9" s="514"/>
      <c r="M9" s="514"/>
      <c r="N9" s="514"/>
      <c r="O9" s="514"/>
      <c r="P9" s="514"/>
      <c r="Q9" s="514"/>
      <c r="R9" s="514"/>
      <c r="S9" s="514"/>
    </row>
    <row r="10" spans="1:21">
      <c r="A10" s="92" t="s">
        <v>10</v>
      </c>
      <c r="B10" s="514">
        <v>30936</v>
      </c>
      <c r="C10" s="514">
        <v>1538</v>
      </c>
      <c r="D10" s="514">
        <v>233252</v>
      </c>
      <c r="E10" s="514">
        <v>549327</v>
      </c>
      <c r="F10" s="514">
        <v>4952</v>
      </c>
      <c r="G10" s="514">
        <v>108022</v>
      </c>
      <c r="H10" s="514">
        <v>100524</v>
      </c>
      <c r="I10" s="514">
        <v>327610</v>
      </c>
      <c r="J10" s="514">
        <v>174170</v>
      </c>
      <c r="K10" s="514">
        <v>3526</v>
      </c>
      <c r="L10" s="514">
        <v>31256</v>
      </c>
      <c r="M10" s="514">
        <v>30972</v>
      </c>
      <c r="N10" s="514">
        <v>445729</v>
      </c>
      <c r="O10" s="514">
        <v>128326</v>
      </c>
      <c r="P10" s="514"/>
      <c r="Q10" s="514"/>
      <c r="R10" s="514"/>
      <c r="S10" s="514"/>
    </row>
    <row r="11" spans="1:21">
      <c r="A11" s="92" t="s">
        <v>9</v>
      </c>
      <c r="B11" s="514">
        <v>4401436</v>
      </c>
      <c r="C11" s="514">
        <v>3269169</v>
      </c>
      <c r="D11" s="514">
        <v>324694</v>
      </c>
      <c r="E11" s="514">
        <v>1367660</v>
      </c>
      <c r="F11" s="514">
        <v>350405</v>
      </c>
      <c r="G11" s="514">
        <v>231880</v>
      </c>
      <c r="H11" s="514">
        <v>4391734</v>
      </c>
      <c r="I11" s="514">
        <v>4378920</v>
      </c>
      <c r="J11" s="514">
        <v>1673257</v>
      </c>
      <c r="K11" s="514">
        <v>918813</v>
      </c>
      <c r="L11" s="514">
        <v>2254906</v>
      </c>
      <c r="M11" s="514">
        <v>333515</v>
      </c>
      <c r="N11" s="514">
        <v>103740</v>
      </c>
      <c r="O11" s="514">
        <v>147523</v>
      </c>
      <c r="P11" s="514">
        <v>5251029</v>
      </c>
      <c r="Q11" s="514">
        <v>130444</v>
      </c>
      <c r="R11" s="514"/>
      <c r="S11" s="514"/>
    </row>
    <row r="12" spans="1:21">
      <c r="A12" s="92" t="s">
        <v>8</v>
      </c>
      <c r="B12" s="514">
        <v>1243</v>
      </c>
      <c r="C12" s="514">
        <v>936</v>
      </c>
      <c r="D12" s="514">
        <v>1550</v>
      </c>
      <c r="E12" s="514">
        <v>3242</v>
      </c>
      <c r="F12" s="514">
        <v>658</v>
      </c>
      <c r="G12" s="514">
        <v>171</v>
      </c>
      <c r="H12" s="514">
        <v>109</v>
      </c>
      <c r="I12" s="514">
        <v>248</v>
      </c>
      <c r="J12" s="514">
        <v>4409</v>
      </c>
      <c r="K12" s="514">
        <v>137</v>
      </c>
      <c r="L12" s="514">
        <v>1153</v>
      </c>
      <c r="M12" s="514">
        <v>3290</v>
      </c>
      <c r="N12" s="514">
        <v>2501</v>
      </c>
      <c r="O12" s="514">
        <v>2799</v>
      </c>
      <c r="P12" s="514">
        <v>1960</v>
      </c>
      <c r="Q12" s="514">
        <v>2985</v>
      </c>
      <c r="R12" s="514">
        <v>2771</v>
      </c>
      <c r="S12" s="514">
        <v>2580</v>
      </c>
    </row>
    <row r="13" spans="1:21">
      <c r="A13" s="92" t="s">
        <v>6</v>
      </c>
      <c r="B13" s="514"/>
      <c r="C13" s="514">
        <v>23599</v>
      </c>
      <c r="D13" s="514">
        <v>224222</v>
      </c>
      <c r="E13" s="514">
        <v>387707</v>
      </c>
      <c r="F13" s="514">
        <v>23414</v>
      </c>
      <c r="G13" s="514">
        <v>3253</v>
      </c>
      <c r="H13" s="514">
        <v>16125</v>
      </c>
      <c r="I13" s="514">
        <v>31948</v>
      </c>
      <c r="J13" s="514"/>
      <c r="K13" s="514"/>
      <c r="L13" s="514">
        <v>408024</v>
      </c>
      <c r="M13" s="514">
        <v>1602739</v>
      </c>
      <c r="N13" s="514">
        <v>483552</v>
      </c>
      <c r="O13" s="514">
        <v>64666</v>
      </c>
      <c r="P13" s="514"/>
      <c r="Q13" s="514"/>
      <c r="R13" s="514"/>
      <c r="S13" s="514"/>
    </row>
    <row r="14" spans="1:21">
      <c r="A14" s="92" t="s">
        <v>17</v>
      </c>
      <c r="B14" s="514"/>
      <c r="C14" s="514"/>
      <c r="D14" s="514"/>
      <c r="E14" s="514">
        <v>215257</v>
      </c>
      <c r="F14" s="514">
        <v>677542</v>
      </c>
      <c r="G14" s="514"/>
      <c r="H14" s="514">
        <v>141130</v>
      </c>
      <c r="I14" s="514"/>
      <c r="J14" s="514">
        <v>8</v>
      </c>
      <c r="K14" s="514"/>
      <c r="L14" s="514">
        <v>556447</v>
      </c>
      <c r="M14" s="514">
        <v>593196</v>
      </c>
      <c r="N14" s="514">
        <v>1841</v>
      </c>
      <c r="O14" s="514">
        <v>8454</v>
      </c>
      <c r="P14" s="514">
        <v>1837947</v>
      </c>
      <c r="Q14" s="514"/>
      <c r="R14" s="514"/>
      <c r="S14" s="514"/>
    </row>
    <row r="15" spans="1:21">
      <c r="A15" s="92" t="s">
        <v>4</v>
      </c>
      <c r="B15" s="514">
        <v>32</v>
      </c>
      <c r="C15" s="514">
        <v>0</v>
      </c>
      <c r="D15" s="514">
        <v>49</v>
      </c>
      <c r="E15" s="514">
        <v>15</v>
      </c>
      <c r="F15" s="514">
        <v>24</v>
      </c>
      <c r="G15" s="514"/>
      <c r="H15" s="514"/>
      <c r="I15" s="514"/>
      <c r="J15" s="514">
        <v>1504</v>
      </c>
      <c r="K15" s="514">
        <v>32</v>
      </c>
      <c r="L15" s="514"/>
      <c r="M15" s="514"/>
      <c r="N15" s="514"/>
      <c r="O15" s="514"/>
      <c r="P15" s="514"/>
      <c r="Q15" s="514"/>
      <c r="R15" s="514"/>
      <c r="S15" s="514"/>
    </row>
    <row r="16" spans="1:21">
      <c r="A16" s="92" t="s">
        <v>3</v>
      </c>
      <c r="B16" s="514">
        <v>58</v>
      </c>
      <c r="C16" s="514">
        <v>0</v>
      </c>
      <c r="D16" s="514">
        <v>3800</v>
      </c>
      <c r="E16" s="514">
        <v>16853</v>
      </c>
      <c r="F16" s="514">
        <v>20300</v>
      </c>
      <c r="G16" s="514">
        <v>6000</v>
      </c>
      <c r="H16" s="514">
        <v>225695</v>
      </c>
      <c r="I16" s="514">
        <v>133200</v>
      </c>
      <c r="J16" s="514">
        <v>117292</v>
      </c>
      <c r="K16" s="514">
        <v>9187</v>
      </c>
      <c r="L16" s="514">
        <v>2700087</v>
      </c>
      <c r="M16" s="514">
        <v>46696</v>
      </c>
      <c r="N16" s="514">
        <v>28071</v>
      </c>
      <c r="O16" s="514"/>
      <c r="P16" s="514">
        <v>753520</v>
      </c>
      <c r="Q16" s="514">
        <v>1039161</v>
      </c>
      <c r="R16" s="514"/>
      <c r="S16" s="514"/>
    </row>
    <row r="17" spans="1:19">
      <c r="A17" s="92" t="s">
        <v>32</v>
      </c>
      <c r="B17" s="514">
        <v>360</v>
      </c>
      <c r="C17" s="514">
        <v>84</v>
      </c>
      <c r="D17" s="514">
        <v>4978</v>
      </c>
      <c r="E17" s="514">
        <v>182</v>
      </c>
      <c r="F17" s="514">
        <v>87341</v>
      </c>
      <c r="G17" s="514">
        <v>25700</v>
      </c>
      <c r="H17" s="514">
        <v>19333</v>
      </c>
      <c r="I17" s="514">
        <v>2110</v>
      </c>
      <c r="J17" s="514">
        <v>17441</v>
      </c>
      <c r="K17" s="514"/>
      <c r="L17" s="514">
        <v>145513</v>
      </c>
      <c r="M17" s="514">
        <v>341724</v>
      </c>
      <c r="N17" s="514">
        <v>125588</v>
      </c>
      <c r="O17" s="514">
        <v>205649</v>
      </c>
      <c r="P17" s="514">
        <v>103752</v>
      </c>
      <c r="Q17" s="514">
        <v>173841</v>
      </c>
      <c r="R17" s="514">
        <v>24198</v>
      </c>
      <c r="S17" s="514"/>
    </row>
    <row r="18" spans="1:19">
      <c r="A18" s="92" t="s">
        <v>1</v>
      </c>
      <c r="B18" s="514"/>
      <c r="C18" s="514">
        <v>3264</v>
      </c>
      <c r="D18" s="514">
        <v>0</v>
      </c>
      <c r="E18" s="514">
        <v>1260</v>
      </c>
      <c r="F18" s="514">
        <v>8764</v>
      </c>
      <c r="G18" s="514">
        <v>539</v>
      </c>
      <c r="H18" s="514">
        <v>0</v>
      </c>
      <c r="I18" s="514">
        <v>1447</v>
      </c>
      <c r="J18" s="514"/>
      <c r="K18" s="514"/>
      <c r="L18" s="514"/>
      <c r="M18" s="514"/>
      <c r="N18" s="514"/>
      <c r="O18" s="514"/>
      <c r="P18" s="514">
        <v>2300000</v>
      </c>
      <c r="Q18" s="514"/>
      <c r="R18" s="514"/>
      <c r="S18" s="514">
        <v>36</v>
      </c>
    </row>
    <row r="19" spans="1:19">
      <c r="A19" s="219" t="s">
        <v>23</v>
      </c>
      <c r="B19" s="514"/>
      <c r="C19" s="514"/>
      <c r="D19" s="514"/>
      <c r="E19" s="514"/>
      <c r="F19" s="514"/>
      <c r="G19" s="514"/>
      <c r="H19" s="514"/>
      <c r="I19" s="514"/>
      <c r="J19" s="514"/>
      <c r="K19" s="514"/>
      <c r="L19" s="514"/>
      <c r="M19" s="514"/>
      <c r="N19" s="514"/>
      <c r="O19" s="514"/>
      <c r="P19" s="514">
        <v>702363</v>
      </c>
      <c r="Q19" s="514"/>
      <c r="R19" s="514"/>
      <c r="S19" s="514"/>
    </row>
    <row r="21" spans="1:19">
      <c r="A21" s="136" t="s">
        <v>18</v>
      </c>
    </row>
    <row r="22" spans="1:19">
      <c r="A22" s="17" t="s">
        <v>3098</v>
      </c>
    </row>
  </sheetData>
  <hyperlinks>
    <hyperlink ref="U3" location="Content!A1" display="Back to content page" xr:uid="{A65FFF63-7D6B-4520-BE13-7E09C7817F0D}"/>
  </hyperlinks>
  <pageMargins left="0.7" right="0.7" top="0.75" bottom="0.75" header="0.3" footer="0.3"/>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52082-9A1F-4095-B1E8-5DB96ED71E10}">
  <dimension ref="A1:U22"/>
  <sheetViews>
    <sheetView topLeftCell="E1" workbookViewId="0">
      <selection activeCell="B4" sqref="B4:S19"/>
    </sheetView>
  </sheetViews>
  <sheetFormatPr defaultRowHeight="14.4"/>
  <cols>
    <col min="1" max="1" width="32.77734375" customWidth="1"/>
    <col min="2" max="19" width="12.77734375" customWidth="1"/>
  </cols>
  <sheetData>
    <row r="1" spans="1:21">
      <c r="A1" s="18" t="s">
        <v>3185</v>
      </c>
    </row>
    <row r="3" spans="1:21">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U3" s="1" t="s">
        <v>528</v>
      </c>
    </row>
    <row r="4" spans="1:21">
      <c r="A4" s="92" t="s">
        <v>13</v>
      </c>
      <c r="B4" s="514">
        <v>4997</v>
      </c>
      <c r="C4" s="514">
        <v>4877</v>
      </c>
      <c r="D4" s="514">
        <v>20885</v>
      </c>
      <c r="E4" s="514">
        <v>3216</v>
      </c>
      <c r="F4" s="514">
        <v>9096</v>
      </c>
      <c r="G4" s="514">
        <v>4954</v>
      </c>
      <c r="H4" s="514">
        <v>46070</v>
      </c>
      <c r="I4" s="514">
        <v>7282</v>
      </c>
      <c r="J4" s="514">
        <v>398</v>
      </c>
      <c r="K4" s="514">
        <v>21128</v>
      </c>
      <c r="L4" s="514">
        <v>20837</v>
      </c>
      <c r="M4" s="514">
        <v>15101</v>
      </c>
      <c r="N4" s="514">
        <v>9096</v>
      </c>
      <c r="O4" s="514">
        <v>7637</v>
      </c>
      <c r="P4" s="514">
        <v>349411</v>
      </c>
      <c r="Q4" s="514">
        <v>31464</v>
      </c>
      <c r="R4" s="514"/>
      <c r="S4" s="514"/>
    </row>
    <row r="5" spans="1:21">
      <c r="A5" s="92" t="s">
        <v>12</v>
      </c>
      <c r="B5" s="514"/>
      <c r="C5" s="514"/>
      <c r="D5" s="514"/>
      <c r="E5" s="514"/>
      <c r="F5" s="514"/>
      <c r="G5" s="514"/>
      <c r="H5" s="514"/>
      <c r="I5" s="514"/>
      <c r="J5" s="514">
        <v>0</v>
      </c>
      <c r="K5" s="514">
        <v>0</v>
      </c>
      <c r="L5" s="514">
        <v>0</v>
      </c>
      <c r="M5" s="514">
        <v>0</v>
      </c>
      <c r="N5" s="514">
        <v>2161</v>
      </c>
      <c r="O5" s="514">
        <v>2035</v>
      </c>
      <c r="P5" s="514">
        <v>191</v>
      </c>
      <c r="Q5" s="514"/>
      <c r="R5" s="514"/>
      <c r="S5" s="514"/>
    </row>
    <row r="6" spans="1:21">
      <c r="A6" s="92" t="s">
        <v>483</v>
      </c>
      <c r="B6" s="514"/>
      <c r="C6" s="514">
        <v>0</v>
      </c>
      <c r="D6" s="514"/>
      <c r="E6" s="514">
        <v>0</v>
      </c>
      <c r="F6" s="514"/>
      <c r="G6" s="514"/>
      <c r="H6" s="514"/>
      <c r="I6" s="514"/>
      <c r="J6" s="514"/>
      <c r="K6" s="514">
        <v>0</v>
      </c>
      <c r="L6" s="514"/>
      <c r="M6" s="514"/>
      <c r="N6" s="514">
        <v>161</v>
      </c>
      <c r="O6" s="514"/>
      <c r="P6" s="514"/>
      <c r="Q6" s="514"/>
      <c r="R6" s="514"/>
      <c r="S6" s="514"/>
    </row>
    <row r="7" spans="1:21">
      <c r="A7" s="92" t="s">
        <v>89</v>
      </c>
      <c r="B7" s="514"/>
      <c r="C7" s="514"/>
      <c r="D7" s="514"/>
      <c r="E7" s="514"/>
      <c r="F7" s="514"/>
      <c r="G7" s="514"/>
      <c r="H7" s="514"/>
      <c r="I7" s="514"/>
      <c r="J7" s="514"/>
      <c r="K7" s="514"/>
      <c r="L7" s="514"/>
      <c r="M7" s="514"/>
      <c r="N7" s="514"/>
      <c r="O7" s="514"/>
      <c r="P7" s="514"/>
      <c r="Q7" s="514"/>
      <c r="R7" s="514"/>
      <c r="S7" s="514"/>
    </row>
    <row r="8" spans="1:21">
      <c r="A8" s="92" t="s">
        <v>482</v>
      </c>
      <c r="B8" s="514">
        <v>1794</v>
      </c>
      <c r="C8" s="514">
        <v>1554</v>
      </c>
      <c r="D8" s="514">
        <v>174</v>
      </c>
      <c r="E8" s="514">
        <v>114</v>
      </c>
      <c r="F8" s="514">
        <v>86</v>
      </c>
      <c r="G8" s="514">
        <v>2604</v>
      </c>
      <c r="H8" s="514">
        <v>252</v>
      </c>
      <c r="I8" s="514">
        <v>978</v>
      </c>
      <c r="J8" s="514">
        <v>1290</v>
      </c>
      <c r="K8" s="514">
        <v>1776</v>
      </c>
      <c r="L8" s="514"/>
      <c r="M8" s="514">
        <v>4323</v>
      </c>
      <c r="N8" s="514">
        <v>1125</v>
      </c>
      <c r="O8" s="514"/>
      <c r="P8" s="514">
        <v>5596</v>
      </c>
      <c r="Q8" s="514">
        <v>1678</v>
      </c>
      <c r="R8" s="514">
        <v>20610</v>
      </c>
      <c r="S8" s="514">
        <v>2391</v>
      </c>
    </row>
    <row r="9" spans="1:21">
      <c r="A9" s="92" t="s">
        <v>11</v>
      </c>
      <c r="B9" s="514"/>
      <c r="C9" s="514"/>
      <c r="D9" s="514"/>
      <c r="E9" s="514"/>
      <c r="F9" s="514"/>
      <c r="G9" s="514"/>
      <c r="H9" s="514"/>
      <c r="I9" s="514"/>
      <c r="J9" s="514"/>
      <c r="K9" s="514"/>
      <c r="L9" s="514"/>
      <c r="M9" s="514"/>
      <c r="N9" s="514"/>
      <c r="O9" s="514"/>
      <c r="P9" s="514"/>
      <c r="Q9" s="514"/>
      <c r="R9" s="514"/>
      <c r="S9" s="514"/>
    </row>
    <row r="10" spans="1:21">
      <c r="A10" s="92" t="s">
        <v>10</v>
      </c>
      <c r="B10" s="514">
        <v>30936</v>
      </c>
      <c r="C10" s="514">
        <v>1536</v>
      </c>
      <c r="D10" s="514">
        <v>0</v>
      </c>
      <c r="E10" s="514">
        <v>0</v>
      </c>
      <c r="F10" s="514">
        <v>0</v>
      </c>
      <c r="G10" s="514">
        <v>12</v>
      </c>
      <c r="H10" s="514">
        <v>66180</v>
      </c>
      <c r="I10" s="514">
        <v>143976</v>
      </c>
      <c r="J10" s="514">
        <v>147536</v>
      </c>
      <c r="K10" s="514">
        <v>696</v>
      </c>
      <c r="L10" s="514">
        <v>3304</v>
      </c>
      <c r="M10" s="514">
        <v>30804</v>
      </c>
      <c r="N10" s="514">
        <v>283280</v>
      </c>
      <c r="O10" s="514">
        <v>93340</v>
      </c>
      <c r="P10" s="514"/>
      <c r="Q10" s="514"/>
      <c r="R10" s="514"/>
      <c r="S10" s="514"/>
    </row>
    <row r="11" spans="1:21">
      <c r="A11" s="92" t="s">
        <v>9</v>
      </c>
      <c r="B11" s="514">
        <v>22036</v>
      </c>
      <c r="C11" s="514">
        <v>189210</v>
      </c>
      <c r="D11" s="514">
        <v>17894</v>
      </c>
      <c r="E11" s="514">
        <v>0</v>
      </c>
      <c r="F11" s="514">
        <v>53459</v>
      </c>
      <c r="G11" s="514">
        <v>541</v>
      </c>
      <c r="H11" s="514">
        <v>12589</v>
      </c>
      <c r="I11" s="514">
        <v>0</v>
      </c>
      <c r="J11" s="514">
        <v>5210</v>
      </c>
      <c r="K11" s="514">
        <v>12487</v>
      </c>
      <c r="L11" s="514">
        <v>1125422</v>
      </c>
      <c r="M11" s="514">
        <v>165417</v>
      </c>
      <c r="N11" s="514">
        <v>50899</v>
      </c>
      <c r="O11" s="514">
        <v>74642</v>
      </c>
      <c r="P11" s="514">
        <v>1556609</v>
      </c>
      <c r="Q11" s="514">
        <v>64868</v>
      </c>
      <c r="R11" s="514"/>
      <c r="S11" s="514"/>
    </row>
    <row r="12" spans="1:21">
      <c r="A12" s="92" t="s">
        <v>8</v>
      </c>
      <c r="B12" s="514">
        <v>1180</v>
      </c>
      <c r="C12" s="514">
        <v>908</v>
      </c>
      <c r="D12" s="514">
        <v>1512</v>
      </c>
      <c r="E12" s="514">
        <v>3236</v>
      </c>
      <c r="F12" s="514">
        <v>640</v>
      </c>
      <c r="G12" s="514">
        <v>152</v>
      </c>
      <c r="H12" s="514">
        <v>84</v>
      </c>
      <c r="I12" s="514">
        <v>232</v>
      </c>
      <c r="J12" s="514">
        <v>4324</v>
      </c>
      <c r="K12" s="514">
        <v>136</v>
      </c>
      <c r="L12" s="514">
        <v>525</v>
      </c>
      <c r="M12" s="514">
        <v>2587</v>
      </c>
      <c r="N12" s="514">
        <v>1011</v>
      </c>
      <c r="O12" s="514">
        <v>2454</v>
      </c>
      <c r="P12" s="514">
        <v>1651</v>
      </c>
      <c r="Q12" s="514">
        <v>2520</v>
      </c>
      <c r="R12" s="514">
        <v>1968</v>
      </c>
      <c r="S12" s="514">
        <v>1173</v>
      </c>
    </row>
    <row r="13" spans="1:21">
      <c r="A13" s="92" t="s">
        <v>6</v>
      </c>
      <c r="B13" s="514"/>
      <c r="C13" s="514">
        <v>8848</v>
      </c>
      <c r="D13" s="514">
        <v>125836</v>
      </c>
      <c r="E13" s="514">
        <v>53872</v>
      </c>
      <c r="F13" s="514">
        <v>6236</v>
      </c>
      <c r="G13" s="514">
        <v>552</v>
      </c>
      <c r="H13" s="514">
        <v>15484</v>
      </c>
      <c r="I13" s="514">
        <v>26560</v>
      </c>
      <c r="J13" s="514"/>
      <c r="K13" s="514"/>
      <c r="L13" s="514">
        <v>92020</v>
      </c>
      <c r="M13" s="514">
        <v>61240</v>
      </c>
      <c r="N13" s="514">
        <v>330019</v>
      </c>
      <c r="O13" s="514"/>
      <c r="P13" s="514"/>
      <c r="Q13" s="514"/>
      <c r="R13" s="514"/>
      <c r="S13" s="514"/>
    </row>
    <row r="14" spans="1:21">
      <c r="A14" s="92" t="s">
        <v>17</v>
      </c>
      <c r="B14" s="514"/>
      <c r="C14" s="514"/>
      <c r="D14" s="514"/>
      <c r="E14" s="514"/>
      <c r="F14" s="514"/>
      <c r="G14" s="514"/>
      <c r="H14" s="514"/>
      <c r="I14" s="514"/>
      <c r="J14" s="514"/>
      <c r="K14" s="514"/>
      <c r="L14" s="514">
        <v>0</v>
      </c>
      <c r="M14" s="514">
        <v>0</v>
      </c>
      <c r="N14" s="514">
        <v>0</v>
      </c>
      <c r="O14" s="514">
        <v>0</v>
      </c>
      <c r="P14" s="514"/>
      <c r="Q14" s="514"/>
      <c r="R14" s="514"/>
      <c r="S14" s="514"/>
    </row>
    <row r="15" spans="1:21">
      <c r="A15" s="92" t="s">
        <v>4</v>
      </c>
      <c r="B15" s="514">
        <v>32</v>
      </c>
      <c r="C15" s="514">
        <v>0</v>
      </c>
      <c r="D15" s="514">
        <v>49</v>
      </c>
      <c r="E15" s="514">
        <v>13</v>
      </c>
      <c r="F15" s="514"/>
      <c r="G15" s="514"/>
      <c r="H15" s="514"/>
      <c r="I15" s="514"/>
      <c r="J15" s="514">
        <v>1504</v>
      </c>
      <c r="K15" s="514">
        <v>32</v>
      </c>
      <c r="L15" s="514"/>
      <c r="M15" s="514"/>
      <c r="N15" s="514"/>
      <c r="O15" s="514"/>
      <c r="P15" s="514"/>
      <c r="Q15" s="514"/>
      <c r="R15" s="514"/>
      <c r="S15" s="514"/>
    </row>
    <row r="16" spans="1:21">
      <c r="A16" s="92" t="s">
        <v>3</v>
      </c>
      <c r="B16" s="514"/>
      <c r="C16" s="514"/>
      <c r="D16" s="514"/>
      <c r="E16" s="514"/>
      <c r="F16" s="514"/>
      <c r="G16" s="514"/>
      <c r="H16" s="514"/>
      <c r="I16" s="514"/>
      <c r="J16" s="514"/>
      <c r="K16" s="514"/>
      <c r="L16" s="514">
        <v>0</v>
      </c>
      <c r="M16" s="514">
        <v>19532</v>
      </c>
      <c r="N16" s="514">
        <v>0</v>
      </c>
      <c r="O16" s="514"/>
      <c r="P16" s="514"/>
      <c r="Q16" s="514"/>
      <c r="R16" s="514"/>
      <c r="S16" s="514"/>
    </row>
    <row r="17" spans="1:19">
      <c r="A17" s="92" t="s">
        <v>32</v>
      </c>
      <c r="B17" s="514">
        <v>284</v>
      </c>
      <c r="C17" s="514">
        <v>36</v>
      </c>
      <c r="D17" s="514">
        <v>4568</v>
      </c>
      <c r="E17" s="514">
        <v>140</v>
      </c>
      <c r="F17" s="514">
        <v>87028</v>
      </c>
      <c r="G17" s="514">
        <v>25468</v>
      </c>
      <c r="H17" s="514">
        <v>14632</v>
      </c>
      <c r="I17" s="514">
        <v>1692</v>
      </c>
      <c r="J17" s="514">
        <v>16980</v>
      </c>
      <c r="K17" s="514"/>
      <c r="L17" s="514">
        <v>13135</v>
      </c>
      <c r="M17" s="514">
        <v>124290</v>
      </c>
      <c r="N17" s="514">
        <v>6132</v>
      </c>
      <c r="O17" s="514">
        <v>86015</v>
      </c>
      <c r="P17" s="514">
        <v>83628</v>
      </c>
      <c r="Q17" s="514">
        <v>125128</v>
      </c>
      <c r="R17" s="514">
        <v>16800</v>
      </c>
      <c r="S17" s="514"/>
    </row>
    <row r="18" spans="1:19">
      <c r="A18" s="92" t="s">
        <v>1</v>
      </c>
      <c r="B18" s="514"/>
      <c r="C18" s="514">
        <v>1776</v>
      </c>
      <c r="D18" s="514">
        <v>0</v>
      </c>
      <c r="E18" s="514">
        <v>652</v>
      </c>
      <c r="F18" s="514">
        <v>4096</v>
      </c>
      <c r="G18" s="514">
        <v>16</v>
      </c>
      <c r="H18" s="514">
        <v>0</v>
      </c>
      <c r="I18" s="514">
        <v>1252</v>
      </c>
      <c r="J18" s="514"/>
      <c r="K18" s="514"/>
      <c r="L18" s="514"/>
      <c r="M18" s="514"/>
      <c r="N18" s="514"/>
      <c r="O18" s="514"/>
      <c r="P18" s="514"/>
      <c r="Q18" s="514"/>
      <c r="R18" s="514"/>
      <c r="S18" s="514">
        <v>32</v>
      </c>
    </row>
    <row r="19" spans="1:19">
      <c r="A19" s="219" t="s">
        <v>23</v>
      </c>
      <c r="B19" s="514"/>
      <c r="C19" s="514"/>
      <c r="D19" s="514"/>
      <c r="E19" s="514"/>
      <c r="F19" s="514"/>
      <c r="G19" s="514"/>
      <c r="H19" s="514"/>
      <c r="I19" s="514"/>
      <c r="J19" s="514"/>
      <c r="K19" s="514"/>
      <c r="L19" s="514"/>
      <c r="M19" s="514"/>
      <c r="N19" s="514"/>
      <c r="O19" s="514"/>
      <c r="P19" s="514">
        <v>234121</v>
      </c>
      <c r="Q19" s="514"/>
      <c r="R19" s="514"/>
      <c r="S19" s="514"/>
    </row>
    <row r="21" spans="1:19">
      <c r="A21" s="136" t="s">
        <v>18</v>
      </c>
    </row>
    <row r="22" spans="1:19">
      <c r="A22" s="17" t="s">
        <v>3098</v>
      </c>
    </row>
  </sheetData>
  <hyperlinks>
    <hyperlink ref="U3" location="Content!A1" display="Back to content page" xr:uid="{C23EC915-4120-4781-8AC4-6ECC56615054}"/>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AB45"/>
  <sheetViews>
    <sheetView topLeftCell="A37" zoomScale="86" zoomScaleNormal="86" workbookViewId="0">
      <selection activeCell="H61" sqref="H61"/>
    </sheetView>
  </sheetViews>
  <sheetFormatPr defaultColWidth="9.21875" defaultRowHeight="18" customHeight="1"/>
  <cols>
    <col min="1" max="1" width="36.5546875" style="17" customWidth="1"/>
    <col min="2" max="25" width="11.77734375" style="17" customWidth="1"/>
    <col min="26" max="26" width="9.77734375" style="17" customWidth="1"/>
    <col min="27" max="27" width="15.21875" style="17" customWidth="1"/>
    <col min="28" max="16384" width="9.21875" style="17"/>
  </cols>
  <sheetData>
    <row r="1" spans="1:28" ht="18" customHeight="1">
      <c r="A1" s="44" t="s">
        <v>2926</v>
      </c>
      <c r="B1" s="43"/>
      <c r="C1" s="43"/>
      <c r="D1" s="43"/>
      <c r="E1" s="43"/>
      <c r="F1" s="43"/>
      <c r="G1" s="43"/>
      <c r="H1" s="43"/>
      <c r="I1" s="43"/>
      <c r="J1" s="43"/>
      <c r="K1" s="43"/>
      <c r="L1" s="43"/>
      <c r="M1" s="43"/>
      <c r="N1" s="43"/>
    </row>
    <row r="2" spans="1:28" ht="18" customHeight="1">
      <c r="A2" s="44"/>
      <c r="B2" s="43"/>
      <c r="C2" s="43"/>
      <c r="D2" s="43"/>
      <c r="E2" s="43"/>
      <c r="F2" s="43"/>
      <c r="G2" s="43"/>
      <c r="H2" s="43"/>
      <c r="I2" s="43"/>
      <c r="J2" s="43"/>
      <c r="K2" s="43"/>
      <c r="L2" s="43"/>
      <c r="M2" s="43"/>
      <c r="N2" s="43"/>
    </row>
    <row r="3" spans="1:28" ht="18" customHeight="1">
      <c r="A3" s="373"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row>
    <row r="4" spans="1:28" ht="18" customHeight="1">
      <c r="A4" s="245" t="s">
        <v>423</v>
      </c>
      <c r="B4" s="281">
        <v>193.96440600001</v>
      </c>
      <c r="C4" s="281">
        <v>196.26032145800025</v>
      </c>
      <c r="D4" s="281">
        <v>209.8715293834999</v>
      </c>
      <c r="E4" s="281">
        <v>250.11138301391799</v>
      </c>
      <c r="F4" s="281">
        <v>249.21553489477037</v>
      </c>
      <c r="G4" s="281">
        <v>282.06879465484616</v>
      </c>
      <c r="H4" s="281">
        <v>304.77635577983818</v>
      </c>
      <c r="I4" s="281">
        <v>281.74736319156813</v>
      </c>
      <c r="J4" s="281">
        <v>342.7195739460027</v>
      </c>
      <c r="K4" s="281">
        <v>337.6580693916701</v>
      </c>
      <c r="L4" s="281">
        <v>335.89518361187015</v>
      </c>
      <c r="M4" s="281">
        <v>396.86700860322867</v>
      </c>
      <c r="N4" s="281">
        <v>413.12730633141211</v>
      </c>
      <c r="O4" s="281">
        <v>504.30132401843639</v>
      </c>
      <c r="P4" s="281">
        <v>459.7462837692882</v>
      </c>
      <c r="Q4" s="281">
        <v>352.59539214009192</v>
      </c>
      <c r="R4" s="281">
        <v>413.8251352530981</v>
      </c>
      <c r="S4" s="281">
        <v>489.4565877679691</v>
      </c>
      <c r="T4" s="281">
        <v>674.48267094303742</v>
      </c>
      <c r="U4" s="281">
        <v>462.58436119360329</v>
      </c>
      <c r="V4" s="281">
        <v>399.53610218048857</v>
      </c>
      <c r="W4" s="281">
        <v>422.49115878172347</v>
      </c>
      <c r="X4" s="281">
        <v>495.90990584308315</v>
      </c>
      <c r="Y4" s="281">
        <v>501.41377670272402</v>
      </c>
      <c r="AB4" s="74" t="s">
        <v>2943</v>
      </c>
    </row>
    <row r="5" spans="1:28" ht="18" customHeight="1">
      <c r="A5" s="245" t="s">
        <v>424</v>
      </c>
      <c r="B5" s="281">
        <v>266.13436799959015</v>
      </c>
      <c r="C5" s="281">
        <v>473.85094686463765</v>
      </c>
      <c r="D5" s="281">
        <v>418.14738450102953</v>
      </c>
      <c r="E5" s="281">
        <v>412.98543721675202</v>
      </c>
      <c r="F5" s="281">
        <v>496.68770527272721</v>
      </c>
      <c r="G5" s="281">
        <v>674.94581818181825</v>
      </c>
      <c r="H5" s="281">
        <v>752.00440198852414</v>
      </c>
      <c r="I5" s="281">
        <v>854.20431778187344</v>
      </c>
      <c r="J5" s="281">
        <v>887.98234485200953</v>
      </c>
      <c r="K5" s="281">
        <v>782.93332066843436</v>
      </c>
      <c r="L5" s="281">
        <v>990.24551429113365</v>
      </c>
      <c r="M5" s="281">
        <v>1006.14474241468</v>
      </c>
      <c r="N5" s="281">
        <v>1019.8936496350366</v>
      </c>
      <c r="O5" s="281">
        <v>1078.117634374715</v>
      </c>
      <c r="P5" s="281">
        <v>1145.1627498490516</v>
      </c>
      <c r="Q5" s="281">
        <v>973.86311045830166</v>
      </c>
      <c r="R5" s="281">
        <v>1040.0873925480371</v>
      </c>
      <c r="S5" s="281">
        <v>1303.4812351499477</v>
      </c>
      <c r="T5" s="281">
        <v>1270.9447038262483</v>
      </c>
      <c r="U5" s="281">
        <v>1166.5299813040126</v>
      </c>
      <c r="V5" s="281">
        <v>982.24499274256152</v>
      </c>
      <c r="W5" s="281">
        <v>1121.9545252771834</v>
      </c>
      <c r="X5" s="281">
        <v>1363.203275550439</v>
      </c>
      <c r="Y5" s="281">
        <v>1450.0998750359704</v>
      </c>
      <c r="AA5" s="13"/>
      <c r="AB5" s="74" t="s">
        <v>2943</v>
      </c>
    </row>
    <row r="6" spans="1:28" ht="18" customHeight="1">
      <c r="A6" s="245" t="s">
        <v>425</v>
      </c>
      <c r="B6" s="281">
        <v>6.029955000030002</v>
      </c>
      <c r="C6" s="281">
        <v>5.5153643154945886</v>
      </c>
      <c r="D6" s="281">
        <v>3.2740054544552755</v>
      </c>
      <c r="E6" s="281">
        <v>0.92439834559052514</v>
      </c>
      <c r="F6" s="281">
        <v>1.1248572727272728</v>
      </c>
      <c r="G6" s="281">
        <v>2.8410032727272725</v>
      </c>
      <c r="H6" s="281">
        <v>0.65284266444412009</v>
      </c>
      <c r="I6" s="281">
        <v>1.4119159452056553</v>
      </c>
      <c r="J6" s="281">
        <v>1.9607645872746602</v>
      </c>
      <c r="K6" s="281">
        <v>4.3050793574655879</v>
      </c>
      <c r="L6" s="281">
        <v>1.8017271056046744</v>
      </c>
      <c r="M6" s="281">
        <v>0.68176559942323989</v>
      </c>
      <c r="N6" s="281">
        <v>3.6717366584671538</v>
      </c>
      <c r="O6" s="281">
        <v>4.1407322438928249</v>
      </c>
      <c r="P6" s="281">
        <v>2.3730478090465552</v>
      </c>
      <c r="Q6" s="281">
        <v>1.1797094200000002</v>
      </c>
      <c r="R6" s="281">
        <v>0.59435257171600386</v>
      </c>
      <c r="S6" s="281">
        <v>0.86309392369633875</v>
      </c>
      <c r="T6" s="281">
        <v>0.80402764870790355</v>
      </c>
      <c r="U6" s="281">
        <v>1.2275099690027433</v>
      </c>
      <c r="V6" s="281">
        <v>1.385230898423758</v>
      </c>
      <c r="W6" s="281">
        <v>0.93998125484487527</v>
      </c>
      <c r="X6" s="281">
        <v>1.1050353289847052</v>
      </c>
      <c r="Y6" s="281">
        <v>0.7171071882556872</v>
      </c>
      <c r="AA6" s="244"/>
      <c r="AB6" s="74" t="s">
        <v>2943</v>
      </c>
    </row>
    <row r="7" spans="1:28" ht="18" customHeight="1">
      <c r="A7" s="245" t="s">
        <v>426</v>
      </c>
      <c r="B7" s="281">
        <v>45.936429999570024</v>
      </c>
      <c r="C7" s="281">
        <v>32.580182016999998</v>
      </c>
      <c r="D7" s="281">
        <v>51.265089996999997</v>
      </c>
      <c r="E7" s="281">
        <v>44.011864970000005</v>
      </c>
      <c r="F7" s="281">
        <v>53.911827000000002</v>
      </c>
      <c r="G7" s="281">
        <v>47.346097</v>
      </c>
      <c r="H7" s="281">
        <v>57.786039410000008</v>
      </c>
      <c r="I7" s="281">
        <v>62.639824020000006</v>
      </c>
      <c r="J7" s="281">
        <v>78.955428600000019</v>
      </c>
      <c r="K7" s="281">
        <v>91.908005329999995</v>
      </c>
      <c r="L7" s="281">
        <v>88.666374630000007</v>
      </c>
      <c r="M7" s="281">
        <v>94.051132549999991</v>
      </c>
      <c r="N7" s="281">
        <v>74.547563090000011</v>
      </c>
      <c r="O7" s="281">
        <v>64.813268500000007</v>
      </c>
      <c r="P7" s="281">
        <v>69.159322709999998</v>
      </c>
      <c r="Q7" s="281">
        <v>120.95069943</v>
      </c>
      <c r="R7" s="281">
        <v>104.75077574999999</v>
      </c>
      <c r="S7" s="281">
        <v>91.770879519999994</v>
      </c>
      <c r="T7" s="281">
        <v>98.025189659999995</v>
      </c>
      <c r="U7" s="281">
        <v>92.919389490000015</v>
      </c>
      <c r="V7" s="281">
        <v>98.611969034622845</v>
      </c>
      <c r="W7" s="281">
        <v>139.03693199638664</v>
      </c>
      <c r="X7" s="281">
        <v>163.89293668892356</v>
      </c>
      <c r="Y7" s="281">
        <v>144.01289139720515</v>
      </c>
      <c r="AA7" s="13"/>
      <c r="AB7" s="74" t="s">
        <v>2943</v>
      </c>
    </row>
    <row r="8" spans="1:28" ht="18" customHeight="1">
      <c r="A8" s="245" t="s">
        <v>427</v>
      </c>
      <c r="B8" s="281">
        <f>B4-B6</f>
        <v>187.93445099997999</v>
      </c>
      <c r="C8" s="281">
        <f>C4-C6</f>
        <v>190.74495714250565</v>
      </c>
      <c r="D8" s="281">
        <f t="shared" ref="D8:Y8" si="0">D4-D6</f>
        <v>206.59752392904463</v>
      </c>
      <c r="E8" s="281">
        <f t="shared" si="0"/>
        <v>249.18698466832745</v>
      </c>
      <c r="F8" s="281">
        <f t="shared" si="0"/>
        <v>248.0906776220431</v>
      </c>
      <c r="G8" s="281">
        <f t="shared" si="0"/>
        <v>279.22779138211888</v>
      </c>
      <c r="H8" s="281">
        <f t="shared" si="0"/>
        <v>304.12351311539408</v>
      </c>
      <c r="I8" s="281">
        <f t="shared" si="0"/>
        <v>280.33544724636249</v>
      </c>
      <c r="J8" s="281">
        <f t="shared" si="0"/>
        <v>340.75880935872806</v>
      </c>
      <c r="K8" s="281">
        <f t="shared" si="0"/>
        <v>333.35299003420448</v>
      </c>
      <c r="L8" s="281">
        <f t="shared" si="0"/>
        <v>334.09345650626545</v>
      </c>
      <c r="M8" s="281">
        <f t="shared" si="0"/>
        <v>396.18524300380545</v>
      </c>
      <c r="N8" s="281">
        <f t="shared" si="0"/>
        <v>409.45556967294499</v>
      </c>
      <c r="O8" s="281">
        <f t="shared" si="0"/>
        <v>500.16059177454355</v>
      </c>
      <c r="P8" s="281">
        <f t="shared" si="0"/>
        <v>457.37323596024163</v>
      </c>
      <c r="Q8" s="281">
        <f t="shared" si="0"/>
        <v>351.41568272009192</v>
      </c>
      <c r="R8" s="281">
        <f t="shared" si="0"/>
        <v>413.2307826813821</v>
      </c>
      <c r="S8" s="281">
        <f t="shared" si="0"/>
        <v>488.59349384427276</v>
      </c>
      <c r="T8" s="281">
        <f t="shared" si="0"/>
        <v>673.6786432943295</v>
      </c>
      <c r="U8" s="281">
        <f t="shared" si="0"/>
        <v>461.35685122460052</v>
      </c>
      <c r="V8" s="281">
        <f t="shared" si="0"/>
        <v>398.15087128206483</v>
      </c>
      <c r="W8" s="281">
        <f t="shared" si="0"/>
        <v>421.55117752687858</v>
      </c>
      <c r="X8" s="281">
        <f t="shared" si="0"/>
        <v>494.80487051409847</v>
      </c>
      <c r="Y8" s="281">
        <f t="shared" si="0"/>
        <v>500.69666951446834</v>
      </c>
      <c r="AB8" s="74" t="s">
        <v>2943</v>
      </c>
    </row>
    <row r="9" spans="1:28" ht="18" customHeight="1">
      <c r="A9" s="245" t="s">
        <v>428</v>
      </c>
      <c r="B9" s="281">
        <f>B5-B7</f>
        <v>220.19793800002014</v>
      </c>
      <c r="C9" s="281">
        <f t="shared" ref="C9:Y9" si="1">C5-C7</f>
        <v>441.27076484763768</v>
      </c>
      <c r="D9" s="281">
        <f t="shared" si="1"/>
        <v>366.88229450402952</v>
      </c>
      <c r="E9" s="281">
        <f t="shared" si="1"/>
        <v>368.97357224675204</v>
      </c>
      <c r="F9" s="281">
        <f t="shared" si="1"/>
        <v>442.7758782727272</v>
      </c>
      <c r="G9" s="281">
        <f t="shared" si="1"/>
        <v>627.59972118181827</v>
      </c>
      <c r="H9" s="281">
        <f t="shared" si="1"/>
        <v>694.21836257852408</v>
      </c>
      <c r="I9" s="281">
        <f t="shared" si="1"/>
        <v>791.56449376187345</v>
      </c>
      <c r="J9" s="281">
        <f t="shared" si="1"/>
        <v>809.02691625200953</v>
      </c>
      <c r="K9" s="281">
        <f t="shared" si="1"/>
        <v>691.02531533843432</v>
      </c>
      <c r="L9" s="281">
        <f t="shared" si="1"/>
        <v>901.57913966113369</v>
      </c>
      <c r="M9" s="281">
        <f t="shared" si="1"/>
        <v>912.09360986467993</v>
      </c>
      <c r="N9" s="281">
        <f t="shared" si="1"/>
        <v>945.34608654503654</v>
      </c>
      <c r="O9" s="281">
        <f t="shared" si="1"/>
        <v>1013.3043658747149</v>
      </c>
      <c r="P9" s="281">
        <f t="shared" si="1"/>
        <v>1076.0034271390516</v>
      </c>
      <c r="Q9" s="281">
        <f t="shared" si="1"/>
        <v>852.91241102830168</v>
      </c>
      <c r="R9" s="281">
        <f t="shared" si="1"/>
        <v>935.33661679803708</v>
      </c>
      <c r="S9" s="281">
        <f t="shared" si="1"/>
        <v>1211.7103556299476</v>
      </c>
      <c r="T9" s="281">
        <f t="shared" si="1"/>
        <v>1172.9195141662483</v>
      </c>
      <c r="U9" s="281">
        <f t="shared" si="1"/>
        <v>1073.6105918140127</v>
      </c>
      <c r="V9" s="281">
        <f t="shared" si="1"/>
        <v>883.63302370793872</v>
      </c>
      <c r="W9" s="281">
        <f t="shared" si="1"/>
        <v>982.91759328079672</v>
      </c>
      <c r="X9" s="281">
        <f t="shared" si="1"/>
        <v>1199.3103388615154</v>
      </c>
      <c r="Y9" s="281">
        <f t="shared" si="1"/>
        <v>1306.0869836387653</v>
      </c>
      <c r="AB9" s="74" t="s">
        <v>2943</v>
      </c>
    </row>
    <row r="10" spans="1:28" ht="18" customHeight="1">
      <c r="A10" s="245"/>
      <c r="B10" s="308"/>
      <c r="C10" s="308"/>
      <c r="D10" s="308"/>
      <c r="E10" s="308"/>
      <c r="F10" s="308"/>
      <c r="G10" s="308"/>
      <c r="H10" s="308"/>
      <c r="I10" s="308"/>
      <c r="J10" s="308"/>
      <c r="K10" s="308"/>
      <c r="L10" s="308"/>
      <c r="M10" s="308"/>
      <c r="N10" s="308"/>
      <c r="O10" s="308"/>
      <c r="P10" s="308"/>
      <c r="Q10" s="308"/>
      <c r="R10" s="308"/>
      <c r="S10" s="308"/>
      <c r="T10" s="308"/>
      <c r="U10" s="308"/>
      <c r="V10" s="308"/>
      <c r="W10" s="286"/>
      <c r="X10" s="286"/>
      <c r="Y10" s="286"/>
      <c r="AB10" s="74" t="s">
        <v>2943</v>
      </c>
    </row>
    <row r="11" spans="1:28" ht="18" customHeight="1">
      <c r="A11" s="246" t="s">
        <v>429</v>
      </c>
      <c r="B11" s="537"/>
      <c r="C11" s="537">
        <v>5.5153643154945886</v>
      </c>
      <c r="D11" s="537">
        <v>3.2740054544552755</v>
      </c>
      <c r="E11" s="537">
        <v>0.92439834559052514</v>
      </c>
      <c r="F11" s="537">
        <v>1.1248572727272728</v>
      </c>
      <c r="G11" s="537">
        <v>2.8410032727272725</v>
      </c>
      <c r="H11" s="537">
        <v>0.65284266444412009</v>
      </c>
      <c r="I11" s="537">
        <v>1.4119159452056553</v>
      </c>
      <c r="J11" s="537">
        <v>1.9607645872746602</v>
      </c>
      <c r="K11" s="537">
        <v>4.3050793574655879</v>
      </c>
      <c r="L11" s="537">
        <v>1.8017271056046744</v>
      </c>
      <c r="M11" s="537">
        <v>0.68176559942323989</v>
      </c>
      <c r="N11" s="537">
        <v>3.6717366584671538</v>
      </c>
      <c r="O11" s="537">
        <v>4.1407322438928249</v>
      </c>
      <c r="P11" s="537">
        <v>2.3730478090465552</v>
      </c>
      <c r="Q11" s="537">
        <v>1.1797094200000002</v>
      </c>
      <c r="R11" s="537">
        <v>0.59435257171600386</v>
      </c>
      <c r="S11" s="537">
        <v>0.86309392369633875</v>
      </c>
      <c r="T11" s="537">
        <v>0.80402764870790355</v>
      </c>
      <c r="U11" s="537">
        <v>1.2275099690027433</v>
      </c>
      <c r="V11" s="537">
        <v>1.385230898423758</v>
      </c>
      <c r="W11" s="537">
        <v>0.93998125484487527</v>
      </c>
      <c r="X11" s="537">
        <v>1.1050353289847052</v>
      </c>
      <c r="Y11" s="537">
        <v>0.7171071882556872</v>
      </c>
      <c r="AB11" s="74" t="s">
        <v>2943</v>
      </c>
    </row>
    <row r="12" spans="1:28" ht="18" customHeight="1">
      <c r="A12" s="247" t="s">
        <v>13</v>
      </c>
      <c r="B12" s="286"/>
      <c r="C12" s="286">
        <v>0</v>
      </c>
      <c r="D12" s="286">
        <v>0</v>
      </c>
      <c r="E12" s="286">
        <v>0</v>
      </c>
      <c r="F12" s="286">
        <v>0</v>
      </c>
      <c r="G12" s="286">
        <v>4.4027272727272726E-3</v>
      </c>
      <c r="H12" s="286">
        <v>0</v>
      </c>
      <c r="I12" s="286">
        <v>0</v>
      </c>
      <c r="J12" s="286">
        <v>0</v>
      </c>
      <c r="K12" s="286">
        <v>0</v>
      </c>
      <c r="L12" s="286">
        <v>0</v>
      </c>
      <c r="M12" s="286">
        <v>0</v>
      </c>
      <c r="N12" s="286">
        <v>0</v>
      </c>
      <c r="O12" s="286">
        <v>0</v>
      </c>
      <c r="P12" s="286">
        <v>0</v>
      </c>
      <c r="Q12" s="286">
        <v>0</v>
      </c>
      <c r="R12" s="286">
        <v>0</v>
      </c>
      <c r="S12" s="286">
        <v>0</v>
      </c>
      <c r="T12" s="286">
        <v>0</v>
      </c>
      <c r="U12" s="286">
        <v>0</v>
      </c>
      <c r="V12" s="286">
        <v>0</v>
      </c>
      <c r="W12" s="286">
        <v>0</v>
      </c>
      <c r="X12" s="286">
        <v>0</v>
      </c>
      <c r="Y12" s="286">
        <v>0</v>
      </c>
      <c r="AB12" s="74" t="s">
        <v>2943</v>
      </c>
    </row>
    <row r="13" spans="1:28" ht="18" customHeight="1">
      <c r="A13" s="247" t="s">
        <v>12</v>
      </c>
      <c r="B13" s="286"/>
      <c r="C13" s="286">
        <v>0</v>
      </c>
      <c r="D13" s="286">
        <v>0</v>
      </c>
      <c r="E13" s="286">
        <v>0</v>
      </c>
      <c r="F13" s="286">
        <v>0</v>
      </c>
      <c r="G13" s="286">
        <v>0</v>
      </c>
      <c r="H13" s="286">
        <v>0</v>
      </c>
      <c r="I13" s="286">
        <v>0</v>
      </c>
      <c r="J13" s="286">
        <v>0</v>
      </c>
      <c r="K13" s="286">
        <v>0</v>
      </c>
      <c r="L13" s="286">
        <v>0</v>
      </c>
      <c r="M13" s="286">
        <v>0</v>
      </c>
      <c r="N13" s="286">
        <v>0</v>
      </c>
      <c r="O13" s="286">
        <v>0</v>
      </c>
      <c r="P13" s="286">
        <v>0</v>
      </c>
      <c r="Q13" s="286">
        <v>0</v>
      </c>
      <c r="R13" s="286">
        <v>0</v>
      </c>
      <c r="S13" s="286">
        <v>0</v>
      </c>
      <c r="T13" s="286">
        <v>0</v>
      </c>
      <c r="U13" s="286">
        <v>0</v>
      </c>
      <c r="V13" s="286">
        <v>0</v>
      </c>
      <c r="W13" s="286">
        <v>0</v>
      </c>
      <c r="X13" s="286">
        <v>0</v>
      </c>
      <c r="Y13" s="286">
        <v>0</v>
      </c>
      <c r="AB13" s="74" t="s">
        <v>2943</v>
      </c>
    </row>
    <row r="14" spans="1:28" ht="18" customHeight="1">
      <c r="A14" s="247" t="s">
        <v>483</v>
      </c>
      <c r="B14" s="286"/>
      <c r="C14" s="286"/>
      <c r="D14" s="286"/>
      <c r="E14" s="286"/>
      <c r="F14" s="286"/>
      <c r="G14" s="286"/>
      <c r="H14" s="286"/>
      <c r="I14" s="286"/>
      <c r="J14" s="286"/>
      <c r="K14" s="286"/>
      <c r="L14" s="286"/>
      <c r="M14" s="286"/>
      <c r="N14" s="286"/>
      <c r="O14" s="286"/>
      <c r="P14" s="286"/>
      <c r="Q14" s="286"/>
      <c r="R14" s="286"/>
      <c r="S14" s="286"/>
      <c r="T14" s="286"/>
      <c r="U14" s="286"/>
      <c r="V14" s="286"/>
      <c r="W14" s="286"/>
      <c r="X14" s="286"/>
      <c r="Y14" s="286"/>
      <c r="AB14" s="74" t="s">
        <v>2943</v>
      </c>
    </row>
    <row r="15" spans="1:28" ht="18" customHeight="1">
      <c r="A15" s="247" t="s">
        <v>430</v>
      </c>
      <c r="B15" s="286"/>
      <c r="C15" s="286">
        <v>0</v>
      </c>
      <c r="D15" s="286">
        <v>0</v>
      </c>
      <c r="E15" s="286">
        <v>0</v>
      </c>
      <c r="F15" s="286">
        <v>0</v>
      </c>
      <c r="G15" s="286">
        <v>0</v>
      </c>
      <c r="H15" s="286">
        <v>0</v>
      </c>
      <c r="I15" s="286">
        <v>0</v>
      </c>
      <c r="J15" s="286">
        <v>0</v>
      </c>
      <c r="K15" s="286">
        <v>0</v>
      </c>
      <c r="L15" s="286">
        <v>0</v>
      </c>
      <c r="M15" s="286">
        <v>0</v>
      </c>
      <c r="N15" s="286">
        <v>0</v>
      </c>
      <c r="O15" s="286">
        <v>0</v>
      </c>
      <c r="P15" s="286">
        <v>0</v>
      </c>
      <c r="Q15" s="286">
        <v>0</v>
      </c>
      <c r="R15" s="286">
        <v>0</v>
      </c>
      <c r="S15" s="286">
        <v>0</v>
      </c>
      <c r="T15" s="286">
        <v>0</v>
      </c>
      <c r="U15" s="286">
        <v>0</v>
      </c>
      <c r="V15" s="286">
        <v>0</v>
      </c>
      <c r="W15" s="286">
        <v>0</v>
      </c>
      <c r="X15" s="286">
        <v>0</v>
      </c>
      <c r="Y15" s="286">
        <v>0</v>
      </c>
      <c r="AB15" s="74" t="s">
        <v>2943</v>
      </c>
    </row>
    <row r="16" spans="1:28" ht="18" customHeight="1">
      <c r="A16" s="247" t="s">
        <v>482</v>
      </c>
      <c r="B16" s="286"/>
      <c r="C16" s="286">
        <v>0</v>
      </c>
      <c r="D16" s="286">
        <v>0</v>
      </c>
      <c r="E16" s="286">
        <v>0</v>
      </c>
      <c r="F16" s="286">
        <v>0</v>
      </c>
      <c r="G16" s="286">
        <v>0</v>
      </c>
      <c r="H16" s="286">
        <v>0</v>
      </c>
      <c r="I16" s="286">
        <v>0</v>
      </c>
      <c r="J16" s="286">
        <v>0.21429171269346811</v>
      </c>
      <c r="K16" s="286">
        <v>0.11547037136851442</v>
      </c>
      <c r="L16" s="286">
        <v>0.20384301161828211</v>
      </c>
      <c r="M16" s="286">
        <v>0</v>
      </c>
      <c r="N16" s="286">
        <v>0</v>
      </c>
      <c r="O16" s="286">
        <v>0</v>
      </c>
      <c r="P16" s="286">
        <v>0</v>
      </c>
      <c r="Q16" s="286">
        <v>0</v>
      </c>
      <c r="R16" s="286">
        <v>0</v>
      </c>
      <c r="S16" s="286">
        <v>0</v>
      </c>
      <c r="T16" s="286">
        <v>0</v>
      </c>
      <c r="U16" s="286">
        <v>1.3045213239747745E-5</v>
      </c>
      <c r="V16" s="286">
        <v>0</v>
      </c>
      <c r="W16" s="286">
        <v>0</v>
      </c>
      <c r="X16" s="286">
        <v>1.4132714903276886E-3</v>
      </c>
      <c r="Y16" s="286">
        <v>0</v>
      </c>
      <c r="AB16" s="74" t="s">
        <v>2943</v>
      </c>
    </row>
    <row r="17" spans="1:28" ht="18" customHeight="1">
      <c r="A17" s="247" t="s">
        <v>11</v>
      </c>
      <c r="B17" s="286"/>
      <c r="C17" s="286">
        <v>0</v>
      </c>
      <c r="D17" s="286">
        <v>0</v>
      </c>
      <c r="E17" s="286">
        <v>0</v>
      </c>
      <c r="F17" s="286">
        <v>0</v>
      </c>
      <c r="G17" s="286">
        <v>0</v>
      </c>
      <c r="H17" s="286">
        <v>0</v>
      </c>
      <c r="I17" s="286">
        <v>0</v>
      </c>
      <c r="J17" s="286">
        <v>0</v>
      </c>
      <c r="K17" s="286">
        <v>0</v>
      </c>
      <c r="L17" s="286">
        <v>0</v>
      </c>
      <c r="M17" s="286">
        <v>0</v>
      </c>
      <c r="N17" s="286">
        <v>0</v>
      </c>
      <c r="O17" s="286">
        <v>0</v>
      </c>
      <c r="P17" s="286">
        <v>0</v>
      </c>
      <c r="Q17" s="286">
        <v>0</v>
      </c>
      <c r="R17" s="286">
        <v>0</v>
      </c>
      <c r="S17" s="286">
        <v>0</v>
      </c>
      <c r="T17" s="286">
        <v>0</v>
      </c>
      <c r="U17" s="286">
        <v>0</v>
      </c>
      <c r="V17" s="286">
        <v>0</v>
      </c>
      <c r="W17" s="286">
        <v>0.1173500411259638</v>
      </c>
      <c r="X17" s="286">
        <v>0</v>
      </c>
      <c r="Y17" s="286">
        <v>0</v>
      </c>
      <c r="AB17" s="74" t="s">
        <v>2943</v>
      </c>
    </row>
    <row r="18" spans="1:28" ht="18" customHeight="1">
      <c r="A18" s="247" t="s">
        <v>10</v>
      </c>
      <c r="B18" s="286"/>
      <c r="C18" s="286">
        <v>3.5133379329005661</v>
      </c>
      <c r="D18" s="286">
        <v>2.616437168983281</v>
      </c>
      <c r="E18" s="286">
        <v>0.14305730227542063</v>
      </c>
      <c r="F18" s="286">
        <v>0.12689581818181817</v>
      </c>
      <c r="G18" s="286">
        <v>1.0885183636363638</v>
      </c>
      <c r="H18" s="286">
        <v>-7.5459331086566994E-3</v>
      </c>
      <c r="I18" s="286">
        <v>0.51422285637546117</v>
      </c>
      <c r="J18" s="286">
        <v>0.76380069805125461</v>
      </c>
      <c r="K18" s="286">
        <v>2.1931240108239223</v>
      </c>
      <c r="L18" s="286">
        <v>0.62506884219558889</v>
      </c>
      <c r="M18" s="286">
        <v>7.1570961854426685E-2</v>
      </c>
      <c r="N18" s="286">
        <v>2.9456475365693433</v>
      </c>
      <c r="O18" s="286">
        <v>3.3401900989516253</v>
      </c>
      <c r="P18" s="286">
        <v>2.2126674025444024</v>
      </c>
      <c r="Q18" s="286">
        <v>0.74088953291512927</v>
      </c>
      <c r="R18" s="286">
        <v>2.0658590529958932E-2</v>
      </c>
      <c r="S18" s="286">
        <v>0</v>
      </c>
      <c r="T18" s="286">
        <v>0</v>
      </c>
      <c r="U18" s="286">
        <v>9.6187827698008335E-2</v>
      </c>
      <c r="V18" s="286">
        <v>8.6679713121730367E-2</v>
      </c>
      <c r="W18" s="286">
        <v>5.4134940500494104E-3</v>
      </c>
      <c r="X18" s="286">
        <v>2.6077413523720111E-3</v>
      </c>
      <c r="Y18" s="286">
        <v>5.6724666338533528E-2</v>
      </c>
      <c r="AB18" s="74" t="s">
        <v>2943</v>
      </c>
    </row>
    <row r="19" spans="1:28" ht="18" customHeight="1">
      <c r="A19" s="247" t="s">
        <v>9</v>
      </c>
      <c r="B19" s="286"/>
      <c r="C19" s="286">
        <v>0</v>
      </c>
      <c r="D19" s="286">
        <v>0</v>
      </c>
      <c r="E19" s="286">
        <v>0</v>
      </c>
      <c r="F19" s="286">
        <v>0</v>
      </c>
      <c r="G19" s="286">
        <v>0</v>
      </c>
      <c r="H19" s="286">
        <v>0</v>
      </c>
      <c r="I19" s="286">
        <v>0</v>
      </c>
      <c r="J19" s="286">
        <v>0</v>
      </c>
      <c r="K19" s="286">
        <v>0</v>
      </c>
      <c r="L19" s="286">
        <v>0</v>
      </c>
      <c r="M19" s="286">
        <v>0</v>
      </c>
      <c r="N19" s="286">
        <v>0</v>
      </c>
      <c r="O19" s="286">
        <v>0</v>
      </c>
      <c r="P19" s="286">
        <v>0</v>
      </c>
      <c r="Q19" s="286">
        <v>0</v>
      </c>
      <c r="R19" s="286">
        <v>0</v>
      </c>
      <c r="S19" s="286">
        <v>3.0068287893552953E-4</v>
      </c>
      <c r="T19" s="286">
        <v>0</v>
      </c>
      <c r="U19" s="286">
        <v>0</v>
      </c>
      <c r="V19" s="286">
        <v>0</v>
      </c>
      <c r="W19" s="286">
        <v>0.76924023894480842</v>
      </c>
      <c r="X19" s="286">
        <v>0</v>
      </c>
      <c r="Y19" s="286">
        <v>0</v>
      </c>
      <c r="AB19" s="74" t="s">
        <v>2943</v>
      </c>
    </row>
    <row r="20" spans="1:28" ht="18" customHeight="1">
      <c r="A20" s="247" t="s">
        <v>8</v>
      </c>
      <c r="B20" s="286"/>
      <c r="C20" s="286">
        <v>9.7266142408507311E-2</v>
      </c>
      <c r="D20" s="286">
        <v>0.1154859288092312</v>
      </c>
      <c r="E20" s="286">
        <v>0.19949400097221481</v>
      </c>
      <c r="F20" s="286">
        <v>0.28576963636363634</v>
      </c>
      <c r="G20" s="286">
        <v>0.3345269090909091</v>
      </c>
      <c r="H20" s="286">
        <v>0.39015140895102796</v>
      </c>
      <c r="I20" s="286">
        <v>0.37732662632234026</v>
      </c>
      <c r="J20" s="286">
        <v>0.47785545101458399</v>
      </c>
      <c r="K20" s="286">
        <v>0.63212969441679934</v>
      </c>
      <c r="L20" s="286">
        <v>0.43519408880727822</v>
      </c>
      <c r="M20" s="286">
        <v>0.42172740145493542</v>
      </c>
      <c r="N20" s="286">
        <v>0.7063881116788322</v>
      </c>
      <c r="O20" s="286">
        <v>0.62157114715555184</v>
      </c>
      <c r="P20" s="286">
        <v>0.13190091117959332</v>
      </c>
      <c r="Q20" s="286">
        <v>0.24253776752767528</v>
      </c>
      <c r="R20" s="286">
        <v>0.3929442638458247</v>
      </c>
      <c r="S20" s="286">
        <v>0.75189201134223804</v>
      </c>
      <c r="T20" s="286">
        <v>0.63168280127951704</v>
      </c>
      <c r="U20" s="286">
        <v>1.0567140570777069</v>
      </c>
      <c r="V20" s="286">
        <v>1.2701292081342697</v>
      </c>
      <c r="W20" s="286">
        <v>0</v>
      </c>
      <c r="X20" s="286">
        <v>1.03941387403925</v>
      </c>
      <c r="Y20" s="286">
        <v>0.65078008303195034</v>
      </c>
      <c r="AB20" s="74" t="s">
        <v>2943</v>
      </c>
    </row>
    <row r="21" spans="1:28" ht="18" customHeight="1">
      <c r="A21" s="247" t="s">
        <v>6</v>
      </c>
      <c r="B21" s="286"/>
      <c r="C21" s="286">
        <v>0</v>
      </c>
      <c r="D21" s="286">
        <v>0.12615131779456043</v>
      </c>
      <c r="E21" s="286">
        <v>0</v>
      </c>
      <c r="F21" s="286">
        <v>0</v>
      </c>
      <c r="G21" s="286">
        <v>0</v>
      </c>
      <c r="H21" s="286">
        <v>0</v>
      </c>
      <c r="I21" s="286">
        <v>0</v>
      </c>
      <c r="J21" s="286">
        <v>0</v>
      </c>
      <c r="K21" s="286">
        <v>0</v>
      </c>
      <c r="L21" s="286">
        <v>0</v>
      </c>
      <c r="M21" s="286">
        <v>2.3474503060808075E-3</v>
      </c>
      <c r="N21" s="286">
        <v>0</v>
      </c>
      <c r="O21" s="286">
        <v>4.1467278170795422E-4</v>
      </c>
      <c r="P21" s="286">
        <v>0</v>
      </c>
      <c r="Q21" s="286">
        <v>0</v>
      </c>
      <c r="R21" s="286">
        <v>0</v>
      </c>
      <c r="S21" s="286">
        <v>0</v>
      </c>
      <c r="T21" s="286">
        <v>0</v>
      </c>
      <c r="U21" s="286">
        <v>0</v>
      </c>
      <c r="V21" s="286">
        <v>0</v>
      </c>
      <c r="W21" s="286">
        <v>0</v>
      </c>
      <c r="X21" s="286">
        <v>0</v>
      </c>
      <c r="Y21" s="286">
        <v>0</v>
      </c>
      <c r="AB21" s="74" t="s">
        <v>2943</v>
      </c>
    </row>
    <row r="22" spans="1:28" ht="18" customHeight="1">
      <c r="A22" s="247" t="s">
        <v>17</v>
      </c>
      <c r="B22" s="286"/>
      <c r="C22" s="286">
        <v>0</v>
      </c>
      <c r="D22" s="286">
        <v>0</v>
      </c>
      <c r="E22" s="286">
        <v>0</v>
      </c>
      <c r="F22" s="286">
        <v>0</v>
      </c>
      <c r="G22" s="286">
        <v>0</v>
      </c>
      <c r="H22" s="286">
        <v>0</v>
      </c>
      <c r="I22" s="286">
        <v>0</v>
      </c>
      <c r="J22" s="286">
        <v>0</v>
      </c>
      <c r="K22" s="286">
        <v>0</v>
      </c>
      <c r="L22" s="286">
        <v>0</v>
      </c>
      <c r="M22" s="286">
        <v>0</v>
      </c>
      <c r="N22" s="286">
        <v>0</v>
      </c>
      <c r="O22" s="286">
        <v>0</v>
      </c>
      <c r="P22" s="286">
        <v>0</v>
      </c>
      <c r="Q22" s="286">
        <v>0</v>
      </c>
      <c r="R22" s="286">
        <v>0</v>
      </c>
      <c r="S22" s="286">
        <v>0</v>
      </c>
      <c r="T22" s="286">
        <v>0</v>
      </c>
      <c r="U22" s="286">
        <v>0</v>
      </c>
      <c r="V22" s="286">
        <v>0</v>
      </c>
      <c r="W22" s="286">
        <v>2.4614629008302118E-3</v>
      </c>
      <c r="X22" s="286">
        <v>0</v>
      </c>
      <c r="Y22" s="286">
        <v>0</v>
      </c>
      <c r="AB22" s="74" t="s">
        <v>2943</v>
      </c>
    </row>
    <row r="23" spans="1:28" ht="18" customHeight="1">
      <c r="A23" s="247" t="s">
        <v>3</v>
      </c>
      <c r="B23" s="286"/>
      <c r="C23" s="286">
        <v>1.9047602401855148</v>
      </c>
      <c r="D23" s="286">
        <v>0.41593103886820232</v>
      </c>
      <c r="E23" s="286">
        <v>0.58184704234288964</v>
      </c>
      <c r="F23" s="286">
        <v>0.7121918181818182</v>
      </c>
      <c r="G23" s="286">
        <v>1.4135552727272727</v>
      </c>
      <c r="H23" s="286">
        <v>0.25158792008903164</v>
      </c>
      <c r="I23" s="286">
        <v>0.25204978619454166</v>
      </c>
      <c r="J23" s="286">
        <v>0.40370961907305447</v>
      </c>
      <c r="K23" s="286">
        <v>1.3386674005931816</v>
      </c>
      <c r="L23" s="286">
        <v>0.53762116298352525</v>
      </c>
      <c r="M23" s="286">
        <v>0.18531488662131648</v>
      </c>
      <c r="N23" s="286">
        <v>1.9701010218978108E-2</v>
      </c>
      <c r="O23" s="286">
        <v>0.17855632500393936</v>
      </c>
      <c r="P23" s="286">
        <v>2.8479495322559147E-2</v>
      </c>
      <c r="Q23" s="286">
        <v>0.19628211955719557</v>
      </c>
      <c r="R23" s="286">
        <v>0.18074971734022025</v>
      </c>
      <c r="S23" s="286">
        <v>0.11090122947516523</v>
      </c>
      <c r="T23" s="286">
        <v>0.17132121230636521</v>
      </c>
      <c r="U23" s="286">
        <v>7.458199380054871E-2</v>
      </c>
      <c r="V23" s="286">
        <v>2.8421977167757972E-2</v>
      </c>
      <c r="W23" s="286">
        <v>0</v>
      </c>
      <c r="X23" s="286">
        <v>1.3275343838236634E-3</v>
      </c>
      <c r="Y23" s="286">
        <v>9.6024388852033356E-3</v>
      </c>
      <c r="AB23" s="74" t="s">
        <v>2943</v>
      </c>
    </row>
    <row r="24" spans="1:28" s="40" customFormat="1" ht="18" customHeight="1">
      <c r="A24" s="247" t="s">
        <v>431</v>
      </c>
      <c r="B24" s="286"/>
      <c r="C24" s="286">
        <v>0</v>
      </c>
      <c r="D24" s="286">
        <v>0</v>
      </c>
      <c r="E24" s="286">
        <v>0</v>
      </c>
      <c r="F24" s="286">
        <v>0</v>
      </c>
      <c r="G24" s="286">
        <v>0</v>
      </c>
      <c r="H24" s="286">
        <v>1.864926851271723E-2</v>
      </c>
      <c r="I24" s="286">
        <v>0.2683166763133123</v>
      </c>
      <c r="J24" s="286">
        <v>0.10110710644229898</v>
      </c>
      <c r="K24" s="286">
        <v>2.5687880263170093E-2</v>
      </c>
      <c r="L24" s="286">
        <v>0</v>
      </c>
      <c r="M24" s="286">
        <v>8.048991864805223E-4</v>
      </c>
      <c r="N24" s="286">
        <v>0</v>
      </c>
      <c r="O24" s="286">
        <v>0</v>
      </c>
      <c r="P24" s="286">
        <v>0</v>
      </c>
      <c r="Q24" s="286">
        <v>0</v>
      </c>
      <c r="R24" s="286">
        <v>0</v>
      </c>
      <c r="S24" s="286">
        <v>0</v>
      </c>
      <c r="T24" s="286">
        <v>0</v>
      </c>
      <c r="U24" s="286">
        <v>1.3045213239747745E-5</v>
      </c>
      <c r="V24" s="286">
        <v>0</v>
      </c>
      <c r="W24" s="286">
        <v>4.5516017823223447E-2</v>
      </c>
      <c r="X24" s="286">
        <v>5.7431451652455383E-2</v>
      </c>
      <c r="Y24" s="286">
        <v>0</v>
      </c>
      <c r="AB24" s="74" t="s">
        <v>2943</v>
      </c>
    </row>
    <row r="25" spans="1:28" ht="18" customHeight="1">
      <c r="A25" s="247" t="s">
        <v>1</v>
      </c>
      <c r="B25" s="286"/>
      <c r="C25" s="286">
        <v>0</v>
      </c>
      <c r="D25" s="286">
        <v>0</v>
      </c>
      <c r="E25" s="286">
        <v>0</v>
      </c>
      <c r="F25" s="286">
        <v>0</v>
      </c>
      <c r="G25" s="286">
        <v>0</v>
      </c>
      <c r="H25" s="286">
        <v>0</v>
      </c>
      <c r="I25" s="286">
        <v>0</v>
      </c>
      <c r="J25" s="286">
        <v>0</v>
      </c>
      <c r="K25" s="286">
        <v>0</v>
      </c>
      <c r="L25" s="286">
        <v>0</v>
      </c>
      <c r="M25" s="286">
        <v>0</v>
      </c>
      <c r="N25" s="286">
        <v>0</v>
      </c>
      <c r="O25" s="286">
        <v>0</v>
      </c>
      <c r="P25" s="286">
        <v>0</v>
      </c>
      <c r="Q25" s="286">
        <v>0</v>
      </c>
      <c r="R25" s="286">
        <v>0</v>
      </c>
      <c r="S25" s="286">
        <v>0</v>
      </c>
      <c r="T25" s="286">
        <v>1.0236351220213491E-3</v>
      </c>
      <c r="U25" s="286">
        <v>0</v>
      </c>
      <c r="V25" s="286">
        <v>0</v>
      </c>
      <c r="W25" s="286">
        <v>0</v>
      </c>
      <c r="X25" s="286">
        <v>2.84145606647656E-3</v>
      </c>
      <c r="Y25" s="286">
        <v>0</v>
      </c>
      <c r="AB25" s="74" t="s">
        <v>2943</v>
      </c>
    </row>
    <row r="26" spans="1:28" ht="18" customHeight="1">
      <c r="A26" s="247" t="s">
        <v>23</v>
      </c>
      <c r="B26" s="286"/>
      <c r="C26" s="286">
        <v>0</v>
      </c>
      <c r="D26" s="286">
        <v>0</v>
      </c>
      <c r="E26" s="286">
        <v>0</v>
      </c>
      <c r="F26" s="286">
        <v>0</v>
      </c>
      <c r="G26" s="286">
        <v>0</v>
      </c>
      <c r="H26" s="286">
        <v>0</v>
      </c>
      <c r="I26" s="286">
        <v>0</v>
      </c>
      <c r="J26" s="286">
        <v>0</v>
      </c>
      <c r="K26" s="286">
        <v>0</v>
      </c>
      <c r="L26" s="286">
        <v>0</v>
      </c>
      <c r="M26" s="286">
        <v>0</v>
      </c>
      <c r="N26" s="286">
        <v>0</v>
      </c>
      <c r="O26" s="286">
        <v>0</v>
      </c>
      <c r="P26" s="286">
        <v>0</v>
      </c>
      <c r="Q26" s="286">
        <v>0</v>
      </c>
      <c r="R26" s="286">
        <v>0</v>
      </c>
      <c r="S26" s="286">
        <v>0</v>
      </c>
      <c r="T26" s="286">
        <v>0</v>
      </c>
      <c r="U26" s="286">
        <v>0</v>
      </c>
      <c r="V26" s="286">
        <v>0</v>
      </c>
      <c r="W26" s="286">
        <v>0</v>
      </c>
      <c r="X26" s="286">
        <v>0</v>
      </c>
      <c r="Y26" s="286">
        <v>0</v>
      </c>
      <c r="AB26" s="74" t="s">
        <v>2943</v>
      </c>
    </row>
    <row r="27" spans="1:28" ht="18" customHeight="1">
      <c r="A27" s="245"/>
      <c r="B27" s="286"/>
      <c r="C27" s="286"/>
      <c r="D27" s="286"/>
      <c r="E27" s="286"/>
      <c r="F27" s="286"/>
      <c r="G27" s="286"/>
      <c r="H27" s="286"/>
      <c r="I27" s="286"/>
      <c r="J27" s="286"/>
      <c r="K27" s="286"/>
      <c r="L27" s="286"/>
      <c r="M27" s="286"/>
      <c r="N27" s="286"/>
      <c r="O27" s="286"/>
      <c r="P27" s="286"/>
      <c r="Q27" s="286"/>
      <c r="R27" s="286"/>
      <c r="S27" s="286"/>
      <c r="T27" s="286"/>
      <c r="U27" s="286"/>
      <c r="V27" s="286"/>
      <c r="W27" s="286"/>
      <c r="X27" s="286"/>
      <c r="Y27" s="286"/>
      <c r="AB27" s="74" t="s">
        <v>2943</v>
      </c>
    </row>
    <row r="28" spans="1:28" ht="18" customHeight="1">
      <c r="A28" s="246" t="s">
        <v>432</v>
      </c>
      <c r="B28" s="537"/>
      <c r="C28" s="537">
        <v>32.580182016999998</v>
      </c>
      <c r="D28" s="537">
        <v>51.265089996999997</v>
      </c>
      <c r="E28" s="537">
        <v>44.011864970000005</v>
      </c>
      <c r="F28" s="537">
        <v>53.911827000000002</v>
      </c>
      <c r="G28" s="537">
        <v>47.346097</v>
      </c>
      <c r="H28" s="537">
        <v>57.786039410000008</v>
      </c>
      <c r="I28" s="537">
        <v>62.639824020000006</v>
      </c>
      <c r="J28" s="537">
        <v>78.955428600000019</v>
      </c>
      <c r="K28" s="537">
        <v>91.908005329999995</v>
      </c>
      <c r="L28" s="537">
        <v>88.666374630000007</v>
      </c>
      <c r="M28" s="537">
        <v>94.051132549999991</v>
      </c>
      <c r="N28" s="537">
        <v>74.547563090000011</v>
      </c>
      <c r="O28" s="537">
        <v>64.813268500000007</v>
      </c>
      <c r="P28" s="537">
        <v>69.159322709999998</v>
      </c>
      <c r="Q28" s="537">
        <v>120.95069943</v>
      </c>
      <c r="R28" s="537">
        <v>104.75077574999999</v>
      </c>
      <c r="S28" s="537">
        <v>91.770879519999994</v>
      </c>
      <c r="T28" s="537">
        <v>98.025189659999995</v>
      </c>
      <c r="U28" s="537">
        <v>92.919389490000015</v>
      </c>
      <c r="V28" s="537">
        <v>98.611969034622845</v>
      </c>
      <c r="W28" s="537">
        <v>139.03693199638664</v>
      </c>
      <c r="X28" s="537">
        <v>163.89293668892356</v>
      </c>
      <c r="Y28" s="537">
        <v>144.01289139720515</v>
      </c>
      <c r="AB28" s="74" t="s">
        <v>2943</v>
      </c>
    </row>
    <row r="29" spans="1:28" ht="18" customHeight="1">
      <c r="A29" s="247" t="s">
        <v>13</v>
      </c>
      <c r="B29" s="286"/>
      <c r="C29" s="286">
        <v>0</v>
      </c>
      <c r="D29" s="286">
        <v>0</v>
      </c>
      <c r="E29" s="286">
        <v>0</v>
      </c>
      <c r="F29" s="286">
        <v>2.0017E-2</v>
      </c>
      <c r="G29" s="286">
        <v>1.4329E-2</v>
      </c>
      <c r="H29" s="286">
        <v>0</v>
      </c>
      <c r="I29" s="286">
        <v>2.1019999999999999E-5</v>
      </c>
      <c r="J29" s="286">
        <v>3.2954899999999999E-3</v>
      </c>
      <c r="K29" s="286">
        <v>1.8585919999999999E-2</v>
      </c>
      <c r="L29" s="286">
        <v>1.7046489999999997E-2</v>
      </c>
      <c r="M29" s="286">
        <v>2.6380000000000002E-4</v>
      </c>
      <c r="N29" s="286">
        <v>0</v>
      </c>
      <c r="O29" s="286">
        <v>0</v>
      </c>
      <c r="P29" s="286">
        <v>0</v>
      </c>
      <c r="Q29" s="286">
        <v>3.5920000000000002E-5</v>
      </c>
      <c r="R29" s="286">
        <v>3.5400415919038427E-5</v>
      </c>
      <c r="S29" s="286">
        <v>0</v>
      </c>
      <c r="T29" s="286">
        <v>0</v>
      </c>
      <c r="U29" s="286">
        <v>0</v>
      </c>
      <c r="V29" s="286">
        <v>0</v>
      </c>
      <c r="W29" s="286">
        <v>3.1008018083589265E-3</v>
      </c>
      <c r="X29" s="286">
        <v>0</v>
      </c>
      <c r="Y29" s="286">
        <v>0</v>
      </c>
      <c r="AB29" s="74" t="s">
        <v>2943</v>
      </c>
    </row>
    <row r="30" spans="1:28" ht="18" customHeight="1">
      <c r="A30" s="247" t="s">
        <v>12</v>
      </c>
      <c r="B30" s="286"/>
      <c r="C30" s="286">
        <v>4.6690999999999997E-5</v>
      </c>
      <c r="D30" s="286">
        <v>1.1738100000000001E-4</v>
      </c>
      <c r="E30" s="286">
        <v>0.2</v>
      </c>
      <c r="F30" s="286">
        <v>0.17974399999999999</v>
      </c>
      <c r="G30" s="286">
        <v>0</v>
      </c>
      <c r="H30" s="286">
        <v>0</v>
      </c>
      <c r="I30" s="286">
        <v>2.32395E-3</v>
      </c>
      <c r="J30" s="286">
        <v>9.0629219999999996E-2</v>
      </c>
      <c r="K30" s="286">
        <v>6.7752000000000003E-4</v>
      </c>
      <c r="L30" s="286">
        <v>2.4294690000000001E-2</v>
      </c>
      <c r="M30" s="286">
        <v>5.1568999999999999E-3</v>
      </c>
      <c r="N30" s="286">
        <v>0</v>
      </c>
      <c r="O30" s="286">
        <v>0</v>
      </c>
      <c r="P30" s="286">
        <v>0</v>
      </c>
      <c r="Q30" s="286">
        <v>4.3302999999999999E-4</v>
      </c>
      <c r="R30" s="286">
        <v>9.2970292569764042E-4</v>
      </c>
      <c r="S30" s="286">
        <v>2.9395483620430686E-2</v>
      </c>
      <c r="T30" s="286">
        <v>2.5043726413398995E-3</v>
      </c>
      <c r="U30" s="286">
        <v>7.519770549043361E-4</v>
      </c>
      <c r="V30" s="286">
        <v>2.1110121310470833E-4</v>
      </c>
      <c r="W30" s="286">
        <v>2.3703283567958438E-3</v>
      </c>
      <c r="X30" s="286">
        <v>5.3872771094467054E-3</v>
      </c>
      <c r="Y30" s="286">
        <v>7.229719588834913E-3</v>
      </c>
      <c r="AB30" s="74" t="s">
        <v>2943</v>
      </c>
    </row>
    <row r="31" spans="1:28" ht="18" customHeight="1">
      <c r="A31" s="247" t="s">
        <v>483</v>
      </c>
      <c r="B31" s="286"/>
      <c r="C31" s="286"/>
      <c r="D31" s="286"/>
      <c r="E31" s="286"/>
      <c r="F31" s="286"/>
      <c r="G31" s="286"/>
      <c r="H31" s="286"/>
      <c r="I31" s="286"/>
      <c r="J31" s="286"/>
      <c r="K31" s="286"/>
      <c r="L31" s="286"/>
      <c r="M31" s="286"/>
      <c r="N31" s="286"/>
      <c r="O31" s="286"/>
      <c r="P31" s="286"/>
      <c r="Q31" s="286"/>
      <c r="R31" s="286"/>
      <c r="S31" s="286"/>
      <c r="T31" s="286"/>
      <c r="U31" s="286"/>
      <c r="V31" s="286"/>
      <c r="W31" s="286"/>
      <c r="X31" s="286"/>
      <c r="Y31" s="286"/>
      <c r="AB31" s="74" t="s">
        <v>2943</v>
      </c>
    </row>
    <row r="32" spans="1:28" ht="18" customHeight="1">
      <c r="A32" s="247" t="s">
        <v>430</v>
      </c>
      <c r="B32" s="286"/>
      <c r="C32" s="286">
        <v>1.307892E-3</v>
      </c>
      <c r="D32" s="286">
        <v>1.2092182999999999E-2</v>
      </c>
      <c r="E32" s="286">
        <v>0</v>
      </c>
      <c r="F32" s="286">
        <v>0</v>
      </c>
      <c r="G32" s="286">
        <v>7.1746000000000004E-2</v>
      </c>
      <c r="H32" s="286">
        <v>0</v>
      </c>
      <c r="I32" s="286">
        <v>0.17199204000000001</v>
      </c>
      <c r="J32" s="286">
        <v>0.12958528</v>
      </c>
      <c r="K32" s="286">
        <v>0.12164997999999998</v>
      </c>
      <c r="L32" s="286">
        <v>7.8575899999999994E-3</v>
      </c>
      <c r="M32" s="286">
        <v>2.1024930000000001E-2</v>
      </c>
      <c r="N32" s="286">
        <v>1.8338509999999999E-2</v>
      </c>
      <c r="O32" s="286">
        <v>0</v>
      </c>
      <c r="P32" s="286">
        <v>1.2055929999999999E-2</v>
      </c>
      <c r="Q32" s="286">
        <v>2.513029E-2</v>
      </c>
      <c r="R32" s="286">
        <v>0</v>
      </c>
      <c r="S32" s="286">
        <v>0</v>
      </c>
      <c r="T32" s="286">
        <v>0</v>
      </c>
      <c r="U32" s="286">
        <v>0</v>
      </c>
      <c r="V32" s="286">
        <v>0</v>
      </c>
      <c r="W32" s="286">
        <v>0</v>
      </c>
      <c r="X32" s="286">
        <v>0</v>
      </c>
      <c r="Y32" s="286">
        <v>1.1443123827459037E-2</v>
      </c>
      <c r="AB32" s="74" t="s">
        <v>2943</v>
      </c>
    </row>
    <row r="33" spans="1:28" ht="18" customHeight="1">
      <c r="A33" s="247" t="s">
        <v>482</v>
      </c>
      <c r="B33" s="286"/>
      <c r="C33" s="286">
        <v>0.20995292100000001</v>
      </c>
      <c r="D33" s="286">
        <v>0.10140731</v>
      </c>
      <c r="E33" s="286">
        <v>0</v>
      </c>
      <c r="F33" s="286">
        <v>0.22661600000000001</v>
      </c>
      <c r="G33" s="286">
        <v>0.203708</v>
      </c>
      <c r="H33" s="286">
        <v>0.53661029000000005</v>
      </c>
      <c r="I33" s="286">
        <v>1.4668210499999998</v>
      </c>
      <c r="J33" s="286">
        <v>0.77065830999999996</v>
      </c>
      <c r="K33" s="286">
        <v>0.29968915999999995</v>
      </c>
      <c r="L33" s="286">
        <v>0.60527511999999994</v>
      </c>
      <c r="M33" s="286">
        <v>0.27094903000000004</v>
      </c>
      <c r="N33" s="286">
        <v>0.24270948000000001</v>
      </c>
      <c r="O33" s="286">
        <v>0.49865765000000001</v>
      </c>
      <c r="P33" s="286">
        <v>0.35417922999999996</v>
      </c>
      <c r="Q33" s="286">
        <v>0.31050868999999998</v>
      </c>
      <c r="R33" s="286">
        <v>8.9489089257426851E-2</v>
      </c>
      <c r="S33" s="286">
        <v>0.14444419223188573</v>
      </c>
      <c r="T33" s="286">
        <v>0.59922581101965999</v>
      </c>
      <c r="U33" s="286">
        <v>1.0112291302953647E-2</v>
      </c>
      <c r="V33" s="286">
        <v>0.440370221627081</v>
      </c>
      <c r="W33" s="286">
        <v>0</v>
      </c>
      <c r="X33" s="286">
        <v>9.1331527321389785E-2</v>
      </c>
      <c r="Y33" s="286">
        <v>0.51020676667594</v>
      </c>
      <c r="AB33" s="74" t="s">
        <v>2943</v>
      </c>
    </row>
    <row r="34" spans="1:28" ht="18" customHeight="1">
      <c r="A34" s="247" t="s">
        <v>11</v>
      </c>
      <c r="B34" s="286"/>
      <c r="C34" s="286">
        <v>0</v>
      </c>
      <c r="D34" s="286">
        <v>0</v>
      </c>
      <c r="E34" s="286">
        <v>0.02</v>
      </c>
      <c r="F34" s="286">
        <v>0</v>
      </c>
      <c r="G34" s="286">
        <v>1.32E-2</v>
      </c>
      <c r="H34" s="286">
        <v>0</v>
      </c>
      <c r="I34" s="286">
        <v>0</v>
      </c>
      <c r="J34" s="286">
        <v>1.2271999999999999E-4</v>
      </c>
      <c r="K34" s="286">
        <v>2.3506500000000006E-3</v>
      </c>
      <c r="L34" s="286">
        <v>6.8708000000000007E-4</v>
      </c>
      <c r="M34" s="286">
        <v>2.669E-5</v>
      </c>
      <c r="N34" s="286">
        <v>0</v>
      </c>
      <c r="O34" s="286">
        <v>0</v>
      </c>
      <c r="P34" s="286">
        <v>0</v>
      </c>
      <c r="Q34" s="286">
        <v>0</v>
      </c>
      <c r="R34" s="286">
        <v>0</v>
      </c>
      <c r="S34" s="286">
        <v>0</v>
      </c>
      <c r="T34" s="286">
        <v>0</v>
      </c>
      <c r="U34" s="286">
        <v>0</v>
      </c>
      <c r="V34" s="286">
        <v>1.8273680507484031E-4</v>
      </c>
      <c r="W34" s="286">
        <v>3.7303663897321191</v>
      </c>
      <c r="X34" s="286">
        <v>0</v>
      </c>
      <c r="Y34" s="286">
        <v>0</v>
      </c>
      <c r="AB34" s="74" t="s">
        <v>2943</v>
      </c>
    </row>
    <row r="35" spans="1:28" ht="18" customHeight="1">
      <c r="A35" s="247" t="s">
        <v>10</v>
      </c>
      <c r="B35" s="286"/>
      <c r="C35" s="286">
        <v>0.27383667</v>
      </c>
      <c r="D35" s="286">
        <v>0.59676941299999997</v>
      </c>
      <c r="E35" s="286">
        <v>6.2254623000000002E-2</v>
      </c>
      <c r="F35" s="286">
        <v>0.14716699999999999</v>
      </c>
      <c r="G35" s="286">
        <v>9.8640000000000005E-2</v>
      </c>
      <c r="H35" s="286">
        <v>0.13167088000000002</v>
      </c>
      <c r="I35" s="286">
        <v>0.30799156</v>
      </c>
      <c r="J35" s="286">
        <v>0.86659689000000006</v>
      </c>
      <c r="K35" s="286">
        <v>1.08193136</v>
      </c>
      <c r="L35" s="286">
        <v>1.0044127</v>
      </c>
      <c r="M35" s="286">
        <v>1.42645098</v>
      </c>
      <c r="N35" s="286">
        <v>1.9351086300000002</v>
      </c>
      <c r="O35" s="286">
        <v>2.1967063499999999</v>
      </c>
      <c r="P35" s="286">
        <v>1.4710828999999999</v>
      </c>
      <c r="Q35" s="286">
        <v>4.4190929199999998</v>
      </c>
      <c r="R35" s="286">
        <v>5.8433224791477416</v>
      </c>
      <c r="S35" s="286">
        <v>2.31086830531761</v>
      </c>
      <c r="T35" s="286">
        <v>4.0262274801423281</v>
      </c>
      <c r="U35" s="286">
        <v>2.0630093939501908</v>
      </c>
      <c r="V35" s="286">
        <v>1.8168365571203233</v>
      </c>
      <c r="W35" s="286">
        <v>0.13600224979732886</v>
      </c>
      <c r="X35" s="286">
        <v>35.596105681475819</v>
      </c>
      <c r="Y35" s="286">
        <v>2.2858093546477201</v>
      </c>
      <c r="AB35" s="74" t="s">
        <v>2943</v>
      </c>
    </row>
    <row r="36" spans="1:28" ht="18" customHeight="1">
      <c r="A36" s="247" t="s">
        <v>9</v>
      </c>
      <c r="B36" s="286"/>
      <c r="C36" s="286">
        <v>0</v>
      </c>
      <c r="D36" s="286">
        <v>0</v>
      </c>
      <c r="E36" s="286">
        <v>1.9771670000000002E-3</v>
      </c>
      <c r="F36" s="286">
        <v>0</v>
      </c>
      <c r="G36" s="286">
        <v>0</v>
      </c>
      <c r="H36" s="286">
        <v>1.7929999999999999E-5</v>
      </c>
      <c r="I36" s="286">
        <v>0</v>
      </c>
      <c r="J36" s="286">
        <v>3.6618600000000003E-3</v>
      </c>
      <c r="K36" s="286">
        <v>7.0099999999999998E-6</v>
      </c>
      <c r="L36" s="286">
        <v>1.6010000000000001E-5</v>
      </c>
      <c r="M36" s="286">
        <v>3.3700000000000006E-5</v>
      </c>
      <c r="N36" s="286">
        <v>0</v>
      </c>
      <c r="O36" s="286">
        <v>0</v>
      </c>
      <c r="P36" s="286">
        <v>0</v>
      </c>
      <c r="Q36" s="286">
        <v>1.9344999999999999E-4</v>
      </c>
      <c r="R36" s="286">
        <v>9.7423103777055393E-3</v>
      </c>
      <c r="S36" s="286">
        <v>9.1464643127951412E-2</v>
      </c>
      <c r="T36" s="286">
        <v>0.14221957876576932</v>
      </c>
      <c r="U36" s="286">
        <v>7.4721077421883358E-2</v>
      </c>
      <c r="V36" s="286">
        <v>0.13546575958057674</v>
      </c>
      <c r="W36" s="286">
        <v>32.786294319883041</v>
      </c>
      <c r="X36" s="286">
        <v>0.15030267083312895</v>
      </c>
      <c r="Y36" s="286">
        <v>7.733745711085907E-2</v>
      </c>
      <c r="AB36" s="74" t="s">
        <v>2943</v>
      </c>
    </row>
    <row r="37" spans="1:28" ht="18" customHeight="1">
      <c r="A37" s="247" t="s">
        <v>8</v>
      </c>
      <c r="B37" s="286"/>
      <c r="C37" s="286">
        <v>7.1221722629999995</v>
      </c>
      <c r="D37" s="286">
        <v>15.114356365999999</v>
      </c>
      <c r="E37" s="286">
        <v>7.9163030940000008</v>
      </c>
      <c r="F37" s="286">
        <v>17.068214999999999</v>
      </c>
      <c r="G37" s="286">
        <v>13.279475</v>
      </c>
      <c r="H37" s="286">
        <v>13.468763050000002</v>
      </c>
      <c r="I37" s="286">
        <v>20.273382060000003</v>
      </c>
      <c r="J37" s="286">
        <v>31.555562590000005</v>
      </c>
      <c r="K37" s="286">
        <v>36.689884519999993</v>
      </c>
      <c r="L37" s="286">
        <v>28.657815290000002</v>
      </c>
      <c r="M37" s="286">
        <v>32.838511109999999</v>
      </c>
      <c r="N37" s="286">
        <v>27.368896159999998</v>
      </c>
      <c r="O37" s="286">
        <v>26.903987499999999</v>
      </c>
      <c r="P37" s="286">
        <v>23.177244470000002</v>
      </c>
      <c r="Q37" s="286">
        <v>61.909515710000008</v>
      </c>
      <c r="R37" s="286">
        <v>37.526742872393953</v>
      </c>
      <c r="S37" s="286">
        <v>41.310085250640029</v>
      </c>
      <c r="T37" s="286">
        <v>41.975955615857423</v>
      </c>
      <c r="U37" s="286">
        <v>43.611589882067946</v>
      </c>
      <c r="V37" s="286">
        <v>37.869905590608418</v>
      </c>
      <c r="W37" s="286">
        <v>4.4072535548809709E-3</v>
      </c>
      <c r="X37" s="286">
        <v>38.939670223573678</v>
      </c>
      <c r="Y37" s="286">
        <v>43.599516756903256</v>
      </c>
      <c r="AB37" s="74" t="s">
        <v>2943</v>
      </c>
    </row>
    <row r="38" spans="1:28" ht="18" customHeight="1">
      <c r="A38" s="247" t="s">
        <v>6</v>
      </c>
      <c r="B38" s="286"/>
      <c r="C38" s="286">
        <v>0</v>
      </c>
      <c r="D38" s="286">
        <v>0</v>
      </c>
      <c r="E38" s="286">
        <v>0</v>
      </c>
      <c r="F38" s="286">
        <v>4.2129999999999997E-3</v>
      </c>
      <c r="G38" s="286">
        <v>5.7949999999999998E-3</v>
      </c>
      <c r="H38" s="286">
        <v>0</v>
      </c>
      <c r="I38" s="286">
        <v>0</v>
      </c>
      <c r="J38" s="286">
        <v>1.1708E-4</v>
      </c>
      <c r="K38" s="286">
        <v>7.0711999999999999E-4</v>
      </c>
      <c r="L38" s="286">
        <v>9.7730899999999999E-3</v>
      </c>
      <c r="M38" s="286">
        <v>2.5355500000000001E-3</v>
      </c>
      <c r="N38" s="286">
        <v>0</v>
      </c>
      <c r="O38" s="286">
        <v>0</v>
      </c>
      <c r="P38" s="286">
        <v>0</v>
      </c>
      <c r="Q38" s="286">
        <v>6.4759999999999997E-5</v>
      </c>
      <c r="R38" s="286">
        <v>2.093604306338636E-4</v>
      </c>
      <c r="S38" s="286">
        <v>0</v>
      </c>
      <c r="T38" s="286">
        <v>1.3891494087625345E-2</v>
      </c>
      <c r="U38" s="286">
        <v>3.0350589660455343E-4</v>
      </c>
      <c r="V38" s="286">
        <v>9.2301225587544417E-2</v>
      </c>
      <c r="W38" s="286">
        <v>8.5339714070997025E-2</v>
      </c>
      <c r="X38" s="286">
        <v>0.74500322293609478</v>
      </c>
      <c r="Y38" s="286">
        <v>0.20048934209306141</v>
      </c>
      <c r="AB38" s="74" t="s">
        <v>2943</v>
      </c>
    </row>
    <row r="39" spans="1:28" ht="18" customHeight="1">
      <c r="A39" s="247" t="s">
        <v>17</v>
      </c>
      <c r="B39" s="286"/>
      <c r="C39" s="286">
        <v>1.4390199999999998E-4</v>
      </c>
      <c r="D39" s="286">
        <v>1.9203332000000004E-2</v>
      </c>
      <c r="E39" s="286">
        <v>1.3649948999999998E-2</v>
      </c>
      <c r="F39" s="286">
        <v>7.5469999999999999E-3</v>
      </c>
      <c r="G39" s="286">
        <v>1.1257E-2</v>
      </c>
      <c r="H39" s="286">
        <v>3.4186799999999999E-3</v>
      </c>
      <c r="I39" s="286">
        <v>0</v>
      </c>
      <c r="J39" s="286">
        <v>5.9155499999999995E-3</v>
      </c>
      <c r="K39" s="286">
        <v>0.24038253000000001</v>
      </c>
      <c r="L39" s="286">
        <v>2.7834300000000004E-3</v>
      </c>
      <c r="M39" s="286">
        <v>0.37796102000000004</v>
      </c>
      <c r="N39" s="286">
        <v>0</v>
      </c>
      <c r="O39" s="286">
        <v>2.0499400000000001E-3</v>
      </c>
      <c r="P39" s="286">
        <v>7.9875799999999993E-3</v>
      </c>
      <c r="Q39" s="286">
        <v>0.11363956</v>
      </c>
      <c r="R39" s="286">
        <v>0.11699241811124708</v>
      </c>
      <c r="S39" s="286">
        <v>0.11951379965315054</v>
      </c>
      <c r="T39" s="286">
        <v>0.17794375372892932</v>
      </c>
      <c r="U39" s="286">
        <v>4.2473980119000958E-3</v>
      </c>
      <c r="V39" s="286">
        <v>4.0066488124283657E-3</v>
      </c>
      <c r="W39" s="286">
        <v>90.661231338962992</v>
      </c>
      <c r="X39" s="286">
        <v>4.0619032838916255E-2</v>
      </c>
      <c r="Y39" s="286">
        <v>4.9281939837502758E-2</v>
      </c>
      <c r="AB39" s="74" t="s">
        <v>2943</v>
      </c>
    </row>
    <row r="40" spans="1:28" ht="18" customHeight="1">
      <c r="A40" s="247" t="s">
        <v>3</v>
      </c>
      <c r="B40" s="286"/>
      <c r="C40" s="286">
        <v>24.832284146999999</v>
      </c>
      <c r="D40" s="286">
        <v>35.043904409</v>
      </c>
      <c r="E40" s="286">
        <v>35.716727478000003</v>
      </c>
      <c r="F40" s="286">
        <v>36.192341999999996</v>
      </c>
      <c r="G40" s="286">
        <v>33.587229999999998</v>
      </c>
      <c r="H40" s="286">
        <v>43.625032090000005</v>
      </c>
      <c r="I40" s="286">
        <v>40.351832180000002</v>
      </c>
      <c r="J40" s="286">
        <v>45.506648410000004</v>
      </c>
      <c r="K40" s="286">
        <v>53.37929973</v>
      </c>
      <c r="L40" s="286">
        <v>58.264339810000003</v>
      </c>
      <c r="M40" s="286">
        <v>59.051981299999994</v>
      </c>
      <c r="N40" s="286">
        <v>44.948984200000005</v>
      </c>
      <c r="O40" s="286">
        <v>35.136938619999995</v>
      </c>
      <c r="P40" s="286">
        <v>43.818145399999999</v>
      </c>
      <c r="Q40" s="286">
        <v>53.98919557</v>
      </c>
      <c r="R40" s="286">
        <v>60.749747046631342</v>
      </c>
      <c r="S40" s="286">
        <v>47.605889710737927</v>
      </c>
      <c r="T40" s="286">
        <v>50.476263093490239</v>
      </c>
      <c r="U40" s="286">
        <v>47.130289755079971</v>
      </c>
      <c r="V40" s="286">
        <v>52.847648293255816</v>
      </c>
      <c r="W40" s="286">
        <v>10.965338996881528</v>
      </c>
      <c r="X40" s="286">
        <v>88.291693282280121</v>
      </c>
      <c r="Y40" s="286">
        <v>97.118647749078022</v>
      </c>
      <c r="AB40" s="74" t="s">
        <v>2943</v>
      </c>
    </row>
    <row r="41" spans="1:28" ht="18" customHeight="1">
      <c r="A41" s="247" t="s">
        <v>431</v>
      </c>
      <c r="B41" s="286"/>
      <c r="C41" s="286">
        <v>8.3640770000000003E-2</v>
      </c>
      <c r="D41" s="286">
        <v>0.31309898500000005</v>
      </c>
      <c r="E41" s="286">
        <v>4.3860000000000003E-2</v>
      </c>
      <c r="F41" s="286">
        <v>4.3860000000000003E-2</v>
      </c>
      <c r="G41" s="286">
        <v>4.1682999999999998E-2</v>
      </c>
      <c r="H41" s="286">
        <v>2.0526490000000001E-2</v>
      </c>
      <c r="I41" s="286">
        <v>5.5300830000000002E-2</v>
      </c>
      <c r="J41" s="286">
        <v>2.67234E-3</v>
      </c>
      <c r="K41" s="286">
        <v>6.5984200000000007E-2</v>
      </c>
      <c r="L41" s="286">
        <v>2.911863E-2</v>
      </c>
      <c r="M41" s="286">
        <v>3.6380240000000001E-2</v>
      </c>
      <c r="N41" s="286">
        <v>3.3009440000000001E-2</v>
      </c>
      <c r="O41" s="286">
        <v>7.4536389999999994E-2</v>
      </c>
      <c r="P41" s="286">
        <v>0.31829342999999999</v>
      </c>
      <c r="Q41" s="286">
        <v>6.5025899999999998E-2</v>
      </c>
      <c r="R41" s="286">
        <v>0.16509699021764426</v>
      </c>
      <c r="S41" s="286">
        <v>0.1480032717963348</v>
      </c>
      <c r="T41" s="286">
        <v>0.59922581101965999</v>
      </c>
      <c r="U41" s="286">
        <v>2.4364209213667287E-2</v>
      </c>
      <c r="V41" s="286">
        <v>5.1277450397748554</v>
      </c>
      <c r="W41" s="286">
        <v>0.66226532223228163</v>
      </c>
      <c r="X41" s="286">
        <v>1.5130255662908909E-2</v>
      </c>
      <c r="Y41" s="286">
        <v>3.0844021913586851E-2</v>
      </c>
      <c r="AB41" s="74" t="s">
        <v>2943</v>
      </c>
    </row>
    <row r="42" spans="1:28" ht="18" customHeight="1">
      <c r="A42" s="247" t="s">
        <v>1</v>
      </c>
      <c r="B42" s="286"/>
      <c r="C42" s="286">
        <v>0</v>
      </c>
      <c r="D42" s="286">
        <v>4.3750554000000004E-2</v>
      </c>
      <c r="E42" s="286">
        <v>2.6560510999999998E-2</v>
      </c>
      <c r="F42" s="286">
        <v>6.5510000000000004E-3</v>
      </c>
      <c r="G42" s="286">
        <v>3.6400000000000001E-4</v>
      </c>
      <c r="H42" s="286">
        <v>0</v>
      </c>
      <c r="I42" s="286">
        <v>1.1344600000000001E-3</v>
      </c>
      <c r="J42" s="286">
        <v>1.114309E-2</v>
      </c>
      <c r="K42" s="286">
        <v>2.0189100000000001E-3</v>
      </c>
      <c r="L42" s="286">
        <v>4.08E-4</v>
      </c>
      <c r="M42" s="286">
        <v>1.7128099999999999E-3</v>
      </c>
      <c r="N42" s="286">
        <v>3.4579999999999995E-4</v>
      </c>
      <c r="O42" s="286">
        <v>0</v>
      </c>
      <c r="P42" s="286">
        <v>0</v>
      </c>
      <c r="Q42" s="286">
        <v>0.11449772</v>
      </c>
      <c r="R42" s="286">
        <v>0.12820533937942477</v>
      </c>
      <c r="S42" s="286">
        <v>0</v>
      </c>
      <c r="T42" s="286">
        <v>6.7893383172195673E-3</v>
      </c>
      <c r="U42" s="286">
        <v>0</v>
      </c>
      <c r="V42" s="286">
        <v>6.2854818942136379E-3</v>
      </c>
      <c r="W42" s="286">
        <v>2.1528110631801318E-4</v>
      </c>
      <c r="X42" s="286">
        <v>4.4571601729175283E-3</v>
      </c>
      <c r="Y42" s="286">
        <v>8.0874831475101115E-4</v>
      </c>
      <c r="AB42" s="74" t="s">
        <v>2943</v>
      </c>
    </row>
    <row r="43" spans="1:28" ht="18" customHeight="1">
      <c r="A43" s="247" t="s">
        <v>23</v>
      </c>
      <c r="B43" s="286"/>
      <c r="C43" s="286">
        <v>5.6796761000000001E-2</v>
      </c>
      <c r="D43" s="286">
        <v>2.0390063999999999E-2</v>
      </c>
      <c r="E43" s="286">
        <v>1.0532148E-2</v>
      </c>
      <c r="F43" s="286">
        <v>1.5554999999999999E-2</v>
      </c>
      <c r="G43" s="286">
        <v>1.8669999999999999E-2</v>
      </c>
      <c r="H43" s="286">
        <v>0</v>
      </c>
      <c r="I43" s="286">
        <v>9.0248700000000008E-3</v>
      </c>
      <c r="J43" s="286">
        <v>8.8197700000000011E-3</v>
      </c>
      <c r="K43" s="286">
        <v>4.8367200000000001E-3</v>
      </c>
      <c r="L43" s="286">
        <v>4.25467E-2</v>
      </c>
      <c r="M43" s="286">
        <v>1.8144489999999999E-2</v>
      </c>
      <c r="N43" s="286">
        <v>1.7087E-4</v>
      </c>
      <c r="O43" s="286">
        <v>3.9205000000000002E-4</v>
      </c>
      <c r="P43" s="286">
        <v>3.3377E-4</v>
      </c>
      <c r="Q43" s="286">
        <v>3.3659099999999997E-3</v>
      </c>
      <c r="R43" s="286">
        <v>0.12026274071126661</v>
      </c>
      <c r="S43" s="286">
        <v>1.1214862874685854E-2</v>
      </c>
      <c r="T43" s="286">
        <v>4.9433109298062747E-3</v>
      </c>
      <c r="U43" s="286">
        <v>0</v>
      </c>
      <c r="V43" s="286">
        <v>0.27101037834341424</v>
      </c>
      <c r="W43" s="286">
        <v>0</v>
      </c>
      <c r="X43" s="286">
        <v>1.3236354719149144E-2</v>
      </c>
      <c r="Y43" s="286">
        <v>0.12127641721414967</v>
      </c>
      <c r="AB43" s="74" t="s">
        <v>2943</v>
      </c>
    </row>
    <row r="45" spans="1:28" ht="18" customHeight="1">
      <c r="A45" s="17" t="s">
        <v>2942</v>
      </c>
    </row>
  </sheetData>
  <hyperlinks>
    <hyperlink ref="AA3" location="Content!A1" display="Back to content page" xr:uid="{00000000-0004-0000-1E00-000000000000}"/>
  </hyperlinks>
  <pageMargins left="0.7" right="0.7" top="0.75" bottom="0.75" header="0.3" footer="0.3"/>
  <pageSetup orientation="portrait" r:id="rId1"/>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3B093-14BE-4CBE-AFA9-29AB3185A695}">
  <dimension ref="A1:U22"/>
  <sheetViews>
    <sheetView topLeftCell="C1" workbookViewId="0">
      <selection activeCell="B4" sqref="B4:S19"/>
    </sheetView>
  </sheetViews>
  <sheetFormatPr defaultRowHeight="14.4"/>
  <cols>
    <col min="1" max="1" width="31.44140625" customWidth="1"/>
    <col min="2" max="19" width="11.109375" customWidth="1"/>
  </cols>
  <sheetData>
    <row r="1" spans="1:21">
      <c r="A1" s="18" t="s">
        <v>3184</v>
      </c>
    </row>
    <row r="3" spans="1:21">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U3" s="1" t="s">
        <v>528</v>
      </c>
    </row>
    <row r="4" spans="1:21">
      <c r="A4" s="92" t="s">
        <v>13</v>
      </c>
      <c r="B4" s="514">
        <v>4738</v>
      </c>
      <c r="C4" s="514">
        <v>10757</v>
      </c>
      <c r="D4" s="514">
        <v>18979</v>
      </c>
      <c r="E4" s="514">
        <v>94046</v>
      </c>
      <c r="F4" s="514">
        <v>9389</v>
      </c>
      <c r="G4" s="514">
        <v>12931</v>
      </c>
      <c r="H4" s="514">
        <v>134381</v>
      </c>
      <c r="I4" s="514">
        <v>11381</v>
      </c>
      <c r="J4" s="514">
        <v>11630</v>
      </c>
      <c r="K4" s="514">
        <v>6317</v>
      </c>
      <c r="L4" s="514">
        <v>18972</v>
      </c>
      <c r="M4" s="514">
        <v>57586</v>
      </c>
      <c r="N4" s="514">
        <v>9389</v>
      </c>
      <c r="O4" s="514">
        <v>12725</v>
      </c>
      <c r="P4" s="514">
        <v>25742</v>
      </c>
      <c r="Q4" s="514">
        <v>24370</v>
      </c>
      <c r="R4" s="514"/>
      <c r="S4" s="514"/>
    </row>
    <row r="5" spans="1:21">
      <c r="A5" s="92" t="s">
        <v>12</v>
      </c>
      <c r="B5" s="514"/>
      <c r="C5" s="514"/>
      <c r="D5" s="514"/>
      <c r="E5" s="514"/>
      <c r="F5" s="514"/>
      <c r="G5" s="514"/>
      <c r="H5" s="514"/>
      <c r="I5" s="514"/>
      <c r="J5" s="514">
        <v>0</v>
      </c>
      <c r="K5" s="514">
        <v>0</v>
      </c>
      <c r="L5" s="514">
        <v>0</v>
      </c>
      <c r="M5" s="514">
        <v>0</v>
      </c>
      <c r="N5" s="514">
        <v>2161</v>
      </c>
      <c r="O5" s="514">
        <v>2035</v>
      </c>
      <c r="P5" s="514"/>
      <c r="Q5" s="514"/>
      <c r="R5" s="514"/>
      <c r="S5" s="514"/>
    </row>
    <row r="6" spans="1:21">
      <c r="A6" s="92" t="s">
        <v>483</v>
      </c>
      <c r="B6" s="514"/>
      <c r="C6" s="514">
        <v>0</v>
      </c>
      <c r="D6" s="514"/>
      <c r="E6" s="514">
        <v>0</v>
      </c>
      <c r="F6" s="514">
        <v>70</v>
      </c>
      <c r="G6" s="514"/>
      <c r="H6" s="514"/>
      <c r="I6" s="514"/>
      <c r="J6" s="514"/>
      <c r="K6" s="514">
        <v>9</v>
      </c>
      <c r="L6" s="514"/>
      <c r="M6" s="514"/>
      <c r="N6" s="514"/>
      <c r="O6" s="514"/>
      <c r="P6" s="514"/>
      <c r="Q6" s="514"/>
      <c r="R6" s="514"/>
      <c r="S6" s="514"/>
    </row>
    <row r="7" spans="1:21">
      <c r="A7" s="92" t="s">
        <v>89</v>
      </c>
      <c r="B7" s="514"/>
      <c r="C7" s="514"/>
      <c r="D7" s="514"/>
      <c r="E7" s="514"/>
      <c r="F7" s="514"/>
      <c r="G7" s="514"/>
      <c r="H7" s="514"/>
      <c r="I7" s="514"/>
      <c r="J7" s="514"/>
      <c r="K7" s="514"/>
      <c r="L7" s="514"/>
      <c r="M7" s="514"/>
      <c r="N7" s="514"/>
      <c r="O7" s="514"/>
      <c r="P7" s="514"/>
      <c r="Q7" s="514"/>
      <c r="R7" s="514"/>
      <c r="S7" s="514"/>
    </row>
    <row r="8" spans="1:21">
      <c r="A8" s="92" t="s">
        <v>482</v>
      </c>
      <c r="B8" s="514">
        <v>342</v>
      </c>
      <c r="C8" s="514">
        <v>636</v>
      </c>
      <c r="D8" s="514">
        <v>3618</v>
      </c>
      <c r="E8" s="514">
        <v>30</v>
      </c>
      <c r="F8" s="514">
        <v>30</v>
      </c>
      <c r="G8" s="514">
        <v>42</v>
      </c>
      <c r="H8" s="514">
        <v>12</v>
      </c>
      <c r="I8" s="514">
        <v>24</v>
      </c>
      <c r="J8" s="514">
        <v>0</v>
      </c>
      <c r="K8" s="514">
        <v>216</v>
      </c>
      <c r="L8" s="514"/>
      <c r="M8" s="514">
        <v>345</v>
      </c>
      <c r="N8" s="514">
        <v>240</v>
      </c>
      <c r="O8" s="514"/>
      <c r="P8" s="514">
        <v>1123</v>
      </c>
      <c r="Q8" s="514">
        <v>405</v>
      </c>
      <c r="R8" s="514">
        <v>2825</v>
      </c>
      <c r="S8" s="514">
        <v>38</v>
      </c>
    </row>
    <row r="9" spans="1:21">
      <c r="A9" s="92" t="s">
        <v>11</v>
      </c>
      <c r="B9" s="514"/>
      <c r="C9" s="514"/>
      <c r="D9" s="514"/>
      <c r="E9" s="514"/>
      <c r="F9" s="514"/>
      <c r="G9" s="514"/>
      <c r="H9" s="514"/>
      <c r="I9" s="514"/>
      <c r="J9" s="514"/>
      <c r="K9" s="514"/>
      <c r="L9" s="514"/>
      <c r="M9" s="514"/>
      <c r="N9" s="514"/>
      <c r="O9" s="514"/>
      <c r="P9" s="514"/>
      <c r="Q9" s="514"/>
      <c r="R9" s="514"/>
      <c r="S9" s="514"/>
    </row>
    <row r="10" spans="1:21">
      <c r="A10" s="92" t="s">
        <v>10</v>
      </c>
      <c r="B10" s="514">
        <v>0</v>
      </c>
      <c r="C10" s="514">
        <v>0</v>
      </c>
      <c r="D10" s="514">
        <v>233124</v>
      </c>
      <c r="E10" s="514">
        <v>548576</v>
      </c>
      <c r="F10" s="514">
        <v>4940</v>
      </c>
      <c r="G10" s="514">
        <v>107828</v>
      </c>
      <c r="H10" s="514">
        <v>34260</v>
      </c>
      <c r="I10" s="514">
        <v>183320</v>
      </c>
      <c r="J10" s="514">
        <v>26536</v>
      </c>
      <c r="K10" s="514">
        <v>2796</v>
      </c>
      <c r="L10" s="514">
        <v>27884</v>
      </c>
      <c r="M10" s="514">
        <v>136</v>
      </c>
      <c r="N10" s="514">
        <v>162196</v>
      </c>
      <c r="O10" s="514">
        <v>34956</v>
      </c>
      <c r="P10" s="514"/>
      <c r="Q10" s="514"/>
      <c r="R10" s="514"/>
      <c r="S10" s="514"/>
    </row>
    <row r="11" spans="1:21">
      <c r="A11" s="92" t="s">
        <v>9</v>
      </c>
      <c r="B11" s="514">
        <v>0</v>
      </c>
      <c r="C11" s="514">
        <v>71459</v>
      </c>
      <c r="D11" s="514">
        <v>17210</v>
      </c>
      <c r="E11" s="514">
        <v>874</v>
      </c>
      <c r="F11" s="514">
        <v>53459</v>
      </c>
      <c r="G11" s="514"/>
      <c r="H11" s="514">
        <v>13589</v>
      </c>
      <c r="I11" s="514">
        <v>12543</v>
      </c>
      <c r="J11" s="514">
        <v>12874</v>
      </c>
      <c r="K11" s="514">
        <v>689</v>
      </c>
      <c r="L11" s="514"/>
      <c r="M11" s="514"/>
      <c r="N11" s="514"/>
      <c r="O11" s="514">
        <v>21541</v>
      </c>
      <c r="P11" s="514">
        <v>42109</v>
      </c>
      <c r="Q11" s="514">
        <v>491</v>
      </c>
      <c r="R11" s="514"/>
      <c r="S11" s="514"/>
    </row>
    <row r="12" spans="1:21">
      <c r="A12" s="92" t="s">
        <v>8</v>
      </c>
      <c r="B12" s="514">
        <v>24</v>
      </c>
      <c r="C12" s="514">
        <v>16</v>
      </c>
      <c r="D12" s="514">
        <v>32</v>
      </c>
      <c r="E12" s="514">
        <v>0</v>
      </c>
      <c r="F12" s="514">
        <v>16</v>
      </c>
      <c r="G12" s="514">
        <v>4</v>
      </c>
      <c r="H12" s="514">
        <v>12</v>
      </c>
      <c r="I12" s="514">
        <v>16</v>
      </c>
      <c r="J12" s="514">
        <v>76</v>
      </c>
      <c r="K12" s="514">
        <v>0</v>
      </c>
      <c r="L12" s="514"/>
      <c r="M12" s="514"/>
      <c r="N12" s="514"/>
      <c r="O12" s="514"/>
      <c r="P12" s="514"/>
      <c r="Q12" s="514">
        <v>3</v>
      </c>
      <c r="R12" s="514"/>
      <c r="S12" s="514"/>
    </row>
    <row r="13" spans="1:21">
      <c r="A13" s="92" t="s">
        <v>6</v>
      </c>
      <c r="B13" s="514"/>
      <c r="C13" s="514">
        <v>14696</v>
      </c>
      <c r="D13" s="514">
        <v>98168</v>
      </c>
      <c r="E13" s="514">
        <v>333340</v>
      </c>
      <c r="F13" s="514">
        <v>17080</v>
      </c>
      <c r="G13" s="514">
        <v>2684</v>
      </c>
      <c r="H13" s="514">
        <v>624</v>
      </c>
      <c r="I13" s="514">
        <v>5344</v>
      </c>
      <c r="J13" s="514"/>
      <c r="K13" s="514"/>
      <c r="L13" s="514">
        <v>67250</v>
      </c>
      <c r="M13" s="514">
        <v>47200</v>
      </c>
      <c r="N13" s="514">
        <v>153371</v>
      </c>
      <c r="O13" s="514">
        <v>64607</v>
      </c>
      <c r="P13" s="514"/>
      <c r="Q13" s="514"/>
      <c r="R13" s="514"/>
      <c r="S13" s="514"/>
    </row>
    <row r="14" spans="1:21">
      <c r="A14" s="92" t="s">
        <v>17</v>
      </c>
      <c r="B14" s="514"/>
      <c r="C14" s="514"/>
      <c r="D14" s="514"/>
      <c r="E14" s="514"/>
      <c r="F14" s="514"/>
      <c r="G14" s="514"/>
      <c r="H14" s="514"/>
      <c r="I14" s="514"/>
      <c r="J14" s="514"/>
      <c r="K14" s="514"/>
      <c r="L14" s="514">
        <v>0</v>
      </c>
      <c r="M14" s="514">
        <v>192</v>
      </c>
      <c r="N14" s="514">
        <v>157</v>
      </c>
      <c r="O14" s="514">
        <v>0</v>
      </c>
      <c r="P14" s="514">
        <v>0</v>
      </c>
      <c r="Q14" s="514"/>
      <c r="R14" s="514"/>
      <c r="S14" s="514"/>
    </row>
    <row r="15" spans="1:21">
      <c r="A15" s="92" t="s">
        <v>4</v>
      </c>
      <c r="B15" s="514"/>
      <c r="C15" s="514"/>
      <c r="D15" s="514"/>
      <c r="E15" s="514">
        <v>2</v>
      </c>
      <c r="F15" s="514">
        <v>24</v>
      </c>
      <c r="G15" s="514"/>
      <c r="H15" s="514"/>
      <c r="I15" s="514"/>
      <c r="J15" s="514"/>
      <c r="K15" s="514">
        <v>0</v>
      </c>
      <c r="L15" s="514"/>
      <c r="M15" s="514"/>
      <c r="N15" s="514"/>
      <c r="O15" s="514"/>
      <c r="P15" s="514"/>
      <c r="Q15" s="514"/>
      <c r="R15" s="514"/>
      <c r="S15" s="514"/>
    </row>
    <row r="16" spans="1:21">
      <c r="A16" s="92" t="s">
        <v>3</v>
      </c>
      <c r="B16" s="514"/>
      <c r="C16" s="514"/>
      <c r="D16" s="514"/>
      <c r="E16" s="514"/>
      <c r="F16" s="514"/>
      <c r="G16" s="514"/>
      <c r="H16" s="514"/>
      <c r="I16" s="514"/>
      <c r="J16" s="514"/>
      <c r="K16" s="514"/>
      <c r="L16" s="514">
        <v>0</v>
      </c>
      <c r="M16" s="514">
        <v>0</v>
      </c>
      <c r="N16" s="514">
        <v>20935</v>
      </c>
      <c r="O16" s="514"/>
      <c r="P16" s="514"/>
      <c r="Q16" s="514"/>
      <c r="R16" s="514"/>
      <c r="S16" s="514"/>
    </row>
    <row r="17" spans="1:19">
      <c r="A17" s="92" t="s">
        <v>32</v>
      </c>
      <c r="B17" s="514">
        <v>76</v>
      </c>
      <c r="C17" s="514">
        <v>48</v>
      </c>
      <c r="D17" s="514">
        <v>400</v>
      </c>
      <c r="E17" s="514">
        <v>12</v>
      </c>
      <c r="F17" s="514">
        <v>280</v>
      </c>
      <c r="G17" s="514">
        <v>80</v>
      </c>
      <c r="H17" s="514">
        <v>4328</v>
      </c>
      <c r="I17" s="514">
        <v>216</v>
      </c>
      <c r="J17" s="514">
        <v>432</v>
      </c>
      <c r="K17" s="514"/>
      <c r="L17" s="514">
        <v>3188</v>
      </c>
      <c r="M17" s="514">
        <v>11935</v>
      </c>
      <c r="N17" s="514">
        <v>6270</v>
      </c>
      <c r="O17" s="514">
        <v>8765</v>
      </c>
      <c r="P17" s="514">
        <v>19824</v>
      </c>
      <c r="Q17" s="514">
        <v>48344</v>
      </c>
      <c r="R17" s="514">
        <v>7384</v>
      </c>
      <c r="S17" s="514"/>
    </row>
    <row r="18" spans="1:19">
      <c r="A18" s="92" t="s">
        <v>1</v>
      </c>
      <c r="B18" s="514"/>
      <c r="C18" s="514">
        <v>1480</v>
      </c>
      <c r="D18" s="514">
        <v>0</v>
      </c>
      <c r="E18" s="514">
        <v>608</v>
      </c>
      <c r="F18" s="514">
        <v>4668</v>
      </c>
      <c r="G18" s="514">
        <v>520</v>
      </c>
      <c r="H18" s="514">
        <v>0</v>
      </c>
      <c r="I18" s="514">
        <v>184</v>
      </c>
      <c r="J18" s="514"/>
      <c r="K18" s="514"/>
      <c r="L18" s="514"/>
      <c r="M18" s="514"/>
      <c r="N18" s="514"/>
      <c r="O18" s="514"/>
      <c r="P18" s="514"/>
      <c r="Q18" s="514"/>
      <c r="R18" s="514"/>
      <c r="S18" s="514">
        <v>4</v>
      </c>
    </row>
    <row r="19" spans="1:19">
      <c r="A19" s="219" t="s">
        <v>23</v>
      </c>
      <c r="B19" s="514"/>
      <c r="C19" s="514"/>
      <c r="D19" s="514"/>
      <c r="E19" s="514"/>
      <c r="F19" s="514"/>
      <c r="G19" s="514"/>
      <c r="H19" s="514"/>
      <c r="I19" s="514"/>
      <c r="J19" s="514"/>
      <c r="K19" s="514"/>
      <c r="L19" s="514"/>
      <c r="M19" s="514"/>
      <c r="N19" s="514"/>
      <c r="O19" s="514"/>
      <c r="P19" s="514">
        <v>234121</v>
      </c>
      <c r="Q19" s="514"/>
      <c r="R19" s="514"/>
      <c r="S19" s="514"/>
    </row>
    <row r="21" spans="1:19">
      <c r="A21" s="136" t="s">
        <v>18</v>
      </c>
    </row>
    <row r="22" spans="1:19">
      <c r="A22" s="17" t="s">
        <v>3098</v>
      </c>
    </row>
  </sheetData>
  <hyperlinks>
    <hyperlink ref="U3" location="Content!A1" display="Back to content page" xr:uid="{A03E9420-159C-49CB-BA8E-F942CAC857A3}"/>
  </hyperlinks>
  <pageMargins left="0.7" right="0.7" top="0.75" bottom="0.75" header="0.3" footer="0.3"/>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F1C0D-0F6F-4FEF-B1C4-C3FE3EF901ED}">
  <dimension ref="A1:U21"/>
  <sheetViews>
    <sheetView topLeftCell="F1" workbookViewId="0">
      <selection activeCell="B4" sqref="B4:S18"/>
    </sheetView>
  </sheetViews>
  <sheetFormatPr defaultRowHeight="14.4"/>
  <cols>
    <col min="1" max="1" width="33.33203125" customWidth="1"/>
    <col min="2" max="19" width="12.88671875" customWidth="1"/>
  </cols>
  <sheetData>
    <row r="1" spans="1:21">
      <c r="A1" s="18" t="s">
        <v>3183</v>
      </c>
    </row>
    <row r="3" spans="1:21">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U3" s="1" t="s">
        <v>528</v>
      </c>
    </row>
    <row r="4" spans="1:21">
      <c r="A4" s="92" t="s">
        <v>13</v>
      </c>
      <c r="B4" s="514">
        <v>750</v>
      </c>
      <c r="C4" s="514">
        <v>732</v>
      </c>
      <c r="D4" s="514">
        <v>3133</v>
      </c>
      <c r="E4" s="514">
        <v>482</v>
      </c>
      <c r="F4" s="514">
        <v>1364</v>
      </c>
      <c r="G4" s="514">
        <v>743</v>
      </c>
      <c r="H4" s="514">
        <v>6911</v>
      </c>
      <c r="I4" s="514">
        <v>1092</v>
      </c>
      <c r="J4" s="514">
        <v>60</v>
      </c>
      <c r="K4" s="514">
        <v>3169</v>
      </c>
      <c r="L4" s="514">
        <v>548</v>
      </c>
      <c r="M4" s="514">
        <v>2265</v>
      </c>
      <c r="N4" s="514">
        <v>9389</v>
      </c>
      <c r="O4" s="514">
        <v>12725</v>
      </c>
      <c r="P4" s="514">
        <v>25742</v>
      </c>
      <c r="Q4" s="514">
        <v>24370</v>
      </c>
      <c r="R4" s="514"/>
      <c r="S4" s="514"/>
    </row>
    <row r="5" spans="1:21">
      <c r="A5" s="92" t="s">
        <v>12</v>
      </c>
      <c r="B5" s="514"/>
      <c r="C5" s="514"/>
      <c r="D5" s="514"/>
      <c r="E5" s="514"/>
      <c r="F5" s="514"/>
      <c r="G5" s="514"/>
      <c r="H5" s="514"/>
      <c r="I5" s="514"/>
      <c r="J5" s="514">
        <v>0</v>
      </c>
      <c r="K5" s="514">
        <v>0</v>
      </c>
      <c r="L5" s="514">
        <v>0</v>
      </c>
      <c r="M5" s="514">
        <v>0</v>
      </c>
      <c r="N5" s="514">
        <v>2161</v>
      </c>
      <c r="O5" s="514">
        <v>2035</v>
      </c>
      <c r="P5" s="514"/>
      <c r="Q5" s="514"/>
      <c r="R5" s="514"/>
      <c r="S5" s="514"/>
    </row>
    <row r="6" spans="1:21">
      <c r="A6" s="92" t="s">
        <v>483</v>
      </c>
      <c r="B6" s="514">
        <v>2000</v>
      </c>
      <c r="C6" s="514"/>
      <c r="D6" s="514"/>
      <c r="E6" s="514"/>
      <c r="F6" s="514"/>
      <c r="G6" s="514"/>
      <c r="H6" s="514">
        <v>387</v>
      </c>
      <c r="I6" s="514">
        <v>63370</v>
      </c>
      <c r="J6" s="514">
        <v>1038</v>
      </c>
      <c r="K6" s="514">
        <v>3030</v>
      </c>
      <c r="L6" s="514">
        <v>287</v>
      </c>
      <c r="M6" s="514">
        <v>287</v>
      </c>
      <c r="N6" s="514">
        <v>391</v>
      </c>
      <c r="O6" s="514"/>
      <c r="P6" s="514"/>
      <c r="Q6" s="514"/>
      <c r="R6" s="514"/>
      <c r="S6" s="514"/>
    </row>
    <row r="7" spans="1:21">
      <c r="A7" s="92" t="s">
        <v>89</v>
      </c>
      <c r="B7" s="514"/>
      <c r="C7" s="514"/>
      <c r="D7" s="514"/>
      <c r="E7" s="514"/>
      <c r="F7" s="514"/>
      <c r="G7" s="514"/>
      <c r="H7" s="514"/>
      <c r="I7" s="514"/>
      <c r="J7" s="514"/>
      <c r="K7" s="514"/>
      <c r="L7" s="514"/>
      <c r="M7" s="514"/>
      <c r="N7" s="514"/>
      <c r="O7" s="514"/>
      <c r="P7" s="514"/>
      <c r="Q7" s="514"/>
      <c r="R7" s="514"/>
      <c r="S7" s="514"/>
    </row>
    <row r="8" spans="1:21">
      <c r="A8" s="92" t="s">
        <v>482</v>
      </c>
      <c r="B8" s="514">
        <v>77</v>
      </c>
      <c r="C8" s="514">
        <v>29</v>
      </c>
      <c r="D8" s="514">
        <v>346276</v>
      </c>
      <c r="E8" s="514">
        <v>287715</v>
      </c>
      <c r="F8" s="514">
        <v>258521</v>
      </c>
      <c r="G8" s="514">
        <v>190112</v>
      </c>
      <c r="H8" s="514">
        <v>165967</v>
      </c>
      <c r="I8" s="514">
        <v>100713</v>
      </c>
      <c r="J8" s="514">
        <v>219808</v>
      </c>
      <c r="K8" s="514">
        <v>256266</v>
      </c>
      <c r="L8" s="514">
        <v>200897</v>
      </c>
      <c r="M8" s="514">
        <v>638251</v>
      </c>
      <c r="N8" s="514">
        <v>177000</v>
      </c>
      <c r="O8" s="514">
        <v>0</v>
      </c>
      <c r="P8" s="514">
        <v>206579</v>
      </c>
      <c r="Q8" s="514">
        <v>335428</v>
      </c>
      <c r="R8" s="514">
        <v>81685</v>
      </c>
      <c r="S8" s="514">
        <v>182206</v>
      </c>
    </row>
    <row r="9" spans="1:21">
      <c r="A9" s="92" t="s">
        <v>11</v>
      </c>
      <c r="B9" s="514"/>
      <c r="C9" s="514"/>
      <c r="D9" s="514"/>
      <c r="E9" s="514"/>
      <c r="F9" s="514"/>
      <c r="G9" s="514"/>
      <c r="H9" s="514"/>
      <c r="I9" s="514"/>
      <c r="J9" s="514"/>
      <c r="K9" s="514"/>
      <c r="L9" s="514"/>
      <c r="M9" s="514"/>
      <c r="N9" s="514"/>
      <c r="O9" s="514"/>
      <c r="P9" s="514"/>
      <c r="Q9" s="514"/>
      <c r="R9" s="514"/>
      <c r="S9" s="514"/>
    </row>
    <row r="10" spans="1:21">
      <c r="A10" s="92" t="s">
        <v>10</v>
      </c>
      <c r="B10" s="514"/>
      <c r="C10" s="514"/>
      <c r="D10" s="514"/>
      <c r="E10" s="514"/>
      <c r="F10" s="514"/>
      <c r="G10" s="514"/>
      <c r="H10" s="514"/>
      <c r="I10" s="514"/>
      <c r="J10" s="514"/>
      <c r="K10" s="514"/>
      <c r="L10" s="514"/>
      <c r="M10" s="514"/>
      <c r="N10" s="514"/>
      <c r="O10" s="514"/>
      <c r="P10" s="514"/>
      <c r="Q10" s="514"/>
      <c r="R10" s="514"/>
      <c r="S10" s="514"/>
    </row>
    <row r="11" spans="1:21">
      <c r="A11" s="92" t="s">
        <v>9</v>
      </c>
      <c r="B11" s="514">
        <v>4379291</v>
      </c>
      <c r="C11" s="514">
        <v>3008029</v>
      </c>
      <c r="D11" s="514">
        <v>288339</v>
      </c>
      <c r="E11" s="514">
        <v>1366786</v>
      </c>
      <c r="F11" s="514">
        <v>243318</v>
      </c>
      <c r="G11" s="514">
        <v>231339</v>
      </c>
      <c r="H11" s="514">
        <v>4365398</v>
      </c>
      <c r="I11" s="514">
        <v>4364856</v>
      </c>
      <c r="J11" s="514">
        <v>1653052</v>
      </c>
      <c r="K11" s="514">
        <v>905623</v>
      </c>
      <c r="L11" s="514">
        <v>1125422</v>
      </c>
      <c r="M11" s="514">
        <v>165417</v>
      </c>
      <c r="N11" s="514">
        <v>50899</v>
      </c>
      <c r="O11" s="514">
        <v>46894</v>
      </c>
      <c r="P11" s="514">
        <v>3650587</v>
      </c>
      <c r="Q11" s="514">
        <v>64848</v>
      </c>
      <c r="R11" s="514"/>
      <c r="S11" s="514"/>
    </row>
    <row r="12" spans="1:21">
      <c r="A12" s="92" t="s">
        <v>8</v>
      </c>
      <c r="B12" s="514"/>
      <c r="C12" s="514"/>
      <c r="D12" s="514"/>
      <c r="E12" s="514"/>
      <c r="F12" s="514"/>
      <c r="G12" s="514"/>
      <c r="H12" s="514"/>
      <c r="I12" s="514"/>
      <c r="J12" s="514"/>
      <c r="K12" s="514"/>
      <c r="L12" s="514">
        <v>391</v>
      </c>
      <c r="M12" s="514">
        <v>672</v>
      </c>
      <c r="N12" s="514">
        <v>1368</v>
      </c>
      <c r="O12" s="514">
        <v>252</v>
      </c>
      <c r="P12" s="514">
        <v>297</v>
      </c>
      <c r="Q12" s="514">
        <v>462</v>
      </c>
      <c r="R12" s="514">
        <v>751</v>
      </c>
      <c r="S12" s="514">
        <v>1340</v>
      </c>
    </row>
    <row r="13" spans="1:21">
      <c r="A13" s="92" t="s">
        <v>6</v>
      </c>
      <c r="B13" s="514"/>
      <c r="C13" s="514"/>
      <c r="D13" s="514"/>
      <c r="E13" s="514"/>
      <c r="F13" s="514"/>
      <c r="G13" s="514"/>
      <c r="H13" s="514"/>
      <c r="I13" s="514"/>
      <c r="J13" s="514"/>
      <c r="K13" s="514"/>
      <c r="L13" s="514">
        <v>248556</v>
      </c>
      <c r="M13" s="514">
        <v>1493928</v>
      </c>
      <c r="N13" s="514">
        <v>0</v>
      </c>
      <c r="O13" s="514"/>
      <c r="P13" s="514"/>
      <c r="Q13" s="514"/>
      <c r="R13" s="514"/>
      <c r="S13" s="514"/>
    </row>
    <row r="14" spans="1:21">
      <c r="A14" s="92" t="s">
        <v>17</v>
      </c>
      <c r="B14" s="514"/>
      <c r="C14" s="514"/>
      <c r="D14" s="514"/>
      <c r="E14" s="514">
        <v>215257</v>
      </c>
      <c r="F14" s="514">
        <v>677542</v>
      </c>
      <c r="G14" s="514"/>
      <c r="H14" s="514">
        <v>141130</v>
      </c>
      <c r="I14" s="514"/>
      <c r="J14" s="514">
        <v>8</v>
      </c>
      <c r="K14" s="514"/>
      <c r="L14" s="514">
        <v>556447</v>
      </c>
      <c r="M14" s="514">
        <v>593004</v>
      </c>
      <c r="N14" s="514">
        <v>1684</v>
      </c>
      <c r="O14" s="514">
        <v>4227</v>
      </c>
      <c r="P14" s="514">
        <v>922866</v>
      </c>
      <c r="Q14" s="514"/>
      <c r="R14" s="514"/>
      <c r="S14" s="514"/>
    </row>
    <row r="15" spans="1:21">
      <c r="A15" s="92" t="s">
        <v>3</v>
      </c>
      <c r="B15" s="514"/>
      <c r="C15" s="514"/>
      <c r="D15" s="514">
        <v>3800</v>
      </c>
      <c r="E15" s="514">
        <v>16752</v>
      </c>
      <c r="F15" s="514">
        <v>20300</v>
      </c>
      <c r="G15" s="514">
        <v>6000</v>
      </c>
      <c r="H15" s="514">
        <v>225036</v>
      </c>
      <c r="I15" s="514">
        <v>133200</v>
      </c>
      <c r="J15" s="514">
        <v>117292</v>
      </c>
      <c r="K15" s="514">
        <v>9185</v>
      </c>
      <c r="L15" s="514">
        <v>2700000</v>
      </c>
      <c r="M15" s="514">
        <v>27032</v>
      </c>
      <c r="N15" s="514">
        <v>7118</v>
      </c>
      <c r="O15" s="514"/>
      <c r="P15" s="514">
        <v>753500</v>
      </c>
      <c r="Q15" s="514"/>
      <c r="R15" s="514"/>
      <c r="S15" s="514"/>
    </row>
    <row r="16" spans="1:21">
      <c r="A16" s="92" t="s">
        <v>32</v>
      </c>
      <c r="B16" s="514"/>
      <c r="C16" s="514"/>
      <c r="D16" s="514"/>
      <c r="E16" s="514"/>
      <c r="F16" s="514"/>
      <c r="G16" s="514"/>
      <c r="H16" s="514"/>
      <c r="I16" s="514"/>
      <c r="J16" s="514"/>
      <c r="K16" s="514"/>
      <c r="L16" s="514">
        <v>101758</v>
      </c>
      <c r="M16" s="514">
        <v>184007</v>
      </c>
      <c r="N16" s="514">
        <v>97089</v>
      </c>
      <c r="O16" s="514">
        <v>101217</v>
      </c>
      <c r="P16" s="514"/>
      <c r="Q16" s="514"/>
      <c r="R16" s="514"/>
      <c r="S16" s="514"/>
    </row>
    <row r="17" spans="1:19">
      <c r="A17" s="92" t="s">
        <v>1</v>
      </c>
      <c r="B17" s="514"/>
      <c r="C17" s="514"/>
      <c r="D17" s="514"/>
      <c r="E17" s="514"/>
      <c r="F17" s="514"/>
      <c r="G17" s="514"/>
      <c r="H17" s="514"/>
      <c r="I17" s="514"/>
      <c r="J17" s="514"/>
      <c r="K17" s="514"/>
      <c r="L17" s="514"/>
      <c r="M17" s="514"/>
      <c r="N17" s="514"/>
      <c r="O17" s="514"/>
      <c r="P17" s="514">
        <v>2300000</v>
      </c>
      <c r="Q17" s="514"/>
      <c r="R17" s="514"/>
      <c r="S17" s="514"/>
    </row>
    <row r="18" spans="1:19">
      <c r="A18" s="92" t="s">
        <v>23</v>
      </c>
      <c r="B18" s="514"/>
      <c r="C18" s="514"/>
      <c r="D18" s="514"/>
      <c r="E18" s="514"/>
      <c r="F18" s="514"/>
      <c r="G18" s="514"/>
      <c r="H18" s="514"/>
      <c r="I18" s="514"/>
      <c r="J18" s="514"/>
      <c r="K18" s="514"/>
      <c r="L18" s="514"/>
      <c r="M18" s="514"/>
      <c r="N18" s="514"/>
      <c r="O18" s="514"/>
      <c r="P18" s="514">
        <v>234121</v>
      </c>
      <c r="Q18" s="514"/>
      <c r="R18" s="514"/>
      <c r="S18" s="514"/>
    </row>
    <row r="20" spans="1:19">
      <c r="A20" s="136" t="s">
        <v>18</v>
      </c>
    </row>
    <row r="21" spans="1:19">
      <c r="A21" s="17" t="s">
        <v>3098</v>
      </c>
    </row>
  </sheetData>
  <hyperlinks>
    <hyperlink ref="U3" location="Content!A1" display="Back to content page" xr:uid="{EEC09F95-B5C3-4010-B9F9-F527BF73B078}"/>
  </hyperlinks>
  <pageMargins left="0.7" right="0.7" top="0.75" bottom="0.75" header="0.3" footer="0.3"/>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311A8-1F5E-4297-AD5D-69016651E41D}">
  <dimension ref="A1:U22"/>
  <sheetViews>
    <sheetView topLeftCell="E1" workbookViewId="0">
      <selection activeCell="B4" sqref="B4:S19"/>
    </sheetView>
  </sheetViews>
  <sheetFormatPr defaultRowHeight="14.4"/>
  <cols>
    <col min="1" max="1" width="31.33203125" customWidth="1"/>
    <col min="2" max="19" width="12.6640625" customWidth="1"/>
  </cols>
  <sheetData>
    <row r="1" spans="1:21">
      <c r="A1" s="18" t="s">
        <v>3182</v>
      </c>
    </row>
    <row r="3" spans="1:21">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U3" s="1" t="s">
        <v>528</v>
      </c>
    </row>
    <row r="4" spans="1:21">
      <c r="A4" s="92" t="s">
        <v>13</v>
      </c>
      <c r="B4" s="514"/>
      <c r="C4" s="514"/>
      <c r="D4" s="514"/>
      <c r="E4" s="514"/>
      <c r="F4" s="514"/>
      <c r="G4" s="514">
        <v>10299.07</v>
      </c>
      <c r="H4" s="514"/>
      <c r="I4" s="514">
        <v>11483773.49</v>
      </c>
      <c r="J4" s="514">
        <v>74750870.790000007</v>
      </c>
      <c r="K4" s="514">
        <v>77382794.049999997</v>
      </c>
      <c r="L4" s="514">
        <v>66714331.380000003</v>
      </c>
      <c r="M4" s="514">
        <v>11783596.310000001</v>
      </c>
      <c r="N4" s="514">
        <v>35422827.859999999</v>
      </c>
      <c r="O4" s="514">
        <v>45486926.119999997</v>
      </c>
      <c r="P4" s="514">
        <v>6140.51</v>
      </c>
      <c r="Q4" s="514"/>
      <c r="R4" s="514"/>
      <c r="S4" s="514"/>
    </row>
    <row r="5" spans="1:21">
      <c r="A5" s="92" t="s">
        <v>12</v>
      </c>
      <c r="B5" s="514"/>
      <c r="C5" s="514"/>
      <c r="D5" s="514"/>
      <c r="E5" s="514"/>
      <c r="F5" s="514"/>
      <c r="G5" s="514"/>
      <c r="H5" s="514"/>
      <c r="I5" s="514"/>
      <c r="J5" s="514"/>
      <c r="K5" s="514"/>
      <c r="L5" s="514"/>
      <c r="M5" s="514"/>
      <c r="N5" s="514"/>
      <c r="O5" s="514">
        <v>92322.2</v>
      </c>
      <c r="P5" s="514"/>
      <c r="Q5" s="514"/>
      <c r="R5" s="514"/>
      <c r="S5" s="514"/>
    </row>
    <row r="6" spans="1:21">
      <c r="A6" s="92" t="s">
        <v>483</v>
      </c>
      <c r="B6" s="514"/>
      <c r="C6" s="514"/>
      <c r="D6" s="514"/>
      <c r="E6" s="514"/>
      <c r="F6" s="514"/>
      <c r="G6" s="514"/>
      <c r="H6" s="514"/>
      <c r="I6" s="514"/>
      <c r="J6" s="514">
        <v>696.79</v>
      </c>
      <c r="K6" s="514"/>
      <c r="L6" s="514"/>
      <c r="M6" s="514"/>
      <c r="N6" s="514"/>
      <c r="O6" s="514">
        <v>0</v>
      </c>
      <c r="P6" s="514"/>
      <c r="Q6" s="514"/>
      <c r="R6" s="514"/>
      <c r="S6" s="514"/>
    </row>
    <row r="7" spans="1:21">
      <c r="A7" s="92" t="s">
        <v>89</v>
      </c>
      <c r="B7" s="514"/>
      <c r="C7" s="514"/>
      <c r="D7" s="514"/>
      <c r="E7" s="514"/>
      <c r="F7" s="514"/>
      <c r="G7" s="514"/>
      <c r="H7" s="514"/>
      <c r="I7" s="514"/>
      <c r="J7" s="514"/>
      <c r="K7" s="514"/>
      <c r="L7" s="514"/>
      <c r="M7" s="514"/>
      <c r="N7" s="514"/>
      <c r="O7" s="514"/>
      <c r="P7" s="514"/>
      <c r="Q7" s="514"/>
      <c r="R7" s="514"/>
      <c r="S7" s="514"/>
    </row>
    <row r="8" spans="1:21">
      <c r="A8" s="92" t="s">
        <v>482</v>
      </c>
      <c r="B8" s="514">
        <v>242064.38</v>
      </c>
      <c r="C8" s="514">
        <v>43717.05</v>
      </c>
      <c r="D8" s="514">
        <v>13873023.82</v>
      </c>
      <c r="E8" s="514">
        <v>10433789.76</v>
      </c>
      <c r="F8" s="514">
        <v>83026.679999999993</v>
      </c>
      <c r="G8" s="514">
        <v>54577.09</v>
      </c>
      <c r="H8" s="514">
        <v>329408.77</v>
      </c>
      <c r="I8" s="514">
        <v>3050941.17</v>
      </c>
      <c r="J8" s="514">
        <v>989746.66</v>
      </c>
      <c r="K8" s="514">
        <v>106484.1</v>
      </c>
      <c r="L8" s="514">
        <v>45343354.539999999</v>
      </c>
      <c r="M8" s="514">
        <v>31355713.280000001</v>
      </c>
      <c r="N8" s="514">
        <v>27284048.789999999</v>
      </c>
      <c r="O8" s="514"/>
      <c r="P8" s="514">
        <v>1630280.69</v>
      </c>
      <c r="Q8" s="514">
        <v>42996.55</v>
      </c>
      <c r="R8" s="514">
        <v>9207993.2200000007</v>
      </c>
      <c r="S8" s="514">
        <v>2642347.9413000001</v>
      </c>
    </row>
    <row r="9" spans="1:21">
      <c r="A9" s="92" t="s">
        <v>11</v>
      </c>
      <c r="B9" s="514"/>
      <c r="C9" s="514"/>
      <c r="D9" s="514"/>
      <c r="E9" s="514"/>
      <c r="F9" s="514"/>
      <c r="G9" s="514"/>
      <c r="H9" s="514"/>
      <c r="I9" s="514"/>
      <c r="J9" s="514"/>
      <c r="K9" s="514"/>
      <c r="L9" s="514"/>
      <c r="M9" s="514"/>
      <c r="N9" s="514"/>
      <c r="O9" s="514"/>
      <c r="P9" s="514"/>
      <c r="Q9" s="514"/>
      <c r="R9" s="514"/>
      <c r="S9" s="514"/>
    </row>
    <row r="10" spans="1:21">
      <c r="A10" s="92" t="s">
        <v>10</v>
      </c>
      <c r="B10" s="514"/>
      <c r="C10" s="514"/>
      <c r="D10" s="514"/>
      <c r="E10" s="514"/>
      <c r="F10" s="514"/>
      <c r="G10" s="514"/>
      <c r="H10" s="514"/>
      <c r="I10" s="514"/>
      <c r="J10" s="514"/>
      <c r="K10" s="514"/>
      <c r="L10" s="514"/>
      <c r="M10" s="514"/>
      <c r="N10" s="514"/>
      <c r="O10" s="514"/>
      <c r="P10" s="514"/>
      <c r="Q10" s="514"/>
      <c r="R10" s="514"/>
      <c r="S10" s="514"/>
    </row>
    <row r="11" spans="1:21">
      <c r="A11" s="92" t="s">
        <v>9</v>
      </c>
      <c r="B11" s="514"/>
      <c r="C11" s="514"/>
      <c r="D11" s="514"/>
      <c r="E11" s="514"/>
      <c r="F11" s="514"/>
      <c r="G11" s="514"/>
      <c r="H11" s="514"/>
      <c r="I11" s="514"/>
      <c r="J11" s="514"/>
      <c r="K11" s="514"/>
      <c r="L11" s="514">
        <v>59246710.109999999</v>
      </c>
      <c r="M11" s="514">
        <v>2404933.11</v>
      </c>
      <c r="N11" s="514"/>
      <c r="O11" s="514">
        <v>23064374.32</v>
      </c>
      <c r="P11" s="514">
        <v>29498626.550000001</v>
      </c>
      <c r="Q11" s="514">
        <v>8398244.1500000004</v>
      </c>
      <c r="R11" s="514"/>
      <c r="S11" s="514"/>
    </row>
    <row r="12" spans="1:21">
      <c r="A12" s="92" t="s">
        <v>8</v>
      </c>
      <c r="B12" s="514"/>
      <c r="C12" s="514"/>
      <c r="D12" s="514"/>
      <c r="E12" s="514"/>
      <c r="F12" s="514"/>
      <c r="G12" s="514"/>
      <c r="H12" s="514"/>
      <c r="I12" s="514"/>
      <c r="J12" s="514"/>
      <c r="K12" s="514"/>
      <c r="L12" s="514">
        <v>527716.52780000004</v>
      </c>
      <c r="M12" s="514">
        <v>984753.20678000001</v>
      </c>
      <c r="N12" s="514">
        <v>2059081.1277999999</v>
      </c>
      <c r="O12" s="514">
        <v>383092.08354999998</v>
      </c>
      <c r="P12" s="514">
        <v>140978.47688999999</v>
      </c>
      <c r="Q12" s="514">
        <v>259867.99468</v>
      </c>
      <c r="R12" s="514">
        <v>479707.18673000002</v>
      </c>
      <c r="S12" s="514">
        <v>2692761.2039200002</v>
      </c>
    </row>
    <row r="13" spans="1:21">
      <c r="A13" s="92" t="s">
        <v>6</v>
      </c>
      <c r="B13" s="514"/>
      <c r="C13" s="514"/>
      <c r="D13" s="514"/>
      <c r="E13" s="514"/>
      <c r="F13" s="514"/>
      <c r="G13" s="514"/>
      <c r="H13" s="514"/>
      <c r="I13" s="514"/>
      <c r="J13" s="514"/>
      <c r="K13" s="514"/>
      <c r="L13" s="514">
        <v>3894206.23</v>
      </c>
      <c r="M13" s="514"/>
      <c r="N13" s="514">
        <v>586937.13</v>
      </c>
      <c r="O13" s="514"/>
      <c r="P13" s="514"/>
      <c r="Q13" s="514"/>
      <c r="R13" s="514"/>
      <c r="S13" s="514"/>
    </row>
    <row r="14" spans="1:21">
      <c r="A14" s="92" t="s">
        <v>17</v>
      </c>
      <c r="B14" s="514"/>
      <c r="C14" s="514"/>
      <c r="D14" s="514"/>
      <c r="E14" s="514"/>
      <c r="F14" s="514"/>
      <c r="G14" s="514"/>
      <c r="H14" s="514"/>
      <c r="I14" s="514"/>
      <c r="J14" s="514"/>
      <c r="K14" s="514"/>
      <c r="L14" s="514"/>
      <c r="M14" s="514"/>
      <c r="N14" s="514"/>
      <c r="O14" s="514"/>
      <c r="P14" s="514">
        <v>151294.07999999999</v>
      </c>
      <c r="Q14" s="514"/>
      <c r="R14" s="514"/>
      <c r="S14" s="514"/>
    </row>
    <row r="15" spans="1:21">
      <c r="A15" s="92" t="s">
        <v>4</v>
      </c>
      <c r="B15" s="514">
        <v>646.75</v>
      </c>
      <c r="C15" s="514"/>
      <c r="D15" s="514"/>
      <c r="E15" s="514"/>
      <c r="F15" s="514"/>
      <c r="G15" s="514"/>
      <c r="H15" s="514"/>
      <c r="I15" s="514"/>
      <c r="J15" s="514"/>
      <c r="K15" s="514"/>
      <c r="L15" s="514"/>
      <c r="M15" s="514"/>
      <c r="N15" s="514"/>
      <c r="O15" s="514"/>
      <c r="P15" s="514"/>
      <c r="Q15" s="514"/>
      <c r="R15" s="514"/>
      <c r="S15" s="514"/>
    </row>
    <row r="16" spans="1:21">
      <c r="A16" s="92" t="s">
        <v>3</v>
      </c>
      <c r="B16" s="514"/>
      <c r="C16" s="514"/>
      <c r="D16" s="514"/>
      <c r="E16" s="514"/>
      <c r="F16" s="514"/>
      <c r="G16" s="514"/>
      <c r="H16" s="514"/>
      <c r="I16" s="514"/>
      <c r="J16" s="514"/>
      <c r="K16" s="514"/>
      <c r="L16" s="514"/>
      <c r="M16" s="514"/>
      <c r="N16" s="514"/>
      <c r="O16" s="514"/>
      <c r="P16" s="514"/>
      <c r="Q16" s="514"/>
      <c r="R16" s="514"/>
      <c r="S16" s="514"/>
    </row>
    <row r="17" spans="1:19">
      <c r="A17" s="92" t="s">
        <v>32</v>
      </c>
      <c r="B17" s="514"/>
      <c r="C17" s="514"/>
      <c r="D17" s="514"/>
      <c r="E17" s="514"/>
      <c r="F17" s="514"/>
      <c r="G17" s="514"/>
      <c r="H17" s="514"/>
      <c r="I17" s="514"/>
      <c r="J17" s="514"/>
      <c r="K17" s="514"/>
      <c r="L17" s="514">
        <v>1652184.86</v>
      </c>
      <c r="M17" s="514">
        <v>2597467.2400000002</v>
      </c>
      <c r="N17" s="514">
        <v>2368262.42</v>
      </c>
      <c r="O17" s="514">
        <v>4862552.6399999997</v>
      </c>
      <c r="P17" s="514"/>
      <c r="Q17" s="514"/>
      <c r="R17" s="514"/>
      <c r="S17" s="514"/>
    </row>
    <row r="18" spans="1:19">
      <c r="A18" s="92" t="s">
        <v>1</v>
      </c>
      <c r="B18" s="514"/>
      <c r="C18" s="514"/>
      <c r="D18" s="514"/>
      <c r="E18" s="514"/>
      <c r="F18" s="514"/>
      <c r="G18" s="514"/>
      <c r="H18" s="514"/>
      <c r="I18" s="514"/>
      <c r="J18" s="514"/>
      <c r="K18" s="514"/>
      <c r="L18" s="514"/>
      <c r="M18" s="514"/>
      <c r="N18" s="514"/>
      <c r="O18" s="514"/>
      <c r="P18" s="514"/>
      <c r="Q18" s="514"/>
      <c r="R18" s="514"/>
      <c r="S18" s="514"/>
    </row>
    <row r="19" spans="1:19">
      <c r="A19" s="92" t="s">
        <v>23</v>
      </c>
      <c r="B19" s="514"/>
      <c r="C19" s="514"/>
      <c r="D19" s="514"/>
      <c r="E19" s="514"/>
      <c r="F19" s="514"/>
      <c r="G19" s="514"/>
      <c r="H19" s="514"/>
      <c r="I19" s="514"/>
      <c r="J19" s="514"/>
      <c r="K19" s="514"/>
      <c r="L19" s="514"/>
      <c r="M19" s="514"/>
      <c r="N19" s="514"/>
      <c r="O19" s="514"/>
      <c r="P19" s="514"/>
      <c r="Q19" s="514"/>
      <c r="R19" s="514"/>
      <c r="S19" s="514"/>
    </row>
    <row r="21" spans="1:19">
      <c r="A21" s="136" t="s">
        <v>18</v>
      </c>
    </row>
    <row r="22" spans="1:19">
      <c r="A22" s="17" t="s">
        <v>3098</v>
      </c>
    </row>
  </sheetData>
  <hyperlinks>
    <hyperlink ref="U3" location="Content!A1" display="Back to content page" xr:uid="{FF350B69-5964-422B-8CC7-2E4F1EF8A9FD}"/>
  </hyperlinks>
  <pageMargins left="0.7" right="0.7" top="0.75" bottom="0.75" header="0.3" footer="0.3"/>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AC8C4-1C51-43D3-9904-3A816A431E57}">
  <dimension ref="A1:M22"/>
  <sheetViews>
    <sheetView workbookViewId="0">
      <selection activeCell="B4" sqref="B4:K19"/>
    </sheetView>
  </sheetViews>
  <sheetFormatPr defaultRowHeight="14.4"/>
  <cols>
    <col min="1" max="1" width="33.21875" customWidth="1"/>
    <col min="2" max="11" width="16.21875" customWidth="1"/>
  </cols>
  <sheetData>
    <row r="1" spans="1:13">
      <c r="A1" s="18" t="s">
        <v>3181</v>
      </c>
    </row>
    <row r="3" spans="1:13">
      <c r="A3" s="219" t="s">
        <v>421</v>
      </c>
      <c r="B3" s="229">
        <v>2013</v>
      </c>
      <c r="C3" s="229">
        <v>2014</v>
      </c>
      <c r="D3" s="229">
        <v>2015</v>
      </c>
      <c r="E3" s="229">
        <v>2016</v>
      </c>
      <c r="F3" s="229">
        <v>2017</v>
      </c>
      <c r="G3" s="229">
        <v>2018</v>
      </c>
      <c r="H3" s="229">
        <v>2019</v>
      </c>
      <c r="I3" s="229">
        <v>2020</v>
      </c>
      <c r="J3" s="229">
        <v>2021</v>
      </c>
      <c r="K3" s="229">
        <v>2022</v>
      </c>
      <c r="M3" s="1" t="s">
        <v>528</v>
      </c>
    </row>
    <row r="4" spans="1:13">
      <c r="A4" s="92" t="s">
        <v>13</v>
      </c>
      <c r="B4" s="514">
        <v>533030489.41109997</v>
      </c>
      <c r="C4" s="514">
        <v>3498666094.5094199</v>
      </c>
      <c r="D4" s="514">
        <v>552227278.34454</v>
      </c>
      <c r="E4" s="514">
        <v>600416198.48853004</v>
      </c>
      <c r="F4" s="514">
        <v>456410619.28658998</v>
      </c>
      <c r="G4" s="514">
        <v>1613830107.2558</v>
      </c>
      <c r="H4" s="514">
        <v>3281972738.6900201</v>
      </c>
      <c r="I4" s="514">
        <v>156341652.63749999</v>
      </c>
      <c r="J4" s="514"/>
      <c r="K4" s="514"/>
    </row>
    <row r="5" spans="1:13">
      <c r="A5" s="92" t="s">
        <v>12</v>
      </c>
      <c r="B5" s="514"/>
      <c r="C5" s="514"/>
      <c r="D5" s="514"/>
      <c r="E5" s="514"/>
      <c r="F5" s="514"/>
      <c r="G5" s="514">
        <v>187363.54449999999</v>
      </c>
      <c r="H5" s="514"/>
      <c r="I5" s="514"/>
      <c r="J5" s="514"/>
      <c r="K5" s="514"/>
    </row>
    <row r="6" spans="1:13">
      <c r="A6" s="92" t="s">
        <v>483</v>
      </c>
      <c r="B6" s="514">
        <v>696.79479000000003</v>
      </c>
      <c r="C6" s="514">
        <v>3973125</v>
      </c>
      <c r="D6" s="514">
        <v>3145537.5</v>
      </c>
      <c r="E6" s="514"/>
      <c r="F6" s="514">
        <v>229425</v>
      </c>
      <c r="G6" s="514"/>
      <c r="H6" s="514">
        <v>114434775</v>
      </c>
      <c r="I6" s="514"/>
      <c r="J6" s="514"/>
      <c r="K6" s="514"/>
    </row>
    <row r="7" spans="1:13">
      <c r="A7" s="92" t="s">
        <v>89</v>
      </c>
      <c r="B7" s="514"/>
      <c r="C7" s="514"/>
      <c r="D7" s="514"/>
      <c r="E7" s="514"/>
      <c r="F7" s="514"/>
      <c r="G7" s="514"/>
      <c r="H7" s="514"/>
      <c r="I7" s="514"/>
      <c r="J7" s="514"/>
      <c r="K7" s="514"/>
    </row>
    <row r="8" spans="1:13">
      <c r="A8" s="92" t="s">
        <v>482</v>
      </c>
      <c r="B8" s="514">
        <v>3353945.84326</v>
      </c>
      <c r="C8" s="514">
        <v>2920601.9884500001</v>
      </c>
      <c r="D8" s="514">
        <v>22671677.271049999</v>
      </c>
      <c r="E8" s="514">
        <v>18175551.408599999</v>
      </c>
      <c r="F8" s="514">
        <v>15341684.546940001</v>
      </c>
      <c r="G8" s="514">
        <v>965221.47</v>
      </c>
      <c r="H8" s="514">
        <v>5087618.7955799997</v>
      </c>
      <c r="I8" s="514">
        <v>4107574.9328000001</v>
      </c>
      <c r="J8" s="514">
        <v>85553922.710610002</v>
      </c>
      <c r="K8" s="514">
        <v>9048505.6523899995</v>
      </c>
    </row>
    <row r="9" spans="1:13">
      <c r="A9" s="92" t="s">
        <v>11</v>
      </c>
      <c r="B9" s="514"/>
      <c r="C9" s="514"/>
      <c r="D9" s="514"/>
      <c r="E9" s="514"/>
      <c r="F9" s="514"/>
      <c r="G9" s="514"/>
      <c r="H9" s="514"/>
      <c r="I9" s="514"/>
      <c r="J9" s="514"/>
      <c r="K9" s="514"/>
    </row>
    <row r="10" spans="1:13">
      <c r="A10" s="92" t="s">
        <v>10</v>
      </c>
      <c r="B10" s="514">
        <v>382021680</v>
      </c>
      <c r="C10" s="514">
        <v>17485875</v>
      </c>
      <c r="D10" s="514">
        <v>186221376</v>
      </c>
      <c r="E10" s="514">
        <v>46121670</v>
      </c>
      <c r="F10" s="514">
        <v>1394967518.8066001</v>
      </c>
      <c r="G10" s="514">
        <v>343188262.5</v>
      </c>
      <c r="H10" s="514"/>
      <c r="I10" s="514"/>
      <c r="J10" s="514"/>
      <c r="K10" s="514"/>
    </row>
    <row r="11" spans="1:13">
      <c r="A11" s="92" t="s">
        <v>9</v>
      </c>
      <c r="B11" s="514">
        <v>10541700</v>
      </c>
      <c r="C11" s="514">
        <v>6382350</v>
      </c>
      <c r="D11" s="514">
        <v>273768096.76749003</v>
      </c>
      <c r="E11" s="514">
        <v>45608142.004579999</v>
      </c>
      <c r="F11" s="514">
        <v>69246450</v>
      </c>
      <c r="G11" s="514">
        <v>120426044.32538</v>
      </c>
      <c r="H11" s="514">
        <v>78500717.979839996</v>
      </c>
      <c r="I11" s="514">
        <v>9661844.1536599994</v>
      </c>
      <c r="J11" s="514"/>
      <c r="K11" s="514"/>
    </row>
    <row r="12" spans="1:13">
      <c r="A12" s="92" t="s">
        <v>8</v>
      </c>
      <c r="B12" s="514">
        <v>9154762.5</v>
      </c>
      <c r="C12" s="514">
        <v>272850</v>
      </c>
      <c r="D12" s="514">
        <v>678711.08803999994</v>
      </c>
      <c r="E12" s="514">
        <v>1681795.85222</v>
      </c>
      <c r="F12" s="514">
        <v>2356374.0451400001</v>
      </c>
      <c r="G12" s="514">
        <v>1184527.2054300001</v>
      </c>
      <c r="H12" s="514">
        <v>626929.90541999997</v>
      </c>
      <c r="I12" s="514">
        <v>915207.09381999995</v>
      </c>
      <c r="J12" s="514">
        <v>1035477.32064</v>
      </c>
      <c r="K12" s="514">
        <v>3104706.4419300002</v>
      </c>
    </row>
    <row r="13" spans="1:13">
      <c r="A13" s="92" t="s">
        <v>6</v>
      </c>
      <c r="B13" s="514"/>
      <c r="C13" s="514"/>
      <c r="D13" s="514">
        <v>428995256.23219001</v>
      </c>
      <c r="E13" s="514">
        <v>292546800</v>
      </c>
      <c r="F13" s="514">
        <v>16502018.782670001</v>
      </c>
      <c r="G13" s="514">
        <v>304077600</v>
      </c>
      <c r="H13" s="514"/>
      <c r="I13" s="514"/>
      <c r="J13" s="514"/>
      <c r="K13" s="514"/>
    </row>
    <row r="14" spans="1:13">
      <c r="A14" s="92" t="s">
        <v>17</v>
      </c>
      <c r="B14" s="514"/>
      <c r="C14" s="514"/>
      <c r="D14" s="514"/>
      <c r="E14" s="514"/>
      <c r="F14" s="514"/>
      <c r="G14" s="514"/>
      <c r="H14" s="514">
        <v>151294.08447</v>
      </c>
      <c r="I14" s="514"/>
      <c r="J14" s="514"/>
      <c r="K14" s="514"/>
    </row>
    <row r="15" spans="1:13">
      <c r="A15" s="92" t="s">
        <v>4</v>
      </c>
      <c r="B15" s="514">
        <v>4009.7396100000001</v>
      </c>
      <c r="C15" s="514">
        <v>76169.91</v>
      </c>
      <c r="D15" s="514"/>
      <c r="E15" s="514"/>
      <c r="F15" s="514">
        <v>120900</v>
      </c>
      <c r="G15" s="514"/>
      <c r="H15" s="514"/>
      <c r="I15" s="514"/>
      <c r="J15" s="514"/>
      <c r="K15" s="514"/>
    </row>
    <row r="16" spans="1:13">
      <c r="A16" s="92" t="s">
        <v>3</v>
      </c>
      <c r="B16" s="514"/>
      <c r="C16" s="514"/>
      <c r="D16" s="514"/>
      <c r="E16" s="514">
        <v>22222250812.5</v>
      </c>
      <c r="F16" s="514">
        <v>171000000</v>
      </c>
      <c r="G16" s="514"/>
      <c r="H16" s="514"/>
      <c r="I16" s="514"/>
      <c r="J16" s="514"/>
      <c r="K16" s="514"/>
    </row>
    <row r="17" spans="1:11">
      <c r="A17" s="92" t="s">
        <v>32</v>
      </c>
      <c r="B17" s="514">
        <v>28307164.5</v>
      </c>
      <c r="C17" s="514"/>
      <c r="D17" s="514">
        <v>439628765.15969998</v>
      </c>
      <c r="E17" s="514">
        <v>929822891.68594003</v>
      </c>
      <c r="F17" s="514">
        <v>373561735.63340002</v>
      </c>
      <c r="G17" s="514">
        <v>150191662.11454999</v>
      </c>
      <c r="H17" s="514">
        <v>248991216</v>
      </c>
      <c r="I17" s="514">
        <v>478499007.32700002</v>
      </c>
      <c r="J17" s="514">
        <v>79770502.055999994</v>
      </c>
      <c r="K17" s="514"/>
    </row>
    <row r="18" spans="1:11">
      <c r="A18" s="92" t="s">
        <v>1</v>
      </c>
      <c r="B18" s="514">
        <v>20521338.1208</v>
      </c>
      <c r="C18" s="514">
        <v>14661396</v>
      </c>
      <c r="D18" s="514"/>
      <c r="E18" s="514">
        <v>8177139</v>
      </c>
      <c r="F18" s="514"/>
      <c r="G18" s="514"/>
      <c r="H18" s="514"/>
      <c r="I18" s="514"/>
      <c r="J18" s="514"/>
      <c r="K18" s="514">
        <v>95304.6</v>
      </c>
    </row>
    <row r="19" spans="1:11">
      <c r="A19" s="92" t="s">
        <v>23</v>
      </c>
      <c r="B19" s="514"/>
      <c r="C19" s="514"/>
      <c r="D19" s="514"/>
      <c r="E19" s="514"/>
      <c r="F19" s="514"/>
      <c r="G19" s="514"/>
      <c r="H19" s="514">
        <v>131456777</v>
      </c>
      <c r="I19" s="514"/>
      <c r="J19" s="514"/>
      <c r="K19" s="514"/>
    </row>
    <row r="21" spans="1:11">
      <c r="A21" s="136" t="s">
        <v>18</v>
      </c>
    </row>
    <row r="22" spans="1:11">
      <c r="A22" s="17" t="s">
        <v>3098</v>
      </c>
    </row>
  </sheetData>
  <hyperlinks>
    <hyperlink ref="M3" location="Content!A1" display="Back to content page" xr:uid="{E3A5025A-59BE-4120-905A-EEDB8B329207}"/>
  </hyperlinks>
  <pageMargins left="0.7" right="0.7" top="0.75" bottom="0.75" header="0.3" footer="0.3"/>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D9D25-27C2-4A37-BF54-8A2508340D00}">
  <dimension ref="A1:M22"/>
  <sheetViews>
    <sheetView workbookViewId="0">
      <selection activeCell="H23" sqref="H23"/>
    </sheetView>
  </sheetViews>
  <sheetFormatPr defaultRowHeight="14.4"/>
  <cols>
    <col min="1" max="1" width="34.109375" customWidth="1"/>
    <col min="2" max="11" width="15.5546875" customWidth="1"/>
  </cols>
  <sheetData>
    <row r="1" spans="1:13">
      <c r="A1" s="18" t="s">
        <v>3180</v>
      </c>
    </row>
    <row r="3" spans="1:13">
      <c r="A3" s="219" t="s">
        <v>421</v>
      </c>
      <c r="B3" s="229">
        <v>2013</v>
      </c>
      <c r="C3" s="229">
        <v>2014</v>
      </c>
      <c r="D3" s="229">
        <v>2015</v>
      </c>
      <c r="E3" s="229">
        <v>2016</v>
      </c>
      <c r="F3" s="229">
        <v>2017</v>
      </c>
      <c r="G3" s="229">
        <v>2018</v>
      </c>
      <c r="H3" s="229">
        <v>2019</v>
      </c>
      <c r="I3" s="229">
        <v>2020</v>
      </c>
      <c r="J3" s="229">
        <v>2021</v>
      </c>
      <c r="K3" s="229">
        <v>2022</v>
      </c>
      <c r="M3" s="1" t="s">
        <v>528</v>
      </c>
    </row>
    <row r="4" spans="1:13">
      <c r="A4" s="92" t="s">
        <v>13</v>
      </c>
      <c r="B4" s="281">
        <v>445652238.99722999</v>
      </c>
      <c r="C4" s="281">
        <v>3389142926.45507</v>
      </c>
      <c r="D4" s="281">
        <v>459761329.14946002</v>
      </c>
      <c r="E4" s="281">
        <v>559760205.78367996</v>
      </c>
      <c r="F4" s="281">
        <v>413699946.05883998</v>
      </c>
      <c r="G4" s="281">
        <v>1557014984.70333</v>
      </c>
      <c r="H4" s="281">
        <v>3098806473.1845298</v>
      </c>
      <c r="I4" s="281"/>
      <c r="J4" s="281"/>
      <c r="K4" s="281"/>
    </row>
    <row r="5" spans="1:13">
      <c r="A5" s="92" t="s">
        <v>12</v>
      </c>
      <c r="B5" s="281">
        <v>0</v>
      </c>
      <c r="C5" s="281">
        <v>0</v>
      </c>
      <c r="D5" s="281">
        <v>0</v>
      </c>
      <c r="E5" s="281">
        <v>0</v>
      </c>
      <c r="F5" s="281"/>
      <c r="G5" s="281">
        <v>111498.75</v>
      </c>
      <c r="H5" s="281"/>
      <c r="I5" s="281"/>
      <c r="J5" s="281"/>
      <c r="K5" s="281"/>
    </row>
    <row r="6" spans="1:13">
      <c r="A6" s="92" t="s">
        <v>483</v>
      </c>
      <c r="B6" s="281"/>
      <c r="C6" s="281"/>
      <c r="D6" s="281"/>
      <c r="E6" s="281"/>
      <c r="F6" s="281"/>
      <c r="G6" s="281"/>
      <c r="H6" s="281"/>
      <c r="I6" s="281"/>
      <c r="J6" s="281"/>
      <c r="K6" s="281"/>
    </row>
    <row r="7" spans="1:13">
      <c r="A7" s="92" t="s">
        <v>89</v>
      </c>
      <c r="B7" s="281"/>
      <c r="C7" s="281"/>
      <c r="D7" s="281"/>
      <c r="E7" s="281"/>
      <c r="F7" s="281"/>
      <c r="G7" s="281"/>
      <c r="H7" s="281"/>
      <c r="I7" s="281"/>
      <c r="J7" s="281"/>
      <c r="K7" s="281"/>
    </row>
    <row r="8" spans="1:13">
      <c r="A8" s="92" t="s">
        <v>482</v>
      </c>
      <c r="B8" s="281">
        <v>931886.76243999996</v>
      </c>
      <c r="C8" s="281">
        <v>720545.11780000001</v>
      </c>
      <c r="D8" s="281"/>
      <c r="E8" s="281">
        <v>939075.50170999998</v>
      </c>
      <c r="F8" s="281">
        <v>194811.46937999999</v>
      </c>
      <c r="G8" s="281">
        <v>17371.47</v>
      </c>
      <c r="H8" s="281">
        <v>838881.65625999996</v>
      </c>
      <c r="I8" s="281"/>
      <c r="J8" s="281">
        <v>64212173.992449999</v>
      </c>
      <c r="K8" s="281">
        <v>1913682.14861</v>
      </c>
    </row>
    <row r="9" spans="1:13">
      <c r="A9" s="92" t="s">
        <v>11</v>
      </c>
      <c r="B9" s="281"/>
      <c r="C9" s="281"/>
      <c r="D9" s="281"/>
      <c r="E9" s="281"/>
      <c r="F9" s="281"/>
      <c r="G9" s="281"/>
      <c r="H9" s="281"/>
      <c r="I9" s="281"/>
      <c r="J9" s="281"/>
      <c r="K9" s="281"/>
    </row>
    <row r="10" spans="1:13">
      <c r="A10" s="92" t="s">
        <v>10</v>
      </c>
      <c r="B10" s="281">
        <v>8636430</v>
      </c>
      <c r="C10" s="281">
        <v>0</v>
      </c>
      <c r="D10" s="281">
        <v>18267876</v>
      </c>
      <c r="E10" s="281">
        <v>275220</v>
      </c>
      <c r="F10" s="281">
        <v>23085818.806600001</v>
      </c>
      <c r="G10" s="281">
        <v>0</v>
      </c>
      <c r="H10" s="281"/>
      <c r="I10" s="281"/>
      <c r="J10" s="281"/>
      <c r="K10" s="281"/>
    </row>
    <row r="11" spans="1:13">
      <c r="A11" s="92" t="s">
        <v>9</v>
      </c>
      <c r="B11" s="281"/>
      <c r="C11" s="281"/>
      <c r="D11" s="281">
        <v>84194458.911410004</v>
      </c>
      <c r="E11" s="281">
        <v>32088913.029849999</v>
      </c>
      <c r="F11" s="281"/>
      <c r="G11" s="281">
        <v>327720.00494000001</v>
      </c>
      <c r="H11" s="281">
        <v>47217599.586099997</v>
      </c>
      <c r="I11" s="281"/>
      <c r="J11" s="281"/>
      <c r="K11" s="281"/>
    </row>
    <row r="12" spans="1:13">
      <c r="A12" s="92" t="s">
        <v>8</v>
      </c>
      <c r="B12" s="281">
        <v>0</v>
      </c>
      <c r="C12" s="281">
        <v>0</v>
      </c>
      <c r="D12" s="281">
        <v>0</v>
      </c>
      <c r="E12" s="281">
        <v>0</v>
      </c>
      <c r="F12" s="281">
        <v>3421.3807999999999</v>
      </c>
      <c r="G12" s="281">
        <v>87183.271250000005</v>
      </c>
      <c r="H12" s="281">
        <v>22365.794180000001</v>
      </c>
      <c r="I12" s="281">
        <v>2444.3348799999999</v>
      </c>
      <c r="J12" s="281">
        <v>59020.509879999998</v>
      </c>
      <c r="K12" s="281">
        <v>69905.589529999997</v>
      </c>
    </row>
    <row r="13" spans="1:13">
      <c r="A13" s="92" t="s">
        <v>6</v>
      </c>
      <c r="B13" s="281"/>
      <c r="C13" s="281"/>
      <c r="D13" s="281"/>
      <c r="E13" s="281"/>
      <c r="F13" s="281">
        <v>11027084.33264</v>
      </c>
      <c r="G13" s="281"/>
      <c r="H13" s="281"/>
      <c r="I13" s="281"/>
      <c r="J13" s="281"/>
      <c r="K13" s="281"/>
    </row>
    <row r="14" spans="1:13">
      <c r="A14" s="92" t="s">
        <v>17</v>
      </c>
      <c r="B14" s="281"/>
      <c r="C14" s="281"/>
      <c r="D14" s="281">
        <v>0</v>
      </c>
      <c r="E14" s="281">
        <v>0</v>
      </c>
      <c r="F14" s="281">
        <v>0</v>
      </c>
      <c r="G14" s="281"/>
      <c r="H14" s="281"/>
      <c r="I14" s="281"/>
      <c r="J14" s="281"/>
      <c r="K14" s="281"/>
    </row>
    <row r="15" spans="1:13">
      <c r="A15" s="92" t="s">
        <v>4</v>
      </c>
      <c r="B15" s="281"/>
      <c r="C15" s="281">
        <v>3869.91</v>
      </c>
      <c r="D15" s="281"/>
      <c r="E15" s="281"/>
      <c r="F15" s="281"/>
      <c r="G15" s="281"/>
      <c r="H15" s="281"/>
      <c r="I15" s="281"/>
      <c r="J15" s="281"/>
      <c r="K15" s="281"/>
    </row>
    <row r="16" spans="1:13">
      <c r="A16" s="92" t="s">
        <v>3</v>
      </c>
      <c r="B16" s="281"/>
      <c r="C16" s="281"/>
      <c r="D16" s="281"/>
      <c r="E16" s="281">
        <v>22188375000</v>
      </c>
      <c r="F16" s="281"/>
      <c r="G16" s="281"/>
      <c r="H16" s="281"/>
      <c r="I16" s="281"/>
      <c r="J16" s="281"/>
      <c r="K16" s="281"/>
    </row>
    <row r="17" spans="1:11">
      <c r="A17" s="92" t="s">
        <v>32</v>
      </c>
      <c r="B17" s="281">
        <v>420552</v>
      </c>
      <c r="C17" s="281"/>
      <c r="D17" s="281">
        <v>409088267.79874003</v>
      </c>
      <c r="E17" s="281">
        <v>722079649.44195998</v>
      </c>
      <c r="F17" s="281">
        <v>339741473.21030998</v>
      </c>
      <c r="G17" s="281">
        <v>39109.479039999998</v>
      </c>
      <c r="H17" s="281">
        <v>4605216</v>
      </c>
      <c r="I17" s="281">
        <v>10874420.502</v>
      </c>
      <c r="J17" s="281">
        <v>1969896.456</v>
      </c>
      <c r="K17" s="281"/>
    </row>
    <row r="18" spans="1:11">
      <c r="A18" s="92" t="s">
        <v>1</v>
      </c>
      <c r="B18" s="281">
        <v>4897900.6207999997</v>
      </c>
      <c r="C18" s="281">
        <v>2742696</v>
      </c>
      <c r="D18" s="281"/>
      <c r="E18" s="281">
        <v>2079264</v>
      </c>
      <c r="F18" s="281"/>
      <c r="G18" s="281"/>
      <c r="H18" s="281"/>
      <c r="I18" s="281"/>
      <c r="J18" s="281"/>
      <c r="K18" s="281"/>
    </row>
    <row r="19" spans="1:11">
      <c r="A19" s="92" t="s">
        <v>23</v>
      </c>
      <c r="B19" s="281"/>
      <c r="C19" s="281"/>
      <c r="D19" s="281"/>
      <c r="E19" s="281"/>
      <c r="F19" s="281"/>
      <c r="G19" s="281"/>
      <c r="H19" s="281">
        <v>0</v>
      </c>
      <c r="I19" s="281"/>
      <c r="J19" s="281"/>
      <c r="K19" s="281"/>
    </row>
    <row r="21" spans="1:11">
      <c r="A21" s="136" t="s">
        <v>18</v>
      </c>
    </row>
    <row r="22" spans="1:11">
      <c r="A22" s="17" t="s">
        <v>3098</v>
      </c>
    </row>
  </sheetData>
  <hyperlinks>
    <hyperlink ref="M3" location="Content!A1" display="Back to content page" xr:uid="{961CD512-24C6-4B7C-89A9-2A303650FB41}"/>
  </hyperlinks>
  <pageMargins left="0.7" right="0.7" top="0.75" bottom="0.75" header="0.3" footer="0.3"/>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63CE-3AC3-46E2-8051-AA2715DC5653}">
  <sheetPr codeName="Sheet354">
    <tabColor rgb="FF33CCCC"/>
  </sheetPr>
  <dimension ref="A1:N21"/>
  <sheetViews>
    <sheetView workbookViewId="0">
      <selection activeCell="I23" sqref="I23"/>
    </sheetView>
  </sheetViews>
  <sheetFormatPr defaultRowHeight="14.4"/>
  <cols>
    <col min="1" max="1" width="30.21875" customWidth="1"/>
  </cols>
  <sheetData>
    <row r="1" spans="1:14" ht="15.6">
      <c r="A1" s="898" t="s">
        <v>2805</v>
      </c>
      <c r="B1" s="898"/>
      <c r="C1" s="898"/>
      <c r="D1" s="898"/>
      <c r="E1" s="898"/>
      <c r="F1" s="898"/>
      <c r="G1" s="898"/>
      <c r="H1" s="898"/>
      <c r="I1" s="898"/>
      <c r="J1" s="898"/>
      <c r="K1" s="386"/>
    </row>
    <row r="2" spans="1:14">
      <c r="A2" s="508" t="s">
        <v>1148</v>
      </c>
      <c r="B2" s="509">
        <v>2013</v>
      </c>
      <c r="C2" s="509">
        <v>2014</v>
      </c>
      <c r="D2" s="509">
        <v>2015</v>
      </c>
      <c r="E2" s="509">
        <v>2016</v>
      </c>
      <c r="F2" s="509">
        <v>2017</v>
      </c>
      <c r="G2" s="509">
        <v>2018</v>
      </c>
      <c r="H2" s="509">
        <v>2019</v>
      </c>
      <c r="I2" s="509">
        <v>2020</v>
      </c>
      <c r="J2" s="509">
        <v>2021</v>
      </c>
      <c r="K2" s="509">
        <v>2022</v>
      </c>
    </row>
    <row r="3" spans="1:14">
      <c r="A3" s="510" t="s">
        <v>13</v>
      </c>
      <c r="B3" s="297">
        <v>25080</v>
      </c>
      <c r="C3" s="297">
        <v>25901</v>
      </c>
      <c r="D3" s="297">
        <v>26681</v>
      </c>
      <c r="E3" s="297">
        <v>27503</v>
      </c>
      <c r="F3" s="297">
        <v>28359</v>
      </c>
      <c r="G3" s="297">
        <v>29250</v>
      </c>
      <c r="H3" s="297">
        <v>30175</v>
      </c>
      <c r="I3" s="297">
        <v>31127</v>
      </c>
      <c r="J3" s="297">
        <v>32097</v>
      </c>
      <c r="K3" s="297">
        <v>33086</v>
      </c>
    </row>
    <row r="4" spans="1:14">
      <c r="A4" s="510" t="s">
        <v>12</v>
      </c>
      <c r="B4" s="297">
        <v>2110.1</v>
      </c>
      <c r="C4" s="297">
        <v>2149.3000000000002</v>
      </c>
      <c r="D4" s="297">
        <v>2185.9</v>
      </c>
      <c r="E4" s="297">
        <v>2219.6999999999998</v>
      </c>
      <c r="F4" s="297">
        <v>2254</v>
      </c>
      <c r="G4" s="297">
        <v>2288.6999999999998</v>
      </c>
      <c r="H4" s="297">
        <v>2323.5</v>
      </c>
      <c r="I4" s="297">
        <v>2374.6970000000001</v>
      </c>
      <c r="J4" s="297">
        <v>2410.3000000000002</v>
      </c>
      <c r="K4" s="297">
        <v>2445.6999999999998</v>
      </c>
    </row>
    <row r="5" spans="1:14">
      <c r="A5" s="510" t="s">
        <v>755</v>
      </c>
      <c r="B5" s="297">
        <v>744</v>
      </c>
      <c r="C5" s="297">
        <v>764</v>
      </c>
      <c r="D5" s="297">
        <v>785</v>
      </c>
      <c r="E5" s="297">
        <v>806</v>
      </c>
      <c r="F5" s="297">
        <v>758</v>
      </c>
      <c r="G5" s="297">
        <v>776</v>
      </c>
      <c r="H5" s="297">
        <v>794</v>
      </c>
      <c r="I5" s="297">
        <v>813</v>
      </c>
      <c r="J5" s="297">
        <v>832</v>
      </c>
      <c r="K5" s="297">
        <v>851</v>
      </c>
    </row>
    <row r="6" spans="1:14">
      <c r="A6" s="510" t="s">
        <v>1149</v>
      </c>
      <c r="B6" s="297">
        <v>80462</v>
      </c>
      <c r="C6" s="297">
        <v>83197</v>
      </c>
      <c r="D6" s="297">
        <v>86025.626847758875</v>
      </c>
      <c r="E6" s="297">
        <v>89216</v>
      </c>
      <c r="F6" s="297">
        <v>91984.000000000015</v>
      </c>
      <c r="G6" s="297">
        <v>95132</v>
      </c>
      <c r="H6" s="297">
        <v>98387</v>
      </c>
      <c r="I6" s="297">
        <v>101757</v>
      </c>
      <c r="J6" s="297">
        <v>105247.00000000001</v>
      </c>
      <c r="K6" s="297">
        <v>108581</v>
      </c>
    </row>
    <row r="7" spans="1:14">
      <c r="A7" s="510" t="s">
        <v>482</v>
      </c>
      <c r="B7" s="297">
        <v>1093</v>
      </c>
      <c r="C7" s="297">
        <v>1106</v>
      </c>
      <c r="D7" s="297">
        <v>1119</v>
      </c>
      <c r="E7" s="297">
        <v>1132</v>
      </c>
      <c r="F7" s="297">
        <v>1093</v>
      </c>
      <c r="G7" s="297">
        <v>1120</v>
      </c>
      <c r="H7" s="297">
        <v>1134</v>
      </c>
      <c r="I7" s="297">
        <v>1147</v>
      </c>
      <c r="J7" s="297">
        <v>1160</v>
      </c>
      <c r="K7" s="297">
        <v>1174</v>
      </c>
    </row>
    <row r="8" spans="1:14">
      <c r="A8" s="510" t="s">
        <v>11</v>
      </c>
      <c r="B8" s="297">
        <v>1908</v>
      </c>
      <c r="C8" s="297">
        <v>1916</v>
      </c>
      <c r="D8" s="297">
        <v>1924</v>
      </c>
      <c r="E8" s="297">
        <v>1942</v>
      </c>
      <c r="F8" s="297">
        <v>1953</v>
      </c>
      <c r="G8" s="297">
        <v>2183</v>
      </c>
      <c r="H8" s="297">
        <v>2125</v>
      </c>
      <c r="I8" s="297">
        <v>2050</v>
      </c>
      <c r="J8" s="297">
        <v>2077</v>
      </c>
      <c r="K8" s="297">
        <v>2090.482</v>
      </c>
    </row>
    <row r="9" spans="1:14">
      <c r="A9" s="510" t="s">
        <v>10</v>
      </c>
      <c r="B9" s="297">
        <v>21842</v>
      </c>
      <c r="C9" s="297">
        <v>22434</v>
      </c>
      <c r="D9" s="297">
        <v>23040</v>
      </c>
      <c r="E9" s="297">
        <v>23658</v>
      </c>
      <c r="F9" s="297">
        <v>24290</v>
      </c>
      <c r="G9" s="297">
        <v>25729.337</v>
      </c>
      <c r="H9" s="297">
        <v>26525.313999999998</v>
      </c>
      <c r="I9" s="297">
        <v>27340.456999999999</v>
      </c>
      <c r="J9" s="297">
        <v>28177.761999999999</v>
      </c>
      <c r="K9" s="297">
        <v>29036.222000000002</v>
      </c>
    </row>
    <row r="10" spans="1:14">
      <c r="A10" s="510" t="s">
        <v>9</v>
      </c>
      <c r="B10" s="297">
        <v>15317</v>
      </c>
      <c r="C10" s="297">
        <v>15805</v>
      </c>
      <c r="D10" s="297">
        <v>16311</v>
      </c>
      <c r="E10" s="297">
        <v>16833</v>
      </c>
      <c r="F10" s="297">
        <v>17373</v>
      </c>
      <c r="G10" s="297">
        <v>17563.749</v>
      </c>
      <c r="H10" s="297">
        <v>18005.268</v>
      </c>
      <c r="I10" s="297">
        <v>18449.828000000001</v>
      </c>
      <c r="J10" s="297">
        <v>18898.440999999999</v>
      </c>
      <c r="K10" s="297">
        <v>19351.892</v>
      </c>
    </row>
    <row r="11" spans="1:14">
      <c r="A11" s="510" t="s">
        <v>8</v>
      </c>
      <c r="B11" s="297">
        <v>1259</v>
      </c>
      <c r="C11" s="297">
        <v>1261</v>
      </c>
      <c r="D11" s="297">
        <v>1263</v>
      </c>
      <c r="E11" s="297">
        <v>1263</v>
      </c>
      <c r="F11" s="297">
        <v>1265</v>
      </c>
      <c r="G11" s="297">
        <v>1265</v>
      </c>
      <c r="H11" s="297">
        <v>1266</v>
      </c>
      <c r="I11" s="297">
        <v>1266</v>
      </c>
      <c r="J11" s="297">
        <v>1266</v>
      </c>
      <c r="K11" s="297">
        <v>1262</v>
      </c>
    </row>
    <row r="12" spans="1:14">
      <c r="A12" s="510" t="s">
        <v>6</v>
      </c>
      <c r="B12" s="297">
        <v>24366.112000000001</v>
      </c>
      <c r="C12" s="297">
        <v>25041.921999999999</v>
      </c>
      <c r="D12" s="297">
        <v>25727.911</v>
      </c>
      <c r="E12" s="297">
        <v>26423.623</v>
      </c>
      <c r="F12" s="297">
        <v>27864.264999999999</v>
      </c>
      <c r="G12" s="297">
        <v>28585.72</v>
      </c>
      <c r="H12" s="297">
        <v>29318.300999999999</v>
      </c>
      <c r="I12" s="297">
        <v>30066.648000000001</v>
      </c>
      <c r="J12" s="297">
        <v>30832.243999999999</v>
      </c>
      <c r="K12" s="297">
        <v>31616</v>
      </c>
    </row>
    <row r="13" spans="1:14">
      <c r="A13" s="510" t="s">
        <v>5</v>
      </c>
      <c r="B13" s="297">
        <v>2196</v>
      </c>
      <c r="C13" s="297">
        <v>2238</v>
      </c>
      <c r="D13" s="297">
        <v>2281</v>
      </c>
      <c r="E13" s="297">
        <v>2459</v>
      </c>
      <c r="F13" s="297">
        <v>2369</v>
      </c>
      <c r="G13" s="297">
        <v>2414</v>
      </c>
      <c r="H13" s="297">
        <v>2459</v>
      </c>
      <c r="I13" s="297">
        <v>2504</v>
      </c>
      <c r="J13" s="297">
        <v>2550</v>
      </c>
      <c r="K13" s="297">
        <v>2596.0370000000003</v>
      </c>
    </row>
    <row r="14" spans="1:14">
      <c r="A14" s="510" t="s">
        <v>4</v>
      </c>
      <c r="B14" s="297">
        <v>89.948999999999998</v>
      </c>
      <c r="C14" s="297">
        <v>91.358999999999995</v>
      </c>
      <c r="D14" s="297">
        <v>93.418999999999997</v>
      </c>
      <c r="E14" s="297">
        <v>94.677000000000007</v>
      </c>
      <c r="F14" s="297">
        <v>95.843000000000004</v>
      </c>
      <c r="G14" s="297">
        <v>96.762</v>
      </c>
      <c r="H14" s="297">
        <v>97.625</v>
      </c>
      <c r="I14" s="297">
        <v>98.462000000000003</v>
      </c>
      <c r="J14" s="297">
        <v>99.257999999999996</v>
      </c>
      <c r="K14" s="507">
        <v>100</v>
      </c>
      <c r="N14" s="17" t="s">
        <v>2803</v>
      </c>
    </row>
    <row r="15" spans="1:14">
      <c r="A15" s="510" t="s">
        <v>3</v>
      </c>
      <c r="B15" s="297">
        <v>53649.095999999998</v>
      </c>
      <c r="C15" s="297">
        <v>54488.423999999999</v>
      </c>
      <c r="D15" s="297">
        <v>55319.826000000001</v>
      </c>
      <c r="E15" s="297">
        <v>56140.764000000003</v>
      </c>
      <c r="F15" s="297">
        <v>56990.964</v>
      </c>
      <c r="G15" s="297">
        <v>57859.351000000002</v>
      </c>
      <c r="H15" s="297">
        <v>58726.826000000001</v>
      </c>
      <c r="I15" s="297">
        <v>59538.697</v>
      </c>
      <c r="J15" s="297">
        <v>60143</v>
      </c>
      <c r="K15" s="297">
        <v>60604.991999999998</v>
      </c>
    </row>
    <row r="16" spans="1:14">
      <c r="A16" s="510" t="s">
        <v>431</v>
      </c>
      <c r="B16" s="297">
        <v>46356</v>
      </c>
      <c r="C16" s="297">
        <v>47831</v>
      </c>
      <c r="D16" s="297">
        <v>49359</v>
      </c>
      <c r="E16" s="297">
        <v>50942</v>
      </c>
      <c r="F16" s="297">
        <v>52555</v>
      </c>
      <c r="G16" s="297">
        <v>54199</v>
      </c>
      <c r="H16" s="297">
        <v>55891</v>
      </c>
      <c r="I16" s="297">
        <v>57638</v>
      </c>
      <c r="J16" s="297">
        <v>59442</v>
      </c>
      <c r="K16" s="507">
        <v>61741</v>
      </c>
      <c r="N16" s="17" t="s">
        <v>2803</v>
      </c>
    </row>
    <row r="17" spans="1:11">
      <c r="A17" s="510" t="s">
        <v>1</v>
      </c>
      <c r="B17" s="297">
        <v>14580.29</v>
      </c>
      <c r="C17" s="297">
        <v>15023.315000000001</v>
      </c>
      <c r="D17" s="297">
        <v>15473.905000000001</v>
      </c>
      <c r="E17" s="297">
        <v>15933.883</v>
      </c>
      <c r="F17" s="297">
        <v>16405.228999999999</v>
      </c>
      <c r="G17" s="297">
        <v>16887.72</v>
      </c>
      <c r="H17" s="297">
        <v>17381.168000000001</v>
      </c>
      <c r="I17" s="297">
        <v>17885.421999999999</v>
      </c>
      <c r="J17" s="297">
        <v>18400.556</v>
      </c>
      <c r="K17" s="297">
        <v>19611</v>
      </c>
    </row>
    <row r="18" spans="1:11">
      <c r="A18" s="510" t="s">
        <v>0</v>
      </c>
      <c r="B18" s="297">
        <v>13257.157999999999</v>
      </c>
      <c r="C18" s="297">
        <v>13456.014999999999</v>
      </c>
      <c r="D18" s="297">
        <v>13657.855</v>
      </c>
      <c r="E18" s="297">
        <v>13862.723</v>
      </c>
      <c r="F18" s="297">
        <v>14070.664000000001</v>
      </c>
      <c r="G18" s="297">
        <v>14281.724</v>
      </c>
      <c r="H18" s="297">
        <v>14495.95</v>
      </c>
      <c r="I18" s="297">
        <v>14713.388999999999</v>
      </c>
      <c r="J18" s="297">
        <v>14934.09</v>
      </c>
      <c r="K18" s="297" t="s">
        <v>2806</v>
      </c>
    </row>
    <row r="20" spans="1:11">
      <c r="A20" s="136" t="s">
        <v>20</v>
      </c>
    </row>
    <row r="21" spans="1:11">
      <c r="A21" s="17" t="s">
        <v>2807</v>
      </c>
    </row>
  </sheetData>
  <mergeCells count="1">
    <mergeCell ref="A1:J1"/>
  </mergeCells>
  <pageMargins left="0.7" right="0.7" top="0.75" bottom="0.75" header="0.3" footer="0.3"/>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1-000000000000}">
  <sheetPr codeName="Sheet365">
    <tabColor rgb="FFFFC000"/>
  </sheetPr>
  <dimension ref="A1:AD1752"/>
  <sheetViews>
    <sheetView workbookViewId="0">
      <selection activeCell="C3" sqref="C3"/>
    </sheetView>
  </sheetViews>
  <sheetFormatPr defaultRowHeight="14.4"/>
  <cols>
    <col min="1" max="1" width="60" customWidth="1"/>
    <col min="2" max="2" width="53.77734375" style="327" customWidth="1"/>
    <col min="3" max="3" width="32.44140625" customWidth="1"/>
    <col min="4" max="18" width="8.77734375" customWidth="1"/>
  </cols>
  <sheetData>
    <row r="1" spans="1:7">
      <c r="B1" s="337" t="s">
        <v>757</v>
      </c>
      <c r="C1" s="337" t="s">
        <v>758</v>
      </c>
    </row>
    <row r="2" spans="1:7" ht="28.8">
      <c r="A2" s="310" t="s">
        <v>13</v>
      </c>
      <c r="B2" s="333" t="s">
        <v>759</v>
      </c>
      <c r="C2" s="310" t="s">
        <v>761</v>
      </c>
      <c r="D2" s="310"/>
      <c r="E2" s="310"/>
      <c r="F2" s="310"/>
      <c r="G2" s="310"/>
    </row>
    <row r="3" spans="1:7" ht="28.8">
      <c r="B3" s="333" t="s">
        <v>760</v>
      </c>
      <c r="C3" s="310"/>
      <c r="D3" s="310"/>
      <c r="E3" s="310"/>
      <c r="F3" s="310"/>
      <c r="G3" s="310"/>
    </row>
    <row r="4" spans="1:7" ht="28.8">
      <c r="A4" s="310" t="s">
        <v>12</v>
      </c>
      <c r="B4" s="333" t="s">
        <v>762</v>
      </c>
      <c r="C4" s="310" t="s">
        <v>763</v>
      </c>
      <c r="D4" s="310"/>
      <c r="E4" s="310"/>
      <c r="F4" s="310"/>
      <c r="G4" s="310"/>
    </row>
    <row r="5" spans="1:7" ht="43.2">
      <c r="B5" s="333" t="s">
        <v>764</v>
      </c>
      <c r="C5" s="310" t="s">
        <v>765</v>
      </c>
      <c r="D5" s="310"/>
      <c r="E5" s="310"/>
      <c r="F5" s="310"/>
      <c r="G5" s="310"/>
    </row>
    <row r="6" spans="1:7" ht="28.8">
      <c r="A6" s="310"/>
      <c r="B6" s="336" t="s">
        <v>766</v>
      </c>
      <c r="C6" s="310" t="s">
        <v>767</v>
      </c>
      <c r="D6" s="8" t="s">
        <v>851</v>
      </c>
      <c r="E6" s="310"/>
      <c r="F6" s="310"/>
      <c r="G6" s="310"/>
    </row>
    <row r="7" spans="1:7" ht="28.8">
      <c r="B7" s="333" t="s">
        <v>768</v>
      </c>
      <c r="C7" s="310" t="s">
        <v>769</v>
      </c>
      <c r="D7" s="310"/>
      <c r="E7" s="310"/>
      <c r="F7" s="310"/>
      <c r="G7" s="310"/>
    </row>
    <row r="8" spans="1:7" ht="28.8">
      <c r="A8" s="310"/>
      <c r="B8" s="333" t="s">
        <v>770</v>
      </c>
      <c r="C8" s="310" t="s">
        <v>771</v>
      </c>
      <c r="D8" s="310"/>
      <c r="E8" s="310"/>
      <c r="F8" s="310"/>
      <c r="G8" s="310"/>
    </row>
    <row r="9" spans="1:7" ht="43.2">
      <c r="A9" s="310"/>
      <c r="B9" s="333" t="s">
        <v>772</v>
      </c>
      <c r="C9" s="310" t="s">
        <v>773</v>
      </c>
      <c r="D9" s="310"/>
      <c r="E9" s="310"/>
      <c r="F9" s="310"/>
      <c r="G9" s="310"/>
    </row>
    <row r="10" spans="1:7" ht="43.2">
      <c r="A10" s="310"/>
      <c r="B10" s="333" t="s">
        <v>774</v>
      </c>
      <c r="C10" s="310" t="s">
        <v>775</v>
      </c>
      <c r="D10" s="310"/>
      <c r="E10" s="310"/>
      <c r="F10" s="310"/>
      <c r="G10" s="310"/>
    </row>
    <row r="11" spans="1:7" ht="43.2">
      <c r="A11" s="310"/>
      <c r="B11" s="333" t="s">
        <v>776</v>
      </c>
      <c r="C11" s="310"/>
      <c r="D11" s="310"/>
      <c r="E11" s="310"/>
      <c r="F11" s="310"/>
      <c r="G11" s="310"/>
    </row>
    <row r="12" spans="1:7">
      <c r="A12" s="310" t="s">
        <v>755</v>
      </c>
      <c r="B12" s="333" t="s">
        <v>777</v>
      </c>
      <c r="C12" s="310" t="s">
        <v>778</v>
      </c>
      <c r="D12" s="310"/>
      <c r="E12" s="310"/>
      <c r="F12" s="310"/>
      <c r="G12" s="310"/>
    </row>
    <row r="13" spans="1:7" ht="28.8">
      <c r="A13" s="310" t="s">
        <v>430</v>
      </c>
      <c r="B13" s="333" t="s">
        <v>779</v>
      </c>
      <c r="C13" s="310" t="s">
        <v>780</v>
      </c>
      <c r="D13" s="310"/>
      <c r="E13" s="310"/>
      <c r="F13" s="310"/>
      <c r="G13" s="310"/>
    </row>
    <row r="14" spans="1:7" ht="43.2">
      <c r="A14" s="310" t="s">
        <v>756</v>
      </c>
      <c r="B14" s="333" t="s">
        <v>781</v>
      </c>
      <c r="C14" s="310" t="s">
        <v>782</v>
      </c>
      <c r="D14" s="310"/>
      <c r="E14" s="310"/>
      <c r="F14" s="310"/>
      <c r="G14" s="310"/>
    </row>
    <row r="15" spans="1:7">
      <c r="A15" s="310" t="s">
        <v>11</v>
      </c>
      <c r="B15" s="333" t="s">
        <v>783</v>
      </c>
      <c r="C15" s="310" t="s">
        <v>784</v>
      </c>
      <c r="D15" s="310"/>
      <c r="E15" s="310"/>
      <c r="F15" s="310"/>
      <c r="G15" s="310"/>
    </row>
    <row r="16" spans="1:7">
      <c r="A16" s="310" t="s">
        <v>10</v>
      </c>
      <c r="B16" t="s">
        <v>785</v>
      </c>
      <c r="C16" s="310" t="s">
        <v>786</v>
      </c>
      <c r="D16" s="310"/>
      <c r="E16" s="310"/>
      <c r="F16" s="310"/>
      <c r="G16" s="310"/>
    </row>
    <row r="17" spans="1:7">
      <c r="A17" s="310"/>
      <c r="B17" t="s">
        <v>787</v>
      </c>
      <c r="C17" s="310"/>
      <c r="D17" s="310"/>
      <c r="E17" s="310"/>
      <c r="F17" s="310"/>
      <c r="G17" s="310"/>
    </row>
    <row r="18" spans="1:7" ht="28.8">
      <c r="B18" s="333" t="s">
        <v>788</v>
      </c>
      <c r="C18" s="310"/>
      <c r="D18" s="310"/>
      <c r="E18" s="310"/>
      <c r="F18" s="310"/>
      <c r="G18" s="310"/>
    </row>
    <row r="19" spans="1:7" ht="28.8">
      <c r="A19" s="310"/>
      <c r="B19" s="333" t="s">
        <v>789</v>
      </c>
      <c r="C19" s="310" t="s">
        <v>790</v>
      </c>
      <c r="D19" s="310"/>
      <c r="E19" s="310"/>
      <c r="F19" s="310"/>
      <c r="G19" s="310"/>
    </row>
    <row r="20" spans="1:7" ht="28.8">
      <c r="A20" s="310"/>
      <c r="B20" s="333" t="s">
        <v>791</v>
      </c>
      <c r="C20" s="310"/>
      <c r="D20" s="310"/>
      <c r="E20" s="310"/>
      <c r="F20" s="310"/>
      <c r="G20" s="310"/>
    </row>
    <row r="21" spans="1:7">
      <c r="A21" s="310" t="s">
        <v>9</v>
      </c>
      <c r="B21" t="s">
        <v>792</v>
      </c>
      <c r="C21" s="310" t="s">
        <v>793</v>
      </c>
      <c r="D21" s="310"/>
      <c r="E21" s="310"/>
      <c r="F21" s="310"/>
      <c r="G21" s="310"/>
    </row>
    <row r="22" spans="1:7" ht="28.8">
      <c r="B22" s="333" t="s">
        <v>794</v>
      </c>
      <c r="C22" s="310" t="s">
        <v>821</v>
      </c>
      <c r="D22" s="310"/>
      <c r="E22" s="310"/>
      <c r="F22" s="310"/>
      <c r="G22" s="310"/>
    </row>
    <row r="23" spans="1:7" ht="28.8">
      <c r="A23" s="310" t="s">
        <v>8</v>
      </c>
      <c r="B23" s="333" t="s">
        <v>815</v>
      </c>
      <c r="C23" s="310" t="s">
        <v>816</v>
      </c>
      <c r="D23" s="310"/>
      <c r="E23" s="310"/>
      <c r="F23" s="310"/>
      <c r="G23" s="310"/>
    </row>
    <row r="24" spans="1:7">
      <c r="A24" s="310" t="s">
        <v>6</v>
      </c>
      <c r="B24" s="336" t="s">
        <v>795</v>
      </c>
      <c r="C24" s="310" t="s">
        <v>796</v>
      </c>
      <c r="D24" s="310"/>
      <c r="E24" s="310"/>
      <c r="F24" s="310"/>
      <c r="G24" s="310"/>
    </row>
    <row r="25" spans="1:7">
      <c r="A25" s="310"/>
      <c r="B25" s="333"/>
      <c r="C25" s="310" t="s">
        <v>824</v>
      </c>
      <c r="D25" s="310"/>
      <c r="E25" s="310"/>
      <c r="F25" s="310"/>
      <c r="G25" s="310"/>
    </row>
    <row r="26" spans="1:7" ht="28.8">
      <c r="A26" s="310" t="s">
        <v>17</v>
      </c>
      <c r="B26" s="333" t="s">
        <v>797</v>
      </c>
      <c r="C26" s="310"/>
      <c r="D26" s="310"/>
      <c r="E26" s="310"/>
      <c r="F26" s="310"/>
      <c r="G26" s="310"/>
    </row>
    <row r="27" spans="1:7" ht="28.8">
      <c r="A27" s="310"/>
      <c r="B27" s="333" t="s">
        <v>798</v>
      </c>
      <c r="C27" s="310"/>
      <c r="D27" s="310"/>
      <c r="E27" s="310"/>
      <c r="F27" s="310"/>
      <c r="G27" s="310"/>
    </row>
    <row r="28" spans="1:7" ht="28.8">
      <c r="A28" s="310"/>
      <c r="B28" s="333" t="s">
        <v>799</v>
      </c>
      <c r="C28" s="310" t="s">
        <v>800</v>
      </c>
      <c r="D28" s="310"/>
      <c r="E28" s="310"/>
      <c r="F28" s="310"/>
      <c r="G28" s="310"/>
    </row>
    <row r="29" spans="1:7">
      <c r="A29" s="310" t="s">
        <v>4</v>
      </c>
      <c r="B29" s="333" t="s">
        <v>801</v>
      </c>
      <c r="C29" s="310" t="s">
        <v>802</v>
      </c>
      <c r="D29" s="310"/>
      <c r="E29" s="310"/>
      <c r="F29" s="310"/>
      <c r="G29" s="310"/>
    </row>
    <row r="30" spans="1:7">
      <c r="A30" s="310"/>
      <c r="B30" s="333" t="s">
        <v>803</v>
      </c>
      <c r="C30" s="310" t="s">
        <v>804</v>
      </c>
      <c r="D30" s="310"/>
      <c r="E30" s="310"/>
      <c r="F30" s="310"/>
      <c r="G30" s="310"/>
    </row>
    <row r="31" spans="1:7">
      <c r="A31" s="310" t="s">
        <v>3</v>
      </c>
      <c r="B31" s="333" t="s">
        <v>805</v>
      </c>
      <c r="C31" s="310" t="s">
        <v>806</v>
      </c>
      <c r="D31" s="310"/>
      <c r="E31" s="310"/>
      <c r="F31" s="310"/>
      <c r="G31" s="310"/>
    </row>
    <row r="32" spans="1:7" ht="43.2">
      <c r="A32" s="310" t="s">
        <v>431</v>
      </c>
      <c r="B32" s="333" t="s">
        <v>807</v>
      </c>
      <c r="C32" s="335" t="s">
        <v>823</v>
      </c>
      <c r="D32" s="310"/>
      <c r="E32" s="310"/>
      <c r="F32" s="310"/>
      <c r="G32" s="310"/>
    </row>
    <row r="33" spans="1:7" ht="28.8">
      <c r="B33" s="333" t="s">
        <v>808</v>
      </c>
      <c r="C33" s="310"/>
      <c r="D33" s="310"/>
      <c r="E33" s="310"/>
      <c r="F33" s="310"/>
      <c r="G33" s="310"/>
    </row>
    <row r="34" spans="1:7">
      <c r="B34" t="s">
        <v>809</v>
      </c>
      <c r="C34" s="310" t="s">
        <v>810</v>
      </c>
      <c r="D34" s="310"/>
      <c r="E34" s="310"/>
      <c r="F34" s="310"/>
      <c r="G34" s="310"/>
    </row>
    <row r="35" spans="1:7">
      <c r="B35" t="s">
        <v>814</v>
      </c>
      <c r="C35" s="310" t="s">
        <v>811</v>
      </c>
      <c r="D35" s="310"/>
      <c r="E35" s="310"/>
      <c r="F35" s="310"/>
      <c r="G35" s="310"/>
    </row>
    <row r="36" spans="1:7">
      <c r="B36" t="s">
        <v>813</v>
      </c>
      <c r="C36" s="310" t="s">
        <v>812</v>
      </c>
      <c r="D36" s="310"/>
      <c r="E36" s="310"/>
      <c r="F36" s="310"/>
      <c r="G36" s="310"/>
    </row>
    <row r="37" spans="1:7">
      <c r="A37" s="310" t="s">
        <v>1</v>
      </c>
      <c r="B37" s="334" t="s">
        <v>817</v>
      </c>
      <c r="C37" s="310" t="s">
        <v>818</v>
      </c>
      <c r="D37" s="310"/>
      <c r="E37" s="310"/>
      <c r="F37" s="310"/>
      <c r="G37" s="310"/>
    </row>
    <row r="38" spans="1:7">
      <c r="A38" s="310" t="s">
        <v>23</v>
      </c>
      <c r="B38" s="333" t="s">
        <v>819</v>
      </c>
      <c r="C38" s="310" t="s">
        <v>820</v>
      </c>
      <c r="D38" s="310"/>
      <c r="E38" s="310"/>
      <c r="F38" s="310"/>
      <c r="G38" s="310"/>
    </row>
    <row r="39" spans="1:7">
      <c r="A39" s="310"/>
      <c r="B39" s="333"/>
      <c r="C39" s="310"/>
      <c r="D39" s="310"/>
      <c r="E39" s="310"/>
      <c r="F39" s="310"/>
      <c r="G39" s="310"/>
    </row>
    <row r="40" spans="1:7">
      <c r="A40" s="310"/>
      <c r="B40" s="333"/>
      <c r="C40" s="310"/>
      <c r="D40" s="310"/>
      <c r="E40" s="310"/>
      <c r="F40" s="310"/>
      <c r="G40" s="310"/>
    </row>
    <row r="41" spans="1:7">
      <c r="A41" s="310"/>
      <c r="B41" s="333"/>
      <c r="C41" s="310"/>
      <c r="D41" s="310"/>
      <c r="E41" s="310"/>
      <c r="F41" s="310"/>
      <c r="G41" s="310"/>
    </row>
    <row r="42" spans="1:7">
      <c r="A42" s="322" t="s">
        <v>636</v>
      </c>
      <c r="B42" s="326" t="s">
        <v>635</v>
      </c>
      <c r="C42" s="322" t="s">
        <v>595</v>
      </c>
    </row>
    <row r="43" spans="1:7">
      <c r="A43" s="31" t="s">
        <v>719</v>
      </c>
      <c r="B43" s="333"/>
      <c r="C43" s="310"/>
      <c r="D43" s="310"/>
      <c r="E43" s="310"/>
      <c r="F43" s="310"/>
      <c r="G43" s="310"/>
    </row>
    <row r="44" spans="1:7">
      <c r="A44" s="332" t="s">
        <v>747</v>
      </c>
    </row>
    <row r="45" spans="1:7">
      <c r="A45" s="332" t="s">
        <v>748</v>
      </c>
    </row>
    <row r="46" spans="1:7">
      <c r="A46" s="332" t="s">
        <v>754</v>
      </c>
    </row>
    <row r="47" spans="1:7">
      <c r="A47" s="331" t="s">
        <v>722</v>
      </c>
    </row>
    <row r="48" spans="1:7" ht="28.8">
      <c r="A48" s="331" t="s">
        <v>720</v>
      </c>
      <c r="B48" s="327" t="s">
        <v>822</v>
      </c>
      <c r="C48" s="340" t="s">
        <v>743</v>
      </c>
      <c r="D48" s="8" t="s">
        <v>1138</v>
      </c>
    </row>
    <row r="49" spans="1:5">
      <c r="A49" s="331" t="s">
        <v>723</v>
      </c>
    </row>
    <row r="50" spans="1:5" ht="28.8">
      <c r="A50" s="331" t="s">
        <v>724</v>
      </c>
      <c r="B50" s="327" t="s">
        <v>721</v>
      </c>
      <c r="C50" s="340" t="s">
        <v>743</v>
      </c>
    </row>
    <row r="51" spans="1:5" ht="28.8">
      <c r="A51" s="331" t="s">
        <v>725</v>
      </c>
    </row>
    <row r="52" spans="1:5" ht="28.8">
      <c r="A52" s="331" t="s">
        <v>726</v>
      </c>
    </row>
    <row r="53" spans="1:5" ht="28.8">
      <c r="A53" s="331" t="s">
        <v>727</v>
      </c>
      <c r="B53"/>
    </row>
    <row r="54" spans="1:5">
      <c r="A54" s="331" t="s">
        <v>728</v>
      </c>
      <c r="B54" s="327" t="s">
        <v>752</v>
      </c>
      <c r="C54" t="s">
        <v>753</v>
      </c>
      <c r="E54" t="s">
        <v>748</v>
      </c>
    </row>
    <row r="55" spans="1:5">
      <c r="A55" s="331" t="s">
        <v>729</v>
      </c>
    </row>
    <row r="56" spans="1:5" ht="28.8">
      <c r="A56" s="331" t="s">
        <v>730</v>
      </c>
    </row>
    <row r="57" spans="1:5" ht="28.8">
      <c r="A57" s="331" t="s">
        <v>731</v>
      </c>
      <c r="B57" s="327" t="s">
        <v>721</v>
      </c>
      <c r="C57" t="s">
        <v>744</v>
      </c>
      <c r="E57" t="s">
        <v>745</v>
      </c>
    </row>
    <row r="58" spans="1:5" ht="28.8">
      <c r="A58" s="331" t="s">
        <v>732</v>
      </c>
      <c r="C58" s="368" t="s">
        <v>2206</v>
      </c>
    </row>
    <row r="59" spans="1:5">
      <c r="A59" s="331" t="s">
        <v>733</v>
      </c>
    </row>
    <row r="60" spans="1:5" ht="28.8">
      <c r="A60" s="331" t="s">
        <v>734</v>
      </c>
    </row>
    <row r="61" spans="1:5" ht="28.8">
      <c r="A61" s="331" t="s">
        <v>735</v>
      </c>
    </row>
    <row r="62" spans="1:5" ht="28.8">
      <c r="A62" s="331" t="s">
        <v>736</v>
      </c>
    </row>
    <row r="63" spans="1:5">
      <c r="A63" s="331" t="s">
        <v>737</v>
      </c>
    </row>
    <row r="64" spans="1:5" ht="28.8">
      <c r="A64" s="331" t="s">
        <v>738</v>
      </c>
      <c r="B64" s="327" t="s">
        <v>751</v>
      </c>
      <c r="C64" s="340" t="s">
        <v>743</v>
      </c>
    </row>
    <row r="65" spans="1:3" ht="28.8">
      <c r="A65" s="331" t="s">
        <v>739</v>
      </c>
      <c r="B65" s="327" t="s">
        <v>751</v>
      </c>
      <c r="C65" s="340" t="s">
        <v>743</v>
      </c>
    </row>
    <row r="66" spans="1:3" ht="28.8">
      <c r="A66" s="331" t="s">
        <v>740</v>
      </c>
      <c r="B66" s="327" t="s">
        <v>751</v>
      </c>
      <c r="C66" s="340" t="s">
        <v>743</v>
      </c>
    </row>
    <row r="67" spans="1:3">
      <c r="A67" s="331" t="s">
        <v>741</v>
      </c>
      <c r="B67" s="327" t="s">
        <v>751</v>
      </c>
      <c r="C67" s="340" t="s">
        <v>743</v>
      </c>
    </row>
    <row r="68" spans="1:3">
      <c r="A68" s="331" t="s">
        <v>742</v>
      </c>
      <c r="B68" s="327" t="s">
        <v>751</v>
      </c>
      <c r="C68" s="340" t="s">
        <v>743</v>
      </c>
    </row>
    <row r="69" spans="1:3" ht="28.8">
      <c r="A69" s="367" t="s">
        <v>1153</v>
      </c>
      <c r="C69" t="s">
        <v>744</v>
      </c>
    </row>
    <row r="70" spans="1:3">
      <c r="A70" s="368" t="s">
        <v>1154</v>
      </c>
    </row>
    <row r="74" spans="1:3">
      <c r="A74" s="94" t="s">
        <v>596</v>
      </c>
    </row>
    <row r="75" spans="1:3">
      <c r="A75" t="s">
        <v>597</v>
      </c>
      <c r="B75" s="327" t="s">
        <v>598</v>
      </c>
      <c r="C75" t="s">
        <v>599</v>
      </c>
    </row>
    <row r="76" spans="1:3">
      <c r="A76" t="s">
        <v>610</v>
      </c>
      <c r="B76" s="327" t="s">
        <v>611</v>
      </c>
      <c r="C76" s="320" t="s">
        <v>609</v>
      </c>
    </row>
    <row r="77" spans="1:3" ht="28.8">
      <c r="A77" t="s">
        <v>615</v>
      </c>
      <c r="B77" s="328" t="s">
        <v>886</v>
      </c>
      <c r="C77" t="s">
        <v>616</v>
      </c>
    </row>
    <row r="78" spans="1:3">
      <c r="A78" t="s">
        <v>618</v>
      </c>
      <c r="B78" s="328" t="s">
        <v>617</v>
      </c>
      <c r="C78" t="s">
        <v>619</v>
      </c>
    </row>
    <row r="79" spans="1:3">
      <c r="A79" t="s">
        <v>620</v>
      </c>
      <c r="B79" s="328" t="s">
        <v>622</v>
      </c>
      <c r="C79" t="s">
        <v>621</v>
      </c>
    </row>
    <row r="80" spans="1:3">
      <c r="A80" t="s">
        <v>612</v>
      </c>
      <c r="B80" s="327" t="s">
        <v>613</v>
      </c>
    </row>
    <row r="81" spans="1:3">
      <c r="A81" t="s">
        <v>614</v>
      </c>
      <c r="B81" s="327" t="s">
        <v>613</v>
      </c>
    </row>
    <row r="82" spans="1:3">
      <c r="A82" s="94" t="s">
        <v>623</v>
      </c>
    </row>
    <row r="83" spans="1:3">
      <c r="A83" t="s">
        <v>625</v>
      </c>
      <c r="B83" s="327" t="s">
        <v>624</v>
      </c>
      <c r="C83" t="s">
        <v>621</v>
      </c>
    </row>
    <row r="84" spans="1:3">
      <c r="A84" t="s">
        <v>627</v>
      </c>
    </row>
    <row r="85" spans="1:3">
      <c r="A85" t="s">
        <v>626</v>
      </c>
      <c r="B85" s="327" t="s">
        <v>624</v>
      </c>
      <c r="C85" s="1" t="s">
        <v>621</v>
      </c>
    </row>
    <row r="86" spans="1:3">
      <c r="A86" t="s">
        <v>628</v>
      </c>
    </row>
    <row r="87" spans="1:3">
      <c r="A87" t="s">
        <v>629</v>
      </c>
      <c r="B87" s="328" t="s">
        <v>632</v>
      </c>
    </row>
    <row r="88" spans="1:3">
      <c r="A88" t="s">
        <v>630</v>
      </c>
      <c r="B88" s="328" t="s">
        <v>632</v>
      </c>
    </row>
    <row r="89" spans="1:3">
      <c r="A89" t="s">
        <v>631</v>
      </c>
      <c r="B89" s="328" t="s">
        <v>632</v>
      </c>
    </row>
    <row r="90" spans="1:3">
      <c r="A90" s="94" t="s">
        <v>633</v>
      </c>
    </row>
    <row r="91" spans="1:3">
      <c r="A91" t="s">
        <v>634</v>
      </c>
      <c r="B91" s="328" t="s">
        <v>632</v>
      </c>
    </row>
    <row r="92" spans="1:3">
      <c r="A92" t="s">
        <v>637</v>
      </c>
    </row>
    <row r="93" spans="1:3">
      <c r="A93" t="s">
        <v>638</v>
      </c>
    </row>
    <row r="94" spans="1:3">
      <c r="A94" t="s">
        <v>639</v>
      </c>
      <c r="B94" s="327" t="s">
        <v>641</v>
      </c>
      <c r="C94" t="s">
        <v>640</v>
      </c>
    </row>
    <row r="95" spans="1:3">
      <c r="A95" s="94" t="s">
        <v>642</v>
      </c>
    </row>
    <row r="96" spans="1:3">
      <c r="A96" t="s">
        <v>643</v>
      </c>
      <c r="B96" s="328" t="s">
        <v>632</v>
      </c>
    </row>
    <row r="97" spans="1:7">
      <c r="A97" t="s">
        <v>644</v>
      </c>
      <c r="B97" s="328" t="s">
        <v>632</v>
      </c>
      <c r="C97" t="s">
        <v>2208</v>
      </c>
      <c r="E97" t="s">
        <v>1016</v>
      </c>
    </row>
    <row r="98" spans="1:7">
      <c r="A98" t="s">
        <v>645</v>
      </c>
      <c r="B98" s="327" t="s">
        <v>647</v>
      </c>
      <c r="C98" t="s">
        <v>621</v>
      </c>
    </row>
    <row r="99" spans="1:7">
      <c r="A99" t="s">
        <v>646</v>
      </c>
      <c r="B99" s="328" t="s">
        <v>632</v>
      </c>
    </row>
    <row r="100" spans="1:7">
      <c r="A100" t="s">
        <v>648</v>
      </c>
      <c r="B100" s="327" t="s">
        <v>647</v>
      </c>
      <c r="C100" t="s">
        <v>651</v>
      </c>
    </row>
    <row r="101" spans="1:7">
      <c r="A101" t="s">
        <v>649</v>
      </c>
      <c r="B101" s="327" t="s">
        <v>647</v>
      </c>
      <c r="C101" t="s">
        <v>651</v>
      </c>
    </row>
    <row r="102" spans="1:7">
      <c r="A102" t="s">
        <v>650</v>
      </c>
      <c r="B102" s="327" t="s">
        <v>647</v>
      </c>
      <c r="C102" t="s">
        <v>651</v>
      </c>
    </row>
    <row r="103" spans="1:7">
      <c r="A103" t="s">
        <v>652</v>
      </c>
      <c r="B103" s="327" t="s">
        <v>647</v>
      </c>
      <c r="C103" t="s">
        <v>653</v>
      </c>
    </row>
    <row r="104" spans="1:7">
      <c r="A104" t="s">
        <v>654</v>
      </c>
      <c r="B104" s="327" t="s">
        <v>647</v>
      </c>
      <c r="C104" t="s">
        <v>667</v>
      </c>
    </row>
    <row r="105" spans="1:7" ht="18">
      <c r="A105" t="s">
        <v>655</v>
      </c>
      <c r="B105" s="327" t="s">
        <v>670</v>
      </c>
      <c r="C105" t="s">
        <v>669</v>
      </c>
      <c r="G105" s="324" t="s">
        <v>668</v>
      </c>
    </row>
    <row r="106" spans="1:7" ht="18">
      <c r="A106" t="s">
        <v>656</v>
      </c>
      <c r="B106" s="327" t="s">
        <v>670</v>
      </c>
      <c r="C106" t="s">
        <v>669</v>
      </c>
      <c r="G106" s="324" t="s">
        <v>668</v>
      </c>
    </row>
    <row r="107" spans="1:7" ht="18">
      <c r="A107" t="s">
        <v>657</v>
      </c>
      <c r="B107" s="327" t="s">
        <v>671</v>
      </c>
      <c r="C107" t="s">
        <v>669</v>
      </c>
      <c r="G107" s="324" t="s">
        <v>668</v>
      </c>
    </row>
    <row r="108" spans="1:7" ht="18">
      <c r="A108" t="s">
        <v>658</v>
      </c>
      <c r="B108" s="327" t="s">
        <v>670</v>
      </c>
      <c r="C108" t="s">
        <v>669</v>
      </c>
      <c r="G108" s="324" t="s">
        <v>668</v>
      </c>
    </row>
    <row r="109" spans="1:7" ht="28.8">
      <c r="A109" t="s">
        <v>659</v>
      </c>
      <c r="B109" s="327" t="s">
        <v>672</v>
      </c>
      <c r="C109" t="s">
        <v>669</v>
      </c>
      <c r="G109" s="324" t="s">
        <v>668</v>
      </c>
    </row>
    <row r="110" spans="1:7" ht="28.8">
      <c r="A110" t="s">
        <v>660</v>
      </c>
      <c r="B110" s="327" t="s">
        <v>674</v>
      </c>
      <c r="C110" t="s">
        <v>669</v>
      </c>
      <c r="G110" s="324" t="s">
        <v>668</v>
      </c>
    </row>
    <row r="111" spans="1:7" ht="28.8">
      <c r="A111" t="s">
        <v>661</v>
      </c>
      <c r="B111" s="327" t="s">
        <v>673</v>
      </c>
      <c r="C111" t="s">
        <v>669</v>
      </c>
      <c r="G111" s="324" t="s">
        <v>668</v>
      </c>
    </row>
    <row r="112" spans="1:7" ht="43.2">
      <c r="A112" t="s">
        <v>662</v>
      </c>
      <c r="B112" s="327" t="s">
        <v>675</v>
      </c>
      <c r="C112" t="s">
        <v>669</v>
      </c>
      <c r="G112" s="324" t="s">
        <v>668</v>
      </c>
    </row>
    <row r="113" spans="1:7" ht="18">
      <c r="A113" t="s">
        <v>663</v>
      </c>
      <c r="B113" s="327" t="s">
        <v>676</v>
      </c>
      <c r="C113" t="s">
        <v>669</v>
      </c>
      <c r="G113" s="324" t="s">
        <v>668</v>
      </c>
    </row>
    <row r="114" spans="1:7" ht="28.8">
      <c r="A114" t="s">
        <v>664</v>
      </c>
      <c r="B114" s="327" t="s">
        <v>677</v>
      </c>
      <c r="C114" t="s">
        <v>669</v>
      </c>
      <c r="G114" s="324" t="s">
        <v>668</v>
      </c>
    </row>
    <row r="115" spans="1:7" ht="43.2">
      <c r="A115" t="s">
        <v>665</v>
      </c>
      <c r="B115" s="328" t="s">
        <v>678</v>
      </c>
      <c r="C115" t="s">
        <v>669</v>
      </c>
      <c r="G115" s="324" t="s">
        <v>668</v>
      </c>
    </row>
    <row r="116" spans="1:7" ht="28.8">
      <c r="A116" t="s">
        <v>666</v>
      </c>
      <c r="B116" s="327" t="s">
        <v>679</v>
      </c>
      <c r="C116" t="s">
        <v>669</v>
      </c>
      <c r="G116" s="324" t="s">
        <v>668</v>
      </c>
    </row>
    <row r="117" spans="1:7">
      <c r="A117" t="s">
        <v>680</v>
      </c>
    </row>
    <row r="118" spans="1:7" ht="28.8">
      <c r="A118" t="s">
        <v>681</v>
      </c>
      <c r="B118" s="327" t="s">
        <v>691</v>
      </c>
      <c r="C118" t="s">
        <v>669</v>
      </c>
    </row>
    <row r="119" spans="1:7" ht="43.2">
      <c r="A119" t="s">
        <v>682</v>
      </c>
      <c r="B119" s="327" t="s">
        <v>692</v>
      </c>
      <c r="C119" t="s">
        <v>669</v>
      </c>
    </row>
    <row r="120" spans="1:7">
      <c r="A120" t="s">
        <v>683</v>
      </c>
    </row>
    <row r="121" spans="1:7" ht="28.8">
      <c r="A121" t="s">
        <v>684</v>
      </c>
      <c r="B121" s="327" t="s">
        <v>693</v>
      </c>
      <c r="C121" t="s">
        <v>669</v>
      </c>
    </row>
    <row r="122" spans="1:7">
      <c r="A122" t="s">
        <v>685</v>
      </c>
    </row>
    <row r="123" spans="1:7" ht="43.2">
      <c r="A123" t="s">
        <v>686</v>
      </c>
      <c r="B123" s="327" t="s">
        <v>695</v>
      </c>
      <c r="C123" t="s">
        <v>669</v>
      </c>
    </row>
    <row r="124" spans="1:7">
      <c r="A124" t="s">
        <v>687</v>
      </c>
    </row>
    <row r="125" spans="1:7" ht="43.2">
      <c r="A125" t="s">
        <v>688</v>
      </c>
      <c r="B125" s="327" t="s">
        <v>697</v>
      </c>
      <c r="C125" t="s">
        <v>669</v>
      </c>
    </row>
    <row r="126" spans="1:7">
      <c r="A126" t="s">
        <v>689</v>
      </c>
    </row>
    <row r="127" spans="1:7" ht="43.2">
      <c r="A127" t="s">
        <v>690</v>
      </c>
      <c r="B127" s="327" t="s">
        <v>698</v>
      </c>
      <c r="C127" t="s">
        <v>669</v>
      </c>
    </row>
    <row r="128" spans="1:7" ht="43.2">
      <c r="A128" t="s">
        <v>699</v>
      </c>
      <c r="B128" s="327" t="s">
        <v>712</v>
      </c>
      <c r="C128" t="s">
        <v>711</v>
      </c>
    </row>
    <row r="129" spans="1:3" ht="43.2">
      <c r="A129" t="s">
        <v>700</v>
      </c>
      <c r="B129" s="327" t="s">
        <v>713</v>
      </c>
      <c r="C129" t="s">
        <v>711</v>
      </c>
    </row>
    <row r="130" spans="1:3" ht="43.2">
      <c r="A130" t="s">
        <v>701</v>
      </c>
      <c r="B130" s="327" t="s">
        <v>714</v>
      </c>
      <c r="C130" t="s">
        <v>711</v>
      </c>
    </row>
    <row r="131" spans="1:3" ht="57.6">
      <c r="A131" t="s">
        <v>702</v>
      </c>
      <c r="B131" s="327" t="s">
        <v>715</v>
      </c>
      <c r="C131" t="s">
        <v>711</v>
      </c>
    </row>
    <row r="132" spans="1:3" ht="43.2">
      <c r="A132" t="s">
        <v>703</v>
      </c>
      <c r="B132" s="327" t="s">
        <v>717</v>
      </c>
      <c r="C132" t="s">
        <v>711</v>
      </c>
    </row>
    <row r="133" spans="1:3">
      <c r="A133" t="s">
        <v>704</v>
      </c>
      <c r="B133" s="328" t="s">
        <v>716</v>
      </c>
    </row>
    <row r="134" spans="1:3">
      <c r="A134" t="s">
        <v>705</v>
      </c>
    </row>
    <row r="135" spans="1:3">
      <c r="A135" t="s">
        <v>706</v>
      </c>
    </row>
    <row r="136" spans="1:3" ht="72">
      <c r="A136" t="s">
        <v>707</v>
      </c>
      <c r="B136" s="327" t="s">
        <v>718</v>
      </c>
    </row>
    <row r="137" spans="1:3">
      <c r="A137" t="s">
        <v>708</v>
      </c>
    </row>
    <row r="138" spans="1:3">
      <c r="A138" t="s">
        <v>709</v>
      </c>
    </row>
    <row r="139" spans="1:3">
      <c r="A139" t="s">
        <v>710</v>
      </c>
    </row>
    <row r="140" spans="1:3">
      <c r="A140" s="31" t="s">
        <v>839</v>
      </c>
    </row>
    <row r="141" spans="1:3" ht="28.8">
      <c r="A141" t="s">
        <v>840</v>
      </c>
      <c r="B141" s="327" t="s">
        <v>990</v>
      </c>
    </row>
    <row r="142" spans="1:3">
      <c r="A142" t="s">
        <v>841</v>
      </c>
      <c r="B142" s="327" t="s">
        <v>991</v>
      </c>
    </row>
    <row r="143" spans="1:3" ht="43.2">
      <c r="A143" t="s">
        <v>842</v>
      </c>
      <c r="B143" s="327" t="s">
        <v>1008</v>
      </c>
    </row>
    <row r="144" spans="1:3" ht="43.2">
      <c r="A144" t="s">
        <v>843</v>
      </c>
      <c r="B144" s="327" t="s">
        <v>1008</v>
      </c>
    </row>
    <row r="145" spans="1:4" ht="43.2">
      <c r="A145" t="s">
        <v>844</v>
      </c>
      <c r="B145" s="327" t="s">
        <v>1008</v>
      </c>
    </row>
    <row r="146" spans="1:4" ht="43.2">
      <c r="A146" t="s">
        <v>845</v>
      </c>
      <c r="B146" s="327" t="s">
        <v>1008</v>
      </c>
    </row>
    <row r="147" spans="1:4">
      <c r="A147" t="s">
        <v>846</v>
      </c>
      <c r="B147" s="327" t="s">
        <v>932</v>
      </c>
      <c r="C147" t="s">
        <v>1009</v>
      </c>
    </row>
    <row r="148" spans="1:4">
      <c r="C148" t="s">
        <v>1010</v>
      </c>
    </row>
    <row r="149" spans="1:4">
      <c r="C149" t="s">
        <v>1011</v>
      </c>
      <c r="D149" t="s">
        <v>1012</v>
      </c>
    </row>
    <row r="150" spans="1:4">
      <c r="C150" t="s">
        <v>766</v>
      </c>
    </row>
    <row r="151" spans="1:4">
      <c r="A151" t="s">
        <v>847</v>
      </c>
      <c r="B151" s="327" t="s">
        <v>932</v>
      </c>
      <c r="C151" t="s">
        <v>1015</v>
      </c>
    </row>
    <row r="152" spans="1:4">
      <c r="A152" t="s">
        <v>848</v>
      </c>
      <c r="B152" s="327" t="s">
        <v>932</v>
      </c>
    </row>
    <row r="153" spans="1:4" ht="28.8">
      <c r="A153" t="s">
        <v>849</v>
      </c>
      <c r="B153" s="327" t="s">
        <v>1017</v>
      </c>
      <c r="C153" t="s">
        <v>1015</v>
      </c>
    </row>
    <row r="154" spans="1:4" ht="28.8">
      <c r="A154" t="s">
        <v>850</v>
      </c>
      <c r="B154" s="327" t="s">
        <v>1013</v>
      </c>
      <c r="C154" t="s">
        <v>1014</v>
      </c>
    </row>
    <row r="158" spans="1:4">
      <c r="A158" s="31" t="s">
        <v>826</v>
      </c>
    </row>
    <row r="159" spans="1:4">
      <c r="A159" t="s">
        <v>827</v>
      </c>
      <c r="C159" t="s">
        <v>1130</v>
      </c>
    </row>
    <row r="160" spans="1:4">
      <c r="A160" t="s">
        <v>828</v>
      </c>
      <c r="C160" t="s">
        <v>1131</v>
      </c>
    </row>
    <row r="161" spans="1:3">
      <c r="A161" t="s">
        <v>829</v>
      </c>
      <c r="C161" t="s">
        <v>1131</v>
      </c>
    </row>
    <row r="162" spans="1:3">
      <c r="A162" t="s">
        <v>830</v>
      </c>
      <c r="C162" t="s">
        <v>880</v>
      </c>
    </row>
    <row r="163" spans="1:3">
      <c r="A163" t="s">
        <v>831</v>
      </c>
      <c r="B163" s="328" t="s">
        <v>879</v>
      </c>
      <c r="C163" t="s">
        <v>1132</v>
      </c>
    </row>
    <row r="164" spans="1:3">
      <c r="A164" t="s">
        <v>832</v>
      </c>
      <c r="B164" s="327" t="s">
        <v>833</v>
      </c>
      <c r="C164" s="8" t="s">
        <v>1133</v>
      </c>
    </row>
    <row r="165" spans="1:3">
      <c r="A165" t="s">
        <v>834</v>
      </c>
      <c r="C165" t="s">
        <v>1134</v>
      </c>
    </row>
    <row r="166" spans="1:3">
      <c r="A166" t="s">
        <v>835</v>
      </c>
      <c r="B166" s="328" t="s">
        <v>879</v>
      </c>
      <c r="C166" t="s">
        <v>1135</v>
      </c>
    </row>
    <row r="167" spans="1:3">
      <c r="A167" t="s">
        <v>836</v>
      </c>
      <c r="C167" t="s">
        <v>1131</v>
      </c>
    </row>
    <row r="168" spans="1:3">
      <c r="A168" t="s">
        <v>837</v>
      </c>
      <c r="C168" t="s">
        <v>1136</v>
      </c>
    </row>
    <row r="169" spans="1:3">
      <c r="A169" t="s">
        <v>838</v>
      </c>
      <c r="C169" t="s">
        <v>1136</v>
      </c>
    </row>
    <row r="170" spans="1:3">
      <c r="A170" s="31" t="s">
        <v>1022</v>
      </c>
    </row>
    <row r="171" spans="1:3">
      <c r="A171" s="31" t="s">
        <v>1039</v>
      </c>
      <c r="B171"/>
    </row>
    <row r="172" spans="1:3">
      <c r="A172" t="s">
        <v>1034</v>
      </c>
      <c r="B172"/>
    </row>
    <row r="173" spans="1:3">
      <c r="A173" t="s">
        <v>1046</v>
      </c>
      <c r="B173" s="8"/>
    </row>
    <row r="174" spans="1:3" ht="28.8">
      <c r="A174" s="327" t="s">
        <v>1047</v>
      </c>
      <c r="B174" s="8"/>
    </row>
    <row r="175" spans="1:3">
      <c r="B175" s="8"/>
    </row>
    <row r="176" spans="1:3">
      <c r="A176" t="s">
        <v>1023</v>
      </c>
      <c r="B176" t="s">
        <v>1049</v>
      </c>
      <c r="C176" t="s">
        <v>1047</v>
      </c>
    </row>
    <row r="177" spans="1:2">
      <c r="A177" t="s">
        <v>1024</v>
      </c>
    </row>
    <row r="178" spans="1:2">
      <c r="A178" t="s">
        <v>1025</v>
      </c>
    </row>
    <row r="179" spans="1:2">
      <c r="A179" t="s">
        <v>1026</v>
      </c>
    </row>
    <row r="180" spans="1:2" ht="49.2" thickBot="1">
      <c r="A180" t="s">
        <v>1027</v>
      </c>
      <c r="B180" s="348" t="s">
        <v>1045</v>
      </c>
    </row>
    <row r="181" spans="1:2">
      <c r="A181" t="s">
        <v>1028</v>
      </c>
    </row>
    <row r="182" spans="1:2">
      <c r="A182" t="s">
        <v>1029</v>
      </c>
    </row>
    <row r="183" spans="1:2">
      <c r="A183" t="s">
        <v>1030</v>
      </c>
    </row>
    <row r="184" spans="1:2">
      <c r="A184" t="s">
        <v>1031</v>
      </c>
    </row>
    <row r="185" spans="1:2">
      <c r="A185" t="s">
        <v>1032</v>
      </c>
    </row>
    <row r="186" spans="1:2">
      <c r="A186" t="s">
        <v>1033</v>
      </c>
    </row>
    <row r="187" spans="1:2">
      <c r="A187" t="s">
        <v>1035</v>
      </c>
    </row>
    <row r="188" spans="1:2">
      <c r="A188" t="s">
        <v>1036</v>
      </c>
    </row>
    <row r="189" spans="1:2">
      <c r="A189" t="s">
        <v>1037</v>
      </c>
    </row>
    <row r="190" spans="1:2">
      <c r="A190" t="s">
        <v>1038</v>
      </c>
    </row>
    <row r="192" spans="1:2">
      <c r="A192" s="31" t="s">
        <v>1050</v>
      </c>
    </row>
    <row r="193" spans="1:3" ht="28.8">
      <c r="A193" s="327" t="s">
        <v>1051</v>
      </c>
      <c r="B193" s="327" t="s">
        <v>1139</v>
      </c>
      <c r="C193" s="8" t="s">
        <v>1061</v>
      </c>
    </row>
    <row r="194" spans="1:3" ht="28.8">
      <c r="A194" s="327" t="s">
        <v>1052</v>
      </c>
      <c r="B194" s="327" t="s">
        <v>1139</v>
      </c>
    </row>
    <row r="195" spans="1:3" ht="28.8">
      <c r="A195" s="327" t="s">
        <v>1053</v>
      </c>
      <c r="B195" s="327" t="s">
        <v>1139</v>
      </c>
    </row>
    <row r="196" spans="1:3" ht="28.8">
      <c r="A196" s="327" t="s">
        <v>1054</v>
      </c>
      <c r="B196" s="327" t="s">
        <v>1139</v>
      </c>
    </row>
    <row r="197" spans="1:3" ht="28.8">
      <c r="A197" s="327" t="s">
        <v>1055</v>
      </c>
      <c r="B197" s="327" t="s">
        <v>1139</v>
      </c>
    </row>
    <row r="198" spans="1:3" ht="28.8">
      <c r="A198" s="327" t="s">
        <v>1056</v>
      </c>
      <c r="B198" s="327" t="s">
        <v>1139</v>
      </c>
    </row>
    <row r="199" spans="1:3" ht="28.8">
      <c r="A199" s="327" t="s">
        <v>1057</v>
      </c>
    </row>
    <row r="200" spans="1:3">
      <c r="A200" s="327" t="s">
        <v>1058</v>
      </c>
      <c r="B200" s="327" t="s">
        <v>1140</v>
      </c>
    </row>
    <row r="201" spans="1:3">
      <c r="A201" s="327" t="s">
        <v>1059</v>
      </c>
      <c r="B201" s="327" t="s">
        <v>1140</v>
      </c>
    </row>
    <row r="202" spans="1:3">
      <c r="A202" s="327"/>
    </row>
    <row r="203" spans="1:3">
      <c r="A203" s="31" t="s">
        <v>1063</v>
      </c>
    </row>
    <row r="204" spans="1:3" ht="72">
      <c r="A204" s="327" t="s">
        <v>1064</v>
      </c>
      <c r="B204" s="327" t="s">
        <v>1141</v>
      </c>
      <c r="C204" t="s">
        <v>1137</v>
      </c>
    </row>
    <row r="205" spans="1:3" ht="43.2">
      <c r="A205" s="327" t="s">
        <v>1065</v>
      </c>
      <c r="B205" s="327" t="s">
        <v>1142</v>
      </c>
    </row>
    <row r="206" spans="1:3" ht="43.2">
      <c r="A206" s="327" t="s">
        <v>1066</v>
      </c>
      <c r="B206" s="327" t="s">
        <v>1143</v>
      </c>
    </row>
    <row r="207" spans="1:3" ht="28.8">
      <c r="A207" s="327" t="s">
        <v>1067</v>
      </c>
      <c r="B207" s="327" t="s">
        <v>1127</v>
      </c>
    </row>
    <row r="208" spans="1:3" ht="28.8">
      <c r="A208" s="327" t="s">
        <v>1068</v>
      </c>
    </row>
    <row r="209" spans="1:4" ht="28.8">
      <c r="A209" s="327" t="s">
        <v>1069</v>
      </c>
      <c r="B209" s="327" t="s">
        <v>1144</v>
      </c>
    </row>
    <row r="210" spans="1:4">
      <c r="A210" s="327" t="s">
        <v>1070</v>
      </c>
    </row>
    <row r="211" spans="1:4" ht="72">
      <c r="A211" s="327" t="s">
        <v>1071</v>
      </c>
      <c r="B211" s="327" t="s">
        <v>1145</v>
      </c>
    </row>
    <row r="212" spans="1:4" ht="43.2">
      <c r="A212" s="327" t="s">
        <v>1072</v>
      </c>
      <c r="B212" s="327" t="s">
        <v>1146</v>
      </c>
    </row>
    <row r="213" spans="1:4" ht="28.8">
      <c r="A213" s="327" t="s">
        <v>1073</v>
      </c>
      <c r="B213" s="327" t="s">
        <v>1124</v>
      </c>
      <c r="C213" t="s">
        <v>1076</v>
      </c>
      <c r="D213" t="s">
        <v>1123</v>
      </c>
    </row>
    <row r="214" spans="1:4">
      <c r="A214" s="327" t="s">
        <v>1128</v>
      </c>
      <c r="B214" s="327" t="s">
        <v>1129</v>
      </c>
    </row>
    <row r="215" spans="1:4">
      <c r="A215" s="327"/>
    </row>
    <row r="216" spans="1:4">
      <c r="A216" s="350" t="s">
        <v>1078</v>
      </c>
    </row>
    <row r="217" spans="1:4">
      <c r="A217" s="327" t="s">
        <v>1095</v>
      </c>
      <c r="B217" s="327" t="s">
        <v>1016</v>
      </c>
      <c r="C217" t="s">
        <v>1096</v>
      </c>
    </row>
    <row r="218" spans="1:4" ht="28.8" hidden="1">
      <c r="A218" s="327" t="s">
        <v>1077</v>
      </c>
      <c r="B218" s="327" t="s">
        <v>1094</v>
      </c>
      <c r="C218" t="s">
        <v>1093</v>
      </c>
    </row>
    <row r="219" spans="1:4" ht="57.6">
      <c r="A219" s="351" t="s">
        <v>1079</v>
      </c>
      <c r="B219" s="327" t="s">
        <v>1098</v>
      </c>
      <c r="C219" t="s">
        <v>1097</v>
      </c>
    </row>
    <row r="220" spans="1:4">
      <c r="A220" s="327" t="s">
        <v>1080</v>
      </c>
      <c r="B220" s="327" t="s">
        <v>1100</v>
      </c>
      <c r="C220" t="s">
        <v>1099</v>
      </c>
    </row>
    <row r="221" spans="1:4" ht="43.2">
      <c r="A221" s="327" t="s">
        <v>1081</v>
      </c>
      <c r="B221" s="327" t="s">
        <v>1101</v>
      </c>
      <c r="C221" t="s">
        <v>1102</v>
      </c>
    </row>
    <row r="222" spans="1:4" ht="28.8">
      <c r="A222" s="327" t="s">
        <v>1082</v>
      </c>
      <c r="B222" s="327" t="s">
        <v>1104</v>
      </c>
      <c r="C222" t="s">
        <v>1103</v>
      </c>
    </row>
    <row r="223" spans="1:4">
      <c r="A223" s="327" t="s">
        <v>1083</v>
      </c>
      <c r="B223" s="327" t="s">
        <v>1106</v>
      </c>
      <c r="C223" s="327" t="s">
        <v>1105</v>
      </c>
    </row>
    <row r="224" spans="1:4">
      <c r="A224" s="327" t="s">
        <v>1084</v>
      </c>
      <c r="B224" s="327" t="s">
        <v>1110</v>
      </c>
      <c r="C224" t="s">
        <v>1109</v>
      </c>
      <c r="D224" t="s">
        <v>1120</v>
      </c>
    </row>
    <row r="225" spans="1:3">
      <c r="A225" s="327" t="s">
        <v>1085</v>
      </c>
      <c r="B225" s="327" t="s">
        <v>1107</v>
      </c>
      <c r="C225" t="s">
        <v>1108</v>
      </c>
    </row>
    <row r="226" spans="1:3">
      <c r="A226" s="327" t="s">
        <v>1086</v>
      </c>
      <c r="B226" s="327" t="s">
        <v>1111</v>
      </c>
    </row>
    <row r="227" spans="1:3">
      <c r="A227" s="327" t="s">
        <v>1087</v>
      </c>
      <c r="B227" s="327" t="s">
        <v>1113</v>
      </c>
      <c r="C227" t="s">
        <v>1112</v>
      </c>
    </row>
    <row r="228" spans="1:3">
      <c r="A228" s="327" t="s">
        <v>1092</v>
      </c>
      <c r="B228" s="327" t="s">
        <v>1114</v>
      </c>
      <c r="C228" t="s">
        <v>1115</v>
      </c>
    </row>
    <row r="229" spans="1:3">
      <c r="A229" s="327" t="s">
        <v>1121</v>
      </c>
      <c r="B229" s="327" t="s">
        <v>1122</v>
      </c>
    </row>
    <row r="230" spans="1:3">
      <c r="A230" s="327" t="s">
        <v>1088</v>
      </c>
      <c r="B230" s="327" t="s">
        <v>1116</v>
      </c>
    </row>
    <row r="231" spans="1:3">
      <c r="A231" s="327" t="s">
        <v>1089</v>
      </c>
    </row>
    <row r="232" spans="1:3" ht="43.2">
      <c r="A232" s="327" t="s">
        <v>1090</v>
      </c>
      <c r="B232" s="327" t="s">
        <v>1118</v>
      </c>
      <c r="C232" t="s">
        <v>1117</v>
      </c>
    </row>
    <row r="233" spans="1:3">
      <c r="A233" s="327" t="s">
        <v>1091</v>
      </c>
      <c r="C233" t="s">
        <v>1119</v>
      </c>
    </row>
    <row r="234" spans="1:3">
      <c r="A234" s="327"/>
    </row>
    <row r="235" spans="1:3">
      <c r="A235" s="327"/>
    </row>
    <row r="236" spans="1:3">
      <c r="A236" s="327"/>
    </row>
    <row r="237" spans="1:3">
      <c r="A237" s="327"/>
    </row>
    <row r="238" spans="1:3">
      <c r="A238" s="327" t="s">
        <v>1074</v>
      </c>
      <c r="B238" s="327" t="s">
        <v>1075</v>
      </c>
    </row>
    <row r="241" spans="1:1">
      <c r="A241" s="94" t="s">
        <v>1150</v>
      </c>
    </row>
    <row r="246" spans="1:1">
      <c r="A246" t="s">
        <v>825</v>
      </c>
    </row>
    <row r="296" spans="1:1">
      <c r="A296" s="94" t="s">
        <v>885</v>
      </c>
    </row>
    <row r="330" spans="1:2" ht="15" thickBot="1"/>
    <row r="331" spans="1:2">
      <c r="A331" s="341" t="s">
        <v>1000</v>
      </c>
      <c r="B331" s="342"/>
    </row>
    <row r="332" spans="1:2">
      <c r="A332" s="343" t="s">
        <v>992</v>
      </c>
      <c r="B332" s="344" t="s">
        <v>993</v>
      </c>
    </row>
    <row r="333" spans="1:2">
      <c r="A333" s="343" t="s">
        <v>994</v>
      </c>
      <c r="B333" s="344" t="s">
        <v>999</v>
      </c>
    </row>
    <row r="334" spans="1:2">
      <c r="A334" s="343" t="s">
        <v>995</v>
      </c>
      <c r="B334" s="344" t="s">
        <v>997</v>
      </c>
    </row>
    <row r="335" spans="1:2" ht="15" thickBot="1">
      <c r="A335" s="345" t="s">
        <v>996</v>
      </c>
      <c r="B335" s="346" t="s">
        <v>998</v>
      </c>
    </row>
    <row r="339" spans="1:15" ht="15" thickBot="1"/>
    <row r="340" spans="1:15">
      <c r="A340" s="341" t="s">
        <v>1001</v>
      </c>
      <c r="B340" s="342"/>
    </row>
    <row r="341" spans="1:15">
      <c r="A341" s="343" t="s">
        <v>1002</v>
      </c>
      <c r="B341" s="344" t="s">
        <v>1003</v>
      </c>
    </row>
    <row r="342" spans="1:15">
      <c r="A342" s="343" t="s">
        <v>1004</v>
      </c>
      <c r="B342" s="344" t="s">
        <v>1005</v>
      </c>
    </row>
    <row r="343" spans="1:15">
      <c r="A343" s="343" t="s">
        <v>1006</v>
      </c>
      <c r="B343" s="344" t="s">
        <v>1007</v>
      </c>
    </row>
    <row r="344" spans="1:15" ht="15" thickBot="1">
      <c r="A344" s="345"/>
      <c r="B344" s="346"/>
    </row>
    <row r="349" spans="1:15" ht="54.6" thickBot="1">
      <c r="A349" s="347" t="s">
        <v>1045</v>
      </c>
    </row>
    <row r="351" spans="1:15">
      <c r="A351" t="s">
        <v>1040</v>
      </c>
      <c r="B351" s="327" t="s">
        <v>1041</v>
      </c>
    </row>
    <row r="352" spans="1:15">
      <c r="A352" t="s">
        <v>1042</v>
      </c>
      <c r="B352" s="327">
        <v>2008</v>
      </c>
      <c r="C352">
        <v>2009</v>
      </c>
      <c r="D352">
        <v>2010</v>
      </c>
      <c r="E352">
        <v>2011</v>
      </c>
      <c r="F352">
        <v>2012</v>
      </c>
      <c r="G352">
        <v>2013</v>
      </c>
      <c r="H352">
        <v>2014</v>
      </c>
      <c r="I352">
        <v>2015</v>
      </c>
      <c r="J352">
        <v>2016</v>
      </c>
      <c r="K352">
        <v>2017</v>
      </c>
      <c r="L352">
        <v>2018</v>
      </c>
      <c r="M352">
        <v>2019</v>
      </c>
      <c r="N352">
        <v>2020</v>
      </c>
      <c r="O352" t="s">
        <v>1043</v>
      </c>
    </row>
    <row r="353" spans="1:15">
      <c r="A353" t="s">
        <v>13</v>
      </c>
      <c r="C353">
        <v>86000</v>
      </c>
      <c r="D353">
        <v>79000</v>
      </c>
      <c r="E353">
        <v>227000</v>
      </c>
      <c r="F353">
        <v>6400</v>
      </c>
      <c r="G353">
        <v>2500</v>
      </c>
      <c r="I353">
        <v>5600</v>
      </c>
      <c r="J353">
        <v>19000</v>
      </c>
      <c r="K353">
        <v>14000</v>
      </c>
      <c r="L353">
        <v>11000</v>
      </c>
      <c r="M353">
        <v>6700</v>
      </c>
      <c r="N353">
        <v>15000</v>
      </c>
      <c r="O353">
        <v>472200</v>
      </c>
    </row>
    <row r="354" spans="1:15">
      <c r="A354" t="s">
        <v>12</v>
      </c>
      <c r="C354">
        <v>870</v>
      </c>
      <c r="G354">
        <v>1200</v>
      </c>
      <c r="H354">
        <v>2000</v>
      </c>
      <c r="I354">
        <v>250</v>
      </c>
      <c r="K354">
        <v>2000</v>
      </c>
      <c r="L354">
        <v>1600</v>
      </c>
      <c r="N354">
        <v>780</v>
      </c>
      <c r="O354">
        <v>8700</v>
      </c>
    </row>
    <row r="355" spans="1:15">
      <c r="A355" t="s">
        <v>483</v>
      </c>
      <c r="F355">
        <v>11000</v>
      </c>
      <c r="H355">
        <v>12000</v>
      </c>
      <c r="K355">
        <v>94</v>
      </c>
      <c r="M355">
        <v>19000</v>
      </c>
      <c r="O355">
        <v>42094</v>
      </c>
    </row>
    <row r="356" spans="1:15">
      <c r="A356" t="s">
        <v>1044</v>
      </c>
      <c r="B356" s="327">
        <v>5100</v>
      </c>
      <c r="C356">
        <v>130</v>
      </c>
      <c r="D356">
        <v>98000</v>
      </c>
      <c r="E356">
        <v>12000</v>
      </c>
      <c r="F356">
        <v>23000</v>
      </c>
      <c r="G356">
        <v>3800</v>
      </c>
      <c r="H356">
        <v>24000</v>
      </c>
      <c r="I356">
        <v>106000</v>
      </c>
      <c r="J356">
        <v>130000</v>
      </c>
      <c r="K356">
        <v>27000</v>
      </c>
      <c r="L356">
        <v>81000</v>
      </c>
      <c r="M356">
        <v>233000</v>
      </c>
      <c r="N356">
        <v>279000</v>
      </c>
      <c r="O356">
        <v>1022030</v>
      </c>
    </row>
    <row r="357" spans="1:15">
      <c r="A357" t="s">
        <v>482</v>
      </c>
      <c r="L357">
        <v>110</v>
      </c>
      <c r="O357">
        <v>110</v>
      </c>
    </row>
    <row r="358" spans="1:15">
      <c r="A358" t="s">
        <v>11</v>
      </c>
      <c r="D358">
        <v>5000</v>
      </c>
      <c r="E358">
        <v>3400</v>
      </c>
      <c r="H358">
        <v>2600</v>
      </c>
      <c r="L358">
        <v>1400</v>
      </c>
      <c r="O358">
        <v>12400</v>
      </c>
    </row>
    <row r="359" spans="1:15">
      <c r="A359" t="s">
        <v>10</v>
      </c>
      <c r="B359" s="327">
        <v>194000</v>
      </c>
      <c r="C359">
        <v>8100</v>
      </c>
      <c r="D359">
        <v>38000</v>
      </c>
      <c r="E359">
        <v>26000</v>
      </c>
      <c r="F359">
        <v>268000</v>
      </c>
      <c r="G359">
        <v>20000</v>
      </c>
      <c r="H359">
        <v>2800</v>
      </c>
      <c r="I359">
        <v>87000</v>
      </c>
      <c r="J359">
        <v>51000</v>
      </c>
      <c r="K359">
        <v>248000</v>
      </c>
      <c r="L359">
        <v>75000</v>
      </c>
      <c r="M359">
        <v>5700</v>
      </c>
      <c r="N359">
        <v>23000</v>
      </c>
      <c r="O359">
        <v>1046600</v>
      </c>
    </row>
    <row r="360" spans="1:15">
      <c r="A360" t="s">
        <v>9</v>
      </c>
      <c r="C360">
        <v>21000</v>
      </c>
      <c r="E360">
        <v>25000</v>
      </c>
      <c r="F360">
        <v>6200</v>
      </c>
      <c r="G360">
        <v>33000</v>
      </c>
      <c r="H360">
        <v>600</v>
      </c>
      <c r="I360">
        <v>343000</v>
      </c>
      <c r="J360">
        <v>9500</v>
      </c>
      <c r="K360">
        <v>84000</v>
      </c>
      <c r="L360">
        <v>20000</v>
      </c>
      <c r="M360">
        <v>117000</v>
      </c>
      <c r="N360">
        <v>29000</v>
      </c>
      <c r="O360">
        <v>688300</v>
      </c>
    </row>
    <row r="361" spans="1:15">
      <c r="A361" t="s">
        <v>8</v>
      </c>
      <c r="I361">
        <v>1400</v>
      </c>
      <c r="J361">
        <v>300</v>
      </c>
      <c r="K361">
        <v>100</v>
      </c>
      <c r="L361">
        <v>3600</v>
      </c>
      <c r="M361">
        <v>1000</v>
      </c>
      <c r="N361">
        <v>110</v>
      </c>
      <c r="O361">
        <v>6510</v>
      </c>
    </row>
    <row r="362" spans="1:15">
      <c r="A362" t="s">
        <v>6</v>
      </c>
      <c r="B362" s="327">
        <v>143000</v>
      </c>
      <c r="C362">
        <v>7300</v>
      </c>
      <c r="D362">
        <v>130000</v>
      </c>
      <c r="E362">
        <v>22000</v>
      </c>
      <c r="F362">
        <v>10000</v>
      </c>
      <c r="G362">
        <v>186000</v>
      </c>
      <c r="H362">
        <v>21000</v>
      </c>
      <c r="I362">
        <v>61000</v>
      </c>
      <c r="J362">
        <v>7000</v>
      </c>
      <c r="K362">
        <v>170000</v>
      </c>
      <c r="L362">
        <v>31000</v>
      </c>
      <c r="M362">
        <v>506000</v>
      </c>
      <c r="N362">
        <v>25000</v>
      </c>
      <c r="O362">
        <v>1319300</v>
      </c>
    </row>
    <row r="363" spans="1:15">
      <c r="A363" t="s">
        <v>17</v>
      </c>
      <c r="C363">
        <v>55000</v>
      </c>
      <c r="D363">
        <v>11000</v>
      </c>
      <c r="E363">
        <v>60000</v>
      </c>
      <c r="F363">
        <v>400</v>
      </c>
      <c r="G363">
        <v>18000</v>
      </c>
      <c r="H363">
        <v>160</v>
      </c>
      <c r="I363">
        <v>8</v>
      </c>
      <c r="K363">
        <v>3400</v>
      </c>
      <c r="L363">
        <v>13</v>
      </c>
      <c r="M363">
        <v>2</v>
      </c>
      <c r="N363">
        <v>200</v>
      </c>
      <c r="O363">
        <v>148183</v>
      </c>
    </row>
    <row r="364" spans="1:15">
      <c r="A364" t="s">
        <v>4</v>
      </c>
      <c r="G364">
        <v>1100</v>
      </c>
      <c r="H364">
        <v>7</v>
      </c>
      <c r="J364">
        <v>20</v>
      </c>
      <c r="O364">
        <v>1127</v>
      </c>
    </row>
    <row r="365" spans="1:15">
      <c r="A365" t="s">
        <v>3</v>
      </c>
      <c r="B365" s="327">
        <v>3500</v>
      </c>
      <c r="C365">
        <v>20000</v>
      </c>
      <c r="D365">
        <v>6000</v>
      </c>
      <c r="E365">
        <v>52000</v>
      </c>
      <c r="F365">
        <v>2000</v>
      </c>
      <c r="G365">
        <v>18000</v>
      </c>
      <c r="H365">
        <v>3500</v>
      </c>
      <c r="I365">
        <v>14</v>
      </c>
      <c r="J365">
        <v>12000</v>
      </c>
      <c r="K365">
        <v>15000</v>
      </c>
      <c r="L365">
        <v>2100</v>
      </c>
      <c r="M365">
        <v>1700</v>
      </c>
      <c r="N365">
        <v>370</v>
      </c>
      <c r="O365">
        <v>136184</v>
      </c>
    </row>
    <row r="366" spans="1:15">
      <c r="A366" t="s">
        <v>431</v>
      </c>
      <c r="B366" s="327">
        <v>2400</v>
      </c>
      <c r="C366">
        <v>11000</v>
      </c>
      <c r="E366">
        <v>22000</v>
      </c>
      <c r="F366">
        <v>10000</v>
      </c>
      <c r="H366">
        <v>14000</v>
      </c>
      <c r="I366">
        <v>3500</v>
      </c>
      <c r="J366">
        <v>36000</v>
      </c>
      <c r="K366">
        <v>1900</v>
      </c>
      <c r="L366">
        <v>29000</v>
      </c>
      <c r="M366">
        <v>11000</v>
      </c>
      <c r="N366">
        <v>57000</v>
      </c>
      <c r="O366">
        <v>197800</v>
      </c>
    </row>
    <row r="367" spans="1:15">
      <c r="A367" t="s">
        <v>1</v>
      </c>
      <c r="B367" s="327">
        <v>5800</v>
      </c>
      <c r="C367">
        <v>54000</v>
      </c>
      <c r="D367">
        <v>150</v>
      </c>
      <c r="G367">
        <v>5500</v>
      </c>
      <c r="H367">
        <v>26000</v>
      </c>
      <c r="I367">
        <v>25</v>
      </c>
      <c r="K367">
        <v>2800</v>
      </c>
      <c r="L367">
        <v>21</v>
      </c>
      <c r="M367">
        <v>1300</v>
      </c>
      <c r="N367">
        <v>6000</v>
      </c>
      <c r="O367">
        <v>101596</v>
      </c>
    </row>
    <row r="368" spans="1:15">
      <c r="A368" t="s">
        <v>23</v>
      </c>
      <c r="G368">
        <v>44000</v>
      </c>
      <c r="H368">
        <v>23000</v>
      </c>
      <c r="I368">
        <v>800</v>
      </c>
      <c r="J368">
        <v>400</v>
      </c>
      <c r="K368">
        <v>10000</v>
      </c>
      <c r="L368">
        <v>1100</v>
      </c>
      <c r="M368">
        <v>52000</v>
      </c>
      <c r="N368">
        <v>380</v>
      </c>
      <c r="O368">
        <v>131680</v>
      </c>
    </row>
    <row r="369" spans="1:15">
      <c r="A369" t="s">
        <v>1043</v>
      </c>
      <c r="B369" s="327">
        <v>353800</v>
      </c>
      <c r="C369">
        <v>263400</v>
      </c>
      <c r="D369">
        <v>367150</v>
      </c>
      <c r="E369">
        <v>449400</v>
      </c>
      <c r="F369">
        <v>337000</v>
      </c>
      <c r="G369">
        <v>333100</v>
      </c>
      <c r="H369">
        <v>131667</v>
      </c>
      <c r="I369">
        <v>608597</v>
      </c>
      <c r="J369">
        <v>265220</v>
      </c>
      <c r="K369">
        <v>578294</v>
      </c>
      <c r="L369">
        <v>256944</v>
      </c>
      <c r="M369">
        <v>954402</v>
      </c>
      <c r="N369">
        <v>435840</v>
      </c>
      <c r="O369">
        <v>5334814</v>
      </c>
    </row>
    <row r="379" spans="1:15">
      <c r="A379" t="s">
        <v>1062</v>
      </c>
    </row>
    <row r="383" spans="1:15">
      <c r="A383" t="s">
        <v>2210</v>
      </c>
    </row>
    <row r="384" spans="1:15">
      <c r="A384" t="s">
        <v>2211</v>
      </c>
      <c r="B384" s="327" t="s">
        <v>2212</v>
      </c>
    </row>
    <row r="385" spans="1:3">
      <c r="A385" t="s">
        <v>12</v>
      </c>
    </row>
    <row r="386" spans="1:3">
      <c r="A386" t="s">
        <v>483</v>
      </c>
    </row>
    <row r="387" spans="1:3">
      <c r="A387" t="s">
        <v>430</v>
      </c>
    </row>
    <row r="388" spans="1:3">
      <c r="A388" t="s">
        <v>482</v>
      </c>
    </row>
    <row r="389" spans="1:3">
      <c r="A389" t="s">
        <v>11</v>
      </c>
      <c r="B389" s="327" t="s">
        <v>2213</v>
      </c>
    </row>
    <row r="390" spans="1:3">
      <c r="A390" t="s">
        <v>10</v>
      </c>
      <c r="B390" s="327" t="s">
        <v>2212</v>
      </c>
    </row>
    <row r="391" spans="1:3">
      <c r="A391" t="s">
        <v>9</v>
      </c>
    </row>
    <row r="392" spans="1:3">
      <c r="A392" t="s">
        <v>8</v>
      </c>
      <c r="B392" s="327" t="s">
        <v>2212</v>
      </c>
    </row>
    <row r="393" spans="1:3">
      <c r="A393" t="s">
        <v>6</v>
      </c>
      <c r="B393" s="327" t="s">
        <v>2212</v>
      </c>
    </row>
    <row r="394" spans="1:3">
      <c r="A394" t="s">
        <v>17</v>
      </c>
      <c r="B394" s="327" t="s">
        <v>2212</v>
      </c>
    </row>
    <row r="395" spans="1:3">
      <c r="A395" t="s">
        <v>4</v>
      </c>
      <c r="B395" s="327" t="s">
        <v>2212</v>
      </c>
    </row>
    <row r="396" spans="1:3">
      <c r="A396" t="s">
        <v>3</v>
      </c>
      <c r="B396" s="327" t="s">
        <v>2212</v>
      </c>
    </row>
    <row r="397" spans="1:3">
      <c r="A397" t="s">
        <v>431</v>
      </c>
      <c r="B397" s="327" t="s">
        <v>2212</v>
      </c>
    </row>
    <row r="398" spans="1:3">
      <c r="A398" t="s">
        <v>1</v>
      </c>
      <c r="B398" s="327" t="s">
        <v>2212</v>
      </c>
    </row>
    <row r="399" spans="1:3">
      <c r="A399" t="s">
        <v>23</v>
      </c>
      <c r="B399" s="327" t="s">
        <v>2212</v>
      </c>
      <c r="C399" s="8" t="s">
        <v>2220</v>
      </c>
    </row>
    <row r="402" spans="1:7">
      <c r="A402" s="94" t="s">
        <v>839</v>
      </c>
    </row>
    <row r="404" spans="1:7">
      <c r="A404" s="355" t="s">
        <v>422</v>
      </c>
      <c r="B404"/>
      <c r="E404" t="s">
        <v>2282</v>
      </c>
    </row>
    <row r="405" spans="1:7">
      <c r="A405" s="356" t="s">
        <v>889</v>
      </c>
      <c r="B405" t="s">
        <v>2506</v>
      </c>
      <c r="C405">
        <v>2.1</v>
      </c>
      <c r="E405">
        <v>2.1</v>
      </c>
      <c r="G405" t="s">
        <v>2283</v>
      </c>
    </row>
    <row r="406" spans="1:7">
      <c r="A406" s="374" t="s">
        <v>890</v>
      </c>
      <c r="B406"/>
    </row>
    <row r="407" spans="1:7">
      <c r="A407" s="374" t="s">
        <v>891</v>
      </c>
      <c r="B407"/>
    </row>
    <row r="408" spans="1:7">
      <c r="A408" s="356" t="s">
        <v>892</v>
      </c>
      <c r="B408"/>
      <c r="C408" t="s">
        <v>2245</v>
      </c>
      <c r="E408">
        <v>2.2999999999999998</v>
      </c>
    </row>
    <row r="409" spans="1:7">
      <c r="A409" s="374" t="s">
        <v>890</v>
      </c>
      <c r="B409"/>
    </row>
    <row r="410" spans="1:7">
      <c r="A410" s="374" t="s">
        <v>891</v>
      </c>
      <c r="B410"/>
    </row>
    <row r="411" spans="1:7">
      <c r="A411" s="356" t="s">
        <v>893</v>
      </c>
      <c r="B411"/>
      <c r="E411">
        <v>2.1</v>
      </c>
    </row>
    <row r="412" spans="1:7">
      <c r="A412" s="374" t="s">
        <v>894</v>
      </c>
      <c r="B412"/>
    </row>
    <row r="413" spans="1:7">
      <c r="A413" s="356" t="s">
        <v>2221</v>
      </c>
      <c r="B413" t="s">
        <v>2506</v>
      </c>
      <c r="C413">
        <v>2.5</v>
      </c>
      <c r="E413">
        <v>2.6</v>
      </c>
    </row>
    <row r="414" spans="1:7">
      <c r="A414" s="374" t="s">
        <v>894</v>
      </c>
      <c r="B414"/>
      <c r="C414" t="s">
        <v>2244</v>
      </c>
      <c r="E414">
        <v>2.7</v>
      </c>
    </row>
    <row r="415" spans="1:7">
      <c r="A415" s="356" t="s">
        <v>2222</v>
      </c>
      <c r="B415"/>
      <c r="C415">
        <v>2.6</v>
      </c>
      <c r="E415">
        <v>2.8</v>
      </c>
    </row>
    <row r="416" spans="1:7">
      <c r="A416" s="374" t="s">
        <v>894</v>
      </c>
      <c r="B416"/>
      <c r="C416" t="s">
        <v>2246</v>
      </c>
      <c r="E416">
        <v>2.9</v>
      </c>
    </row>
    <row r="417" spans="1:5">
      <c r="A417" s="356" t="s">
        <v>895</v>
      </c>
      <c r="B417" t="s">
        <v>2506</v>
      </c>
      <c r="E417" s="380" t="s">
        <v>2285</v>
      </c>
    </row>
    <row r="418" spans="1:5">
      <c r="A418" s="374" t="s">
        <v>896</v>
      </c>
      <c r="B418"/>
    </row>
    <row r="419" spans="1:5">
      <c r="A419" s="374" t="s">
        <v>897</v>
      </c>
      <c r="B419"/>
    </row>
    <row r="420" spans="1:5">
      <c r="A420" s="356" t="s">
        <v>898</v>
      </c>
      <c r="B420" t="s">
        <v>2506</v>
      </c>
      <c r="C420">
        <v>2.8</v>
      </c>
      <c r="E420">
        <v>2.12</v>
      </c>
    </row>
    <row r="421" spans="1:5">
      <c r="A421" s="356" t="s">
        <v>899</v>
      </c>
      <c r="B421" t="s">
        <v>2506</v>
      </c>
      <c r="E421">
        <v>2.13</v>
      </c>
    </row>
    <row r="422" spans="1:5">
      <c r="A422" s="356" t="s">
        <v>900</v>
      </c>
      <c r="B422" t="s">
        <v>2506</v>
      </c>
      <c r="C422">
        <v>2.9</v>
      </c>
      <c r="E422">
        <v>2.14</v>
      </c>
    </row>
    <row r="423" spans="1:5">
      <c r="A423" s="375" t="s">
        <v>901</v>
      </c>
      <c r="B423" t="s">
        <v>2506</v>
      </c>
    </row>
    <row r="424" spans="1:5">
      <c r="A424" s="376" t="s">
        <v>2223</v>
      </c>
      <c r="B424"/>
    </row>
    <row r="425" spans="1:5">
      <c r="A425" s="376" t="s">
        <v>2224</v>
      </c>
      <c r="B425"/>
    </row>
    <row r="426" spans="1:5">
      <c r="A426" s="376" t="s">
        <v>2225</v>
      </c>
      <c r="B426"/>
    </row>
    <row r="427" spans="1:5">
      <c r="A427" s="376" t="s">
        <v>2226</v>
      </c>
      <c r="B427"/>
    </row>
    <row r="428" spans="1:5">
      <c r="A428" s="376" t="s">
        <v>2227</v>
      </c>
      <c r="B428"/>
    </row>
    <row r="429" spans="1:5">
      <c r="A429" s="376" t="s">
        <v>2228</v>
      </c>
      <c r="B429"/>
    </row>
    <row r="430" spans="1:5">
      <c r="A430" s="376" t="s">
        <v>2229</v>
      </c>
      <c r="B430"/>
    </row>
    <row r="431" spans="1:5">
      <c r="A431" s="376" t="s">
        <v>2230</v>
      </c>
      <c r="B431"/>
    </row>
    <row r="432" spans="1:5">
      <c r="A432" s="376" t="s">
        <v>2231</v>
      </c>
      <c r="B432"/>
    </row>
    <row r="433" spans="1:1" customFormat="1">
      <c r="A433" s="376" t="s">
        <v>2232</v>
      </c>
    </row>
    <row r="434" spans="1:1" customFormat="1">
      <c r="A434" s="375" t="s">
        <v>902</v>
      </c>
    </row>
    <row r="435" spans="1:1" customFormat="1">
      <c r="A435" s="376" t="s">
        <v>903</v>
      </c>
    </row>
    <row r="436" spans="1:1" customFormat="1">
      <c r="A436" s="376" t="s">
        <v>904</v>
      </c>
    </row>
    <row r="437" spans="1:1" customFormat="1">
      <c r="A437" s="376" t="s">
        <v>905</v>
      </c>
    </row>
    <row r="438" spans="1:1" customFormat="1">
      <c r="A438" s="376" t="s">
        <v>906</v>
      </c>
    </row>
    <row r="439" spans="1:1" customFormat="1">
      <c r="A439" s="376" t="s">
        <v>907</v>
      </c>
    </row>
    <row r="440" spans="1:1" customFormat="1">
      <c r="A440" s="376" t="s">
        <v>908</v>
      </c>
    </row>
    <row r="441" spans="1:1" customFormat="1">
      <c r="A441" s="356" t="s">
        <v>909</v>
      </c>
    </row>
    <row r="442" spans="1:1" customFormat="1">
      <c r="A442" s="374" t="s">
        <v>910</v>
      </c>
    </row>
    <row r="443" spans="1:1" customFormat="1">
      <c r="A443" s="374" t="s">
        <v>911</v>
      </c>
    </row>
    <row r="444" spans="1:1" customFormat="1">
      <c r="A444" s="374" t="s">
        <v>912</v>
      </c>
    </row>
    <row r="445" spans="1:1" customFormat="1">
      <c r="A445" s="374" t="s">
        <v>913</v>
      </c>
    </row>
    <row r="446" spans="1:1" customFormat="1">
      <c r="A446" s="374" t="s">
        <v>914</v>
      </c>
    </row>
    <row r="447" spans="1:1" customFormat="1">
      <c r="A447" s="374" t="s">
        <v>915</v>
      </c>
    </row>
    <row r="448" spans="1:1" customFormat="1">
      <c r="A448" s="374" t="s">
        <v>916</v>
      </c>
    </row>
    <row r="449" spans="1:1" customFormat="1">
      <c r="A449" s="374" t="s">
        <v>917</v>
      </c>
    </row>
    <row r="450" spans="1:1" customFormat="1">
      <c r="A450" s="374" t="s">
        <v>918</v>
      </c>
    </row>
    <row r="451" spans="1:1" customFormat="1">
      <c r="A451" s="374" t="s">
        <v>919</v>
      </c>
    </row>
    <row r="452" spans="1:1" customFormat="1">
      <c r="A452" s="374" t="s">
        <v>920</v>
      </c>
    </row>
    <row r="453" spans="1:1" customFormat="1">
      <c r="A453" s="374" t="s">
        <v>921</v>
      </c>
    </row>
    <row r="454" spans="1:1" customFormat="1">
      <c r="A454" s="375" t="s">
        <v>922</v>
      </c>
    </row>
    <row r="455" spans="1:1" customFormat="1">
      <c r="A455" s="376" t="s">
        <v>2233</v>
      </c>
    </row>
    <row r="456" spans="1:1" customFormat="1">
      <c r="A456" s="376" t="s">
        <v>2234</v>
      </c>
    </row>
    <row r="457" spans="1:1" customFormat="1">
      <c r="A457" s="376" t="s">
        <v>2235</v>
      </c>
    </row>
    <row r="458" spans="1:1" customFormat="1">
      <c r="A458" s="376" t="s">
        <v>2236</v>
      </c>
    </row>
    <row r="459" spans="1:1" customFormat="1">
      <c r="A459" s="376" t="s">
        <v>2237</v>
      </c>
    </row>
    <row r="460" spans="1:1" customFormat="1">
      <c r="A460" s="376" t="s">
        <v>2238</v>
      </c>
    </row>
    <row r="461" spans="1:1" customFormat="1">
      <c r="A461" s="376" t="s">
        <v>2239</v>
      </c>
    </row>
    <row r="462" spans="1:1" customFormat="1">
      <c r="A462" s="376" t="s">
        <v>2240</v>
      </c>
    </row>
    <row r="463" spans="1:1" customFormat="1">
      <c r="A463" s="376" t="s">
        <v>2241</v>
      </c>
    </row>
    <row r="464" spans="1:1" customFormat="1">
      <c r="A464" s="376" t="s">
        <v>2242</v>
      </c>
    </row>
    <row r="465" spans="1:5">
      <c r="A465" s="356" t="s">
        <v>2243</v>
      </c>
      <c r="B465"/>
    </row>
    <row r="466" spans="1:5">
      <c r="A466" s="356" t="s">
        <v>923</v>
      </c>
      <c r="B466"/>
    </row>
    <row r="467" spans="1:5">
      <c r="A467" s="356" t="s">
        <v>924</v>
      </c>
      <c r="B467"/>
      <c r="C467">
        <v>2.12</v>
      </c>
      <c r="E467">
        <v>2.16</v>
      </c>
    </row>
    <row r="468" spans="1:5">
      <c r="A468" s="356" t="s">
        <v>925</v>
      </c>
      <c r="B468"/>
      <c r="C468">
        <v>2.13</v>
      </c>
      <c r="E468">
        <v>2.17</v>
      </c>
    </row>
    <row r="469" spans="1:5">
      <c r="A469" s="356" t="s">
        <v>926</v>
      </c>
      <c r="B469"/>
    </row>
    <row r="470" spans="1:5">
      <c r="A470" s="356" t="s">
        <v>927</v>
      </c>
      <c r="B470"/>
      <c r="C470">
        <v>2.14</v>
      </c>
      <c r="E470">
        <v>2.1800000000000002</v>
      </c>
    </row>
    <row r="471" spans="1:5">
      <c r="A471" s="377" t="s">
        <v>928</v>
      </c>
      <c r="B471" t="s">
        <v>2506</v>
      </c>
      <c r="C471">
        <v>2.2999999999999998</v>
      </c>
      <c r="E471">
        <v>2.4</v>
      </c>
    </row>
    <row r="472" spans="1:5">
      <c r="A472" s="378" t="s">
        <v>508</v>
      </c>
      <c r="B472"/>
      <c r="C472">
        <v>2.2999999999999998</v>
      </c>
      <c r="E472">
        <v>2.4</v>
      </c>
    </row>
    <row r="473" spans="1:5">
      <c r="A473" s="378" t="s">
        <v>509</v>
      </c>
      <c r="B473"/>
      <c r="C473">
        <v>2.2999999999999998</v>
      </c>
      <c r="E473">
        <v>2.4</v>
      </c>
    </row>
    <row r="474" spans="1:5">
      <c r="A474" s="377" t="s">
        <v>929</v>
      </c>
      <c r="B474" t="s">
        <v>2506</v>
      </c>
      <c r="C474">
        <v>2.4</v>
      </c>
      <c r="E474">
        <v>2.5</v>
      </c>
    </row>
    <row r="475" spans="1:5">
      <c r="A475" s="378" t="s">
        <v>510</v>
      </c>
      <c r="B475"/>
      <c r="C475">
        <v>2.4</v>
      </c>
      <c r="E475">
        <v>2.5</v>
      </c>
    </row>
    <row r="476" spans="1:5">
      <c r="A476" s="378" t="s">
        <v>511</v>
      </c>
      <c r="B476"/>
      <c r="C476">
        <v>2.4</v>
      </c>
      <c r="E476">
        <v>2.5</v>
      </c>
    </row>
    <row r="477" spans="1:5">
      <c r="A477" s="378" t="s">
        <v>512</v>
      </c>
      <c r="B477"/>
      <c r="C477">
        <v>2.4</v>
      </c>
      <c r="E477">
        <v>2.5</v>
      </c>
    </row>
    <row r="478" spans="1:5">
      <c r="A478" s="377" t="s">
        <v>930</v>
      </c>
      <c r="B478"/>
      <c r="C478">
        <v>2.15</v>
      </c>
      <c r="E478">
        <v>2.19</v>
      </c>
    </row>
    <row r="479" spans="1:5">
      <c r="B479"/>
    </row>
    <row r="480" spans="1:5">
      <c r="A480" t="s">
        <v>2284</v>
      </c>
      <c r="B480"/>
      <c r="E480">
        <v>2.15</v>
      </c>
    </row>
    <row r="481" spans="1:4">
      <c r="A481" t="s">
        <v>2485</v>
      </c>
    </row>
    <row r="483" spans="1:4">
      <c r="A483" s="394" t="s">
        <v>826</v>
      </c>
    </row>
    <row r="485" spans="1:4">
      <c r="A485" s="355" t="s">
        <v>422</v>
      </c>
    </row>
    <row r="486" spans="1:4">
      <c r="A486" s="391" t="s">
        <v>853</v>
      </c>
      <c r="D486" t="s">
        <v>2286</v>
      </c>
    </row>
    <row r="487" spans="1:4">
      <c r="A487" s="391" t="s">
        <v>854</v>
      </c>
      <c r="D487" t="s">
        <v>2287</v>
      </c>
    </row>
    <row r="488" spans="1:4">
      <c r="A488" s="391" t="s">
        <v>855</v>
      </c>
      <c r="D488" t="s">
        <v>2288</v>
      </c>
    </row>
    <row r="489" spans="1:4">
      <c r="A489" s="391" t="s">
        <v>856</v>
      </c>
      <c r="D489" t="s">
        <v>2289</v>
      </c>
    </row>
    <row r="490" spans="1:4">
      <c r="A490" s="391" t="s">
        <v>857</v>
      </c>
      <c r="D490" t="s">
        <v>2291</v>
      </c>
    </row>
    <row r="491" spans="1:4">
      <c r="A491" s="391" t="s">
        <v>858</v>
      </c>
      <c r="D491" t="s">
        <v>2292</v>
      </c>
    </row>
    <row r="492" spans="1:4">
      <c r="A492" s="391" t="s">
        <v>859</v>
      </c>
      <c r="D492" t="s">
        <v>2294</v>
      </c>
    </row>
    <row r="493" spans="1:4">
      <c r="A493" s="391" t="s">
        <v>861</v>
      </c>
      <c r="D493" t="s">
        <v>2296</v>
      </c>
    </row>
    <row r="494" spans="1:4">
      <c r="A494" s="391" t="s">
        <v>862</v>
      </c>
      <c r="D494" t="s">
        <v>2299</v>
      </c>
    </row>
    <row r="495" spans="1:4">
      <c r="A495" s="391" t="s">
        <v>863</v>
      </c>
      <c r="D495" t="s">
        <v>2301</v>
      </c>
    </row>
    <row r="496" spans="1:4">
      <c r="A496" s="391" t="s">
        <v>864</v>
      </c>
      <c r="D496" t="s">
        <v>2304</v>
      </c>
    </row>
    <row r="497" spans="1:4">
      <c r="A497" s="392" t="s">
        <v>865</v>
      </c>
      <c r="D497" t="s">
        <v>2304</v>
      </c>
    </row>
    <row r="498" spans="1:4">
      <c r="A498" s="392" t="s">
        <v>866</v>
      </c>
      <c r="D498" t="s">
        <v>2304</v>
      </c>
    </row>
    <row r="499" spans="1:4">
      <c r="A499" s="391" t="s">
        <v>867</v>
      </c>
      <c r="D499" t="s">
        <v>2305</v>
      </c>
    </row>
    <row r="500" spans="1:4">
      <c r="A500" s="392" t="s">
        <v>865</v>
      </c>
    </row>
    <row r="501" spans="1:4">
      <c r="A501" s="392" t="s">
        <v>866</v>
      </c>
    </row>
    <row r="502" spans="1:4">
      <c r="A502" s="391" t="s">
        <v>868</v>
      </c>
      <c r="D502" t="s">
        <v>2306</v>
      </c>
    </row>
    <row r="503" spans="1:4">
      <c r="A503" s="392" t="s">
        <v>865</v>
      </c>
    </row>
    <row r="504" spans="1:4">
      <c r="A504" s="392" t="s">
        <v>866</v>
      </c>
    </row>
    <row r="505" spans="1:4">
      <c r="A505" s="391" t="s">
        <v>869</v>
      </c>
      <c r="D505" t="s">
        <v>2307</v>
      </c>
    </row>
    <row r="506" spans="1:4">
      <c r="A506" s="391" t="s">
        <v>870</v>
      </c>
      <c r="D506" t="s">
        <v>2308</v>
      </c>
    </row>
    <row r="507" spans="1:4">
      <c r="A507" s="391" t="s">
        <v>871</v>
      </c>
      <c r="D507" t="s">
        <v>2309</v>
      </c>
    </row>
    <row r="508" spans="1:4">
      <c r="A508" s="391" t="s">
        <v>872</v>
      </c>
      <c r="D508" t="s">
        <v>2310</v>
      </c>
    </row>
    <row r="509" spans="1:4">
      <c r="A509" s="391" t="s">
        <v>873</v>
      </c>
      <c r="D509" t="s">
        <v>2311</v>
      </c>
    </row>
    <row r="510" spans="1:4">
      <c r="A510" s="393" t="s">
        <v>874</v>
      </c>
    </row>
    <row r="511" spans="1:4">
      <c r="A511" s="393" t="s">
        <v>875</v>
      </c>
    </row>
    <row r="512" spans="1:4">
      <c r="A512" s="393" t="s">
        <v>876</v>
      </c>
      <c r="D512" t="s">
        <v>2312</v>
      </c>
    </row>
    <row r="513" spans="1:4">
      <c r="A513" s="393" t="s">
        <v>877</v>
      </c>
    </row>
    <row r="514" spans="1:4">
      <c r="A514" s="393" t="s">
        <v>878</v>
      </c>
    </row>
    <row r="519" spans="1:4">
      <c r="A519" s="394" t="s">
        <v>1063</v>
      </c>
    </row>
    <row r="521" spans="1:4">
      <c r="A521" s="391" t="s">
        <v>959</v>
      </c>
      <c r="D521" t="s">
        <v>2324</v>
      </c>
    </row>
    <row r="522" spans="1:4">
      <c r="A522" s="391" t="s">
        <v>960</v>
      </c>
      <c r="D522" t="s">
        <v>2325</v>
      </c>
    </row>
    <row r="523" spans="1:4">
      <c r="A523" s="391" t="s">
        <v>961</v>
      </c>
      <c r="D523" t="s">
        <v>2326</v>
      </c>
    </row>
    <row r="524" spans="1:4">
      <c r="A524" s="396" t="s">
        <v>890</v>
      </c>
    </row>
    <row r="525" spans="1:4">
      <c r="A525" s="396" t="s">
        <v>891</v>
      </c>
    </row>
    <row r="526" spans="1:4">
      <c r="A526" s="391" t="s">
        <v>962</v>
      </c>
      <c r="D526" t="s">
        <v>2327</v>
      </c>
    </row>
    <row r="527" spans="1:4">
      <c r="A527" s="391" t="s">
        <v>963</v>
      </c>
      <c r="D527" t="s">
        <v>2328</v>
      </c>
    </row>
    <row r="528" spans="1:4">
      <c r="A528" s="391" t="s">
        <v>964</v>
      </c>
      <c r="D528" t="s">
        <v>2329</v>
      </c>
    </row>
    <row r="529" spans="1:4">
      <c r="A529" s="397" t="s">
        <v>965</v>
      </c>
      <c r="D529" t="s">
        <v>2333</v>
      </c>
    </row>
    <row r="530" spans="1:4">
      <c r="A530" s="397" t="s">
        <v>966</v>
      </c>
      <c r="D530" t="s">
        <v>2334</v>
      </c>
    </row>
    <row r="531" spans="1:4">
      <c r="A531" s="391" t="s">
        <v>2315</v>
      </c>
      <c r="D531" t="s">
        <v>2335</v>
      </c>
    </row>
    <row r="532" spans="1:4">
      <c r="A532" s="391" t="s">
        <v>967</v>
      </c>
      <c r="D532" t="s">
        <v>2336</v>
      </c>
    </row>
    <row r="533" spans="1:4">
      <c r="A533" s="391" t="s">
        <v>968</v>
      </c>
      <c r="D533" t="s">
        <v>2337</v>
      </c>
    </row>
    <row r="534" spans="1:4">
      <c r="A534" s="396" t="s">
        <v>890</v>
      </c>
    </row>
    <row r="535" spans="1:4">
      <c r="A535" s="396" t="s">
        <v>891</v>
      </c>
    </row>
    <row r="536" spans="1:4">
      <c r="A536" s="393" t="s">
        <v>969</v>
      </c>
      <c r="D536" t="s">
        <v>2339</v>
      </c>
    </row>
    <row r="537" spans="1:4">
      <c r="A537" s="393" t="s">
        <v>970</v>
      </c>
      <c r="D537" t="s">
        <v>2342</v>
      </c>
    </row>
    <row r="538" spans="1:4">
      <c r="A538" s="398" t="s">
        <v>2316</v>
      </c>
    </row>
    <row r="539" spans="1:4">
      <c r="A539" s="398" t="s">
        <v>971</v>
      </c>
      <c r="D539" t="s">
        <v>2344</v>
      </c>
    </row>
    <row r="540" spans="1:4">
      <c r="A540" s="399" t="s">
        <v>972</v>
      </c>
    </row>
    <row r="541" spans="1:4">
      <c r="A541" s="393" t="s">
        <v>2317</v>
      </c>
      <c r="D541" t="s">
        <v>2345</v>
      </c>
    </row>
    <row r="542" spans="1:4">
      <c r="A542" s="393" t="s">
        <v>2318</v>
      </c>
    </row>
    <row r="543" spans="1:4">
      <c r="A543" s="393" t="s">
        <v>973</v>
      </c>
    </row>
    <row r="544" spans="1:4">
      <c r="A544" s="393" t="s">
        <v>974</v>
      </c>
    </row>
    <row r="545" spans="1:4">
      <c r="A545" s="393" t="s">
        <v>975</v>
      </c>
    </row>
    <row r="546" spans="1:4">
      <c r="A546" s="393" t="s">
        <v>976</v>
      </c>
      <c r="D546" t="s">
        <v>2348</v>
      </c>
    </row>
    <row r="547" spans="1:4">
      <c r="A547" s="396" t="s">
        <v>977</v>
      </c>
      <c r="D547" t="s">
        <v>2348</v>
      </c>
    </row>
    <row r="548" spans="1:4">
      <c r="A548" s="396" t="s">
        <v>978</v>
      </c>
      <c r="D548" t="s">
        <v>2348</v>
      </c>
    </row>
    <row r="549" spans="1:4">
      <c r="A549" s="393" t="s">
        <v>979</v>
      </c>
    </row>
    <row r="550" spans="1:4">
      <c r="A550" s="393" t="s">
        <v>980</v>
      </c>
    </row>
    <row r="551" spans="1:4">
      <c r="A551" s="393" t="s">
        <v>981</v>
      </c>
      <c r="D551" t="s">
        <v>2349</v>
      </c>
    </row>
    <row r="552" spans="1:4">
      <c r="A552" s="393" t="s">
        <v>982</v>
      </c>
    </row>
    <row r="553" spans="1:4">
      <c r="A553" s="393" t="s">
        <v>2319</v>
      </c>
    </row>
    <row r="554" spans="1:4">
      <c r="A554" s="396" t="s">
        <v>890</v>
      </c>
    </row>
    <row r="555" spans="1:4">
      <c r="A555" s="396" t="s">
        <v>891</v>
      </c>
    </row>
    <row r="556" spans="1:4">
      <c r="A556" s="393" t="s">
        <v>983</v>
      </c>
      <c r="D556" t="s">
        <v>2354</v>
      </c>
    </row>
    <row r="557" spans="1:4">
      <c r="A557" s="393" t="s">
        <v>2320</v>
      </c>
      <c r="D557" t="s">
        <v>2365</v>
      </c>
    </row>
    <row r="558" spans="1:4">
      <c r="A558" s="393" t="s">
        <v>2321</v>
      </c>
      <c r="D558" t="s">
        <v>2366</v>
      </c>
    </row>
    <row r="559" spans="1:4">
      <c r="A559" s="393" t="s">
        <v>984</v>
      </c>
      <c r="D559" t="s">
        <v>2367</v>
      </c>
    </row>
    <row r="560" spans="1:4">
      <c r="A560" s="393" t="s">
        <v>2322</v>
      </c>
      <c r="D560" t="s">
        <v>2368</v>
      </c>
    </row>
    <row r="561" spans="1:4">
      <c r="A561" s="393" t="s">
        <v>985</v>
      </c>
      <c r="D561" t="s">
        <v>2369</v>
      </c>
    </row>
    <row r="562" spans="1:4">
      <c r="A562" s="393" t="s">
        <v>2323</v>
      </c>
      <c r="D562" t="s">
        <v>2370</v>
      </c>
    </row>
    <row r="563" spans="1:4">
      <c r="A563" s="393" t="s">
        <v>986</v>
      </c>
      <c r="D563" t="s">
        <v>2371</v>
      </c>
    </row>
    <row r="564" spans="1:4">
      <c r="A564" s="393" t="s">
        <v>987</v>
      </c>
      <c r="D564" t="s">
        <v>2372</v>
      </c>
    </row>
    <row r="565" spans="1:4">
      <c r="A565" s="393" t="s">
        <v>988</v>
      </c>
      <c r="D565" t="s">
        <v>2373</v>
      </c>
    </row>
    <row r="568" spans="1:4">
      <c r="A568" t="s">
        <v>2351</v>
      </c>
      <c r="D568" t="s">
        <v>2352</v>
      </c>
    </row>
    <row r="571" spans="1:4">
      <c r="A571" s="405" t="s">
        <v>719</v>
      </c>
    </row>
    <row r="573" spans="1:4">
      <c r="A573" s="355" t="s">
        <v>422</v>
      </c>
    </row>
    <row r="574" spans="1:4">
      <c r="A574" s="401" t="s">
        <v>2376</v>
      </c>
      <c r="D574" t="s">
        <v>2443</v>
      </c>
    </row>
    <row r="575" spans="1:4">
      <c r="A575" s="391" t="s">
        <v>2377</v>
      </c>
    </row>
    <row r="576" spans="1:4">
      <c r="A576" s="391" t="s">
        <v>2378</v>
      </c>
    </row>
    <row r="577" spans="1:4">
      <c r="A577" s="391" t="s">
        <v>2379</v>
      </c>
    </row>
    <row r="578" spans="1:4">
      <c r="A578" s="391" t="s">
        <v>2380</v>
      </c>
    </row>
    <row r="579" spans="1:4">
      <c r="A579" s="391" t="s">
        <v>2381</v>
      </c>
    </row>
    <row r="580" spans="1:4">
      <c r="A580" s="401" t="s">
        <v>2382</v>
      </c>
    </row>
    <row r="581" spans="1:4">
      <c r="A581" s="391" t="s">
        <v>2383</v>
      </c>
    </row>
    <row r="582" spans="1:4">
      <c r="A582" s="391" t="s">
        <v>2384</v>
      </c>
    </row>
    <row r="583" spans="1:4">
      <c r="A583" s="402" t="s">
        <v>2385</v>
      </c>
    </row>
    <row r="584" spans="1:4">
      <c r="A584" s="403" t="s">
        <v>2386</v>
      </c>
    </row>
    <row r="585" spans="1:4">
      <c r="A585" s="403" t="s">
        <v>2387</v>
      </c>
    </row>
    <row r="586" spans="1:4">
      <c r="A586" s="401" t="s">
        <v>2388</v>
      </c>
      <c r="D586" t="s">
        <v>2444</v>
      </c>
    </row>
    <row r="587" spans="1:4">
      <c r="A587" s="391" t="s">
        <v>2389</v>
      </c>
    </row>
    <row r="588" spans="1:4">
      <c r="A588" s="391" t="s">
        <v>2390</v>
      </c>
    </row>
    <row r="589" spans="1:4">
      <c r="A589" s="391" t="s">
        <v>2391</v>
      </c>
    </row>
    <row r="590" spans="1:4">
      <c r="A590" s="391" t="s">
        <v>2392</v>
      </c>
    </row>
    <row r="591" spans="1:4">
      <c r="A591" s="391" t="s">
        <v>2393</v>
      </c>
    </row>
    <row r="592" spans="1:4">
      <c r="A592" s="391" t="s">
        <v>2394</v>
      </c>
    </row>
    <row r="593" spans="1:4">
      <c r="A593" s="391" t="s">
        <v>2395</v>
      </c>
      <c r="D593" t="s">
        <v>2442</v>
      </c>
    </row>
    <row r="594" spans="1:4">
      <c r="A594" s="401" t="s">
        <v>2396</v>
      </c>
      <c r="D594" t="s">
        <v>2468</v>
      </c>
    </row>
    <row r="595" spans="1:4">
      <c r="A595" s="391" t="s">
        <v>2397</v>
      </c>
    </row>
    <row r="596" spans="1:4">
      <c r="A596" s="391" t="s">
        <v>2398</v>
      </c>
      <c r="D596" t="s">
        <v>2469</v>
      </c>
    </row>
    <row r="597" spans="1:4">
      <c r="A597" s="391" t="s">
        <v>2399</v>
      </c>
    </row>
    <row r="598" spans="1:4">
      <c r="A598" s="391" t="s">
        <v>2400</v>
      </c>
      <c r="D598" t="s">
        <v>2470</v>
      </c>
    </row>
    <row r="599" spans="1:4">
      <c r="A599" s="401" t="s">
        <v>2401</v>
      </c>
      <c r="D599" t="s">
        <v>2464</v>
      </c>
    </row>
    <row r="600" spans="1:4">
      <c r="A600" s="391" t="s">
        <v>2259</v>
      </c>
      <c r="D600" t="s">
        <v>2464</v>
      </c>
    </row>
    <row r="601" spans="1:4">
      <c r="A601" s="391" t="s">
        <v>2260</v>
      </c>
      <c r="D601" t="s">
        <v>2464</v>
      </c>
    </row>
    <row r="602" spans="1:4">
      <c r="A602" s="391" t="s">
        <v>2402</v>
      </c>
      <c r="D602" t="s">
        <v>2464</v>
      </c>
    </row>
    <row r="603" spans="1:4">
      <c r="A603" s="391" t="s">
        <v>2403</v>
      </c>
      <c r="D603" t="s">
        <v>2464</v>
      </c>
    </row>
    <row r="604" spans="1:4">
      <c r="A604" s="391" t="s">
        <v>2404</v>
      </c>
      <c r="D604" t="s">
        <v>2464</v>
      </c>
    </row>
    <row r="605" spans="1:4">
      <c r="A605" s="401" t="s">
        <v>2405</v>
      </c>
      <c r="D605" t="s">
        <v>2480</v>
      </c>
    </row>
    <row r="606" spans="1:4">
      <c r="A606" s="401" t="s">
        <v>2406</v>
      </c>
      <c r="D606" t="s">
        <v>2481</v>
      </c>
    </row>
    <row r="607" spans="1:4">
      <c r="A607" s="391" t="s">
        <v>2407</v>
      </c>
      <c r="D607" t="s">
        <v>2481</v>
      </c>
    </row>
    <row r="608" spans="1:4">
      <c r="A608" s="391" t="s">
        <v>2408</v>
      </c>
      <c r="D608" t="s">
        <v>2481</v>
      </c>
    </row>
    <row r="609" spans="1:4">
      <c r="A609" s="401" t="s">
        <v>2409</v>
      </c>
      <c r="D609" t="s">
        <v>2476</v>
      </c>
    </row>
    <row r="610" spans="1:4">
      <c r="A610" s="391" t="s">
        <v>2410</v>
      </c>
      <c r="D610" t="s">
        <v>2476</v>
      </c>
    </row>
    <row r="611" spans="1:4">
      <c r="A611" s="391" t="s">
        <v>2411</v>
      </c>
      <c r="D611" t="s">
        <v>2476</v>
      </c>
    </row>
    <row r="612" spans="1:4">
      <c r="A612" s="391" t="s">
        <v>2412</v>
      </c>
      <c r="D612" t="s">
        <v>2476</v>
      </c>
    </row>
    <row r="613" spans="1:4">
      <c r="A613" s="391" t="s">
        <v>2413</v>
      </c>
      <c r="D613" t="s">
        <v>2476</v>
      </c>
    </row>
    <row r="614" spans="1:4">
      <c r="A614" s="391" t="s">
        <v>2414</v>
      </c>
      <c r="D614" t="s">
        <v>2476</v>
      </c>
    </row>
    <row r="615" spans="1:4">
      <c r="A615" s="391" t="s">
        <v>2415</v>
      </c>
      <c r="D615" t="s">
        <v>2476</v>
      </c>
    </row>
    <row r="616" spans="1:4">
      <c r="A616" s="401" t="s">
        <v>2416</v>
      </c>
    </row>
    <row r="617" spans="1:4">
      <c r="A617" s="391" t="s">
        <v>2417</v>
      </c>
    </row>
    <row r="618" spans="1:4">
      <c r="A618" s="391" t="s">
        <v>2418</v>
      </c>
    </row>
    <row r="619" spans="1:4">
      <c r="A619" s="391" t="s">
        <v>2419</v>
      </c>
    </row>
    <row r="620" spans="1:4">
      <c r="A620" s="391" t="s">
        <v>2420</v>
      </c>
    </row>
    <row r="621" spans="1:4">
      <c r="A621" s="375" t="s">
        <v>2421</v>
      </c>
    </row>
    <row r="622" spans="1:4">
      <c r="A622" s="375" t="s">
        <v>2422</v>
      </c>
    </row>
    <row r="623" spans="1:4">
      <c r="A623" s="375" t="s">
        <v>2423</v>
      </c>
    </row>
    <row r="624" spans="1:4">
      <c r="A624" s="404" t="s">
        <v>2424</v>
      </c>
      <c r="D624" t="s">
        <v>2458</v>
      </c>
    </row>
    <row r="625" spans="1:4">
      <c r="A625" s="404" t="s">
        <v>2425</v>
      </c>
    </row>
    <row r="626" spans="1:4">
      <c r="A626" s="404" t="s">
        <v>2426</v>
      </c>
    </row>
    <row r="627" spans="1:4">
      <c r="A627" s="404" t="s">
        <v>2427</v>
      </c>
      <c r="D627" t="s">
        <v>2471</v>
      </c>
    </row>
    <row r="628" spans="1:4">
      <c r="A628" s="404" t="s">
        <v>2428</v>
      </c>
      <c r="D628" t="s">
        <v>2472</v>
      </c>
    </row>
    <row r="629" spans="1:4">
      <c r="A629" s="404" t="s">
        <v>2429</v>
      </c>
      <c r="D629" t="s">
        <v>2473</v>
      </c>
    </row>
    <row r="630" spans="1:4">
      <c r="A630" s="404" t="s">
        <v>2430</v>
      </c>
      <c r="D630" t="s">
        <v>2474</v>
      </c>
    </row>
    <row r="631" spans="1:4">
      <c r="A631" s="404" t="s">
        <v>2431</v>
      </c>
      <c r="D631" t="s">
        <v>2475</v>
      </c>
    </row>
    <row r="632" spans="1:4">
      <c r="A632" s="404" t="s">
        <v>2432</v>
      </c>
      <c r="D632" t="s">
        <v>2478</v>
      </c>
    </row>
    <row r="633" spans="1:4">
      <c r="A633" s="393" t="s">
        <v>2410</v>
      </c>
      <c r="D633" t="s">
        <v>2478</v>
      </c>
    </row>
    <row r="634" spans="1:4">
      <c r="A634" s="393" t="s">
        <v>2411</v>
      </c>
      <c r="D634" t="s">
        <v>2478</v>
      </c>
    </row>
    <row r="635" spans="1:4">
      <c r="A635" s="393" t="s">
        <v>2412</v>
      </c>
      <c r="D635" t="s">
        <v>2478</v>
      </c>
    </row>
    <row r="636" spans="1:4">
      <c r="A636" s="393" t="s">
        <v>2413</v>
      </c>
      <c r="D636" t="s">
        <v>2478</v>
      </c>
    </row>
    <row r="637" spans="1:4">
      <c r="A637" s="393" t="s">
        <v>2414</v>
      </c>
      <c r="D637" t="s">
        <v>2478</v>
      </c>
    </row>
    <row r="638" spans="1:4">
      <c r="A638" s="393" t="s">
        <v>2415</v>
      </c>
      <c r="D638" t="s">
        <v>2478</v>
      </c>
    </row>
    <row r="639" spans="1:4">
      <c r="A639" s="404" t="s">
        <v>2433</v>
      </c>
      <c r="D639" t="s">
        <v>2477</v>
      </c>
    </row>
    <row r="640" spans="1:4">
      <c r="A640" s="393" t="s">
        <v>2410</v>
      </c>
      <c r="D640" t="s">
        <v>2477</v>
      </c>
    </row>
    <row r="641" spans="1:4">
      <c r="A641" s="393" t="s">
        <v>2411</v>
      </c>
      <c r="D641" t="s">
        <v>2477</v>
      </c>
    </row>
    <row r="642" spans="1:4">
      <c r="A642" s="393" t="s">
        <v>2412</v>
      </c>
      <c r="D642" t="s">
        <v>2477</v>
      </c>
    </row>
    <row r="643" spans="1:4">
      <c r="A643" s="393" t="s">
        <v>2413</v>
      </c>
      <c r="D643" t="s">
        <v>2477</v>
      </c>
    </row>
    <row r="644" spans="1:4">
      <c r="A644" s="393" t="s">
        <v>2414</v>
      </c>
      <c r="D644" t="s">
        <v>2477</v>
      </c>
    </row>
    <row r="645" spans="1:4">
      <c r="A645" s="393" t="s">
        <v>2415</v>
      </c>
      <c r="D645" t="s">
        <v>2477</v>
      </c>
    </row>
    <row r="646" spans="1:4">
      <c r="A646" s="404" t="s">
        <v>2434</v>
      </c>
      <c r="D646" t="s">
        <v>2479</v>
      </c>
    </row>
    <row r="647" spans="1:4">
      <c r="A647" s="393" t="s">
        <v>2410</v>
      </c>
      <c r="D647" t="s">
        <v>2479</v>
      </c>
    </row>
    <row r="648" spans="1:4">
      <c r="A648" s="393" t="s">
        <v>2411</v>
      </c>
      <c r="D648" t="s">
        <v>2479</v>
      </c>
    </row>
    <row r="649" spans="1:4">
      <c r="A649" s="393" t="s">
        <v>2412</v>
      </c>
      <c r="D649" t="s">
        <v>2479</v>
      </c>
    </row>
    <row r="650" spans="1:4">
      <c r="A650" s="393" t="s">
        <v>2413</v>
      </c>
      <c r="D650" t="s">
        <v>2479</v>
      </c>
    </row>
    <row r="651" spans="1:4">
      <c r="A651" s="393" t="s">
        <v>2414</v>
      </c>
      <c r="D651" t="s">
        <v>2479</v>
      </c>
    </row>
    <row r="652" spans="1:4">
      <c r="A652" s="393" t="s">
        <v>2415</v>
      </c>
      <c r="D652" t="s">
        <v>2479</v>
      </c>
    </row>
    <row r="653" spans="1:4">
      <c r="A653" s="404" t="s">
        <v>2435</v>
      </c>
      <c r="D653" t="s">
        <v>2465</v>
      </c>
    </row>
    <row r="654" spans="1:4">
      <c r="A654" s="404" t="s">
        <v>2436</v>
      </c>
      <c r="D654" t="s">
        <v>2466</v>
      </c>
    </row>
    <row r="655" spans="1:4">
      <c r="A655" s="404" t="s">
        <v>2437</v>
      </c>
      <c r="D655" t="s">
        <v>2467</v>
      </c>
    </row>
    <row r="656" spans="1:4">
      <c r="A656" s="404" t="s">
        <v>2438</v>
      </c>
    </row>
    <row r="657" spans="1:4">
      <c r="A657" s="404" t="s">
        <v>2439</v>
      </c>
    </row>
    <row r="660" spans="1:4">
      <c r="A660" t="s">
        <v>2440</v>
      </c>
      <c r="D660" t="s">
        <v>2441</v>
      </c>
    </row>
    <row r="662" spans="1:4">
      <c r="A662" t="s">
        <v>2445</v>
      </c>
      <c r="D662" t="s">
        <v>2446</v>
      </c>
    </row>
    <row r="664" spans="1:4">
      <c r="A664" t="s">
        <v>2447</v>
      </c>
      <c r="D664" t="s">
        <v>2448</v>
      </c>
    </row>
    <row r="666" spans="1:4">
      <c r="A666" s="401" t="s">
        <v>2449</v>
      </c>
      <c r="D666" t="s">
        <v>2450</v>
      </c>
    </row>
    <row r="667" spans="1:4">
      <c r="A667" s="391" t="s">
        <v>2377</v>
      </c>
      <c r="D667" t="s">
        <v>2450</v>
      </c>
    </row>
    <row r="668" spans="1:4">
      <c r="A668" s="391" t="s">
        <v>2378</v>
      </c>
      <c r="D668" t="s">
        <v>2450</v>
      </c>
    </row>
    <row r="669" spans="1:4">
      <c r="A669" s="391" t="s">
        <v>2379</v>
      </c>
      <c r="D669" t="s">
        <v>2450</v>
      </c>
    </row>
    <row r="670" spans="1:4">
      <c r="A670" s="391" t="s">
        <v>2380</v>
      </c>
      <c r="D670" t="s">
        <v>2450</v>
      </c>
    </row>
    <row r="671" spans="1:4">
      <c r="A671" s="401" t="s">
        <v>2451</v>
      </c>
      <c r="D671" t="s">
        <v>2450</v>
      </c>
    </row>
    <row r="673" spans="1:4">
      <c r="A673" s="401" t="s">
        <v>2452</v>
      </c>
      <c r="D673" t="s">
        <v>2453</v>
      </c>
    </row>
    <row r="675" spans="1:4">
      <c r="A675" t="s">
        <v>2454</v>
      </c>
      <c r="D675" t="s">
        <v>2456</v>
      </c>
    </row>
    <row r="677" spans="1:4">
      <c r="A677" t="s">
        <v>2457</v>
      </c>
      <c r="D677" t="s">
        <v>2455</v>
      </c>
    </row>
    <row r="679" spans="1:4">
      <c r="A679" t="s">
        <v>157</v>
      </c>
      <c r="D679" t="s">
        <v>2459</v>
      </c>
    </row>
    <row r="681" spans="1:4">
      <c r="A681" t="s">
        <v>2460</v>
      </c>
      <c r="D681" t="s">
        <v>2461</v>
      </c>
    </row>
    <row r="683" spans="1:4">
      <c r="A683" t="s">
        <v>2462</v>
      </c>
      <c r="D683" t="s">
        <v>2463</v>
      </c>
    </row>
    <row r="687" spans="1:4">
      <c r="A687" s="405" t="s">
        <v>1050</v>
      </c>
    </row>
    <row r="689" spans="1:4">
      <c r="A689" s="355" t="s">
        <v>422</v>
      </c>
      <c r="B689"/>
    </row>
    <row r="690" spans="1:4">
      <c r="A690" s="356" t="s">
        <v>2251</v>
      </c>
      <c r="B690"/>
      <c r="C690" t="s">
        <v>2262</v>
      </c>
    </row>
    <row r="691" spans="1:4">
      <c r="A691" s="356" t="s">
        <v>2252</v>
      </c>
      <c r="B691"/>
      <c r="C691" t="s">
        <v>2262</v>
      </c>
    </row>
    <row r="692" spans="1:4">
      <c r="A692" s="356" t="s">
        <v>2253</v>
      </c>
      <c r="B692"/>
      <c r="C692" t="s">
        <v>2264</v>
      </c>
    </row>
    <row r="693" spans="1:4">
      <c r="A693" s="356" t="s">
        <v>2254</v>
      </c>
      <c r="B693"/>
      <c r="C693" t="s">
        <v>2263</v>
      </c>
    </row>
    <row r="694" spans="1:4" ht="26.4">
      <c r="A694" s="379" t="s">
        <v>2255</v>
      </c>
      <c r="B694"/>
      <c r="C694" t="s">
        <v>2265</v>
      </c>
    </row>
    <row r="695" spans="1:4">
      <c r="A695" s="356" t="s">
        <v>2256</v>
      </c>
      <c r="B695"/>
      <c r="C695" t="s">
        <v>2266</v>
      </c>
    </row>
    <row r="696" spans="1:4">
      <c r="A696" s="356" t="s">
        <v>2257</v>
      </c>
      <c r="B696"/>
      <c r="C696" t="s">
        <v>2267</v>
      </c>
    </row>
    <row r="697" spans="1:4">
      <c r="A697" s="381" t="s">
        <v>2258</v>
      </c>
      <c r="B697"/>
      <c r="C697" t="s">
        <v>2268</v>
      </c>
    </row>
    <row r="698" spans="1:4">
      <c r="A698" s="356" t="s">
        <v>2259</v>
      </c>
      <c r="B698"/>
      <c r="C698" t="s">
        <v>2268</v>
      </c>
    </row>
    <row r="699" spans="1:4">
      <c r="A699" s="356" t="s">
        <v>2260</v>
      </c>
      <c r="B699"/>
      <c r="C699" t="s">
        <v>2268</v>
      </c>
    </row>
    <row r="700" spans="1:4">
      <c r="A700" s="356" t="s">
        <v>2261</v>
      </c>
      <c r="B700" t="s">
        <v>2509</v>
      </c>
      <c r="C700" t="s">
        <v>2269</v>
      </c>
      <c r="D700" t="s">
        <v>2508</v>
      </c>
    </row>
    <row r="702" spans="1:4">
      <c r="A702" s="409" t="s">
        <v>2483</v>
      </c>
    </row>
    <row r="703" spans="1:4">
      <c r="A703" s="355" t="s">
        <v>422</v>
      </c>
      <c r="B703"/>
    </row>
    <row r="704" spans="1:4">
      <c r="A704" s="356" t="s">
        <v>214</v>
      </c>
      <c r="B704"/>
      <c r="C704">
        <v>5.0999999999999996</v>
      </c>
    </row>
    <row r="705" spans="1:5">
      <c r="A705" s="356" t="s">
        <v>215</v>
      </c>
      <c r="B705"/>
      <c r="C705">
        <v>5.0999999999999996</v>
      </c>
    </row>
    <row r="706" spans="1:5">
      <c r="A706" s="356" t="s">
        <v>250</v>
      </c>
      <c r="B706"/>
      <c r="C706">
        <v>5.8</v>
      </c>
    </row>
    <row r="707" spans="1:5">
      <c r="A707" s="356" t="s">
        <v>935</v>
      </c>
      <c r="B707"/>
      <c r="C707">
        <v>5.3</v>
      </c>
    </row>
    <row r="708" spans="1:5" ht="29.55" customHeight="1">
      <c r="A708" s="379" t="s">
        <v>936</v>
      </c>
      <c r="B708"/>
      <c r="C708">
        <v>5.4</v>
      </c>
    </row>
    <row r="709" spans="1:5">
      <c r="A709" s="356" t="s">
        <v>937</v>
      </c>
      <c r="B709"/>
      <c r="C709">
        <v>5.5</v>
      </c>
      <c r="D709" t="s">
        <v>2248</v>
      </c>
    </row>
    <row r="710" spans="1:5">
      <c r="A710" s="356" t="s">
        <v>938</v>
      </c>
      <c r="B710"/>
      <c r="C710">
        <v>5.5</v>
      </c>
      <c r="D710" t="s">
        <v>2248</v>
      </c>
    </row>
    <row r="711" spans="1:5">
      <c r="A711" s="356" t="s">
        <v>939</v>
      </c>
      <c r="B711"/>
      <c r="C711">
        <v>5.5</v>
      </c>
      <c r="D711" t="s">
        <v>2248</v>
      </c>
    </row>
    <row r="712" spans="1:5">
      <c r="A712" s="356" t="s">
        <v>940</v>
      </c>
      <c r="B712"/>
      <c r="C712">
        <v>5.5</v>
      </c>
      <c r="D712" t="s">
        <v>2248</v>
      </c>
    </row>
    <row r="713" spans="1:5">
      <c r="A713" s="356" t="s">
        <v>941</v>
      </c>
      <c r="B713"/>
      <c r="C713">
        <v>5.5</v>
      </c>
      <c r="D713" t="s">
        <v>2248</v>
      </c>
    </row>
    <row r="714" spans="1:5">
      <c r="A714" s="356" t="s">
        <v>942</v>
      </c>
      <c r="B714"/>
      <c r="C714">
        <v>5.5</v>
      </c>
      <c r="D714" t="s">
        <v>2248</v>
      </c>
    </row>
    <row r="715" spans="1:5">
      <c r="A715" s="356" t="s">
        <v>943</v>
      </c>
      <c r="B715"/>
      <c r="C715">
        <v>5.5</v>
      </c>
      <c r="D715" t="s">
        <v>2248</v>
      </c>
    </row>
    <row r="716" spans="1:5">
      <c r="A716" s="356" t="s">
        <v>944</v>
      </c>
      <c r="B716"/>
      <c r="C716">
        <v>5.5</v>
      </c>
      <c r="D716" t="s">
        <v>2248</v>
      </c>
    </row>
    <row r="717" spans="1:5">
      <c r="A717" s="357" t="s">
        <v>945</v>
      </c>
      <c r="B717"/>
      <c r="E717" t="s">
        <v>2250</v>
      </c>
    </row>
    <row r="718" spans="1:5">
      <c r="A718" s="357" t="s">
        <v>946</v>
      </c>
      <c r="B718"/>
      <c r="E718" t="s">
        <v>2250</v>
      </c>
    </row>
    <row r="719" spans="1:5">
      <c r="A719" s="357" t="s">
        <v>947</v>
      </c>
      <c r="B719"/>
      <c r="E719" t="s">
        <v>2250</v>
      </c>
    </row>
    <row r="720" spans="1:5">
      <c r="A720" s="357" t="s">
        <v>948</v>
      </c>
      <c r="B720"/>
      <c r="E720" t="s">
        <v>2250</v>
      </c>
    </row>
    <row r="721" spans="1:5">
      <c r="A721" s="357" t="s">
        <v>949</v>
      </c>
      <c r="B721"/>
      <c r="E721" t="s">
        <v>2250</v>
      </c>
    </row>
    <row r="722" spans="1:5">
      <c r="A722" s="357" t="s">
        <v>950</v>
      </c>
      <c r="B722"/>
      <c r="E722" t="s">
        <v>2250</v>
      </c>
    </row>
    <row r="723" spans="1:5">
      <c r="A723" s="357" t="s">
        <v>951</v>
      </c>
      <c r="B723"/>
      <c r="D723">
        <v>5.6</v>
      </c>
    </row>
    <row r="724" spans="1:5">
      <c r="A724" s="357" t="s">
        <v>952</v>
      </c>
      <c r="B724"/>
      <c r="D724">
        <v>5.7</v>
      </c>
    </row>
    <row r="725" spans="1:5">
      <c r="A725" s="357" t="s">
        <v>953</v>
      </c>
      <c r="B725"/>
      <c r="D725">
        <v>5.9</v>
      </c>
    </row>
    <row r="726" spans="1:5">
      <c r="A726" s="357" t="s">
        <v>954</v>
      </c>
      <c r="B726"/>
      <c r="D726" s="380" t="s">
        <v>2249</v>
      </c>
    </row>
    <row r="727" spans="1:5">
      <c r="A727" s="357" t="s">
        <v>955</v>
      </c>
      <c r="B727"/>
      <c r="D727">
        <v>5.1100000000000003</v>
      </c>
    </row>
    <row r="728" spans="1:5">
      <c r="B728"/>
    </row>
    <row r="730" spans="1:5">
      <c r="A730" s="425">
        <v>44877</v>
      </c>
    </row>
    <row r="732" spans="1:5">
      <c r="A732" s="200" t="s">
        <v>2511</v>
      </c>
    </row>
    <row r="734" spans="1:5">
      <c r="A734" t="s">
        <v>2515</v>
      </c>
    </row>
    <row r="735" spans="1:5">
      <c r="A735" s="8" t="s">
        <v>2512</v>
      </c>
      <c r="B735" s="327" t="s">
        <v>2513</v>
      </c>
    </row>
    <row r="737" spans="1:2">
      <c r="A737" s="8" t="s">
        <v>2514</v>
      </c>
    </row>
    <row r="738" spans="1:2">
      <c r="A738" s="8" t="s">
        <v>2524</v>
      </c>
    </row>
    <row r="739" spans="1:2">
      <c r="A739" s="8" t="s">
        <v>2516</v>
      </c>
      <c r="B739" s="327" t="s">
        <v>2517</v>
      </c>
    </row>
    <row r="742" spans="1:2">
      <c r="A742" t="s">
        <v>2518</v>
      </c>
    </row>
    <row r="745" spans="1:2">
      <c r="A745" t="s">
        <v>2519</v>
      </c>
    </row>
    <row r="746" spans="1:2">
      <c r="A746" t="s">
        <v>2520</v>
      </c>
    </row>
    <row r="747" spans="1:2">
      <c r="A747" t="s">
        <v>2521</v>
      </c>
    </row>
    <row r="748" spans="1:2">
      <c r="A748" t="s">
        <v>2522</v>
      </c>
    </row>
    <row r="749" spans="1:2">
      <c r="A749" t="s">
        <v>2523</v>
      </c>
    </row>
    <row r="751" spans="1:2">
      <c r="A751" t="s">
        <v>2525</v>
      </c>
    </row>
    <row r="754" spans="1:2">
      <c r="A754" s="405" t="s">
        <v>826</v>
      </c>
    </row>
    <row r="756" spans="1:2">
      <c r="A756" t="s">
        <v>2532</v>
      </c>
    </row>
    <row r="758" spans="1:2" ht="43.2">
      <c r="A758" t="s">
        <v>2533</v>
      </c>
      <c r="B758" s="327" t="s">
        <v>2534</v>
      </c>
    </row>
    <row r="789" spans="1:1">
      <c r="A789" t="s">
        <v>3</v>
      </c>
    </row>
    <row r="791" spans="1:1">
      <c r="A791" t="s">
        <v>2535</v>
      </c>
    </row>
    <row r="794" spans="1:1">
      <c r="A794" t="s">
        <v>2536</v>
      </c>
    </row>
    <row r="797" spans="1:1">
      <c r="A797" t="s">
        <v>2537</v>
      </c>
    </row>
    <row r="799" spans="1:1">
      <c r="A799" t="s">
        <v>2538</v>
      </c>
    </row>
    <row r="802" spans="1:1">
      <c r="A802" t="s">
        <v>2539</v>
      </c>
    </row>
    <row r="805" spans="1:1">
      <c r="A805" t="s">
        <v>2540</v>
      </c>
    </row>
    <row r="809" spans="1:1">
      <c r="A809" t="s">
        <v>2541</v>
      </c>
    </row>
    <row r="813" spans="1:1">
      <c r="A813" t="s">
        <v>2542</v>
      </c>
    </row>
    <row r="816" spans="1:1">
      <c r="A816" t="s">
        <v>2543</v>
      </c>
    </row>
    <row r="820" spans="1:2">
      <c r="A820" t="s">
        <v>2544</v>
      </c>
    </row>
    <row r="823" spans="1:2">
      <c r="A823" s="1" t="s">
        <v>2545</v>
      </c>
    </row>
    <row r="826" spans="1:2">
      <c r="A826" t="s">
        <v>2549</v>
      </c>
    </row>
    <row r="828" spans="1:2">
      <c r="A828" t="s">
        <v>2550</v>
      </c>
      <c r="B828" s="328" t="s">
        <v>2551</v>
      </c>
    </row>
    <row r="832" spans="1:2">
      <c r="A832" t="s">
        <v>2558</v>
      </c>
    </row>
    <row r="834" spans="1:2">
      <c r="A834" t="s">
        <v>2559</v>
      </c>
    </row>
    <row r="836" spans="1:2">
      <c r="A836" t="s">
        <v>2560</v>
      </c>
    </row>
    <row r="839" spans="1:2">
      <c r="A839" t="s">
        <v>584</v>
      </c>
      <c r="B839" t="s">
        <v>584</v>
      </c>
    </row>
    <row r="840" spans="1:2">
      <c r="A840" t="s">
        <v>585</v>
      </c>
      <c r="B840" t="s">
        <v>585</v>
      </c>
    </row>
    <row r="841" spans="1:2">
      <c r="A841" t="s">
        <v>586</v>
      </c>
      <c r="B841" t="s">
        <v>586</v>
      </c>
    </row>
    <row r="842" spans="1:2">
      <c r="A842" t="s">
        <v>2290</v>
      </c>
      <c r="B842" t="s">
        <v>2290</v>
      </c>
    </row>
    <row r="843" spans="1:2">
      <c r="A843" t="s">
        <v>2313</v>
      </c>
      <c r="B843" t="s">
        <v>2313</v>
      </c>
    </row>
    <row r="844" spans="1:2">
      <c r="A844" t="s">
        <v>2293</v>
      </c>
      <c r="B844" t="s">
        <v>2570</v>
      </c>
    </row>
    <row r="845" spans="1:2">
      <c r="A845" t="s">
        <v>2295</v>
      </c>
      <c r="B845" t="s">
        <v>2571</v>
      </c>
    </row>
    <row r="846" spans="1:2">
      <c r="A846" t="s">
        <v>2297</v>
      </c>
      <c r="B846" t="s">
        <v>2297</v>
      </c>
    </row>
    <row r="847" spans="1:2">
      <c r="A847" t="s">
        <v>2298</v>
      </c>
      <c r="B847" t="s">
        <v>2298</v>
      </c>
    </row>
    <row r="848" spans="1:2">
      <c r="A848" t="s">
        <v>2300</v>
      </c>
      <c r="B848" t="s">
        <v>2300</v>
      </c>
    </row>
    <row r="849" spans="1:2">
      <c r="A849" t="s">
        <v>2552</v>
      </c>
      <c r="B849" t="s">
        <v>2552</v>
      </c>
    </row>
    <row r="850" spans="1:2">
      <c r="A850" t="s">
        <v>2553</v>
      </c>
      <c r="B850" t="s">
        <v>2553</v>
      </c>
    </row>
    <row r="851" spans="1:2">
      <c r="A851" t="s">
        <v>2561</v>
      </c>
      <c r="B851" t="s">
        <v>2561</v>
      </c>
    </row>
    <row r="852" spans="1:2">
      <c r="A852" t="s">
        <v>2562</v>
      </c>
      <c r="B852" t="s">
        <v>2562</v>
      </c>
    </row>
    <row r="853" spans="1:2">
      <c r="A853" t="s">
        <v>2563</v>
      </c>
      <c r="B853" t="s">
        <v>2563</v>
      </c>
    </row>
    <row r="854" spans="1:2">
      <c r="A854" t="s">
        <v>2564</v>
      </c>
      <c r="B854" t="s">
        <v>2564</v>
      </c>
    </row>
    <row r="855" spans="1:2">
      <c r="A855" t="s">
        <v>2565</v>
      </c>
      <c r="B855" t="s">
        <v>2565</v>
      </c>
    </row>
    <row r="856" spans="1:2">
      <c r="A856" s="400" t="s">
        <v>2566</v>
      </c>
      <c r="B856" s="400" t="s">
        <v>2572</v>
      </c>
    </row>
    <row r="857" spans="1:2">
      <c r="A857" t="s">
        <v>2567</v>
      </c>
      <c r="B857" t="s">
        <v>2567</v>
      </c>
    </row>
    <row r="858" spans="1:2">
      <c r="A858" t="s">
        <v>2568</v>
      </c>
      <c r="B858" t="s">
        <v>2568</v>
      </c>
    </row>
    <row r="859" spans="1:2">
      <c r="A859" t="s">
        <v>2569</v>
      </c>
      <c r="B859" t="s">
        <v>2569</v>
      </c>
    </row>
    <row r="864" spans="1:2">
      <c r="A864" s="440" t="s">
        <v>1063</v>
      </c>
    </row>
    <row r="866" spans="1:14">
      <c r="A866" t="s">
        <v>2575</v>
      </c>
      <c r="B866" s="327" t="s">
        <v>2576</v>
      </c>
    </row>
    <row r="868" spans="1:14">
      <c r="A868" t="s">
        <v>1040</v>
      </c>
      <c r="B868" s="327" t="s">
        <v>1041</v>
      </c>
    </row>
    <row r="869" spans="1:14">
      <c r="A869" t="s">
        <v>1042</v>
      </c>
      <c r="B869" s="327">
        <v>2010</v>
      </c>
      <c r="C869">
        <v>2011</v>
      </c>
      <c r="D869">
        <v>2012</v>
      </c>
      <c r="E869">
        <v>2013</v>
      </c>
      <c r="F869">
        <v>2014</v>
      </c>
      <c r="G869">
        <v>2015</v>
      </c>
      <c r="H869">
        <v>2016</v>
      </c>
      <c r="I869">
        <v>2017</v>
      </c>
      <c r="J869">
        <v>2018</v>
      </c>
      <c r="K869">
        <v>2019</v>
      </c>
      <c r="L869">
        <v>2020</v>
      </c>
      <c r="M869">
        <v>2021</v>
      </c>
      <c r="N869" t="s">
        <v>1043</v>
      </c>
    </row>
    <row r="870" spans="1:14">
      <c r="A870" t="s">
        <v>13</v>
      </c>
      <c r="E870">
        <v>90</v>
      </c>
      <c r="F870">
        <v>92</v>
      </c>
      <c r="G870">
        <v>99</v>
      </c>
      <c r="H870">
        <v>90</v>
      </c>
      <c r="I870">
        <v>90</v>
      </c>
      <c r="J870">
        <v>90</v>
      </c>
      <c r="K870">
        <v>90</v>
      </c>
      <c r="L870">
        <v>90</v>
      </c>
      <c r="M870">
        <v>90</v>
      </c>
      <c r="N870">
        <v>821</v>
      </c>
    </row>
    <row r="871" spans="1:14">
      <c r="A871" t="s">
        <v>12</v>
      </c>
      <c r="C871">
        <v>96</v>
      </c>
      <c r="D871">
        <v>96</v>
      </c>
      <c r="F871">
        <v>98</v>
      </c>
      <c r="G871">
        <v>98</v>
      </c>
      <c r="H871">
        <v>98</v>
      </c>
      <c r="I871">
        <v>97</v>
      </c>
      <c r="J871">
        <v>97</v>
      </c>
      <c r="K871">
        <v>97</v>
      </c>
      <c r="L871">
        <v>98</v>
      </c>
      <c r="M871">
        <v>98</v>
      </c>
      <c r="N871">
        <v>973</v>
      </c>
    </row>
    <row r="872" spans="1:14">
      <c r="A872" t="s">
        <v>483</v>
      </c>
      <c r="I872">
        <v>90.85</v>
      </c>
      <c r="J872">
        <v>90.85</v>
      </c>
      <c r="K872">
        <v>85.92</v>
      </c>
      <c r="L872">
        <v>92</v>
      </c>
      <c r="M872">
        <v>94.87</v>
      </c>
      <c r="N872">
        <v>454.49</v>
      </c>
    </row>
    <row r="873" spans="1:14">
      <c r="A873" t="s">
        <v>2577</v>
      </c>
      <c r="B873" s="327">
        <v>50</v>
      </c>
      <c r="C873">
        <v>50</v>
      </c>
      <c r="D873">
        <v>50</v>
      </c>
      <c r="E873">
        <v>50</v>
      </c>
      <c r="F873">
        <v>50</v>
      </c>
      <c r="G873">
        <v>50</v>
      </c>
      <c r="H873">
        <v>50</v>
      </c>
      <c r="I873">
        <v>50</v>
      </c>
      <c r="J873">
        <v>52</v>
      </c>
      <c r="K873">
        <v>54</v>
      </c>
      <c r="L873">
        <v>70</v>
      </c>
      <c r="N873">
        <v>576</v>
      </c>
    </row>
    <row r="874" spans="1:14">
      <c r="A874" t="s">
        <v>482</v>
      </c>
      <c r="B874" s="327">
        <v>92</v>
      </c>
      <c r="C874">
        <v>94.9</v>
      </c>
      <c r="D874">
        <v>96.8</v>
      </c>
      <c r="G874">
        <v>21</v>
      </c>
      <c r="H874">
        <v>21.21</v>
      </c>
      <c r="I874">
        <v>54</v>
      </c>
      <c r="K874">
        <v>54</v>
      </c>
      <c r="L874">
        <v>55</v>
      </c>
      <c r="N874">
        <v>488.90999999999997</v>
      </c>
    </row>
    <row r="875" spans="1:14">
      <c r="A875" t="s">
        <v>11</v>
      </c>
      <c r="C875">
        <v>75</v>
      </c>
      <c r="D875">
        <v>81</v>
      </c>
      <c r="F875">
        <v>92.66</v>
      </c>
      <c r="G875">
        <v>97</v>
      </c>
      <c r="H875">
        <v>97.6</v>
      </c>
      <c r="I875">
        <v>98.63</v>
      </c>
      <c r="J875">
        <v>98</v>
      </c>
      <c r="K875">
        <v>98</v>
      </c>
      <c r="L875">
        <v>98</v>
      </c>
      <c r="M875">
        <v>98</v>
      </c>
      <c r="N875">
        <v>933.89</v>
      </c>
    </row>
    <row r="876" spans="1:14">
      <c r="A876" t="s">
        <v>10</v>
      </c>
      <c r="E876">
        <v>92.16</v>
      </c>
      <c r="G876">
        <v>74.989999999999995</v>
      </c>
      <c r="H876">
        <v>78.010000000000005</v>
      </c>
      <c r="I876">
        <v>79.02</v>
      </c>
      <c r="J876">
        <v>80</v>
      </c>
      <c r="K876">
        <v>80</v>
      </c>
      <c r="L876">
        <v>80</v>
      </c>
      <c r="M876">
        <v>88</v>
      </c>
      <c r="N876">
        <v>652.17999999999995</v>
      </c>
    </row>
    <row r="877" spans="1:14">
      <c r="A877" t="s">
        <v>9</v>
      </c>
      <c r="B877" s="327">
        <v>85</v>
      </c>
      <c r="C877">
        <v>85</v>
      </c>
      <c r="D877">
        <v>85</v>
      </c>
      <c r="G877">
        <v>95</v>
      </c>
      <c r="H877">
        <v>96</v>
      </c>
      <c r="I877">
        <v>82</v>
      </c>
      <c r="J877">
        <v>84</v>
      </c>
      <c r="K877">
        <v>88</v>
      </c>
      <c r="L877">
        <v>86</v>
      </c>
      <c r="M877">
        <v>86.3</v>
      </c>
      <c r="N877">
        <v>872.3</v>
      </c>
    </row>
    <row r="878" spans="1:14">
      <c r="A878" t="s">
        <v>8</v>
      </c>
      <c r="B878" s="327">
        <v>99</v>
      </c>
      <c r="C878">
        <v>99</v>
      </c>
      <c r="D878">
        <v>99</v>
      </c>
      <c r="E878">
        <v>99</v>
      </c>
      <c r="F878">
        <v>99</v>
      </c>
      <c r="G878">
        <v>99</v>
      </c>
      <c r="H878">
        <v>99</v>
      </c>
      <c r="I878">
        <v>99</v>
      </c>
      <c r="J878">
        <v>99</v>
      </c>
      <c r="K878">
        <v>99</v>
      </c>
      <c r="L878">
        <v>99</v>
      </c>
      <c r="M878">
        <v>99</v>
      </c>
      <c r="N878">
        <v>1188</v>
      </c>
    </row>
    <row r="879" spans="1:14">
      <c r="A879" t="s">
        <v>6</v>
      </c>
      <c r="F879">
        <v>72</v>
      </c>
      <c r="G879">
        <v>78</v>
      </c>
      <c r="H879">
        <v>80</v>
      </c>
      <c r="I879">
        <v>80</v>
      </c>
      <c r="J879">
        <v>85</v>
      </c>
      <c r="K879">
        <v>85</v>
      </c>
      <c r="L879">
        <v>85</v>
      </c>
      <c r="N879">
        <v>565</v>
      </c>
    </row>
    <row r="880" spans="1:14">
      <c r="A880" t="s">
        <v>17</v>
      </c>
      <c r="B880" s="327">
        <v>92</v>
      </c>
      <c r="C880">
        <v>100</v>
      </c>
      <c r="D880">
        <v>100</v>
      </c>
      <c r="E880">
        <v>100</v>
      </c>
      <c r="F880">
        <v>100</v>
      </c>
      <c r="G880">
        <v>100</v>
      </c>
      <c r="H880">
        <v>100</v>
      </c>
      <c r="I880">
        <v>100</v>
      </c>
      <c r="J880">
        <v>100</v>
      </c>
      <c r="K880">
        <v>100</v>
      </c>
      <c r="L880">
        <v>100</v>
      </c>
      <c r="M880">
        <v>100</v>
      </c>
      <c r="N880">
        <v>1192</v>
      </c>
    </row>
    <row r="881" spans="1:14">
      <c r="A881" t="s">
        <v>4</v>
      </c>
      <c r="C881">
        <v>98</v>
      </c>
      <c r="D881">
        <v>98</v>
      </c>
      <c r="E881">
        <v>98</v>
      </c>
      <c r="F881">
        <v>98</v>
      </c>
      <c r="G881">
        <v>98</v>
      </c>
      <c r="H881">
        <v>98</v>
      </c>
      <c r="I881">
        <v>98</v>
      </c>
      <c r="J881">
        <v>99</v>
      </c>
      <c r="K881">
        <v>99</v>
      </c>
      <c r="L881">
        <v>99</v>
      </c>
      <c r="M881">
        <v>99</v>
      </c>
      <c r="N881">
        <v>1082</v>
      </c>
    </row>
    <row r="882" spans="1:14">
      <c r="A882" t="s">
        <v>3</v>
      </c>
      <c r="B882" s="327">
        <v>99.79</v>
      </c>
      <c r="C882">
        <v>99.79</v>
      </c>
      <c r="D882">
        <v>99.79</v>
      </c>
      <c r="E882">
        <v>99.79</v>
      </c>
      <c r="F882">
        <v>99.9</v>
      </c>
      <c r="G882">
        <v>99.9</v>
      </c>
      <c r="H882">
        <v>99.6</v>
      </c>
      <c r="I882">
        <v>99.97</v>
      </c>
      <c r="J882">
        <v>99.97</v>
      </c>
      <c r="K882">
        <v>99.97</v>
      </c>
      <c r="L882">
        <v>99.99</v>
      </c>
      <c r="M882">
        <v>99.97</v>
      </c>
      <c r="N882">
        <v>1198.43</v>
      </c>
    </row>
    <row r="883" spans="1:14">
      <c r="A883" t="s">
        <v>431</v>
      </c>
      <c r="B883" s="327">
        <v>85</v>
      </c>
      <c r="C883">
        <v>90</v>
      </c>
      <c r="D883">
        <v>95</v>
      </c>
      <c r="E883">
        <v>95</v>
      </c>
      <c r="F883">
        <v>95</v>
      </c>
      <c r="G883">
        <v>95</v>
      </c>
      <c r="H883">
        <v>95</v>
      </c>
      <c r="I883">
        <v>95</v>
      </c>
      <c r="J883">
        <v>95</v>
      </c>
      <c r="K883">
        <v>95</v>
      </c>
      <c r="L883">
        <v>95</v>
      </c>
      <c r="M883">
        <v>95</v>
      </c>
      <c r="N883">
        <v>1125</v>
      </c>
    </row>
    <row r="884" spans="1:14">
      <c r="A884" t="s">
        <v>1</v>
      </c>
      <c r="B884" s="327">
        <v>90</v>
      </c>
      <c r="C884">
        <v>62</v>
      </c>
      <c r="D884">
        <v>78</v>
      </c>
      <c r="E884">
        <v>78</v>
      </c>
      <c r="F884">
        <v>78</v>
      </c>
      <c r="G884">
        <v>93</v>
      </c>
      <c r="H884">
        <v>93</v>
      </c>
      <c r="I884">
        <v>93</v>
      </c>
      <c r="J884">
        <v>86.9</v>
      </c>
      <c r="K884">
        <v>86.9</v>
      </c>
      <c r="L884">
        <v>82.3</v>
      </c>
      <c r="M884">
        <v>82.3</v>
      </c>
      <c r="N884">
        <v>1003.3999999999999</v>
      </c>
    </row>
    <row r="885" spans="1:14">
      <c r="A885" t="s">
        <v>23</v>
      </c>
      <c r="B885" s="327">
        <v>61</v>
      </c>
      <c r="C885">
        <v>72.400000000000006</v>
      </c>
      <c r="D885">
        <v>81</v>
      </c>
      <c r="E885">
        <v>84</v>
      </c>
      <c r="F885">
        <v>88</v>
      </c>
      <c r="G885">
        <v>88.7</v>
      </c>
      <c r="H885">
        <v>88.9</v>
      </c>
      <c r="I885">
        <v>90.09</v>
      </c>
      <c r="J885">
        <v>93</v>
      </c>
      <c r="K885">
        <v>93.4</v>
      </c>
      <c r="L885">
        <v>93.44</v>
      </c>
      <c r="M885">
        <v>93.54</v>
      </c>
      <c r="N885">
        <v>1027.47</v>
      </c>
    </row>
    <row r="886" spans="1:14">
      <c r="A886" t="s">
        <v>1043</v>
      </c>
      <c r="B886" s="327">
        <v>753.79</v>
      </c>
      <c r="C886">
        <v>1022.0899999999999</v>
      </c>
      <c r="D886">
        <v>1059.5899999999999</v>
      </c>
      <c r="E886">
        <v>885.94999999999993</v>
      </c>
      <c r="F886">
        <v>1062.56</v>
      </c>
      <c r="G886">
        <v>1286.5899999999999</v>
      </c>
      <c r="H886">
        <v>1284.3200000000002</v>
      </c>
      <c r="I886">
        <v>1396.56</v>
      </c>
      <c r="J886">
        <v>1349.72</v>
      </c>
      <c r="K886">
        <v>1405.1900000000003</v>
      </c>
      <c r="L886">
        <v>1422.73</v>
      </c>
      <c r="M886">
        <v>1223.9799999999998</v>
      </c>
      <c r="N886">
        <v>14153.07</v>
      </c>
    </row>
    <row r="888" spans="1:14">
      <c r="A888" s="8" t="s">
        <v>2580</v>
      </c>
      <c r="B888" s="328"/>
    </row>
    <row r="889" spans="1:14">
      <c r="A889" s="8" t="s">
        <v>2579</v>
      </c>
      <c r="B889" s="328" t="s">
        <v>2581</v>
      </c>
    </row>
    <row r="892" spans="1:14">
      <c r="A892" t="s">
        <v>2582</v>
      </c>
      <c r="B892" s="327" t="s">
        <v>289</v>
      </c>
    </row>
    <row r="895" spans="1:14">
      <c r="A895" t="s">
        <v>2575</v>
      </c>
      <c r="B895" s="327" t="s">
        <v>2583</v>
      </c>
    </row>
    <row r="897" spans="1:14">
      <c r="A897" t="s">
        <v>1040</v>
      </c>
      <c r="B897" s="327" t="s">
        <v>1041</v>
      </c>
    </row>
    <row r="898" spans="1:14">
      <c r="A898" t="s">
        <v>1042</v>
      </c>
      <c r="B898" s="327">
        <v>2010</v>
      </c>
      <c r="C898">
        <v>2011</v>
      </c>
      <c r="D898">
        <v>2012</v>
      </c>
      <c r="E898">
        <v>2013</v>
      </c>
      <c r="F898">
        <v>2014</v>
      </c>
      <c r="G898">
        <v>2015</v>
      </c>
      <c r="H898">
        <v>2016</v>
      </c>
      <c r="I898">
        <v>2017</v>
      </c>
      <c r="J898">
        <v>2018</v>
      </c>
      <c r="K898">
        <v>2019</v>
      </c>
      <c r="L898">
        <v>2020</v>
      </c>
      <c r="M898">
        <v>2021</v>
      </c>
      <c r="N898" t="s">
        <v>1043</v>
      </c>
    </row>
    <row r="899" spans="1:14">
      <c r="A899" t="s">
        <v>13</v>
      </c>
      <c r="C899">
        <v>40</v>
      </c>
      <c r="D899">
        <v>47</v>
      </c>
      <c r="E899">
        <v>53</v>
      </c>
      <c r="F899">
        <v>46</v>
      </c>
      <c r="G899">
        <v>60.67</v>
      </c>
      <c r="H899">
        <v>62</v>
      </c>
      <c r="I899">
        <v>85</v>
      </c>
      <c r="J899">
        <v>85</v>
      </c>
      <c r="K899">
        <v>85</v>
      </c>
      <c r="L899">
        <v>87.2</v>
      </c>
      <c r="N899">
        <v>650.87000000000012</v>
      </c>
    </row>
    <row r="900" spans="1:14">
      <c r="A900" t="s">
        <v>12</v>
      </c>
      <c r="C900">
        <v>40</v>
      </c>
      <c r="D900">
        <v>45</v>
      </c>
      <c r="E900">
        <v>68.239999999999995</v>
      </c>
      <c r="F900">
        <v>78</v>
      </c>
      <c r="G900">
        <v>82</v>
      </c>
      <c r="H900">
        <v>84</v>
      </c>
      <c r="I900">
        <v>80</v>
      </c>
      <c r="J900">
        <v>95</v>
      </c>
      <c r="K900">
        <v>96</v>
      </c>
      <c r="L900">
        <v>97</v>
      </c>
      <c r="M900">
        <v>98</v>
      </c>
      <c r="N900">
        <v>863.24</v>
      </c>
    </row>
    <row r="901" spans="1:14">
      <c r="A901" t="s">
        <v>483</v>
      </c>
      <c r="G901">
        <v>72.959999999999994</v>
      </c>
      <c r="H901">
        <v>76.8</v>
      </c>
      <c r="I901">
        <v>89.83</v>
      </c>
      <c r="J901">
        <v>89.83</v>
      </c>
      <c r="K901">
        <v>79.87</v>
      </c>
      <c r="L901">
        <v>84</v>
      </c>
      <c r="M901">
        <v>94.87</v>
      </c>
      <c r="N901">
        <v>588.16</v>
      </c>
    </row>
    <row r="902" spans="1:14">
      <c r="A902" t="s">
        <v>2577</v>
      </c>
      <c r="B902" s="327">
        <v>0</v>
      </c>
      <c r="C902">
        <v>0</v>
      </c>
      <c r="D902">
        <v>20</v>
      </c>
      <c r="E902">
        <v>20</v>
      </c>
      <c r="F902">
        <v>20</v>
      </c>
      <c r="G902">
        <v>20</v>
      </c>
      <c r="H902">
        <v>20</v>
      </c>
      <c r="I902">
        <v>40</v>
      </c>
      <c r="J902">
        <v>50</v>
      </c>
      <c r="K902">
        <v>54</v>
      </c>
      <c r="L902">
        <v>54</v>
      </c>
      <c r="N902">
        <v>298</v>
      </c>
    </row>
    <row r="903" spans="1:14">
      <c r="A903" t="s">
        <v>482</v>
      </c>
      <c r="B903" s="327">
        <v>0</v>
      </c>
      <c r="F903">
        <v>21</v>
      </c>
      <c r="G903">
        <v>21</v>
      </c>
      <c r="H903">
        <v>21.21</v>
      </c>
      <c r="I903">
        <v>54</v>
      </c>
      <c r="K903">
        <v>54</v>
      </c>
      <c r="L903">
        <v>54</v>
      </c>
      <c r="N903">
        <v>225.21</v>
      </c>
    </row>
    <row r="904" spans="1:14">
      <c r="A904" t="s">
        <v>11</v>
      </c>
      <c r="D904">
        <v>32</v>
      </c>
      <c r="E904">
        <v>76.41</v>
      </c>
      <c r="F904">
        <v>91.96</v>
      </c>
      <c r="G904">
        <v>95.6</v>
      </c>
      <c r="H904">
        <v>96</v>
      </c>
      <c r="I904">
        <v>97.84</v>
      </c>
      <c r="J904">
        <v>97.84</v>
      </c>
      <c r="K904">
        <v>98</v>
      </c>
      <c r="L904">
        <v>98</v>
      </c>
      <c r="M904">
        <v>98</v>
      </c>
      <c r="N904">
        <v>881.65000000000009</v>
      </c>
    </row>
    <row r="905" spans="1:14">
      <c r="A905" t="s">
        <v>10</v>
      </c>
      <c r="F905">
        <v>30</v>
      </c>
      <c r="G905">
        <v>61</v>
      </c>
      <c r="H905">
        <v>63.01</v>
      </c>
      <c r="I905">
        <v>64</v>
      </c>
      <c r="J905">
        <v>65</v>
      </c>
      <c r="K905">
        <v>65</v>
      </c>
      <c r="L905">
        <v>65</v>
      </c>
      <c r="M905">
        <v>67.099999999999994</v>
      </c>
      <c r="N905">
        <v>480.11</v>
      </c>
    </row>
    <row r="906" spans="1:14">
      <c r="A906" t="s">
        <v>9</v>
      </c>
      <c r="D906">
        <v>2</v>
      </c>
      <c r="E906">
        <v>5</v>
      </c>
      <c r="F906">
        <v>5</v>
      </c>
      <c r="G906">
        <v>32</v>
      </c>
      <c r="H906">
        <v>42</v>
      </c>
      <c r="I906">
        <v>50</v>
      </c>
      <c r="J906">
        <v>54</v>
      </c>
      <c r="K906">
        <v>78</v>
      </c>
      <c r="L906">
        <v>82</v>
      </c>
      <c r="M906">
        <v>84.4</v>
      </c>
      <c r="N906">
        <v>434.4</v>
      </c>
    </row>
    <row r="907" spans="1:14">
      <c r="A907" t="s">
        <v>8</v>
      </c>
      <c r="D907">
        <v>90</v>
      </c>
      <c r="E907">
        <v>90</v>
      </c>
      <c r="F907">
        <v>90</v>
      </c>
      <c r="G907">
        <v>92.8</v>
      </c>
      <c r="H907">
        <v>95.4</v>
      </c>
      <c r="I907">
        <v>99</v>
      </c>
      <c r="J907">
        <v>99</v>
      </c>
      <c r="K907">
        <v>99</v>
      </c>
      <c r="L907">
        <v>99</v>
      </c>
      <c r="M907">
        <v>99</v>
      </c>
      <c r="N907">
        <v>953.2</v>
      </c>
    </row>
    <row r="908" spans="1:14">
      <c r="A908" t="s">
        <v>6</v>
      </c>
      <c r="D908">
        <v>31.73</v>
      </c>
      <c r="E908">
        <v>31.73</v>
      </c>
      <c r="F908">
        <v>40</v>
      </c>
      <c r="G908">
        <v>40</v>
      </c>
      <c r="H908">
        <v>75</v>
      </c>
      <c r="I908">
        <v>80</v>
      </c>
      <c r="J908">
        <v>82</v>
      </c>
      <c r="K908">
        <v>82</v>
      </c>
      <c r="L908">
        <v>85</v>
      </c>
      <c r="N908">
        <v>547.46</v>
      </c>
    </row>
    <row r="909" spans="1:14">
      <c r="A909" t="s">
        <v>17</v>
      </c>
      <c r="B909" s="327">
        <v>13</v>
      </c>
      <c r="C909">
        <v>23</v>
      </c>
      <c r="D909">
        <v>32</v>
      </c>
      <c r="E909">
        <v>37</v>
      </c>
      <c r="F909">
        <v>37</v>
      </c>
      <c r="G909">
        <v>50</v>
      </c>
      <c r="H909">
        <v>53</v>
      </c>
      <c r="I909">
        <v>53</v>
      </c>
      <c r="J909">
        <v>53</v>
      </c>
      <c r="K909">
        <v>69</v>
      </c>
      <c r="L909">
        <v>89</v>
      </c>
      <c r="M909">
        <v>89</v>
      </c>
      <c r="N909">
        <v>598</v>
      </c>
    </row>
    <row r="910" spans="1:14">
      <c r="A910" t="s">
        <v>4</v>
      </c>
      <c r="C910">
        <v>90</v>
      </c>
      <c r="D910">
        <v>90</v>
      </c>
      <c r="E910">
        <v>90</v>
      </c>
      <c r="F910">
        <v>90</v>
      </c>
      <c r="G910">
        <v>90</v>
      </c>
      <c r="H910">
        <v>90</v>
      </c>
      <c r="I910">
        <v>90</v>
      </c>
      <c r="J910">
        <v>98.5</v>
      </c>
      <c r="K910">
        <v>99</v>
      </c>
      <c r="L910">
        <v>99</v>
      </c>
      <c r="M910">
        <v>99</v>
      </c>
      <c r="N910">
        <v>1025.5</v>
      </c>
    </row>
    <row r="911" spans="1:14">
      <c r="A911" t="s">
        <v>3</v>
      </c>
      <c r="D911">
        <v>84.25</v>
      </c>
      <c r="E911">
        <v>90.4</v>
      </c>
      <c r="F911">
        <v>95</v>
      </c>
      <c r="G911">
        <v>98</v>
      </c>
      <c r="H911">
        <v>98</v>
      </c>
      <c r="I911">
        <v>98.61</v>
      </c>
      <c r="J911">
        <v>99.51</v>
      </c>
      <c r="K911">
        <v>99.66</v>
      </c>
      <c r="L911">
        <v>99.8</v>
      </c>
      <c r="M911">
        <v>99.88</v>
      </c>
      <c r="N911">
        <v>963.1099999999999</v>
      </c>
    </row>
    <row r="912" spans="1:14">
      <c r="A912" t="s">
        <v>431</v>
      </c>
      <c r="B912" s="327">
        <v>70</v>
      </c>
      <c r="C912">
        <v>80</v>
      </c>
      <c r="D912">
        <v>85</v>
      </c>
      <c r="E912">
        <v>85</v>
      </c>
      <c r="F912">
        <v>85</v>
      </c>
      <c r="G912">
        <v>85</v>
      </c>
      <c r="H912">
        <v>85</v>
      </c>
      <c r="I912">
        <v>85</v>
      </c>
      <c r="J912">
        <v>85</v>
      </c>
      <c r="K912">
        <v>85</v>
      </c>
      <c r="L912">
        <v>85</v>
      </c>
      <c r="M912">
        <v>85</v>
      </c>
      <c r="N912">
        <v>1000</v>
      </c>
    </row>
    <row r="913" spans="1:14">
      <c r="A913" t="s">
        <v>1</v>
      </c>
      <c r="B913" s="327">
        <v>15</v>
      </c>
      <c r="C913">
        <v>40</v>
      </c>
      <c r="F913">
        <v>42</v>
      </c>
      <c r="G913">
        <v>53</v>
      </c>
      <c r="H913">
        <v>53</v>
      </c>
      <c r="I913">
        <v>53</v>
      </c>
      <c r="J913">
        <v>76.5</v>
      </c>
      <c r="K913">
        <v>71.8</v>
      </c>
      <c r="L913">
        <v>78.099999999999994</v>
      </c>
      <c r="M913">
        <v>78.099999999999994</v>
      </c>
      <c r="N913">
        <v>560.5</v>
      </c>
    </row>
    <row r="914" spans="1:14">
      <c r="A914" t="s">
        <v>23</v>
      </c>
      <c r="B914" s="327">
        <v>5</v>
      </c>
      <c r="C914">
        <v>15</v>
      </c>
      <c r="D914">
        <v>35</v>
      </c>
      <c r="E914">
        <v>52</v>
      </c>
      <c r="F914">
        <v>53</v>
      </c>
      <c r="G914">
        <v>55.1</v>
      </c>
      <c r="H914">
        <v>55.25</v>
      </c>
      <c r="I914">
        <v>78.2</v>
      </c>
      <c r="J914">
        <v>84</v>
      </c>
      <c r="K914">
        <v>84.2</v>
      </c>
      <c r="L914">
        <v>84.28</v>
      </c>
      <c r="M914">
        <v>84.31</v>
      </c>
      <c r="N914">
        <v>685.33999999999992</v>
      </c>
    </row>
    <row r="915" spans="1:14">
      <c r="A915" t="s">
        <v>1043</v>
      </c>
      <c r="B915" s="327">
        <v>103</v>
      </c>
      <c r="C915">
        <v>328</v>
      </c>
      <c r="D915">
        <v>593.98</v>
      </c>
      <c r="E915">
        <v>698.78</v>
      </c>
      <c r="F915">
        <v>823.96</v>
      </c>
      <c r="G915">
        <v>1009.13</v>
      </c>
      <c r="H915">
        <v>1069.67</v>
      </c>
      <c r="I915">
        <v>1197.48</v>
      </c>
      <c r="J915">
        <v>1214.1799999999998</v>
      </c>
      <c r="K915">
        <v>1299.53</v>
      </c>
      <c r="L915">
        <v>1340.3799999999999</v>
      </c>
      <c r="M915">
        <v>1076.6600000000001</v>
      </c>
      <c r="N915">
        <v>10754.75</v>
      </c>
    </row>
    <row r="919" spans="1:14">
      <c r="A919" t="s">
        <v>2584</v>
      </c>
      <c r="B919" s="327" t="s">
        <v>289</v>
      </c>
    </row>
    <row r="922" spans="1:14" ht="28.8">
      <c r="A922" t="s">
        <v>2575</v>
      </c>
      <c r="B922" s="327" t="s">
        <v>2585</v>
      </c>
    </row>
    <row r="924" spans="1:14">
      <c r="A924" t="s">
        <v>1040</v>
      </c>
      <c r="B924" s="327" t="s">
        <v>1041</v>
      </c>
    </row>
    <row r="925" spans="1:14">
      <c r="A925" t="s">
        <v>1042</v>
      </c>
      <c r="B925" s="327">
        <v>2014</v>
      </c>
      <c r="C925">
        <v>2016</v>
      </c>
      <c r="D925">
        <v>2017</v>
      </c>
      <c r="E925">
        <v>2018</v>
      </c>
      <c r="F925">
        <v>2019</v>
      </c>
      <c r="G925">
        <v>2020</v>
      </c>
      <c r="H925" t="s">
        <v>1043</v>
      </c>
    </row>
    <row r="926" spans="1:14">
      <c r="A926" t="s">
        <v>13</v>
      </c>
      <c r="B926" s="327">
        <v>79.802682949027798</v>
      </c>
      <c r="H926">
        <v>79.802682949027798</v>
      </c>
    </row>
    <row r="927" spans="1:14">
      <c r="A927" t="s">
        <v>11</v>
      </c>
      <c r="F927">
        <v>82.790120561971193</v>
      </c>
      <c r="H927">
        <v>82.790120561971193</v>
      </c>
    </row>
    <row r="928" spans="1:14">
      <c r="A928" t="s">
        <v>8</v>
      </c>
      <c r="D928">
        <v>72.795905246026805</v>
      </c>
      <c r="E928">
        <v>74.6253436123569</v>
      </c>
      <c r="F928">
        <v>76.0744420523381</v>
      </c>
      <c r="G928">
        <v>77.527834088576896</v>
      </c>
      <c r="H928">
        <v>301.02352499929873</v>
      </c>
    </row>
    <row r="929" spans="1:14">
      <c r="A929" t="s">
        <v>6</v>
      </c>
      <c r="D929">
        <v>26.3915296266584</v>
      </c>
      <c r="H929">
        <v>26.3915296266584</v>
      </c>
    </row>
    <row r="930" spans="1:14">
      <c r="A930" t="s">
        <v>3</v>
      </c>
      <c r="C930">
        <v>55.009561536989402</v>
      </c>
      <c r="D930">
        <v>61.0392935184313</v>
      </c>
      <c r="E930">
        <v>80.709947458050905</v>
      </c>
      <c r="F930">
        <v>79.651137547443298</v>
      </c>
      <c r="H930">
        <v>276.40994006091489</v>
      </c>
    </row>
    <row r="931" spans="1:14">
      <c r="A931" t="s">
        <v>1</v>
      </c>
      <c r="E931">
        <v>45.219636888243599</v>
      </c>
      <c r="H931">
        <v>45.219636888243599</v>
      </c>
    </row>
    <row r="932" spans="1:14">
      <c r="A932" t="s">
        <v>23</v>
      </c>
      <c r="G932">
        <v>47.835099326089001</v>
      </c>
      <c r="H932">
        <v>47.835099326089001</v>
      </c>
    </row>
    <row r="933" spans="1:14">
      <c r="A933" t="s">
        <v>1043</v>
      </c>
      <c r="B933" s="327">
        <v>79.802682949027798</v>
      </c>
      <c r="C933">
        <v>55.009561536989402</v>
      </c>
      <c r="D933">
        <v>160.2267283911165</v>
      </c>
      <c r="E933">
        <v>200.5549279586514</v>
      </c>
      <c r="F933">
        <v>238.51570016175259</v>
      </c>
      <c r="G933">
        <v>125.36293341466589</v>
      </c>
      <c r="H933">
        <v>859.47253441220357</v>
      </c>
    </row>
    <row r="937" spans="1:14">
      <c r="A937" t="s">
        <v>2575</v>
      </c>
      <c r="B937" s="327" t="s">
        <v>2586</v>
      </c>
    </row>
    <row r="939" spans="1:14">
      <c r="A939" t="s">
        <v>1040</v>
      </c>
      <c r="B939" s="327" t="s">
        <v>1041</v>
      </c>
    </row>
    <row r="940" spans="1:14">
      <c r="A940" t="s">
        <v>1042</v>
      </c>
      <c r="B940" s="327">
        <v>2010</v>
      </c>
      <c r="C940">
        <v>2011</v>
      </c>
      <c r="D940">
        <v>2012</v>
      </c>
      <c r="E940">
        <v>2013</v>
      </c>
      <c r="F940">
        <v>2014</v>
      </c>
      <c r="G940">
        <v>2015</v>
      </c>
      <c r="H940">
        <v>2016</v>
      </c>
      <c r="I940">
        <v>2017</v>
      </c>
      <c r="J940">
        <v>2018</v>
      </c>
      <c r="K940">
        <v>2019</v>
      </c>
      <c r="L940">
        <v>2020</v>
      </c>
      <c r="M940">
        <v>2021</v>
      </c>
      <c r="N940" t="s">
        <v>1043</v>
      </c>
    </row>
    <row r="941" spans="1:14">
      <c r="A941" t="s">
        <v>13</v>
      </c>
      <c r="B941" s="327">
        <v>15000</v>
      </c>
      <c r="C941">
        <v>15817</v>
      </c>
      <c r="D941">
        <v>20512</v>
      </c>
      <c r="E941">
        <v>22282</v>
      </c>
      <c r="F941">
        <v>87750</v>
      </c>
      <c r="G941">
        <v>153571</v>
      </c>
      <c r="H941">
        <v>84724</v>
      </c>
      <c r="I941">
        <v>96919</v>
      </c>
      <c r="J941">
        <v>109561</v>
      </c>
      <c r="K941">
        <v>119068</v>
      </c>
      <c r="L941">
        <v>229597</v>
      </c>
      <c r="M941">
        <v>272698</v>
      </c>
      <c r="N941">
        <v>1227499</v>
      </c>
    </row>
    <row r="942" spans="1:14">
      <c r="A942" t="s">
        <v>12</v>
      </c>
      <c r="B942" s="327">
        <v>11978</v>
      </c>
      <c r="C942">
        <v>19125</v>
      </c>
      <c r="D942">
        <v>22236</v>
      </c>
      <c r="E942">
        <v>21590</v>
      </c>
      <c r="F942">
        <v>33290</v>
      </c>
      <c r="G942">
        <v>36845</v>
      </c>
      <c r="H942">
        <v>59057</v>
      </c>
      <c r="I942">
        <v>32434</v>
      </c>
      <c r="J942">
        <v>40044</v>
      </c>
      <c r="K942">
        <v>49295</v>
      </c>
      <c r="L942">
        <v>259525</v>
      </c>
      <c r="M942">
        <v>203020</v>
      </c>
      <c r="N942">
        <v>788439</v>
      </c>
    </row>
    <row r="943" spans="1:14">
      <c r="A943" t="s">
        <v>483</v>
      </c>
      <c r="B943" s="327">
        <v>329</v>
      </c>
      <c r="C943">
        <v>400</v>
      </c>
      <c r="D943">
        <v>1233</v>
      </c>
      <c r="E943">
        <v>1300</v>
      </c>
      <c r="F943">
        <v>1583</v>
      </c>
      <c r="G943">
        <v>1600</v>
      </c>
      <c r="H943">
        <v>1634</v>
      </c>
      <c r="I943">
        <v>1644</v>
      </c>
      <c r="J943">
        <v>1531</v>
      </c>
      <c r="K943">
        <v>1255</v>
      </c>
      <c r="L943">
        <v>1066</v>
      </c>
      <c r="M943">
        <v>1196</v>
      </c>
      <c r="N943">
        <v>14771</v>
      </c>
    </row>
    <row r="944" spans="1:14">
      <c r="A944" t="s">
        <v>2577</v>
      </c>
      <c r="B944" s="327">
        <v>0</v>
      </c>
      <c r="E944">
        <v>450</v>
      </c>
      <c r="F944">
        <v>500</v>
      </c>
      <c r="G944">
        <v>1000</v>
      </c>
      <c r="H944">
        <v>1000</v>
      </c>
      <c r="I944">
        <v>1000</v>
      </c>
      <c r="J944">
        <v>4620</v>
      </c>
      <c r="K944">
        <v>11900</v>
      </c>
      <c r="L944">
        <v>31000</v>
      </c>
      <c r="N944">
        <v>51470</v>
      </c>
    </row>
    <row r="945" spans="1:14">
      <c r="A945" t="s">
        <v>482</v>
      </c>
      <c r="B945" s="327">
        <v>3658</v>
      </c>
      <c r="C945">
        <v>8024</v>
      </c>
      <c r="D945">
        <v>3429</v>
      </c>
      <c r="E945">
        <v>4200</v>
      </c>
      <c r="F945">
        <v>5100</v>
      </c>
      <c r="G945">
        <v>6000</v>
      </c>
      <c r="H945">
        <v>7000</v>
      </c>
      <c r="I945">
        <v>8000</v>
      </c>
      <c r="K945">
        <v>10000</v>
      </c>
      <c r="L945">
        <v>12000</v>
      </c>
      <c r="N945">
        <v>67411</v>
      </c>
    </row>
    <row r="946" spans="1:14">
      <c r="A946" t="s">
        <v>11</v>
      </c>
      <c r="B946" s="327">
        <v>400</v>
      </c>
      <c r="C946">
        <v>1339</v>
      </c>
      <c r="D946">
        <v>1636</v>
      </c>
      <c r="E946">
        <v>2275</v>
      </c>
      <c r="F946">
        <v>1502</v>
      </c>
      <c r="G946">
        <v>2062</v>
      </c>
      <c r="H946">
        <v>2230</v>
      </c>
      <c r="I946">
        <v>4821</v>
      </c>
      <c r="J946">
        <v>5763</v>
      </c>
      <c r="K946">
        <v>4618</v>
      </c>
      <c r="L946">
        <v>5060</v>
      </c>
      <c r="M946">
        <v>14894</v>
      </c>
      <c r="N946">
        <v>46600</v>
      </c>
    </row>
    <row r="947" spans="1:14">
      <c r="A947" t="s">
        <v>10</v>
      </c>
      <c r="B947" s="327">
        <v>5391</v>
      </c>
      <c r="C947">
        <v>6852</v>
      </c>
      <c r="D947">
        <v>31077</v>
      </c>
      <c r="E947">
        <v>37988</v>
      </c>
      <c r="F947">
        <v>24835</v>
      </c>
      <c r="G947">
        <v>23694</v>
      </c>
      <c r="H947">
        <v>26385</v>
      </c>
      <c r="I947">
        <v>25062</v>
      </c>
      <c r="J947">
        <v>27211</v>
      </c>
      <c r="K947">
        <v>30000</v>
      </c>
      <c r="L947">
        <v>32000</v>
      </c>
      <c r="M947">
        <v>30933</v>
      </c>
      <c r="N947">
        <v>301428</v>
      </c>
    </row>
    <row r="948" spans="1:14">
      <c r="A948" t="s">
        <v>9</v>
      </c>
      <c r="B948" s="327">
        <v>1085</v>
      </c>
      <c r="C948">
        <v>1730</v>
      </c>
      <c r="D948">
        <v>1238</v>
      </c>
      <c r="E948">
        <v>8777</v>
      </c>
      <c r="F948">
        <v>8561</v>
      </c>
      <c r="G948">
        <v>5855</v>
      </c>
      <c r="H948">
        <v>8692</v>
      </c>
      <c r="I948">
        <v>10816</v>
      </c>
      <c r="J948">
        <v>11358</v>
      </c>
      <c r="K948">
        <v>11358</v>
      </c>
      <c r="L948">
        <v>12255</v>
      </c>
      <c r="M948">
        <v>13480</v>
      </c>
      <c r="N948">
        <v>95205</v>
      </c>
    </row>
    <row r="949" spans="1:14">
      <c r="A949" t="s">
        <v>8</v>
      </c>
      <c r="B949" s="327">
        <v>93922</v>
      </c>
      <c r="C949">
        <v>118235</v>
      </c>
      <c r="D949">
        <v>140800</v>
      </c>
      <c r="E949">
        <v>162400</v>
      </c>
      <c r="F949">
        <v>182000</v>
      </c>
      <c r="G949">
        <v>197400</v>
      </c>
      <c r="H949">
        <v>212600</v>
      </c>
      <c r="I949">
        <v>246000</v>
      </c>
      <c r="J949">
        <v>274700</v>
      </c>
      <c r="K949">
        <v>307200</v>
      </c>
      <c r="L949">
        <v>323200</v>
      </c>
      <c r="M949">
        <v>328900</v>
      </c>
      <c r="N949">
        <v>2587357</v>
      </c>
    </row>
    <row r="950" spans="1:14">
      <c r="A950" t="s">
        <v>6</v>
      </c>
      <c r="B950" s="327">
        <v>17323</v>
      </c>
      <c r="C950">
        <v>28374</v>
      </c>
      <c r="D950">
        <v>29438</v>
      </c>
      <c r="E950">
        <v>28852</v>
      </c>
      <c r="F950">
        <v>36985</v>
      </c>
      <c r="G950">
        <v>42570</v>
      </c>
      <c r="H950">
        <v>46599</v>
      </c>
      <c r="I950">
        <v>61641</v>
      </c>
      <c r="J950">
        <v>70142</v>
      </c>
      <c r="K950">
        <v>69975</v>
      </c>
      <c r="L950">
        <v>70000</v>
      </c>
      <c r="M950">
        <v>65495</v>
      </c>
      <c r="N950">
        <v>567394</v>
      </c>
    </row>
    <row r="951" spans="1:14">
      <c r="A951" t="s">
        <v>17</v>
      </c>
      <c r="B951" s="327">
        <v>9435</v>
      </c>
      <c r="C951">
        <v>17610</v>
      </c>
      <c r="D951">
        <v>24053</v>
      </c>
      <c r="E951">
        <v>35740</v>
      </c>
      <c r="F951">
        <v>41212</v>
      </c>
      <c r="G951">
        <v>70408</v>
      </c>
      <c r="H951">
        <v>64343</v>
      </c>
      <c r="I951">
        <v>65779</v>
      </c>
      <c r="J951">
        <v>61968</v>
      </c>
      <c r="K951">
        <v>63314</v>
      </c>
      <c r="L951">
        <v>71063</v>
      </c>
      <c r="M951">
        <v>77249</v>
      </c>
      <c r="N951">
        <v>602174</v>
      </c>
    </row>
    <row r="952" spans="1:14">
      <c r="A952" t="s">
        <v>4</v>
      </c>
      <c r="B952" s="327">
        <v>6793</v>
      </c>
      <c r="C952">
        <v>9412</v>
      </c>
      <c r="D952">
        <v>10577</v>
      </c>
      <c r="E952">
        <v>12411</v>
      </c>
      <c r="F952">
        <v>11827</v>
      </c>
      <c r="G952">
        <v>13420</v>
      </c>
      <c r="H952">
        <v>14035</v>
      </c>
      <c r="I952">
        <v>15221</v>
      </c>
      <c r="J952">
        <v>19689</v>
      </c>
      <c r="K952">
        <v>26974</v>
      </c>
      <c r="L952">
        <v>34966</v>
      </c>
      <c r="M952">
        <v>41280</v>
      </c>
      <c r="N952">
        <v>216605</v>
      </c>
    </row>
    <row r="953" spans="1:14">
      <c r="A953" t="s">
        <v>3</v>
      </c>
      <c r="B953" s="327">
        <v>743000</v>
      </c>
      <c r="C953">
        <v>907000</v>
      </c>
      <c r="D953">
        <v>1107200</v>
      </c>
      <c r="E953">
        <v>1615210</v>
      </c>
      <c r="F953">
        <v>1706313</v>
      </c>
      <c r="G953">
        <v>1409347</v>
      </c>
      <c r="H953">
        <v>1150770</v>
      </c>
      <c r="I953">
        <v>1123189</v>
      </c>
      <c r="J953">
        <v>1107013</v>
      </c>
      <c r="K953">
        <v>1250356</v>
      </c>
      <c r="L953">
        <v>1303057</v>
      </c>
      <c r="M953">
        <v>1694648</v>
      </c>
      <c r="N953">
        <v>15117103</v>
      </c>
    </row>
    <row r="954" spans="1:14">
      <c r="A954" t="s">
        <v>431</v>
      </c>
      <c r="B954" s="327">
        <v>7554</v>
      </c>
      <c r="C954">
        <v>28268</v>
      </c>
      <c r="D954">
        <v>41325</v>
      </c>
      <c r="E954">
        <v>56425</v>
      </c>
      <c r="F954">
        <v>84600</v>
      </c>
      <c r="G954">
        <v>106000</v>
      </c>
      <c r="H954">
        <v>318474</v>
      </c>
      <c r="I954">
        <v>763466</v>
      </c>
      <c r="J954">
        <v>861234</v>
      </c>
      <c r="K954">
        <v>1039655</v>
      </c>
      <c r="L954">
        <v>1135608</v>
      </c>
      <c r="M954">
        <v>1243047</v>
      </c>
      <c r="N954">
        <v>5685656</v>
      </c>
    </row>
    <row r="955" spans="1:14">
      <c r="A955" t="s">
        <v>1</v>
      </c>
      <c r="B955" s="327">
        <v>10267</v>
      </c>
      <c r="C955">
        <v>16415</v>
      </c>
      <c r="D955">
        <v>14999</v>
      </c>
      <c r="E955">
        <v>13447</v>
      </c>
      <c r="F955">
        <v>20521</v>
      </c>
      <c r="G955">
        <v>23390</v>
      </c>
      <c r="H955">
        <v>31784</v>
      </c>
      <c r="I955">
        <v>35912</v>
      </c>
      <c r="J955">
        <v>72228</v>
      </c>
      <c r="K955">
        <v>88891</v>
      </c>
      <c r="L955">
        <v>82317</v>
      </c>
      <c r="M955">
        <v>80592</v>
      </c>
      <c r="N955">
        <v>490763</v>
      </c>
    </row>
    <row r="956" spans="1:14">
      <c r="A956" t="s">
        <v>23</v>
      </c>
      <c r="B956" s="327">
        <v>33000</v>
      </c>
      <c r="C956">
        <v>34000</v>
      </c>
      <c r="D956">
        <v>71905</v>
      </c>
      <c r="E956">
        <v>103916</v>
      </c>
      <c r="F956">
        <v>152234</v>
      </c>
      <c r="G956">
        <v>163987</v>
      </c>
      <c r="H956">
        <v>170838</v>
      </c>
      <c r="I956">
        <v>187310</v>
      </c>
      <c r="J956">
        <v>203056</v>
      </c>
      <c r="K956">
        <v>204424</v>
      </c>
      <c r="L956">
        <v>203461</v>
      </c>
      <c r="M956">
        <v>205333</v>
      </c>
      <c r="N956">
        <v>1733464</v>
      </c>
    </row>
    <row r="957" spans="1:14">
      <c r="A957" t="s">
        <v>1043</v>
      </c>
      <c r="B957" s="327">
        <v>959135</v>
      </c>
      <c r="C957">
        <v>1212601</v>
      </c>
      <c r="D957">
        <v>1521658</v>
      </c>
      <c r="E957">
        <v>2127263</v>
      </c>
      <c r="F957">
        <v>2398813</v>
      </c>
      <c r="G957">
        <v>2257149</v>
      </c>
      <c r="H957">
        <v>2200165</v>
      </c>
      <c r="I957">
        <v>2679214</v>
      </c>
      <c r="J957">
        <v>2870118</v>
      </c>
      <c r="K957">
        <v>3288283</v>
      </c>
      <c r="L957">
        <v>3806175</v>
      </c>
      <c r="M957">
        <v>4272765</v>
      </c>
      <c r="N957">
        <v>29593339</v>
      </c>
    </row>
    <row r="964" spans="1:13">
      <c r="A964" t="s">
        <v>2575</v>
      </c>
      <c r="B964" s="327" t="s">
        <v>2588</v>
      </c>
    </row>
    <row r="966" spans="1:13">
      <c r="A966" t="s">
        <v>1040</v>
      </c>
      <c r="B966" s="327" t="s">
        <v>1041</v>
      </c>
    </row>
    <row r="967" spans="1:13">
      <c r="A967" t="s">
        <v>1042</v>
      </c>
      <c r="B967" s="327">
        <v>2010</v>
      </c>
      <c r="C967">
        <v>2011</v>
      </c>
      <c r="D967">
        <v>2012</v>
      </c>
      <c r="E967">
        <v>2013</v>
      </c>
      <c r="F967">
        <v>2014</v>
      </c>
      <c r="G967">
        <v>2015</v>
      </c>
      <c r="H967">
        <v>2016</v>
      </c>
      <c r="I967">
        <v>2017</v>
      </c>
      <c r="J967">
        <v>2018</v>
      </c>
      <c r="K967">
        <v>2019</v>
      </c>
      <c r="L967">
        <v>2020</v>
      </c>
      <c r="M967" t="s">
        <v>1043</v>
      </c>
    </row>
    <row r="968" spans="1:13">
      <c r="A968" t="s">
        <v>13</v>
      </c>
      <c r="F968">
        <v>8.7729767924522193</v>
      </c>
      <c r="G968">
        <v>14.671604309999999</v>
      </c>
      <c r="J968">
        <v>6.7114009452184096</v>
      </c>
      <c r="M968">
        <v>30.155982047670626</v>
      </c>
    </row>
    <row r="969" spans="1:13">
      <c r="A969" t="s">
        <v>12</v>
      </c>
      <c r="F969">
        <v>40.579569060390597</v>
      </c>
      <c r="K969">
        <v>63.454256291639403</v>
      </c>
      <c r="M969">
        <v>104.03382535202999</v>
      </c>
    </row>
    <row r="970" spans="1:13">
      <c r="A970" t="s">
        <v>2577</v>
      </c>
      <c r="I970">
        <v>1.271555083</v>
      </c>
      <c r="M970">
        <v>1.271555083</v>
      </c>
    </row>
    <row r="971" spans="1:13">
      <c r="A971" t="s">
        <v>11</v>
      </c>
      <c r="H971">
        <v>3.5689635699675</v>
      </c>
      <c r="K971">
        <v>3.1698860822189201</v>
      </c>
      <c r="M971">
        <v>6.7388496521864205</v>
      </c>
    </row>
    <row r="972" spans="1:13">
      <c r="A972" t="s">
        <v>10</v>
      </c>
      <c r="J972">
        <v>3.7</v>
      </c>
      <c r="M972">
        <v>3.7</v>
      </c>
    </row>
    <row r="973" spans="1:13">
      <c r="A973" t="s">
        <v>9</v>
      </c>
      <c r="J973">
        <v>10.4740134642299</v>
      </c>
      <c r="M973">
        <v>10.4740134642299</v>
      </c>
    </row>
    <row r="974" spans="1:13">
      <c r="A974" t="s">
        <v>8</v>
      </c>
      <c r="B974" s="327">
        <v>29.0167695881253</v>
      </c>
      <c r="D974">
        <v>39.219834362445098</v>
      </c>
      <c r="E974">
        <v>45.599613152804601</v>
      </c>
      <c r="F974">
        <v>51.852427714129803</v>
      </c>
      <c r="G974">
        <v>60</v>
      </c>
      <c r="I974">
        <v>66.498296199213598</v>
      </c>
      <c r="J974">
        <v>69.731227343345395</v>
      </c>
      <c r="K974">
        <v>71.201589132384996</v>
      </c>
      <c r="L974">
        <v>72.642292204282697</v>
      </c>
      <c r="M974">
        <v>505.76204969673142</v>
      </c>
    </row>
    <row r="975" spans="1:13">
      <c r="A975" t="s">
        <v>6</v>
      </c>
      <c r="I975">
        <v>2.15862058641479</v>
      </c>
      <c r="M975">
        <v>2.15862058641479</v>
      </c>
    </row>
    <row r="976" spans="1:13">
      <c r="A976" t="s">
        <v>17</v>
      </c>
      <c r="C976">
        <v>5.4</v>
      </c>
      <c r="E976">
        <v>9.2091379730000007</v>
      </c>
      <c r="M976">
        <v>14.609137973000001</v>
      </c>
    </row>
    <row r="977" spans="1:13">
      <c r="A977" t="s">
        <v>4</v>
      </c>
      <c r="B977" s="327">
        <v>26.088009689140101</v>
      </c>
      <c r="M977">
        <v>26.088009689140101</v>
      </c>
    </row>
    <row r="978" spans="1:13">
      <c r="A978" t="s">
        <v>3</v>
      </c>
      <c r="B978" s="327">
        <v>10.100913640046301</v>
      </c>
      <c r="C978">
        <v>23.939700853751098</v>
      </c>
      <c r="D978">
        <v>33.915062406470597</v>
      </c>
      <c r="E978">
        <v>34.354177289815901</v>
      </c>
      <c r="F978">
        <v>44.223644395927202</v>
      </c>
      <c r="G978">
        <v>49.9582340615665</v>
      </c>
      <c r="H978">
        <v>59.766952789999401</v>
      </c>
      <c r="I978">
        <v>61.833062773151603</v>
      </c>
      <c r="J978">
        <v>64.697129493186097</v>
      </c>
      <c r="K978">
        <v>63.250980322010498</v>
      </c>
      <c r="M978">
        <v>446.03985802592518</v>
      </c>
    </row>
    <row r="979" spans="1:13">
      <c r="A979" t="s">
        <v>1</v>
      </c>
      <c r="B979" s="327">
        <v>1.3440778942209499</v>
      </c>
      <c r="J979">
        <v>17.6999878081518</v>
      </c>
      <c r="M979">
        <v>19.044065702372748</v>
      </c>
    </row>
    <row r="980" spans="1:13">
      <c r="A980" t="s">
        <v>23</v>
      </c>
      <c r="F980">
        <v>33.157406351251801</v>
      </c>
      <c r="J980">
        <v>30.303639780000001</v>
      </c>
      <c r="L980">
        <v>50.082595133226597</v>
      </c>
      <c r="M980">
        <v>113.5436412644784</v>
      </c>
    </row>
    <row r="981" spans="1:13">
      <c r="A981" t="s">
        <v>1043</v>
      </c>
      <c r="B981" s="327">
        <v>66.549770811532639</v>
      </c>
      <c r="C981">
        <v>29.339700853751097</v>
      </c>
      <c r="D981">
        <v>73.134896768915695</v>
      </c>
      <c r="E981">
        <v>89.162928415620513</v>
      </c>
      <c r="F981">
        <v>178.58602431415164</v>
      </c>
      <c r="G981">
        <v>124.62983837156649</v>
      </c>
      <c r="H981">
        <v>63.335916359966902</v>
      </c>
      <c r="I981">
        <v>131.76153464177997</v>
      </c>
      <c r="J981">
        <v>203.31739883413161</v>
      </c>
      <c r="K981">
        <v>201.07671182825379</v>
      </c>
      <c r="L981">
        <v>122.7248873375093</v>
      </c>
      <c r="M981">
        <v>1283.6196085371796</v>
      </c>
    </row>
    <row r="991" spans="1:13">
      <c r="A991" s="310" t="s">
        <v>587</v>
      </c>
      <c r="B991" s="310" t="s">
        <v>587</v>
      </c>
    </row>
    <row r="992" spans="1:13">
      <c r="A992" s="310" t="s">
        <v>588</v>
      </c>
      <c r="B992" s="310" t="s">
        <v>588</v>
      </c>
    </row>
    <row r="993" spans="1:2">
      <c r="A993" s="310" t="s">
        <v>589</v>
      </c>
      <c r="B993" s="310" t="s">
        <v>589</v>
      </c>
    </row>
    <row r="994" spans="1:2">
      <c r="A994" s="310" t="s">
        <v>590</v>
      </c>
      <c r="B994" s="310" t="s">
        <v>590</v>
      </c>
    </row>
    <row r="995" spans="1:2">
      <c r="A995" s="310" t="s">
        <v>591</v>
      </c>
      <c r="B995" s="310" t="s">
        <v>591</v>
      </c>
    </row>
    <row r="996" spans="1:2">
      <c r="A996" s="310" t="s">
        <v>592</v>
      </c>
      <c r="B996" s="310" t="s">
        <v>592</v>
      </c>
    </row>
    <row r="997" spans="1:2">
      <c r="A997" s="310" t="s">
        <v>2330</v>
      </c>
      <c r="B997" s="310" t="s">
        <v>2608</v>
      </c>
    </row>
    <row r="998" spans="1:2">
      <c r="A998" s="310" t="s">
        <v>2332</v>
      </c>
      <c r="B998" s="310" t="s">
        <v>2607</v>
      </c>
    </row>
    <row r="999" spans="1:2">
      <c r="A999" s="310" t="s">
        <v>2331</v>
      </c>
      <c r="B999" s="310" t="s">
        <v>2606</v>
      </c>
    </row>
    <row r="1000" spans="1:2">
      <c r="A1000" s="310" t="s">
        <v>2374</v>
      </c>
      <c r="B1000" s="310" t="s">
        <v>2605</v>
      </c>
    </row>
    <row r="1001" spans="1:2">
      <c r="A1001" t="s">
        <v>2338</v>
      </c>
      <c r="B1001" t="s">
        <v>2613</v>
      </c>
    </row>
    <row r="1002" spans="1:2">
      <c r="A1002" t="s">
        <v>2375</v>
      </c>
      <c r="B1002" t="s">
        <v>2604</v>
      </c>
    </row>
    <row r="1003" spans="1:2">
      <c r="A1003" t="s">
        <v>2341</v>
      </c>
      <c r="B1003" t="s">
        <v>2603</v>
      </c>
    </row>
    <row r="1004" spans="1:2">
      <c r="A1004" t="s">
        <v>2343</v>
      </c>
      <c r="B1004" t="s">
        <v>2602</v>
      </c>
    </row>
    <row r="1005" spans="1:2">
      <c r="A1005" t="s">
        <v>2346</v>
      </c>
      <c r="B1005" t="s">
        <v>2601</v>
      </c>
    </row>
    <row r="1006" spans="1:2">
      <c r="A1006" t="s">
        <v>2347</v>
      </c>
      <c r="B1006" t="s">
        <v>2600</v>
      </c>
    </row>
    <row r="1007" spans="1:2">
      <c r="A1007" t="s">
        <v>2350</v>
      </c>
      <c r="B1007" t="s">
        <v>2599</v>
      </c>
    </row>
    <row r="1008" spans="1:2">
      <c r="A1008" t="s">
        <v>2353</v>
      </c>
      <c r="B1008" t="s">
        <v>2598</v>
      </c>
    </row>
    <row r="1009" spans="1:2">
      <c r="A1009" t="s">
        <v>2355</v>
      </c>
      <c r="B1009" t="s">
        <v>2597</v>
      </c>
    </row>
    <row r="1010" spans="1:2">
      <c r="A1010" t="s">
        <v>2356</v>
      </c>
      <c r="B1010" t="s">
        <v>2596</v>
      </c>
    </row>
    <row r="1011" spans="1:2">
      <c r="A1011" t="s">
        <v>2357</v>
      </c>
      <c r="B1011" t="s">
        <v>2595</v>
      </c>
    </row>
    <row r="1012" spans="1:2">
      <c r="A1012" t="s">
        <v>2358</v>
      </c>
      <c r="B1012" t="s">
        <v>2594</v>
      </c>
    </row>
    <row r="1013" spans="1:2">
      <c r="A1013" t="s">
        <v>2359</v>
      </c>
      <c r="B1013" t="s">
        <v>2593</v>
      </c>
    </row>
    <row r="1014" spans="1:2">
      <c r="A1014" t="s">
        <v>2360</v>
      </c>
      <c r="B1014" t="s">
        <v>2592</v>
      </c>
    </row>
    <row r="1015" spans="1:2">
      <c r="A1015" t="s">
        <v>2361</v>
      </c>
      <c r="B1015" t="s">
        <v>2591</v>
      </c>
    </row>
    <row r="1016" spans="1:2">
      <c r="A1016" t="s">
        <v>2362</v>
      </c>
      <c r="B1016" t="s">
        <v>2590</v>
      </c>
    </row>
    <row r="1017" spans="1:2">
      <c r="A1017" t="s">
        <v>2363</v>
      </c>
      <c r="B1017" t="s">
        <v>2589</v>
      </c>
    </row>
    <row r="1018" spans="1:2">
      <c r="A1018" t="s">
        <v>2364</v>
      </c>
      <c r="B1018"/>
    </row>
    <row r="1022" spans="1:2">
      <c r="A1022" s="200" t="s">
        <v>2656</v>
      </c>
    </row>
    <row r="1024" spans="1:2">
      <c r="A1024" t="s">
        <v>2643</v>
      </c>
    </row>
    <row r="1025" spans="1:1">
      <c r="A1025" t="s">
        <v>2644</v>
      </c>
    </row>
    <row r="1026" spans="1:1">
      <c r="A1026" t="s">
        <v>2633</v>
      </c>
    </row>
    <row r="1027" spans="1:1">
      <c r="A1027" t="s">
        <v>2645</v>
      </c>
    </row>
    <row r="1028" spans="1:1">
      <c r="A1028" t="s">
        <v>2661</v>
      </c>
    </row>
    <row r="1029" spans="1:1">
      <c r="A1029" t="s">
        <v>2647</v>
      </c>
    </row>
    <row r="1030" spans="1:1">
      <c r="A1030" t="s">
        <v>2648</v>
      </c>
    </row>
    <row r="1031" spans="1:1">
      <c r="A1031" t="s">
        <v>2649</v>
      </c>
    </row>
    <row r="1032" spans="1:1">
      <c r="A1032" t="s">
        <v>2650</v>
      </c>
    </row>
    <row r="1033" spans="1:1">
      <c r="A1033" t="s">
        <v>2651</v>
      </c>
    </row>
    <row r="1034" spans="1:1">
      <c r="A1034" t="s">
        <v>2657</v>
      </c>
    </row>
    <row r="1035" spans="1:1">
      <c r="A1035" t="s">
        <v>2652</v>
      </c>
    </row>
    <row r="1036" spans="1:1">
      <c r="A1036" t="s">
        <v>2655</v>
      </c>
    </row>
    <row r="1037" spans="1:1">
      <c r="A1037" t="s">
        <v>2642</v>
      </c>
    </row>
    <row r="1038" spans="1:1">
      <c r="A1038" t="s">
        <v>2641</v>
      </c>
    </row>
    <row r="1039" spans="1:1">
      <c r="A1039" t="s">
        <v>2640</v>
      </c>
    </row>
    <row r="1040" spans="1:1">
      <c r="A1040" t="s">
        <v>2639</v>
      </c>
    </row>
    <row r="1041" spans="1:1">
      <c r="A1041" t="s">
        <v>2638</v>
      </c>
    </row>
    <row r="1042" spans="1:1">
      <c r="A1042" t="s">
        <v>2637</v>
      </c>
    </row>
    <row r="1043" spans="1:1">
      <c r="A1043" t="s">
        <v>2658</v>
      </c>
    </row>
    <row r="1044" spans="1:1">
      <c r="A1044" t="s">
        <v>2659</v>
      </c>
    </row>
    <row r="1045" spans="1:1">
      <c r="A1045" t="s">
        <v>2636</v>
      </c>
    </row>
    <row r="1046" spans="1:1">
      <c r="A1046" t="s">
        <v>2635</v>
      </c>
    </row>
    <row r="1047" spans="1:1">
      <c r="A1047" t="s">
        <v>2634</v>
      </c>
    </row>
    <row r="1048" spans="1:1">
      <c r="A1048" t="s">
        <v>2653</v>
      </c>
    </row>
    <row r="1049" spans="1:1">
      <c r="A1049" t="s">
        <v>2654</v>
      </c>
    </row>
    <row r="1050" spans="1:1">
      <c r="A1050" t="s">
        <v>2660</v>
      </c>
    </row>
    <row r="1051" spans="1:1">
      <c r="A1051" t="s">
        <v>2662</v>
      </c>
    </row>
    <row r="1054" spans="1:1">
      <c r="A1054" s="200" t="s">
        <v>1050</v>
      </c>
    </row>
    <row r="1056" spans="1:1">
      <c r="A1056" t="s">
        <v>2663</v>
      </c>
    </row>
    <row r="1057" spans="1:1">
      <c r="A1057" t="s">
        <v>2664</v>
      </c>
    </row>
    <row r="1060" spans="1:1">
      <c r="A1060" s="200" t="s">
        <v>2665</v>
      </c>
    </row>
    <row r="1062" spans="1:1">
      <c r="A1062" t="s">
        <v>632</v>
      </c>
    </row>
    <row r="1065" spans="1:1">
      <c r="A1065" s="200" t="s">
        <v>623</v>
      </c>
    </row>
    <row r="1067" spans="1:1">
      <c r="A1067" t="s">
        <v>2666</v>
      </c>
    </row>
    <row r="1070" spans="1:1">
      <c r="A1070" s="200" t="s">
        <v>2667</v>
      </c>
    </row>
    <row r="1072" spans="1:1">
      <c r="A1072" t="s">
        <v>2668</v>
      </c>
    </row>
    <row r="1077" spans="1:1">
      <c r="A1077" t="s">
        <v>2669</v>
      </c>
    </row>
    <row r="1079" spans="1:1">
      <c r="A1079" t="s">
        <v>2672</v>
      </c>
    </row>
    <row r="1082" spans="1:1">
      <c r="A1082" t="s">
        <v>2673</v>
      </c>
    </row>
    <row r="1085" spans="1:1">
      <c r="A1085" t="s">
        <v>593</v>
      </c>
    </row>
    <row r="1086" spans="1:1">
      <c r="A1086" t="s">
        <v>594</v>
      </c>
    </row>
    <row r="1087" spans="1:1">
      <c r="A1087" t="s">
        <v>2674</v>
      </c>
    </row>
    <row r="1088" spans="1:1">
      <c r="A1088" t="s">
        <v>2676</v>
      </c>
    </row>
    <row r="1089" spans="1:13">
      <c r="A1089" t="s">
        <v>2675</v>
      </c>
    </row>
    <row r="1090" spans="1:13">
      <c r="A1090" t="s">
        <v>579</v>
      </c>
    </row>
    <row r="1091" spans="1:13">
      <c r="A1091" t="s">
        <v>2247</v>
      </c>
    </row>
    <row r="1097" spans="1:13">
      <c r="A1097" s="200" t="s">
        <v>2678</v>
      </c>
      <c r="B1097"/>
    </row>
    <row r="1098" spans="1:13">
      <c r="A1098" s="215" t="s">
        <v>14</v>
      </c>
      <c r="B1098" s="3">
        <v>2010</v>
      </c>
      <c r="C1098" s="3">
        <v>2011</v>
      </c>
      <c r="D1098" s="3">
        <v>2012</v>
      </c>
      <c r="E1098" s="214">
        <v>2013</v>
      </c>
      <c r="F1098" s="3">
        <v>2014</v>
      </c>
      <c r="G1098" s="3">
        <v>2015</v>
      </c>
      <c r="H1098" s="3">
        <v>2016</v>
      </c>
      <c r="I1098" s="214">
        <v>2017</v>
      </c>
      <c r="J1098" s="3">
        <v>2018</v>
      </c>
      <c r="K1098" s="214">
        <v>2019</v>
      </c>
      <c r="L1098" s="3">
        <v>2020</v>
      </c>
      <c r="M1098" s="214">
        <v>2021</v>
      </c>
    </row>
    <row r="1099" spans="1:13">
      <c r="A1099" s="92" t="s">
        <v>100</v>
      </c>
      <c r="B1099" s="459"/>
      <c r="C1099" s="459">
        <v>14.340733210539241</v>
      </c>
      <c r="D1099" s="459">
        <v>10.888768829479801</v>
      </c>
      <c r="E1099" s="459">
        <v>8.8704401426739707</v>
      </c>
      <c r="F1099" s="459">
        <v>6.2440621656704849</v>
      </c>
      <c r="G1099" s="459">
        <v>13.022096417424251</v>
      </c>
      <c r="H1099" s="459">
        <v>43.955762949207042</v>
      </c>
      <c r="I1099" s="459">
        <v>19.324850310227973</v>
      </c>
      <c r="J1099" s="459">
        <v>15.298007787112724</v>
      </c>
      <c r="K1099" s="459">
        <v>18.97668176671101</v>
      </c>
      <c r="L1099" s="459">
        <v>31.30350533676139</v>
      </c>
      <c r="M1099" s="459">
        <v>34.064958596226148</v>
      </c>
    </row>
    <row r="1100" spans="1:13">
      <c r="A1100" s="92" t="s">
        <v>12</v>
      </c>
      <c r="B1100" s="459">
        <v>2.5776299590263605</v>
      </c>
      <c r="C1100" s="459">
        <v>6.6087595053925172</v>
      </c>
      <c r="D1100" s="459">
        <v>7.9734933965106682</v>
      </c>
      <c r="E1100" s="459">
        <v>5.3080618562572282</v>
      </c>
      <c r="F1100" s="459">
        <v>2.8712874876810788</v>
      </c>
      <c r="G1100" s="459">
        <v>1.2841958152957396</v>
      </c>
      <c r="H1100" s="459">
        <v>2.8436866838396511</v>
      </c>
      <c r="I1100" s="459">
        <v>2.9794134447554099</v>
      </c>
      <c r="J1100" s="459">
        <v>-0.6751622922357462</v>
      </c>
      <c r="K1100" s="459">
        <v>1.3793741972803328</v>
      </c>
      <c r="L1100" s="459">
        <v>3.7213464747061056</v>
      </c>
      <c r="M1100" s="459">
        <v>5.950681825068119</v>
      </c>
    </row>
    <row r="1101" spans="1:13">
      <c r="A1101" s="92" t="s">
        <v>483</v>
      </c>
      <c r="B1101" s="317" t="s">
        <v>101</v>
      </c>
      <c r="C1101" s="317" t="s">
        <v>101</v>
      </c>
      <c r="D1101" s="317" t="s">
        <v>101</v>
      </c>
      <c r="E1101" s="317" t="s">
        <v>101</v>
      </c>
      <c r="F1101" s="317" t="s">
        <v>101</v>
      </c>
      <c r="G1101" s="317" t="s">
        <v>101</v>
      </c>
      <c r="H1101" s="317" t="s">
        <v>101</v>
      </c>
      <c r="I1101" s="317" t="s">
        <v>101</v>
      </c>
      <c r="J1101" s="317" t="s">
        <v>101</v>
      </c>
      <c r="K1101" s="317" t="s">
        <v>101</v>
      </c>
      <c r="L1101" s="317" t="s">
        <v>101</v>
      </c>
      <c r="M1101" s="317" t="s">
        <v>101</v>
      </c>
    </row>
    <row r="1102" spans="1:13">
      <c r="A1102" s="28" t="s">
        <v>89</v>
      </c>
      <c r="B1102" s="459"/>
      <c r="C1102" s="459"/>
      <c r="D1102" s="460">
        <v>6.7799128154411692</v>
      </c>
      <c r="E1102" s="460">
        <v>1.8102899776001768</v>
      </c>
      <c r="F1102" s="460">
        <v>1.635529097219024</v>
      </c>
      <c r="G1102" s="460">
        <v>0.89155780288014963</v>
      </c>
      <c r="H1102" s="460">
        <v>3.1592819078224865</v>
      </c>
      <c r="I1102" s="460">
        <v>29.18328851038401</v>
      </c>
      <c r="J1102" s="460">
        <v>31.555199588260187</v>
      </c>
      <c r="K1102" s="460">
        <v>6.0743295170735401</v>
      </c>
      <c r="L1102" s="460">
        <v>11.505390194704535</v>
      </c>
      <c r="M1102" s="460">
        <v>9.3361950022995401</v>
      </c>
    </row>
    <row r="1103" spans="1:13">
      <c r="A1103" s="92" t="s">
        <v>482</v>
      </c>
      <c r="B1103" s="459">
        <v>0.42387402034229266</v>
      </c>
      <c r="C1103" s="459">
        <v>5.9568745488062076</v>
      </c>
      <c r="D1103" s="459">
        <v>13.107578651984136</v>
      </c>
      <c r="E1103" s="459">
        <v>5.6869030582395874</v>
      </c>
      <c r="F1103" s="459">
        <v>6.3470946129624011</v>
      </c>
      <c r="G1103" s="459">
        <v>4.1527805637822537</v>
      </c>
      <c r="H1103" s="459">
        <v>15.024737290726485</v>
      </c>
      <c r="I1103" s="459">
        <v>8.1105028675344517</v>
      </c>
      <c r="J1103" s="459">
        <v>-3.4125826974434892E-2</v>
      </c>
      <c r="K1103" s="459">
        <v>2.1510564294552594</v>
      </c>
      <c r="L1103" s="459">
        <v>4.2785522647772574</v>
      </c>
      <c r="M1103" s="459">
        <v>4.7633086270358946</v>
      </c>
    </row>
    <row r="1104" spans="1:13">
      <c r="A1104" s="92" t="s">
        <v>11</v>
      </c>
      <c r="B1104" s="459" t="s">
        <v>484</v>
      </c>
      <c r="C1104" s="459">
        <v>7.0786202836339562</v>
      </c>
      <c r="D1104" s="459">
        <v>9.9129663348182024</v>
      </c>
      <c r="E1104" s="459">
        <v>5.3164715887994403</v>
      </c>
      <c r="F1104" s="459">
        <v>5.4307639582278577</v>
      </c>
      <c r="G1104" s="459">
        <v>6.2859696739926392</v>
      </c>
      <c r="H1104" s="459">
        <v>11.998765817098629</v>
      </c>
      <c r="I1104" s="459">
        <v>5.7145059611821543</v>
      </c>
      <c r="J1104" s="459">
        <v>5.16002300164413</v>
      </c>
      <c r="K1104" s="459">
        <v>6.9491963464139355</v>
      </c>
      <c r="L1104" s="459">
        <v>10.546505555782902</v>
      </c>
      <c r="M1104" s="459">
        <v>9.9875850039243801</v>
      </c>
    </row>
    <row r="1105" spans="1:13">
      <c r="A1105" s="92" t="s">
        <v>10</v>
      </c>
      <c r="B1105" s="464">
        <v>3.7</v>
      </c>
      <c r="C1105" s="464">
        <v>12.7</v>
      </c>
      <c r="D1105" s="464">
        <v>3.5</v>
      </c>
      <c r="E1105" s="464">
        <v>4.5999999999999996</v>
      </c>
      <c r="F1105" s="464">
        <v>6.3</v>
      </c>
      <c r="G1105" s="464">
        <v>5.8</v>
      </c>
      <c r="H1105" s="464">
        <v>4.2</v>
      </c>
      <c r="I1105" s="464">
        <v>9.1</v>
      </c>
      <c r="J1105" s="464">
        <v>10.4</v>
      </c>
      <c r="K1105" s="464">
        <v>4.8</v>
      </c>
      <c r="L1105" s="464">
        <v>4.3</v>
      </c>
      <c r="M1105" s="464">
        <v>7.4</v>
      </c>
    </row>
    <row r="1106" spans="1:13">
      <c r="A1106" s="92" t="s">
        <v>9</v>
      </c>
      <c r="B1106" s="459"/>
      <c r="C1106" s="459" t="s">
        <v>860</v>
      </c>
      <c r="D1106" s="459" t="s">
        <v>860</v>
      </c>
      <c r="E1106" s="459" t="s">
        <v>860</v>
      </c>
      <c r="F1106" s="459" t="s">
        <v>860</v>
      </c>
      <c r="G1106" s="459" t="s">
        <v>860</v>
      </c>
      <c r="H1106" s="459" t="s">
        <v>860</v>
      </c>
      <c r="I1106" s="459" t="s">
        <v>860</v>
      </c>
      <c r="J1106" s="459" t="s">
        <v>860</v>
      </c>
      <c r="K1106" s="459" t="s">
        <v>860</v>
      </c>
      <c r="L1106" s="459" t="s">
        <v>860</v>
      </c>
      <c r="M1106" s="459" t="s">
        <v>860</v>
      </c>
    </row>
    <row r="1107" spans="1:13">
      <c r="A1107" s="92" t="s">
        <v>8</v>
      </c>
      <c r="B1107" s="461">
        <v>3.4</v>
      </c>
      <c r="C1107" s="461">
        <v>5.7</v>
      </c>
      <c r="D1107" s="461">
        <v>1.8</v>
      </c>
      <c r="E1107" s="461">
        <v>3.3</v>
      </c>
      <c r="F1107" s="461">
        <v>4.7</v>
      </c>
      <c r="G1107" s="461">
        <v>3.3</v>
      </c>
      <c r="H1107" s="461">
        <v>0.9</v>
      </c>
      <c r="I1107" s="461">
        <v>3.6</v>
      </c>
      <c r="J1107" s="461">
        <v>6</v>
      </c>
      <c r="K1107" s="461">
        <v>0.7</v>
      </c>
      <c r="L1107" s="461">
        <v>6.1</v>
      </c>
      <c r="M1107" s="461">
        <v>4</v>
      </c>
    </row>
    <row r="1108" spans="1:13">
      <c r="A1108" s="92" t="s">
        <v>6</v>
      </c>
      <c r="B1108" s="459">
        <v>15.26</v>
      </c>
      <c r="C1108" s="459">
        <v>13.14</v>
      </c>
      <c r="D1108" s="459">
        <v>3.19</v>
      </c>
      <c r="E1108" s="459">
        <v>5.52</v>
      </c>
      <c r="F1108" s="459">
        <v>3.92</v>
      </c>
      <c r="G1108" s="459">
        <v>5.24</v>
      </c>
      <c r="H1108" s="459">
        <v>32.1</v>
      </c>
      <c r="I1108" s="459">
        <v>16.41</v>
      </c>
      <c r="J1108" s="459">
        <v>-0.1</v>
      </c>
      <c r="K1108" s="459">
        <v>3.35</v>
      </c>
      <c r="L1108" s="459">
        <v>7.75</v>
      </c>
      <c r="M1108" s="459">
        <v>11.12</v>
      </c>
    </row>
    <row r="1109" spans="1:13">
      <c r="A1109" s="92" t="s">
        <v>5</v>
      </c>
      <c r="B1109" s="468">
        <v>2.9832573307200008</v>
      </c>
      <c r="C1109" s="468">
        <v>4.9973708353216297</v>
      </c>
      <c r="D1109" s="468">
        <v>9.1362804658550392</v>
      </c>
      <c r="E1109" s="468">
        <v>6.6202489588797713</v>
      </c>
      <c r="F1109" s="468">
        <v>8.8495236022642505</v>
      </c>
      <c r="G1109" s="468">
        <v>5.7863636799572475</v>
      </c>
      <c r="H1109" s="468">
        <v>11.102761477582908</v>
      </c>
      <c r="I1109" s="468">
        <v>5.3264473672580968</v>
      </c>
      <c r="J1109" s="468">
        <v>3.2812758988587887</v>
      </c>
      <c r="K1109" s="468">
        <v>4.4957359427083299</v>
      </c>
      <c r="L1109" s="468">
        <v>5.4525907932632203</v>
      </c>
      <c r="M1109" s="468">
        <v>6.0509873464573447</v>
      </c>
    </row>
    <row r="1110" spans="1:13">
      <c r="A1110" s="92" t="s">
        <v>4</v>
      </c>
      <c r="B1110" s="460">
        <v>6.7</v>
      </c>
      <c r="C1110" s="460">
        <v>0.1</v>
      </c>
      <c r="D1110" s="460">
        <v>4.8</v>
      </c>
      <c r="E1110" s="459">
        <v>5.7</v>
      </c>
      <c r="F1110" s="459">
        <v>2.2999999999999998</v>
      </c>
      <c r="G1110" s="459">
        <v>0.4</v>
      </c>
      <c r="H1110" s="459">
        <v>1.2</v>
      </c>
      <c r="I1110" s="459">
        <v>0.3</v>
      </c>
      <c r="J1110" s="459">
        <v>1</v>
      </c>
      <c r="K1110" s="459">
        <v>-1.4</v>
      </c>
      <c r="L1110" s="459">
        <v>1.3</v>
      </c>
      <c r="M1110" s="459">
        <v>11.4</v>
      </c>
    </row>
    <row r="1111" spans="1:13">
      <c r="A1111" s="92" t="s">
        <v>3</v>
      </c>
      <c r="B1111" s="459">
        <v>0.8</v>
      </c>
      <c r="C1111" s="460">
        <v>7.5</v>
      </c>
      <c r="D1111" s="460">
        <v>7.2</v>
      </c>
      <c r="E1111" s="460">
        <v>5.9</v>
      </c>
      <c r="F1111" s="460">
        <v>7.8</v>
      </c>
      <c r="G1111" s="460">
        <v>5.2</v>
      </c>
      <c r="H1111" s="460">
        <v>10.8</v>
      </c>
      <c r="I1111" s="460">
        <v>6.9</v>
      </c>
      <c r="J1111" s="460">
        <v>3.3</v>
      </c>
      <c r="K1111" s="460">
        <v>3.1</v>
      </c>
      <c r="L1111" s="460">
        <v>4.7</v>
      </c>
      <c r="M1111" s="460">
        <v>6.4</v>
      </c>
    </row>
    <row r="1112" spans="1:13">
      <c r="A1112" s="92" t="s">
        <v>32</v>
      </c>
      <c r="B1112" s="457">
        <v>8.3000000000000007</v>
      </c>
      <c r="C1112" s="459">
        <v>15.108809568856852</v>
      </c>
      <c r="D1112" s="459">
        <v>20.179115023747919</v>
      </c>
      <c r="E1112" s="459">
        <v>8.5920135551468704</v>
      </c>
      <c r="F1112" s="459">
        <v>7.6800535968930106</v>
      </c>
      <c r="G1112" s="469">
        <v>8.6337184402413669</v>
      </c>
      <c r="H1112" s="469">
        <v>7.5535847845116244</v>
      </c>
      <c r="I1112" s="469">
        <v>9.572414905086891</v>
      </c>
      <c r="J1112" s="469">
        <v>3.7145208223883897</v>
      </c>
      <c r="K1112" s="469">
        <v>4.3320037035401437</v>
      </c>
      <c r="L1112" s="469">
        <v>5.0068329997547734</v>
      </c>
      <c r="M1112" s="469">
        <v>4.0659789700288274</v>
      </c>
    </row>
    <row r="1113" spans="1:13">
      <c r="A1113" s="92" t="s">
        <v>1</v>
      </c>
      <c r="B1113" s="459"/>
      <c r="C1113" s="459">
        <v>4.8706769690420799</v>
      </c>
      <c r="D1113" s="459">
        <v>7.1458865922698722</v>
      </c>
      <c r="E1113" s="459">
        <v>6.5641965530678128</v>
      </c>
      <c r="F1113" s="459">
        <v>7.3012081340011603</v>
      </c>
      <c r="G1113" s="459">
        <v>10.9852936687923</v>
      </c>
      <c r="H1113" s="459">
        <v>21.730293001649823</v>
      </c>
      <c r="I1113" s="459">
        <v>5.7413895800720445</v>
      </c>
      <c r="J1113" s="459">
        <v>7.2222132556020062</v>
      </c>
      <c r="K1113" s="459">
        <v>10.474100210327121</v>
      </c>
      <c r="L1113" s="459">
        <v>16.352950451472918</v>
      </c>
      <c r="M1113" s="459">
        <v>27.754423414130247</v>
      </c>
    </row>
    <row r="1114" spans="1:13">
      <c r="A1114" s="92" t="s">
        <v>0</v>
      </c>
      <c r="B1114" s="459">
        <v>4.8176677734358151</v>
      </c>
      <c r="C1114" s="459">
        <v>3.7129902729087405</v>
      </c>
      <c r="D1114" s="459">
        <v>5.0455186260297609</v>
      </c>
      <c r="E1114" s="459">
        <v>1.9232834579327545</v>
      </c>
      <c r="F1114" s="459">
        <v>-3.128949224070638</v>
      </c>
      <c r="G1114" s="459">
        <v>-3.3484199138484882</v>
      </c>
      <c r="H1114" s="459">
        <v>-3.3100555372599274</v>
      </c>
      <c r="I1114" s="459">
        <v>2.4246344340674852</v>
      </c>
      <c r="J1114" s="459">
        <v>14.825330375107228</v>
      </c>
      <c r="K1114" s="459">
        <v>357.66654346192865</v>
      </c>
      <c r="L1114" s="459">
        <v>604.10695662889498</v>
      </c>
      <c r="M1114" s="459">
        <v>4.265166137522157</v>
      </c>
    </row>
    <row r="1117" spans="1:13">
      <c r="A1117" s="200" t="s">
        <v>491</v>
      </c>
    </row>
    <row r="1119" spans="1:13">
      <c r="A1119" s="215" t="s">
        <v>14</v>
      </c>
      <c r="B1119" s="3">
        <v>2010</v>
      </c>
      <c r="C1119" s="3">
        <v>2011</v>
      </c>
      <c r="D1119" s="3">
        <v>2012</v>
      </c>
      <c r="E1119" s="214">
        <v>2013</v>
      </c>
      <c r="F1119" s="3">
        <v>2014</v>
      </c>
      <c r="G1119" s="3">
        <v>2015</v>
      </c>
      <c r="H1119" s="3">
        <v>2016</v>
      </c>
      <c r="I1119" s="214">
        <v>2017</v>
      </c>
      <c r="J1119" s="3">
        <v>2018</v>
      </c>
      <c r="K1119" s="214">
        <v>2019</v>
      </c>
      <c r="L1119" s="3">
        <v>2020</v>
      </c>
      <c r="M1119" s="214">
        <v>2021</v>
      </c>
    </row>
    <row r="1120" spans="1:13">
      <c r="A1120" s="92" t="s">
        <v>100</v>
      </c>
      <c r="B1120" s="459"/>
      <c r="C1120" s="459">
        <v>7.8168420364263795</v>
      </c>
      <c r="D1120" s="459">
        <v>9.8667457418580824</v>
      </c>
      <c r="E1120" s="459">
        <v>9.0302418242250297</v>
      </c>
      <c r="F1120" s="459">
        <v>7.717919298170699</v>
      </c>
      <c r="G1120" s="459">
        <v>5.5805034358608481</v>
      </c>
      <c r="H1120" s="459">
        <v>29.760489463656057</v>
      </c>
      <c r="I1120" s="459">
        <v>10.17592707174866</v>
      </c>
      <c r="J1120" s="459">
        <v>9.3442778691744479</v>
      </c>
      <c r="K1120" s="459">
        <v>16.609073397322476</v>
      </c>
      <c r="L1120" s="459">
        <v>5.4788626678661529</v>
      </c>
      <c r="M1120" s="459">
        <v>6.4761686748080933</v>
      </c>
    </row>
    <row r="1121" spans="1:13">
      <c r="A1121" s="92" t="s">
        <v>12</v>
      </c>
      <c r="B1121" s="459">
        <v>12.663994302981882</v>
      </c>
      <c r="C1121" s="459">
        <v>22.729334510659559</v>
      </c>
      <c r="D1121" s="459">
        <v>11.435720260348957</v>
      </c>
      <c r="E1121" s="459">
        <v>4.4279447421174636</v>
      </c>
      <c r="F1121" s="459">
        <v>6.1156480673400138</v>
      </c>
      <c r="G1121" s="459">
        <v>3.6655094211610724</v>
      </c>
      <c r="H1121" s="459">
        <v>0.14160703943787253</v>
      </c>
      <c r="I1121" s="459">
        <v>5.2146670768267889</v>
      </c>
      <c r="J1121" s="459">
        <v>7.9316982980697075</v>
      </c>
      <c r="K1121" s="459">
        <v>2.7248059269219946</v>
      </c>
      <c r="L1121" s="459">
        <v>15.233759756801378</v>
      </c>
      <c r="M1121" s="459">
        <v>8.9419166741281231</v>
      </c>
    </row>
    <row r="1122" spans="1:13">
      <c r="A1122" s="92" t="s">
        <v>483</v>
      </c>
      <c r="B1122" s="317" t="s">
        <v>101</v>
      </c>
      <c r="C1122" s="317" t="s">
        <v>101</v>
      </c>
      <c r="D1122" s="317" t="s">
        <v>101</v>
      </c>
      <c r="E1122" s="317" t="s">
        <v>101</v>
      </c>
      <c r="F1122" s="317" t="s">
        <v>101</v>
      </c>
      <c r="G1122" s="317" t="s">
        <v>101</v>
      </c>
      <c r="H1122" s="317" t="s">
        <v>101</v>
      </c>
      <c r="I1122" s="317" t="s">
        <v>101</v>
      </c>
      <c r="J1122" s="317" t="s">
        <v>101</v>
      </c>
      <c r="K1122" s="317" t="s">
        <v>101</v>
      </c>
      <c r="L1122" s="317" t="s">
        <v>101</v>
      </c>
      <c r="M1122" s="317" t="s">
        <v>101</v>
      </c>
    </row>
    <row r="1123" spans="1:13">
      <c r="A1123" s="28" t="s">
        <v>89</v>
      </c>
      <c r="B1123" s="459"/>
      <c r="C1123" s="459"/>
      <c r="D1123" s="460">
        <v>4.5324796376946441</v>
      </c>
      <c r="E1123" s="460">
        <v>1.4206394292237912</v>
      </c>
      <c r="F1123" s="460">
        <v>1.0001072617388362</v>
      </c>
      <c r="G1123" s="460">
        <v>0.43734375152152394</v>
      </c>
      <c r="H1123" s="460">
        <v>4.7251848208469944</v>
      </c>
      <c r="I1123" s="460">
        <v>54.078776776485171</v>
      </c>
      <c r="J1123" s="460">
        <v>35.308154184116887</v>
      </c>
      <c r="K1123" s="460">
        <v>4.1766673515491348</v>
      </c>
      <c r="L1123" s="460">
        <v>10.730820607037495</v>
      </c>
      <c r="M1123" s="460">
        <v>11.494161885554066</v>
      </c>
    </row>
    <row r="1124" spans="1:13">
      <c r="A1124" s="92" t="s">
        <v>482</v>
      </c>
      <c r="B1124" s="459">
        <v>9.7115329285465837</v>
      </c>
      <c r="C1124" s="459">
        <v>14.488854532059074</v>
      </c>
      <c r="D1124" s="459">
        <v>7.1352320409830696</v>
      </c>
      <c r="E1124" s="459">
        <v>5.1891406812629546</v>
      </c>
      <c r="F1124" s="459">
        <v>9.9691417256758932</v>
      </c>
      <c r="G1124" s="459">
        <v>6.0868700881343338</v>
      </c>
      <c r="H1124" s="459">
        <v>10.343754610275914</v>
      </c>
      <c r="I1124" s="459">
        <v>13.212325826181607</v>
      </c>
      <c r="J1124" s="459">
        <v>14.762218602173064</v>
      </c>
      <c r="K1124" s="459">
        <v>3.7542793233281735</v>
      </c>
      <c r="L1124" s="459">
        <v>-0.57592155914248389</v>
      </c>
      <c r="M1124" s="459">
        <v>5.3056769549952323</v>
      </c>
    </row>
    <row r="1125" spans="1:13">
      <c r="A1125" s="92" t="s">
        <v>11</v>
      </c>
      <c r="B1125" s="459" t="s">
        <v>484</v>
      </c>
      <c r="C1125" s="459">
        <v>17.492158091288129</v>
      </c>
      <c r="D1125" s="459">
        <v>12.074935110255607</v>
      </c>
      <c r="E1125" s="459">
        <v>15.350667206052918</v>
      </c>
      <c r="F1125" s="459">
        <v>10.958508338727937</v>
      </c>
      <c r="G1125" s="459">
        <v>-11.467089250654348</v>
      </c>
      <c r="H1125" s="459">
        <v>-0.89953917679507189</v>
      </c>
      <c r="I1125" s="459">
        <v>8.0862592891474954</v>
      </c>
      <c r="J1125" s="459">
        <v>14.194250532347843</v>
      </c>
      <c r="K1125" s="459">
        <v>11.309083580754551</v>
      </c>
      <c r="L1125" s="459">
        <v>-3.0087106710942924</v>
      </c>
      <c r="M1125" s="459">
        <v>9.7725738805278226</v>
      </c>
    </row>
    <row r="1126" spans="1:13">
      <c r="A1126" s="92" t="s">
        <v>10</v>
      </c>
      <c r="B1126" s="464">
        <v>-1</v>
      </c>
      <c r="C1126" s="464">
        <v>22</v>
      </c>
      <c r="D1126" s="464">
        <v>7</v>
      </c>
      <c r="E1126" s="464">
        <v>5.8</v>
      </c>
      <c r="F1126" s="464">
        <v>9.1</v>
      </c>
      <c r="G1126" s="464">
        <v>17.399999999999999</v>
      </c>
      <c r="H1126" s="464">
        <v>6.7</v>
      </c>
      <c r="I1126" s="464">
        <v>5.9</v>
      </c>
      <c r="J1126" s="464">
        <v>5.6</v>
      </c>
      <c r="K1126" s="464">
        <v>2.1</v>
      </c>
      <c r="L1126" s="464">
        <v>-1</v>
      </c>
      <c r="M1126" s="464">
        <v>11.4</v>
      </c>
    </row>
    <row r="1127" spans="1:13">
      <c r="A1127" s="92" t="s">
        <v>9</v>
      </c>
      <c r="B1127" s="459"/>
      <c r="C1127" s="459" t="s">
        <v>860</v>
      </c>
      <c r="D1127" s="459" t="s">
        <v>860</v>
      </c>
      <c r="E1127" s="459" t="s">
        <v>860</v>
      </c>
      <c r="F1127" s="459" t="s">
        <v>860</v>
      </c>
      <c r="G1127" s="459" t="s">
        <v>860</v>
      </c>
      <c r="H1127" s="459" t="s">
        <v>860</v>
      </c>
      <c r="I1127" s="459" t="s">
        <v>860</v>
      </c>
      <c r="J1127" s="459" t="s">
        <v>860</v>
      </c>
      <c r="K1127" s="459" t="s">
        <v>860</v>
      </c>
      <c r="L1127" s="459" t="s">
        <v>860</v>
      </c>
      <c r="M1127" s="459" t="s">
        <v>860</v>
      </c>
    </row>
    <row r="1128" spans="1:13">
      <c r="A1128" s="92" t="s">
        <v>8</v>
      </c>
      <c r="B1128" s="461">
        <v>0.9</v>
      </c>
      <c r="C1128" s="461">
        <v>6.8</v>
      </c>
      <c r="D1128" s="461">
        <v>1.9</v>
      </c>
      <c r="E1128" s="461">
        <v>0.4</v>
      </c>
      <c r="F1128" s="461">
        <v>0</v>
      </c>
      <c r="G1128" s="461">
        <v>0</v>
      </c>
      <c r="H1128" s="461">
        <v>-3.6</v>
      </c>
      <c r="I1128" s="461">
        <v>-3.1</v>
      </c>
      <c r="J1128" s="461">
        <v>-1.3</v>
      </c>
      <c r="K1128" s="461">
        <v>-2.4</v>
      </c>
      <c r="L1128" s="461">
        <v>-2.7</v>
      </c>
      <c r="M1128" s="461">
        <v>-3.3</v>
      </c>
    </row>
    <row r="1129" spans="1:13">
      <c r="A1129" s="92" t="s">
        <v>6</v>
      </c>
      <c r="B1129" s="459">
        <v>10.41</v>
      </c>
      <c r="C1129" s="459">
        <v>12.07</v>
      </c>
      <c r="D1129" s="459">
        <v>4.13</v>
      </c>
      <c r="E1129" s="459">
        <v>9</v>
      </c>
      <c r="F1129" s="459">
        <v>5.93</v>
      </c>
      <c r="G1129" s="459">
        <v>1.47</v>
      </c>
      <c r="H1129" s="459">
        <v>8.3699999999999992</v>
      </c>
      <c r="I1129" s="459">
        <v>46.91</v>
      </c>
      <c r="J1129" s="459">
        <v>10.37</v>
      </c>
      <c r="K1129" s="459">
        <v>5.18</v>
      </c>
      <c r="L1129" s="459">
        <v>-2.64</v>
      </c>
      <c r="M1129" s="459">
        <v>12.65</v>
      </c>
    </row>
    <row r="1130" spans="1:13">
      <c r="A1130" s="92" t="s">
        <v>5</v>
      </c>
      <c r="B1130" s="468">
        <v>11.214882455872631</v>
      </c>
      <c r="C1130" s="468">
        <v>9.0148156014176664</v>
      </c>
      <c r="D1130" s="468">
        <v>10.482855368242973</v>
      </c>
      <c r="E1130" s="468">
        <v>12.068796419175358</v>
      </c>
      <c r="F1130" s="468">
        <v>8.7165113579561009</v>
      </c>
      <c r="G1130" s="468">
        <v>6.1494681815953562</v>
      </c>
      <c r="H1130" s="468">
        <v>10.19190595471221</v>
      </c>
      <c r="I1130" s="468">
        <v>6.9441899301196202</v>
      </c>
      <c r="J1130" s="468">
        <v>7.5258325628222842</v>
      </c>
      <c r="K1130" s="468">
        <v>7.2814746058621116E-4</v>
      </c>
      <c r="L1130" s="468">
        <v>3.3783798094983548</v>
      </c>
      <c r="M1130" s="468">
        <v>0.77709419327412732</v>
      </c>
    </row>
    <row r="1131" spans="1:13">
      <c r="A1131" s="92" t="s">
        <v>4</v>
      </c>
      <c r="B1131" s="459" t="s">
        <v>860</v>
      </c>
      <c r="C1131" s="459" t="s">
        <v>860</v>
      </c>
      <c r="D1131" s="459" t="s">
        <v>860</v>
      </c>
      <c r="E1131" s="459" t="s">
        <v>860</v>
      </c>
      <c r="F1131" s="459" t="s">
        <v>860</v>
      </c>
      <c r="G1131" s="459" t="s">
        <v>860</v>
      </c>
      <c r="H1131" s="459" t="s">
        <v>860</v>
      </c>
      <c r="I1131" s="459" t="s">
        <v>860</v>
      </c>
      <c r="J1131" s="459" t="s">
        <v>860</v>
      </c>
      <c r="K1131" s="459" t="s">
        <v>860</v>
      </c>
      <c r="L1131" s="459" t="s">
        <v>860</v>
      </c>
      <c r="M1131" s="459" t="s">
        <v>860</v>
      </c>
    </row>
    <row r="1132" spans="1:13">
      <c r="A1132" s="92" t="s">
        <v>3</v>
      </c>
      <c r="B1132" s="459">
        <v>19.399999999999999</v>
      </c>
      <c r="C1132" s="460">
        <v>16.3</v>
      </c>
      <c r="D1132" s="460">
        <v>11.1</v>
      </c>
      <c r="E1132" s="460">
        <v>7.9</v>
      </c>
      <c r="F1132" s="460">
        <v>6.9</v>
      </c>
      <c r="G1132" s="460">
        <v>9.3000000000000007</v>
      </c>
      <c r="H1132" s="460">
        <v>9.3000000000000007</v>
      </c>
      <c r="I1132" s="460">
        <v>4.5</v>
      </c>
      <c r="J1132" s="460">
        <v>4.9000000000000004</v>
      </c>
      <c r="K1132" s="460">
        <v>9.4</v>
      </c>
      <c r="L1132" s="460">
        <v>8.5</v>
      </c>
      <c r="M1132" s="460">
        <v>10</v>
      </c>
    </row>
    <row r="1133" spans="1:13">
      <c r="A1133" s="92" t="s">
        <v>32</v>
      </c>
      <c r="B1133" s="457">
        <v>17.2</v>
      </c>
      <c r="C1133" s="459">
        <v>28.555016306531343</v>
      </c>
      <c r="D1133" s="459">
        <v>21.734412652174196</v>
      </c>
      <c r="E1133" s="459">
        <v>15.28411885510581</v>
      </c>
      <c r="F1133" s="459">
        <v>12.108523697863461</v>
      </c>
      <c r="G1133" s="469">
        <v>-0.87540385122145681</v>
      </c>
      <c r="H1133" s="469">
        <v>6.2763318072108554</v>
      </c>
      <c r="I1133" s="469">
        <v>10.506213605532079</v>
      </c>
      <c r="J1133" s="469">
        <v>17.187439590520381</v>
      </c>
      <c r="K1133" s="469">
        <v>8.9630832747664044</v>
      </c>
      <c r="L1133" s="469">
        <v>4.9691466524729444</v>
      </c>
      <c r="M1133" s="469">
        <v>2.529170832730876</v>
      </c>
    </row>
    <row r="1134" spans="1:13">
      <c r="A1134" s="92" t="s">
        <v>1</v>
      </c>
      <c r="B1134" s="459"/>
      <c r="C1134" s="459">
        <v>16.182432003163658</v>
      </c>
      <c r="D1134" s="459">
        <v>2.3214359817933334</v>
      </c>
      <c r="E1134" s="459">
        <v>6.2495028648232234</v>
      </c>
      <c r="F1134" s="459">
        <v>10.830015779865187</v>
      </c>
      <c r="G1134" s="459">
        <v>9.5199379884732398</v>
      </c>
      <c r="H1134" s="459">
        <v>0.99919358695520577</v>
      </c>
      <c r="I1134" s="459">
        <v>11.899404982502331</v>
      </c>
      <c r="J1134" s="459">
        <v>16.457334334061201</v>
      </c>
      <c r="K1134" s="459">
        <v>6.5076218472117189</v>
      </c>
      <c r="L1134" s="459">
        <v>22.441998999584541</v>
      </c>
      <c r="M1134" s="459">
        <v>19.221117112566233</v>
      </c>
    </row>
    <row r="1135" spans="1:13">
      <c r="A1135" s="92" t="s">
        <v>0</v>
      </c>
      <c r="B1135" s="459">
        <v>-0.11152526062528523</v>
      </c>
      <c r="C1135" s="459">
        <v>9.0962017626020213</v>
      </c>
      <c r="D1135" s="459">
        <v>6.821271498599188</v>
      </c>
      <c r="E1135" s="459">
        <v>-1.2742299039839793</v>
      </c>
      <c r="F1135" s="459">
        <v>-0.20991471348963842</v>
      </c>
      <c r="G1135" s="459">
        <v>-0.45984334340978705</v>
      </c>
      <c r="H1135" s="459">
        <v>-0.41689841177989706</v>
      </c>
      <c r="I1135" s="459">
        <v>0.8196989486987718</v>
      </c>
      <c r="J1135" s="459">
        <v>3.3380416311533168</v>
      </c>
      <c r="K1135" s="459">
        <v>267.93344594360826</v>
      </c>
      <c r="L1135" s="459">
        <v>365.90699396648898</v>
      </c>
      <c r="M1135" s="459">
        <v>4.156238581579264</v>
      </c>
    </row>
    <row r="1141" spans="1:13">
      <c r="A1141" s="200" t="s">
        <v>493</v>
      </c>
    </row>
    <row r="1143" spans="1:13">
      <c r="A1143" s="215" t="s">
        <v>14</v>
      </c>
      <c r="B1143" s="3">
        <v>2010</v>
      </c>
      <c r="C1143" s="3">
        <v>2011</v>
      </c>
      <c r="D1143" s="3">
        <v>2012</v>
      </c>
      <c r="E1143" s="214">
        <v>2013</v>
      </c>
      <c r="F1143" s="3">
        <v>2014</v>
      </c>
      <c r="G1143" s="3">
        <v>2015</v>
      </c>
      <c r="H1143" s="3">
        <v>2016</v>
      </c>
      <c r="I1143" s="214">
        <v>2017</v>
      </c>
      <c r="J1143" s="3">
        <v>2018</v>
      </c>
      <c r="K1143" s="214">
        <v>2019</v>
      </c>
      <c r="L1143" s="3">
        <v>2020</v>
      </c>
      <c r="M1143" s="214">
        <v>2021</v>
      </c>
    </row>
    <row r="1144" spans="1:13">
      <c r="A1144" s="92" t="s">
        <v>100</v>
      </c>
      <c r="B1144" s="459"/>
      <c r="C1144" s="459">
        <v>10.189531208948452</v>
      </c>
      <c r="D1144" s="459">
        <v>19.157685604130563</v>
      </c>
      <c r="E1144" s="459">
        <v>6.5573571013853211</v>
      </c>
      <c r="F1144" s="459">
        <v>4.9675784410000574</v>
      </c>
      <c r="G1144" s="459">
        <v>5.4388938182753179</v>
      </c>
      <c r="H1144" s="459">
        <v>18.770120641779215</v>
      </c>
      <c r="I1144" s="459">
        <v>4.6993464718224232</v>
      </c>
      <c r="J1144" s="459">
        <v>103.80078209772785</v>
      </c>
      <c r="K1144" s="459">
        <v>5.1712284350609252</v>
      </c>
      <c r="L1144" s="459">
        <v>7.5842369478817773</v>
      </c>
      <c r="M1144" s="459">
        <v>15.61242098241209</v>
      </c>
    </row>
    <row r="1145" spans="1:13">
      <c r="A1145" s="92" t="s">
        <v>12</v>
      </c>
      <c r="B1145" s="459">
        <v>0.81525672958365403</v>
      </c>
      <c r="C1145" s="459">
        <v>9.223232521353153E-2</v>
      </c>
      <c r="D1145" s="459">
        <v>32.107803566903158</v>
      </c>
      <c r="E1145" s="459">
        <v>19.43672584569341</v>
      </c>
      <c r="F1145" s="459">
        <v>2.8684903946180538</v>
      </c>
      <c r="G1145" s="459">
        <v>19.508525841646421</v>
      </c>
      <c r="H1145" s="459">
        <v>6.6714181371387262</v>
      </c>
      <c r="I1145" s="459">
        <v>19.017944401018077</v>
      </c>
      <c r="J1145" s="459">
        <v>6.3381000000000016</v>
      </c>
      <c r="K1145" s="459">
        <v>0</v>
      </c>
      <c r="L1145" s="459">
        <v>0</v>
      </c>
      <c r="M1145" s="459">
        <v>7.3855833333333409</v>
      </c>
    </row>
    <row r="1146" spans="1:13">
      <c r="A1146" s="92" t="s">
        <v>483</v>
      </c>
      <c r="B1146" s="317" t="s">
        <v>101</v>
      </c>
      <c r="C1146" s="317" t="s">
        <v>101</v>
      </c>
      <c r="D1146" s="317" t="s">
        <v>101</v>
      </c>
      <c r="E1146" s="317" t="s">
        <v>101</v>
      </c>
      <c r="F1146" s="317" t="s">
        <v>101</v>
      </c>
      <c r="G1146" s="317" t="s">
        <v>101</v>
      </c>
      <c r="H1146" s="317" t="s">
        <v>101</v>
      </c>
      <c r="I1146" s="317" t="s">
        <v>101</v>
      </c>
      <c r="J1146" s="317" t="s">
        <v>101</v>
      </c>
      <c r="K1146" s="317" t="s">
        <v>101</v>
      </c>
      <c r="L1146" s="317" t="s">
        <v>101</v>
      </c>
      <c r="M1146" s="317" t="s">
        <v>101</v>
      </c>
    </row>
    <row r="1147" spans="1:13">
      <c r="A1147" s="28" t="s">
        <v>89</v>
      </c>
      <c r="B1147" s="459"/>
      <c r="C1147" s="459"/>
      <c r="D1147" s="460">
        <v>1.1511715719918001</v>
      </c>
      <c r="E1147" s="460">
        <v>1.0684514993194338</v>
      </c>
      <c r="F1147" s="460">
        <v>0.65540863889539391</v>
      </c>
      <c r="G1147" s="460">
        <v>0.80557504441509664</v>
      </c>
      <c r="H1147" s="460">
        <v>4.4796178046724089</v>
      </c>
      <c r="I1147" s="460">
        <v>36.798624514864997</v>
      </c>
      <c r="J1147" s="460">
        <v>27.060295467663501</v>
      </c>
      <c r="K1147" s="460">
        <v>2.6808767230672381</v>
      </c>
      <c r="L1147" s="460">
        <v>8.1814119993871</v>
      </c>
      <c r="M1147" s="460">
        <v>7.7409077850588996</v>
      </c>
    </row>
    <row r="1148" spans="1:13">
      <c r="A1148" s="92" t="s">
        <v>482</v>
      </c>
      <c r="B1148" s="459">
        <v>34.734749726312863</v>
      </c>
      <c r="C1148" s="459">
        <v>7.8435653686101423</v>
      </c>
      <c r="D1148" s="459">
        <v>5.723345560621417</v>
      </c>
      <c r="E1148" s="459">
        <v>12.384030979003846</v>
      </c>
      <c r="F1148" s="459">
        <v>10.317138184152341</v>
      </c>
      <c r="G1148" s="459">
        <v>8.1165959418462048</v>
      </c>
      <c r="H1148" s="459">
        <v>7.0795960299364848</v>
      </c>
      <c r="I1148" s="459">
        <v>6.4887629202798953</v>
      </c>
      <c r="J1148" s="459">
        <v>10.519153412212461</v>
      </c>
      <c r="K1148" s="459">
        <v>4.5664945135093635</v>
      </c>
      <c r="L1148" s="459">
        <v>6.8154631420432565</v>
      </c>
      <c r="M1148" s="459">
        <v>17.556342162376307</v>
      </c>
    </row>
    <row r="1149" spans="1:13">
      <c r="A1149" s="92" t="s">
        <v>11</v>
      </c>
      <c r="B1149" s="459" t="s">
        <v>484</v>
      </c>
      <c r="C1149" s="459">
        <v>3.3362552612983412</v>
      </c>
      <c r="D1149" s="459">
        <v>7.5000000000000098</v>
      </c>
      <c r="E1149" s="459">
        <v>7.67500000000003</v>
      </c>
      <c r="F1149" s="459">
        <v>6.6583333333333563</v>
      </c>
      <c r="G1149" s="459">
        <v>8.4403833333333491</v>
      </c>
      <c r="H1149" s="459">
        <v>8.4625000000000092</v>
      </c>
      <c r="I1149" s="459">
        <v>4.6328900161344384</v>
      </c>
      <c r="J1149" s="459">
        <v>6.331584831935559</v>
      </c>
      <c r="K1149" s="459">
        <v>7.7681562429937445</v>
      </c>
      <c r="L1149" s="459">
        <v>1.9141709120069974</v>
      </c>
      <c r="M1149" s="459">
        <v>0</v>
      </c>
    </row>
    <row r="1150" spans="1:13">
      <c r="A1150" s="92" t="s">
        <v>10</v>
      </c>
      <c r="B1150" s="465">
        <v>1.2</v>
      </c>
      <c r="C1150" s="465">
        <v>0.2</v>
      </c>
      <c r="D1150" s="465">
        <v>21.6</v>
      </c>
      <c r="E1150" s="465">
        <v>0</v>
      </c>
      <c r="F1150" s="465">
        <v>0</v>
      </c>
      <c r="G1150" s="465">
        <v>0</v>
      </c>
      <c r="H1150" s="465">
        <v>4.9000000000000004</v>
      </c>
      <c r="I1150" s="465">
        <v>8.5</v>
      </c>
      <c r="J1150" s="465">
        <v>4.9000000000000004</v>
      </c>
      <c r="K1150" s="465">
        <v>0</v>
      </c>
      <c r="L1150" s="465">
        <v>0</v>
      </c>
      <c r="M1150" s="465">
        <v>0</v>
      </c>
    </row>
    <row r="1151" spans="1:13">
      <c r="A1151" s="92" t="s">
        <v>9</v>
      </c>
      <c r="B1151" s="459"/>
      <c r="C1151" s="459" t="s">
        <v>860</v>
      </c>
      <c r="D1151" s="459" t="s">
        <v>860</v>
      </c>
      <c r="E1151" s="459" t="s">
        <v>860</v>
      </c>
      <c r="F1151" s="459" t="s">
        <v>860</v>
      </c>
      <c r="G1151" s="459" t="s">
        <v>860</v>
      </c>
      <c r="H1151" s="459" t="s">
        <v>860</v>
      </c>
      <c r="I1151" s="459" t="s">
        <v>860</v>
      </c>
      <c r="J1151" s="459" t="s">
        <v>860</v>
      </c>
      <c r="K1151" s="459" t="s">
        <v>860</v>
      </c>
      <c r="L1151" s="459" t="s">
        <v>860</v>
      </c>
      <c r="M1151" s="459" t="s">
        <v>860</v>
      </c>
    </row>
    <row r="1152" spans="1:13">
      <c r="A1152" s="92" t="s">
        <v>8</v>
      </c>
      <c r="B1152" s="461">
        <v>0</v>
      </c>
      <c r="C1152" s="461">
        <v>0</v>
      </c>
      <c r="D1152" s="461">
        <v>37.1</v>
      </c>
      <c r="E1152" s="461">
        <v>0</v>
      </c>
      <c r="F1152" s="461">
        <v>0</v>
      </c>
      <c r="G1152" s="461">
        <v>0</v>
      </c>
      <c r="H1152" s="461">
        <v>-3.3</v>
      </c>
      <c r="I1152" s="461">
        <v>-0.7</v>
      </c>
      <c r="J1152" s="461">
        <v>0</v>
      </c>
      <c r="K1152" s="461">
        <v>0</v>
      </c>
      <c r="L1152" s="461">
        <v>0</v>
      </c>
      <c r="M1152" s="461">
        <v>0</v>
      </c>
    </row>
    <row r="1153" spans="1:13">
      <c r="A1153" s="92" t="s">
        <v>6</v>
      </c>
      <c r="B1153" s="459">
        <v>26.74</v>
      </c>
      <c r="C1153" s="459">
        <v>12.38</v>
      </c>
      <c r="D1153" s="459">
        <v>-2.0499999999999998</v>
      </c>
      <c r="E1153" s="459">
        <v>-0.42</v>
      </c>
      <c r="F1153" s="459">
        <v>0</v>
      </c>
      <c r="G1153" s="459">
        <v>2.0499999999999998</v>
      </c>
      <c r="H1153" s="459">
        <v>8.23</v>
      </c>
      <c r="I1153" s="459">
        <v>17.09</v>
      </c>
      <c r="J1153" s="459">
        <v>10.82</v>
      </c>
      <c r="K1153" s="459">
        <v>13.05</v>
      </c>
      <c r="L1153" s="459">
        <v>0.08</v>
      </c>
      <c r="M1153" s="459">
        <v>0</v>
      </c>
    </row>
    <row r="1154" spans="1:13">
      <c r="A1154" s="92" t="s">
        <v>5</v>
      </c>
      <c r="B1154" s="468">
        <v>4.9627604407058525</v>
      </c>
      <c r="C1154" s="468">
        <v>7.8985914159658925</v>
      </c>
      <c r="D1154" s="468">
        <v>9.9608176285689254</v>
      </c>
      <c r="E1154" s="468">
        <v>9.6944110667828163</v>
      </c>
      <c r="F1154" s="468">
        <v>12.285094233311909</v>
      </c>
      <c r="G1154" s="468">
        <v>10.041200065717598</v>
      </c>
      <c r="H1154" s="468">
        <v>12.132202949222352</v>
      </c>
      <c r="I1154" s="468">
        <v>9.7930507733943788</v>
      </c>
      <c r="J1154" s="468">
        <v>6.4893769958627088</v>
      </c>
      <c r="K1154" s="468">
        <v>4.387116824170473</v>
      </c>
      <c r="L1154" s="468">
        <v>4.9268088080667356</v>
      </c>
      <c r="M1154" s="468">
        <v>1.56594844920743</v>
      </c>
    </row>
    <row r="1155" spans="1:13">
      <c r="A1155" s="92" t="s">
        <v>4</v>
      </c>
      <c r="B1155" s="459" t="s">
        <v>860</v>
      </c>
      <c r="C1155" s="459" t="s">
        <v>860</v>
      </c>
      <c r="D1155" s="459" t="s">
        <v>860</v>
      </c>
      <c r="E1155" s="459" t="s">
        <v>860</v>
      </c>
      <c r="F1155" s="459" t="s">
        <v>860</v>
      </c>
      <c r="G1155" s="459" t="s">
        <v>860</v>
      </c>
      <c r="H1155" s="459" t="s">
        <v>860</v>
      </c>
      <c r="I1155" s="459" t="s">
        <v>860</v>
      </c>
      <c r="J1155" s="459" t="s">
        <v>860</v>
      </c>
      <c r="K1155" s="459" t="s">
        <v>860</v>
      </c>
      <c r="L1155" s="459" t="s">
        <v>860</v>
      </c>
      <c r="M1155" s="459" t="s">
        <v>860</v>
      </c>
    </row>
    <row r="1156" spans="1:13">
      <c r="A1156" s="92" t="s">
        <v>3</v>
      </c>
      <c r="B1156" s="459">
        <v>11.3</v>
      </c>
      <c r="C1156" s="460">
        <v>10.1</v>
      </c>
      <c r="D1156" s="460">
        <v>8.6</v>
      </c>
      <c r="E1156" s="460">
        <v>8</v>
      </c>
      <c r="F1156" s="460">
        <v>8.3000000000000007</v>
      </c>
      <c r="G1156" s="460">
        <v>10.1</v>
      </c>
      <c r="H1156" s="460">
        <v>10.5</v>
      </c>
      <c r="I1156" s="460">
        <v>8.1999999999999993</v>
      </c>
      <c r="J1156" s="460">
        <v>9.9</v>
      </c>
      <c r="K1156" s="460">
        <v>9.8000000000000007</v>
      </c>
      <c r="L1156" s="460">
        <v>6.4</v>
      </c>
      <c r="M1156" s="460">
        <v>5</v>
      </c>
    </row>
    <row r="1157" spans="1:13">
      <c r="A1157" s="92" t="s">
        <v>32</v>
      </c>
      <c r="B1157" s="470" t="s">
        <v>860</v>
      </c>
      <c r="C1157" s="470" t="s">
        <v>860</v>
      </c>
      <c r="D1157" s="470" t="s">
        <v>860</v>
      </c>
      <c r="E1157" s="470" t="s">
        <v>860</v>
      </c>
      <c r="F1157" s="470" t="s">
        <v>860</v>
      </c>
      <c r="G1157" s="470" t="s">
        <v>860</v>
      </c>
      <c r="H1157" s="470" t="s">
        <v>860</v>
      </c>
      <c r="I1157" s="470" t="s">
        <v>860</v>
      </c>
      <c r="J1157" s="470" t="s">
        <v>860</v>
      </c>
      <c r="K1157" s="470" t="s">
        <v>860</v>
      </c>
      <c r="L1157" s="470" t="s">
        <v>860</v>
      </c>
      <c r="M1157" s="470" t="s">
        <v>860</v>
      </c>
    </row>
    <row r="1158" spans="1:13">
      <c r="A1158" s="92" t="s">
        <v>1</v>
      </c>
      <c r="B1158" s="459" t="s">
        <v>860</v>
      </c>
      <c r="C1158" s="459" t="s">
        <v>860</v>
      </c>
      <c r="D1158" s="459" t="s">
        <v>860</v>
      </c>
      <c r="E1158" s="459" t="s">
        <v>860</v>
      </c>
      <c r="F1158" s="459" t="s">
        <v>860</v>
      </c>
      <c r="G1158" s="459" t="s">
        <v>860</v>
      </c>
      <c r="H1158" s="459" t="s">
        <v>860</v>
      </c>
      <c r="I1158" s="459" t="s">
        <v>860</v>
      </c>
      <c r="J1158" s="459" t="s">
        <v>860</v>
      </c>
      <c r="K1158" s="459" t="s">
        <v>860</v>
      </c>
      <c r="L1158" s="459" t="s">
        <v>860</v>
      </c>
      <c r="M1158" s="459" t="s">
        <v>860</v>
      </c>
    </row>
    <row r="1159" spans="1:13">
      <c r="A1159" s="92" t="s">
        <v>0</v>
      </c>
      <c r="B1159" s="459">
        <v>45.121451380936406</v>
      </c>
      <c r="C1159" s="459">
        <v>4.7454546620944598</v>
      </c>
      <c r="D1159" s="459">
        <v>15.422776454751499</v>
      </c>
      <c r="E1159" s="459">
        <v>2.4067618167639182</v>
      </c>
      <c r="F1159" s="459">
        <v>-1.1428304260945765</v>
      </c>
      <c r="G1159" s="459">
        <v>0.48045996636921018</v>
      </c>
      <c r="H1159" s="459">
        <v>-0.127966629058065</v>
      </c>
      <c r="I1159" s="459">
        <v>-0.56047071850656494</v>
      </c>
      <c r="J1159" s="459">
        <v>2.8690303209756962E-2</v>
      </c>
      <c r="K1159" s="459">
        <v>28.1628354120555</v>
      </c>
      <c r="L1159" s="459">
        <v>400.74933040800255</v>
      </c>
      <c r="M1159" s="459">
        <v>2.551427690635053</v>
      </c>
    </row>
    <row r="1163" spans="1:13">
      <c r="A1163" s="405"/>
      <c r="B1163" s="474"/>
      <c r="C1163" s="405"/>
    </row>
    <row r="1165" spans="1:13">
      <c r="A1165" s="200" t="s">
        <v>2679</v>
      </c>
    </row>
    <row r="1167" spans="1:13">
      <c r="A1167" s="215" t="s">
        <v>14</v>
      </c>
      <c r="B1167" s="3">
        <v>2010</v>
      </c>
      <c r="C1167" s="3">
        <v>2011</v>
      </c>
      <c r="D1167" s="3">
        <v>2012</v>
      </c>
      <c r="E1167" s="214">
        <v>2013</v>
      </c>
      <c r="F1167" s="3">
        <v>2014</v>
      </c>
      <c r="G1167" s="3">
        <v>2015</v>
      </c>
      <c r="H1167" s="3">
        <v>2016</v>
      </c>
      <c r="I1167" s="214">
        <v>2017</v>
      </c>
      <c r="J1167" s="3">
        <v>2018</v>
      </c>
      <c r="K1167" s="214">
        <v>2019</v>
      </c>
      <c r="L1167" s="3">
        <v>2020</v>
      </c>
      <c r="M1167" s="214">
        <v>2021</v>
      </c>
    </row>
    <row r="1168" spans="1:13">
      <c r="A1168" s="92" t="s">
        <v>100</v>
      </c>
      <c r="B1168" s="479" t="s">
        <v>101</v>
      </c>
      <c r="C1168" s="460">
        <v>60</v>
      </c>
      <c r="D1168" s="460">
        <v>60</v>
      </c>
      <c r="E1168" s="460">
        <v>60</v>
      </c>
      <c r="F1168" s="460">
        <v>60</v>
      </c>
      <c r="G1168" s="460">
        <v>115.06450999768106</v>
      </c>
      <c r="H1168" s="460">
        <v>160.26966976416898</v>
      </c>
      <c r="I1168" s="460">
        <v>160.36932857738091</v>
      </c>
      <c r="J1168" s="460">
        <v>160.99482912211957</v>
      </c>
      <c r="K1168" s="460">
        <v>161.24450139363196</v>
      </c>
      <c r="L1168" s="460">
        <v>161.30032449264391</v>
      </c>
      <c r="M1168" s="460">
        <v>160</v>
      </c>
    </row>
    <row r="1169" spans="1:13">
      <c r="A1169" s="92" t="s">
        <v>12</v>
      </c>
      <c r="B1169" s="460">
        <v>5.84</v>
      </c>
      <c r="C1169" s="460">
        <v>7.27</v>
      </c>
      <c r="D1169" s="460">
        <v>8.7200000000000006</v>
      </c>
      <c r="E1169" s="460">
        <v>9.64</v>
      </c>
      <c r="F1169" s="460">
        <v>9.59</v>
      </c>
      <c r="G1169" s="460">
        <v>8.02</v>
      </c>
      <c r="H1169" s="460">
        <v>7.58</v>
      </c>
      <c r="I1169" s="460">
        <v>7.87</v>
      </c>
      <c r="J1169" s="460">
        <v>8.7100000000000009</v>
      </c>
      <c r="K1169" s="460">
        <v>9.5399999999999991</v>
      </c>
      <c r="L1169" s="460">
        <v>8.5932127192982435</v>
      </c>
      <c r="M1169" s="460">
        <v>9.8233277777777772</v>
      </c>
    </row>
    <row r="1170" spans="1:13">
      <c r="A1170" s="92" t="s">
        <v>483</v>
      </c>
      <c r="B1170" s="479" t="s">
        <v>101</v>
      </c>
      <c r="C1170" s="479" t="s">
        <v>101</v>
      </c>
      <c r="D1170" s="479" t="s">
        <v>101</v>
      </c>
      <c r="E1170" s="479" t="s">
        <v>101</v>
      </c>
      <c r="F1170" s="479" t="s">
        <v>101</v>
      </c>
      <c r="G1170" s="479" t="s">
        <v>101</v>
      </c>
      <c r="H1170" s="479" t="s">
        <v>101</v>
      </c>
      <c r="I1170" s="479" t="s">
        <v>101</v>
      </c>
      <c r="J1170" s="479" t="s">
        <v>101</v>
      </c>
      <c r="K1170" s="479" t="s">
        <v>101</v>
      </c>
      <c r="L1170" s="479" t="s">
        <v>101</v>
      </c>
      <c r="M1170" s="479" t="s">
        <v>101</v>
      </c>
    </row>
    <row r="1171" spans="1:13">
      <c r="A1171" s="28" t="s">
        <v>89</v>
      </c>
      <c r="B1171" s="479" t="s">
        <v>101</v>
      </c>
      <c r="C1171" s="460">
        <v>1410.8334444444445</v>
      </c>
      <c r="D1171" s="460">
        <v>1523.3333333333333</v>
      </c>
      <c r="E1171" s="460">
        <v>1537.3333333333333</v>
      </c>
      <c r="F1171" s="460">
        <v>1576.6666666666665</v>
      </c>
      <c r="G1171" s="460">
        <v>1460</v>
      </c>
      <c r="H1171" s="460">
        <v>1380</v>
      </c>
      <c r="I1171" s="460">
        <v>1472.7777777777781</v>
      </c>
      <c r="J1171" s="460">
        <v>1742.3333333333333</v>
      </c>
      <c r="K1171" s="460">
        <v>1742.3333333333333</v>
      </c>
      <c r="L1171" s="460">
        <v>1775</v>
      </c>
      <c r="M1171" s="460">
        <v>2081.6666666666665</v>
      </c>
    </row>
    <row r="1172" spans="1:13">
      <c r="A1172" s="92" t="s">
        <v>482</v>
      </c>
      <c r="B1172" s="460">
        <v>7.3</v>
      </c>
      <c r="C1172" s="460">
        <v>9.15</v>
      </c>
      <c r="D1172" s="460">
        <v>10.851666666666665</v>
      </c>
      <c r="E1172" s="460">
        <v>11.18416666666667</v>
      </c>
      <c r="F1172" s="460">
        <v>12.135833333333332</v>
      </c>
      <c r="G1172" s="460">
        <v>11.08</v>
      </c>
      <c r="H1172" s="460">
        <v>11.07</v>
      </c>
      <c r="I1172" s="460">
        <v>11.78</v>
      </c>
      <c r="J1172" s="460">
        <v>12.99</v>
      </c>
      <c r="K1172" s="460">
        <v>12.91</v>
      </c>
      <c r="L1172" s="460">
        <v>12.5</v>
      </c>
      <c r="M1172" s="460">
        <v>15.65</v>
      </c>
    </row>
    <row r="1173" spans="1:13">
      <c r="A1173" s="92" t="s">
        <v>11</v>
      </c>
      <c r="B1173" s="459">
        <v>6.8316666666666661</v>
      </c>
      <c r="C1173" s="461">
        <v>8.8636363636363633</v>
      </c>
      <c r="D1173" s="461">
        <v>10.222727272727273</v>
      </c>
      <c r="E1173" s="461">
        <v>11.475</v>
      </c>
      <c r="F1173" s="461">
        <v>12.24090909090909</v>
      </c>
      <c r="G1173" s="461">
        <v>9.75</v>
      </c>
      <c r="H1173" s="461">
        <v>9.6645833333333329</v>
      </c>
      <c r="I1173" s="462">
        <v>9.5844444444444452</v>
      </c>
      <c r="J1173" s="463">
        <v>12.195833333333335</v>
      </c>
      <c r="K1173" s="463">
        <v>12.420850000000002</v>
      </c>
      <c r="L1173" s="463">
        <v>11.01873</v>
      </c>
      <c r="M1173" s="463">
        <v>14.38</v>
      </c>
    </row>
    <row r="1174" spans="1:13">
      <c r="A1174" s="92" t="s">
        <v>10</v>
      </c>
      <c r="B1174" s="459">
        <v>2970</v>
      </c>
      <c r="C1174" s="459">
        <v>3053.6260000000002</v>
      </c>
      <c r="D1174" s="459">
        <v>3242.75</v>
      </c>
      <c r="E1174" s="459">
        <v>3382.0839999999998</v>
      </c>
      <c r="F1174" s="459">
        <v>3586.6669999999999</v>
      </c>
      <c r="G1174" s="459">
        <v>3659.5830000000001</v>
      </c>
      <c r="H1174" s="459">
        <v>2172.0830000000001</v>
      </c>
      <c r="I1174" s="459">
        <v>2312.5</v>
      </c>
      <c r="J1174" s="459">
        <v>2484.0830000000001</v>
      </c>
      <c r="K1174" s="459">
        <v>2364.75</v>
      </c>
      <c r="L1174" s="459">
        <v>2130</v>
      </c>
      <c r="M1174" s="459">
        <v>2130</v>
      </c>
    </row>
    <row r="1175" spans="1:13">
      <c r="A1175" s="92" t="s">
        <v>9</v>
      </c>
      <c r="B1175" s="460"/>
      <c r="C1175" s="461">
        <v>305</v>
      </c>
      <c r="D1175" s="461">
        <v>476.44166666666666</v>
      </c>
      <c r="E1175" s="461">
        <v>701.18333333333339</v>
      </c>
      <c r="F1175" s="461">
        <v>828.23333333333346</v>
      </c>
      <c r="G1175" s="461">
        <v>718.86666666666679</v>
      </c>
      <c r="H1175" s="461">
        <v>770.38333333333355</v>
      </c>
      <c r="I1175" s="461">
        <v>824.70000000000016</v>
      </c>
      <c r="J1175" s="461">
        <v>871.54166666666663</v>
      </c>
      <c r="K1175" s="461">
        <v>878.33333333333337</v>
      </c>
      <c r="L1175" s="461">
        <v>769.8416666666667</v>
      </c>
      <c r="M1175" s="461">
        <v>972.0333333333333</v>
      </c>
    </row>
    <row r="1176" spans="1:13">
      <c r="A1176" s="92" t="s">
        <v>8</v>
      </c>
      <c r="B1176" s="461">
        <v>44.091666666666669</v>
      </c>
      <c r="C1176" s="461">
        <v>49.217500000000001</v>
      </c>
      <c r="D1176" s="461">
        <v>49.300000000000004</v>
      </c>
      <c r="E1176" s="461">
        <v>51.758333333333333</v>
      </c>
      <c r="F1176" s="461">
        <v>51.119166666666665</v>
      </c>
      <c r="G1176" s="461">
        <v>45.349166666666662</v>
      </c>
      <c r="H1176" s="461">
        <v>39.058333333333344</v>
      </c>
      <c r="I1176" s="461">
        <v>43.18333333333333</v>
      </c>
      <c r="J1176" s="461">
        <v>48.964999999999982</v>
      </c>
      <c r="K1176" s="461">
        <v>45.386666666666663</v>
      </c>
      <c r="L1176" s="461">
        <v>44</v>
      </c>
      <c r="M1176" s="461">
        <v>48.5</v>
      </c>
    </row>
    <row r="1177" spans="1:13">
      <c r="A1177" s="92" t="s">
        <v>6</v>
      </c>
      <c r="B1177" s="466">
        <v>40.536666870117188</v>
      </c>
      <c r="C1177" s="467">
        <v>48.088646794647211</v>
      </c>
      <c r="D1177" s="467">
        <v>48.088646794647211</v>
      </c>
      <c r="E1177" s="467">
        <v>48.088646794647211</v>
      </c>
      <c r="F1177" s="467">
        <v>48.088646794647211</v>
      </c>
      <c r="G1177" s="467">
        <v>48.088646794647211</v>
      </c>
      <c r="H1177" s="467">
        <v>50.603684636311193</v>
      </c>
      <c r="I1177" s="467">
        <v>62.778929924366146</v>
      </c>
      <c r="J1177" s="467">
        <v>69.446054006608676</v>
      </c>
      <c r="K1177" s="467">
        <v>67.196003340322306</v>
      </c>
      <c r="L1177" s="467">
        <v>63.332233148253778</v>
      </c>
      <c r="M1177" s="467">
        <v>64.401943418714737</v>
      </c>
    </row>
    <row r="1178" spans="1:13">
      <c r="A1178" s="92" t="s">
        <v>5</v>
      </c>
      <c r="B1178" s="479" t="s">
        <v>101</v>
      </c>
      <c r="C1178" s="479" t="s">
        <v>101</v>
      </c>
      <c r="D1178" s="479" t="s">
        <v>101</v>
      </c>
      <c r="E1178" s="459">
        <v>11.465833333333332</v>
      </c>
      <c r="F1178" s="459">
        <v>12.132083333333332</v>
      </c>
      <c r="G1178" s="459">
        <v>10.791145833333333</v>
      </c>
      <c r="H1178" s="459">
        <v>10.864479166666666</v>
      </c>
      <c r="I1178" s="459">
        <v>11.248854166666666</v>
      </c>
      <c r="J1178" s="459">
        <v>12.915312500000001</v>
      </c>
      <c r="K1178" s="459">
        <v>13.055416666666666</v>
      </c>
      <c r="L1178" s="459">
        <v>12.281846041629368</v>
      </c>
      <c r="M1178" s="459">
        <v>13.926041666666666</v>
      </c>
    </row>
    <row r="1179" spans="1:13">
      <c r="A1179" s="92" t="s">
        <v>4</v>
      </c>
      <c r="B1179" s="479" t="s">
        <v>101</v>
      </c>
      <c r="C1179" s="479" t="s">
        <v>101</v>
      </c>
      <c r="D1179" s="479" t="s">
        <v>101</v>
      </c>
      <c r="E1179" s="479" t="s">
        <v>101</v>
      </c>
      <c r="F1179" s="479" t="s">
        <v>101</v>
      </c>
      <c r="G1179" s="479" t="s">
        <v>101</v>
      </c>
      <c r="H1179" s="479" t="s">
        <v>101</v>
      </c>
      <c r="I1179" s="479" t="s">
        <v>101</v>
      </c>
      <c r="J1179" s="479" t="s">
        <v>101</v>
      </c>
      <c r="K1179" s="479" t="s">
        <v>101</v>
      </c>
      <c r="L1179" s="479" t="s">
        <v>101</v>
      </c>
      <c r="M1179" s="459">
        <v>20.55</v>
      </c>
    </row>
    <row r="1180" spans="1:13">
      <c r="A1180" s="92" t="s">
        <v>3</v>
      </c>
      <c r="B1180" s="479" t="s">
        <v>101</v>
      </c>
      <c r="C1180" s="479" t="s">
        <v>101</v>
      </c>
      <c r="D1180" s="479" t="s">
        <v>101</v>
      </c>
      <c r="E1180" s="479" t="s">
        <v>101</v>
      </c>
      <c r="F1180" s="479" t="s">
        <v>101</v>
      </c>
      <c r="G1180" s="479" t="s">
        <v>101</v>
      </c>
      <c r="H1180" s="479" t="s">
        <v>101</v>
      </c>
      <c r="I1180" s="479" t="s">
        <v>101</v>
      </c>
      <c r="J1180" s="479" t="s">
        <v>101</v>
      </c>
      <c r="K1180" s="479" t="s">
        <v>101</v>
      </c>
      <c r="L1180" s="479" t="s">
        <v>101</v>
      </c>
      <c r="M1180" s="479" t="s">
        <v>101</v>
      </c>
    </row>
    <row r="1181" spans="1:13">
      <c r="A1181" s="92" t="s">
        <v>32</v>
      </c>
      <c r="B1181" s="469">
        <v>1684.8641660105695</v>
      </c>
      <c r="C1181" s="471">
        <v>2073.751892295501</v>
      </c>
      <c r="D1181" s="471">
        <v>2211.7351133320444</v>
      </c>
      <c r="E1181" s="471">
        <v>2180.1403329999453</v>
      </c>
      <c r="F1181" s="471">
        <v>2280.6512000478542</v>
      </c>
      <c r="G1181" s="471">
        <v>2069.0324264758342</v>
      </c>
      <c r="H1181" s="471">
        <v>1941.7466921771127</v>
      </c>
      <c r="I1181" s="471">
        <v>2114.6251479208127</v>
      </c>
      <c r="J1181" s="471">
        <v>2391.1819537691631</v>
      </c>
      <c r="K1181" s="471">
        <v>2292.8100365478931</v>
      </c>
      <c r="L1181" s="471">
        <v>2030.1596270914672</v>
      </c>
      <c r="M1181" s="471">
        <v>2334.6609273465779</v>
      </c>
    </row>
    <row r="1182" spans="1:13">
      <c r="A1182" s="92" t="s">
        <v>1</v>
      </c>
      <c r="B1182" s="479" t="s">
        <v>101</v>
      </c>
      <c r="C1182" s="479" t="s">
        <v>101</v>
      </c>
      <c r="D1182" s="479" t="s">
        <v>101</v>
      </c>
      <c r="E1182" s="479" t="s">
        <v>101</v>
      </c>
      <c r="F1182" s="479" t="s">
        <v>101</v>
      </c>
      <c r="G1182" s="479" t="s">
        <v>101</v>
      </c>
      <c r="H1182" s="479" t="s">
        <v>101</v>
      </c>
      <c r="I1182" s="479" t="s">
        <v>101</v>
      </c>
      <c r="J1182" s="479" t="s">
        <v>101</v>
      </c>
      <c r="K1182" s="479" t="s">
        <v>101</v>
      </c>
      <c r="L1182" s="479" t="s">
        <v>101</v>
      </c>
      <c r="M1182" s="479" t="s">
        <v>101</v>
      </c>
    </row>
    <row r="1183" spans="1:13">
      <c r="A1183" s="92" t="s">
        <v>0</v>
      </c>
      <c r="B1183" s="460">
        <v>1.2481694937401751</v>
      </c>
      <c r="C1183" s="460">
        <v>1.4473056375843736</v>
      </c>
      <c r="D1183" s="460">
        <v>1.4754307965115916</v>
      </c>
      <c r="E1183" s="460">
        <v>1.5256843251876053</v>
      </c>
      <c r="F1183" s="460">
        <v>1.5082793183825134</v>
      </c>
      <c r="G1183" s="460">
        <v>1.4278853625276191</v>
      </c>
      <c r="H1183" s="460">
        <v>1.3370964018408</v>
      </c>
      <c r="I1183" s="460">
        <v>1.3615705298112861</v>
      </c>
      <c r="J1183" s="460">
        <v>1.4139386188930114</v>
      </c>
      <c r="K1183" s="460">
        <v>6.6040380302644897</v>
      </c>
      <c r="L1183" s="460">
        <v>50.184989735518947</v>
      </c>
      <c r="M1183" s="460">
        <v>101.48</v>
      </c>
    </row>
    <row r="1188" spans="1:13">
      <c r="A1188" s="200" t="s">
        <v>2680</v>
      </c>
    </row>
    <row r="1190" spans="1:13">
      <c r="A1190" s="215" t="s">
        <v>14</v>
      </c>
      <c r="B1190" s="3">
        <v>2010</v>
      </c>
      <c r="C1190" s="3">
        <v>2011</v>
      </c>
      <c r="D1190" s="3">
        <v>2012</v>
      </c>
      <c r="E1190" s="214">
        <v>2013</v>
      </c>
      <c r="F1190" s="3">
        <v>2014</v>
      </c>
      <c r="G1190" s="3">
        <v>2015</v>
      </c>
      <c r="H1190" s="3">
        <v>2016</v>
      </c>
      <c r="I1190" s="214">
        <v>2017</v>
      </c>
      <c r="J1190" s="3">
        <v>2018</v>
      </c>
      <c r="K1190" s="214">
        <v>2019</v>
      </c>
      <c r="L1190" s="3">
        <v>2020</v>
      </c>
      <c r="M1190" s="214">
        <v>2021</v>
      </c>
    </row>
    <row r="1191" spans="1:13">
      <c r="A1191" s="92" t="s">
        <v>100</v>
      </c>
      <c r="B1191" s="479" t="s">
        <v>101</v>
      </c>
      <c r="C1191" s="460">
        <v>40</v>
      </c>
      <c r="D1191" s="460">
        <v>40</v>
      </c>
      <c r="E1191" s="460">
        <v>40</v>
      </c>
      <c r="F1191" s="460">
        <v>40</v>
      </c>
      <c r="G1191" s="460">
        <v>75</v>
      </c>
      <c r="H1191" s="460">
        <v>136.30604799030448</v>
      </c>
      <c r="I1191" s="460">
        <v>136.30604828440306</v>
      </c>
      <c r="J1191" s="460">
        <v>136.30604828440306</v>
      </c>
      <c r="K1191" s="460">
        <v>135</v>
      </c>
      <c r="L1191" s="460">
        <v>135.22843554472473</v>
      </c>
      <c r="M1191" s="460">
        <v>127.05882352941177</v>
      </c>
    </row>
    <row r="1192" spans="1:13">
      <c r="A1192" s="92" t="s">
        <v>12</v>
      </c>
      <c r="B1192" s="460">
        <v>6.22</v>
      </c>
      <c r="C1192" s="460">
        <v>7.38</v>
      </c>
      <c r="D1192" s="460">
        <v>8.8800000000000008</v>
      </c>
      <c r="E1192" s="460">
        <v>9.8000000000000007</v>
      </c>
      <c r="F1192" s="460">
        <v>9.75</v>
      </c>
      <c r="G1192" s="460">
        <v>8.11</v>
      </c>
      <c r="H1192" s="460">
        <v>7.23</v>
      </c>
      <c r="I1192" s="460">
        <v>7.5</v>
      </c>
      <c r="J1192" s="460">
        <v>8.49</v>
      </c>
      <c r="K1192" s="460">
        <v>9.5299999999999994</v>
      </c>
      <c r="L1192" s="460">
        <v>8.6654824561403494</v>
      </c>
      <c r="M1192" s="460">
        <v>9.6916527777777759</v>
      </c>
    </row>
    <row r="1193" spans="1:13">
      <c r="A1193" s="92" t="s">
        <v>483</v>
      </c>
      <c r="B1193" s="479" t="s">
        <v>101</v>
      </c>
      <c r="C1193" s="479" t="s">
        <v>101</v>
      </c>
      <c r="D1193" s="479" t="s">
        <v>101</v>
      </c>
      <c r="E1193" s="479" t="s">
        <v>101</v>
      </c>
      <c r="F1193" s="479" t="s">
        <v>101</v>
      </c>
      <c r="G1193" s="479" t="s">
        <v>101</v>
      </c>
      <c r="H1193" s="479" t="s">
        <v>101</v>
      </c>
      <c r="I1193" s="479" t="s">
        <v>101</v>
      </c>
      <c r="J1193" s="479" t="s">
        <v>101</v>
      </c>
      <c r="K1193" s="479" t="s">
        <v>101</v>
      </c>
      <c r="L1193" s="479" t="s">
        <v>101</v>
      </c>
      <c r="M1193" s="479" t="s">
        <v>101</v>
      </c>
    </row>
    <row r="1194" spans="1:13">
      <c r="A1194" s="28" t="s">
        <v>89</v>
      </c>
      <c r="B1194" s="479" t="s">
        <v>101</v>
      </c>
      <c r="C1194" s="460">
        <v>1398.8888888888887</v>
      </c>
      <c r="D1194" s="460">
        <v>1511.6666666666667</v>
      </c>
      <c r="E1194" s="460">
        <v>1525</v>
      </c>
      <c r="F1194" s="460">
        <v>1563.3333333333335</v>
      </c>
      <c r="G1194" s="460">
        <v>1446.6666666666667</v>
      </c>
      <c r="H1194" s="460">
        <v>1376.6666666666667</v>
      </c>
      <c r="I1194" s="460">
        <v>1469.4444444444443</v>
      </c>
      <c r="J1194" s="460">
        <v>1736.6666666666667</v>
      </c>
      <c r="K1194" s="460">
        <v>1736.6666666666667</v>
      </c>
      <c r="L1194" s="460">
        <v>1808.3333333333333</v>
      </c>
      <c r="M1194" s="457">
        <v>2118.3333333333335</v>
      </c>
    </row>
    <row r="1195" spans="1:13">
      <c r="A1195" s="92" t="s">
        <v>482</v>
      </c>
      <c r="B1195" s="460">
        <v>7.51</v>
      </c>
      <c r="C1195" s="460">
        <v>9.57</v>
      </c>
      <c r="D1195" s="460">
        <v>11.297500000000001</v>
      </c>
      <c r="E1195" s="460">
        <v>11.478333333333333</v>
      </c>
      <c r="F1195" s="460">
        <v>12.435833333333333</v>
      </c>
      <c r="G1195" s="460">
        <v>11.23</v>
      </c>
      <c r="H1195" s="460">
        <v>11.03</v>
      </c>
      <c r="I1195" s="460">
        <v>11.66</v>
      </c>
      <c r="J1195" s="460">
        <v>12.98</v>
      </c>
      <c r="K1195" s="460">
        <v>12.96</v>
      </c>
      <c r="L1195" s="460">
        <v>12.81</v>
      </c>
      <c r="M1195" s="460">
        <v>15.65</v>
      </c>
    </row>
    <row r="1196" spans="1:13">
      <c r="A1196" s="92" t="s">
        <v>11</v>
      </c>
      <c r="B1196" s="459">
        <v>7.1758333333333333</v>
      </c>
      <c r="C1196" s="461">
        <v>9.4818181818181806</v>
      </c>
      <c r="D1196" s="461">
        <v>10.881818181818183</v>
      </c>
      <c r="E1196" s="461">
        <v>12.135</v>
      </c>
      <c r="F1196" s="461">
        <v>12.705113636363635</v>
      </c>
      <c r="G1196" s="461">
        <v>9.9875000000000007</v>
      </c>
      <c r="H1196" s="461">
        <v>9.3833333333333329</v>
      </c>
      <c r="I1196" s="462">
        <v>10.136111111111111</v>
      </c>
      <c r="J1196" s="463">
        <v>12.824999999999999</v>
      </c>
      <c r="K1196" s="463">
        <v>13.5</v>
      </c>
      <c r="L1196" s="463">
        <v>11.595800000000001</v>
      </c>
      <c r="M1196" s="463">
        <v>14.34</v>
      </c>
    </row>
    <row r="1197" spans="1:13">
      <c r="A1197" s="92" t="s">
        <v>10</v>
      </c>
      <c r="B1197" s="459">
        <v>2470.5729999999999</v>
      </c>
      <c r="C1197" s="459">
        <v>2563.5590000000002</v>
      </c>
      <c r="D1197" s="459">
        <v>2676.5830000000001</v>
      </c>
      <c r="E1197" s="459">
        <v>2738.8330000000001</v>
      </c>
      <c r="F1197" s="459">
        <v>2892.75</v>
      </c>
      <c r="G1197" s="459">
        <v>3044.4169999999999</v>
      </c>
      <c r="H1197" s="459">
        <v>3535.5830000000001</v>
      </c>
      <c r="I1197" s="459">
        <v>3772.5830000000001</v>
      </c>
      <c r="J1197" s="459">
        <v>4033.4169999999999</v>
      </c>
      <c r="K1197" s="459">
        <v>4146.9160000000002</v>
      </c>
      <c r="L1197" s="459">
        <v>4099.9979999999996</v>
      </c>
      <c r="M1197" s="459">
        <v>4099.9979999999996</v>
      </c>
    </row>
    <row r="1198" spans="1:13">
      <c r="A1198" s="92" t="s">
        <v>9</v>
      </c>
      <c r="B1198" s="479" t="s">
        <v>101</v>
      </c>
      <c r="C1198" s="461">
        <v>276.66666666666669</v>
      </c>
      <c r="D1198" s="461">
        <v>462.43333333333322</v>
      </c>
      <c r="E1198" s="461">
        <v>687.2166666666667</v>
      </c>
      <c r="F1198" s="461">
        <v>840.56666666666661</v>
      </c>
      <c r="G1198" s="461">
        <v>731.4000000000002</v>
      </c>
      <c r="H1198" s="461">
        <v>753.20833333333314</v>
      </c>
      <c r="I1198" s="461">
        <v>815.80000000000007</v>
      </c>
      <c r="J1198" s="461">
        <v>871.42499999999984</v>
      </c>
      <c r="K1198" s="461">
        <v>882.33333333333337</v>
      </c>
      <c r="L1198" s="461">
        <v>748.33333333333348</v>
      </c>
      <c r="M1198" s="461">
        <v>960.06666666666661</v>
      </c>
    </row>
    <row r="1199" spans="1:13">
      <c r="A1199" s="92" t="s">
        <v>8</v>
      </c>
      <c r="B1199" s="461">
        <v>35.291666666666664</v>
      </c>
      <c r="C1199" s="461">
        <v>41.027499999999996</v>
      </c>
      <c r="D1199" s="461">
        <v>41.199999999999996</v>
      </c>
      <c r="E1199" s="461">
        <v>43.491666666666667</v>
      </c>
      <c r="F1199" s="461">
        <v>42.836666666666666</v>
      </c>
      <c r="G1199" s="461">
        <v>36.674166666666672</v>
      </c>
      <c r="H1199" s="461">
        <v>29.770833333333332</v>
      </c>
      <c r="I1199" s="461">
        <v>33.340833333333343</v>
      </c>
      <c r="J1199" s="461">
        <v>39.445833333333333</v>
      </c>
      <c r="K1199" s="461">
        <v>36.392500000000005</v>
      </c>
      <c r="L1199" s="461">
        <v>35</v>
      </c>
      <c r="M1199" s="461">
        <v>36.200000000000003</v>
      </c>
    </row>
    <row r="1200" spans="1:13">
      <c r="A1200" s="92" t="s">
        <v>6</v>
      </c>
      <c r="B1200" s="466">
        <v>31.516666412353516</v>
      </c>
      <c r="C1200" s="467">
        <v>37.265305692698163</v>
      </c>
      <c r="D1200" s="467">
        <v>37.265305692698163</v>
      </c>
      <c r="E1200" s="467">
        <v>37.265305692698163</v>
      </c>
      <c r="F1200" s="467">
        <v>37.265305692698163</v>
      </c>
      <c r="G1200" s="467">
        <v>37.265305692698163</v>
      </c>
      <c r="H1200" s="467">
        <v>46.488468851640953</v>
      </c>
      <c r="I1200" s="467">
        <v>56.678740372691351</v>
      </c>
      <c r="J1200" s="467">
        <v>65.736004986915106</v>
      </c>
      <c r="K1200" s="467">
        <v>63.704764840143817</v>
      </c>
      <c r="L1200" s="467">
        <v>57.875777885213083</v>
      </c>
      <c r="M1200" s="467">
        <v>58.901111602783203</v>
      </c>
    </row>
    <row r="1201" spans="1:13">
      <c r="A1201" s="92" t="s">
        <v>5</v>
      </c>
      <c r="B1201" s="479" t="s">
        <v>101</v>
      </c>
      <c r="C1201" s="479" t="s">
        <v>101</v>
      </c>
      <c r="D1201" s="479" t="s">
        <v>101</v>
      </c>
      <c r="E1201" s="459">
        <v>11.777708333333333</v>
      </c>
      <c r="F1201" s="459">
        <v>12.584166666666667</v>
      </c>
      <c r="G1201" s="459">
        <v>10.725416666666666</v>
      </c>
      <c r="H1201" s="459">
        <v>10.478854166666666</v>
      </c>
      <c r="I1201" s="459">
        <v>11.162291666666667</v>
      </c>
      <c r="J1201" s="459">
        <v>13.3984375</v>
      </c>
      <c r="K1201" s="459">
        <v>13.7634375</v>
      </c>
      <c r="L1201" s="459">
        <v>12.596797762748333</v>
      </c>
      <c r="M1201" s="459">
        <v>13.887500000000001</v>
      </c>
    </row>
    <row r="1202" spans="1:13">
      <c r="A1202" s="92" t="s">
        <v>4</v>
      </c>
      <c r="B1202" s="479" t="s">
        <v>101</v>
      </c>
      <c r="C1202" s="479" t="s">
        <v>101</v>
      </c>
      <c r="D1202" s="479" t="s">
        <v>101</v>
      </c>
      <c r="E1202" s="479" t="s">
        <v>101</v>
      </c>
      <c r="F1202" s="479" t="s">
        <v>101</v>
      </c>
      <c r="G1202" s="479" t="s">
        <v>101</v>
      </c>
      <c r="H1202" s="479" t="s">
        <v>101</v>
      </c>
      <c r="I1202" s="479" t="s">
        <v>101</v>
      </c>
      <c r="J1202" s="479" t="s">
        <v>101</v>
      </c>
      <c r="K1202" s="479" t="s">
        <v>101</v>
      </c>
      <c r="L1202" s="479" t="s">
        <v>101</v>
      </c>
      <c r="M1202" s="459">
        <v>20.73</v>
      </c>
    </row>
    <row r="1203" spans="1:13">
      <c r="A1203" s="92" t="s">
        <v>3</v>
      </c>
      <c r="B1203" s="479" t="s">
        <v>101</v>
      </c>
      <c r="C1203" s="479" t="s">
        <v>101</v>
      </c>
      <c r="D1203" s="479" t="s">
        <v>101</v>
      </c>
      <c r="E1203" s="479" t="s">
        <v>101</v>
      </c>
      <c r="F1203" s="479" t="s">
        <v>101</v>
      </c>
      <c r="G1203" s="479" t="s">
        <v>101</v>
      </c>
      <c r="H1203" s="479" t="s">
        <v>101</v>
      </c>
      <c r="I1203" s="479" t="s">
        <v>101</v>
      </c>
      <c r="J1203" s="479" t="s">
        <v>101</v>
      </c>
      <c r="K1203" s="479" t="s">
        <v>101</v>
      </c>
      <c r="L1203" s="479" t="s">
        <v>101</v>
      </c>
      <c r="M1203" s="479" t="s">
        <v>101</v>
      </c>
    </row>
    <row r="1204" spans="1:13">
      <c r="A1204" s="92" t="s">
        <v>32</v>
      </c>
      <c r="B1204" s="469">
        <v>1626.3057630097844</v>
      </c>
      <c r="C1204" s="471">
        <v>2043.814129070536</v>
      </c>
      <c r="D1204" s="471">
        <v>2133.6431209035277</v>
      </c>
      <c r="E1204" s="471">
        <v>2100.110432752761</v>
      </c>
      <c r="F1204" s="471">
        <v>2184.8455445396207</v>
      </c>
      <c r="G1204" s="471">
        <v>1916.2584003200227</v>
      </c>
      <c r="H1204" s="471">
        <v>1776.7180323779487</v>
      </c>
      <c r="I1204" s="471">
        <v>1976.7527458546283</v>
      </c>
      <c r="J1204" s="471">
        <v>2308.998329710435</v>
      </c>
      <c r="K1204" s="471">
        <v>2258.2953962906563</v>
      </c>
      <c r="L1204" s="471">
        <v>1968.8280254659605</v>
      </c>
      <c r="M1204" s="471">
        <v>2190.0799005673111</v>
      </c>
    </row>
    <row r="1205" spans="1:13">
      <c r="A1205" s="92" t="s">
        <v>1</v>
      </c>
      <c r="B1205" s="479" t="s">
        <v>101</v>
      </c>
      <c r="C1205" s="479" t="s">
        <v>101</v>
      </c>
      <c r="D1205" s="479" t="s">
        <v>101</v>
      </c>
      <c r="E1205" s="479" t="s">
        <v>101</v>
      </c>
      <c r="F1205" s="479" t="s">
        <v>101</v>
      </c>
      <c r="G1205" s="479" t="s">
        <v>101</v>
      </c>
      <c r="H1205" s="479" t="s">
        <v>101</v>
      </c>
      <c r="I1205" s="479" t="s">
        <v>101</v>
      </c>
      <c r="J1205" s="479" t="s">
        <v>101</v>
      </c>
      <c r="K1205" s="479" t="s">
        <v>101</v>
      </c>
      <c r="L1205" s="479" t="s">
        <v>101</v>
      </c>
      <c r="M1205" s="479" t="s">
        <v>101</v>
      </c>
    </row>
    <row r="1206" spans="1:13">
      <c r="A1206" s="92" t="s">
        <v>0</v>
      </c>
      <c r="B1206" s="460">
        <v>1.0830322447696983</v>
      </c>
      <c r="C1206" s="460">
        <v>1.3347412510876255</v>
      </c>
      <c r="D1206" s="460">
        <v>1.3572346803715358</v>
      </c>
      <c r="E1206" s="460">
        <v>1.3766223477727102</v>
      </c>
      <c r="F1206" s="460">
        <v>1.3990574298420058</v>
      </c>
      <c r="G1206" s="460">
        <v>1.2788845245148353</v>
      </c>
      <c r="H1206" s="460">
        <v>1.1527450273910631</v>
      </c>
      <c r="I1206" s="460">
        <v>1.2240282788247963</v>
      </c>
      <c r="J1206" s="460">
        <v>1.3001386641708004</v>
      </c>
      <c r="K1206" s="460">
        <v>6.7656427943526394</v>
      </c>
      <c r="L1206" s="460">
        <v>47.508315888924571</v>
      </c>
      <c r="M1206" s="460">
        <v>435.86</v>
      </c>
    </row>
    <row r="1210" spans="1:13">
      <c r="A1210" s="200" t="s">
        <v>2681</v>
      </c>
    </row>
    <row r="1212" spans="1:13">
      <c r="A1212" s="215" t="s">
        <v>14</v>
      </c>
      <c r="B1212" s="3">
        <v>2010</v>
      </c>
      <c r="C1212" s="3">
        <v>2011</v>
      </c>
      <c r="D1212" s="3">
        <v>2012</v>
      </c>
      <c r="E1212" s="214">
        <v>2013</v>
      </c>
      <c r="F1212" s="3">
        <v>2014</v>
      </c>
      <c r="G1212" s="3">
        <v>2015</v>
      </c>
      <c r="H1212" s="3">
        <v>2016</v>
      </c>
      <c r="I1212" s="214">
        <v>2017</v>
      </c>
      <c r="J1212" s="3">
        <v>2018</v>
      </c>
      <c r="K1212" s="214">
        <v>2019</v>
      </c>
      <c r="L1212" s="3">
        <v>2020</v>
      </c>
      <c r="M1212" s="214">
        <v>2021</v>
      </c>
    </row>
    <row r="1213" spans="1:13">
      <c r="A1213" s="92" t="s">
        <v>100</v>
      </c>
      <c r="B1213" s="479" t="s">
        <v>101</v>
      </c>
      <c r="C1213" s="460">
        <v>101.37501282628661</v>
      </c>
      <c r="D1213" s="460">
        <v>106.41703543213544</v>
      </c>
      <c r="E1213" s="460">
        <v>108.49585152971409</v>
      </c>
      <c r="F1213" s="460">
        <v>114.3991596325847</v>
      </c>
      <c r="G1213" s="460">
        <v>87.445792419635012</v>
      </c>
      <c r="H1213" s="460">
        <v>120.82068468661033</v>
      </c>
      <c r="I1213" s="460">
        <v>127.19578485776498</v>
      </c>
      <c r="J1213" s="460">
        <v>143.60739840006613</v>
      </c>
      <c r="K1213" s="460">
        <v>152.02434314170807</v>
      </c>
      <c r="L1213" s="460">
        <v>160.50516336561972</v>
      </c>
      <c r="M1213" s="460">
        <v>76.545219311073467</v>
      </c>
    </row>
    <row r="1214" spans="1:13">
      <c r="A1214" s="92" t="s">
        <v>12</v>
      </c>
      <c r="B1214" s="460">
        <v>5.31</v>
      </c>
      <c r="C1214" s="460">
        <v>6.05</v>
      </c>
      <c r="D1214" s="460">
        <v>7.49</v>
      </c>
      <c r="E1214" s="460">
        <v>8.4</v>
      </c>
      <c r="F1214" s="460">
        <v>8.41</v>
      </c>
      <c r="G1214" s="460">
        <v>7.84</v>
      </c>
      <c r="H1214" s="460">
        <v>6.83</v>
      </c>
      <c r="I1214" s="460">
        <v>7.59</v>
      </c>
      <c r="J1214" s="460">
        <v>8.76</v>
      </c>
      <c r="K1214" s="460">
        <v>11.49</v>
      </c>
      <c r="L1214" s="460">
        <v>9.8166906256357027</v>
      </c>
      <c r="M1214" s="460">
        <v>8.9606569444444428</v>
      </c>
    </row>
    <row r="1215" spans="1:13">
      <c r="A1215" s="92" t="s">
        <v>483</v>
      </c>
      <c r="B1215" s="479" t="s">
        <v>101</v>
      </c>
      <c r="C1215" s="479" t="s">
        <v>101</v>
      </c>
      <c r="D1215" s="479" t="s">
        <v>101</v>
      </c>
      <c r="E1215" s="479" t="s">
        <v>101</v>
      </c>
      <c r="F1215" s="479" t="s">
        <v>101</v>
      </c>
      <c r="G1215" s="479" t="s">
        <v>101</v>
      </c>
      <c r="H1215" s="479" t="s">
        <v>101</v>
      </c>
      <c r="I1215" s="479" t="s">
        <v>101</v>
      </c>
      <c r="J1215" s="479" t="s">
        <v>101</v>
      </c>
      <c r="K1215" s="479" t="s">
        <v>101</v>
      </c>
      <c r="L1215" s="479" t="s">
        <v>101</v>
      </c>
      <c r="M1215" s="479" t="s">
        <v>101</v>
      </c>
    </row>
    <row r="1216" spans="1:13">
      <c r="A1216" s="28" t="s">
        <v>89</v>
      </c>
      <c r="B1216" s="479" t="s">
        <v>101</v>
      </c>
      <c r="C1216" s="460">
        <v>1490.146777777778</v>
      </c>
      <c r="D1216" s="460">
        <v>1602.6466666666668</v>
      </c>
      <c r="E1216" s="460">
        <v>1616.6466666666668</v>
      </c>
      <c r="F1216" s="460">
        <v>1655.98</v>
      </c>
      <c r="G1216" s="460">
        <v>1539.3133333333335</v>
      </c>
      <c r="H1216" s="460">
        <v>1459.3133333333335</v>
      </c>
      <c r="I1216" s="460">
        <v>1552.0911111111116</v>
      </c>
      <c r="J1216" s="460">
        <v>1821.6466666666668</v>
      </c>
      <c r="K1216" s="460">
        <v>1821.6466666666668</v>
      </c>
      <c r="L1216" s="460">
        <v>1854.3133333333335</v>
      </c>
      <c r="M1216" s="460">
        <v>2089.5699999999997</v>
      </c>
    </row>
    <row r="1217" spans="1:13">
      <c r="A1217" s="92" t="s">
        <v>482</v>
      </c>
      <c r="B1217" s="460">
        <v>6.31</v>
      </c>
      <c r="C1217" s="460">
        <v>7.25</v>
      </c>
      <c r="D1217" s="460">
        <v>8.31</v>
      </c>
      <c r="E1217" s="460">
        <v>8.5299999999999994</v>
      </c>
      <c r="F1217" s="460">
        <v>9.4</v>
      </c>
      <c r="G1217" s="460">
        <v>7.88</v>
      </c>
      <c r="H1217" s="460">
        <v>7.24</v>
      </c>
      <c r="I1217" s="460">
        <v>7.9</v>
      </c>
      <c r="J1217" s="460">
        <v>9.27</v>
      </c>
      <c r="K1217" s="460">
        <v>9.27</v>
      </c>
      <c r="L1217" s="460">
        <v>7.81</v>
      </c>
      <c r="M1217" s="460">
        <v>10.4</v>
      </c>
    </row>
    <row r="1218" spans="1:13">
      <c r="A1218" s="92" t="s">
        <v>11</v>
      </c>
      <c r="B1218" s="459">
        <v>5.0750000000000002</v>
      </c>
      <c r="C1218" s="461">
        <v>6.4624465781438678</v>
      </c>
      <c r="D1218" s="461">
        <v>7.6939119545979047</v>
      </c>
      <c r="E1218" s="461">
        <v>9.2273709752334536</v>
      </c>
      <c r="F1218" s="461">
        <v>9.8988810505367351</v>
      </c>
      <c r="G1218" s="461">
        <v>7.1489805711727996</v>
      </c>
      <c r="H1218" s="461">
        <v>6.6780896353470425</v>
      </c>
      <c r="I1218" s="462">
        <v>7.5205997625766763</v>
      </c>
      <c r="J1218" s="461">
        <v>9.5426677390113515</v>
      </c>
      <c r="K1218" s="461">
        <v>11.00536948346177</v>
      </c>
      <c r="L1218" s="461">
        <v>9.6733709597076967</v>
      </c>
      <c r="M1218" s="461">
        <v>10.741889104107109</v>
      </c>
    </row>
    <row r="1219" spans="1:13">
      <c r="A1219" s="92" t="s">
        <v>10</v>
      </c>
      <c r="B1219" s="459">
        <v>1744.7570000000001</v>
      </c>
      <c r="C1219" s="459">
        <v>1832.261</v>
      </c>
      <c r="D1219" s="459">
        <v>2009.645</v>
      </c>
      <c r="E1219" s="459">
        <v>2165.8330000000001</v>
      </c>
      <c r="F1219" s="459">
        <v>2375.6669999999999</v>
      </c>
      <c r="G1219" s="459">
        <v>2373.3330000000001</v>
      </c>
      <c r="H1219" s="459">
        <v>2894.0830000000001</v>
      </c>
      <c r="I1219" s="459">
        <v>3175.75</v>
      </c>
      <c r="J1219" s="459">
        <v>3383.4169999999999</v>
      </c>
      <c r="K1219" s="459">
        <v>3470.4169999999999</v>
      </c>
      <c r="L1219" s="459">
        <v>3400</v>
      </c>
      <c r="M1219" s="459">
        <v>3400</v>
      </c>
    </row>
    <row r="1220" spans="1:13">
      <c r="A1220" s="92" t="s">
        <v>9</v>
      </c>
      <c r="B1220" s="479" t="s">
        <v>101</v>
      </c>
      <c r="C1220" s="461">
        <v>157.66666666666666</v>
      </c>
      <c r="D1220" s="461">
        <v>342.11666666666673</v>
      </c>
      <c r="E1220" s="461">
        <v>578.9083333333333</v>
      </c>
      <c r="F1220" s="461">
        <v>718.73333333333346</v>
      </c>
      <c r="G1220" s="461">
        <v>631.02499999999986</v>
      </c>
      <c r="H1220" s="461">
        <v>598.91666666666674</v>
      </c>
      <c r="I1220" s="461">
        <v>648.69999999999993</v>
      </c>
      <c r="J1220" s="461">
        <v>699.89166666666677</v>
      </c>
      <c r="K1220" s="461">
        <v>710.5</v>
      </c>
      <c r="L1220" s="461">
        <v>537.05833333333328</v>
      </c>
      <c r="M1220" s="461">
        <v>739.73333333333346</v>
      </c>
    </row>
    <row r="1221" spans="1:13">
      <c r="A1221" s="92" t="s">
        <v>8</v>
      </c>
      <c r="B1221" s="479" t="s">
        <v>101</v>
      </c>
      <c r="C1221" s="479" t="s">
        <v>101</v>
      </c>
      <c r="D1221" s="479" t="s">
        <v>101</v>
      </c>
      <c r="E1221" s="479" t="s">
        <v>101</v>
      </c>
      <c r="F1221" s="479" t="s">
        <v>101</v>
      </c>
      <c r="G1221" s="479" t="s">
        <v>101</v>
      </c>
      <c r="H1221" s="479" t="s">
        <v>101</v>
      </c>
      <c r="I1221" s="479" t="s">
        <v>101</v>
      </c>
      <c r="J1221" s="479" t="s">
        <v>101</v>
      </c>
      <c r="K1221" s="479" t="s">
        <v>101</v>
      </c>
      <c r="L1221" s="479" t="s">
        <v>101</v>
      </c>
      <c r="M1221" s="479" t="s">
        <v>101</v>
      </c>
    </row>
    <row r="1222" spans="1:13">
      <c r="A1222" s="92" t="s">
        <v>6</v>
      </c>
      <c r="B1222" s="466">
        <v>24.646666844685871</v>
      </c>
      <c r="C1222" s="467">
        <v>29.115106866686496</v>
      </c>
      <c r="D1222" s="467">
        <v>29.115106866686496</v>
      </c>
      <c r="E1222" s="467">
        <v>29.115106866686496</v>
      </c>
      <c r="F1222" s="467">
        <v>29.115106866686496</v>
      </c>
      <c r="G1222" s="467">
        <v>29.115106866686496</v>
      </c>
      <c r="H1222" s="467">
        <v>33.47363872003848</v>
      </c>
      <c r="I1222" s="467">
        <v>44.988568396662934</v>
      </c>
      <c r="J1222" s="467">
        <v>50.454680143328559</v>
      </c>
      <c r="K1222" s="467">
        <v>48.608037002377174</v>
      </c>
      <c r="L1222" s="467">
        <v>43.776396937621236</v>
      </c>
      <c r="M1222" s="467">
        <v>45.054166475931801</v>
      </c>
    </row>
    <row r="1223" spans="1:13">
      <c r="A1223" s="92" t="s">
        <v>5</v>
      </c>
      <c r="B1223" s="479" t="s">
        <v>101</v>
      </c>
      <c r="C1223" s="479" t="s">
        <v>101</v>
      </c>
      <c r="D1223" s="479" t="s">
        <v>101</v>
      </c>
      <c r="E1223" s="479" t="s">
        <v>101</v>
      </c>
      <c r="F1223" s="479" t="s">
        <v>101</v>
      </c>
      <c r="G1223" s="479" t="s">
        <v>101</v>
      </c>
      <c r="H1223" s="479" t="s">
        <v>101</v>
      </c>
      <c r="I1223" s="479" t="s">
        <v>101</v>
      </c>
      <c r="J1223" s="479" t="s">
        <v>101</v>
      </c>
      <c r="K1223" s="479" t="s">
        <v>101</v>
      </c>
      <c r="L1223" s="479" t="s">
        <v>101</v>
      </c>
      <c r="M1223" s="479" t="s">
        <v>101</v>
      </c>
    </row>
    <row r="1224" spans="1:13">
      <c r="A1224" s="92" t="s">
        <v>4</v>
      </c>
      <c r="B1224" s="479" t="s">
        <v>101</v>
      </c>
      <c r="C1224" s="479" t="s">
        <v>101</v>
      </c>
      <c r="D1224" s="479" t="s">
        <v>101</v>
      </c>
      <c r="E1224" s="479" t="s">
        <v>101</v>
      </c>
      <c r="F1224" s="479" t="s">
        <v>101</v>
      </c>
      <c r="G1224" s="479" t="s">
        <v>101</v>
      </c>
      <c r="H1224" s="479" t="s">
        <v>101</v>
      </c>
      <c r="I1224" s="479" t="s">
        <v>101</v>
      </c>
      <c r="J1224" s="479" t="s">
        <v>101</v>
      </c>
      <c r="K1224" s="479" t="s">
        <v>101</v>
      </c>
      <c r="L1224" s="479" t="s">
        <v>101</v>
      </c>
      <c r="M1224" s="459">
        <v>30</v>
      </c>
    </row>
    <row r="1225" spans="1:13">
      <c r="A1225" s="92" t="s">
        <v>3</v>
      </c>
      <c r="B1225" s="479" t="s">
        <v>101</v>
      </c>
      <c r="C1225" s="479" t="s">
        <v>101</v>
      </c>
      <c r="D1225" s="479" t="s">
        <v>101</v>
      </c>
      <c r="E1225" s="479" t="s">
        <v>101</v>
      </c>
      <c r="F1225" s="479" t="s">
        <v>101</v>
      </c>
      <c r="G1225" s="479" t="s">
        <v>101</v>
      </c>
      <c r="H1225" s="479" t="s">
        <v>101</v>
      </c>
      <c r="I1225" s="479" t="s">
        <v>101</v>
      </c>
      <c r="J1225" s="479" t="s">
        <v>101</v>
      </c>
      <c r="K1225" s="479" t="s">
        <v>101</v>
      </c>
      <c r="L1225" s="479" t="s">
        <v>101</v>
      </c>
      <c r="M1225" s="479" t="s">
        <v>101</v>
      </c>
    </row>
    <row r="1226" spans="1:13">
      <c r="A1226" s="92" t="s">
        <v>32</v>
      </c>
      <c r="B1226" s="469">
        <v>1214.4887557954089</v>
      </c>
      <c r="C1226" s="471">
        <v>1806.978188516865</v>
      </c>
      <c r="D1226" s="471">
        <v>2120.686567326632</v>
      </c>
      <c r="E1226" s="471">
        <v>2097.9999935134783</v>
      </c>
      <c r="F1226" s="471">
        <v>2158.962644378405</v>
      </c>
      <c r="G1226" s="471">
        <v>1847.7742206946193</v>
      </c>
      <c r="H1226" s="471">
        <v>1821.746827139091</v>
      </c>
      <c r="I1226" s="471">
        <v>1939.2762551182043</v>
      </c>
      <c r="J1226" s="471">
        <v>2234.1945973275447</v>
      </c>
      <c r="K1226" s="471">
        <v>2221.5940035199055</v>
      </c>
      <c r="L1226" s="471">
        <v>1965.2318255093824</v>
      </c>
      <c r="M1226" s="471">
        <v>2212.1278557992273</v>
      </c>
    </row>
    <row r="1227" spans="1:13">
      <c r="A1227" s="92" t="s">
        <v>1</v>
      </c>
      <c r="B1227" s="479" t="s">
        <v>101</v>
      </c>
      <c r="C1227" s="479" t="s">
        <v>101</v>
      </c>
      <c r="D1227" s="479" t="s">
        <v>101</v>
      </c>
      <c r="E1227" s="479" t="s">
        <v>101</v>
      </c>
      <c r="F1227" s="479" t="s">
        <v>101</v>
      </c>
      <c r="G1227" s="479" t="s">
        <v>101</v>
      </c>
      <c r="H1227" s="479" t="s">
        <v>101</v>
      </c>
      <c r="I1227" s="479" t="s">
        <v>101</v>
      </c>
      <c r="J1227" s="479" t="s">
        <v>101</v>
      </c>
      <c r="K1227" s="479" t="s">
        <v>101</v>
      </c>
      <c r="L1227" s="479" t="s">
        <v>101</v>
      </c>
      <c r="M1227" s="479" t="s">
        <v>101</v>
      </c>
    </row>
    <row r="1228" spans="1:13">
      <c r="A1228" s="92" t="s">
        <v>0</v>
      </c>
      <c r="B1228" s="460">
        <v>1.0314573543332581</v>
      </c>
      <c r="C1228" s="460">
        <v>1.2806803298596692</v>
      </c>
      <c r="D1228" s="460">
        <v>1.385752305232306</v>
      </c>
      <c r="E1228" s="460">
        <v>1.3373992004415611</v>
      </c>
      <c r="F1228" s="460">
        <v>1.2907661373887074</v>
      </c>
      <c r="G1228" s="460">
        <v>1.3382884032386677</v>
      </c>
      <c r="H1228" s="460">
        <v>1.8695500944649557</v>
      </c>
      <c r="I1228" s="460">
        <v>1.3144426449436086</v>
      </c>
      <c r="J1228" s="460">
        <v>1.735547914517394</v>
      </c>
      <c r="K1228" s="460">
        <v>8.0405956623419534</v>
      </c>
      <c r="L1228" s="460">
        <v>54.182702009782354</v>
      </c>
      <c r="M1228" s="460">
        <v>1431.3</v>
      </c>
    </row>
    <row r="1233" spans="1:13">
      <c r="A1233" s="475"/>
      <c r="B1233" s="476"/>
      <c r="C1233" s="475"/>
    </row>
    <row r="1235" spans="1:13">
      <c r="A1235" s="200" t="s">
        <v>2682</v>
      </c>
    </row>
    <row r="1237" spans="1:13">
      <c r="A1237" s="215" t="s">
        <v>14</v>
      </c>
      <c r="B1237" s="3">
        <v>2010</v>
      </c>
      <c r="C1237" s="3">
        <v>2011</v>
      </c>
      <c r="D1237" s="3">
        <v>2012</v>
      </c>
      <c r="E1237" s="214">
        <v>2013</v>
      </c>
      <c r="F1237" s="3">
        <v>2014</v>
      </c>
      <c r="G1237" s="3">
        <v>2015</v>
      </c>
      <c r="H1237" s="3">
        <v>2016</v>
      </c>
      <c r="I1237" s="214">
        <v>2017</v>
      </c>
      <c r="J1237" s="3">
        <v>2018</v>
      </c>
      <c r="K1237" s="214">
        <v>2019</v>
      </c>
      <c r="L1237" s="3">
        <v>2020</v>
      </c>
      <c r="M1237" s="214">
        <v>2021</v>
      </c>
    </row>
    <row r="1238" spans="1:13">
      <c r="A1238" s="92" t="s">
        <v>100</v>
      </c>
      <c r="B1238" s="460" t="e">
        <f>B1168/B1378</f>
        <v>#VALUE!</v>
      </c>
      <c r="C1238" s="460">
        <f t="shared" ref="C1238:M1238" si="0">C1168/C1378</f>
        <v>0.63961859479224115</v>
      </c>
      <c r="D1238" s="460">
        <f t="shared" si="0"/>
        <v>0.62890292174476914</v>
      </c>
      <c r="E1238" s="460">
        <f t="shared" si="0"/>
        <v>0.62171375840634879</v>
      </c>
      <c r="F1238" s="460">
        <f t="shared" si="0"/>
        <v>0.61017786089286319</v>
      </c>
      <c r="G1238" s="460">
        <f t="shared" si="0"/>
        <v>0.95814408537102347</v>
      </c>
      <c r="H1238" s="460">
        <f t="shared" si="0"/>
        <v>0.97940508117971925</v>
      </c>
      <c r="I1238" s="460">
        <f t="shared" si="0"/>
        <v>0.96654609798325053</v>
      </c>
      <c r="J1238" s="460">
        <f t="shared" si="0"/>
        <v>0.63693426163550859</v>
      </c>
      <c r="K1238" s="460">
        <f t="shared" si="0"/>
        <v>0.442234248694447</v>
      </c>
      <c r="L1238" s="460">
        <f t="shared" si="0"/>
        <v>0.27888278415024104</v>
      </c>
      <c r="M1238" s="460">
        <f t="shared" si="0"/>
        <v>0.25635305091574689</v>
      </c>
    </row>
    <row r="1239" spans="1:13">
      <c r="A1239" s="92" t="s">
        <v>12</v>
      </c>
      <c r="B1239" s="460">
        <f t="shared" ref="B1239:M1239" si="1">B1169/B1379</f>
        <v>0.86008836524300436</v>
      </c>
      <c r="C1239" s="460">
        <f t="shared" si="1"/>
        <v>1.0631402762514235</v>
      </c>
      <c r="D1239" s="460">
        <f t="shared" si="1"/>
        <v>1.1444871442556603</v>
      </c>
      <c r="E1239" s="460">
        <f t="shared" si="1"/>
        <v>1.14776586403852</v>
      </c>
      <c r="F1239" s="460">
        <f t="shared" si="1"/>
        <v>1.0683943101712279</v>
      </c>
      <c r="G1239" s="460">
        <f t="shared" si="1"/>
        <v>0.79178577463310196</v>
      </c>
      <c r="H1239" s="460">
        <f t="shared" si="1"/>
        <v>0.69533919207310946</v>
      </c>
      <c r="I1239" s="460">
        <f t="shared" si="1"/>
        <v>0.76057675701005889</v>
      </c>
      <c r="J1239" s="460">
        <f t="shared" si="1"/>
        <v>0.85385220015305818</v>
      </c>
      <c r="K1239" s="460">
        <f t="shared" si="1"/>
        <v>0.88647993278222659</v>
      </c>
      <c r="L1239" s="460">
        <f t="shared" si="1"/>
        <v>0.74984404182358144</v>
      </c>
      <c r="M1239" s="460">
        <f t="shared" si="1"/>
        <v>0.88600151921471293</v>
      </c>
    </row>
    <row r="1240" spans="1:13">
      <c r="A1240" s="92" t="s">
        <v>483</v>
      </c>
      <c r="B1240" s="460" t="e">
        <f t="shared" ref="B1240:M1240" si="2">B1170/B1380</f>
        <v>#VALUE!</v>
      </c>
      <c r="C1240" s="460" t="e">
        <f t="shared" si="2"/>
        <v>#VALUE!</v>
      </c>
      <c r="D1240" s="460" t="e">
        <f t="shared" si="2"/>
        <v>#VALUE!</v>
      </c>
      <c r="E1240" s="460" t="e">
        <f t="shared" si="2"/>
        <v>#VALUE!</v>
      </c>
      <c r="F1240" s="460" t="e">
        <f t="shared" si="2"/>
        <v>#VALUE!</v>
      </c>
      <c r="G1240" s="460" t="e">
        <f t="shared" si="2"/>
        <v>#VALUE!</v>
      </c>
      <c r="H1240" s="460" t="e">
        <f t="shared" si="2"/>
        <v>#VALUE!</v>
      </c>
      <c r="I1240" s="460" t="e">
        <f t="shared" si="2"/>
        <v>#VALUE!</v>
      </c>
      <c r="J1240" s="460" t="e">
        <f t="shared" si="2"/>
        <v>#VALUE!</v>
      </c>
      <c r="K1240" s="460" t="e">
        <f t="shared" si="2"/>
        <v>#VALUE!</v>
      </c>
      <c r="L1240" s="460" t="e">
        <f t="shared" si="2"/>
        <v>#VALUE!</v>
      </c>
      <c r="M1240" s="460" t="e">
        <f t="shared" si="2"/>
        <v>#VALUE!</v>
      </c>
    </row>
    <row r="1241" spans="1:13">
      <c r="A1241" s="28" t="s">
        <v>89</v>
      </c>
      <c r="B1241" s="460" t="e">
        <f t="shared" ref="B1241:M1241" si="3">B1171/B1381</f>
        <v>#VALUE!</v>
      </c>
      <c r="C1241" s="460">
        <f t="shared" si="3"/>
        <v>1.5344486257335381</v>
      </c>
      <c r="D1241" s="460">
        <f t="shared" si="3"/>
        <v>1.6569463454780426</v>
      </c>
      <c r="E1241" s="460">
        <f t="shared" si="3"/>
        <v>1.6716132406699418</v>
      </c>
      <c r="F1241" s="460">
        <f t="shared" si="3"/>
        <v>1.7040807871195989</v>
      </c>
      <c r="G1241" s="460">
        <f t="shared" si="3"/>
        <v>1.577992373369971</v>
      </c>
      <c r="H1241" s="460">
        <f t="shared" si="3"/>
        <v>1.3659293071685814</v>
      </c>
      <c r="I1241" s="460">
        <f t="shared" si="3"/>
        <v>1.0046852269455002</v>
      </c>
      <c r="J1241" s="460">
        <f t="shared" si="3"/>
        <v>1.0738416618252842</v>
      </c>
      <c r="K1241" s="460">
        <f t="shared" si="3"/>
        <v>1.0573950091388706</v>
      </c>
      <c r="L1241" s="460">
        <f t="shared" si="3"/>
        <v>0.95866204375643271</v>
      </c>
      <c r="M1241" s="460">
        <f t="shared" si="3"/>
        <v>1.0463836287492565</v>
      </c>
    </row>
    <row r="1242" spans="1:13">
      <c r="A1242" s="92" t="s">
        <v>482</v>
      </c>
      <c r="B1242" s="460">
        <f t="shared" ref="B1242:M1242" si="4">B1172/B1382</f>
        <v>0.9965870307167235</v>
      </c>
      <c r="C1242" s="460">
        <f t="shared" si="4"/>
        <v>1.2602090707507541</v>
      </c>
      <c r="D1242" s="460">
        <f t="shared" si="4"/>
        <v>1.3233739837398373</v>
      </c>
      <c r="E1242" s="460">
        <f t="shared" si="4"/>
        <v>1.1650173611111114</v>
      </c>
      <c r="F1242" s="460">
        <f t="shared" si="4"/>
        <v>1.134190031152648</v>
      </c>
      <c r="G1242" s="460">
        <f t="shared" si="4"/>
        <v>0.86901960784313725</v>
      </c>
      <c r="H1242" s="460">
        <f t="shared" si="4"/>
        <v>0.75203804347826086</v>
      </c>
      <c r="I1242" s="460">
        <f t="shared" si="4"/>
        <v>0.88465004505857603</v>
      </c>
      <c r="J1242" s="460">
        <f t="shared" si="4"/>
        <v>0.91414496833216041</v>
      </c>
      <c r="K1242" s="460">
        <f t="shared" si="4"/>
        <v>0.89342560553633221</v>
      </c>
      <c r="L1242" s="460">
        <f t="shared" si="4"/>
        <v>0.7584951456310679</v>
      </c>
      <c r="M1242" s="460">
        <f t="shared" si="4"/>
        <v>1.0581473968897905</v>
      </c>
    </row>
    <row r="1243" spans="1:13">
      <c r="A1243" s="92" t="s">
        <v>11</v>
      </c>
      <c r="B1243" s="460">
        <f t="shared" ref="B1243:M1243" si="5">B1173/B1383</f>
        <v>0.93331329635600235</v>
      </c>
      <c r="C1243" s="460">
        <f t="shared" si="5"/>
        <v>1.2141967621419676</v>
      </c>
      <c r="D1243" s="460">
        <f t="shared" si="5"/>
        <v>1.2678250908730122</v>
      </c>
      <c r="E1243" s="460">
        <f t="shared" si="5"/>
        <v>1.2011179031987942</v>
      </c>
      <c r="F1243" s="460">
        <f t="shared" si="5"/>
        <v>1.1285272237811235</v>
      </c>
      <c r="G1243" s="460">
        <f t="shared" si="5"/>
        <v>0.76363978132489552</v>
      </c>
      <c r="H1243" s="460">
        <f t="shared" si="5"/>
        <v>0.6570255706024184</v>
      </c>
      <c r="I1243" s="460">
        <f t="shared" si="5"/>
        <v>0.71960150794306255</v>
      </c>
      <c r="J1243" s="460">
        <f t="shared" si="5"/>
        <v>0.88173420062996799</v>
      </c>
      <c r="K1243" s="460">
        <f t="shared" si="5"/>
        <v>0.86255902777777782</v>
      </c>
      <c r="L1243" s="460">
        <f t="shared" si="5"/>
        <v>0.66780181818181816</v>
      </c>
      <c r="M1243" s="460">
        <f t="shared" si="5"/>
        <v>0.90611216131064909</v>
      </c>
    </row>
    <row r="1244" spans="1:13">
      <c r="A1244" s="92" t="s">
        <v>10</v>
      </c>
      <c r="B1244" s="460">
        <f t="shared" ref="B1244:M1244" si="6">B1174/B1384</f>
        <v>1.4210866288667194</v>
      </c>
      <c r="C1244" s="460">
        <f t="shared" si="6"/>
        <v>1.4611000263164193</v>
      </c>
      <c r="D1244" s="460">
        <f t="shared" si="6"/>
        <v>1.4764126234927375</v>
      </c>
      <c r="E1244" s="460">
        <f t="shared" si="6"/>
        <v>1.5326503772059787</v>
      </c>
      <c r="F1244" s="460">
        <f t="shared" si="6"/>
        <v>1.4841270248870175</v>
      </c>
      <c r="G1244" s="460">
        <f t="shared" si="6"/>
        <v>1.2450724551348391</v>
      </c>
      <c r="H1244" s="460">
        <f t="shared" si="6"/>
        <v>0.6839177476409779</v>
      </c>
      <c r="I1244" s="460">
        <f t="shared" si="6"/>
        <v>0.74259159676356978</v>
      </c>
      <c r="J1244" s="460">
        <f t="shared" si="6"/>
        <v>0.74516391821812111</v>
      </c>
      <c r="K1244" s="460">
        <f t="shared" si="6"/>
        <v>0.6534547865304049</v>
      </c>
      <c r="L1244" s="460">
        <f t="shared" si="6"/>
        <v>0.56276212379778057</v>
      </c>
      <c r="M1244" s="460">
        <f t="shared" si="6"/>
        <v>0.55613898664524775</v>
      </c>
    </row>
    <row r="1245" spans="1:13">
      <c r="A1245" s="92" t="s">
        <v>9</v>
      </c>
      <c r="B1245" s="460">
        <f t="shared" ref="B1245:M1245" si="7">B1175/B1385</f>
        <v>0</v>
      </c>
      <c r="C1245" s="460">
        <f t="shared" si="7"/>
        <v>1.9488817891373802</v>
      </c>
      <c r="D1245" s="460">
        <f t="shared" si="7"/>
        <v>1.9126064527670998</v>
      </c>
      <c r="E1245" s="460">
        <f t="shared" si="7"/>
        <v>1.8992935820887833</v>
      </c>
      <c r="F1245" s="460">
        <f t="shared" si="7"/>
        <v>1.951500375193312</v>
      </c>
      <c r="G1245" s="460">
        <f t="shared" si="7"/>
        <v>1.4388651945231696</v>
      </c>
      <c r="H1245" s="460">
        <f t="shared" si="7"/>
        <v>1.0729494723149262</v>
      </c>
      <c r="I1245" s="460">
        <f t="shared" si="7"/>
        <v>1.1293018430611408</v>
      </c>
      <c r="J1245" s="460">
        <f t="shared" si="7"/>
        <v>1.1900901116182425</v>
      </c>
      <c r="K1245" s="460">
        <f t="shared" si="7"/>
        <v>1.1781172961300435</v>
      </c>
      <c r="L1245" s="460">
        <f t="shared" si="7"/>
        <v>1.0271026302125894</v>
      </c>
      <c r="M1245" s="460">
        <f t="shared" si="7"/>
        <v>1.206147834075155</v>
      </c>
    </row>
    <row r="1246" spans="1:13">
      <c r="A1246" s="92" t="s">
        <v>8</v>
      </c>
      <c r="B1246" s="460">
        <f>B1176/B1386</f>
        <v>1.4320125581898886</v>
      </c>
      <c r="C1246" s="460">
        <f t="shared" ref="C1246:M1246" si="8">C1176/C1386</f>
        <v>1.7145400169651239</v>
      </c>
      <c r="D1246" s="460">
        <f t="shared" si="8"/>
        <v>1.6406005485418376</v>
      </c>
      <c r="E1246" s="460">
        <f t="shared" si="8"/>
        <v>1.6858646047962591</v>
      </c>
      <c r="F1246" s="460">
        <f t="shared" si="8"/>
        <v>1.6693817058428768</v>
      </c>
      <c r="G1246" s="460">
        <f t="shared" si="8"/>
        <v>1.2935948525293786</v>
      </c>
      <c r="H1246" s="460">
        <f t="shared" si="8"/>
        <v>1.0989382010801345</v>
      </c>
      <c r="I1246" s="460">
        <f t="shared" si="8"/>
        <v>1.2523657072204855</v>
      </c>
      <c r="J1246" s="460">
        <f t="shared" si="8"/>
        <v>1.4429289409434951</v>
      </c>
      <c r="K1246" s="460">
        <f t="shared" si="8"/>
        <v>1.2794521358891675</v>
      </c>
      <c r="L1246" s="460">
        <f t="shared" si="8"/>
        <v>1.118257416079864</v>
      </c>
      <c r="M1246" s="460">
        <f t="shared" si="8"/>
        <v>1.1632889977645662</v>
      </c>
    </row>
    <row r="1247" spans="1:13">
      <c r="A1247" s="92" t="s">
        <v>6</v>
      </c>
      <c r="B1247" s="460">
        <f t="shared" ref="B1247:M1247" si="9">B1177/B1387</f>
        <v>1.229066659359761</v>
      </c>
      <c r="C1247" s="460">
        <f t="shared" si="9"/>
        <v>1.6549003772175701</v>
      </c>
      <c r="D1247" s="460">
        <f t="shared" si="9"/>
        <v>1.7113397435817512</v>
      </c>
      <c r="E1247" s="460">
        <f t="shared" si="9"/>
        <v>1.6083159463092713</v>
      </c>
      <c r="F1247" s="460">
        <f t="shared" si="9"/>
        <v>1.5664054330503978</v>
      </c>
      <c r="G1247" s="460">
        <f t="shared" si="9"/>
        <v>1.2562342422844099</v>
      </c>
      <c r="H1247" s="460">
        <f t="shared" si="9"/>
        <v>0.80875315065224862</v>
      </c>
      <c r="I1247" s="460">
        <f t="shared" si="9"/>
        <v>0.98693491470470285</v>
      </c>
      <c r="J1247" s="460">
        <f t="shared" si="9"/>
        <v>1.1516758541726149</v>
      </c>
      <c r="K1247" s="460">
        <f t="shared" si="9"/>
        <v>1.0742766321394455</v>
      </c>
      <c r="L1247" s="460">
        <f t="shared" si="9"/>
        <v>0.91164867062406474</v>
      </c>
      <c r="M1247" s="460">
        <f t="shared" si="9"/>
        <v>0.98368632073796758</v>
      </c>
    </row>
    <row r="1248" spans="1:13">
      <c r="A1248" s="92" t="s">
        <v>5</v>
      </c>
      <c r="B1248" s="460" t="e">
        <f t="shared" ref="B1248:M1248" si="10">B1178/B1388</f>
        <v>#VALUE!</v>
      </c>
      <c r="C1248" s="460" t="e">
        <f t="shared" si="10"/>
        <v>#VALUE!</v>
      </c>
      <c r="D1248" s="460" t="e">
        <f t="shared" si="10"/>
        <v>#VALUE!</v>
      </c>
      <c r="E1248" s="460">
        <f t="shared" si="10"/>
        <v>1.1881415545578815</v>
      </c>
      <c r="F1248" s="460">
        <f t="shared" si="10"/>
        <v>1.118742637323286</v>
      </c>
      <c r="G1248" s="460">
        <f t="shared" si="10"/>
        <v>0.84632068017403028</v>
      </c>
      <c r="H1248" s="460">
        <f t="shared" si="10"/>
        <v>0.73863971146459151</v>
      </c>
      <c r="I1248" s="460">
        <f t="shared" si="10"/>
        <v>0.84495896210943255</v>
      </c>
      <c r="J1248" s="460">
        <f t="shared" si="10"/>
        <v>0.97592333601792869</v>
      </c>
      <c r="K1248" s="460">
        <f t="shared" si="10"/>
        <v>0.90358648827757093</v>
      </c>
      <c r="L1248" s="460">
        <f t="shared" si="10"/>
        <v>0.74601513115841944</v>
      </c>
      <c r="M1248" s="460">
        <f t="shared" si="10"/>
        <v>0.94230651033781232</v>
      </c>
    </row>
    <row r="1249" spans="1:13">
      <c r="A1249" s="92" t="s">
        <v>4</v>
      </c>
      <c r="B1249" s="460" t="e">
        <f t="shared" ref="B1249:M1249" si="11">B1179/B1389</f>
        <v>#VALUE!</v>
      </c>
      <c r="C1249" s="460" t="e">
        <f t="shared" si="11"/>
        <v>#VALUE!</v>
      </c>
      <c r="D1249" s="460" t="e">
        <f t="shared" si="11"/>
        <v>#VALUE!</v>
      </c>
      <c r="E1249" s="460" t="e">
        <f t="shared" si="11"/>
        <v>#VALUE!</v>
      </c>
      <c r="F1249" s="460" t="e">
        <f t="shared" si="11"/>
        <v>#VALUE!</v>
      </c>
      <c r="G1249" s="460" t="e">
        <f t="shared" si="11"/>
        <v>#VALUE!</v>
      </c>
      <c r="H1249" s="460" t="e">
        <f t="shared" si="11"/>
        <v>#VALUE!</v>
      </c>
      <c r="I1249" s="460" t="e">
        <f t="shared" si="11"/>
        <v>#VALUE!</v>
      </c>
      <c r="J1249" s="460" t="e">
        <f t="shared" si="11"/>
        <v>#VALUE!</v>
      </c>
      <c r="K1249" s="460" t="e">
        <f t="shared" si="11"/>
        <v>#VALUE!</v>
      </c>
      <c r="L1249" s="460" t="e">
        <f t="shared" si="11"/>
        <v>#VALUE!</v>
      </c>
      <c r="M1249" s="460">
        <f t="shared" si="11"/>
        <v>1.2160266993307416</v>
      </c>
    </row>
    <row r="1250" spans="1:13">
      <c r="A1250" s="92" t="s">
        <v>3</v>
      </c>
      <c r="B1250" s="460" t="e">
        <f t="shared" ref="B1250:M1250" si="12">B1180/B1390</f>
        <v>#VALUE!</v>
      </c>
      <c r="C1250" s="460" t="e">
        <f t="shared" si="12"/>
        <v>#VALUE!</v>
      </c>
      <c r="D1250" s="460" t="e">
        <f t="shared" si="12"/>
        <v>#VALUE!</v>
      </c>
      <c r="E1250" s="460" t="e">
        <f t="shared" si="12"/>
        <v>#VALUE!</v>
      </c>
      <c r="F1250" s="460" t="e">
        <f t="shared" si="12"/>
        <v>#VALUE!</v>
      </c>
      <c r="G1250" s="460" t="e">
        <f t="shared" si="12"/>
        <v>#VALUE!</v>
      </c>
      <c r="H1250" s="460" t="e">
        <f t="shared" si="12"/>
        <v>#VALUE!</v>
      </c>
      <c r="I1250" s="460" t="e">
        <f t="shared" si="12"/>
        <v>#VALUE!</v>
      </c>
      <c r="J1250" s="460" t="e">
        <f t="shared" si="12"/>
        <v>#VALUE!</v>
      </c>
      <c r="K1250" s="460" t="e">
        <f t="shared" si="12"/>
        <v>#VALUE!</v>
      </c>
      <c r="L1250" s="460" t="e">
        <f t="shared" si="12"/>
        <v>#VALUE!</v>
      </c>
      <c r="M1250" s="460" t="e">
        <f t="shared" si="12"/>
        <v>#VALUE!</v>
      </c>
    </row>
    <row r="1251" spans="1:13">
      <c r="A1251" s="92" t="s">
        <v>32</v>
      </c>
      <c r="B1251" s="460">
        <f t="shared" ref="B1251:M1251" si="13">B1181/B1391</f>
        <v>1.1955326516785423</v>
      </c>
      <c r="C1251" s="460">
        <f t="shared" si="13"/>
        <v>1.3236432579916391</v>
      </c>
      <c r="D1251" s="460">
        <f t="shared" si="13"/>
        <v>1.4069561789644049</v>
      </c>
      <c r="E1251" s="460">
        <f t="shared" si="13"/>
        <v>1.3642930744680508</v>
      </c>
      <c r="F1251" s="460">
        <f t="shared" si="13"/>
        <v>1.3796208336143332</v>
      </c>
      <c r="G1251" s="460">
        <f t="shared" si="13"/>
        <v>1.0422654569100431</v>
      </c>
      <c r="H1251" s="460">
        <f t="shared" si="13"/>
        <v>0.89189595892568685</v>
      </c>
      <c r="I1251" s="460">
        <f t="shared" si="13"/>
        <v>0.94873038176715541</v>
      </c>
      <c r="J1251" s="460">
        <f t="shared" si="13"/>
        <v>1.0562690846228302</v>
      </c>
      <c r="K1251" s="460">
        <f t="shared" si="13"/>
        <v>1.0020147000034496</v>
      </c>
      <c r="L1251" s="460">
        <f t="shared" si="13"/>
        <v>0.88490960992566792</v>
      </c>
      <c r="M1251" s="460">
        <f t="shared" si="13"/>
        <v>1.0110258649517487</v>
      </c>
    </row>
    <row r="1252" spans="1:13">
      <c r="A1252" s="92" t="s">
        <v>1</v>
      </c>
      <c r="B1252" s="460" t="e">
        <f t="shared" ref="B1252:M1252" si="14">B1182/B1392</f>
        <v>#VALUE!</v>
      </c>
      <c r="C1252" s="460" t="e">
        <f t="shared" si="14"/>
        <v>#VALUE!</v>
      </c>
      <c r="D1252" s="460" t="e">
        <f t="shared" si="14"/>
        <v>#VALUE!</v>
      </c>
      <c r="E1252" s="460" t="e">
        <f t="shared" si="14"/>
        <v>#VALUE!</v>
      </c>
      <c r="F1252" s="460" t="e">
        <f t="shared" si="14"/>
        <v>#VALUE!</v>
      </c>
      <c r="G1252" s="460" t="e">
        <f t="shared" si="14"/>
        <v>#VALUE!</v>
      </c>
      <c r="H1252" s="460" t="e">
        <f t="shared" si="14"/>
        <v>#VALUE!</v>
      </c>
      <c r="I1252" s="460" t="e">
        <f t="shared" si="14"/>
        <v>#VALUE!</v>
      </c>
      <c r="J1252" s="460" t="e">
        <f t="shared" si="14"/>
        <v>#VALUE!</v>
      </c>
      <c r="K1252" s="460" t="e">
        <f t="shared" si="14"/>
        <v>#VALUE!</v>
      </c>
      <c r="L1252" s="460" t="e">
        <f t="shared" si="14"/>
        <v>#VALUE!</v>
      </c>
      <c r="M1252" s="460" t="e">
        <f t="shared" si="14"/>
        <v>#VALUE!</v>
      </c>
    </row>
    <row r="1253" spans="1:13">
      <c r="A1253" s="92" t="s">
        <v>0</v>
      </c>
      <c r="B1253" s="460">
        <f t="shared" ref="B1253:M1253" si="15">B1183/B1393</f>
        <v>1.2481694937401751</v>
      </c>
      <c r="C1253" s="460">
        <f t="shared" si="15"/>
        <v>1.4473056375843736</v>
      </c>
      <c r="D1253" s="460">
        <f t="shared" si="15"/>
        <v>1.4754307965115916</v>
      </c>
      <c r="E1253" s="460">
        <f t="shared" si="15"/>
        <v>1.5256843251876053</v>
      </c>
      <c r="F1253" s="460">
        <f t="shared" si="15"/>
        <v>1.5082793183825134</v>
      </c>
      <c r="G1253" s="460">
        <f t="shared" si="15"/>
        <v>1.4278853625276191</v>
      </c>
      <c r="H1253" s="460">
        <f t="shared" si="15"/>
        <v>1.3370964018408</v>
      </c>
      <c r="I1253" s="460">
        <f t="shared" si="15"/>
        <v>1.3615705298112861</v>
      </c>
      <c r="J1253" s="460">
        <f t="shared" si="15"/>
        <v>1.4139386188930114</v>
      </c>
      <c r="K1253" s="460">
        <f t="shared" si="15"/>
        <v>0.59495838110490895</v>
      </c>
      <c r="L1253" s="460">
        <f t="shared" si="15"/>
        <v>0.85933201601916009</v>
      </c>
      <c r="M1253" s="460">
        <f t="shared" si="15"/>
        <v>1.1457604154905725</v>
      </c>
    </row>
    <row r="1258" spans="1:13">
      <c r="A1258" s="200" t="s">
        <v>2683</v>
      </c>
    </row>
    <row r="1260" spans="1:13">
      <c r="A1260" s="215" t="s">
        <v>14</v>
      </c>
      <c r="B1260" s="3">
        <v>2010</v>
      </c>
      <c r="C1260" s="3">
        <v>2011</v>
      </c>
      <c r="D1260" s="3">
        <v>2012</v>
      </c>
      <c r="E1260" s="214">
        <v>2013</v>
      </c>
      <c r="F1260" s="3">
        <v>2014</v>
      </c>
      <c r="G1260" s="3">
        <v>2015</v>
      </c>
      <c r="H1260" s="3">
        <v>2016</v>
      </c>
      <c r="I1260" s="214">
        <v>2017</v>
      </c>
      <c r="J1260" s="3">
        <v>2018</v>
      </c>
      <c r="K1260" s="214">
        <v>2019</v>
      </c>
      <c r="L1260" s="3">
        <v>2020</v>
      </c>
      <c r="M1260" s="214">
        <v>2021</v>
      </c>
    </row>
    <row r="1261" spans="1:13">
      <c r="A1261" s="92" t="s">
        <v>100</v>
      </c>
      <c r="B1261" s="460" t="e">
        <f>B1191/B1378</f>
        <v>#VALUE!</v>
      </c>
      <c r="C1261" s="460">
        <f t="shared" ref="C1261:M1261" si="16">C1191/C1378</f>
        <v>0.42641239652816076</v>
      </c>
      <c r="D1261" s="460">
        <f t="shared" si="16"/>
        <v>0.41926861449651276</v>
      </c>
      <c r="E1261" s="460">
        <f t="shared" si="16"/>
        <v>0.41447583893756584</v>
      </c>
      <c r="F1261" s="460">
        <f t="shared" si="16"/>
        <v>0.40678524059524213</v>
      </c>
      <c r="G1261" s="460">
        <f t="shared" si="16"/>
        <v>0.62452624535814738</v>
      </c>
      <c r="H1261" s="460">
        <f t="shared" si="16"/>
        <v>0.83296381775584594</v>
      </c>
      <c r="I1261" s="460">
        <f t="shared" si="16"/>
        <v>0.82151668445276682</v>
      </c>
      <c r="J1261" s="460">
        <f t="shared" si="16"/>
        <v>0.53925950723936678</v>
      </c>
      <c r="K1261" s="460">
        <f t="shared" si="16"/>
        <v>0.37025525247528313</v>
      </c>
      <c r="L1261" s="460">
        <f t="shared" si="16"/>
        <v>0.23380537342139163</v>
      </c>
      <c r="M1261" s="460">
        <f t="shared" si="16"/>
        <v>0.20357448160956373</v>
      </c>
    </row>
    <row r="1262" spans="1:13">
      <c r="A1262" s="92" t="s">
        <v>12</v>
      </c>
      <c r="B1262" s="460">
        <f t="shared" ref="B1262:M1262" si="17">B1192/B1379</f>
        <v>0.91605301914580262</v>
      </c>
      <c r="C1262" s="460">
        <f t="shared" si="17"/>
        <v>1.0792263051905784</v>
      </c>
      <c r="D1262" s="460">
        <f t="shared" si="17"/>
        <v>1.1654869083704431</v>
      </c>
      <c r="E1262" s="460">
        <f t="shared" si="17"/>
        <v>1.1668159198731842</v>
      </c>
      <c r="F1262" s="460">
        <f t="shared" si="17"/>
        <v>1.0862194498612587</v>
      </c>
      <c r="G1262" s="460">
        <f t="shared" si="17"/>
        <v>0.80067115115641607</v>
      </c>
      <c r="H1262" s="460">
        <f t="shared" si="17"/>
        <v>0.66323250114625087</v>
      </c>
      <c r="I1262" s="460">
        <f t="shared" si="17"/>
        <v>0.72481901875164445</v>
      </c>
      <c r="J1262" s="460">
        <f t="shared" si="17"/>
        <v>0.83228532483346307</v>
      </c>
      <c r="K1262" s="460">
        <f t="shared" si="17"/>
        <v>0.88555070853402718</v>
      </c>
      <c r="L1262" s="460">
        <f t="shared" si="17"/>
        <v>0.75615030158292751</v>
      </c>
      <c r="M1262" s="460">
        <f t="shared" si="17"/>
        <v>0.87412527394612727</v>
      </c>
    </row>
    <row r="1263" spans="1:13">
      <c r="A1263" s="92" t="s">
        <v>483</v>
      </c>
      <c r="B1263" s="460" t="e">
        <f t="shared" ref="B1263:M1263" si="18">B1193/B1380</f>
        <v>#VALUE!</v>
      </c>
      <c r="C1263" s="460" t="e">
        <f t="shared" si="18"/>
        <v>#VALUE!</v>
      </c>
      <c r="D1263" s="460" t="e">
        <f t="shared" si="18"/>
        <v>#VALUE!</v>
      </c>
      <c r="E1263" s="460" t="e">
        <f t="shared" si="18"/>
        <v>#VALUE!</v>
      </c>
      <c r="F1263" s="460" t="e">
        <f t="shared" si="18"/>
        <v>#VALUE!</v>
      </c>
      <c r="G1263" s="460" t="e">
        <f t="shared" si="18"/>
        <v>#VALUE!</v>
      </c>
      <c r="H1263" s="460" t="e">
        <f t="shared" si="18"/>
        <v>#VALUE!</v>
      </c>
      <c r="I1263" s="460" t="e">
        <f t="shared" si="18"/>
        <v>#VALUE!</v>
      </c>
      <c r="J1263" s="460" t="e">
        <f t="shared" si="18"/>
        <v>#VALUE!</v>
      </c>
      <c r="K1263" s="460" t="e">
        <f t="shared" si="18"/>
        <v>#VALUE!</v>
      </c>
      <c r="L1263" s="460" t="e">
        <f t="shared" si="18"/>
        <v>#VALUE!</v>
      </c>
      <c r="M1263" s="460" t="e">
        <f t="shared" si="18"/>
        <v>#VALUE!</v>
      </c>
    </row>
    <row r="1264" spans="1:13">
      <c r="A1264" s="28" t="s">
        <v>89</v>
      </c>
      <c r="B1264" s="460" t="e">
        <f t="shared" ref="B1264:M1264" si="19">B1194/B1381</f>
        <v>#VALUE!</v>
      </c>
      <c r="C1264" s="460">
        <f t="shared" si="19"/>
        <v>1.5214575055347697</v>
      </c>
      <c r="D1264" s="460">
        <f t="shared" si="19"/>
        <v>1.6442563844076421</v>
      </c>
      <c r="E1264" s="460">
        <f t="shared" si="19"/>
        <v>1.6582026400834744</v>
      </c>
      <c r="F1264" s="460">
        <f t="shared" si="19"/>
        <v>1.6896699559388837</v>
      </c>
      <c r="G1264" s="460">
        <f t="shared" si="19"/>
        <v>1.5635814841154509</v>
      </c>
      <c r="H1264" s="460">
        <f t="shared" si="19"/>
        <v>1.3626299610160004</v>
      </c>
      <c r="I1264" s="460">
        <f t="shared" si="19"/>
        <v>1.0024113260169172</v>
      </c>
      <c r="J1264" s="460">
        <f t="shared" si="19"/>
        <v>1.0703491597684582</v>
      </c>
      <c r="K1264" s="460">
        <f t="shared" si="19"/>
        <v>1.0539559972476595</v>
      </c>
      <c r="L1264" s="460">
        <f t="shared" si="19"/>
        <v>0.97666508683167086</v>
      </c>
      <c r="M1264" s="460">
        <f t="shared" si="19"/>
        <v>1.0648147254926383</v>
      </c>
    </row>
    <row r="1265" spans="1:13">
      <c r="A1265" s="92" t="s">
        <v>482</v>
      </c>
      <c r="B1265" s="460">
        <f t="shared" ref="B1265:M1265" si="20">B1195/B1382</f>
        <v>1.0252559726962456</v>
      </c>
      <c r="C1265" s="460">
        <f t="shared" si="20"/>
        <v>1.3180547330147232</v>
      </c>
      <c r="D1265" s="460">
        <f t="shared" si="20"/>
        <v>1.3777439024390246</v>
      </c>
      <c r="E1265" s="460">
        <f t="shared" si="20"/>
        <v>1.1956597222222223</v>
      </c>
      <c r="F1265" s="460">
        <f t="shared" si="20"/>
        <v>1.162227414330218</v>
      </c>
      <c r="G1265" s="460">
        <f t="shared" si="20"/>
        <v>0.88078431372549026</v>
      </c>
      <c r="H1265" s="460">
        <f t="shared" si="20"/>
        <v>0.74932065217391297</v>
      </c>
      <c r="I1265" s="460">
        <f t="shared" si="20"/>
        <v>0.87563832982877743</v>
      </c>
      <c r="J1265" s="460">
        <f t="shared" si="20"/>
        <v>0.9134412385643913</v>
      </c>
      <c r="K1265" s="460">
        <f t="shared" si="20"/>
        <v>0.89688581314878901</v>
      </c>
      <c r="L1265" s="460">
        <f t="shared" si="20"/>
        <v>0.77730582524271841</v>
      </c>
      <c r="M1265" s="460">
        <f t="shared" si="20"/>
        <v>1.0581473968897905</v>
      </c>
    </row>
    <row r="1266" spans="1:13">
      <c r="A1266" s="92" t="s">
        <v>11</v>
      </c>
      <c r="B1266" s="460">
        <f t="shared" ref="B1266:M1266" si="21">B1196/B1383</f>
        <v>0.9803318852063353</v>
      </c>
      <c r="C1266" s="460">
        <f t="shared" si="21"/>
        <v>1.2988792029887919</v>
      </c>
      <c r="D1266" s="460">
        <f t="shared" si="21"/>
        <v>1.3495657036682933</v>
      </c>
      <c r="E1266" s="460">
        <f t="shared" si="21"/>
        <v>1.2702018087422542</v>
      </c>
      <c r="F1266" s="460">
        <f t="shared" si="21"/>
        <v>1.1713236748500604</v>
      </c>
      <c r="G1266" s="460">
        <f t="shared" si="21"/>
        <v>0.7822412631776815</v>
      </c>
      <c r="H1266" s="460">
        <f t="shared" si="21"/>
        <v>0.6379054041804898</v>
      </c>
      <c r="I1266" s="460">
        <f t="shared" si="21"/>
        <v>0.76102072295508782</v>
      </c>
      <c r="J1266" s="460">
        <f t="shared" si="21"/>
        <v>0.92722168416092965</v>
      </c>
      <c r="K1266" s="460">
        <f t="shared" si="21"/>
        <v>0.9375</v>
      </c>
      <c r="L1266" s="460">
        <f t="shared" si="21"/>
        <v>0.70277575757575761</v>
      </c>
      <c r="M1266" s="460">
        <f t="shared" si="21"/>
        <v>0.90359168241965981</v>
      </c>
    </row>
    <row r="1267" spans="1:13">
      <c r="A1267" s="92" t="s">
        <v>10</v>
      </c>
      <c r="B1267" s="460">
        <f t="shared" ref="B1267:M1267" si="22">B1197/B1384</f>
        <v>1.1821206248953324</v>
      </c>
      <c r="C1267" s="460">
        <f t="shared" si="22"/>
        <v>1.2266125983875213</v>
      </c>
      <c r="D1267" s="460">
        <f t="shared" si="22"/>
        <v>1.2186387877653417</v>
      </c>
      <c r="E1267" s="460">
        <f t="shared" si="22"/>
        <v>1.2411499627313167</v>
      </c>
      <c r="F1267" s="460">
        <f t="shared" si="22"/>
        <v>1.1969910926333334</v>
      </c>
      <c r="G1267" s="460">
        <f t="shared" si="22"/>
        <v>1.0357791444118747</v>
      </c>
      <c r="H1267" s="460">
        <f t="shared" si="22"/>
        <v>1.1132392095319248</v>
      </c>
      <c r="I1267" s="460">
        <f t="shared" si="22"/>
        <v>1.2114544578997182</v>
      </c>
      <c r="J1267" s="460">
        <f t="shared" si="22"/>
        <v>1.2099260836000967</v>
      </c>
      <c r="K1267" s="460">
        <f t="shared" si="22"/>
        <v>1.1459232940224211</v>
      </c>
      <c r="L1267" s="460">
        <f t="shared" si="22"/>
        <v>1.0832505080031234</v>
      </c>
      <c r="M1267" s="460">
        <f t="shared" si="22"/>
        <v>1.0705017525669211</v>
      </c>
    </row>
    <row r="1268" spans="1:13">
      <c r="A1268" s="92" t="s">
        <v>9</v>
      </c>
      <c r="B1268" s="460" t="e">
        <f t="shared" ref="B1268:M1268" si="23">B1198/B1385</f>
        <v>#VALUE!</v>
      </c>
      <c r="C1268" s="460">
        <f t="shared" si="23"/>
        <v>1.7678381256656017</v>
      </c>
      <c r="D1268" s="460">
        <f t="shared" si="23"/>
        <v>1.8563720161081609</v>
      </c>
      <c r="E1268" s="460">
        <f t="shared" si="23"/>
        <v>1.861462106207763</v>
      </c>
      <c r="F1268" s="460">
        <f t="shared" si="23"/>
        <v>1.9805604282710081</v>
      </c>
      <c r="G1268" s="460">
        <f t="shared" si="23"/>
        <v>1.463951595021209</v>
      </c>
      <c r="H1268" s="460">
        <f t="shared" si="23"/>
        <v>1.0490290337622457</v>
      </c>
      <c r="I1268" s="460">
        <f t="shared" si="23"/>
        <v>1.117114639953048</v>
      </c>
      <c r="J1268" s="460">
        <f t="shared" si="23"/>
        <v>1.1899308032894893</v>
      </c>
      <c r="K1268" s="460">
        <f t="shared" si="23"/>
        <v>1.1834825361883208</v>
      </c>
      <c r="L1268" s="460">
        <f t="shared" si="23"/>
        <v>0.99840677404542655</v>
      </c>
      <c r="M1268" s="460">
        <f t="shared" si="23"/>
        <v>1.1912989923882107</v>
      </c>
    </row>
    <row r="1269" spans="1:13">
      <c r="A1269" s="92" t="s">
        <v>8</v>
      </c>
      <c r="B1269" s="460">
        <f t="shared" ref="B1269:M1269" si="24">B1199/B1386</f>
        <v>1.1462054779690376</v>
      </c>
      <c r="C1269" s="460">
        <f t="shared" si="24"/>
        <v>1.4292333122575631</v>
      </c>
      <c r="D1269" s="460">
        <f t="shared" si="24"/>
        <v>1.3710495456373974</v>
      </c>
      <c r="E1269" s="460">
        <f t="shared" si="24"/>
        <v>1.4166039884771657</v>
      </c>
      <c r="F1269" s="460">
        <f t="shared" si="24"/>
        <v>1.3989028447768652</v>
      </c>
      <c r="G1269" s="460">
        <f t="shared" si="24"/>
        <v>1.0461385888194461</v>
      </c>
      <c r="H1269" s="460">
        <f t="shared" si="24"/>
        <v>0.837626781173198</v>
      </c>
      <c r="I1269" s="460">
        <f t="shared" si="24"/>
        <v>0.96692202972181429</v>
      </c>
      <c r="J1269" s="460">
        <f t="shared" si="24"/>
        <v>1.1624126318043562</v>
      </c>
      <c r="K1269" s="460">
        <f t="shared" si="24"/>
        <v>1.0259061807141572</v>
      </c>
      <c r="L1269" s="460">
        <f t="shared" si="24"/>
        <v>0.88952294460898262</v>
      </c>
      <c r="M1269" s="460">
        <f t="shared" si="24"/>
        <v>0.86826931379540817</v>
      </c>
    </row>
    <row r="1270" spans="1:13">
      <c r="A1270" s="92" t="s">
        <v>6</v>
      </c>
      <c r="B1270" s="460">
        <f t="shared" ref="B1270:M1270" si="25">B1200/B1387</f>
        <v>0.95558137588620484</v>
      </c>
      <c r="C1270" s="460">
        <f t="shared" si="25"/>
        <v>1.2824309386646919</v>
      </c>
      <c r="D1270" s="460">
        <f t="shared" si="25"/>
        <v>1.3261674623735999</v>
      </c>
      <c r="E1270" s="460">
        <f t="shared" si="25"/>
        <v>1.2463312940701727</v>
      </c>
      <c r="F1270" s="460">
        <f t="shared" si="25"/>
        <v>1.2138536056253473</v>
      </c>
      <c r="G1270" s="460">
        <f t="shared" si="25"/>
        <v>0.97349283418751731</v>
      </c>
      <c r="H1270" s="460">
        <f t="shared" si="25"/>
        <v>0.74298336026276091</v>
      </c>
      <c r="I1270" s="460">
        <f t="shared" si="25"/>
        <v>0.89103506323992065</v>
      </c>
      <c r="J1270" s="460">
        <f t="shared" si="25"/>
        <v>1.0901493364330863</v>
      </c>
      <c r="K1270" s="460">
        <f t="shared" si="25"/>
        <v>1.0184614682676869</v>
      </c>
      <c r="L1270" s="460">
        <f t="shared" si="25"/>
        <v>0.83310461904725897</v>
      </c>
      <c r="M1270" s="460">
        <f t="shared" si="25"/>
        <v>0.89966567286976029</v>
      </c>
    </row>
    <row r="1271" spans="1:13">
      <c r="A1271" s="92" t="s">
        <v>5</v>
      </c>
      <c r="B1271" s="460" t="e">
        <f t="shared" ref="B1271:M1271" si="26">B1201/B1388</f>
        <v>#VALUE!</v>
      </c>
      <c r="C1271" s="460" t="e">
        <f t="shared" si="26"/>
        <v>#VALUE!</v>
      </c>
      <c r="D1271" s="460" t="e">
        <f t="shared" si="26"/>
        <v>#VALUE!</v>
      </c>
      <c r="E1271" s="460">
        <f t="shared" si="26"/>
        <v>1.2204594538814724</v>
      </c>
      <c r="F1271" s="460">
        <f t="shared" si="26"/>
        <v>1.1604308525067104</v>
      </c>
      <c r="G1271" s="460">
        <f t="shared" si="26"/>
        <v>0.8411657175871311</v>
      </c>
      <c r="H1271" s="460">
        <f t="shared" si="26"/>
        <v>0.71242235356238803</v>
      </c>
      <c r="I1271" s="460">
        <f t="shared" si="26"/>
        <v>0.83845681006141903</v>
      </c>
      <c r="J1271" s="460">
        <f t="shared" si="26"/>
        <v>1.0124298442200075</v>
      </c>
      <c r="K1271" s="460">
        <f t="shared" si="26"/>
        <v>0.95258975448909433</v>
      </c>
      <c r="L1271" s="460">
        <f t="shared" si="26"/>
        <v>0.76514570393573167</v>
      </c>
      <c r="M1271" s="460">
        <f t="shared" si="26"/>
        <v>0.93969858596931066</v>
      </c>
    </row>
    <row r="1272" spans="1:13">
      <c r="A1272" s="92" t="s">
        <v>4</v>
      </c>
      <c r="B1272" s="460" t="e">
        <f t="shared" ref="B1272:M1272" si="27">B1202/B1389</f>
        <v>#VALUE!</v>
      </c>
      <c r="C1272" s="460" t="e">
        <f t="shared" si="27"/>
        <v>#VALUE!</v>
      </c>
      <c r="D1272" s="460" t="e">
        <f t="shared" si="27"/>
        <v>#VALUE!</v>
      </c>
      <c r="E1272" s="460" t="e">
        <f t="shared" si="27"/>
        <v>#VALUE!</v>
      </c>
      <c r="F1272" s="460" t="e">
        <f t="shared" si="27"/>
        <v>#VALUE!</v>
      </c>
      <c r="G1272" s="460" t="e">
        <f t="shared" si="27"/>
        <v>#VALUE!</v>
      </c>
      <c r="H1272" s="460" t="e">
        <f t="shared" si="27"/>
        <v>#VALUE!</v>
      </c>
      <c r="I1272" s="460" t="e">
        <f t="shared" si="27"/>
        <v>#VALUE!</v>
      </c>
      <c r="J1272" s="460" t="e">
        <f t="shared" si="27"/>
        <v>#VALUE!</v>
      </c>
      <c r="K1272" s="460" t="e">
        <f t="shared" si="27"/>
        <v>#VALUE!</v>
      </c>
      <c r="L1272" s="460" t="e">
        <f t="shared" si="27"/>
        <v>#VALUE!</v>
      </c>
      <c r="M1272" s="460">
        <f t="shared" si="27"/>
        <v>1.2266780280840035</v>
      </c>
    </row>
    <row r="1273" spans="1:13">
      <c r="A1273" s="92" t="s">
        <v>3</v>
      </c>
      <c r="B1273" s="460" t="e">
        <f t="shared" ref="B1273:M1273" si="28">B1203/B1390</f>
        <v>#VALUE!</v>
      </c>
      <c r="C1273" s="460" t="e">
        <f t="shared" si="28"/>
        <v>#VALUE!</v>
      </c>
      <c r="D1273" s="460" t="e">
        <f t="shared" si="28"/>
        <v>#VALUE!</v>
      </c>
      <c r="E1273" s="460" t="e">
        <f t="shared" si="28"/>
        <v>#VALUE!</v>
      </c>
      <c r="F1273" s="460" t="e">
        <f t="shared" si="28"/>
        <v>#VALUE!</v>
      </c>
      <c r="G1273" s="460" t="e">
        <f t="shared" si="28"/>
        <v>#VALUE!</v>
      </c>
      <c r="H1273" s="460" t="e">
        <f t="shared" si="28"/>
        <v>#VALUE!</v>
      </c>
      <c r="I1273" s="460" t="e">
        <f t="shared" si="28"/>
        <v>#VALUE!</v>
      </c>
      <c r="J1273" s="460" t="e">
        <f t="shared" si="28"/>
        <v>#VALUE!</v>
      </c>
      <c r="K1273" s="460" t="e">
        <f t="shared" si="28"/>
        <v>#VALUE!</v>
      </c>
      <c r="L1273" s="460" t="e">
        <f t="shared" si="28"/>
        <v>#VALUE!</v>
      </c>
      <c r="M1273" s="460" t="e">
        <f t="shared" si="28"/>
        <v>#VALUE!</v>
      </c>
    </row>
    <row r="1274" spans="1:13">
      <c r="A1274" s="92" t="s">
        <v>32</v>
      </c>
      <c r="B1274" s="460">
        <f t="shared" ref="B1274:M1274" si="29">B1204/B1391</f>
        <v>1.1539812410485946</v>
      </c>
      <c r="C1274" s="460">
        <f t="shared" si="29"/>
        <v>1.3045344539928103</v>
      </c>
      <c r="D1274" s="460">
        <f t="shared" si="29"/>
        <v>1.3572793389971549</v>
      </c>
      <c r="E1274" s="460">
        <f t="shared" si="29"/>
        <v>1.3142117852019781</v>
      </c>
      <c r="F1274" s="460">
        <f t="shared" si="29"/>
        <v>1.3216656854029525</v>
      </c>
      <c r="G1274" s="460">
        <f t="shared" si="29"/>
        <v>0.96530625214470722</v>
      </c>
      <c r="H1274" s="460">
        <f t="shared" si="29"/>
        <v>0.81609390123464642</v>
      </c>
      <c r="I1274" s="460">
        <f t="shared" si="29"/>
        <v>0.88687368022550506</v>
      </c>
      <c r="J1274" s="460">
        <f t="shared" si="29"/>
        <v>1.0199656903041059</v>
      </c>
      <c r="K1274" s="460">
        <f t="shared" si="29"/>
        <v>0.98693094847070029</v>
      </c>
      <c r="L1274" s="460">
        <f t="shared" si="29"/>
        <v>0.85817628169556304</v>
      </c>
      <c r="M1274" s="460">
        <f t="shared" si="29"/>
        <v>0.9484149924507671</v>
      </c>
    </row>
    <row r="1275" spans="1:13">
      <c r="A1275" s="92" t="s">
        <v>1</v>
      </c>
      <c r="B1275" s="460" t="e">
        <f t="shared" ref="B1275:M1275" si="30">B1205/B1392</f>
        <v>#VALUE!</v>
      </c>
      <c r="C1275" s="460" t="e">
        <f t="shared" si="30"/>
        <v>#VALUE!</v>
      </c>
      <c r="D1275" s="460" t="e">
        <f t="shared" si="30"/>
        <v>#VALUE!</v>
      </c>
      <c r="E1275" s="460" t="e">
        <f t="shared" si="30"/>
        <v>#VALUE!</v>
      </c>
      <c r="F1275" s="460" t="e">
        <f t="shared" si="30"/>
        <v>#VALUE!</v>
      </c>
      <c r="G1275" s="460" t="e">
        <f t="shared" si="30"/>
        <v>#VALUE!</v>
      </c>
      <c r="H1275" s="460" t="e">
        <f t="shared" si="30"/>
        <v>#VALUE!</v>
      </c>
      <c r="I1275" s="460" t="e">
        <f t="shared" si="30"/>
        <v>#VALUE!</v>
      </c>
      <c r="J1275" s="460" t="e">
        <f t="shared" si="30"/>
        <v>#VALUE!</v>
      </c>
      <c r="K1275" s="460" t="e">
        <f t="shared" si="30"/>
        <v>#VALUE!</v>
      </c>
      <c r="L1275" s="460" t="e">
        <f t="shared" si="30"/>
        <v>#VALUE!</v>
      </c>
      <c r="M1275" s="460" t="e">
        <f t="shared" si="30"/>
        <v>#VALUE!</v>
      </c>
    </row>
    <row r="1276" spans="1:13">
      <c r="A1276" s="92" t="s">
        <v>0</v>
      </c>
      <c r="B1276" s="460">
        <f t="shared" ref="B1276:M1276" si="31">B1206/B1393</f>
        <v>1.0830322447696983</v>
      </c>
      <c r="C1276" s="460">
        <f t="shared" si="31"/>
        <v>1.3347412510876255</v>
      </c>
      <c r="D1276" s="460">
        <f t="shared" si="31"/>
        <v>1.3572346803715358</v>
      </c>
      <c r="E1276" s="460">
        <f t="shared" si="31"/>
        <v>1.3766223477727102</v>
      </c>
      <c r="F1276" s="460">
        <f t="shared" si="31"/>
        <v>1.3990574298420058</v>
      </c>
      <c r="G1276" s="460">
        <f t="shared" si="31"/>
        <v>1.2788845245148353</v>
      </c>
      <c r="H1276" s="460">
        <f t="shared" si="31"/>
        <v>1.1527450273910631</v>
      </c>
      <c r="I1276" s="460">
        <f t="shared" si="31"/>
        <v>1.2240282788247963</v>
      </c>
      <c r="J1276" s="460">
        <f t="shared" si="31"/>
        <v>1.3001386641708004</v>
      </c>
      <c r="K1276" s="460">
        <f t="shared" si="31"/>
        <v>0.60951736886059815</v>
      </c>
      <c r="L1276" s="460">
        <f t="shared" si="31"/>
        <v>0.81349855974185914</v>
      </c>
      <c r="M1276" s="460">
        <f t="shared" si="31"/>
        <v>4.9210793722479398</v>
      </c>
    </row>
    <row r="1280" spans="1:13">
      <c r="A1280" s="200" t="s">
        <v>2684</v>
      </c>
    </row>
    <row r="1282" spans="1:13">
      <c r="A1282" s="215" t="s">
        <v>14</v>
      </c>
      <c r="B1282" s="3">
        <v>2010</v>
      </c>
      <c r="C1282" s="3">
        <v>2011</v>
      </c>
      <c r="D1282" s="3">
        <v>2012</v>
      </c>
      <c r="E1282" s="214">
        <v>2013</v>
      </c>
      <c r="F1282" s="3">
        <v>2014</v>
      </c>
      <c r="G1282" s="3">
        <v>2015</v>
      </c>
      <c r="H1282" s="3">
        <v>2016</v>
      </c>
      <c r="I1282" s="214">
        <v>2017</v>
      </c>
      <c r="J1282" s="3">
        <v>2018</v>
      </c>
      <c r="K1282" s="214">
        <v>2019</v>
      </c>
      <c r="L1282" s="3">
        <v>2020</v>
      </c>
      <c r="M1282" s="214">
        <v>2021</v>
      </c>
    </row>
    <row r="1283" spans="1:13">
      <c r="A1283" s="92" t="s">
        <v>100</v>
      </c>
      <c r="B1283" s="460" t="e">
        <f>B1213/B1378</f>
        <v>#VALUE!</v>
      </c>
      <c r="C1283" s="460">
        <f t="shared" ref="C1283:M1283" si="32">C1213/C1378</f>
        <v>1.0806890541832477</v>
      </c>
      <c r="D1283" s="460">
        <f t="shared" si="32"/>
        <v>1.1154330751114432</v>
      </c>
      <c r="E1283" s="460">
        <f t="shared" si="32"/>
        <v>1.1242227271005958</v>
      </c>
      <c r="F1283" s="460">
        <f t="shared" si="32"/>
        <v>1.1633972418758618</v>
      </c>
      <c r="G1283" s="460">
        <f t="shared" si="32"/>
        <v>0.72816256549603464</v>
      </c>
      <c r="H1283" s="460">
        <f t="shared" si="32"/>
        <v>0.73833303998068189</v>
      </c>
      <c r="I1283" s="460">
        <f t="shared" si="32"/>
        <v>0.76660911799520848</v>
      </c>
      <c r="J1283" s="460">
        <f t="shared" si="32"/>
        <v>0.56814540419780046</v>
      </c>
      <c r="K1283" s="460">
        <f t="shared" si="32"/>
        <v>0.41694675223942368</v>
      </c>
      <c r="L1283" s="460">
        <f t="shared" si="32"/>
        <v>0.27750797756104129</v>
      </c>
      <c r="M1283" s="460">
        <f t="shared" si="32"/>
        <v>0.12264125314630395</v>
      </c>
    </row>
    <row r="1284" spans="1:13">
      <c r="A1284" s="92" t="s">
        <v>12</v>
      </c>
      <c r="B1284" s="460">
        <f t="shared" ref="B1284:M1284" si="33">B1214/B1379</f>
        <v>0.78203240058910151</v>
      </c>
      <c r="C1284" s="460">
        <f t="shared" si="33"/>
        <v>0.884731591653523</v>
      </c>
      <c r="D1284" s="460">
        <f t="shared" si="33"/>
        <v>0.98305145762326784</v>
      </c>
      <c r="E1284" s="460">
        <f t="shared" si="33"/>
        <v>1.0001279313198721</v>
      </c>
      <c r="F1284" s="460">
        <f t="shared" si="33"/>
        <v>0.93693390495724993</v>
      </c>
      <c r="G1284" s="460">
        <f t="shared" si="33"/>
        <v>0.77401502158647373</v>
      </c>
      <c r="H1284" s="460">
        <f t="shared" si="33"/>
        <v>0.62653914008698386</v>
      </c>
      <c r="I1284" s="460">
        <f t="shared" si="33"/>
        <v>0.73351684697666419</v>
      </c>
      <c r="J1284" s="460">
        <f t="shared" si="33"/>
        <v>0.85875376272569337</v>
      </c>
      <c r="K1284" s="460">
        <f t="shared" si="33"/>
        <v>1.0676786611811095</v>
      </c>
      <c r="L1284" s="460">
        <f t="shared" si="33"/>
        <v>0.85660476663487806</v>
      </c>
      <c r="M1284" s="460">
        <f t="shared" si="33"/>
        <v>0.80819411156161491</v>
      </c>
    </row>
    <row r="1285" spans="1:13">
      <c r="A1285" s="92" t="s">
        <v>483</v>
      </c>
      <c r="B1285" s="460" t="e">
        <f t="shared" ref="B1285:M1285" si="34">B1215/B1380</f>
        <v>#VALUE!</v>
      </c>
      <c r="C1285" s="460" t="e">
        <f t="shared" si="34"/>
        <v>#VALUE!</v>
      </c>
      <c r="D1285" s="460" t="e">
        <f t="shared" si="34"/>
        <v>#VALUE!</v>
      </c>
      <c r="E1285" s="460" t="e">
        <f t="shared" si="34"/>
        <v>#VALUE!</v>
      </c>
      <c r="F1285" s="460" t="e">
        <f t="shared" si="34"/>
        <v>#VALUE!</v>
      </c>
      <c r="G1285" s="460" t="e">
        <f t="shared" si="34"/>
        <v>#VALUE!</v>
      </c>
      <c r="H1285" s="460" t="e">
        <f t="shared" si="34"/>
        <v>#VALUE!</v>
      </c>
      <c r="I1285" s="460" t="e">
        <f t="shared" si="34"/>
        <v>#VALUE!</v>
      </c>
      <c r="J1285" s="460" t="e">
        <f t="shared" si="34"/>
        <v>#VALUE!</v>
      </c>
      <c r="K1285" s="460" t="e">
        <f t="shared" si="34"/>
        <v>#VALUE!</v>
      </c>
      <c r="L1285" s="460" t="e">
        <f t="shared" si="34"/>
        <v>#VALUE!</v>
      </c>
      <c r="M1285" s="460" t="e">
        <f t="shared" si="34"/>
        <v>#VALUE!</v>
      </c>
    </row>
    <row r="1286" spans="1:13">
      <c r="A1286" s="28" t="s">
        <v>89</v>
      </c>
      <c r="B1286" s="460" t="e">
        <f t="shared" ref="B1286:M1286" si="35">B1216/B1381</f>
        <v>#VALUE!</v>
      </c>
      <c r="C1286" s="460">
        <f t="shared" si="35"/>
        <v>1.6207112783626749</v>
      </c>
      <c r="D1286" s="460">
        <f t="shared" si="35"/>
        <v>1.7432163265377902</v>
      </c>
      <c r="E1286" s="460">
        <f t="shared" si="35"/>
        <v>1.7578542759008624</v>
      </c>
      <c r="F1286" s="460">
        <f t="shared" si="35"/>
        <v>1.7898036163980848</v>
      </c>
      <c r="G1286" s="460">
        <f t="shared" si="35"/>
        <v>1.6637155481004851</v>
      </c>
      <c r="H1286" s="460">
        <f t="shared" si="35"/>
        <v>1.4444339495230967</v>
      </c>
      <c r="I1286" s="460">
        <f t="shared" si="35"/>
        <v>1.0587904256401994</v>
      </c>
      <c r="J1286" s="460">
        <f t="shared" si="35"/>
        <v>1.1227243641430016</v>
      </c>
      <c r="K1286" s="460">
        <f t="shared" si="35"/>
        <v>1.1055290379267992</v>
      </c>
      <c r="L1286" s="460">
        <f t="shared" si="35"/>
        <v>1.0014984844496546</v>
      </c>
      <c r="M1286" s="460">
        <f t="shared" si="35"/>
        <v>1.05035636787458</v>
      </c>
    </row>
    <row r="1287" spans="1:13">
      <c r="A1287" s="92" t="s">
        <v>482</v>
      </c>
      <c r="B1287" s="460">
        <f t="shared" ref="B1287:M1287" si="36">B1217/B1382</f>
        <v>0.86143344709897607</v>
      </c>
      <c r="C1287" s="460">
        <f t="shared" si="36"/>
        <v>0.99852631288994176</v>
      </c>
      <c r="D1287" s="460">
        <f t="shared" si="36"/>
        <v>1.0134146341463417</v>
      </c>
      <c r="E1287" s="460">
        <f t="shared" si="36"/>
        <v>0.88854166666666667</v>
      </c>
      <c r="F1287" s="460">
        <f t="shared" si="36"/>
        <v>0.87850467289719636</v>
      </c>
      <c r="G1287" s="460">
        <f t="shared" si="36"/>
        <v>0.61803921568627451</v>
      </c>
      <c r="H1287" s="460">
        <f t="shared" si="36"/>
        <v>0.49184782608695654</v>
      </c>
      <c r="I1287" s="460">
        <f t="shared" si="36"/>
        <v>0.59327125262841696</v>
      </c>
      <c r="J1287" s="460">
        <f t="shared" si="36"/>
        <v>0.65235749472202664</v>
      </c>
      <c r="K1287" s="460">
        <f t="shared" si="36"/>
        <v>0.64152249134948092</v>
      </c>
      <c r="L1287" s="460">
        <f t="shared" si="36"/>
        <v>0.47390776699029125</v>
      </c>
      <c r="M1287" s="460">
        <f t="shared" si="36"/>
        <v>0.70317782285327934</v>
      </c>
    </row>
    <row r="1288" spans="1:13">
      <c r="A1288" s="92" t="s">
        <v>11</v>
      </c>
      <c r="B1288" s="460">
        <f t="shared" ref="B1288:M1288" si="37">B1218/B1383</f>
        <v>0.69332495423372231</v>
      </c>
      <c r="C1288" s="460">
        <f t="shared" si="37"/>
        <v>0.88526665454025588</v>
      </c>
      <c r="D1288" s="460">
        <f t="shared" si="37"/>
        <v>0.95420080794199624</v>
      </c>
      <c r="E1288" s="460">
        <f t="shared" si="37"/>
        <v>0.96585276495074679</v>
      </c>
      <c r="F1288" s="460">
        <f t="shared" si="37"/>
        <v>0.91260842373204398</v>
      </c>
      <c r="G1288" s="460">
        <f t="shared" si="37"/>
        <v>0.55992266257090495</v>
      </c>
      <c r="H1288" s="460">
        <f t="shared" si="37"/>
        <v>0.45399532518539204</v>
      </c>
      <c r="I1288" s="460">
        <f t="shared" si="37"/>
        <v>0.56464774365960735</v>
      </c>
      <c r="J1288" s="460">
        <f t="shared" si="37"/>
        <v>0.68991566879955368</v>
      </c>
      <c r="K1288" s="460">
        <f t="shared" si="37"/>
        <v>0.76426176968484516</v>
      </c>
      <c r="L1288" s="460">
        <f t="shared" si="37"/>
        <v>0.58626490664895137</v>
      </c>
      <c r="M1288" s="460">
        <f t="shared" si="37"/>
        <v>0.6768676184062451</v>
      </c>
    </row>
    <row r="1289" spans="1:13">
      <c r="A1289" s="92" t="s">
        <v>10</v>
      </c>
      <c r="B1289" s="460">
        <f>B1219/B1384</f>
        <v>0.83483193377832021</v>
      </c>
      <c r="C1289" s="460">
        <f t="shared" ref="C1289:M1289" si="38">C1219/C1384</f>
        <v>0.8767008780114357</v>
      </c>
      <c r="D1289" s="460">
        <f t="shared" si="38"/>
        <v>0.91498427160251716</v>
      </c>
      <c r="E1289" s="460">
        <f t="shared" si="38"/>
        <v>0.98148501468773597</v>
      </c>
      <c r="F1289" s="460">
        <f t="shared" si="38"/>
        <v>0.98302730552690454</v>
      </c>
      <c r="G1289" s="460">
        <f t="shared" si="38"/>
        <v>0.80746127227133069</v>
      </c>
      <c r="H1289" s="460">
        <f t="shared" si="38"/>
        <v>0.91125188441051486</v>
      </c>
      <c r="I1289" s="460">
        <f t="shared" si="38"/>
        <v>1.0197990328310949</v>
      </c>
      <c r="J1289" s="460">
        <f t="shared" si="38"/>
        <v>1.0149420404575049</v>
      </c>
      <c r="K1289" s="460">
        <f t="shared" si="38"/>
        <v>0.95898534724875273</v>
      </c>
      <c r="L1289" s="460">
        <f t="shared" si="38"/>
        <v>0.89830573751758414</v>
      </c>
      <c r="M1289" s="460">
        <f t="shared" si="38"/>
        <v>0.88773359370602922</v>
      </c>
    </row>
    <row r="1290" spans="1:13">
      <c r="A1290" s="92" t="s">
        <v>9</v>
      </c>
      <c r="B1290" s="460" t="e">
        <f t="shared" ref="B1290:M1290" si="39">B1220/B1385</f>
        <v>#VALUE!</v>
      </c>
      <c r="C1290" s="460">
        <f t="shared" si="39"/>
        <v>1.007454739084132</v>
      </c>
      <c r="D1290" s="460">
        <f t="shared" si="39"/>
        <v>1.3733780860178848</v>
      </c>
      <c r="E1290" s="460">
        <f t="shared" si="39"/>
        <v>1.5680875882927154</v>
      </c>
      <c r="F1290" s="460">
        <f t="shared" si="39"/>
        <v>1.6934942282737633</v>
      </c>
      <c r="G1290" s="460">
        <f t="shared" si="39"/>
        <v>1.2630435537985478</v>
      </c>
      <c r="H1290" s="460">
        <f t="shared" si="39"/>
        <v>0.83413969858375414</v>
      </c>
      <c r="I1290" s="460">
        <f t="shared" si="39"/>
        <v>0.88829647822694535</v>
      </c>
      <c r="J1290" s="460">
        <f t="shared" si="39"/>
        <v>0.95570204335689979</v>
      </c>
      <c r="K1290" s="460">
        <f t="shared" si="39"/>
        <v>0.95300076535149425</v>
      </c>
      <c r="L1290" s="460">
        <f t="shared" si="39"/>
        <v>0.71652919116821367</v>
      </c>
      <c r="M1290" s="460">
        <f t="shared" si="39"/>
        <v>0.91789831397400101</v>
      </c>
    </row>
    <row r="1291" spans="1:13">
      <c r="A1291" s="92" t="s">
        <v>8</v>
      </c>
      <c r="B1291" s="460" t="e">
        <f>B1221/B1386</f>
        <v>#VALUE!</v>
      </c>
      <c r="C1291" s="460" t="e">
        <f t="shared" ref="C1291:M1291" si="40">C1221/C1386</f>
        <v>#VALUE!</v>
      </c>
      <c r="D1291" s="460" t="e">
        <f t="shared" si="40"/>
        <v>#VALUE!</v>
      </c>
      <c r="E1291" s="460" t="e">
        <f t="shared" si="40"/>
        <v>#VALUE!</v>
      </c>
      <c r="F1291" s="460" t="e">
        <f t="shared" si="40"/>
        <v>#VALUE!</v>
      </c>
      <c r="G1291" s="460" t="e">
        <f t="shared" si="40"/>
        <v>#VALUE!</v>
      </c>
      <c r="H1291" s="460" t="e">
        <f t="shared" si="40"/>
        <v>#VALUE!</v>
      </c>
      <c r="I1291" s="460" t="e">
        <f t="shared" si="40"/>
        <v>#VALUE!</v>
      </c>
      <c r="J1291" s="460" t="e">
        <f t="shared" si="40"/>
        <v>#VALUE!</v>
      </c>
      <c r="K1291" s="460" t="e">
        <f t="shared" si="40"/>
        <v>#VALUE!</v>
      </c>
      <c r="L1291" s="460" t="e">
        <f t="shared" si="40"/>
        <v>#VALUE!</v>
      </c>
      <c r="M1291" s="460" t="e">
        <f t="shared" si="40"/>
        <v>#VALUE!</v>
      </c>
    </row>
    <row r="1292" spans="1:13">
      <c r="A1292" s="92" t="s">
        <v>6</v>
      </c>
      <c r="B1292" s="460">
        <f t="shared" ref="B1292:M1292" si="41">B1222/B1387</f>
        <v>0.74728384995762909</v>
      </c>
      <c r="C1292" s="460">
        <f t="shared" si="41"/>
        <v>1.0019537780333756</v>
      </c>
      <c r="D1292" s="460">
        <f t="shared" si="41"/>
        <v>1.0361247995262097</v>
      </c>
      <c r="E1292" s="460">
        <f t="shared" si="41"/>
        <v>0.9737493935346655</v>
      </c>
      <c r="F1292" s="460">
        <f t="shared" si="41"/>
        <v>0.94837481650444611</v>
      </c>
      <c r="G1292" s="460">
        <f t="shared" si="41"/>
        <v>0.76058272901479873</v>
      </c>
      <c r="H1292" s="460">
        <f t="shared" si="41"/>
        <v>0.53497904299246413</v>
      </c>
      <c r="I1292" s="460">
        <f t="shared" si="41"/>
        <v>0.70725622381171094</v>
      </c>
      <c r="J1292" s="460">
        <f t="shared" si="41"/>
        <v>0.83672769723596285</v>
      </c>
      <c r="K1292" s="460">
        <f t="shared" si="41"/>
        <v>0.77710690651282455</v>
      </c>
      <c r="L1292" s="460">
        <f t="shared" si="41"/>
        <v>0.63014822135628668</v>
      </c>
      <c r="M1292" s="460">
        <f t="shared" si="41"/>
        <v>0.68816505996535515</v>
      </c>
    </row>
    <row r="1293" spans="1:13">
      <c r="A1293" s="92" t="s">
        <v>5</v>
      </c>
      <c r="B1293" s="460" t="e">
        <f t="shared" ref="B1293:M1293" si="42">B1223/B1388</f>
        <v>#VALUE!</v>
      </c>
      <c r="C1293" s="460" t="e">
        <f t="shared" si="42"/>
        <v>#VALUE!</v>
      </c>
      <c r="D1293" s="460" t="e">
        <f t="shared" si="42"/>
        <v>#VALUE!</v>
      </c>
      <c r="E1293" s="460" t="e">
        <f t="shared" si="42"/>
        <v>#VALUE!</v>
      </c>
      <c r="F1293" s="460" t="e">
        <f t="shared" si="42"/>
        <v>#VALUE!</v>
      </c>
      <c r="G1293" s="460" t="e">
        <f t="shared" si="42"/>
        <v>#VALUE!</v>
      </c>
      <c r="H1293" s="460" t="e">
        <f t="shared" si="42"/>
        <v>#VALUE!</v>
      </c>
      <c r="I1293" s="460" t="e">
        <f t="shared" si="42"/>
        <v>#VALUE!</v>
      </c>
      <c r="J1293" s="460" t="e">
        <f t="shared" si="42"/>
        <v>#VALUE!</v>
      </c>
      <c r="K1293" s="460" t="e">
        <f t="shared" si="42"/>
        <v>#VALUE!</v>
      </c>
      <c r="L1293" s="460" t="e">
        <f t="shared" si="42"/>
        <v>#VALUE!</v>
      </c>
      <c r="M1293" s="460" t="e">
        <f t="shared" si="42"/>
        <v>#VALUE!</v>
      </c>
    </row>
    <row r="1294" spans="1:13">
      <c r="A1294" s="92" t="s">
        <v>4</v>
      </c>
      <c r="B1294" s="460" t="e">
        <f t="shared" ref="B1294:M1294" si="43">B1224/B1389</f>
        <v>#VALUE!</v>
      </c>
      <c r="C1294" s="460" t="e">
        <f t="shared" si="43"/>
        <v>#VALUE!</v>
      </c>
      <c r="D1294" s="460" t="e">
        <f t="shared" si="43"/>
        <v>#VALUE!</v>
      </c>
      <c r="E1294" s="460" t="e">
        <f t="shared" si="43"/>
        <v>#VALUE!</v>
      </c>
      <c r="F1294" s="460" t="e">
        <f t="shared" si="43"/>
        <v>#VALUE!</v>
      </c>
      <c r="G1294" s="460" t="e">
        <f t="shared" si="43"/>
        <v>#VALUE!</v>
      </c>
      <c r="H1294" s="460" t="e">
        <f t="shared" si="43"/>
        <v>#VALUE!</v>
      </c>
      <c r="I1294" s="460" t="e">
        <f t="shared" si="43"/>
        <v>#VALUE!</v>
      </c>
      <c r="J1294" s="460" t="e">
        <f t="shared" si="43"/>
        <v>#VALUE!</v>
      </c>
      <c r="K1294" s="460" t="e">
        <f t="shared" si="43"/>
        <v>#VALUE!</v>
      </c>
      <c r="L1294" s="460" t="e">
        <f t="shared" si="43"/>
        <v>#VALUE!</v>
      </c>
      <c r="M1294" s="460">
        <f t="shared" si="43"/>
        <v>1.7752214588769948</v>
      </c>
    </row>
    <row r="1295" spans="1:13">
      <c r="A1295" s="92" t="s">
        <v>3</v>
      </c>
      <c r="B1295" s="460" t="e">
        <f t="shared" ref="B1295:M1295" si="44">B1225/B1390</f>
        <v>#VALUE!</v>
      </c>
      <c r="C1295" s="460" t="e">
        <f t="shared" si="44"/>
        <v>#VALUE!</v>
      </c>
      <c r="D1295" s="460" t="e">
        <f t="shared" si="44"/>
        <v>#VALUE!</v>
      </c>
      <c r="E1295" s="460" t="e">
        <f t="shared" si="44"/>
        <v>#VALUE!</v>
      </c>
      <c r="F1295" s="460" t="e">
        <f t="shared" si="44"/>
        <v>#VALUE!</v>
      </c>
      <c r="G1295" s="460" t="e">
        <f t="shared" si="44"/>
        <v>#VALUE!</v>
      </c>
      <c r="H1295" s="460" t="e">
        <f t="shared" si="44"/>
        <v>#VALUE!</v>
      </c>
      <c r="I1295" s="460" t="e">
        <f t="shared" si="44"/>
        <v>#VALUE!</v>
      </c>
      <c r="J1295" s="460" t="e">
        <f t="shared" si="44"/>
        <v>#VALUE!</v>
      </c>
      <c r="K1295" s="460" t="e">
        <f t="shared" si="44"/>
        <v>#VALUE!</v>
      </c>
      <c r="L1295" s="460" t="e">
        <f t="shared" si="44"/>
        <v>#VALUE!</v>
      </c>
      <c r="M1295" s="460" t="e">
        <f t="shared" si="44"/>
        <v>#VALUE!</v>
      </c>
    </row>
    <row r="1296" spans="1:13">
      <c r="A1296" s="92" t="s">
        <v>32</v>
      </c>
      <c r="B1296" s="460">
        <f t="shared" ref="B1296:M1296" si="45">B1226/B1391</f>
        <v>0.86176737089009359</v>
      </c>
      <c r="C1296" s="460">
        <f t="shared" si="45"/>
        <v>1.1533657933981394</v>
      </c>
      <c r="D1296" s="460">
        <f t="shared" si="45"/>
        <v>1.3490372565691044</v>
      </c>
      <c r="E1296" s="460">
        <f t="shared" si="45"/>
        <v>1.3128911098332154</v>
      </c>
      <c r="F1296" s="460">
        <f t="shared" si="45"/>
        <v>1.3060084957827143</v>
      </c>
      <c r="G1296" s="460">
        <f t="shared" si="45"/>
        <v>0.93080766533910586</v>
      </c>
      <c r="H1296" s="460">
        <f t="shared" si="45"/>
        <v>0.83677682565756795</v>
      </c>
      <c r="I1296" s="460">
        <f t="shared" si="45"/>
        <v>0.87005978514881965</v>
      </c>
      <c r="J1296" s="460">
        <f t="shared" si="45"/>
        <v>0.98692225343561468</v>
      </c>
      <c r="K1296" s="460">
        <f t="shared" si="45"/>
        <v>0.97089153199890998</v>
      </c>
      <c r="L1296" s="460">
        <f t="shared" si="45"/>
        <v>0.85660876362539562</v>
      </c>
      <c r="M1296" s="460">
        <f t="shared" si="45"/>
        <v>0.95796286843895173</v>
      </c>
    </row>
    <row r="1297" spans="1:13">
      <c r="A1297" s="92" t="s">
        <v>1</v>
      </c>
      <c r="B1297" s="460" t="e">
        <f t="shared" ref="B1297:M1297" si="46">B1227/B1392</f>
        <v>#VALUE!</v>
      </c>
      <c r="C1297" s="460" t="e">
        <f t="shared" si="46"/>
        <v>#VALUE!</v>
      </c>
      <c r="D1297" s="460" t="e">
        <f t="shared" si="46"/>
        <v>#VALUE!</v>
      </c>
      <c r="E1297" s="460" t="e">
        <f t="shared" si="46"/>
        <v>#VALUE!</v>
      </c>
      <c r="F1297" s="460" t="e">
        <f t="shared" si="46"/>
        <v>#VALUE!</v>
      </c>
      <c r="G1297" s="460" t="e">
        <f t="shared" si="46"/>
        <v>#VALUE!</v>
      </c>
      <c r="H1297" s="460" t="e">
        <f t="shared" si="46"/>
        <v>#VALUE!</v>
      </c>
      <c r="I1297" s="460" t="e">
        <f t="shared" si="46"/>
        <v>#VALUE!</v>
      </c>
      <c r="J1297" s="460" t="e">
        <f t="shared" si="46"/>
        <v>#VALUE!</v>
      </c>
      <c r="K1297" s="460" t="e">
        <f t="shared" si="46"/>
        <v>#VALUE!</v>
      </c>
      <c r="L1297" s="460" t="e">
        <f t="shared" si="46"/>
        <v>#VALUE!</v>
      </c>
      <c r="M1297" s="460" t="e">
        <f t="shared" si="46"/>
        <v>#VALUE!</v>
      </c>
    </row>
    <row r="1298" spans="1:13">
      <c r="A1298" s="92" t="s">
        <v>0</v>
      </c>
      <c r="B1298" s="460">
        <f t="shared" ref="B1298:M1298" si="47">B1228/B1393</f>
        <v>1.0314573543332581</v>
      </c>
      <c r="C1298" s="460">
        <f t="shared" si="47"/>
        <v>1.2806803298596692</v>
      </c>
      <c r="D1298" s="460">
        <f t="shared" si="47"/>
        <v>1.385752305232306</v>
      </c>
      <c r="E1298" s="460">
        <f t="shared" si="47"/>
        <v>1.3373992004415611</v>
      </c>
      <c r="F1298" s="460">
        <f t="shared" si="47"/>
        <v>1.2907661373887074</v>
      </c>
      <c r="G1298" s="460">
        <f t="shared" si="47"/>
        <v>1.3382884032386677</v>
      </c>
      <c r="H1298" s="460">
        <f t="shared" si="47"/>
        <v>1.8695500944649557</v>
      </c>
      <c r="I1298" s="460">
        <f t="shared" si="47"/>
        <v>1.3144426449436086</v>
      </c>
      <c r="J1298" s="460">
        <f t="shared" si="47"/>
        <v>1.735547914517394</v>
      </c>
      <c r="K1298" s="460">
        <f t="shared" si="47"/>
        <v>0.72437798759837424</v>
      </c>
      <c r="L1298" s="460">
        <f t="shared" si="47"/>
        <v>0.927785993318191</v>
      </c>
      <c r="M1298" s="460">
        <f t="shared" si="47"/>
        <v>16.160099356441233</v>
      </c>
    </row>
    <row r="1303" spans="1:13">
      <c r="A1303" s="472"/>
      <c r="B1303" s="473"/>
      <c r="C1303" s="472"/>
    </row>
    <row r="1305" spans="1:13">
      <c r="A1305" s="200" t="s">
        <v>2685</v>
      </c>
    </row>
    <row r="1307" spans="1:13">
      <c r="A1307" s="215" t="s">
        <v>14</v>
      </c>
      <c r="B1307" s="3">
        <v>2010</v>
      </c>
      <c r="C1307" s="3">
        <v>2011</v>
      </c>
      <c r="D1307" s="3">
        <v>2012</v>
      </c>
      <c r="E1307" s="214">
        <v>2013</v>
      </c>
      <c r="F1307" s="3">
        <v>2014</v>
      </c>
      <c r="G1307" s="3">
        <v>2015</v>
      </c>
      <c r="H1307" s="3">
        <v>2016</v>
      </c>
      <c r="I1307" s="214">
        <v>2017</v>
      </c>
      <c r="J1307" s="3">
        <v>2018</v>
      </c>
      <c r="K1307" s="214">
        <v>2019</v>
      </c>
      <c r="L1307" s="3">
        <v>2020</v>
      </c>
      <c r="M1307" s="214">
        <v>2021</v>
      </c>
    </row>
    <row r="1308" spans="1:13">
      <c r="A1308" s="92" t="s">
        <v>100</v>
      </c>
      <c r="B1308" s="460" t="e">
        <f>B1238*100</f>
        <v>#VALUE!</v>
      </c>
      <c r="C1308" s="460">
        <f t="shared" ref="C1308:M1308" si="48">C1238*100</f>
        <v>63.961859479224117</v>
      </c>
      <c r="D1308" s="460">
        <f t="shared" si="48"/>
        <v>62.890292174476912</v>
      </c>
      <c r="E1308" s="460">
        <f t="shared" si="48"/>
        <v>62.17137584063488</v>
      </c>
      <c r="F1308" s="460">
        <f t="shared" si="48"/>
        <v>61.017786089286318</v>
      </c>
      <c r="G1308" s="460">
        <f t="shared" si="48"/>
        <v>95.814408537102352</v>
      </c>
      <c r="H1308" s="460">
        <f t="shared" si="48"/>
        <v>97.94050811797193</v>
      </c>
      <c r="I1308" s="460">
        <f t="shared" si="48"/>
        <v>96.654609798325055</v>
      </c>
      <c r="J1308" s="460">
        <f t="shared" si="48"/>
        <v>63.693426163550861</v>
      </c>
      <c r="K1308" s="460">
        <f t="shared" si="48"/>
        <v>44.223424869444699</v>
      </c>
      <c r="L1308" s="460">
        <f t="shared" si="48"/>
        <v>27.888278415024104</v>
      </c>
      <c r="M1308" s="460">
        <f t="shared" si="48"/>
        <v>25.63530509157469</v>
      </c>
    </row>
    <row r="1309" spans="1:13">
      <c r="A1309" s="92" t="s">
        <v>12</v>
      </c>
      <c r="B1309" s="460">
        <f t="shared" ref="B1309:M1309" si="49">B1239*100</f>
        <v>86.008836524300435</v>
      </c>
      <c r="C1309" s="460">
        <f t="shared" si="49"/>
        <v>106.31402762514234</v>
      </c>
      <c r="D1309" s="460">
        <f t="shared" si="49"/>
        <v>114.44871442556604</v>
      </c>
      <c r="E1309" s="460">
        <f t="shared" si="49"/>
        <v>114.77658640385199</v>
      </c>
      <c r="F1309" s="460">
        <f t="shared" si="49"/>
        <v>106.83943101712279</v>
      </c>
      <c r="G1309" s="460">
        <f t="shared" si="49"/>
        <v>79.178577463310191</v>
      </c>
      <c r="H1309" s="460">
        <f t="shared" si="49"/>
        <v>69.533919207310944</v>
      </c>
      <c r="I1309" s="460">
        <f t="shared" si="49"/>
        <v>76.057675701005891</v>
      </c>
      <c r="J1309" s="460">
        <f t="shared" si="49"/>
        <v>85.385220015305819</v>
      </c>
      <c r="K1309" s="460">
        <f t="shared" si="49"/>
        <v>88.647993278222657</v>
      </c>
      <c r="L1309" s="460">
        <f t="shared" si="49"/>
        <v>74.984404182358148</v>
      </c>
      <c r="M1309" s="460">
        <f t="shared" si="49"/>
        <v>88.600151921471294</v>
      </c>
    </row>
    <row r="1310" spans="1:13">
      <c r="A1310" s="92" t="s">
        <v>483</v>
      </c>
      <c r="B1310" s="460" t="e">
        <f t="shared" ref="B1310:M1310" si="50">B1240*100</f>
        <v>#VALUE!</v>
      </c>
      <c r="C1310" s="460" t="e">
        <f t="shared" si="50"/>
        <v>#VALUE!</v>
      </c>
      <c r="D1310" s="460" t="e">
        <f t="shared" si="50"/>
        <v>#VALUE!</v>
      </c>
      <c r="E1310" s="460" t="e">
        <f t="shared" si="50"/>
        <v>#VALUE!</v>
      </c>
      <c r="F1310" s="460" t="e">
        <f t="shared" si="50"/>
        <v>#VALUE!</v>
      </c>
      <c r="G1310" s="460" t="e">
        <f t="shared" si="50"/>
        <v>#VALUE!</v>
      </c>
      <c r="H1310" s="460" t="e">
        <f t="shared" si="50"/>
        <v>#VALUE!</v>
      </c>
      <c r="I1310" s="460" t="e">
        <f t="shared" si="50"/>
        <v>#VALUE!</v>
      </c>
      <c r="J1310" s="460" t="e">
        <f t="shared" si="50"/>
        <v>#VALUE!</v>
      </c>
      <c r="K1310" s="460" t="e">
        <f t="shared" si="50"/>
        <v>#VALUE!</v>
      </c>
      <c r="L1310" s="460" t="e">
        <f t="shared" si="50"/>
        <v>#VALUE!</v>
      </c>
      <c r="M1310" s="460" t="e">
        <f t="shared" si="50"/>
        <v>#VALUE!</v>
      </c>
    </row>
    <row r="1311" spans="1:13">
      <c r="A1311" s="28" t="s">
        <v>89</v>
      </c>
      <c r="B1311" s="460" t="e">
        <f t="shared" ref="B1311:M1311" si="51">B1241*100</f>
        <v>#VALUE!</v>
      </c>
      <c r="C1311" s="460">
        <f t="shared" si="51"/>
        <v>153.44486257335382</v>
      </c>
      <c r="D1311" s="460">
        <f t="shared" si="51"/>
        <v>165.69463454780427</v>
      </c>
      <c r="E1311" s="460">
        <f t="shared" si="51"/>
        <v>167.16132406699418</v>
      </c>
      <c r="F1311" s="460">
        <f t="shared" si="51"/>
        <v>170.40807871195989</v>
      </c>
      <c r="G1311" s="460">
        <f t="shared" si="51"/>
        <v>157.79923733699709</v>
      </c>
      <c r="H1311" s="460">
        <f t="shared" si="51"/>
        <v>136.59293071685815</v>
      </c>
      <c r="I1311" s="460">
        <f t="shared" si="51"/>
        <v>100.46852269455002</v>
      </c>
      <c r="J1311" s="460">
        <f t="shared" si="51"/>
        <v>107.38416618252842</v>
      </c>
      <c r="K1311" s="460">
        <f t="shared" si="51"/>
        <v>105.73950091388707</v>
      </c>
      <c r="L1311" s="460">
        <f t="shared" si="51"/>
        <v>95.866204375643278</v>
      </c>
      <c r="M1311" s="460">
        <f t="shared" si="51"/>
        <v>104.63836287492565</v>
      </c>
    </row>
    <row r="1312" spans="1:13">
      <c r="A1312" s="92" t="s">
        <v>482</v>
      </c>
      <c r="B1312" s="460">
        <f t="shared" ref="B1312:M1312" si="52">B1242*100</f>
        <v>99.658703071672349</v>
      </c>
      <c r="C1312" s="460">
        <f t="shared" si="52"/>
        <v>126.0209070750754</v>
      </c>
      <c r="D1312" s="460">
        <f t="shared" si="52"/>
        <v>132.33739837398372</v>
      </c>
      <c r="E1312" s="460">
        <f t="shared" si="52"/>
        <v>116.50173611111114</v>
      </c>
      <c r="F1312" s="460">
        <f t="shared" si="52"/>
        <v>113.4190031152648</v>
      </c>
      <c r="G1312" s="460">
        <f t="shared" si="52"/>
        <v>86.901960784313729</v>
      </c>
      <c r="H1312" s="460">
        <f t="shared" si="52"/>
        <v>75.203804347826093</v>
      </c>
      <c r="I1312" s="460">
        <f t="shared" si="52"/>
        <v>88.465004505857607</v>
      </c>
      <c r="J1312" s="460">
        <f t="shared" si="52"/>
        <v>91.414496833216035</v>
      </c>
      <c r="K1312" s="460">
        <f t="shared" si="52"/>
        <v>89.34256055363322</v>
      </c>
      <c r="L1312" s="460">
        <f t="shared" si="52"/>
        <v>75.849514563106794</v>
      </c>
      <c r="M1312" s="460">
        <f t="shared" si="52"/>
        <v>105.81473968897906</v>
      </c>
    </row>
    <row r="1313" spans="1:13">
      <c r="A1313" s="92" t="s">
        <v>11</v>
      </c>
      <c r="B1313" s="460">
        <f t="shared" ref="B1313:M1313" si="53">B1243*100</f>
        <v>93.331329635600241</v>
      </c>
      <c r="C1313" s="460">
        <f t="shared" si="53"/>
        <v>121.41967621419676</v>
      </c>
      <c r="D1313" s="460">
        <f t="shared" si="53"/>
        <v>126.78250908730122</v>
      </c>
      <c r="E1313" s="460">
        <f t="shared" si="53"/>
        <v>120.11179031987942</v>
      </c>
      <c r="F1313" s="460">
        <f t="shared" si="53"/>
        <v>112.85272237811235</v>
      </c>
      <c r="G1313" s="460">
        <f t="shared" si="53"/>
        <v>76.363978132489549</v>
      </c>
      <c r="H1313" s="460">
        <f t="shared" si="53"/>
        <v>65.702557060241844</v>
      </c>
      <c r="I1313" s="460">
        <f t="shared" si="53"/>
        <v>71.960150794306259</v>
      </c>
      <c r="J1313" s="460">
        <f t="shared" si="53"/>
        <v>88.173420062996797</v>
      </c>
      <c r="K1313" s="460">
        <f t="shared" si="53"/>
        <v>86.255902777777777</v>
      </c>
      <c r="L1313" s="460">
        <f t="shared" si="53"/>
        <v>66.780181818181816</v>
      </c>
      <c r="M1313" s="460">
        <f t="shared" si="53"/>
        <v>90.611216131064907</v>
      </c>
    </row>
    <row r="1314" spans="1:13">
      <c r="A1314" s="92" t="s">
        <v>10</v>
      </c>
      <c r="B1314" s="460">
        <f t="shared" ref="B1314:M1314" si="54">B1244*100</f>
        <v>142.10866288667194</v>
      </c>
      <c r="C1314" s="460">
        <f t="shared" si="54"/>
        <v>146.11000263164192</v>
      </c>
      <c r="D1314" s="460">
        <f t="shared" si="54"/>
        <v>147.64126234927375</v>
      </c>
      <c r="E1314" s="460">
        <f t="shared" si="54"/>
        <v>153.26503772059789</v>
      </c>
      <c r="F1314" s="460">
        <f t="shared" si="54"/>
        <v>148.41270248870174</v>
      </c>
      <c r="G1314" s="460">
        <f t="shared" si="54"/>
        <v>124.50724551348391</v>
      </c>
      <c r="H1314" s="460">
        <f t="shared" si="54"/>
        <v>68.391774764097789</v>
      </c>
      <c r="I1314" s="460">
        <f t="shared" si="54"/>
        <v>74.259159676356973</v>
      </c>
      <c r="J1314" s="460">
        <f t="shared" si="54"/>
        <v>74.516391821812107</v>
      </c>
      <c r="K1314" s="460">
        <f t="shared" si="54"/>
        <v>65.345478653040487</v>
      </c>
      <c r="L1314" s="460">
        <f t="shared" si="54"/>
        <v>56.276212379778059</v>
      </c>
      <c r="M1314" s="460">
        <f t="shared" si="54"/>
        <v>55.613898664524775</v>
      </c>
    </row>
    <row r="1315" spans="1:13">
      <c r="A1315" s="92" t="s">
        <v>9</v>
      </c>
      <c r="B1315" s="460">
        <f t="shared" ref="B1315:M1315" si="55">B1245*100</f>
        <v>0</v>
      </c>
      <c r="C1315" s="460">
        <f t="shared" si="55"/>
        <v>194.88817891373802</v>
      </c>
      <c r="D1315" s="460">
        <f t="shared" si="55"/>
        <v>191.26064527670999</v>
      </c>
      <c r="E1315" s="460">
        <f t="shared" si="55"/>
        <v>189.92935820887834</v>
      </c>
      <c r="F1315" s="460">
        <f t="shared" si="55"/>
        <v>195.15003751933119</v>
      </c>
      <c r="G1315" s="460">
        <f t="shared" si="55"/>
        <v>143.88651945231697</v>
      </c>
      <c r="H1315" s="460">
        <f t="shared" si="55"/>
        <v>107.29494723149261</v>
      </c>
      <c r="I1315" s="460">
        <f t="shared" si="55"/>
        <v>112.93018430611409</v>
      </c>
      <c r="J1315" s="460">
        <f t="shared" si="55"/>
        <v>119.00901116182425</v>
      </c>
      <c r="K1315" s="460">
        <f t="shared" si="55"/>
        <v>117.81172961300435</v>
      </c>
      <c r="L1315" s="460">
        <f t="shared" si="55"/>
        <v>102.71026302125894</v>
      </c>
      <c r="M1315" s="460">
        <f t="shared" si="55"/>
        <v>120.6147834075155</v>
      </c>
    </row>
    <row r="1316" spans="1:13">
      <c r="A1316" s="92" t="s">
        <v>8</v>
      </c>
      <c r="B1316" s="460">
        <f t="shared" ref="B1316:M1316" si="56">B1246*100</f>
        <v>143.20125581898887</v>
      </c>
      <c r="C1316" s="460">
        <f t="shared" si="56"/>
        <v>171.45400169651239</v>
      </c>
      <c r="D1316" s="460">
        <f t="shared" si="56"/>
        <v>164.06005485418376</v>
      </c>
      <c r="E1316" s="460">
        <f t="shared" si="56"/>
        <v>168.58646047962591</v>
      </c>
      <c r="F1316" s="460">
        <f t="shared" si="56"/>
        <v>166.93817058428769</v>
      </c>
      <c r="G1316" s="460">
        <f t="shared" si="56"/>
        <v>129.35948525293784</v>
      </c>
      <c r="H1316" s="460">
        <f t="shared" si="56"/>
        <v>109.89382010801346</v>
      </c>
      <c r="I1316" s="460">
        <f t="shared" si="56"/>
        <v>125.23657072204854</v>
      </c>
      <c r="J1316" s="460">
        <f t="shared" si="56"/>
        <v>144.29289409434952</v>
      </c>
      <c r="K1316" s="460">
        <f t="shared" si="56"/>
        <v>127.94521358891674</v>
      </c>
      <c r="L1316" s="460">
        <f t="shared" si="56"/>
        <v>111.8257416079864</v>
      </c>
      <c r="M1316" s="460">
        <f t="shared" si="56"/>
        <v>116.32889977645662</v>
      </c>
    </row>
    <row r="1317" spans="1:13">
      <c r="A1317" s="92" t="s">
        <v>6</v>
      </c>
      <c r="B1317" s="460">
        <f t="shared" ref="B1317:M1317" si="57">B1247*100</f>
        <v>122.90666593597609</v>
      </c>
      <c r="C1317" s="460">
        <f t="shared" si="57"/>
        <v>165.49003772175701</v>
      </c>
      <c r="D1317" s="460">
        <f t="shared" si="57"/>
        <v>171.13397435817512</v>
      </c>
      <c r="E1317" s="460">
        <f t="shared" si="57"/>
        <v>160.83159463092713</v>
      </c>
      <c r="F1317" s="460">
        <f t="shared" si="57"/>
        <v>156.64054330503978</v>
      </c>
      <c r="G1317" s="460">
        <f t="shared" si="57"/>
        <v>125.623424228441</v>
      </c>
      <c r="H1317" s="460">
        <f t="shared" si="57"/>
        <v>80.875315065224868</v>
      </c>
      <c r="I1317" s="460">
        <f t="shared" si="57"/>
        <v>98.693491470470292</v>
      </c>
      <c r="J1317" s="460">
        <f t="shared" si="57"/>
        <v>115.16758541726149</v>
      </c>
      <c r="K1317" s="460">
        <f t="shared" si="57"/>
        <v>107.42766321394454</v>
      </c>
      <c r="L1317" s="460">
        <f t="shared" si="57"/>
        <v>91.164867062406472</v>
      </c>
      <c r="M1317" s="460">
        <f t="shared" si="57"/>
        <v>98.368632073796761</v>
      </c>
    </row>
    <row r="1318" spans="1:13">
      <c r="A1318" s="92" t="s">
        <v>5</v>
      </c>
      <c r="B1318" s="460" t="e">
        <f t="shared" ref="B1318:M1318" si="58">B1248*100</f>
        <v>#VALUE!</v>
      </c>
      <c r="C1318" s="460" t="e">
        <f t="shared" si="58"/>
        <v>#VALUE!</v>
      </c>
      <c r="D1318" s="460" t="e">
        <f t="shared" si="58"/>
        <v>#VALUE!</v>
      </c>
      <c r="E1318" s="460">
        <f t="shared" si="58"/>
        <v>118.81415545578815</v>
      </c>
      <c r="F1318" s="460">
        <f t="shared" si="58"/>
        <v>111.8742637323286</v>
      </c>
      <c r="G1318" s="460">
        <f t="shared" si="58"/>
        <v>84.632068017403029</v>
      </c>
      <c r="H1318" s="460">
        <f t="shared" si="58"/>
        <v>73.86397114645915</v>
      </c>
      <c r="I1318" s="460">
        <f t="shared" si="58"/>
        <v>84.495896210943258</v>
      </c>
      <c r="J1318" s="460">
        <f t="shared" si="58"/>
        <v>97.592333601792873</v>
      </c>
      <c r="K1318" s="460">
        <f t="shared" si="58"/>
        <v>90.358648827757094</v>
      </c>
      <c r="L1318" s="460">
        <f t="shared" si="58"/>
        <v>74.601513115841939</v>
      </c>
      <c r="M1318" s="460">
        <f t="shared" si="58"/>
        <v>94.230651033781228</v>
      </c>
    </row>
    <row r="1319" spans="1:13">
      <c r="A1319" s="92" t="s">
        <v>4</v>
      </c>
      <c r="B1319" s="460" t="e">
        <f t="shared" ref="B1319:M1319" si="59">B1249*100</f>
        <v>#VALUE!</v>
      </c>
      <c r="C1319" s="460" t="e">
        <f t="shared" si="59"/>
        <v>#VALUE!</v>
      </c>
      <c r="D1319" s="460" t="e">
        <f t="shared" si="59"/>
        <v>#VALUE!</v>
      </c>
      <c r="E1319" s="460" t="e">
        <f t="shared" si="59"/>
        <v>#VALUE!</v>
      </c>
      <c r="F1319" s="460" t="e">
        <f t="shared" si="59"/>
        <v>#VALUE!</v>
      </c>
      <c r="G1319" s="460" t="e">
        <f t="shared" si="59"/>
        <v>#VALUE!</v>
      </c>
      <c r="H1319" s="460" t="e">
        <f t="shared" si="59"/>
        <v>#VALUE!</v>
      </c>
      <c r="I1319" s="460" t="e">
        <f t="shared" si="59"/>
        <v>#VALUE!</v>
      </c>
      <c r="J1319" s="460" t="e">
        <f t="shared" si="59"/>
        <v>#VALUE!</v>
      </c>
      <c r="K1319" s="460" t="e">
        <f t="shared" si="59"/>
        <v>#VALUE!</v>
      </c>
      <c r="L1319" s="460" t="e">
        <f t="shared" si="59"/>
        <v>#VALUE!</v>
      </c>
      <c r="M1319" s="460">
        <f t="shared" si="59"/>
        <v>121.60266993307415</v>
      </c>
    </row>
    <row r="1320" spans="1:13">
      <c r="A1320" s="92" t="s">
        <v>3</v>
      </c>
      <c r="B1320" s="460" t="e">
        <f t="shared" ref="B1320:M1320" si="60">B1250*100</f>
        <v>#VALUE!</v>
      </c>
      <c r="C1320" s="460" t="e">
        <f t="shared" si="60"/>
        <v>#VALUE!</v>
      </c>
      <c r="D1320" s="460" t="e">
        <f t="shared" si="60"/>
        <v>#VALUE!</v>
      </c>
      <c r="E1320" s="460" t="e">
        <f t="shared" si="60"/>
        <v>#VALUE!</v>
      </c>
      <c r="F1320" s="460" t="e">
        <f t="shared" si="60"/>
        <v>#VALUE!</v>
      </c>
      <c r="G1320" s="460" t="e">
        <f t="shared" si="60"/>
        <v>#VALUE!</v>
      </c>
      <c r="H1320" s="460" t="e">
        <f t="shared" si="60"/>
        <v>#VALUE!</v>
      </c>
      <c r="I1320" s="460" t="e">
        <f t="shared" si="60"/>
        <v>#VALUE!</v>
      </c>
      <c r="J1320" s="460" t="e">
        <f t="shared" si="60"/>
        <v>#VALUE!</v>
      </c>
      <c r="K1320" s="460" t="e">
        <f t="shared" si="60"/>
        <v>#VALUE!</v>
      </c>
      <c r="L1320" s="460" t="e">
        <f t="shared" si="60"/>
        <v>#VALUE!</v>
      </c>
      <c r="M1320" s="460" t="e">
        <f t="shared" si="60"/>
        <v>#VALUE!</v>
      </c>
    </row>
    <row r="1321" spans="1:13">
      <c r="A1321" s="92" t="s">
        <v>32</v>
      </c>
      <c r="B1321" s="460">
        <f t="shared" ref="B1321:M1321" si="61">B1251*100</f>
        <v>119.55326516785422</v>
      </c>
      <c r="C1321" s="460">
        <f t="shared" si="61"/>
        <v>132.36432579916391</v>
      </c>
      <c r="D1321" s="460">
        <f t="shared" si="61"/>
        <v>140.6956178964405</v>
      </c>
      <c r="E1321" s="460">
        <f t="shared" si="61"/>
        <v>136.42930744680507</v>
      </c>
      <c r="F1321" s="460">
        <f t="shared" si="61"/>
        <v>137.96208336143332</v>
      </c>
      <c r="G1321" s="460">
        <f t="shared" si="61"/>
        <v>104.22654569100432</v>
      </c>
      <c r="H1321" s="460">
        <f t="shared" si="61"/>
        <v>89.18959589256869</v>
      </c>
      <c r="I1321" s="460">
        <f t="shared" si="61"/>
        <v>94.873038176715539</v>
      </c>
      <c r="J1321" s="460">
        <f t="shared" si="61"/>
        <v>105.62690846228303</v>
      </c>
      <c r="K1321" s="460">
        <f t="shared" si="61"/>
        <v>100.20147000034495</v>
      </c>
      <c r="L1321" s="460">
        <f t="shared" si="61"/>
        <v>88.490960992566798</v>
      </c>
      <c r="M1321" s="460">
        <f t="shared" si="61"/>
        <v>101.10258649517488</v>
      </c>
    </row>
    <row r="1322" spans="1:13">
      <c r="A1322" s="92" t="s">
        <v>1</v>
      </c>
      <c r="B1322" s="460" t="e">
        <f t="shared" ref="B1322:M1322" si="62">B1252*100</f>
        <v>#VALUE!</v>
      </c>
      <c r="C1322" s="460" t="e">
        <f t="shared" si="62"/>
        <v>#VALUE!</v>
      </c>
      <c r="D1322" s="460" t="e">
        <f t="shared" si="62"/>
        <v>#VALUE!</v>
      </c>
      <c r="E1322" s="460" t="e">
        <f t="shared" si="62"/>
        <v>#VALUE!</v>
      </c>
      <c r="F1322" s="460" t="e">
        <f t="shared" si="62"/>
        <v>#VALUE!</v>
      </c>
      <c r="G1322" s="460" t="e">
        <f t="shared" si="62"/>
        <v>#VALUE!</v>
      </c>
      <c r="H1322" s="460" t="e">
        <f t="shared" si="62"/>
        <v>#VALUE!</v>
      </c>
      <c r="I1322" s="460" t="e">
        <f t="shared" si="62"/>
        <v>#VALUE!</v>
      </c>
      <c r="J1322" s="460" t="e">
        <f t="shared" si="62"/>
        <v>#VALUE!</v>
      </c>
      <c r="K1322" s="460" t="e">
        <f t="shared" si="62"/>
        <v>#VALUE!</v>
      </c>
      <c r="L1322" s="460" t="e">
        <f t="shared" si="62"/>
        <v>#VALUE!</v>
      </c>
      <c r="M1322" s="460" t="e">
        <f t="shared" si="62"/>
        <v>#VALUE!</v>
      </c>
    </row>
    <row r="1323" spans="1:13">
      <c r="A1323" s="92" t="s">
        <v>0</v>
      </c>
      <c r="B1323" s="460">
        <f t="shared" ref="B1323:M1323" si="63">B1253*100</f>
        <v>124.81694937401751</v>
      </c>
      <c r="C1323" s="460">
        <f t="shared" si="63"/>
        <v>144.73056375843737</v>
      </c>
      <c r="D1323" s="460">
        <f t="shared" si="63"/>
        <v>147.54307965115916</v>
      </c>
      <c r="E1323" s="460">
        <f t="shared" si="63"/>
        <v>152.56843251876055</v>
      </c>
      <c r="F1323" s="460">
        <f t="shared" si="63"/>
        <v>150.82793183825135</v>
      </c>
      <c r="G1323" s="460">
        <f t="shared" si="63"/>
        <v>142.7885362527619</v>
      </c>
      <c r="H1323" s="460">
        <f t="shared" si="63"/>
        <v>133.70964018408</v>
      </c>
      <c r="I1323" s="460">
        <f t="shared" si="63"/>
        <v>136.1570529811286</v>
      </c>
      <c r="J1323" s="460">
        <f t="shared" si="63"/>
        <v>141.39386188930115</v>
      </c>
      <c r="K1323" s="460">
        <f t="shared" si="63"/>
        <v>59.495838110490894</v>
      </c>
      <c r="L1323" s="460">
        <f t="shared" si="63"/>
        <v>85.933201601916011</v>
      </c>
      <c r="M1323" s="460">
        <f t="shared" si="63"/>
        <v>114.57604154905725</v>
      </c>
    </row>
    <row r="1328" spans="1:13">
      <c r="A1328" s="200" t="s">
        <v>2686</v>
      </c>
    </row>
    <row r="1330" spans="1:13">
      <c r="A1330" s="215" t="s">
        <v>14</v>
      </c>
      <c r="B1330" s="3">
        <v>2010</v>
      </c>
      <c r="C1330" s="3">
        <v>2011</v>
      </c>
      <c r="D1330" s="3">
        <v>2012</v>
      </c>
      <c r="E1330" s="214">
        <v>2013</v>
      </c>
      <c r="F1330" s="3">
        <v>2014</v>
      </c>
      <c r="G1330" s="3">
        <v>2015</v>
      </c>
      <c r="H1330" s="3">
        <v>2016</v>
      </c>
      <c r="I1330" s="214">
        <v>2017</v>
      </c>
      <c r="J1330" s="3">
        <v>2018</v>
      </c>
      <c r="K1330" s="214">
        <v>2019</v>
      </c>
      <c r="L1330" s="3">
        <v>2020</v>
      </c>
      <c r="M1330" s="214">
        <v>2021</v>
      </c>
    </row>
    <row r="1331" spans="1:13">
      <c r="A1331" s="92" t="s">
        <v>100</v>
      </c>
      <c r="B1331" s="460" t="e">
        <f>B1261*100</f>
        <v>#VALUE!</v>
      </c>
      <c r="C1331" s="460">
        <f t="shared" ref="C1331:M1331" si="64">C1261*100</f>
        <v>42.641239652816076</v>
      </c>
      <c r="D1331" s="460">
        <f t="shared" si="64"/>
        <v>41.926861449651277</v>
      </c>
      <c r="E1331" s="460">
        <f t="shared" si="64"/>
        <v>41.447583893756587</v>
      </c>
      <c r="F1331" s="460">
        <f t="shared" si="64"/>
        <v>40.678524059524214</v>
      </c>
      <c r="G1331" s="460">
        <f t="shared" si="64"/>
        <v>62.452624535814735</v>
      </c>
      <c r="H1331" s="460">
        <f t="shared" si="64"/>
        <v>83.296381775584592</v>
      </c>
      <c r="I1331" s="460">
        <f t="shared" si="64"/>
        <v>82.151668445276684</v>
      </c>
      <c r="J1331" s="460">
        <f t="shared" si="64"/>
        <v>53.92595072393668</v>
      </c>
      <c r="K1331" s="460">
        <f t="shared" si="64"/>
        <v>37.025525247528314</v>
      </c>
      <c r="L1331" s="460">
        <f t="shared" si="64"/>
        <v>23.380537342139164</v>
      </c>
      <c r="M1331" s="460">
        <f t="shared" si="64"/>
        <v>20.357448160956373</v>
      </c>
    </row>
    <row r="1332" spans="1:13">
      <c r="A1332" s="92" t="s">
        <v>12</v>
      </c>
      <c r="B1332" s="460">
        <f t="shared" ref="B1332:M1332" si="65">B1262*100</f>
        <v>91.605301914580266</v>
      </c>
      <c r="C1332" s="460">
        <f t="shared" si="65"/>
        <v>107.92263051905783</v>
      </c>
      <c r="D1332" s="460">
        <f t="shared" si="65"/>
        <v>116.5486908370443</v>
      </c>
      <c r="E1332" s="460">
        <f t="shared" si="65"/>
        <v>116.68159198731843</v>
      </c>
      <c r="F1332" s="460">
        <f t="shared" si="65"/>
        <v>108.62194498612587</v>
      </c>
      <c r="G1332" s="460">
        <f t="shared" si="65"/>
        <v>80.067115115641613</v>
      </c>
      <c r="H1332" s="460">
        <f t="shared" si="65"/>
        <v>66.323250114625083</v>
      </c>
      <c r="I1332" s="460">
        <f t="shared" si="65"/>
        <v>72.481901875164439</v>
      </c>
      <c r="J1332" s="460">
        <f t="shared" si="65"/>
        <v>83.228532483346314</v>
      </c>
      <c r="K1332" s="460">
        <f t="shared" si="65"/>
        <v>88.555070853402711</v>
      </c>
      <c r="L1332" s="460">
        <f t="shared" si="65"/>
        <v>75.615030158292754</v>
      </c>
      <c r="M1332" s="460">
        <f t="shared" si="65"/>
        <v>87.412527394612724</v>
      </c>
    </row>
    <row r="1333" spans="1:13">
      <c r="A1333" s="92" t="s">
        <v>483</v>
      </c>
      <c r="B1333" s="460" t="e">
        <f t="shared" ref="B1333:M1333" si="66">B1263*100</f>
        <v>#VALUE!</v>
      </c>
      <c r="C1333" s="460" t="e">
        <f t="shared" si="66"/>
        <v>#VALUE!</v>
      </c>
      <c r="D1333" s="460" t="e">
        <f t="shared" si="66"/>
        <v>#VALUE!</v>
      </c>
      <c r="E1333" s="460" t="e">
        <f t="shared" si="66"/>
        <v>#VALUE!</v>
      </c>
      <c r="F1333" s="460" t="e">
        <f t="shared" si="66"/>
        <v>#VALUE!</v>
      </c>
      <c r="G1333" s="460" t="e">
        <f t="shared" si="66"/>
        <v>#VALUE!</v>
      </c>
      <c r="H1333" s="460" t="e">
        <f t="shared" si="66"/>
        <v>#VALUE!</v>
      </c>
      <c r="I1333" s="460" t="e">
        <f t="shared" si="66"/>
        <v>#VALUE!</v>
      </c>
      <c r="J1333" s="460" t="e">
        <f t="shared" si="66"/>
        <v>#VALUE!</v>
      </c>
      <c r="K1333" s="460" t="e">
        <f t="shared" si="66"/>
        <v>#VALUE!</v>
      </c>
      <c r="L1333" s="460" t="e">
        <f t="shared" si="66"/>
        <v>#VALUE!</v>
      </c>
      <c r="M1333" s="460" t="e">
        <f t="shared" si="66"/>
        <v>#VALUE!</v>
      </c>
    </row>
    <row r="1334" spans="1:13">
      <c r="A1334" s="28" t="s">
        <v>89</v>
      </c>
      <c r="B1334" s="460" t="e">
        <f t="shared" ref="B1334:M1334" si="67">B1264*100</f>
        <v>#VALUE!</v>
      </c>
      <c r="C1334" s="460">
        <f t="shared" si="67"/>
        <v>152.14575055347697</v>
      </c>
      <c r="D1334" s="460">
        <f t="shared" si="67"/>
        <v>164.4256384407642</v>
      </c>
      <c r="E1334" s="460">
        <f t="shared" si="67"/>
        <v>165.82026400834744</v>
      </c>
      <c r="F1334" s="460">
        <f t="shared" si="67"/>
        <v>168.96699559388836</v>
      </c>
      <c r="G1334" s="460">
        <f t="shared" si="67"/>
        <v>156.3581484115451</v>
      </c>
      <c r="H1334" s="460">
        <f t="shared" si="67"/>
        <v>136.26299610160004</v>
      </c>
      <c r="I1334" s="460">
        <f t="shared" si="67"/>
        <v>100.24113260169172</v>
      </c>
      <c r="J1334" s="460">
        <f t="shared" si="67"/>
        <v>107.03491597684582</v>
      </c>
      <c r="K1334" s="460">
        <f t="shared" si="67"/>
        <v>105.39559972476596</v>
      </c>
      <c r="L1334" s="460">
        <f t="shared" si="67"/>
        <v>97.666508683167081</v>
      </c>
      <c r="M1334" s="460">
        <f t="shared" si="67"/>
        <v>106.48147254926383</v>
      </c>
    </row>
    <row r="1335" spans="1:13">
      <c r="A1335" s="92" t="s">
        <v>482</v>
      </c>
      <c r="B1335" s="460">
        <f t="shared" ref="B1335:M1335" si="68">B1265*100</f>
        <v>102.52559726962455</v>
      </c>
      <c r="C1335" s="460">
        <f t="shared" si="68"/>
        <v>131.80547330147232</v>
      </c>
      <c r="D1335" s="460">
        <f t="shared" si="68"/>
        <v>137.77439024390245</v>
      </c>
      <c r="E1335" s="460">
        <f t="shared" si="68"/>
        <v>119.56597222222223</v>
      </c>
      <c r="F1335" s="460">
        <f t="shared" si="68"/>
        <v>116.22274143302181</v>
      </c>
      <c r="G1335" s="460">
        <f t="shared" si="68"/>
        <v>88.078431372549034</v>
      </c>
      <c r="H1335" s="460">
        <f t="shared" si="68"/>
        <v>74.932065217391298</v>
      </c>
      <c r="I1335" s="460">
        <f t="shared" si="68"/>
        <v>87.563832982877742</v>
      </c>
      <c r="J1335" s="460">
        <f t="shared" si="68"/>
        <v>91.344123856439126</v>
      </c>
      <c r="K1335" s="460">
        <f t="shared" si="68"/>
        <v>89.688581314878903</v>
      </c>
      <c r="L1335" s="460">
        <f t="shared" si="68"/>
        <v>77.730582524271838</v>
      </c>
      <c r="M1335" s="460">
        <f t="shared" si="68"/>
        <v>105.81473968897906</v>
      </c>
    </row>
    <row r="1336" spans="1:13">
      <c r="A1336" s="92" t="s">
        <v>11</v>
      </c>
      <c r="B1336" s="460">
        <f t="shared" ref="B1336:M1336" si="69">B1266*100</f>
        <v>98.03318852063353</v>
      </c>
      <c r="C1336" s="460">
        <f t="shared" si="69"/>
        <v>129.88792029887918</v>
      </c>
      <c r="D1336" s="460">
        <f t="shared" si="69"/>
        <v>134.95657036682934</v>
      </c>
      <c r="E1336" s="460">
        <f t="shared" si="69"/>
        <v>127.02018087422542</v>
      </c>
      <c r="F1336" s="460">
        <f t="shared" si="69"/>
        <v>117.13236748500604</v>
      </c>
      <c r="G1336" s="460">
        <f t="shared" si="69"/>
        <v>78.224126317768153</v>
      </c>
      <c r="H1336" s="460">
        <f t="shared" si="69"/>
        <v>63.790540418048977</v>
      </c>
      <c r="I1336" s="460">
        <f t="shared" si="69"/>
        <v>76.102072295508776</v>
      </c>
      <c r="J1336" s="460">
        <f t="shared" si="69"/>
        <v>92.72216841609297</v>
      </c>
      <c r="K1336" s="460">
        <f t="shared" si="69"/>
        <v>93.75</v>
      </c>
      <c r="L1336" s="460">
        <f t="shared" si="69"/>
        <v>70.277575757575761</v>
      </c>
      <c r="M1336" s="460">
        <f t="shared" si="69"/>
        <v>90.359168241965975</v>
      </c>
    </row>
    <row r="1337" spans="1:13">
      <c r="A1337" s="92" t="s">
        <v>10</v>
      </c>
      <c r="B1337" s="460">
        <f t="shared" ref="B1337:M1337" si="70">B1267*100</f>
        <v>118.21206248953324</v>
      </c>
      <c r="C1337" s="460">
        <f t="shared" si="70"/>
        <v>122.66125983875213</v>
      </c>
      <c r="D1337" s="460">
        <f t="shared" si="70"/>
        <v>121.86387877653418</v>
      </c>
      <c r="E1337" s="460">
        <f t="shared" si="70"/>
        <v>124.11499627313167</v>
      </c>
      <c r="F1337" s="460">
        <f t="shared" si="70"/>
        <v>119.69910926333334</v>
      </c>
      <c r="G1337" s="460">
        <f t="shared" si="70"/>
        <v>103.57791444118747</v>
      </c>
      <c r="H1337" s="460">
        <f t="shared" si="70"/>
        <v>111.32392095319248</v>
      </c>
      <c r="I1337" s="460">
        <f t="shared" si="70"/>
        <v>121.14544578997182</v>
      </c>
      <c r="J1337" s="460">
        <f t="shared" si="70"/>
        <v>120.99260836000967</v>
      </c>
      <c r="K1337" s="460">
        <f t="shared" si="70"/>
        <v>114.59232940224211</v>
      </c>
      <c r="L1337" s="460">
        <f t="shared" si="70"/>
        <v>108.32505080031234</v>
      </c>
      <c r="M1337" s="460">
        <f t="shared" si="70"/>
        <v>107.05017525669211</v>
      </c>
    </row>
    <row r="1338" spans="1:13">
      <c r="A1338" s="92" t="s">
        <v>9</v>
      </c>
      <c r="B1338" s="460" t="e">
        <f t="shared" ref="B1338:M1338" si="71">B1268*100</f>
        <v>#VALUE!</v>
      </c>
      <c r="C1338" s="460">
        <f t="shared" si="71"/>
        <v>176.78381256656019</v>
      </c>
      <c r="D1338" s="460">
        <f t="shared" si="71"/>
        <v>185.63720161081611</v>
      </c>
      <c r="E1338" s="460">
        <f t="shared" si="71"/>
        <v>186.14621062077629</v>
      </c>
      <c r="F1338" s="460">
        <f t="shared" si="71"/>
        <v>198.05604282710081</v>
      </c>
      <c r="G1338" s="460">
        <f t="shared" si="71"/>
        <v>146.39515950212089</v>
      </c>
      <c r="H1338" s="460">
        <f t="shared" si="71"/>
        <v>104.90290337622457</v>
      </c>
      <c r="I1338" s="460">
        <f t="shared" si="71"/>
        <v>111.71146399530481</v>
      </c>
      <c r="J1338" s="460">
        <f t="shared" si="71"/>
        <v>118.99308032894893</v>
      </c>
      <c r="K1338" s="460">
        <f t="shared" si="71"/>
        <v>118.34825361883208</v>
      </c>
      <c r="L1338" s="460">
        <f t="shared" si="71"/>
        <v>99.84067740454266</v>
      </c>
      <c r="M1338" s="460">
        <f t="shared" si="71"/>
        <v>119.12989923882107</v>
      </c>
    </row>
    <row r="1339" spans="1:13">
      <c r="A1339" s="92" t="s">
        <v>8</v>
      </c>
      <c r="B1339" s="460">
        <f t="shared" ref="B1339:M1339" si="72">B1269*100</f>
        <v>114.62054779690376</v>
      </c>
      <c r="C1339" s="460">
        <f t="shared" si="72"/>
        <v>142.9233312257563</v>
      </c>
      <c r="D1339" s="460">
        <f t="shared" si="72"/>
        <v>137.10495456373974</v>
      </c>
      <c r="E1339" s="460">
        <f t="shared" si="72"/>
        <v>141.66039884771658</v>
      </c>
      <c r="F1339" s="460">
        <f t="shared" si="72"/>
        <v>139.89028447768652</v>
      </c>
      <c r="G1339" s="460">
        <f t="shared" si="72"/>
        <v>104.61385888194461</v>
      </c>
      <c r="H1339" s="460">
        <f t="shared" si="72"/>
        <v>83.762678117319794</v>
      </c>
      <c r="I1339" s="460">
        <f t="shared" si="72"/>
        <v>96.692202972181434</v>
      </c>
      <c r="J1339" s="460">
        <f t="shared" si="72"/>
        <v>116.24126318043562</v>
      </c>
      <c r="K1339" s="460">
        <f t="shared" si="72"/>
        <v>102.59061807141572</v>
      </c>
      <c r="L1339" s="460">
        <f t="shared" si="72"/>
        <v>88.952294460898258</v>
      </c>
      <c r="M1339" s="460">
        <f t="shared" si="72"/>
        <v>86.826931379540824</v>
      </c>
    </row>
    <row r="1340" spans="1:13">
      <c r="A1340" s="92" t="s">
        <v>6</v>
      </c>
      <c r="B1340" s="460">
        <f t="shared" ref="B1340:M1340" si="73">B1270*100</f>
        <v>95.558137588620482</v>
      </c>
      <c r="C1340" s="460">
        <f t="shared" si="73"/>
        <v>128.2430938664692</v>
      </c>
      <c r="D1340" s="460">
        <f t="shared" si="73"/>
        <v>132.61674623735999</v>
      </c>
      <c r="E1340" s="460">
        <f t="shared" si="73"/>
        <v>124.63312940701728</v>
      </c>
      <c r="F1340" s="460">
        <f t="shared" si="73"/>
        <v>121.38536056253473</v>
      </c>
      <c r="G1340" s="460">
        <f t="shared" si="73"/>
        <v>97.349283418751725</v>
      </c>
      <c r="H1340" s="460">
        <f t="shared" si="73"/>
        <v>74.29833602627609</v>
      </c>
      <c r="I1340" s="460">
        <f t="shared" si="73"/>
        <v>89.103506323992065</v>
      </c>
      <c r="J1340" s="460">
        <f t="shared" si="73"/>
        <v>109.01493364330864</v>
      </c>
      <c r="K1340" s="460">
        <f t="shared" si="73"/>
        <v>101.84614682676869</v>
      </c>
      <c r="L1340" s="460">
        <f t="shared" si="73"/>
        <v>83.310461904725898</v>
      </c>
      <c r="M1340" s="460">
        <f t="shared" si="73"/>
        <v>89.96656728697603</v>
      </c>
    </row>
    <row r="1341" spans="1:13">
      <c r="A1341" s="92" t="s">
        <v>5</v>
      </c>
      <c r="B1341" s="460" t="e">
        <f t="shared" ref="B1341:M1341" si="74">B1271*100</f>
        <v>#VALUE!</v>
      </c>
      <c r="C1341" s="460" t="e">
        <f t="shared" si="74"/>
        <v>#VALUE!</v>
      </c>
      <c r="D1341" s="460" t="e">
        <f t="shared" si="74"/>
        <v>#VALUE!</v>
      </c>
      <c r="E1341" s="460">
        <f t="shared" si="74"/>
        <v>122.04594538814723</v>
      </c>
      <c r="F1341" s="460">
        <f t="shared" si="74"/>
        <v>116.04308525067104</v>
      </c>
      <c r="G1341" s="460">
        <f t="shared" si="74"/>
        <v>84.116571758713107</v>
      </c>
      <c r="H1341" s="460">
        <f t="shared" si="74"/>
        <v>71.242235356238808</v>
      </c>
      <c r="I1341" s="460">
        <f t="shared" si="74"/>
        <v>83.845681006141902</v>
      </c>
      <c r="J1341" s="460">
        <f t="shared" si="74"/>
        <v>101.24298442200075</v>
      </c>
      <c r="K1341" s="460">
        <f t="shared" si="74"/>
        <v>95.258975448909439</v>
      </c>
      <c r="L1341" s="460">
        <f t="shared" si="74"/>
        <v>76.514570393573166</v>
      </c>
      <c r="M1341" s="460">
        <f t="shared" si="74"/>
        <v>93.969858596931061</v>
      </c>
    </row>
    <row r="1342" spans="1:13">
      <c r="A1342" s="92" t="s">
        <v>4</v>
      </c>
      <c r="B1342" s="460" t="e">
        <f t="shared" ref="B1342:M1342" si="75">B1272*100</f>
        <v>#VALUE!</v>
      </c>
      <c r="C1342" s="460" t="e">
        <f t="shared" si="75"/>
        <v>#VALUE!</v>
      </c>
      <c r="D1342" s="460" t="e">
        <f t="shared" si="75"/>
        <v>#VALUE!</v>
      </c>
      <c r="E1342" s="460" t="e">
        <f t="shared" si="75"/>
        <v>#VALUE!</v>
      </c>
      <c r="F1342" s="460" t="e">
        <f t="shared" si="75"/>
        <v>#VALUE!</v>
      </c>
      <c r="G1342" s="460" t="e">
        <f t="shared" si="75"/>
        <v>#VALUE!</v>
      </c>
      <c r="H1342" s="460" t="e">
        <f t="shared" si="75"/>
        <v>#VALUE!</v>
      </c>
      <c r="I1342" s="460" t="e">
        <f t="shared" si="75"/>
        <v>#VALUE!</v>
      </c>
      <c r="J1342" s="460" t="e">
        <f t="shared" si="75"/>
        <v>#VALUE!</v>
      </c>
      <c r="K1342" s="460" t="e">
        <f t="shared" si="75"/>
        <v>#VALUE!</v>
      </c>
      <c r="L1342" s="460" t="e">
        <f t="shared" si="75"/>
        <v>#VALUE!</v>
      </c>
      <c r="M1342" s="460">
        <f t="shared" si="75"/>
        <v>122.66780280840035</v>
      </c>
    </row>
    <row r="1343" spans="1:13">
      <c r="A1343" s="92" t="s">
        <v>3</v>
      </c>
      <c r="B1343" s="460" t="e">
        <f t="shared" ref="B1343:M1343" si="76">B1273*100</f>
        <v>#VALUE!</v>
      </c>
      <c r="C1343" s="460" t="e">
        <f t="shared" si="76"/>
        <v>#VALUE!</v>
      </c>
      <c r="D1343" s="460" t="e">
        <f t="shared" si="76"/>
        <v>#VALUE!</v>
      </c>
      <c r="E1343" s="460" t="e">
        <f t="shared" si="76"/>
        <v>#VALUE!</v>
      </c>
      <c r="F1343" s="460" t="e">
        <f t="shared" si="76"/>
        <v>#VALUE!</v>
      </c>
      <c r="G1343" s="460" t="e">
        <f t="shared" si="76"/>
        <v>#VALUE!</v>
      </c>
      <c r="H1343" s="460" t="e">
        <f t="shared" si="76"/>
        <v>#VALUE!</v>
      </c>
      <c r="I1343" s="460" t="e">
        <f t="shared" si="76"/>
        <v>#VALUE!</v>
      </c>
      <c r="J1343" s="460" t="e">
        <f t="shared" si="76"/>
        <v>#VALUE!</v>
      </c>
      <c r="K1343" s="460" t="e">
        <f t="shared" si="76"/>
        <v>#VALUE!</v>
      </c>
      <c r="L1343" s="460" t="e">
        <f t="shared" si="76"/>
        <v>#VALUE!</v>
      </c>
      <c r="M1343" s="460" t="e">
        <f t="shared" si="76"/>
        <v>#VALUE!</v>
      </c>
    </row>
    <row r="1344" spans="1:13">
      <c r="A1344" s="92" t="s">
        <v>32</v>
      </c>
      <c r="B1344" s="460">
        <f t="shared" ref="B1344:M1344" si="77">B1274*100</f>
        <v>115.39812410485946</v>
      </c>
      <c r="C1344" s="460">
        <f t="shared" si="77"/>
        <v>130.45344539928104</v>
      </c>
      <c r="D1344" s="460">
        <f t="shared" si="77"/>
        <v>135.72793389971548</v>
      </c>
      <c r="E1344" s="460">
        <f t="shared" si="77"/>
        <v>131.4211785201978</v>
      </c>
      <c r="F1344" s="460">
        <f t="shared" si="77"/>
        <v>132.16656854029526</v>
      </c>
      <c r="G1344" s="460">
        <f t="shared" si="77"/>
        <v>96.530625214470717</v>
      </c>
      <c r="H1344" s="460">
        <f t="shared" si="77"/>
        <v>81.609390123464635</v>
      </c>
      <c r="I1344" s="460">
        <f t="shared" si="77"/>
        <v>88.687368022550501</v>
      </c>
      <c r="J1344" s="460">
        <f t="shared" si="77"/>
        <v>101.99656903041058</v>
      </c>
      <c r="K1344" s="460">
        <f t="shared" si="77"/>
        <v>98.693094847070029</v>
      </c>
      <c r="L1344" s="460">
        <f t="shared" si="77"/>
        <v>85.817628169556301</v>
      </c>
      <c r="M1344" s="460">
        <f t="shared" si="77"/>
        <v>94.841499245076704</v>
      </c>
    </row>
    <row r="1345" spans="1:13">
      <c r="A1345" s="92" t="s">
        <v>1</v>
      </c>
      <c r="B1345" s="460" t="e">
        <f t="shared" ref="B1345:M1345" si="78">B1275*100</f>
        <v>#VALUE!</v>
      </c>
      <c r="C1345" s="460" t="e">
        <f t="shared" si="78"/>
        <v>#VALUE!</v>
      </c>
      <c r="D1345" s="460" t="e">
        <f t="shared" si="78"/>
        <v>#VALUE!</v>
      </c>
      <c r="E1345" s="460" t="e">
        <f t="shared" si="78"/>
        <v>#VALUE!</v>
      </c>
      <c r="F1345" s="460" t="e">
        <f t="shared" si="78"/>
        <v>#VALUE!</v>
      </c>
      <c r="G1345" s="460" t="e">
        <f t="shared" si="78"/>
        <v>#VALUE!</v>
      </c>
      <c r="H1345" s="460" t="e">
        <f t="shared" si="78"/>
        <v>#VALUE!</v>
      </c>
      <c r="I1345" s="460" t="e">
        <f t="shared" si="78"/>
        <v>#VALUE!</v>
      </c>
      <c r="J1345" s="460" t="e">
        <f t="shared" si="78"/>
        <v>#VALUE!</v>
      </c>
      <c r="K1345" s="460" t="e">
        <f t="shared" si="78"/>
        <v>#VALUE!</v>
      </c>
      <c r="L1345" s="460" t="e">
        <f t="shared" si="78"/>
        <v>#VALUE!</v>
      </c>
      <c r="M1345" s="460" t="e">
        <f t="shared" si="78"/>
        <v>#VALUE!</v>
      </c>
    </row>
    <row r="1346" spans="1:13">
      <c r="A1346" s="92" t="s">
        <v>0</v>
      </c>
      <c r="B1346" s="460">
        <f t="shared" ref="B1346:M1346" si="79">B1276*100</f>
        <v>108.30322447696983</v>
      </c>
      <c r="C1346" s="460">
        <f t="shared" si="79"/>
        <v>133.47412510876256</v>
      </c>
      <c r="D1346" s="460">
        <f t="shared" si="79"/>
        <v>135.72346803715359</v>
      </c>
      <c r="E1346" s="460">
        <f t="shared" si="79"/>
        <v>137.66223477727101</v>
      </c>
      <c r="F1346" s="460">
        <f t="shared" si="79"/>
        <v>139.90574298420057</v>
      </c>
      <c r="G1346" s="460">
        <f t="shared" si="79"/>
        <v>127.88845245148353</v>
      </c>
      <c r="H1346" s="460">
        <f t="shared" si="79"/>
        <v>115.27450273910631</v>
      </c>
      <c r="I1346" s="460">
        <f t="shared" si="79"/>
        <v>122.40282788247963</v>
      </c>
      <c r="J1346" s="460">
        <f t="shared" si="79"/>
        <v>130.01386641708004</v>
      </c>
      <c r="K1346" s="460">
        <f t="shared" si="79"/>
        <v>60.951736886059813</v>
      </c>
      <c r="L1346" s="460">
        <f t="shared" si="79"/>
        <v>81.349855974185914</v>
      </c>
      <c r="M1346" s="460">
        <f t="shared" si="79"/>
        <v>492.107937224794</v>
      </c>
    </row>
    <row r="1350" spans="1:13">
      <c r="A1350" s="200" t="s">
        <v>2687</v>
      </c>
    </row>
    <row r="1352" spans="1:13">
      <c r="A1352" s="215" t="s">
        <v>14</v>
      </c>
      <c r="B1352" s="3">
        <v>2010</v>
      </c>
      <c r="C1352" s="3">
        <v>2011</v>
      </c>
      <c r="D1352" s="3">
        <v>2012</v>
      </c>
      <c r="E1352" s="214">
        <v>2013</v>
      </c>
      <c r="F1352" s="3">
        <v>2014</v>
      </c>
      <c r="G1352" s="3">
        <v>2015</v>
      </c>
      <c r="H1352" s="3">
        <v>2016</v>
      </c>
      <c r="I1352" s="214">
        <v>2017</v>
      </c>
      <c r="J1352" s="3">
        <v>2018</v>
      </c>
      <c r="K1352" s="214">
        <v>2019</v>
      </c>
      <c r="L1352" s="3">
        <v>2020</v>
      </c>
      <c r="M1352" s="214">
        <v>2021</v>
      </c>
    </row>
    <row r="1353" spans="1:13">
      <c r="A1353" s="92" t="s">
        <v>100</v>
      </c>
      <c r="B1353" s="460" t="e">
        <f>B1283*100</f>
        <v>#VALUE!</v>
      </c>
      <c r="C1353" s="460">
        <f t="shared" ref="C1353:M1353" si="80">C1283*100</f>
        <v>108.06890541832476</v>
      </c>
      <c r="D1353" s="460">
        <f t="shared" si="80"/>
        <v>111.54330751114432</v>
      </c>
      <c r="E1353" s="460">
        <f t="shared" si="80"/>
        <v>112.42227271005957</v>
      </c>
      <c r="F1353" s="460">
        <f t="shared" si="80"/>
        <v>116.33972418758619</v>
      </c>
      <c r="G1353" s="460">
        <f t="shared" si="80"/>
        <v>72.816256549603466</v>
      </c>
      <c r="H1353" s="460">
        <f t="shared" si="80"/>
        <v>73.833303998068189</v>
      </c>
      <c r="I1353" s="460">
        <f t="shared" si="80"/>
        <v>76.660911799520846</v>
      </c>
      <c r="J1353" s="460">
        <f t="shared" si="80"/>
        <v>56.814540419780045</v>
      </c>
      <c r="K1353" s="460">
        <f t="shared" si="80"/>
        <v>41.694675223942369</v>
      </c>
      <c r="L1353" s="460">
        <f t="shared" si="80"/>
        <v>27.750797756104127</v>
      </c>
      <c r="M1353" s="460">
        <f t="shared" si="80"/>
        <v>12.264125314630395</v>
      </c>
    </row>
    <row r="1354" spans="1:13">
      <c r="A1354" s="92" t="s">
        <v>12</v>
      </c>
      <c r="B1354" s="460">
        <f t="shared" ref="B1354:M1354" si="81">B1284*100</f>
        <v>78.203240058910154</v>
      </c>
      <c r="C1354" s="460">
        <f t="shared" si="81"/>
        <v>88.4731591653523</v>
      </c>
      <c r="D1354" s="460">
        <f t="shared" si="81"/>
        <v>98.305145762326788</v>
      </c>
      <c r="E1354" s="460">
        <f t="shared" si="81"/>
        <v>100.01279313198721</v>
      </c>
      <c r="F1354" s="460">
        <f t="shared" si="81"/>
        <v>93.693390495724998</v>
      </c>
      <c r="G1354" s="460">
        <f t="shared" si="81"/>
        <v>77.401502158647375</v>
      </c>
      <c r="H1354" s="460">
        <f t="shared" si="81"/>
        <v>62.653914008698386</v>
      </c>
      <c r="I1354" s="460">
        <f t="shared" si="81"/>
        <v>73.351684697666414</v>
      </c>
      <c r="J1354" s="460">
        <f t="shared" si="81"/>
        <v>85.875376272569341</v>
      </c>
      <c r="K1354" s="460">
        <f t="shared" si="81"/>
        <v>106.76786611811096</v>
      </c>
      <c r="L1354" s="460">
        <f t="shared" si="81"/>
        <v>85.660476663487799</v>
      </c>
      <c r="M1354" s="460">
        <f t="shared" si="81"/>
        <v>80.819411156161493</v>
      </c>
    </row>
    <row r="1355" spans="1:13">
      <c r="A1355" s="92" t="s">
        <v>483</v>
      </c>
      <c r="B1355" s="460" t="e">
        <f t="shared" ref="B1355:M1355" si="82">B1285*100</f>
        <v>#VALUE!</v>
      </c>
      <c r="C1355" s="460" t="e">
        <f t="shared" si="82"/>
        <v>#VALUE!</v>
      </c>
      <c r="D1355" s="460" t="e">
        <f t="shared" si="82"/>
        <v>#VALUE!</v>
      </c>
      <c r="E1355" s="460" t="e">
        <f t="shared" si="82"/>
        <v>#VALUE!</v>
      </c>
      <c r="F1355" s="460" t="e">
        <f t="shared" si="82"/>
        <v>#VALUE!</v>
      </c>
      <c r="G1355" s="460" t="e">
        <f t="shared" si="82"/>
        <v>#VALUE!</v>
      </c>
      <c r="H1355" s="460" t="e">
        <f t="shared" si="82"/>
        <v>#VALUE!</v>
      </c>
      <c r="I1355" s="460" t="e">
        <f t="shared" si="82"/>
        <v>#VALUE!</v>
      </c>
      <c r="J1355" s="460" t="e">
        <f t="shared" si="82"/>
        <v>#VALUE!</v>
      </c>
      <c r="K1355" s="460" t="e">
        <f t="shared" si="82"/>
        <v>#VALUE!</v>
      </c>
      <c r="L1355" s="460" t="e">
        <f t="shared" si="82"/>
        <v>#VALUE!</v>
      </c>
      <c r="M1355" s="460" t="e">
        <f t="shared" si="82"/>
        <v>#VALUE!</v>
      </c>
    </row>
    <row r="1356" spans="1:13">
      <c r="A1356" s="28" t="s">
        <v>89</v>
      </c>
      <c r="B1356" s="460" t="e">
        <f t="shared" ref="B1356:M1356" si="83">B1286*100</f>
        <v>#VALUE!</v>
      </c>
      <c r="C1356" s="460">
        <f t="shared" si="83"/>
        <v>162.07112783626749</v>
      </c>
      <c r="D1356" s="460">
        <f t="shared" si="83"/>
        <v>174.32163265377903</v>
      </c>
      <c r="E1356" s="460">
        <f t="shared" si="83"/>
        <v>175.78542759008624</v>
      </c>
      <c r="F1356" s="460">
        <f t="shared" si="83"/>
        <v>178.98036163980848</v>
      </c>
      <c r="G1356" s="460">
        <f t="shared" si="83"/>
        <v>166.37155481004851</v>
      </c>
      <c r="H1356" s="460">
        <f t="shared" si="83"/>
        <v>144.44339495230966</v>
      </c>
      <c r="I1356" s="460">
        <f t="shared" si="83"/>
        <v>105.87904256401994</v>
      </c>
      <c r="J1356" s="460">
        <f t="shared" si="83"/>
        <v>112.27243641430016</v>
      </c>
      <c r="K1356" s="460">
        <f t="shared" si="83"/>
        <v>110.55290379267993</v>
      </c>
      <c r="L1356" s="460">
        <f t="shared" si="83"/>
        <v>100.14984844496546</v>
      </c>
      <c r="M1356" s="460">
        <f t="shared" si="83"/>
        <v>105.035636787458</v>
      </c>
    </row>
    <row r="1357" spans="1:13">
      <c r="A1357" s="92" t="s">
        <v>482</v>
      </c>
      <c r="B1357" s="460">
        <f t="shared" ref="B1357:M1357" si="84">B1287*100</f>
        <v>86.143344709897605</v>
      </c>
      <c r="C1357" s="460">
        <f t="shared" si="84"/>
        <v>99.852631288994175</v>
      </c>
      <c r="D1357" s="460">
        <f t="shared" si="84"/>
        <v>101.34146341463418</v>
      </c>
      <c r="E1357" s="460">
        <f t="shared" si="84"/>
        <v>88.854166666666671</v>
      </c>
      <c r="F1357" s="460">
        <f t="shared" si="84"/>
        <v>87.850467289719631</v>
      </c>
      <c r="G1357" s="460">
        <f t="shared" si="84"/>
        <v>61.803921568627452</v>
      </c>
      <c r="H1357" s="460">
        <f t="shared" si="84"/>
        <v>49.184782608695656</v>
      </c>
      <c r="I1357" s="460">
        <f t="shared" si="84"/>
        <v>59.327125262841697</v>
      </c>
      <c r="J1357" s="460">
        <f t="shared" si="84"/>
        <v>65.23574947220267</v>
      </c>
      <c r="K1357" s="460">
        <f t="shared" si="84"/>
        <v>64.152249134948093</v>
      </c>
      <c r="L1357" s="460">
        <f t="shared" si="84"/>
        <v>47.390776699029125</v>
      </c>
      <c r="M1357" s="460">
        <f t="shared" si="84"/>
        <v>70.317782285327937</v>
      </c>
    </row>
    <row r="1358" spans="1:13">
      <c r="A1358" s="92" t="s">
        <v>11</v>
      </c>
      <c r="B1358" s="460">
        <f t="shared" ref="B1358:M1358" si="85">B1288*100</f>
        <v>69.332495423372237</v>
      </c>
      <c r="C1358" s="460">
        <f t="shared" si="85"/>
        <v>88.52666545402559</v>
      </c>
      <c r="D1358" s="460">
        <f t="shared" si="85"/>
        <v>95.42008079419962</v>
      </c>
      <c r="E1358" s="460">
        <f t="shared" si="85"/>
        <v>96.58527649507468</v>
      </c>
      <c r="F1358" s="460">
        <f t="shared" si="85"/>
        <v>91.260842373204397</v>
      </c>
      <c r="G1358" s="460">
        <f t="shared" si="85"/>
        <v>55.992266257090492</v>
      </c>
      <c r="H1358" s="460">
        <f t="shared" si="85"/>
        <v>45.399532518539203</v>
      </c>
      <c r="I1358" s="460">
        <f t="shared" si="85"/>
        <v>56.464774365960736</v>
      </c>
      <c r="J1358" s="460">
        <f t="shared" si="85"/>
        <v>68.991566879955371</v>
      </c>
      <c r="K1358" s="460">
        <f t="shared" si="85"/>
        <v>76.426176968484512</v>
      </c>
      <c r="L1358" s="460">
        <f t="shared" si="85"/>
        <v>58.626490664895137</v>
      </c>
      <c r="M1358" s="460">
        <f t="shared" si="85"/>
        <v>67.686761840624513</v>
      </c>
    </row>
    <row r="1359" spans="1:13">
      <c r="A1359" s="92" t="s">
        <v>10</v>
      </c>
      <c r="B1359" s="460">
        <f t="shared" ref="B1359:M1359" si="86">B1289*100</f>
        <v>83.483193377832023</v>
      </c>
      <c r="C1359" s="460">
        <f t="shared" si="86"/>
        <v>87.670087801143566</v>
      </c>
      <c r="D1359" s="460">
        <f t="shared" si="86"/>
        <v>91.498427160251723</v>
      </c>
      <c r="E1359" s="460">
        <f t="shared" si="86"/>
        <v>98.148501468773603</v>
      </c>
      <c r="F1359" s="460">
        <f t="shared" si="86"/>
        <v>98.302730552690448</v>
      </c>
      <c r="G1359" s="460">
        <f t="shared" si="86"/>
        <v>80.746127227133073</v>
      </c>
      <c r="H1359" s="460">
        <f t="shared" si="86"/>
        <v>91.125188441051492</v>
      </c>
      <c r="I1359" s="460">
        <f t="shared" si="86"/>
        <v>101.97990328310948</v>
      </c>
      <c r="J1359" s="460">
        <f t="shared" si="86"/>
        <v>101.49420404575049</v>
      </c>
      <c r="K1359" s="460">
        <f t="shared" si="86"/>
        <v>95.898534724875276</v>
      </c>
      <c r="L1359" s="460">
        <f t="shared" si="86"/>
        <v>89.830573751758408</v>
      </c>
      <c r="M1359" s="460">
        <f t="shared" si="86"/>
        <v>88.773359370602918</v>
      </c>
    </row>
    <row r="1360" spans="1:13">
      <c r="A1360" s="92" t="s">
        <v>9</v>
      </c>
      <c r="B1360" s="460" t="e">
        <f t="shared" ref="B1360:M1360" si="87">B1290*100</f>
        <v>#VALUE!</v>
      </c>
      <c r="C1360" s="460">
        <f t="shared" si="87"/>
        <v>100.7454739084132</v>
      </c>
      <c r="D1360" s="460">
        <f t="shared" si="87"/>
        <v>137.33780860178848</v>
      </c>
      <c r="E1360" s="460">
        <f t="shared" si="87"/>
        <v>156.80875882927154</v>
      </c>
      <c r="F1360" s="460">
        <f t="shared" si="87"/>
        <v>169.34942282737632</v>
      </c>
      <c r="G1360" s="460">
        <f t="shared" si="87"/>
        <v>126.30435537985478</v>
      </c>
      <c r="H1360" s="460">
        <f t="shared" si="87"/>
        <v>83.41396985837541</v>
      </c>
      <c r="I1360" s="460">
        <f t="shared" si="87"/>
        <v>88.82964782269454</v>
      </c>
      <c r="J1360" s="460">
        <f t="shared" si="87"/>
        <v>95.570204335689979</v>
      </c>
      <c r="K1360" s="460">
        <f t="shared" si="87"/>
        <v>95.300076535149429</v>
      </c>
      <c r="L1360" s="460">
        <f t="shared" si="87"/>
        <v>71.652919116821366</v>
      </c>
      <c r="M1360" s="460">
        <f t="shared" si="87"/>
        <v>91.789831397400107</v>
      </c>
    </row>
    <row r="1361" spans="1:13">
      <c r="A1361" s="92" t="s">
        <v>8</v>
      </c>
      <c r="B1361" s="460" t="e">
        <f t="shared" ref="B1361:M1361" si="88">B1291*100</f>
        <v>#VALUE!</v>
      </c>
      <c r="C1361" s="460" t="e">
        <f t="shared" si="88"/>
        <v>#VALUE!</v>
      </c>
      <c r="D1361" s="460" t="e">
        <f t="shared" si="88"/>
        <v>#VALUE!</v>
      </c>
      <c r="E1361" s="460" t="e">
        <f t="shared" si="88"/>
        <v>#VALUE!</v>
      </c>
      <c r="F1361" s="460" t="e">
        <f t="shared" si="88"/>
        <v>#VALUE!</v>
      </c>
      <c r="G1361" s="460" t="e">
        <f t="shared" si="88"/>
        <v>#VALUE!</v>
      </c>
      <c r="H1361" s="460" t="e">
        <f t="shared" si="88"/>
        <v>#VALUE!</v>
      </c>
      <c r="I1361" s="460" t="e">
        <f t="shared" si="88"/>
        <v>#VALUE!</v>
      </c>
      <c r="J1361" s="460" t="e">
        <f t="shared" si="88"/>
        <v>#VALUE!</v>
      </c>
      <c r="K1361" s="460" t="e">
        <f t="shared" si="88"/>
        <v>#VALUE!</v>
      </c>
      <c r="L1361" s="460" t="e">
        <f t="shared" si="88"/>
        <v>#VALUE!</v>
      </c>
      <c r="M1361" s="460" t="e">
        <f t="shared" si="88"/>
        <v>#VALUE!</v>
      </c>
    </row>
    <row r="1362" spans="1:13">
      <c r="A1362" s="92" t="s">
        <v>6</v>
      </c>
      <c r="B1362" s="460">
        <f t="shared" ref="B1362:M1362" si="89">B1292*100</f>
        <v>74.728384995762909</v>
      </c>
      <c r="C1362" s="460">
        <f t="shared" si="89"/>
        <v>100.19537780333756</v>
      </c>
      <c r="D1362" s="460">
        <f t="shared" si="89"/>
        <v>103.61247995262097</v>
      </c>
      <c r="E1362" s="460">
        <f t="shared" si="89"/>
        <v>97.374939353466544</v>
      </c>
      <c r="F1362" s="460">
        <f t="shared" si="89"/>
        <v>94.837481650444616</v>
      </c>
      <c r="G1362" s="460">
        <f t="shared" si="89"/>
        <v>76.058272901479867</v>
      </c>
      <c r="H1362" s="460">
        <f t="shared" si="89"/>
        <v>53.497904299246414</v>
      </c>
      <c r="I1362" s="460">
        <f t="shared" si="89"/>
        <v>70.725622381171092</v>
      </c>
      <c r="J1362" s="460">
        <f t="shared" si="89"/>
        <v>83.672769723596289</v>
      </c>
      <c r="K1362" s="460">
        <f t="shared" si="89"/>
        <v>77.710690651282448</v>
      </c>
      <c r="L1362" s="460">
        <f t="shared" si="89"/>
        <v>63.01482213562867</v>
      </c>
      <c r="M1362" s="460">
        <f t="shared" si="89"/>
        <v>68.816505996535511</v>
      </c>
    </row>
    <row r="1363" spans="1:13">
      <c r="A1363" s="92" t="s">
        <v>5</v>
      </c>
      <c r="B1363" s="460" t="e">
        <f t="shared" ref="B1363:M1363" si="90">B1293*100</f>
        <v>#VALUE!</v>
      </c>
      <c r="C1363" s="460" t="e">
        <f t="shared" si="90"/>
        <v>#VALUE!</v>
      </c>
      <c r="D1363" s="460" t="e">
        <f t="shared" si="90"/>
        <v>#VALUE!</v>
      </c>
      <c r="E1363" s="460" t="e">
        <f t="shared" si="90"/>
        <v>#VALUE!</v>
      </c>
      <c r="F1363" s="460" t="e">
        <f t="shared" si="90"/>
        <v>#VALUE!</v>
      </c>
      <c r="G1363" s="460" t="e">
        <f t="shared" si="90"/>
        <v>#VALUE!</v>
      </c>
      <c r="H1363" s="460" t="e">
        <f t="shared" si="90"/>
        <v>#VALUE!</v>
      </c>
      <c r="I1363" s="460" t="e">
        <f t="shared" si="90"/>
        <v>#VALUE!</v>
      </c>
      <c r="J1363" s="460" t="e">
        <f t="shared" si="90"/>
        <v>#VALUE!</v>
      </c>
      <c r="K1363" s="460" t="e">
        <f t="shared" si="90"/>
        <v>#VALUE!</v>
      </c>
      <c r="L1363" s="460" t="e">
        <f t="shared" si="90"/>
        <v>#VALUE!</v>
      </c>
      <c r="M1363" s="460" t="e">
        <f t="shared" si="90"/>
        <v>#VALUE!</v>
      </c>
    </row>
    <row r="1364" spans="1:13">
      <c r="A1364" s="92" t="s">
        <v>4</v>
      </c>
      <c r="B1364" s="460" t="e">
        <f t="shared" ref="B1364:M1364" si="91">B1294*100</f>
        <v>#VALUE!</v>
      </c>
      <c r="C1364" s="460" t="e">
        <f t="shared" si="91"/>
        <v>#VALUE!</v>
      </c>
      <c r="D1364" s="460" t="e">
        <f t="shared" si="91"/>
        <v>#VALUE!</v>
      </c>
      <c r="E1364" s="460" t="e">
        <f t="shared" si="91"/>
        <v>#VALUE!</v>
      </c>
      <c r="F1364" s="460" t="e">
        <f t="shared" si="91"/>
        <v>#VALUE!</v>
      </c>
      <c r="G1364" s="460" t="e">
        <f t="shared" si="91"/>
        <v>#VALUE!</v>
      </c>
      <c r="H1364" s="460" t="e">
        <f t="shared" si="91"/>
        <v>#VALUE!</v>
      </c>
      <c r="I1364" s="460" t="e">
        <f t="shared" si="91"/>
        <v>#VALUE!</v>
      </c>
      <c r="J1364" s="460" t="e">
        <f t="shared" si="91"/>
        <v>#VALUE!</v>
      </c>
      <c r="K1364" s="460" t="e">
        <f t="shared" si="91"/>
        <v>#VALUE!</v>
      </c>
      <c r="L1364" s="460" t="e">
        <f t="shared" si="91"/>
        <v>#VALUE!</v>
      </c>
      <c r="M1364" s="460">
        <f t="shared" si="91"/>
        <v>177.52214588769948</v>
      </c>
    </row>
    <row r="1365" spans="1:13">
      <c r="A1365" s="92" t="s">
        <v>3</v>
      </c>
      <c r="B1365" s="460" t="e">
        <f t="shared" ref="B1365:M1365" si="92">B1295*100</f>
        <v>#VALUE!</v>
      </c>
      <c r="C1365" s="460" t="e">
        <f t="shared" si="92"/>
        <v>#VALUE!</v>
      </c>
      <c r="D1365" s="460" t="e">
        <f t="shared" si="92"/>
        <v>#VALUE!</v>
      </c>
      <c r="E1365" s="460" t="e">
        <f t="shared" si="92"/>
        <v>#VALUE!</v>
      </c>
      <c r="F1365" s="460" t="e">
        <f t="shared" si="92"/>
        <v>#VALUE!</v>
      </c>
      <c r="G1365" s="460" t="e">
        <f t="shared" si="92"/>
        <v>#VALUE!</v>
      </c>
      <c r="H1365" s="460" t="e">
        <f t="shared" si="92"/>
        <v>#VALUE!</v>
      </c>
      <c r="I1365" s="460" t="e">
        <f t="shared" si="92"/>
        <v>#VALUE!</v>
      </c>
      <c r="J1365" s="460" t="e">
        <f t="shared" si="92"/>
        <v>#VALUE!</v>
      </c>
      <c r="K1365" s="460" t="e">
        <f t="shared" si="92"/>
        <v>#VALUE!</v>
      </c>
      <c r="L1365" s="460" t="e">
        <f t="shared" si="92"/>
        <v>#VALUE!</v>
      </c>
      <c r="M1365" s="460" t="e">
        <f t="shared" si="92"/>
        <v>#VALUE!</v>
      </c>
    </row>
    <row r="1366" spans="1:13">
      <c r="A1366" s="92" t="s">
        <v>32</v>
      </c>
      <c r="B1366" s="460">
        <f t="shared" ref="B1366:M1366" si="93">B1296*100</f>
        <v>86.176737089009364</v>
      </c>
      <c r="C1366" s="460">
        <f t="shared" si="93"/>
        <v>115.33657933981394</v>
      </c>
      <c r="D1366" s="460">
        <f t="shared" si="93"/>
        <v>134.90372565691044</v>
      </c>
      <c r="E1366" s="460">
        <f t="shared" si="93"/>
        <v>131.28911098332154</v>
      </c>
      <c r="F1366" s="460">
        <f t="shared" si="93"/>
        <v>130.60084957827144</v>
      </c>
      <c r="G1366" s="460">
        <f t="shared" si="93"/>
        <v>93.080766533910591</v>
      </c>
      <c r="H1366" s="460">
        <f t="shared" si="93"/>
        <v>83.677682565756797</v>
      </c>
      <c r="I1366" s="460">
        <f t="shared" si="93"/>
        <v>87.00597851488196</v>
      </c>
      <c r="J1366" s="460">
        <f t="shared" si="93"/>
        <v>98.692225343561475</v>
      </c>
      <c r="K1366" s="460">
        <f t="shared" si="93"/>
        <v>97.089153199891001</v>
      </c>
      <c r="L1366" s="460">
        <f t="shared" si="93"/>
        <v>85.660876362539568</v>
      </c>
      <c r="M1366" s="460">
        <f t="shared" si="93"/>
        <v>95.796286843895174</v>
      </c>
    </row>
    <row r="1367" spans="1:13">
      <c r="A1367" s="92" t="s">
        <v>1</v>
      </c>
      <c r="B1367" s="460" t="e">
        <f t="shared" ref="B1367:M1367" si="94">B1297*100</f>
        <v>#VALUE!</v>
      </c>
      <c r="C1367" s="460" t="e">
        <f t="shared" si="94"/>
        <v>#VALUE!</v>
      </c>
      <c r="D1367" s="460" t="e">
        <f t="shared" si="94"/>
        <v>#VALUE!</v>
      </c>
      <c r="E1367" s="460" t="e">
        <f t="shared" si="94"/>
        <v>#VALUE!</v>
      </c>
      <c r="F1367" s="460" t="e">
        <f t="shared" si="94"/>
        <v>#VALUE!</v>
      </c>
      <c r="G1367" s="460" t="e">
        <f t="shared" si="94"/>
        <v>#VALUE!</v>
      </c>
      <c r="H1367" s="460" t="e">
        <f t="shared" si="94"/>
        <v>#VALUE!</v>
      </c>
      <c r="I1367" s="460" t="e">
        <f t="shared" si="94"/>
        <v>#VALUE!</v>
      </c>
      <c r="J1367" s="460" t="e">
        <f t="shared" si="94"/>
        <v>#VALUE!</v>
      </c>
      <c r="K1367" s="460" t="e">
        <f t="shared" si="94"/>
        <v>#VALUE!</v>
      </c>
      <c r="L1367" s="460" t="e">
        <f t="shared" si="94"/>
        <v>#VALUE!</v>
      </c>
      <c r="M1367" s="460" t="e">
        <f t="shared" si="94"/>
        <v>#VALUE!</v>
      </c>
    </row>
    <row r="1368" spans="1:13">
      <c r="A1368" s="92" t="s">
        <v>0</v>
      </c>
      <c r="B1368" s="460">
        <f t="shared" ref="B1368:M1368" si="95">B1298*100</f>
        <v>103.14573543332581</v>
      </c>
      <c r="C1368" s="460">
        <f t="shared" si="95"/>
        <v>128.06803298596691</v>
      </c>
      <c r="D1368" s="460">
        <f t="shared" si="95"/>
        <v>138.5752305232306</v>
      </c>
      <c r="E1368" s="460">
        <f t="shared" si="95"/>
        <v>133.73992004415612</v>
      </c>
      <c r="F1368" s="460">
        <f t="shared" si="95"/>
        <v>129.07661373887075</v>
      </c>
      <c r="G1368" s="460">
        <f t="shared" si="95"/>
        <v>133.82884032386676</v>
      </c>
      <c r="H1368" s="460">
        <f t="shared" si="95"/>
        <v>186.95500944649558</v>
      </c>
      <c r="I1368" s="460">
        <f t="shared" si="95"/>
        <v>131.44426449436085</v>
      </c>
      <c r="J1368" s="460">
        <f t="shared" si="95"/>
        <v>173.55479145173939</v>
      </c>
      <c r="K1368" s="460">
        <f t="shared" si="95"/>
        <v>72.43779875983742</v>
      </c>
      <c r="L1368" s="460">
        <f t="shared" si="95"/>
        <v>92.778599331819095</v>
      </c>
      <c r="M1368" s="460">
        <f t="shared" si="95"/>
        <v>1616.0099356441233</v>
      </c>
    </row>
    <row r="1376" spans="1:13">
      <c r="A1376" s="472" t="s">
        <v>2688</v>
      </c>
      <c r="B1376" s="473"/>
      <c r="C1376" s="472"/>
      <c r="D1376" s="472"/>
      <c r="E1376" s="472"/>
      <c r="F1376" s="472"/>
      <c r="G1376" s="472"/>
      <c r="H1376" s="472"/>
      <c r="I1376" s="472"/>
      <c r="J1376" s="472"/>
      <c r="K1376" s="472"/>
      <c r="L1376" s="472"/>
      <c r="M1376" s="472"/>
    </row>
    <row r="1377" spans="1:13">
      <c r="A1377" s="477" t="s">
        <v>1148</v>
      </c>
      <c r="B1377" s="478">
        <v>2010</v>
      </c>
      <c r="C1377" s="477">
        <v>2011</v>
      </c>
      <c r="D1377" s="477">
        <v>2012</v>
      </c>
      <c r="E1377" s="477">
        <v>2013</v>
      </c>
      <c r="F1377" s="477">
        <v>2014</v>
      </c>
      <c r="G1377" s="477">
        <v>2015</v>
      </c>
      <c r="H1377" s="477">
        <v>2016</v>
      </c>
      <c r="I1377" s="477">
        <v>2017</v>
      </c>
      <c r="J1377" s="477">
        <v>2018</v>
      </c>
      <c r="K1377" s="477">
        <v>2019</v>
      </c>
      <c r="L1377" s="477">
        <v>2020</v>
      </c>
      <c r="M1377" s="477">
        <v>2021</v>
      </c>
    </row>
    <row r="1378" spans="1:13">
      <c r="A1378" s="472" t="s">
        <v>13</v>
      </c>
      <c r="B1378" s="473">
        <v>91.906598303891442</v>
      </c>
      <c r="C1378" s="472">
        <v>93.805903218759624</v>
      </c>
      <c r="D1378" s="472">
        <v>95.404231599913132</v>
      </c>
      <c r="E1378" s="472">
        <v>96.507434794107169</v>
      </c>
      <c r="F1378" s="472">
        <v>98.331984566275466</v>
      </c>
      <c r="G1378" s="472">
        <v>120.09102989257035</v>
      </c>
      <c r="H1378" s="472">
        <v>163.63981854282392</v>
      </c>
      <c r="I1378" s="472">
        <v>165.92</v>
      </c>
      <c r="J1378" s="472">
        <v>252.76522055623116</v>
      </c>
      <c r="K1378" s="472">
        <v>364.61332850102406</v>
      </c>
      <c r="L1378" s="472">
        <v>578.38035784147735</v>
      </c>
      <c r="M1378" s="472">
        <v>624.13924635749959</v>
      </c>
    </row>
    <row r="1379" spans="1:13">
      <c r="A1379" s="472" t="s">
        <v>12</v>
      </c>
      <c r="B1379" s="473">
        <v>6.79</v>
      </c>
      <c r="C1379" s="472">
        <v>6.8382321339885985</v>
      </c>
      <c r="D1379" s="472">
        <v>7.6191332019471689</v>
      </c>
      <c r="E1379" s="472">
        <v>8.3989255143734383</v>
      </c>
      <c r="F1379" s="472">
        <v>8.9760867394202464</v>
      </c>
      <c r="G1379" s="472">
        <v>10.129002385419605</v>
      </c>
      <c r="H1379" s="472">
        <v>10.90115455365131</v>
      </c>
      <c r="I1379" s="472">
        <v>10.347410603156147</v>
      </c>
      <c r="J1379" s="472">
        <v>10.200828666177449</v>
      </c>
      <c r="K1379" s="472">
        <v>10.761664925745819</v>
      </c>
      <c r="L1379" s="472">
        <v>11.46</v>
      </c>
      <c r="M1379" s="472">
        <v>11.087258390351812</v>
      </c>
    </row>
    <row r="1380" spans="1:13">
      <c r="A1380" s="472" t="s">
        <v>483</v>
      </c>
      <c r="B1380" s="473">
        <v>371.5</v>
      </c>
      <c r="C1380" s="472">
        <v>353.9</v>
      </c>
      <c r="D1380" s="472">
        <v>382.9</v>
      </c>
      <c r="E1380" s="472">
        <v>370.5</v>
      </c>
      <c r="F1380" s="472">
        <v>370.8</v>
      </c>
      <c r="G1380" s="472">
        <v>443.6</v>
      </c>
      <c r="H1380" s="472">
        <v>444.8</v>
      </c>
      <c r="I1380" s="472">
        <v>436.6</v>
      </c>
      <c r="J1380" s="472">
        <v>400.34097035040429</v>
      </c>
      <c r="K1380" s="472">
        <v>443.96800000000002</v>
      </c>
      <c r="L1380" s="472">
        <v>431.02454990000001</v>
      </c>
      <c r="M1380" s="472">
        <v>416.39</v>
      </c>
    </row>
    <row r="1381" spans="1:13">
      <c r="A1381" s="472" t="s">
        <v>430</v>
      </c>
      <c r="B1381" s="473">
        <v>905.85</v>
      </c>
      <c r="C1381" s="472">
        <v>919.44</v>
      </c>
      <c r="D1381" s="472">
        <v>919.36189574915841</v>
      </c>
      <c r="E1381" s="472">
        <v>919.67046917934658</v>
      </c>
      <c r="F1381" s="472">
        <v>925.23</v>
      </c>
      <c r="G1381" s="472">
        <v>925.22627145656872</v>
      </c>
      <c r="H1381" s="472">
        <v>1010.30118671411</v>
      </c>
      <c r="I1381" s="472">
        <v>1465.9096583468224</v>
      </c>
      <c r="J1381" s="472">
        <v>1622.5235016229178</v>
      </c>
      <c r="K1381" s="472">
        <v>1647.7601258514242</v>
      </c>
      <c r="L1381" s="472">
        <v>1851.5388311868685</v>
      </c>
      <c r="M1381" s="472">
        <v>1989.3914712282767</v>
      </c>
    </row>
    <row r="1382" spans="1:13">
      <c r="A1382" s="472" t="s">
        <v>482</v>
      </c>
      <c r="B1382" s="473">
        <v>7.3250000000000002</v>
      </c>
      <c r="C1382" s="472">
        <v>7.2606999999999999</v>
      </c>
      <c r="D1382" s="472">
        <v>8.1999999999999993</v>
      </c>
      <c r="E1382" s="472">
        <v>9.6</v>
      </c>
      <c r="F1382" s="472">
        <v>10.7</v>
      </c>
      <c r="G1382" s="472">
        <v>12.75</v>
      </c>
      <c r="H1382" s="472">
        <v>14.72</v>
      </c>
      <c r="I1382" s="472">
        <v>13.316000000000001</v>
      </c>
      <c r="J1382" s="472">
        <v>14.21</v>
      </c>
      <c r="K1382" s="472">
        <v>14.45</v>
      </c>
      <c r="L1382" s="472">
        <v>16.48</v>
      </c>
      <c r="M1382" s="472">
        <v>14.79</v>
      </c>
    </row>
    <row r="1383" spans="1:13">
      <c r="A1383" s="472" t="s">
        <v>11</v>
      </c>
      <c r="B1383" s="473">
        <v>7.3197999999999999</v>
      </c>
      <c r="C1383" s="472">
        <v>7.3</v>
      </c>
      <c r="D1383" s="472">
        <v>8.0632000000000001</v>
      </c>
      <c r="E1383" s="472">
        <v>9.5535999999999994</v>
      </c>
      <c r="F1383" s="472">
        <v>10.8468</v>
      </c>
      <c r="G1383" s="472">
        <v>12.767799999999999</v>
      </c>
      <c r="H1383" s="472">
        <v>14.7096</v>
      </c>
      <c r="I1383" s="472">
        <v>13.319100000000001</v>
      </c>
      <c r="J1383" s="472">
        <v>13.831643736422883</v>
      </c>
      <c r="K1383" s="472">
        <v>14.4</v>
      </c>
      <c r="L1383" s="472">
        <v>16.5</v>
      </c>
      <c r="M1383" s="472">
        <v>15.87</v>
      </c>
    </row>
    <row r="1384" spans="1:13">
      <c r="A1384" s="472" t="s">
        <v>10</v>
      </c>
      <c r="B1384" s="473">
        <v>2089.9499999999998</v>
      </c>
      <c r="C1384" s="472">
        <v>2089.9499999999998</v>
      </c>
      <c r="D1384" s="472">
        <v>2196.3710878661091</v>
      </c>
      <c r="E1384" s="472">
        <v>2206.6898297872331</v>
      </c>
      <c r="F1384" s="472">
        <v>2416.684650205762</v>
      </c>
      <c r="G1384" s="472">
        <v>2939.2530409836058</v>
      </c>
      <c r="H1384" s="472">
        <v>3175.9418548387098</v>
      </c>
      <c r="I1384" s="472">
        <v>3114.0939516129024</v>
      </c>
      <c r="J1384" s="472">
        <v>3333.6061224489808</v>
      </c>
      <c r="K1384" s="472">
        <v>3618.8425714285736</v>
      </c>
      <c r="L1384" s="472">
        <v>3784.9029099999998</v>
      </c>
      <c r="M1384" s="472">
        <v>3829.9778493297636</v>
      </c>
    </row>
    <row r="1385" spans="1:13">
      <c r="A1385" s="472" t="s">
        <v>9</v>
      </c>
      <c r="B1385" s="473">
        <v>150.5</v>
      </c>
      <c r="C1385" s="472">
        <v>156.5</v>
      </c>
      <c r="D1385" s="472">
        <v>249.10596007734136</v>
      </c>
      <c r="E1385" s="472">
        <v>369.18112078396751</v>
      </c>
      <c r="F1385" s="472">
        <v>424.40849300440959</v>
      </c>
      <c r="G1385" s="472">
        <v>499.60668268502695</v>
      </c>
      <c r="H1385" s="472">
        <v>718.00523063887101</v>
      </c>
      <c r="I1385" s="472">
        <v>730.27419999999995</v>
      </c>
      <c r="J1385" s="472">
        <v>732.33249999999998</v>
      </c>
      <c r="K1385" s="472">
        <v>745.53980000000001</v>
      </c>
      <c r="L1385" s="472">
        <v>749.52750000000003</v>
      </c>
      <c r="M1385" s="472">
        <v>805.899</v>
      </c>
    </row>
    <row r="1386" spans="1:13">
      <c r="A1386" s="472" t="s">
        <v>8</v>
      </c>
      <c r="B1386" s="473">
        <v>30.79</v>
      </c>
      <c r="C1386" s="472">
        <v>28.705950000000001</v>
      </c>
      <c r="D1386" s="472">
        <v>30.049971666666664</v>
      </c>
      <c r="E1386" s="472">
        <v>30.701358333333332</v>
      </c>
      <c r="F1386" s="472">
        <v>30.621616666666664</v>
      </c>
      <c r="G1386" s="472">
        <v>35.056699999999999</v>
      </c>
      <c r="H1386" s="472">
        <v>35.541883333333331</v>
      </c>
      <c r="I1386" s="472">
        <v>34.481408333333327</v>
      </c>
      <c r="J1386" s="472">
        <v>33.934449999999998</v>
      </c>
      <c r="K1386" s="472">
        <v>35.473516666666676</v>
      </c>
      <c r="L1386" s="472">
        <v>39.346933333333332</v>
      </c>
      <c r="M1386" s="472">
        <v>41.692133333333338</v>
      </c>
    </row>
    <row r="1387" spans="1:13">
      <c r="A1387" s="472" t="s">
        <v>6</v>
      </c>
      <c r="B1387" s="473">
        <v>32.981666666666669</v>
      </c>
      <c r="C1387" s="472">
        <v>29.058333333333326</v>
      </c>
      <c r="D1387" s="472">
        <v>28.1</v>
      </c>
      <c r="E1387" s="472">
        <v>29.9</v>
      </c>
      <c r="F1387" s="472">
        <v>30.7</v>
      </c>
      <c r="G1387" s="472">
        <v>38.28</v>
      </c>
      <c r="H1387" s="472">
        <v>62.57</v>
      </c>
      <c r="I1387" s="472">
        <v>63.61</v>
      </c>
      <c r="J1387" s="472">
        <v>60.3</v>
      </c>
      <c r="K1387" s="472">
        <v>62.55</v>
      </c>
      <c r="L1387" s="472">
        <v>69.47</v>
      </c>
      <c r="M1387" s="472">
        <v>65.47</v>
      </c>
    </row>
    <row r="1388" spans="1:13">
      <c r="A1388" s="472" t="s">
        <v>5</v>
      </c>
      <c r="B1388" s="473">
        <v>7.3302499999999995</v>
      </c>
      <c r="C1388" s="472">
        <v>7.2530666666666663</v>
      </c>
      <c r="D1388" s="472">
        <v>8.2099333333333337</v>
      </c>
      <c r="E1388" s="472">
        <v>9.6502250000000007</v>
      </c>
      <c r="F1388" s="472">
        <v>10.844391666666667</v>
      </c>
      <c r="G1388" s="472">
        <v>12.750658333333332</v>
      </c>
      <c r="H1388" s="472">
        <v>14.708766666666664</v>
      </c>
      <c r="I1388" s="472">
        <v>13.312900000000001</v>
      </c>
      <c r="J1388" s="472">
        <v>13.233941666666666</v>
      </c>
      <c r="K1388" s="472">
        <v>14.448441666666666</v>
      </c>
      <c r="L1388" s="472">
        <v>16.463266666666666</v>
      </c>
      <c r="M1388" s="472">
        <v>14.778674999999998</v>
      </c>
    </row>
    <row r="1389" spans="1:13">
      <c r="A1389" s="472" t="s">
        <v>4</v>
      </c>
      <c r="B1389" s="473">
        <v>12.070573234109951</v>
      </c>
      <c r="C1389" s="472">
        <v>12.37998517997152</v>
      </c>
      <c r="D1389" s="472">
        <v>13.694599999999999</v>
      </c>
      <c r="E1389" s="472">
        <v>12.057700000000001</v>
      </c>
      <c r="F1389" s="472">
        <v>12.746875000000001</v>
      </c>
      <c r="G1389" s="472">
        <v>13.313924999999999</v>
      </c>
      <c r="H1389" s="472">
        <v>13.319591666666666</v>
      </c>
      <c r="I1389" s="472">
        <v>13.647841666666668</v>
      </c>
      <c r="J1389" s="472">
        <v>13.924984106802288</v>
      </c>
      <c r="K1389" s="472">
        <v>14.034000000000001</v>
      </c>
      <c r="L1389" s="472">
        <v>17.624153413654621</v>
      </c>
      <c r="M1389" s="472">
        <v>16.8993</v>
      </c>
    </row>
    <row r="1390" spans="1:13">
      <c r="A1390" s="472" t="s">
        <v>3</v>
      </c>
      <c r="B1390" s="473">
        <v>7.3222000000000005</v>
      </c>
      <c r="C1390" s="472">
        <v>7.2530999999999999</v>
      </c>
      <c r="D1390" s="472">
        <v>8.2205999999999992</v>
      </c>
      <c r="E1390" s="472">
        <v>9.6587999999999994</v>
      </c>
      <c r="F1390" s="472">
        <v>10.8605</v>
      </c>
      <c r="G1390" s="472">
        <v>12.7721</v>
      </c>
      <c r="H1390" s="472">
        <v>14.712899999999999</v>
      </c>
      <c r="I1390" s="472">
        <v>13.3209</v>
      </c>
      <c r="J1390" s="472">
        <v>13.2471</v>
      </c>
      <c r="K1390" s="472">
        <v>14.4566</v>
      </c>
      <c r="L1390" s="472">
        <v>16.4651</v>
      </c>
      <c r="M1390" s="472">
        <v>14.795500000000001</v>
      </c>
    </row>
    <row r="1391" spans="1:13">
      <c r="A1391" s="472" t="s">
        <v>431</v>
      </c>
      <c r="B1391" s="473">
        <v>1409.3</v>
      </c>
      <c r="C1391" s="472">
        <v>1566.7</v>
      </c>
      <c r="D1391" s="472">
        <v>1572</v>
      </c>
      <c r="E1391" s="472">
        <v>1598</v>
      </c>
      <c r="F1391" s="472">
        <v>1653.1</v>
      </c>
      <c r="G1391" s="472">
        <v>1985.13</v>
      </c>
      <c r="H1391" s="472">
        <v>2177.1</v>
      </c>
      <c r="I1391" s="472">
        <v>2228.9</v>
      </c>
      <c r="J1391" s="472">
        <v>2263.8000000000002</v>
      </c>
      <c r="K1391" s="472">
        <v>2288.1999999999998</v>
      </c>
      <c r="L1391" s="472">
        <v>2294.1999999999998</v>
      </c>
      <c r="M1391" s="472">
        <v>2309.1999999999998</v>
      </c>
    </row>
    <row r="1392" spans="1:13">
      <c r="A1392" s="472" t="s">
        <v>1</v>
      </c>
      <c r="B1392" s="473">
        <v>4.8</v>
      </c>
      <c r="C1392" s="472">
        <v>4.8605208333333305</v>
      </c>
      <c r="D1392" s="472">
        <v>5.1427402767134964</v>
      </c>
      <c r="E1392" s="472">
        <v>5.3972383239843396</v>
      </c>
      <c r="F1392" s="472">
        <v>6.1952469417524334</v>
      </c>
      <c r="G1392" s="472">
        <v>8.8560471824681386</v>
      </c>
      <c r="H1392" s="472">
        <v>10.233585169220945</v>
      </c>
      <c r="I1392" s="472">
        <v>9.5463089749413292</v>
      </c>
      <c r="J1392" s="472">
        <v>10.46676825000001</v>
      </c>
      <c r="K1392" s="472">
        <v>12.9085060467128</v>
      </c>
      <c r="L1392" s="472">
        <v>18.319467881372546</v>
      </c>
      <c r="M1392" s="472">
        <v>19.908577206632643</v>
      </c>
    </row>
    <row r="1393" spans="1:17">
      <c r="A1393" s="472" t="s">
        <v>0</v>
      </c>
      <c r="B1393" s="473">
        <v>1</v>
      </c>
      <c r="C1393" s="472">
        <v>1</v>
      </c>
      <c r="D1393" s="472">
        <v>1</v>
      </c>
      <c r="E1393" s="472">
        <v>1</v>
      </c>
      <c r="F1393" s="472">
        <v>1</v>
      </c>
      <c r="G1393" s="472">
        <v>1</v>
      </c>
      <c r="H1393" s="472">
        <v>1</v>
      </c>
      <c r="I1393" s="472">
        <v>1</v>
      </c>
      <c r="J1393" s="472">
        <v>1</v>
      </c>
      <c r="K1393" s="472">
        <v>11.1</v>
      </c>
      <c r="L1393" s="472">
        <v>58.4</v>
      </c>
      <c r="M1393" s="472">
        <v>88.57</v>
      </c>
    </row>
    <row r="1402" spans="1:17">
      <c r="A1402" s="480"/>
      <c r="B1402" s="481"/>
      <c r="C1402" s="480"/>
    </row>
    <row r="1404" spans="1:17">
      <c r="A1404" t="s">
        <v>2689</v>
      </c>
    </row>
    <row r="1405" spans="1:17">
      <c r="A1405" t="s">
        <v>2690</v>
      </c>
      <c r="B1405" s="327">
        <v>2006</v>
      </c>
      <c r="C1405">
        <v>2007</v>
      </c>
      <c r="D1405">
        <v>2008</v>
      </c>
      <c r="E1405">
        <v>2009</v>
      </c>
      <c r="F1405">
        <v>2010</v>
      </c>
      <c r="G1405">
        <v>2011</v>
      </c>
      <c r="H1405">
        <v>2012</v>
      </c>
      <c r="I1405">
        <v>2013</v>
      </c>
      <c r="J1405">
        <v>2014</v>
      </c>
      <c r="K1405">
        <v>2015</v>
      </c>
      <c r="L1405">
        <v>2016</v>
      </c>
      <c r="M1405">
        <v>2017</v>
      </c>
      <c r="N1405">
        <v>2018</v>
      </c>
      <c r="O1405">
        <v>2019</v>
      </c>
      <c r="P1405">
        <v>2020</v>
      </c>
      <c r="Q1405">
        <v>2021</v>
      </c>
    </row>
    <row r="1406" spans="1:17">
      <c r="A1406" t="s">
        <v>2691</v>
      </c>
      <c r="G1406">
        <v>6.48965626378601</v>
      </c>
      <c r="H1406">
        <v>6.6598808617159708</v>
      </c>
      <c r="I1406">
        <v>6.9588870466820651</v>
      </c>
      <c r="J1406">
        <v>7.4765335260942205</v>
      </c>
      <c r="K1406">
        <v>7.9611375639294355</v>
      </c>
      <c r="L1406">
        <v>8.3044290588192062</v>
      </c>
      <c r="M1406">
        <v>8.1376884266911009</v>
      </c>
      <c r="N1406">
        <v>7.5608971317350182</v>
      </c>
      <c r="O1406">
        <v>6.8652887791893074</v>
      </c>
      <c r="P1406">
        <v>7.946964914554437</v>
      </c>
      <c r="Q1406">
        <v>7.6287424468832992</v>
      </c>
    </row>
    <row r="1407" spans="1:17">
      <c r="A1407" s="394" t="s">
        <v>2211</v>
      </c>
    </row>
    <row r="1408" spans="1:17" s="8" customFormat="1">
      <c r="A1408" s="8" t="s">
        <v>2692</v>
      </c>
      <c r="B1408" s="328"/>
    </row>
    <row r="1409" spans="1:30" s="8" customFormat="1">
      <c r="A1409" s="8" t="s">
        <v>421</v>
      </c>
      <c r="B1409" s="328"/>
    </row>
    <row r="1410" spans="1:30">
      <c r="F1410">
        <v>2010</v>
      </c>
      <c r="G1410">
        <v>2011</v>
      </c>
      <c r="H1410">
        <v>2012</v>
      </c>
      <c r="I1410">
        <v>2013</v>
      </c>
      <c r="J1410">
        <v>2014</v>
      </c>
      <c r="K1410">
        <v>2015</v>
      </c>
      <c r="L1410">
        <v>2016</v>
      </c>
      <c r="M1410">
        <v>2017</v>
      </c>
      <c r="N1410">
        <v>2018</v>
      </c>
      <c r="O1410">
        <v>2019</v>
      </c>
      <c r="P1410">
        <v>2020</v>
      </c>
      <c r="Q1410">
        <v>2021</v>
      </c>
      <c r="S1410" s="394">
        <v>2010</v>
      </c>
      <c r="T1410" s="394">
        <v>2011</v>
      </c>
      <c r="U1410" s="394">
        <v>2012</v>
      </c>
      <c r="V1410" s="394">
        <v>2013</v>
      </c>
      <c r="W1410" s="394">
        <v>2014</v>
      </c>
      <c r="X1410" s="394">
        <v>2015</v>
      </c>
      <c r="Y1410" s="394">
        <v>2016</v>
      </c>
      <c r="Z1410" s="394">
        <v>2017</v>
      </c>
      <c r="AA1410" s="394">
        <v>2018</v>
      </c>
      <c r="AB1410" s="394">
        <v>2019</v>
      </c>
      <c r="AC1410" s="394">
        <v>2020</v>
      </c>
      <c r="AD1410" s="394">
        <v>2021</v>
      </c>
    </row>
    <row r="1411" spans="1:30">
      <c r="A1411" t="s">
        <v>2691</v>
      </c>
      <c r="F1411">
        <v>5100.5236003586424</v>
      </c>
      <c r="G1411">
        <v>6449.9794952023221</v>
      </c>
      <c r="H1411">
        <v>7683.9009362522756</v>
      </c>
      <c r="I1411">
        <v>8784.8087440640265</v>
      </c>
      <c r="J1411">
        <v>10873.760514572396</v>
      </c>
      <c r="K1411">
        <v>10429.010067303494</v>
      </c>
      <c r="L1411">
        <v>9752.1590855925569</v>
      </c>
      <c r="M1411">
        <v>12048.833340073927</v>
      </c>
      <c r="N1411">
        <v>8571.134263601487</v>
      </c>
      <c r="O1411">
        <v>6460.6181249980718</v>
      </c>
      <c r="P1411">
        <v>5361.6615855645096</v>
      </c>
      <c r="Q1411">
        <v>8102.5137673128165</v>
      </c>
      <c r="S1411">
        <f>(F1411/F$1422)*100</f>
        <v>6.1534792873585067</v>
      </c>
      <c r="T1411">
        <f t="shared" ref="T1411:AD1411" si="96">(G1411/G$1422)*100</f>
        <v>5.7907827812751904</v>
      </c>
      <c r="U1411">
        <f t="shared" si="96"/>
        <v>5.916234195695127</v>
      </c>
      <c r="V1411">
        <f t="shared" si="96"/>
        <v>6.339170902971258</v>
      </c>
      <c r="W1411">
        <f t="shared" si="96"/>
        <v>7.5047069761906533</v>
      </c>
      <c r="X1411">
        <f t="shared" si="96"/>
        <v>9.1485606430114341</v>
      </c>
      <c r="Y1411">
        <f t="shared" si="96"/>
        <v>9.8849695610387762</v>
      </c>
      <c r="Z1411">
        <f t="shared" si="96"/>
        <v>10.123538661394067</v>
      </c>
      <c r="AA1411">
        <f t="shared" si="96"/>
        <v>8.6296444205686296</v>
      </c>
      <c r="AB1411">
        <f t="shared" si="96"/>
        <v>7.9010532423620132</v>
      </c>
      <c r="AC1411">
        <f t="shared" si="96"/>
        <v>9.9445185430320944</v>
      </c>
      <c r="AD1411">
        <f t="shared" si="96"/>
        <v>11.565740842481921</v>
      </c>
    </row>
    <row r="1412" spans="1:30">
      <c r="A1412" t="s">
        <v>2693</v>
      </c>
      <c r="F1412">
        <v>31181.672858480335</v>
      </c>
      <c r="G1412">
        <v>47479.490383055891</v>
      </c>
      <c r="H1412">
        <v>52114.123516642081</v>
      </c>
      <c r="I1412">
        <v>48426.392872949444</v>
      </c>
      <c r="J1412">
        <v>40525.319908023426</v>
      </c>
      <c r="K1412">
        <v>25782.171223245401</v>
      </c>
      <c r="L1412">
        <v>21264.956958573126</v>
      </c>
      <c r="M1412">
        <v>25683.758285866104</v>
      </c>
      <c r="N1412">
        <v>30439.836560338212</v>
      </c>
      <c r="O1412">
        <v>26510.049820363591</v>
      </c>
      <c r="P1412">
        <v>15982.711222546077</v>
      </c>
      <c r="Q1412">
        <v>24030.276505049904</v>
      </c>
      <c r="S1412">
        <f t="shared" ref="S1412:S1422" si="97">(F1412/F$1422)*100</f>
        <v>37.618839380795322</v>
      </c>
      <c r="T1412">
        <f t="shared" ref="T1412:T1422" si="98">(G1412/G$1422)*100</f>
        <v>42.627021617422464</v>
      </c>
      <c r="U1412">
        <f t="shared" ref="U1412:U1422" si="99">(H1412/H$1422)*100</f>
        <v>40.12536889605142</v>
      </c>
      <c r="V1412">
        <f t="shared" ref="V1412:V1422" si="100">(I1412/I$1422)*100</f>
        <v>34.944776782247779</v>
      </c>
      <c r="W1412">
        <f t="shared" ref="W1412:W1422" si="101">(J1412/J$1422)*100</f>
        <v>27.969224687128502</v>
      </c>
      <c r="X1412">
        <f t="shared" ref="X1412:X1422" si="102">(K1412/K$1422)*100</f>
        <v>22.616696639679333</v>
      </c>
      <c r="Y1412">
        <f t="shared" ref="Y1412:Y1422" si="103">(L1412/L$1422)*100</f>
        <v>21.554555294615842</v>
      </c>
      <c r="Z1412">
        <f t="shared" ref="Z1412:Z1422" si="104">(M1412/M$1422)*100</f>
        <v>21.57972582391702</v>
      </c>
      <c r="AA1412">
        <f t="shared" ref="AA1412:AA1422" si="105">(N1412/N$1422)*100</f>
        <v>30.647631650278985</v>
      </c>
      <c r="AB1412">
        <f t="shared" ref="AB1412:AB1422" si="106">(O1412/O$1422)*100</f>
        <v>32.420630818266289</v>
      </c>
      <c r="AC1412">
        <f t="shared" ref="AC1412:AC1422" si="107">(P1412/P$1422)*100</f>
        <v>29.643864235754886</v>
      </c>
      <c r="AD1412">
        <f t="shared" ref="AD1412:AD1422" si="108">(Q1412/Q$1422)*100</f>
        <v>34.301447478164995</v>
      </c>
    </row>
    <row r="1413" spans="1:30">
      <c r="A1413" t="s">
        <v>2694</v>
      </c>
      <c r="F1413">
        <v>4130.571607563732</v>
      </c>
      <c r="G1413">
        <v>4979.1635119451485</v>
      </c>
      <c r="H1413">
        <v>6020.6289660259226</v>
      </c>
      <c r="I1413">
        <v>6987.3085261911465</v>
      </c>
      <c r="J1413">
        <v>7349.5641360755562</v>
      </c>
      <c r="K1413">
        <v>6843.7973345005448</v>
      </c>
      <c r="L1413">
        <v>6827.0639454599323</v>
      </c>
      <c r="M1413">
        <v>8073.4369028234332</v>
      </c>
      <c r="N1413">
        <v>6105.1034286539589</v>
      </c>
      <c r="O1413">
        <v>5047.3567646180181</v>
      </c>
      <c r="P1413">
        <v>3817.6515727405204</v>
      </c>
      <c r="Q1413">
        <v>4629.549134227922</v>
      </c>
      <c r="S1413">
        <f t="shared" si="97"/>
        <v>4.9832897215312038</v>
      </c>
      <c r="T1413">
        <f t="shared" si="98"/>
        <v>4.4702862003782586</v>
      </c>
      <c r="U1413">
        <f t="shared" si="99"/>
        <v>4.6355947667602395</v>
      </c>
      <c r="V1413">
        <f t="shared" si="100"/>
        <v>5.0420839189292055</v>
      </c>
      <c r="W1413">
        <f t="shared" si="101"/>
        <v>5.0724241323918706</v>
      </c>
      <c r="X1413">
        <f t="shared" si="102"/>
        <v>6.0035319305571262</v>
      </c>
      <c r="Y1413">
        <f t="shared" si="103"/>
        <v>6.9200388036980227</v>
      </c>
      <c r="Z1413">
        <f t="shared" si="104"/>
        <v>6.7833746479189925</v>
      </c>
      <c r="AA1413">
        <f t="shared" si="105"/>
        <v>6.1467794249603189</v>
      </c>
      <c r="AB1413">
        <f t="shared" si="106"/>
        <v>6.1726964446540373</v>
      </c>
      <c r="AC1413">
        <f t="shared" si="107"/>
        <v>7.0807726765464203</v>
      </c>
      <c r="AD1413">
        <f t="shared" si="108"/>
        <v>6.6083399598806869</v>
      </c>
    </row>
    <row r="1414" spans="1:30">
      <c r="A1414" t="s">
        <v>2695</v>
      </c>
      <c r="F1414">
        <v>453.77340044307124</v>
      </c>
      <c r="G1414">
        <v>458.5085091709937</v>
      </c>
      <c r="H1414">
        <v>494.31864231748909</v>
      </c>
      <c r="I1414">
        <v>607.0319729470466</v>
      </c>
      <c r="J1414">
        <v>613.32330035446012</v>
      </c>
      <c r="K1414">
        <v>580.89993840858983</v>
      </c>
      <c r="L1414">
        <v>550.2248862390926</v>
      </c>
      <c r="M1414">
        <v>543.79731587193498</v>
      </c>
      <c r="N1414">
        <v>518.43576446509587</v>
      </c>
      <c r="O1414">
        <v>477.82903366176953</v>
      </c>
      <c r="P1414">
        <v>386.09854232621962</v>
      </c>
      <c r="Q1414">
        <v>460.16871511877486</v>
      </c>
      <c r="S1414">
        <f t="shared" si="97"/>
        <v>0.54745070105828686</v>
      </c>
      <c r="T1414">
        <f t="shared" si="98"/>
        <v>0.41164831329316687</v>
      </c>
      <c r="U1414">
        <f t="shared" si="99"/>
        <v>0.38060158238774833</v>
      </c>
      <c r="V1414">
        <f t="shared" si="100"/>
        <v>0.43803792799465729</v>
      </c>
      <c r="W1414">
        <f t="shared" si="101"/>
        <v>0.42329529371756591</v>
      </c>
      <c r="X1414">
        <f t="shared" si="102"/>
        <v>0.50957840483000627</v>
      </c>
      <c r="Y1414">
        <f t="shared" si="103"/>
        <v>0.55771816317421907</v>
      </c>
      <c r="Z1414">
        <f t="shared" si="104"/>
        <v>0.45690341926150979</v>
      </c>
      <c r="AA1414">
        <f t="shared" si="105"/>
        <v>0.52197482441017795</v>
      </c>
      <c r="AB1414">
        <f t="shared" si="106"/>
        <v>0.5843639977883941</v>
      </c>
      <c r="AC1414">
        <f t="shared" si="107"/>
        <v>0.71611459476260464</v>
      </c>
      <c r="AD1414">
        <f t="shared" si="108"/>
        <v>0.65685690339119751</v>
      </c>
    </row>
    <row r="1415" spans="1:30">
      <c r="A1415" t="s">
        <v>2696</v>
      </c>
      <c r="F1415">
        <v>7453.0382983314839</v>
      </c>
      <c r="G1415">
        <v>8901.105342192599</v>
      </c>
      <c r="H1415">
        <v>13427.043771482928</v>
      </c>
      <c r="I1415">
        <v>16016.60872268628</v>
      </c>
      <c r="J1415">
        <v>18081.306033337172</v>
      </c>
      <c r="K1415">
        <v>14731.634421287899</v>
      </c>
      <c r="L1415">
        <v>13658.610166219143</v>
      </c>
      <c r="M1415">
        <v>16420.266546277064</v>
      </c>
      <c r="N1415">
        <v>10664.31986362219</v>
      </c>
      <c r="O1415">
        <v>8748.9341402156952</v>
      </c>
      <c r="P1415">
        <v>4436.287104993402</v>
      </c>
      <c r="Q1415">
        <v>4407.3239037867979</v>
      </c>
      <c r="S1415">
        <f t="shared" si="97"/>
        <v>8.9916487776760192</v>
      </c>
      <c r="T1415">
        <f t="shared" si="98"/>
        <v>7.9914002189039017</v>
      </c>
      <c r="U1415">
        <f t="shared" si="99"/>
        <v>10.338177986282995</v>
      </c>
      <c r="V1415">
        <f t="shared" si="100"/>
        <v>11.557681326612217</v>
      </c>
      <c r="W1415">
        <f t="shared" si="101"/>
        <v>12.479114593812604</v>
      </c>
      <c r="X1415">
        <f t="shared" si="102"/>
        <v>12.922918858460141</v>
      </c>
      <c r="Y1415">
        <f t="shared" si="103"/>
        <v>13.844620924881815</v>
      </c>
      <c r="Z1415">
        <f t="shared" si="104"/>
        <v>13.796456347250924</v>
      </c>
      <c r="AA1415">
        <f t="shared" si="105"/>
        <v>10.737118983316082</v>
      </c>
      <c r="AB1415">
        <f t="shared" si="106"/>
        <v>10.699563589479848</v>
      </c>
      <c r="AC1415">
        <f t="shared" si="107"/>
        <v>8.2281842435932404</v>
      </c>
      <c r="AD1415">
        <f t="shared" si="108"/>
        <v>6.291129832535816</v>
      </c>
    </row>
    <row r="1416" spans="1:30">
      <c r="A1416" t="s">
        <v>2697</v>
      </c>
      <c r="F1416">
        <v>16105.008678197555</v>
      </c>
      <c r="G1416">
        <v>20219.032797477295</v>
      </c>
      <c r="H1416">
        <v>23564.959775736399</v>
      </c>
      <c r="I1416">
        <v>27833.085583843149</v>
      </c>
      <c r="J1416">
        <v>34710.562328015039</v>
      </c>
      <c r="K1416">
        <v>27198.255091731637</v>
      </c>
      <c r="L1416">
        <v>22829.39690197372</v>
      </c>
      <c r="M1416">
        <v>29349.741053322254</v>
      </c>
      <c r="N1416">
        <v>22471.981252820136</v>
      </c>
      <c r="O1416">
        <v>18663.946348496731</v>
      </c>
      <c r="P1416">
        <v>14118.42277810451</v>
      </c>
      <c r="Q1416">
        <v>17869.25376948922</v>
      </c>
      <c r="S1416">
        <f t="shared" si="97"/>
        <v>19.429738020827767</v>
      </c>
      <c r="T1416">
        <f t="shared" si="98"/>
        <v>18.152620029995489</v>
      </c>
      <c r="U1416">
        <f t="shared" si="99"/>
        <v>18.143885768703068</v>
      </c>
      <c r="V1416">
        <f t="shared" si="100"/>
        <v>20.084522203426282</v>
      </c>
      <c r="W1416">
        <f t="shared" si="101"/>
        <v>23.956072869313022</v>
      </c>
      <c r="X1416">
        <f t="shared" si="102"/>
        <v>23.858917048215787</v>
      </c>
      <c r="Y1416">
        <f t="shared" si="103"/>
        <v>23.140300675188506</v>
      </c>
      <c r="Z1416">
        <f t="shared" si="104"/>
        <v>24.659917675763072</v>
      </c>
      <c r="AA1416">
        <f t="shared" si="105"/>
        <v>22.625384420945601</v>
      </c>
      <c r="AB1416">
        <f t="shared" si="106"/>
        <v>22.825189627208427</v>
      </c>
      <c r="AC1416">
        <f t="shared" si="107"/>
        <v>26.186083339022353</v>
      </c>
      <c r="AD1416">
        <f t="shared" si="108"/>
        <v>25.507041898553613</v>
      </c>
    </row>
    <row r="1417" spans="1:30">
      <c r="A1417" t="s">
        <v>2698</v>
      </c>
      <c r="F1417">
        <v>1468.0460039555633</v>
      </c>
      <c r="G1417">
        <v>2691.7071502780627</v>
      </c>
      <c r="H1417">
        <v>2912.0889223027762</v>
      </c>
      <c r="I1417">
        <v>3375.0977481370201</v>
      </c>
      <c r="J1417">
        <v>3645.774241988931</v>
      </c>
      <c r="K1417">
        <v>2983.572503254843</v>
      </c>
      <c r="L1417">
        <v>2071.9454785869561</v>
      </c>
      <c r="M1417">
        <v>2117.9250586657199</v>
      </c>
      <c r="N1417">
        <v>1397.75864556186</v>
      </c>
      <c r="O1417">
        <v>955.46531161817882</v>
      </c>
      <c r="P1417">
        <v>542.0809071017145</v>
      </c>
      <c r="Q1417">
        <v>511.7074508813273</v>
      </c>
      <c r="S1417">
        <f t="shared" si="97"/>
        <v>1.7711104557176811</v>
      </c>
      <c r="T1417">
        <f t="shared" si="98"/>
        <v>2.4166110031294887</v>
      </c>
      <c r="U1417">
        <f t="shared" si="99"/>
        <v>2.2421684253826002</v>
      </c>
      <c r="V1417">
        <f t="shared" si="100"/>
        <v>2.4354908641728854</v>
      </c>
      <c r="W1417">
        <f t="shared" si="101"/>
        <v>2.5161918317773853</v>
      </c>
      <c r="X1417">
        <f t="shared" si="102"/>
        <v>2.6172564608431537</v>
      </c>
      <c r="Y1417">
        <f t="shared" si="103"/>
        <v>2.1001624161588945</v>
      </c>
      <c r="Z1417">
        <f t="shared" si="104"/>
        <v>1.7794997746401027</v>
      </c>
      <c r="AA1417">
        <f t="shared" si="105"/>
        <v>1.4073003322556861</v>
      </c>
      <c r="AB1417">
        <f t="shared" si="106"/>
        <v>1.1684922637843569</v>
      </c>
      <c r="AC1417">
        <f t="shared" si="107"/>
        <v>1.005422208482986</v>
      </c>
      <c r="AD1417">
        <f t="shared" si="108"/>
        <v>0.73042464771068982</v>
      </c>
    </row>
    <row r="1418" spans="1:30">
      <c r="A1418" t="s">
        <v>2699</v>
      </c>
      <c r="F1418">
        <v>1656.8149404373446</v>
      </c>
      <c r="G1418">
        <v>1969.615916524609</v>
      </c>
      <c r="H1418">
        <v>2206.5557153067689</v>
      </c>
      <c r="I1418">
        <v>2270.2816330859669</v>
      </c>
      <c r="J1418">
        <v>2167.325464157977</v>
      </c>
      <c r="K1418">
        <v>2220.7948152495032</v>
      </c>
      <c r="L1418">
        <v>2026.7588920459632</v>
      </c>
      <c r="M1418">
        <v>2360.9451626185046</v>
      </c>
      <c r="N1418">
        <v>2322.0805084489352</v>
      </c>
      <c r="O1418">
        <v>1749.0992885650478</v>
      </c>
      <c r="P1418">
        <v>1294.208231021144</v>
      </c>
      <c r="Q1418">
        <v>1238.0674699943979</v>
      </c>
      <c r="S1418">
        <f t="shared" si="97"/>
        <v>1.9988489844945416</v>
      </c>
      <c r="T1418">
        <f t="shared" si="98"/>
        <v>1.7683184797130098</v>
      </c>
      <c r="U1418">
        <f t="shared" si="99"/>
        <v>1.6989417856773663</v>
      </c>
      <c r="V1418">
        <f t="shared" si="100"/>
        <v>1.6382489009488379</v>
      </c>
      <c r="W1418">
        <f t="shared" si="101"/>
        <v>1.4958157767723868</v>
      </c>
      <c r="X1418">
        <f t="shared" si="102"/>
        <v>1.9481308304315981</v>
      </c>
      <c r="Y1418">
        <f t="shared" si="103"/>
        <v>2.0543604528598292</v>
      </c>
      <c r="Z1418">
        <f t="shared" si="104"/>
        <v>1.9836874622296903</v>
      </c>
      <c r="AA1418">
        <f t="shared" si="105"/>
        <v>2.3379320038124667</v>
      </c>
      <c r="AB1418">
        <f t="shared" si="106"/>
        <v>2.1390718872018279</v>
      </c>
      <c r="AC1418">
        <f t="shared" si="107"/>
        <v>2.4004270964407515</v>
      </c>
      <c r="AD1418">
        <f t="shared" si="108"/>
        <v>1.7672500059461662</v>
      </c>
    </row>
    <row r="1419" spans="1:30">
      <c r="A1419" t="s">
        <v>2700</v>
      </c>
      <c r="F1419">
        <v>5575.4049404625548</v>
      </c>
      <c r="G1419">
        <v>6178.4664194121851</v>
      </c>
      <c r="H1419">
        <v>7514.6861616953465</v>
      </c>
      <c r="I1419">
        <v>8251.7625637312794</v>
      </c>
      <c r="J1419">
        <v>9063.3040480709296</v>
      </c>
      <c r="K1419">
        <v>7722.8651347001951</v>
      </c>
      <c r="L1419">
        <v>7604.5146042713695</v>
      </c>
      <c r="M1419">
        <v>9426.4808896954073</v>
      </c>
      <c r="N1419">
        <v>7408.3980514957257</v>
      </c>
      <c r="O1419">
        <v>6019.366932207603</v>
      </c>
      <c r="P1419">
        <v>4312.2440893221328</v>
      </c>
      <c r="Q1419">
        <v>5049.5262505806586</v>
      </c>
      <c r="S1419">
        <f t="shared" si="97"/>
        <v>6.7263954660184782</v>
      </c>
      <c r="T1419">
        <f t="shared" si="98"/>
        <v>5.5470187126690664</v>
      </c>
      <c r="U1419">
        <f t="shared" si="99"/>
        <v>5.7859469569662494</v>
      </c>
      <c r="V1419">
        <f t="shared" si="100"/>
        <v>5.9545215685633135</v>
      </c>
      <c r="W1419">
        <f t="shared" si="101"/>
        <v>6.2551902835952466</v>
      </c>
      <c r="X1419">
        <f t="shared" si="102"/>
        <v>6.7746698456176047</v>
      </c>
      <c r="Y1419">
        <f t="shared" si="103"/>
        <v>7.7080772298670759</v>
      </c>
      <c r="Z1419">
        <f t="shared" si="104"/>
        <v>7.9202144335692388</v>
      </c>
      <c r="AA1419">
        <f t="shared" si="105"/>
        <v>7.4589708834613671</v>
      </c>
      <c r="AB1419">
        <f t="shared" si="106"/>
        <v>7.3614223432683952</v>
      </c>
      <c r="AC1419">
        <f t="shared" si="107"/>
        <v>7.9981159989286201</v>
      </c>
      <c r="AD1419">
        <f t="shared" si="108"/>
        <v>7.2078263201636084</v>
      </c>
    </row>
    <row r="1420" spans="1:30">
      <c r="A1420" t="s">
        <v>2701</v>
      </c>
      <c r="F1420">
        <v>8972.5220997988981</v>
      </c>
      <c r="G1420">
        <v>11055.313114592987</v>
      </c>
      <c r="H1420">
        <v>12871.91245439677</v>
      </c>
      <c r="I1420">
        <v>14870.904465391463</v>
      </c>
      <c r="J1420">
        <v>16592.05663136586</v>
      </c>
      <c r="K1420">
        <v>14382.234401893773</v>
      </c>
      <c r="L1420">
        <v>10871.941664158148</v>
      </c>
      <c r="M1420">
        <v>11293.419622052679</v>
      </c>
      <c r="N1420">
        <v>7860.9031184513406</v>
      </c>
      <c r="O1420">
        <v>5785.2922408320583</v>
      </c>
      <c r="P1420">
        <v>2666.3132184511383</v>
      </c>
      <c r="Q1420">
        <v>2566.8133775755282</v>
      </c>
      <c r="S1420">
        <f t="shared" si="97"/>
        <v>10.824815886078193</v>
      </c>
      <c r="T1420">
        <f t="shared" si="98"/>
        <v>9.9254450147027526</v>
      </c>
      <c r="U1420">
        <f t="shared" si="99"/>
        <v>9.9107535688557356</v>
      </c>
      <c r="V1420">
        <f t="shared" si="100"/>
        <v>10.730934233664843</v>
      </c>
      <c r="W1420">
        <f t="shared" si="101"/>
        <v>11.451284308118533</v>
      </c>
      <c r="X1420">
        <f t="shared" si="102"/>
        <v>12.616417354916862</v>
      </c>
      <c r="Y1420">
        <f t="shared" si="103"/>
        <v>11.020001978675943</v>
      </c>
      <c r="Z1420">
        <f t="shared" si="104"/>
        <v>9.4888332286032906</v>
      </c>
      <c r="AA1420">
        <f t="shared" si="105"/>
        <v>7.914564939771453</v>
      </c>
      <c r="AB1420">
        <f t="shared" si="106"/>
        <v>7.0751592391094267</v>
      </c>
      <c r="AC1420">
        <f t="shared" si="107"/>
        <v>4.9453328635673746</v>
      </c>
      <c r="AD1420">
        <f t="shared" si="108"/>
        <v>3.6639367940129923</v>
      </c>
    </row>
    <row r="1421" spans="1:30">
      <c r="A1421" t="s">
        <v>2702</v>
      </c>
      <c r="F1421">
        <v>791.07353940602979</v>
      </c>
      <c r="G1421">
        <v>1001.1684071441979</v>
      </c>
      <c r="H1421">
        <v>1068.0226355049201</v>
      </c>
      <c r="I1421">
        <v>1156.4916915322679</v>
      </c>
      <c r="J1421">
        <v>1270.242823896943</v>
      </c>
      <c r="K1421">
        <v>1120.9495422100676</v>
      </c>
      <c r="L1421">
        <v>1198.8676352729051</v>
      </c>
      <c r="M1421">
        <v>1699.3967715705078</v>
      </c>
      <c r="N1421">
        <v>1562.0350101679244</v>
      </c>
      <c r="O1421">
        <v>1351.1166585331682</v>
      </c>
      <c r="P1421">
        <v>998.06903029634861</v>
      </c>
      <c r="Q1421">
        <v>1190.9584240540594</v>
      </c>
      <c r="S1421">
        <f t="shared" si="97"/>
        <v>0.9543833184440329</v>
      </c>
      <c r="T1421">
        <f t="shared" si="98"/>
        <v>0.89884762851722422</v>
      </c>
      <c r="U1421">
        <f t="shared" si="99"/>
        <v>0.82232606723746915</v>
      </c>
      <c r="V1421">
        <f t="shared" si="100"/>
        <v>0.83453137046872206</v>
      </c>
      <c r="W1421">
        <f t="shared" si="101"/>
        <v>0.87667924718225942</v>
      </c>
      <c r="X1421">
        <f t="shared" si="102"/>
        <v>0.9833219834369421</v>
      </c>
      <c r="Y1421">
        <f t="shared" si="103"/>
        <v>1.2151944998410709</v>
      </c>
      <c r="Z1421">
        <f t="shared" si="104"/>
        <v>1.4278485254520701</v>
      </c>
      <c r="AA1421">
        <f t="shared" si="105"/>
        <v>1.5726981162192688</v>
      </c>
      <c r="AB1421">
        <f t="shared" si="106"/>
        <v>1.6523565468770072</v>
      </c>
      <c r="AC1421">
        <f t="shared" si="107"/>
        <v>1.8511641998686681</v>
      </c>
      <c r="AD1421">
        <f t="shared" si="108"/>
        <v>1.7000053171582776</v>
      </c>
    </row>
    <row r="1422" spans="1:30">
      <c r="A1422" t="s">
        <v>2703</v>
      </c>
      <c r="F1422">
        <v>82888.449967435183</v>
      </c>
      <c r="G1422">
        <v>111383.55104699628</v>
      </c>
      <c r="H1422">
        <v>129878.24149766365</v>
      </c>
      <c r="I1422">
        <v>138579.77452455909</v>
      </c>
      <c r="J1422">
        <v>144892.53942985865</v>
      </c>
      <c r="K1422">
        <v>113996.18447378596</v>
      </c>
      <c r="L1422">
        <v>98656.44021839292</v>
      </c>
      <c r="M1422">
        <v>119018.00094883757</v>
      </c>
      <c r="N1422">
        <v>99321.986467626833</v>
      </c>
      <c r="O1422">
        <v>81769.07466410991</v>
      </c>
      <c r="P1422">
        <v>53915.748282467714</v>
      </c>
      <c r="Q1422">
        <v>70056.158768071429</v>
      </c>
      <c r="S1422">
        <f t="shared" si="97"/>
        <v>100</v>
      </c>
      <c r="T1422">
        <f t="shared" si="98"/>
        <v>100</v>
      </c>
      <c r="U1422">
        <f t="shared" si="99"/>
        <v>100</v>
      </c>
      <c r="V1422">
        <f t="shared" si="100"/>
        <v>100</v>
      </c>
      <c r="W1422">
        <f t="shared" si="101"/>
        <v>100</v>
      </c>
      <c r="X1422">
        <f t="shared" si="102"/>
        <v>100</v>
      </c>
      <c r="Y1422">
        <f t="shared" si="103"/>
        <v>100</v>
      </c>
      <c r="Z1422">
        <f t="shared" si="104"/>
        <v>100</v>
      </c>
      <c r="AA1422">
        <f t="shared" si="105"/>
        <v>100</v>
      </c>
      <c r="AB1422">
        <f t="shared" si="106"/>
        <v>100</v>
      </c>
      <c r="AC1422">
        <f t="shared" si="107"/>
        <v>100</v>
      </c>
      <c r="AD1422">
        <f t="shared" si="108"/>
        <v>100</v>
      </c>
    </row>
    <row r="1423" spans="1:30">
      <c r="A1423" t="s">
        <v>2704</v>
      </c>
      <c r="F1423">
        <v>910.22757986637941</v>
      </c>
      <c r="G1423">
        <v>559.74334881895174</v>
      </c>
      <c r="H1423">
        <v>-1739.7970427147293</v>
      </c>
      <c r="I1423">
        <v>-1854.5203318462711</v>
      </c>
      <c r="J1423">
        <v>775.82130932441339</v>
      </c>
      <c r="K1423">
        <v>2168.1190709365246</v>
      </c>
      <c r="L1423">
        <v>2477.657649553229</v>
      </c>
      <c r="M1423">
        <v>3102.8772233126806</v>
      </c>
      <c r="N1423">
        <v>2067.5245612149029</v>
      </c>
      <c r="O1423">
        <v>1416.1164104941649</v>
      </c>
      <c r="P1423">
        <v>893.80834441245611</v>
      </c>
      <c r="Q1423">
        <v>1202.0839741165551</v>
      </c>
    </row>
    <row r="1424" spans="1:30">
      <c r="A1424" t="s">
        <v>2705</v>
      </c>
      <c r="F1424">
        <v>83798.677547301646</v>
      </c>
      <c r="G1424">
        <v>111943.29439581523</v>
      </c>
      <c r="H1424">
        <v>128138.44445494896</v>
      </c>
      <c r="I1424">
        <v>136725.25419271283</v>
      </c>
      <c r="J1424">
        <v>145668.36073918312</v>
      </c>
      <c r="K1424">
        <v>116164.30354472263</v>
      </c>
      <c r="L1424">
        <v>101134.09786794614</v>
      </c>
      <c r="M1424">
        <v>122120.8781721502</v>
      </c>
      <c r="N1424">
        <v>101389.51102884179</v>
      </c>
      <c r="O1424">
        <v>83185.191074604081</v>
      </c>
      <c r="P1424">
        <v>54809.556626880178</v>
      </c>
      <c r="Q1424">
        <v>71258.242742187984</v>
      </c>
    </row>
    <row r="1427" spans="1:30">
      <c r="A1427" s="394" t="s">
        <v>12</v>
      </c>
    </row>
    <row r="1428" spans="1:30" ht="13.95" customHeight="1"/>
    <row r="1429" spans="1:30" s="8" customFormat="1">
      <c r="A1429" s="8" t="s">
        <v>2706</v>
      </c>
      <c r="B1429" s="328"/>
    </row>
    <row r="1430" spans="1:30" s="8" customFormat="1">
      <c r="A1430" s="8" t="s">
        <v>421</v>
      </c>
      <c r="B1430" s="328"/>
    </row>
    <row r="1431" spans="1:30">
      <c r="F1431">
        <v>2010</v>
      </c>
      <c r="G1431">
        <v>2011</v>
      </c>
      <c r="H1431">
        <v>2012</v>
      </c>
      <c r="I1431">
        <v>2013</v>
      </c>
      <c r="J1431">
        <v>2014</v>
      </c>
      <c r="K1431">
        <v>2015</v>
      </c>
      <c r="L1431">
        <v>2016</v>
      </c>
      <c r="M1431">
        <v>2017</v>
      </c>
      <c r="N1431">
        <v>2018</v>
      </c>
      <c r="O1431">
        <v>2019</v>
      </c>
      <c r="P1431">
        <v>2020</v>
      </c>
      <c r="Q1431">
        <v>2021</v>
      </c>
      <c r="S1431" s="394">
        <v>2010</v>
      </c>
      <c r="T1431" s="394">
        <v>2011</v>
      </c>
      <c r="U1431" s="394">
        <v>2012</v>
      </c>
      <c r="V1431" s="394">
        <v>2013</v>
      </c>
      <c r="W1431" s="394">
        <v>2014</v>
      </c>
      <c r="X1431" s="394">
        <v>2015</v>
      </c>
      <c r="Y1431" s="394">
        <v>2016</v>
      </c>
      <c r="Z1431" s="394">
        <v>2017</v>
      </c>
      <c r="AA1431" s="394">
        <v>2018</v>
      </c>
      <c r="AB1431" s="394">
        <v>2019</v>
      </c>
      <c r="AC1431" s="394">
        <v>2020</v>
      </c>
      <c r="AD1431" s="394">
        <v>2021</v>
      </c>
    </row>
    <row r="1432" spans="1:30">
      <c r="A1432" t="s">
        <v>2691</v>
      </c>
      <c r="F1432">
        <v>264.39164104110557</v>
      </c>
      <c r="G1432">
        <v>320.18294767175507</v>
      </c>
      <c r="H1432">
        <v>322.835391593324</v>
      </c>
      <c r="I1432">
        <v>284.5126911966567</v>
      </c>
      <c r="J1432">
        <v>281.49335505038681</v>
      </c>
      <c r="K1432">
        <v>263.54690668890873</v>
      </c>
      <c r="L1432">
        <v>298.01604475653204</v>
      </c>
      <c r="M1432">
        <v>296.65617840742181</v>
      </c>
      <c r="N1432">
        <v>360.5889979365362</v>
      </c>
      <c r="O1432">
        <v>348.28475934914889</v>
      </c>
      <c r="P1432">
        <v>330.22435973588682</v>
      </c>
      <c r="Q1432">
        <v>303.28922370248182</v>
      </c>
      <c r="S1432">
        <f>(F1432/F$1443)*100</f>
        <v>2.2219947572317467</v>
      </c>
      <c r="T1432">
        <f t="shared" ref="T1432:AA1432" si="109">(G1432/G$1443)*100</f>
        <v>2.2243794573320637</v>
      </c>
      <c r="U1432">
        <f t="shared" si="109"/>
        <v>2.4246101442360044</v>
      </c>
      <c r="V1432">
        <f t="shared" si="109"/>
        <v>2.0717826889126729</v>
      </c>
      <c r="W1432">
        <f t="shared" si="109"/>
        <v>1.8830272453367953</v>
      </c>
      <c r="X1432">
        <f t="shared" si="109"/>
        <v>2.0211807946267939</v>
      </c>
      <c r="Y1432">
        <f t="shared" si="109"/>
        <v>2.0486995445761695</v>
      </c>
      <c r="Z1432">
        <f t="shared" si="109"/>
        <v>1.9205229229355796</v>
      </c>
      <c r="AA1432">
        <f t="shared" si="109"/>
        <v>2.2204760398829753</v>
      </c>
      <c r="AB1432">
        <f>(O1432/O$1443)*100</f>
        <v>2.1913644720981962</v>
      </c>
      <c r="AC1432">
        <f t="shared" ref="AC1432" si="110">(P1432/P$1443)*100</f>
        <v>2.3337752597351726</v>
      </c>
      <c r="AD1432">
        <f>(Q1432/Q$1443)*100</f>
        <v>1.8116955003344013</v>
      </c>
    </row>
    <row r="1433" spans="1:30">
      <c r="A1433" t="s">
        <v>2693</v>
      </c>
      <c r="F1433">
        <v>2433.6573577320869</v>
      </c>
      <c r="G1433">
        <v>3579.1320194972736</v>
      </c>
      <c r="H1433">
        <v>2546.9484425389169</v>
      </c>
      <c r="I1433">
        <v>2858.4831340043129</v>
      </c>
      <c r="J1433">
        <v>3598.779939879335</v>
      </c>
      <c r="K1433">
        <v>2484.8532838102046</v>
      </c>
      <c r="L1433">
        <v>3452.7756275251058</v>
      </c>
      <c r="M1433">
        <v>3031.447064655893</v>
      </c>
      <c r="N1433">
        <v>2724.6025399013488</v>
      </c>
      <c r="O1433">
        <v>2245.237567626868</v>
      </c>
      <c r="P1433">
        <v>1305.0648673231922</v>
      </c>
      <c r="Q1433">
        <v>2002.521183295104</v>
      </c>
      <c r="S1433">
        <f t="shared" ref="S1433:S1443" si="111">(F1433/F$1443)*100</f>
        <v>20.452892793756803</v>
      </c>
      <c r="T1433">
        <f t="shared" ref="T1433:T1443" si="112">(G1433/G$1443)*100</f>
        <v>24.864996081586977</v>
      </c>
      <c r="U1433">
        <f t="shared" ref="U1433:U1443" si="113">(H1433/H$1443)*100</f>
        <v>19.128500751259182</v>
      </c>
      <c r="V1433">
        <f t="shared" ref="V1433:V1443" si="114">(I1433/I$1443)*100</f>
        <v>20.81508507993253</v>
      </c>
      <c r="W1433">
        <f t="shared" ref="W1433:W1443" si="115">(J1433/J$1443)*100</f>
        <v>24.073750073252359</v>
      </c>
      <c r="X1433">
        <f t="shared" ref="X1433:X1443" si="116">(K1433/K$1443)*100</f>
        <v>19.056712893355584</v>
      </c>
      <c r="Y1433">
        <f t="shared" ref="Y1433:Y1443" si="117">(L1433/L$1443)*100</f>
        <v>23.735969858311925</v>
      </c>
      <c r="Z1433">
        <f t="shared" ref="Z1433:Z1443" si="118">(M1433/M$1443)*100</f>
        <v>19.625290154387574</v>
      </c>
      <c r="AA1433">
        <f t="shared" ref="AA1433:AA1443" si="119">(N1433/N$1443)*100</f>
        <v>16.777868134290745</v>
      </c>
      <c r="AB1433">
        <f t="shared" ref="AB1433:AB1443" si="120">(O1433/O$1443)*100</f>
        <v>14.126756066823321</v>
      </c>
      <c r="AC1433">
        <f t="shared" ref="AC1433:AC1443" si="121">(P1433/P$1443)*100</f>
        <v>9.2232084336370654</v>
      </c>
      <c r="AD1433">
        <f t="shared" ref="AD1433:AD1443" si="122">(Q1433/Q$1443)*100</f>
        <v>11.96204261005655</v>
      </c>
    </row>
    <row r="1434" spans="1:30">
      <c r="A1434" t="s">
        <v>2694</v>
      </c>
      <c r="F1434">
        <v>1074.6714793577826</v>
      </c>
      <c r="G1434">
        <v>1168.2426407060382</v>
      </c>
      <c r="H1434">
        <v>1126.0010217486374</v>
      </c>
      <c r="I1434">
        <v>1140.772286677631</v>
      </c>
      <c r="J1434">
        <v>1214.2137384302771</v>
      </c>
      <c r="K1434">
        <v>979.89906315253108</v>
      </c>
      <c r="L1434">
        <v>980.85984939785465</v>
      </c>
      <c r="M1434">
        <v>994.26919208051299</v>
      </c>
      <c r="N1434">
        <v>1046.9445326437346</v>
      </c>
      <c r="O1434">
        <v>1018.4552026311598</v>
      </c>
      <c r="P1434">
        <v>846.33062916862343</v>
      </c>
      <c r="Q1434">
        <v>980.19477178552643</v>
      </c>
      <c r="S1434">
        <f t="shared" si="111"/>
        <v>9.0317318031556972</v>
      </c>
      <c r="T1434">
        <f t="shared" si="112"/>
        <v>8.1160316314843861</v>
      </c>
      <c r="U1434">
        <f t="shared" si="113"/>
        <v>8.4566734962905752</v>
      </c>
      <c r="V1434">
        <f t="shared" si="114"/>
        <v>8.3069485076025096</v>
      </c>
      <c r="W1434">
        <f t="shared" si="115"/>
        <v>8.1223855203160866</v>
      </c>
      <c r="X1434">
        <f t="shared" si="116"/>
        <v>7.5149930310300803</v>
      </c>
      <c r="Y1434">
        <f t="shared" si="117"/>
        <v>6.7428823451304813</v>
      </c>
      <c r="Z1434">
        <f t="shared" si="118"/>
        <v>6.4368009633589063</v>
      </c>
      <c r="AA1434">
        <f t="shared" si="119"/>
        <v>6.4469943984010376</v>
      </c>
      <c r="AB1434">
        <f t="shared" si="120"/>
        <v>6.4079937107789116</v>
      </c>
      <c r="AC1434">
        <f t="shared" si="121"/>
        <v>5.9812228434315262</v>
      </c>
      <c r="AD1434">
        <f t="shared" si="122"/>
        <v>5.8551848160525726</v>
      </c>
    </row>
    <row r="1435" spans="1:30">
      <c r="A1435" t="s">
        <v>2695</v>
      </c>
      <c r="F1435">
        <v>53.101038008494143</v>
      </c>
      <c r="G1435">
        <v>98.11377853290908</v>
      </c>
      <c r="H1435">
        <v>64.203225081602511</v>
      </c>
      <c r="I1435">
        <v>120.07459773670783</v>
      </c>
      <c r="J1435">
        <v>172.02602999224555</v>
      </c>
      <c r="K1435">
        <v>189.19562616658504</v>
      </c>
      <c r="L1435">
        <v>180.36072756938793</v>
      </c>
      <c r="M1435">
        <v>266.24043985855104</v>
      </c>
      <c r="N1435">
        <v>285.51443161059541</v>
      </c>
      <c r="O1435">
        <v>152.56330465384951</v>
      </c>
      <c r="P1435">
        <v>181.86814644723501</v>
      </c>
      <c r="Q1435">
        <v>196.72054475017842</v>
      </c>
      <c r="S1435">
        <f t="shared" si="111"/>
        <v>0.44627064454013315</v>
      </c>
      <c r="T1435">
        <f t="shared" si="112"/>
        <v>0.68161741603293635</v>
      </c>
      <c r="U1435">
        <f t="shared" si="113"/>
        <v>0.48218935990021738</v>
      </c>
      <c r="V1435">
        <f t="shared" si="114"/>
        <v>0.87436687594759699</v>
      </c>
      <c r="W1435">
        <f t="shared" si="115"/>
        <v>1.1507543448922275</v>
      </c>
      <c r="X1435">
        <f t="shared" si="116"/>
        <v>1.4509696616802876</v>
      </c>
      <c r="Y1435">
        <f t="shared" si="117"/>
        <v>1.2398827074317538</v>
      </c>
      <c r="Z1435">
        <f t="shared" si="118"/>
        <v>1.7236144229518142</v>
      </c>
      <c r="AA1435">
        <f t="shared" si="119"/>
        <v>1.7581733166016169</v>
      </c>
      <c r="AB1435">
        <f t="shared" si="120"/>
        <v>0.95990937469987858</v>
      </c>
      <c r="AC1435">
        <f t="shared" si="121"/>
        <v>1.2853060902348832</v>
      </c>
      <c r="AD1435">
        <f t="shared" si="122"/>
        <v>1.1751084374064229</v>
      </c>
    </row>
    <row r="1436" spans="1:30">
      <c r="A1436" t="s">
        <v>2696</v>
      </c>
      <c r="F1436">
        <v>1152.1265529092568</v>
      </c>
      <c r="G1436">
        <v>1415.1867337582598</v>
      </c>
      <c r="H1436">
        <v>1503.2957084115737</v>
      </c>
      <c r="I1436">
        <v>1461.7973752898681</v>
      </c>
      <c r="J1436">
        <v>1478.0252928146988</v>
      </c>
      <c r="K1436">
        <v>1426.0311109980937</v>
      </c>
      <c r="L1436">
        <v>1471.1201441650323</v>
      </c>
      <c r="M1436">
        <v>1683.2216783218639</v>
      </c>
      <c r="N1436">
        <v>1869.614515779256</v>
      </c>
      <c r="O1436">
        <v>1894.39661615061</v>
      </c>
      <c r="P1436">
        <v>1602.9529720998469</v>
      </c>
      <c r="Q1436">
        <v>2049.8211009883944</v>
      </c>
      <c r="S1436">
        <f t="shared" si="111"/>
        <v>9.6826781291237634</v>
      </c>
      <c r="T1436">
        <f t="shared" si="112"/>
        <v>9.8316050924982683</v>
      </c>
      <c r="U1436">
        <f t="shared" si="113"/>
        <v>11.290292574218885</v>
      </c>
      <c r="V1436">
        <f t="shared" si="114"/>
        <v>10.644609504361959</v>
      </c>
      <c r="W1436">
        <f t="shared" si="115"/>
        <v>9.8871317767653562</v>
      </c>
      <c r="X1436">
        <f t="shared" si="116"/>
        <v>10.936446685340497</v>
      </c>
      <c r="Y1436">
        <f t="shared" si="117"/>
        <v>10.113157403420882</v>
      </c>
      <c r="Z1436">
        <f t="shared" si="118"/>
        <v>10.897011600950234</v>
      </c>
      <c r="AA1436">
        <f t="shared" si="119"/>
        <v>11.512925407768272</v>
      </c>
      <c r="AB1436">
        <f t="shared" si="120"/>
        <v>11.919308351169846</v>
      </c>
      <c r="AC1436">
        <f t="shared" si="121"/>
        <v>11.328455574257399</v>
      </c>
      <c r="AD1436">
        <f t="shared" si="122"/>
        <v>12.244588250831391</v>
      </c>
    </row>
    <row r="1437" spans="1:30">
      <c r="A1437" t="s">
        <v>2697</v>
      </c>
      <c r="F1437">
        <v>1696.5116214217292</v>
      </c>
      <c r="G1437">
        <v>1999.4305827330879</v>
      </c>
      <c r="H1437">
        <v>1936.1003886739138</v>
      </c>
      <c r="I1437">
        <v>2103.2109688496607</v>
      </c>
      <c r="J1437">
        <v>2334.3378118750575</v>
      </c>
      <c r="K1437">
        <v>1944.8480967974426</v>
      </c>
      <c r="L1437">
        <v>2235.4345960322485</v>
      </c>
      <c r="M1437">
        <v>2531.2188535524137</v>
      </c>
      <c r="N1437">
        <v>2707.2027682342828</v>
      </c>
      <c r="O1437">
        <v>2667.8629303392972</v>
      </c>
      <c r="P1437">
        <v>2358.3510200611349</v>
      </c>
      <c r="Q1437">
        <v>2927.7475617721034</v>
      </c>
      <c r="S1437">
        <f t="shared" si="111"/>
        <v>14.257787854177046</v>
      </c>
      <c r="T1437">
        <f t="shared" si="112"/>
        <v>13.890472140797563</v>
      </c>
      <c r="U1437">
        <f t="shared" si="113"/>
        <v>14.540811710481364</v>
      </c>
      <c r="V1437">
        <f t="shared" si="114"/>
        <v>15.315295982287564</v>
      </c>
      <c r="W1437">
        <f t="shared" si="115"/>
        <v>15.615365765184059</v>
      </c>
      <c r="X1437">
        <f t="shared" si="116"/>
        <v>14.915332041265403</v>
      </c>
      <c r="Y1437">
        <f t="shared" si="117"/>
        <v>15.367406954758266</v>
      </c>
      <c r="Z1437">
        <f t="shared" si="118"/>
        <v>16.38686191304522</v>
      </c>
      <c r="AA1437">
        <f t="shared" si="119"/>
        <v>16.67072183668531</v>
      </c>
      <c r="AB1437">
        <f t="shared" si="120"/>
        <v>16.785862387140966</v>
      </c>
      <c r="AC1437">
        <f t="shared" si="121"/>
        <v>16.667035917010693</v>
      </c>
      <c r="AD1437">
        <f t="shared" si="122"/>
        <v>17.488874213944349</v>
      </c>
    </row>
    <row r="1438" spans="1:30">
      <c r="A1438" t="s">
        <v>2698</v>
      </c>
      <c r="F1438">
        <v>311.6403467284814</v>
      </c>
      <c r="G1438">
        <v>348.43197625359318</v>
      </c>
      <c r="H1438">
        <v>344.32633196495931</v>
      </c>
      <c r="I1438">
        <v>345.09285565768414</v>
      </c>
      <c r="J1438">
        <v>369.0446336258205</v>
      </c>
      <c r="K1438">
        <v>354.95047314857015</v>
      </c>
      <c r="L1438">
        <v>361.10375874827741</v>
      </c>
      <c r="M1438">
        <v>409.38107532081085</v>
      </c>
      <c r="N1438">
        <v>443.49127573395293</v>
      </c>
      <c r="O1438">
        <v>450.08216621751308</v>
      </c>
      <c r="P1438">
        <v>441.97265235083631</v>
      </c>
      <c r="Q1438">
        <v>495.96990408369959</v>
      </c>
      <c r="S1438">
        <f t="shared" si="111"/>
        <v>2.6190813516109257</v>
      </c>
      <c r="T1438">
        <f t="shared" si="112"/>
        <v>2.4206315042444611</v>
      </c>
      <c r="U1438">
        <f t="shared" si="113"/>
        <v>2.5860148519945563</v>
      </c>
      <c r="V1438">
        <f t="shared" si="114"/>
        <v>2.5129192002364751</v>
      </c>
      <c r="W1438">
        <f t="shared" si="115"/>
        <v>2.468694508750894</v>
      </c>
      <c r="X1438">
        <f t="shared" si="116"/>
        <v>2.722168468546764</v>
      </c>
      <c r="Y1438">
        <f t="shared" si="117"/>
        <v>2.4823935459472399</v>
      </c>
      <c r="Z1438">
        <f t="shared" si="118"/>
        <v>2.6502928190824573</v>
      </c>
      <c r="AA1438">
        <f t="shared" si="119"/>
        <v>2.7309811372494921</v>
      </c>
      <c r="AB1438">
        <f t="shared" si="120"/>
        <v>2.831861119668782</v>
      </c>
      <c r="AC1438">
        <f t="shared" si="121"/>
        <v>3.1235274174227516</v>
      </c>
      <c r="AD1438">
        <f t="shared" si="122"/>
        <v>2.9626718435969619</v>
      </c>
    </row>
    <row r="1439" spans="1:30">
      <c r="A1439" t="s">
        <v>2699</v>
      </c>
      <c r="F1439">
        <v>532.11862284725885</v>
      </c>
      <c r="G1439">
        <v>571.66190017548422</v>
      </c>
      <c r="H1439">
        <v>574.58317791949025</v>
      </c>
      <c r="I1439">
        <v>581.28469348128351</v>
      </c>
      <c r="J1439">
        <v>574.97602449905821</v>
      </c>
      <c r="K1439">
        <v>612.190138408145</v>
      </c>
      <c r="L1439">
        <v>707.73976052001933</v>
      </c>
      <c r="M1439">
        <v>763.57624452534355</v>
      </c>
      <c r="N1439">
        <v>899.92523209633237</v>
      </c>
      <c r="O1439">
        <v>936.22029453621246</v>
      </c>
      <c r="P1439">
        <v>897.91991854258958</v>
      </c>
      <c r="Q1439">
        <v>1041.0253179006106</v>
      </c>
      <c r="S1439">
        <f t="shared" si="111"/>
        <v>4.4720203162858745</v>
      </c>
      <c r="T1439">
        <f t="shared" si="112"/>
        <v>3.9714575574254831</v>
      </c>
      <c r="U1439">
        <f t="shared" si="113"/>
        <v>4.3153267521731227</v>
      </c>
      <c r="V1439">
        <f t="shared" si="114"/>
        <v>4.2328360124083773</v>
      </c>
      <c r="W1439">
        <f t="shared" si="115"/>
        <v>3.8462560487559743</v>
      </c>
      <c r="X1439">
        <f t="shared" si="116"/>
        <v>4.6949780817235256</v>
      </c>
      <c r="Y1439">
        <f t="shared" si="117"/>
        <v>4.8653290672331515</v>
      </c>
      <c r="Z1439">
        <f t="shared" si="118"/>
        <v>4.9433175094906341</v>
      </c>
      <c r="AA1439">
        <f t="shared" si="119"/>
        <v>5.5416621887829374</v>
      </c>
      <c r="AB1439">
        <f t="shared" si="120"/>
        <v>5.8905818771336893</v>
      </c>
      <c r="AC1439">
        <f t="shared" si="121"/>
        <v>6.3458168040484084</v>
      </c>
      <c r="AD1439">
        <f t="shared" si="122"/>
        <v>6.2185555462559368</v>
      </c>
    </row>
    <row r="1440" spans="1:30">
      <c r="A1440" t="s">
        <v>2700</v>
      </c>
      <c r="F1440">
        <v>1029.5592566212408</v>
      </c>
      <c r="G1440">
        <v>1123.5984669225966</v>
      </c>
      <c r="H1440">
        <v>1130.7047095236903</v>
      </c>
      <c r="I1440">
        <v>1132.6239483561098</v>
      </c>
      <c r="J1440">
        <v>1172.5255001320716</v>
      </c>
      <c r="K1440">
        <v>1140.2587094745111</v>
      </c>
      <c r="L1440">
        <v>1146.6743581548001</v>
      </c>
      <c r="M1440">
        <v>1305.7208129969376</v>
      </c>
      <c r="N1440">
        <v>1420.3903108257396</v>
      </c>
      <c r="O1440">
        <v>1435.0761249455716</v>
      </c>
      <c r="P1440">
        <v>1319.23745137423</v>
      </c>
      <c r="Q1440">
        <v>1502.3766711134276</v>
      </c>
      <c r="S1440">
        <f t="shared" si="111"/>
        <v>8.6526005945707709</v>
      </c>
      <c r="T1440">
        <f t="shared" si="112"/>
        <v>7.8058790022592461</v>
      </c>
      <c r="U1440">
        <f t="shared" si="113"/>
        <v>8.4919998867412172</v>
      </c>
      <c r="V1440">
        <f t="shared" si="114"/>
        <v>8.2476134171117206</v>
      </c>
      <c r="W1440">
        <f t="shared" si="115"/>
        <v>7.8435153902856189</v>
      </c>
      <c r="X1440">
        <f t="shared" si="116"/>
        <v>8.7448152340344141</v>
      </c>
      <c r="Y1440">
        <f t="shared" si="117"/>
        <v>7.8827676451048534</v>
      </c>
      <c r="Z1440">
        <f t="shared" si="118"/>
        <v>8.4531081259690453</v>
      </c>
      <c r="AA1440">
        <f t="shared" si="119"/>
        <v>8.746641385396849</v>
      </c>
      <c r="AB1440">
        <f t="shared" si="120"/>
        <v>9.0293208374630609</v>
      </c>
      <c r="AC1440">
        <f t="shared" si="121"/>
        <v>9.3233695061008994</v>
      </c>
      <c r="AD1440">
        <f t="shared" si="122"/>
        <v>8.9744337818399735</v>
      </c>
    </row>
    <row r="1441" spans="1:30">
      <c r="A1441" t="s">
        <v>2701</v>
      </c>
      <c r="F1441">
        <v>3057.7660691819333</v>
      </c>
      <c r="G1441">
        <v>3443.5806736237737</v>
      </c>
      <c r="H1441">
        <v>3429.4010703275544</v>
      </c>
      <c r="I1441">
        <v>3372.7403247627462</v>
      </c>
      <c r="J1441">
        <v>3404.7562593164721</v>
      </c>
      <c r="K1441">
        <v>3310.7552370755593</v>
      </c>
      <c r="L1441">
        <v>3381.2858082099833</v>
      </c>
      <c r="M1441">
        <v>3790.9710966704065</v>
      </c>
      <c r="N1441">
        <v>4078.9045422803183</v>
      </c>
      <c r="O1441">
        <v>4344.8770370351413</v>
      </c>
      <c r="P1441">
        <v>4504.7716563544855</v>
      </c>
      <c r="Q1441">
        <v>4832.7659894536009</v>
      </c>
      <c r="S1441">
        <f t="shared" si="111"/>
        <v>25.698014308656042</v>
      </c>
      <c r="T1441">
        <f t="shared" si="112"/>
        <v>23.923291873517044</v>
      </c>
      <c r="U1441">
        <f t="shared" si="113"/>
        <v>25.756038031432322</v>
      </c>
      <c r="V1441">
        <f t="shared" si="114"/>
        <v>24.559835941417841</v>
      </c>
      <c r="W1441">
        <f t="shared" si="115"/>
        <v>22.775844207321715</v>
      </c>
      <c r="X1441">
        <f t="shared" si="116"/>
        <v>25.390678968529944</v>
      </c>
      <c r="Y1441">
        <f t="shared" si="117"/>
        <v>23.244515915312387</v>
      </c>
      <c r="Z1441">
        <f t="shared" si="118"/>
        <v>24.542374038617361</v>
      </c>
      <c r="AA1441">
        <f t="shared" si="119"/>
        <v>25.117543399638986</v>
      </c>
      <c r="AB1441">
        <f t="shared" si="120"/>
        <v>27.337426973223522</v>
      </c>
      <c r="AC1441">
        <f t="shared" si="121"/>
        <v>31.836308656226098</v>
      </c>
      <c r="AD1441">
        <f t="shared" si="122"/>
        <v>28.868484974102206</v>
      </c>
    </row>
    <row r="1442" spans="1:30">
      <c r="A1442" t="s">
        <v>2702</v>
      </c>
      <c r="F1442">
        <v>293.22533136966126</v>
      </c>
      <c r="G1442">
        <v>326.69262409156534</v>
      </c>
      <c r="H1442">
        <v>336.52121993939369</v>
      </c>
      <c r="I1442">
        <v>332.18534861695753</v>
      </c>
      <c r="J1442">
        <v>348.80081696562513</v>
      </c>
      <c r="K1442">
        <v>332.72580343781613</v>
      </c>
      <c r="L1442">
        <v>331.22526406248352</v>
      </c>
      <c r="M1442">
        <v>373.93300980007996</v>
      </c>
      <c r="N1442">
        <v>402.0862834256983</v>
      </c>
      <c r="O1442">
        <v>400.45526694568747</v>
      </c>
      <c r="P1442">
        <v>361.09895796092582</v>
      </c>
      <c r="Q1442">
        <v>408.21633632517739</v>
      </c>
      <c r="S1442">
        <f t="shared" si="111"/>
        <v>2.4643182606882483</v>
      </c>
      <c r="T1442">
        <f t="shared" si="112"/>
        <v>2.2696035725055843</v>
      </c>
      <c r="U1442">
        <f t="shared" si="113"/>
        <v>2.5273956476356862</v>
      </c>
      <c r="V1442">
        <f t="shared" si="114"/>
        <v>2.4189284909590745</v>
      </c>
      <c r="W1442">
        <f t="shared" si="115"/>
        <v>2.3332751191389169</v>
      </c>
      <c r="X1442">
        <f t="shared" si="116"/>
        <v>2.5517241398666948</v>
      </c>
      <c r="Y1442">
        <f t="shared" si="117"/>
        <v>2.2769950127729093</v>
      </c>
      <c r="Z1442">
        <f t="shared" si="118"/>
        <v>2.4208055292111914</v>
      </c>
      <c r="AA1442">
        <f t="shared" si="119"/>
        <v>2.4760127553018001</v>
      </c>
      <c r="AB1442">
        <f t="shared" si="120"/>
        <v>2.5196148297998247</v>
      </c>
      <c r="AC1442">
        <f t="shared" si="121"/>
        <v>2.551973497895097</v>
      </c>
      <c r="AD1442">
        <f t="shared" si="122"/>
        <v>2.4384766812842966</v>
      </c>
    </row>
    <row r="1443" spans="1:30">
      <c r="A1443" t="s">
        <v>2703</v>
      </c>
      <c r="F1443">
        <v>11898.841803321608</v>
      </c>
      <c r="G1443">
        <v>14394.259334501532</v>
      </c>
      <c r="H1443">
        <v>13314.940233208072</v>
      </c>
      <c r="I1443">
        <v>13732.747778965977</v>
      </c>
      <c r="J1443">
        <v>14948.979402581048</v>
      </c>
      <c r="K1443">
        <v>13039.254449158369</v>
      </c>
      <c r="L1443">
        <v>14546.595939141722</v>
      </c>
      <c r="M1443">
        <v>15446.635646190232</v>
      </c>
      <c r="N1443">
        <v>16239.265430467793</v>
      </c>
      <c r="O1443">
        <v>15893.51127043106</v>
      </c>
      <c r="P1443">
        <v>14149.792631418988</v>
      </c>
      <c r="Q1443">
        <v>16740.629076271423</v>
      </c>
      <c r="S1443">
        <f t="shared" si="111"/>
        <v>100</v>
      </c>
      <c r="T1443">
        <f t="shared" si="112"/>
        <v>100</v>
      </c>
      <c r="U1443">
        <f t="shared" si="113"/>
        <v>100</v>
      </c>
      <c r="V1443">
        <f t="shared" si="114"/>
        <v>100</v>
      </c>
      <c r="W1443">
        <f t="shared" si="115"/>
        <v>100</v>
      </c>
      <c r="X1443">
        <f t="shared" si="116"/>
        <v>100</v>
      </c>
      <c r="Y1443">
        <f t="shared" si="117"/>
        <v>100</v>
      </c>
      <c r="Z1443">
        <f t="shared" si="118"/>
        <v>100</v>
      </c>
      <c r="AA1443">
        <f t="shared" si="119"/>
        <v>100</v>
      </c>
      <c r="AB1443">
        <f t="shared" si="120"/>
        <v>100</v>
      </c>
      <c r="AC1443">
        <f t="shared" si="121"/>
        <v>100</v>
      </c>
      <c r="AD1443">
        <f t="shared" si="122"/>
        <v>100</v>
      </c>
    </row>
    <row r="1444" spans="1:30">
      <c r="A1444" t="s">
        <v>2704</v>
      </c>
      <c r="F1444">
        <v>745.17833171435439</v>
      </c>
      <c r="G1444">
        <v>716.3861902641969</v>
      </c>
      <c r="H1444">
        <v>631.57144759520031</v>
      </c>
      <c r="I1444">
        <v>538.96138761047189</v>
      </c>
      <c r="J1444">
        <v>521.10265330875006</v>
      </c>
      <c r="K1444">
        <v>491.48051831115799</v>
      </c>
      <c r="L1444">
        <v>536.04601604157756</v>
      </c>
      <c r="M1444">
        <v>658.53016698230363</v>
      </c>
      <c r="N1444">
        <v>791.25242578693599</v>
      </c>
      <c r="O1444">
        <v>793.47366939855272</v>
      </c>
      <c r="P1444">
        <v>775.32919152791931</v>
      </c>
      <c r="Q1444">
        <v>874.22829877781555</v>
      </c>
    </row>
    <row r="1445" spans="1:30">
      <c r="A1445" t="s">
        <v>2705</v>
      </c>
      <c r="F1445">
        <v>12644.02013503596</v>
      </c>
      <c r="G1445">
        <v>15110.645524765732</v>
      </c>
      <c r="H1445">
        <v>13946.511680803269</v>
      </c>
      <c r="I1445">
        <v>14271.709166576449</v>
      </c>
      <c r="J1445">
        <v>15470.082055889798</v>
      </c>
      <c r="K1445">
        <v>13530.734967469525</v>
      </c>
      <c r="L1445">
        <v>15082.641955183304</v>
      </c>
      <c r="M1445">
        <v>16105.16581317254</v>
      </c>
      <c r="N1445">
        <v>17030.51785625473</v>
      </c>
      <c r="O1445">
        <v>16686.98493982961</v>
      </c>
      <c r="P1445">
        <v>14925.121822946905</v>
      </c>
      <c r="Q1445">
        <v>17614.85737504924</v>
      </c>
    </row>
    <row r="1448" spans="1:30" s="200" customFormat="1">
      <c r="A1448" s="200" t="s">
        <v>2707</v>
      </c>
      <c r="B1448" s="482"/>
    </row>
    <row r="1449" spans="1:30" s="200" customFormat="1">
      <c r="A1449" s="200" t="s">
        <v>421</v>
      </c>
      <c r="B1449" s="482"/>
    </row>
    <row r="1450" spans="1:30">
      <c r="F1450">
        <v>2010</v>
      </c>
      <c r="G1450">
        <v>2011</v>
      </c>
      <c r="H1450">
        <v>2012</v>
      </c>
      <c r="I1450">
        <v>2013</v>
      </c>
      <c r="J1450">
        <v>2014</v>
      </c>
      <c r="K1450">
        <v>2015</v>
      </c>
      <c r="L1450">
        <v>2016</v>
      </c>
      <c r="M1450">
        <v>2017</v>
      </c>
      <c r="N1450">
        <v>2018</v>
      </c>
      <c r="O1450">
        <v>2019</v>
      </c>
      <c r="P1450">
        <v>2020</v>
      </c>
      <c r="Q1450">
        <v>2021</v>
      </c>
      <c r="S1450" s="394">
        <v>2010</v>
      </c>
      <c r="T1450" s="394">
        <v>2011</v>
      </c>
      <c r="U1450" s="394">
        <v>2012</v>
      </c>
      <c r="V1450" s="394">
        <v>2013</v>
      </c>
      <c r="W1450" s="394">
        <v>2014</v>
      </c>
      <c r="X1450" s="394">
        <v>2015</v>
      </c>
      <c r="Y1450" s="394">
        <v>2016</v>
      </c>
      <c r="Z1450" s="394">
        <v>2017</v>
      </c>
      <c r="AA1450" s="394">
        <v>2018</v>
      </c>
      <c r="AB1450" s="394">
        <v>2019</v>
      </c>
      <c r="AC1450" s="394">
        <v>2020</v>
      </c>
      <c r="AD1450" s="394">
        <v>2021</v>
      </c>
    </row>
    <row r="1451" spans="1:30">
      <c r="A1451" t="s">
        <v>2691</v>
      </c>
      <c r="F1451">
        <v>273.53195390761738</v>
      </c>
      <c r="G1451">
        <v>309.73593732937729</v>
      </c>
      <c r="H1451">
        <v>303.30728829181623</v>
      </c>
      <c r="I1451">
        <v>340.10998437344153</v>
      </c>
      <c r="J1451">
        <v>342.65620656110292</v>
      </c>
      <c r="K1451">
        <v>293.82009637187423</v>
      </c>
      <c r="L1451">
        <v>315.90816431368478</v>
      </c>
      <c r="M1451">
        <v>340.75983534471783</v>
      </c>
      <c r="N1451">
        <v>414.80258413167661</v>
      </c>
      <c r="O1451">
        <v>419.06062975793424</v>
      </c>
      <c r="P1451">
        <v>435.83714848550562</v>
      </c>
      <c r="Q1451">
        <v>457.06794766533147</v>
      </c>
      <c r="S1451">
        <f>(F1451/F$1462)*100</f>
        <v>31.618599829699008</v>
      </c>
      <c r="T1451">
        <f t="shared" ref="T1451:AD1462" si="123">(G1451/G$1462)*100</f>
        <v>31.622393389337788</v>
      </c>
      <c r="U1451">
        <f t="shared" si="123"/>
        <v>31.283701119217</v>
      </c>
      <c r="V1451">
        <f t="shared" si="123"/>
        <v>31.913736225170215</v>
      </c>
      <c r="W1451">
        <f t="shared" si="123"/>
        <v>31.283943604033322</v>
      </c>
      <c r="X1451">
        <f t="shared" si="123"/>
        <v>31.727066091195834</v>
      </c>
      <c r="Y1451">
        <f t="shared" si="123"/>
        <v>32.720969894705625</v>
      </c>
      <c r="Z1451">
        <f t="shared" si="123"/>
        <v>33.293442743286256</v>
      </c>
      <c r="AA1451">
        <f t="shared" si="123"/>
        <v>35.205251884708147</v>
      </c>
      <c r="AB1451">
        <f t="shared" si="123"/>
        <v>36.96724891261173</v>
      </c>
      <c r="AC1451">
        <f t="shared" si="123"/>
        <v>37.345288465340673</v>
      </c>
      <c r="AD1451">
        <f t="shared" si="123"/>
        <v>36.883434637280502</v>
      </c>
    </row>
    <row r="1452" spans="1:30">
      <c r="A1452" t="s">
        <v>2693</v>
      </c>
      <c r="F1452">
        <v>10.449013519391157</v>
      </c>
      <c r="G1452">
        <v>12.737627332513142</v>
      </c>
      <c r="H1452">
        <v>11.443022566254534</v>
      </c>
      <c r="I1452">
        <v>12.243628167556752</v>
      </c>
      <c r="J1452">
        <v>12.661568303616594</v>
      </c>
      <c r="K1452">
        <v>9.9645247380976354</v>
      </c>
      <c r="L1452">
        <v>10.827966654001431</v>
      </c>
      <c r="M1452">
        <v>9.7509562370564673</v>
      </c>
      <c r="N1452">
        <v>10.738059877607807</v>
      </c>
      <c r="O1452">
        <v>9.8814660030590851</v>
      </c>
      <c r="P1452">
        <v>8.6389828939816979</v>
      </c>
      <c r="Q1452">
        <v>9.3801480622885833</v>
      </c>
      <c r="S1452">
        <f t="shared" ref="S1452:S1462" si="124">(F1452/F$1462)*100</f>
        <v>1.2078412498611677</v>
      </c>
      <c r="T1452">
        <f t="shared" si="123"/>
        <v>1.3004440680293912</v>
      </c>
      <c r="U1452">
        <f t="shared" si="123"/>
        <v>1.1802555087919437</v>
      </c>
      <c r="V1452">
        <f t="shared" si="123"/>
        <v>1.1488634198678418</v>
      </c>
      <c r="W1452">
        <f t="shared" si="123"/>
        <v>1.1559801957894014</v>
      </c>
      <c r="X1452">
        <f t="shared" si="123"/>
        <v>1.0759819999951588</v>
      </c>
      <c r="Y1452">
        <f t="shared" si="123"/>
        <v>1.1215334420880911</v>
      </c>
      <c r="Z1452">
        <f t="shared" si="123"/>
        <v>0.9527029582060802</v>
      </c>
      <c r="AA1452">
        <f t="shared" si="123"/>
        <v>0.91136390467677475</v>
      </c>
      <c r="AB1452">
        <f t="shared" si="123"/>
        <v>0.8716891719644525</v>
      </c>
      <c r="AC1452">
        <f t="shared" si="123"/>
        <v>0.74024279330934406</v>
      </c>
      <c r="AD1452">
        <f t="shared" si="123"/>
        <v>0.75693795574735334</v>
      </c>
    </row>
    <row r="1453" spans="1:30">
      <c r="A1453" t="s">
        <v>2694</v>
      </c>
      <c r="F1453">
        <v>64.258096933042538</v>
      </c>
      <c r="G1453">
        <v>74.699388101387299</v>
      </c>
      <c r="H1453">
        <v>70.343061032847444</v>
      </c>
      <c r="I1453">
        <v>82.363311456638584</v>
      </c>
      <c r="J1453">
        <v>87.877345273522835</v>
      </c>
      <c r="K1453">
        <v>69.641828012090244</v>
      </c>
      <c r="L1453">
        <v>72.560799680967449</v>
      </c>
      <c r="M1453">
        <v>74.10772273463111</v>
      </c>
      <c r="N1453">
        <v>83.793132526306209</v>
      </c>
      <c r="O1453">
        <v>76.323179942013851</v>
      </c>
      <c r="P1453">
        <v>78.150029817378766</v>
      </c>
      <c r="Q1453">
        <v>90.485363122626538</v>
      </c>
      <c r="S1453">
        <f t="shared" si="124"/>
        <v>7.4278380412918201</v>
      </c>
      <c r="T1453">
        <f t="shared" si="123"/>
        <v>7.6264106026964544</v>
      </c>
      <c r="U1453">
        <f t="shared" si="123"/>
        <v>7.2553195459161515</v>
      </c>
      <c r="V1453">
        <f t="shared" si="123"/>
        <v>7.7284440834661936</v>
      </c>
      <c r="W1453">
        <f t="shared" si="123"/>
        <v>8.0230559405286002</v>
      </c>
      <c r="X1453">
        <f t="shared" si="123"/>
        <v>7.5200127810685258</v>
      </c>
      <c r="Y1453">
        <f t="shared" si="123"/>
        <v>7.5156643927035445</v>
      </c>
      <c r="Z1453">
        <f t="shared" si="123"/>
        <v>7.2405869700131023</v>
      </c>
      <c r="AA1453">
        <f t="shared" si="123"/>
        <v>7.1117163914796011</v>
      </c>
      <c r="AB1453">
        <f t="shared" si="123"/>
        <v>6.7328157081906372</v>
      </c>
      <c r="AC1453">
        <f t="shared" si="123"/>
        <v>6.6963897346672461</v>
      </c>
      <c r="AD1453">
        <f t="shared" si="123"/>
        <v>7.301783013688075</v>
      </c>
    </row>
    <row r="1454" spans="1:30">
      <c r="A1454" t="s">
        <v>2695</v>
      </c>
      <c r="F1454">
        <v>11.703428935512189</v>
      </c>
      <c r="G1454">
        <v>10.773033985958309</v>
      </c>
      <c r="H1454">
        <v>10.119890779009204</v>
      </c>
      <c r="I1454">
        <v>10.050300930907374</v>
      </c>
      <c r="J1454">
        <v>9.3573844124800463</v>
      </c>
      <c r="K1454">
        <v>2.5466141962832203</v>
      </c>
      <c r="L1454">
        <v>2.8143764567631822</v>
      </c>
      <c r="M1454">
        <v>3.5220007701906031</v>
      </c>
      <c r="N1454">
        <v>3.8575542424068754</v>
      </c>
      <c r="O1454">
        <v>3.8083183416913275</v>
      </c>
      <c r="P1454">
        <v>2.4643252486037532</v>
      </c>
      <c r="Q1454">
        <v>3.8628352162847874</v>
      </c>
      <c r="S1454">
        <f t="shared" si="124"/>
        <v>1.3528439031012056</v>
      </c>
      <c r="T1454">
        <f t="shared" si="123"/>
        <v>1.0998695264037355</v>
      </c>
      <c r="U1454">
        <f t="shared" si="123"/>
        <v>1.0437851337916106</v>
      </c>
      <c r="V1454">
        <f t="shared" si="123"/>
        <v>0.94305568089522607</v>
      </c>
      <c r="W1454">
        <f t="shared" si="123"/>
        <v>0.85431368420021636</v>
      </c>
      <c r="X1454">
        <f t="shared" si="123"/>
        <v>0.27498662587052874</v>
      </c>
      <c r="Y1454">
        <f t="shared" si="123"/>
        <v>0.29150600622868161</v>
      </c>
      <c r="Z1454">
        <f t="shared" si="123"/>
        <v>0.34411194871464063</v>
      </c>
      <c r="AA1454">
        <f t="shared" si="123"/>
        <v>0.32739952439579717</v>
      </c>
      <c r="AB1454">
        <f t="shared" si="123"/>
        <v>0.33594912544537958</v>
      </c>
      <c r="AC1454">
        <f t="shared" si="123"/>
        <v>0.21115900193760134</v>
      </c>
      <c r="AD1454">
        <f t="shared" si="123"/>
        <v>0.31171433250170982</v>
      </c>
    </row>
    <row r="1455" spans="1:30">
      <c r="A1455" t="s">
        <v>2696</v>
      </c>
      <c r="F1455">
        <v>19.486142453403538</v>
      </c>
      <c r="G1455">
        <v>20.326955124910409</v>
      </c>
      <c r="H1455">
        <v>20.906515935185002</v>
      </c>
      <c r="I1455">
        <v>24.011723755182214</v>
      </c>
      <c r="J1455">
        <v>22.673352772458099</v>
      </c>
      <c r="K1455">
        <v>17.792673306249927</v>
      </c>
      <c r="L1455">
        <v>13.040540831854205</v>
      </c>
      <c r="M1455">
        <v>10.229055889118541</v>
      </c>
      <c r="N1455">
        <v>10.807610115075542</v>
      </c>
      <c r="O1455">
        <v>10.351905327620955</v>
      </c>
      <c r="P1455">
        <v>9.2366048409745556</v>
      </c>
      <c r="Q1455">
        <v>15.55399965024437</v>
      </c>
      <c r="S1455">
        <f t="shared" si="124"/>
        <v>2.2524773857564204</v>
      </c>
      <c r="T1455">
        <f t="shared" si="123"/>
        <v>2.0752741090026778</v>
      </c>
      <c r="U1455">
        <f t="shared" si="123"/>
        <v>2.1563385424857335</v>
      </c>
      <c r="V1455">
        <f t="shared" si="123"/>
        <v>2.2531059170351657</v>
      </c>
      <c r="W1455">
        <f t="shared" si="123"/>
        <v>2.0700395202718913</v>
      </c>
      <c r="X1455">
        <f t="shared" si="123"/>
        <v>1.9212753957168895</v>
      </c>
      <c r="Y1455">
        <f t="shared" si="123"/>
        <v>1.350706288002373</v>
      </c>
      <c r="Z1455">
        <f t="shared" si="123"/>
        <v>0.99941498744336188</v>
      </c>
      <c r="AA1455">
        <f t="shared" si="123"/>
        <v>0.91726679371932629</v>
      </c>
      <c r="AB1455">
        <f t="shared" si="123"/>
        <v>0.91318876981358754</v>
      </c>
      <c r="AC1455">
        <f t="shared" si="123"/>
        <v>0.79145082842342529</v>
      </c>
      <c r="AD1455">
        <f t="shared" si="123"/>
        <v>1.255141456272336</v>
      </c>
    </row>
    <row r="1456" spans="1:30">
      <c r="A1456" t="s">
        <v>2697</v>
      </c>
      <c r="F1456">
        <v>200.13530721968462</v>
      </c>
      <c r="G1456">
        <v>229.80417293980477</v>
      </c>
      <c r="H1456">
        <v>232.56883826785838</v>
      </c>
      <c r="I1456">
        <v>254.29505441527917</v>
      </c>
      <c r="J1456">
        <v>259.78609450572293</v>
      </c>
      <c r="K1456">
        <v>218.80706447396128</v>
      </c>
      <c r="L1456">
        <v>223.90176831937424</v>
      </c>
      <c r="M1456">
        <v>243.27076295924158</v>
      </c>
      <c r="N1456">
        <v>278.99829366476672</v>
      </c>
      <c r="O1456">
        <v>260.16414741901315</v>
      </c>
      <c r="P1456">
        <v>256.22752549738181</v>
      </c>
      <c r="Q1456">
        <v>278.42972451421326</v>
      </c>
      <c r="S1456">
        <f t="shared" si="124"/>
        <v>23.134402033739342</v>
      </c>
      <c r="T1456">
        <f t="shared" si="123"/>
        <v>23.461784970357318</v>
      </c>
      <c r="U1456">
        <f t="shared" si="123"/>
        <v>23.987600387021455</v>
      </c>
      <c r="V1456">
        <f t="shared" si="123"/>
        <v>23.861414433113737</v>
      </c>
      <c r="W1456">
        <f t="shared" si="123"/>
        <v>23.718039755336708</v>
      </c>
      <c r="X1456">
        <f t="shared" si="123"/>
        <v>23.627063912604605</v>
      </c>
      <c r="Y1456">
        <f t="shared" si="123"/>
        <v>23.19117974195462</v>
      </c>
      <c r="Z1456">
        <f t="shared" si="123"/>
        <v>23.768415105335624</v>
      </c>
      <c r="AA1456">
        <f t="shared" si="123"/>
        <v>23.67922857672913</v>
      </c>
      <c r="AB1456">
        <f t="shared" si="123"/>
        <v>22.950265696234801</v>
      </c>
      <c r="AC1456">
        <f t="shared" si="123"/>
        <v>21.955197912135709</v>
      </c>
      <c r="AD1456">
        <f t="shared" si="123"/>
        <v>22.468091664820399</v>
      </c>
    </row>
    <row r="1457" spans="1:30">
      <c r="A1457" t="s">
        <v>2698</v>
      </c>
      <c r="F1457">
        <v>33.813167886888017</v>
      </c>
      <c r="G1457">
        <v>46.410364934305306</v>
      </c>
      <c r="H1457">
        <v>51.250682821580831</v>
      </c>
      <c r="I1457">
        <v>58.220682665407864</v>
      </c>
      <c r="J1457">
        <v>63.0181890341197</v>
      </c>
      <c r="K1457">
        <v>52.591169933806647</v>
      </c>
      <c r="L1457">
        <v>53.097305902080571</v>
      </c>
      <c r="M1457">
        <v>49.758790454612686</v>
      </c>
      <c r="N1457">
        <v>52.960021894627808</v>
      </c>
      <c r="O1457">
        <v>49.322202899422329</v>
      </c>
      <c r="P1457">
        <v>52.461515779264921</v>
      </c>
      <c r="Q1457">
        <v>48.903780327798259</v>
      </c>
      <c r="S1457">
        <f t="shared" si="124"/>
        <v>3.9085927955277482</v>
      </c>
      <c r="T1457">
        <f t="shared" si="123"/>
        <v>4.7382516538100576</v>
      </c>
      <c r="U1457">
        <f t="shared" si="123"/>
        <v>5.2860946816535304</v>
      </c>
      <c r="V1457">
        <f t="shared" si="123"/>
        <v>5.4630548787213336</v>
      </c>
      <c r="W1457">
        <f t="shared" si="123"/>
        <v>5.7534561873466572</v>
      </c>
      <c r="X1457">
        <f t="shared" si="123"/>
        <v>5.6788611293332796</v>
      </c>
      <c r="Y1457">
        <f t="shared" si="123"/>
        <v>5.4996848583716442</v>
      </c>
      <c r="Z1457">
        <f t="shared" si="123"/>
        <v>4.8616100524286923</v>
      </c>
      <c r="AA1457">
        <f t="shared" si="123"/>
        <v>4.4948391884370835</v>
      </c>
      <c r="AB1457">
        <f t="shared" si="123"/>
        <v>4.3509364087828954</v>
      </c>
      <c r="AC1457">
        <f t="shared" si="123"/>
        <v>4.4952350824469143</v>
      </c>
      <c r="AD1457">
        <f t="shared" si="123"/>
        <v>3.94632656796355</v>
      </c>
    </row>
    <row r="1458" spans="1:30">
      <c r="A1458" t="s">
        <v>2699</v>
      </c>
      <c r="F1458">
        <v>16.52892483412246</v>
      </c>
      <c r="G1458">
        <v>18.407202710659252</v>
      </c>
      <c r="H1458">
        <v>21.353589761734693</v>
      </c>
      <c r="I1458">
        <v>22.804191585918488</v>
      </c>
      <c r="J1458">
        <v>25.205130039692598</v>
      </c>
      <c r="K1458">
        <v>26.048993803530827</v>
      </c>
      <c r="L1458">
        <v>28.96033643306788</v>
      </c>
      <c r="M1458">
        <v>30.905727508298281</v>
      </c>
      <c r="N1458">
        <v>31.883816004851678</v>
      </c>
      <c r="O1458">
        <v>31.438788004291816</v>
      </c>
      <c r="P1458">
        <v>29.200408259438671</v>
      </c>
      <c r="Q1458">
        <v>31.972243026258262</v>
      </c>
      <c r="S1458">
        <f t="shared" si="124"/>
        <v>1.9106413436501177</v>
      </c>
      <c r="T1458">
        <f t="shared" si="123"/>
        <v>1.8792775882985784</v>
      </c>
      <c r="U1458">
        <f t="shared" si="123"/>
        <v>2.2024506027885802</v>
      </c>
      <c r="V1458">
        <f t="shared" si="123"/>
        <v>2.1397988548967706</v>
      </c>
      <c r="W1458">
        <f t="shared" si="123"/>
        <v>2.3011865875934752</v>
      </c>
      <c r="X1458">
        <f t="shared" si="123"/>
        <v>2.8128033385700211</v>
      </c>
      <c r="Y1458">
        <f t="shared" si="123"/>
        <v>2.9996385140145336</v>
      </c>
      <c r="Z1458">
        <f t="shared" si="123"/>
        <v>3.0195990328385562</v>
      </c>
      <c r="AA1458">
        <f t="shared" si="123"/>
        <v>2.706052991078205</v>
      </c>
      <c r="AB1458">
        <f t="shared" si="123"/>
        <v>2.773358839117916</v>
      </c>
      <c r="AC1458">
        <f t="shared" si="123"/>
        <v>2.5020760014235441</v>
      </c>
      <c r="AD1458">
        <f t="shared" si="123"/>
        <v>2.5800236964542012</v>
      </c>
    </row>
    <row r="1459" spans="1:30">
      <c r="A1459" t="s">
        <v>2700</v>
      </c>
      <c r="F1459">
        <v>146.03530618825201</v>
      </c>
      <c r="G1459">
        <v>160.53614276370027</v>
      </c>
      <c r="H1459">
        <v>157.827397739129</v>
      </c>
      <c r="I1459">
        <v>168.25571582389082</v>
      </c>
      <c r="J1459">
        <v>170.37734582161647</v>
      </c>
      <c r="K1459">
        <v>147.25751755250744</v>
      </c>
      <c r="L1459">
        <v>153.60947239608393</v>
      </c>
      <c r="M1459">
        <v>164.99446659163115</v>
      </c>
      <c r="N1459">
        <v>188.10110116854185</v>
      </c>
      <c r="O1459">
        <v>178.84983026212382</v>
      </c>
      <c r="P1459">
        <v>193.04573340256164</v>
      </c>
      <c r="Q1459">
        <v>202.37866406010207</v>
      </c>
      <c r="S1459">
        <f t="shared" si="124"/>
        <v>16.880776967408341</v>
      </c>
      <c r="T1459">
        <f t="shared" si="123"/>
        <v>16.389887151784283</v>
      </c>
      <c r="U1459">
        <f t="shared" si="123"/>
        <v>16.278623461709664</v>
      </c>
      <c r="V1459">
        <f t="shared" si="123"/>
        <v>15.788035576412074</v>
      </c>
      <c r="W1459">
        <f t="shared" si="123"/>
        <v>15.555169222180323</v>
      </c>
      <c r="X1459">
        <f t="shared" si="123"/>
        <v>15.901053227824969</v>
      </c>
      <c r="Y1459">
        <f t="shared" si="123"/>
        <v>15.910481239804239</v>
      </c>
      <c r="Z1459">
        <f t="shared" si="123"/>
        <v>16.120543728020319</v>
      </c>
      <c r="AA1459">
        <f t="shared" si="123"/>
        <v>15.964574233046061</v>
      </c>
      <c r="AB1459">
        <f t="shared" si="123"/>
        <v>15.777159016578098</v>
      </c>
      <c r="AC1459">
        <f t="shared" si="123"/>
        <v>16.541381628375976</v>
      </c>
      <c r="AD1459">
        <f t="shared" si="123"/>
        <v>16.331095334880988</v>
      </c>
    </row>
    <row r="1460" spans="1:30">
      <c r="A1460" t="s">
        <v>2701</v>
      </c>
      <c r="F1460">
        <v>84.274750348706462</v>
      </c>
      <c r="G1460">
        <v>89.445356715034052</v>
      </c>
      <c r="H1460">
        <v>83.739201845516575</v>
      </c>
      <c r="I1460">
        <v>86.103134759976882</v>
      </c>
      <c r="J1460">
        <v>94.413092860108762</v>
      </c>
      <c r="K1460">
        <v>81.180052720074158</v>
      </c>
      <c r="L1460">
        <v>84.203101017211964</v>
      </c>
      <c r="M1460">
        <v>89.393251610558522</v>
      </c>
      <c r="N1460">
        <v>94.568451459700299</v>
      </c>
      <c r="O1460">
        <v>87.080559163661931</v>
      </c>
      <c r="P1460">
        <v>93.930479606892888</v>
      </c>
      <c r="Q1460">
        <v>92.930074656295034</v>
      </c>
      <c r="S1460">
        <f t="shared" si="124"/>
        <v>9.741639208717439</v>
      </c>
      <c r="T1460">
        <f t="shared" si="123"/>
        <v>9.1318956440130936</v>
      </c>
      <c r="U1460">
        <f t="shared" si="123"/>
        <v>8.6370234531802659</v>
      </c>
      <c r="V1460">
        <f t="shared" si="123"/>
        <v>8.0793650793650809</v>
      </c>
      <c r="W1460">
        <f t="shared" si="123"/>
        <v>8.6197588602303945</v>
      </c>
      <c r="X1460">
        <f t="shared" si="123"/>
        <v>8.7659248966984649</v>
      </c>
      <c r="Y1460">
        <f t="shared" si="123"/>
        <v>8.721544564733799</v>
      </c>
      <c r="Z1460">
        <f t="shared" si="123"/>
        <v>8.7340372761993308</v>
      </c>
      <c r="AA1460">
        <f t="shared" si="123"/>
        <v>8.0262425581434584</v>
      </c>
      <c r="AB1460">
        <f t="shared" si="123"/>
        <v>7.6817731790075268</v>
      </c>
      <c r="AC1460">
        <f t="shared" si="123"/>
        <v>8.0485586618687996</v>
      </c>
      <c r="AD1460">
        <f t="shared" si="123"/>
        <v>7.4990608112664132</v>
      </c>
    </row>
    <row r="1461" spans="1:30">
      <c r="A1461" t="s">
        <v>2702</v>
      </c>
      <c r="F1461">
        <v>4.8848270788238262</v>
      </c>
      <c r="G1461">
        <v>6.6067228377102651</v>
      </c>
      <c r="H1461">
        <v>6.6730807883996794</v>
      </c>
      <c r="I1461">
        <v>7.2588712560837445</v>
      </c>
      <c r="J1461">
        <v>7.2897945877719552</v>
      </c>
      <c r="K1461">
        <v>6.4360293640221169</v>
      </c>
      <c r="L1461">
        <v>6.5370492898744175</v>
      </c>
      <c r="M1461">
        <v>6.8117817093796287</v>
      </c>
      <c r="N1461">
        <v>7.7300121071282657</v>
      </c>
      <c r="O1461">
        <v>7.3186917778268041</v>
      </c>
      <c r="P1461">
        <v>7.8544598747632737</v>
      </c>
      <c r="Q1461">
        <v>8.2580636669524594</v>
      </c>
      <c r="S1461">
        <f t="shared" si="124"/>
        <v>0.5646557575308826</v>
      </c>
      <c r="T1461">
        <f t="shared" si="123"/>
        <v>0.67451129626662398</v>
      </c>
      <c r="U1461">
        <f t="shared" si="123"/>
        <v>0.68827447604171932</v>
      </c>
      <c r="V1461">
        <f t="shared" si="123"/>
        <v>0.68112585105636281</v>
      </c>
      <c r="W1461">
        <f t="shared" si="123"/>
        <v>0.66554616085198015</v>
      </c>
      <c r="X1461">
        <f t="shared" si="123"/>
        <v>0.69497060112173237</v>
      </c>
      <c r="Y1461">
        <f t="shared" si="123"/>
        <v>0.6770910573928518</v>
      </c>
      <c r="Z1461">
        <f t="shared" si="123"/>
        <v>0.66553519751403034</v>
      </c>
      <c r="AA1461">
        <f t="shared" si="123"/>
        <v>0.65606395358642677</v>
      </c>
      <c r="AB1461">
        <f t="shared" si="123"/>
        <v>0.6456151722529736</v>
      </c>
      <c r="AC1461">
        <f t="shared" si="123"/>
        <v>0.67301989007078178</v>
      </c>
      <c r="AD1461">
        <f t="shared" si="123"/>
        <v>0.66639052912448349</v>
      </c>
    </row>
    <row r="1462" spans="1:30">
      <c r="A1462" t="s">
        <v>2703</v>
      </c>
      <c r="F1462">
        <v>865.09825033647371</v>
      </c>
      <c r="G1462">
        <v>979.48290477536034</v>
      </c>
      <c r="H1462">
        <v>969.53773831287549</v>
      </c>
      <c r="I1462">
        <v>1065.7165991902834</v>
      </c>
      <c r="J1462">
        <v>1095.3101402373247</v>
      </c>
      <c r="K1462">
        <v>926.08656447249768</v>
      </c>
      <c r="L1462">
        <v>965.460881294964</v>
      </c>
      <c r="M1462">
        <v>1023.5043518094365</v>
      </c>
      <c r="N1462">
        <v>1178.2406371926895</v>
      </c>
      <c r="O1462">
        <v>1133.5997188986594</v>
      </c>
      <c r="P1462">
        <v>1167.0472137067475</v>
      </c>
      <c r="Q1462">
        <v>1239.222843968395</v>
      </c>
      <c r="S1462">
        <f t="shared" si="124"/>
        <v>100</v>
      </c>
      <c r="T1462">
        <f t="shared" si="123"/>
        <v>100</v>
      </c>
      <c r="U1462">
        <f t="shared" si="123"/>
        <v>100</v>
      </c>
      <c r="V1462">
        <f t="shared" si="123"/>
        <v>100</v>
      </c>
      <c r="W1462">
        <f t="shared" si="123"/>
        <v>100</v>
      </c>
      <c r="X1462">
        <f t="shared" si="123"/>
        <v>100</v>
      </c>
      <c r="Y1462">
        <f t="shared" si="123"/>
        <v>100</v>
      </c>
      <c r="Z1462">
        <f t="shared" si="123"/>
        <v>100</v>
      </c>
      <c r="AA1462">
        <f t="shared" si="123"/>
        <v>100</v>
      </c>
      <c r="AB1462">
        <f t="shared" si="123"/>
        <v>100</v>
      </c>
      <c r="AC1462">
        <f t="shared" si="123"/>
        <v>100</v>
      </c>
      <c r="AD1462">
        <f t="shared" si="123"/>
        <v>100</v>
      </c>
    </row>
    <row r="1463" spans="1:30">
      <c r="A1463" t="s">
        <v>2704</v>
      </c>
      <c r="F1463">
        <v>41.892328398384926</v>
      </c>
      <c r="G1463">
        <v>42.263351229160783</v>
      </c>
      <c r="H1463">
        <v>46.351527814050669</v>
      </c>
      <c r="I1463">
        <v>50.280701754385966</v>
      </c>
      <c r="J1463">
        <v>52.783171521035598</v>
      </c>
      <c r="K1463">
        <v>39.526600541027953</v>
      </c>
      <c r="L1463">
        <v>46.58723021582734</v>
      </c>
      <c r="M1463">
        <v>51.202473660100779</v>
      </c>
      <c r="N1463">
        <v>58.792383850693312</v>
      </c>
      <c r="O1463">
        <v>46.859233097880924</v>
      </c>
      <c r="P1463">
        <v>57.128996493849129</v>
      </c>
      <c r="Q1463">
        <v>55.515262134057018</v>
      </c>
    </row>
    <row r="1464" spans="1:30">
      <c r="A1464" t="s">
        <v>2705</v>
      </c>
      <c r="F1464">
        <v>906.99057873485867</v>
      </c>
      <c r="G1464">
        <v>1021.7462560045211</v>
      </c>
      <c r="H1464">
        <v>1015.8892661269261</v>
      </c>
      <c r="I1464">
        <v>1115.9973009446694</v>
      </c>
      <c r="J1464">
        <v>1148.0933117583602</v>
      </c>
      <c r="K1464">
        <v>965.61316501352565</v>
      </c>
      <c r="L1464">
        <v>1012.0481115107914</v>
      </c>
      <c r="M1464">
        <v>1074.7068254695373</v>
      </c>
      <c r="N1464">
        <v>1237.0330210433829</v>
      </c>
      <c r="O1464">
        <v>1180.4589519965402</v>
      </c>
      <c r="P1464">
        <v>1224.1762102005966</v>
      </c>
      <c r="Q1464">
        <v>1294.7381061024521</v>
      </c>
    </row>
    <row r="1468" spans="1:30">
      <c r="A1468" s="8" t="s">
        <v>2708</v>
      </c>
    </row>
    <row r="1469" spans="1:30">
      <c r="A1469" s="8" t="s">
        <v>421</v>
      </c>
    </row>
    <row r="1470" spans="1:30">
      <c r="F1470">
        <v>2010</v>
      </c>
      <c r="G1470">
        <v>2011</v>
      </c>
      <c r="H1470">
        <v>2012</v>
      </c>
      <c r="I1470">
        <v>2013</v>
      </c>
      <c r="J1470">
        <v>2014</v>
      </c>
      <c r="K1470">
        <v>2015</v>
      </c>
      <c r="L1470">
        <v>2016</v>
      </c>
      <c r="M1470">
        <v>2017</v>
      </c>
      <c r="N1470">
        <v>2018</v>
      </c>
      <c r="O1470">
        <v>2019</v>
      </c>
      <c r="P1470">
        <v>2020</v>
      </c>
      <c r="Q1470">
        <v>2021</v>
      </c>
      <c r="S1470" s="394">
        <v>2010</v>
      </c>
      <c r="T1470" s="394">
        <v>2011</v>
      </c>
      <c r="U1470" s="394">
        <v>2012</v>
      </c>
      <c r="V1470" s="394">
        <v>2013</v>
      </c>
      <c r="W1470" s="394">
        <v>2014</v>
      </c>
      <c r="X1470" s="394">
        <v>2015</v>
      </c>
      <c r="Y1470" s="394">
        <v>2016</v>
      </c>
      <c r="Z1470" s="394">
        <v>2017</v>
      </c>
      <c r="AA1470" s="394">
        <v>2018</v>
      </c>
      <c r="AB1470" s="394">
        <v>2019</v>
      </c>
      <c r="AC1470" s="394">
        <v>2020</v>
      </c>
      <c r="AD1470" s="394">
        <v>2021</v>
      </c>
    </row>
    <row r="1471" spans="1:30">
      <c r="A1471" t="s">
        <v>2691</v>
      </c>
      <c r="F1471">
        <v>4579.2057910044305</v>
      </c>
      <c r="G1471">
        <v>4137.3870413962431</v>
      </c>
      <c r="H1471">
        <v>4584.5972407474201</v>
      </c>
      <c r="I1471">
        <v>4751.057275777961</v>
      </c>
      <c r="J1471">
        <v>4771.442951677348</v>
      </c>
      <c r="K1471">
        <v>4958.1523964486496</v>
      </c>
      <c r="L1471">
        <v>4723.518819662153</v>
      </c>
      <c r="M1471">
        <v>4053.0378550904356</v>
      </c>
      <c r="N1471">
        <v>3935.6712408529584</v>
      </c>
      <c r="O1471">
        <v>629.6933507657086</v>
      </c>
      <c r="P1471">
        <v>627.3771541306121</v>
      </c>
      <c r="Q1471">
        <v>615.84169856485892</v>
      </c>
      <c r="S1471">
        <f>(F1471/F$1482)*100</f>
        <v>22.439364296625843</v>
      </c>
      <c r="T1471">
        <f t="shared" ref="T1471:AD1482" si="125">(G1471/G$1482)*100</f>
        <v>16.633143666127818</v>
      </c>
      <c r="U1471">
        <f t="shared" si="125"/>
        <v>16.293601064226262</v>
      </c>
      <c r="V1471">
        <f t="shared" si="125"/>
        <v>14.449314498766078</v>
      </c>
      <c r="W1471">
        <f t="shared" si="125"/>
        <v>13.07485230273023</v>
      </c>
      <c r="X1471">
        <f t="shared" si="125"/>
        <v>12.9861822957629</v>
      </c>
      <c r="Y1471">
        <f t="shared" si="125"/>
        <v>12.882372042305922</v>
      </c>
      <c r="Z1471">
        <f t="shared" si="125"/>
        <v>10.639269233706676</v>
      </c>
      <c r="AA1471">
        <f t="shared" si="125"/>
        <v>8.4716870021992996</v>
      </c>
      <c r="AB1471">
        <f t="shared" si="125"/>
        <v>1.2506664121497302</v>
      </c>
      <c r="AC1471">
        <f t="shared" si="125"/>
        <v>1.197254816251563</v>
      </c>
      <c r="AD1471">
        <f t="shared" si="125"/>
        <v>0.92506185142903297</v>
      </c>
    </row>
    <row r="1472" spans="1:30">
      <c r="A1472" t="s">
        <v>2693</v>
      </c>
      <c r="F1472">
        <v>3706.8771510450297</v>
      </c>
      <c r="G1472">
        <v>5349.7838197927385</v>
      </c>
      <c r="H1472">
        <v>5231.5495109574313</v>
      </c>
      <c r="I1472">
        <v>6814.2469502419635</v>
      </c>
      <c r="J1472">
        <v>7824.7713958534268</v>
      </c>
      <c r="K1472">
        <v>6920.9177648590312</v>
      </c>
      <c r="L1472">
        <v>6233.7189891488879</v>
      </c>
      <c r="M1472">
        <v>11069.294868245852</v>
      </c>
      <c r="N1472">
        <v>14697.163443251829</v>
      </c>
      <c r="O1472">
        <v>15507.265209266232</v>
      </c>
      <c r="P1472">
        <v>16610.039812206054</v>
      </c>
      <c r="Q1472">
        <v>27618.508501592783</v>
      </c>
      <c r="S1472">
        <f t="shared" ref="S1472:S1482" si="126">(F1472/F$1482)*100</f>
        <v>18.164714710690642</v>
      </c>
      <c r="T1472">
        <f t="shared" si="125"/>
        <v>21.507227138051206</v>
      </c>
      <c r="U1472">
        <f t="shared" si="125"/>
        <v>18.592861314332534</v>
      </c>
      <c r="V1472">
        <f t="shared" si="125"/>
        <v>20.724060254605373</v>
      </c>
      <c r="W1472">
        <f t="shared" si="125"/>
        <v>21.441675262500343</v>
      </c>
      <c r="X1472">
        <f t="shared" si="125"/>
        <v>18.126974034283119</v>
      </c>
      <c r="Y1472">
        <f t="shared" si="125"/>
        <v>17.001115120177914</v>
      </c>
      <c r="Z1472">
        <f t="shared" si="125"/>
        <v>29.057021557951252</v>
      </c>
      <c r="AA1472">
        <f t="shared" si="125"/>
        <v>31.636221851805601</v>
      </c>
      <c r="AB1472">
        <f t="shared" si="125"/>
        <v>30.799778523853998</v>
      </c>
      <c r="AC1472">
        <f t="shared" si="125"/>
        <v>31.697759525291534</v>
      </c>
      <c r="AD1472">
        <f t="shared" si="125"/>
        <v>41.4860323159835</v>
      </c>
    </row>
    <row r="1473" spans="1:30">
      <c r="A1473" t="s">
        <v>2694</v>
      </c>
      <c r="F1473">
        <v>3466.5629163126409</v>
      </c>
      <c r="G1473">
        <v>3759.3265644169755</v>
      </c>
      <c r="H1473">
        <v>4844.5513935408462</v>
      </c>
      <c r="I1473">
        <v>5000.6351977115601</v>
      </c>
      <c r="J1473">
        <v>5762.0782151429721</v>
      </c>
      <c r="K1473">
        <v>6760.763766888831</v>
      </c>
      <c r="L1473">
        <v>6291.8579489263284</v>
      </c>
      <c r="M1473">
        <v>5065.317624730963</v>
      </c>
      <c r="N1473">
        <v>5827.2948887309167</v>
      </c>
      <c r="O1473">
        <v>7560.6089546858657</v>
      </c>
      <c r="P1473">
        <v>7203.8517487423132</v>
      </c>
      <c r="Q1473">
        <v>7465.160413099421</v>
      </c>
      <c r="S1473">
        <f t="shared" si="126"/>
        <v>16.987109050464984</v>
      </c>
      <c r="T1473">
        <f t="shared" si="125"/>
        <v>15.113263083246975</v>
      </c>
      <c r="U1473">
        <f t="shared" si="125"/>
        <v>17.217474861243705</v>
      </c>
      <c r="V1473">
        <f t="shared" si="125"/>
        <v>15.208351840696785</v>
      </c>
      <c r="W1473">
        <f t="shared" si="125"/>
        <v>15.789421016401217</v>
      </c>
      <c r="X1473">
        <f t="shared" si="125"/>
        <v>17.707505480931278</v>
      </c>
      <c r="Y1473">
        <f t="shared" si="125"/>
        <v>17.159676510234835</v>
      </c>
      <c r="Z1473">
        <f t="shared" si="125"/>
        <v>13.296514834192152</v>
      </c>
      <c r="AA1473">
        <f t="shared" si="125"/>
        <v>12.543481237560142</v>
      </c>
      <c r="AB1473">
        <f t="shared" si="125"/>
        <v>15.016515044228781</v>
      </c>
      <c r="AC1473">
        <f t="shared" si="125"/>
        <v>13.747466169207037</v>
      </c>
      <c r="AD1473">
        <f t="shared" si="125"/>
        <v>11.213490624375414</v>
      </c>
    </row>
    <row r="1474" spans="1:30">
      <c r="A1474" t="s">
        <v>2695</v>
      </c>
      <c r="F1474">
        <v>862.92171042504174</v>
      </c>
      <c r="G1474">
        <v>91.666667682903594</v>
      </c>
      <c r="H1474">
        <v>126.12482952865686</v>
      </c>
      <c r="I1474">
        <v>178.07468332430571</v>
      </c>
      <c r="J1474">
        <v>244.530616406928</v>
      </c>
      <c r="K1474">
        <v>340.72632120290484</v>
      </c>
      <c r="L1474">
        <v>312.99678210560199</v>
      </c>
      <c r="M1474">
        <v>328.50577157100133</v>
      </c>
      <c r="N1474">
        <v>409.45751784175803</v>
      </c>
      <c r="O1474">
        <v>473.45105776591498</v>
      </c>
      <c r="P1474">
        <v>512.71723847237422</v>
      </c>
      <c r="Q1474">
        <v>519.19284437663225</v>
      </c>
      <c r="S1474">
        <f t="shared" si="126"/>
        <v>4.2285530512153935</v>
      </c>
      <c r="T1474">
        <f t="shared" si="125"/>
        <v>0.36851878678732214</v>
      </c>
      <c r="U1474">
        <f t="shared" si="125"/>
        <v>0.44824606147920892</v>
      </c>
      <c r="V1474">
        <f t="shared" si="125"/>
        <v>0.54157568605605655</v>
      </c>
      <c r="W1474">
        <f t="shared" si="125"/>
        <v>0.6700701916371492</v>
      </c>
      <c r="X1474">
        <f t="shared" si="125"/>
        <v>0.89241591752501748</v>
      </c>
      <c r="Y1474">
        <f t="shared" si="125"/>
        <v>0.85363076745766464</v>
      </c>
      <c r="Z1474">
        <f t="shared" si="125"/>
        <v>0.86233128668679626</v>
      </c>
      <c r="AA1474">
        <f t="shared" si="125"/>
        <v>0.88137339721013763</v>
      </c>
      <c r="AB1474">
        <f t="shared" si="125"/>
        <v>0.94034554283376326</v>
      </c>
      <c r="AC1474">
        <f t="shared" si="125"/>
        <v>0.97844363489279151</v>
      </c>
      <c r="AD1474">
        <f t="shared" si="125"/>
        <v>0.77988466027389458</v>
      </c>
    </row>
    <row r="1475" spans="1:30">
      <c r="A1475" t="s">
        <v>2696</v>
      </c>
      <c r="F1475">
        <v>231.45421970584209</v>
      </c>
      <c r="G1475">
        <v>954.12502132150223</v>
      </c>
      <c r="H1475">
        <v>1517.9131958337716</v>
      </c>
      <c r="I1475">
        <v>1898.8533419873363</v>
      </c>
      <c r="J1475">
        <v>2069.9400206821006</v>
      </c>
      <c r="K1475">
        <v>2237.1342943775385</v>
      </c>
      <c r="L1475">
        <v>2018.5898344859299</v>
      </c>
      <c r="M1475">
        <v>1316.9280158586653</v>
      </c>
      <c r="N1475">
        <v>1445.1932779737033</v>
      </c>
      <c r="O1475">
        <v>1693.303368910375</v>
      </c>
      <c r="P1475">
        <v>1608.0103435853021</v>
      </c>
      <c r="Q1475">
        <v>1620.2821340247967</v>
      </c>
      <c r="S1475">
        <f t="shared" si="126"/>
        <v>1.1341891565942164</v>
      </c>
      <c r="T1475">
        <f t="shared" si="125"/>
        <v>3.8357780880302021</v>
      </c>
      <c r="U1475">
        <f t="shared" si="125"/>
        <v>5.3946444506013282</v>
      </c>
      <c r="V1475">
        <f t="shared" si="125"/>
        <v>5.774952296468653</v>
      </c>
      <c r="W1475">
        <f t="shared" si="125"/>
        <v>5.672112256191749</v>
      </c>
      <c r="X1475">
        <f t="shared" si="125"/>
        <v>5.8594071831471792</v>
      </c>
      <c r="Y1475">
        <f t="shared" si="125"/>
        <v>5.505265511046364</v>
      </c>
      <c r="Z1475">
        <f t="shared" si="125"/>
        <v>3.4569506190360624</v>
      </c>
      <c r="AA1475">
        <f t="shared" si="125"/>
        <v>3.1108353211997986</v>
      </c>
      <c r="AB1475">
        <f t="shared" si="125"/>
        <v>3.3631570771725503</v>
      </c>
      <c r="AC1475">
        <f t="shared" si="125"/>
        <v>3.0686455758939402</v>
      </c>
      <c r="AD1475">
        <f t="shared" si="125"/>
        <v>2.4338416742992059</v>
      </c>
    </row>
    <row r="1476" spans="1:30">
      <c r="A1476" t="s">
        <v>2697</v>
      </c>
      <c r="F1476">
        <v>4053.4569212872357</v>
      </c>
      <c r="G1476">
        <v>5890.714544461197</v>
      </c>
      <c r="H1476">
        <v>6519.9068420482417</v>
      </c>
      <c r="I1476">
        <v>7414.2480927272472</v>
      </c>
      <c r="J1476">
        <v>8031.473188291171</v>
      </c>
      <c r="K1476">
        <v>7872.4982225979074</v>
      </c>
      <c r="L1476">
        <v>8195.4609587375398</v>
      </c>
      <c r="M1476">
        <v>8373.7307245375814</v>
      </c>
      <c r="N1476">
        <v>10315.372539505917</v>
      </c>
      <c r="O1476">
        <v>11849.56704728126</v>
      </c>
      <c r="P1476">
        <v>11910.635824778285</v>
      </c>
      <c r="Q1476">
        <v>13614.002663960786</v>
      </c>
      <c r="S1476">
        <f t="shared" si="126"/>
        <v>19.863050639943538</v>
      </c>
      <c r="T1476">
        <f t="shared" si="125"/>
        <v>23.681879489114973</v>
      </c>
      <c r="U1476">
        <f t="shared" si="125"/>
        <v>23.171667102197695</v>
      </c>
      <c r="V1476">
        <f t="shared" si="125"/>
        <v>22.548834132114401</v>
      </c>
      <c r="W1476">
        <f t="shared" si="125"/>
        <v>22.008085766451359</v>
      </c>
      <c r="X1476">
        <f t="shared" si="125"/>
        <v>20.619313177011712</v>
      </c>
      <c r="Y1476">
        <f t="shared" si="125"/>
        <v>22.351340422139256</v>
      </c>
      <c r="Z1476">
        <f t="shared" si="125"/>
        <v>21.981135842840317</v>
      </c>
      <c r="AA1476">
        <f t="shared" si="125"/>
        <v>22.204244744496638</v>
      </c>
      <c r="AB1476">
        <f t="shared" si="125"/>
        <v>23.535035722594095</v>
      </c>
      <c r="AC1476">
        <f t="shared" si="125"/>
        <v>22.729654741086478</v>
      </c>
      <c r="AD1476">
        <f t="shared" si="125"/>
        <v>20.44972683569754</v>
      </c>
    </row>
    <row r="1477" spans="1:30">
      <c r="A1477" t="s">
        <v>2698</v>
      </c>
      <c r="F1477">
        <v>509.99782517629518</v>
      </c>
      <c r="G1477">
        <v>512.84343010503301</v>
      </c>
      <c r="H1477">
        <v>591.57293808495945</v>
      </c>
      <c r="I1477">
        <v>609.32480513065627</v>
      </c>
      <c r="J1477">
        <v>642.69429651389737</v>
      </c>
      <c r="K1477">
        <v>763.44207678532803</v>
      </c>
      <c r="L1477">
        <v>710.50232052265096</v>
      </c>
      <c r="M1477">
        <v>783.4091529197882</v>
      </c>
      <c r="N1477">
        <v>862.22200922316165</v>
      </c>
      <c r="O1477">
        <v>1103.8898634891943</v>
      </c>
      <c r="P1477">
        <v>1346.5193224249833</v>
      </c>
      <c r="Q1477">
        <v>1437.5913076993663</v>
      </c>
      <c r="S1477">
        <f t="shared" si="126"/>
        <v>2.4991292184550598</v>
      </c>
      <c r="T1477">
        <f t="shared" si="125"/>
        <v>2.0617356717702946</v>
      </c>
      <c r="U1477">
        <f t="shared" si="125"/>
        <v>2.1024427986562118</v>
      </c>
      <c r="V1477">
        <f t="shared" si="125"/>
        <v>1.8531297835786547</v>
      </c>
      <c r="W1477">
        <f t="shared" si="125"/>
        <v>1.7611303515160517</v>
      </c>
      <c r="X1477">
        <f t="shared" si="125"/>
        <v>1.9995750813329736</v>
      </c>
      <c r="Y1477">
        <f t="shared" si="125"/>
        <v>1.9377408197876387</v>
      </c>
      <c r="Z1477">
        <f t="shared" si="125"/>
        <v>2.0564576981671778</v>
      </c>
      <c r="AA1477">
        <f t="shared" si="125"/>
        <v>1.8559667567565834</v>
      </c>
      <c r="AB1477">
        <f t="shared" si="125"/>
        <v>2.1924925414881322</v>
      </c>
      <c r="AC1477">
        <f t="shared" si="125"/>
        <v>2.5696293423102206</v>
      </c>
      <c r="AD1477">
        <f t="shared" si="125"/>
        <v>2.15941999347841</v>
      </c>
    </row>
    <row r="1478" spans="1:30">
      <c r="A1478" t="s">
        <v>2699</v>
      </c>
      <c r="F1478">
        <v>102.16363005919496</v>
      </c>
      <c r="G1478">
        <v>459.05345753851702</v>
      </c>
      <c r="H1478">
        <v>508.47431080891187</v>
      </c>
      <c r="I1478">
        <v>586.4372114368598</v>
      </c>
      <c r="J1478">
        <v>613.98540176732865</v>
      </c>
      <c r="K1478">
        <v>628.55350696184303</v>
      </c>
      <c r="L1478">
        <v>679.62491185945225</v>
      </c>
      <c r="M1478">
        <v>595.29581291018656</v>
      </c>
      <c r="N1478">
        <v>722.84966769426273</v>
      </c>
      <c r="O1478">
        <v>897.54248838696469</v>
      </c>
      <c r="P1478">
        <v>980.97961651719856</v>
      </c>
      <c r="Q1478">
        <v>975.79764843645705</v>
      </c>
      <c r="S1478">
        <f t="shared" si="126"/>
        <v>0.50062980730576478</v>
      </c>
      <c r="T1478">
        <f t="shared" si="125"/>
        <v>1.8454889603690807</v>
      </c>
      <c r="U1478">
        <f t="shared" si="125"/>
        <v>1.8071113200724982</v>
      </c>
      <c r="V1478">
        <f t="shared" si="125"/>
        <v>1.7835221109690904</v>
      </c>
      <c r="W1478">
        <f t="shared" si="125"/>
        <v>1.6824613697452317</v>
      </c>
      <c r="X1478">
        <f t="shared" si="125"/>
        <v>1.6462806649295589</v>
      </c>
      <c r="Y1478">
        <f t="shared" si="125"/>
        <v>1.853529391552005</v>
      </c>
      <c r="Z1478">
        <f t="shared" si="125"/>
        <v>1.5626580983681519</v>
      </c>
      <c r="AA1478">
        <f t="shared" si="125"/>
        <v>1.5559623148356259</v>
      </c>
      <c r="AB1478">
        <f t="shared" si="125"/>
        <v>1.7826553866860297</v>
      </c>
      <c r="AC1478">
        <f t="shared" si="125"/>
        <v>1.8720518635195866</v>
      </c>
      <c r="AD1478">
        <f t="shared" si="125"/>
        <v>1.4657552117472576</v>
      </c>
    </row>
    <row r="1479" spans="1:30">
      <c r="A1479" t="s">
        <v>2700</v>
      </c>
      <c r="F1479">
        <v>1524.5788819754382</v>
      </c>
      <c r="G1479">
        <v>1444.0591796427607</v>
      </c>
      <c r="H1479">
        <v>1622.8799194107969</v>
      </c>
      <c r="I1479">
        <v>1673.5857748082938</v>
      </c>
      <c r="J1479">
        <v>1732.4043915917234</v>
      </c>
      <c r="K1479">
        <v>1821.8520205581237</v>
      </c>
      <c r="L1479">
        <v>1714.0522744255913</v>
      </c>
      <c r="M1479">
        <v>1637.1523985332767</v>
      </c>
      <c r="N1479">
        <v>1964.5093127963873</v>
      </c>
      <c r="O1479">
        <v>2398.4788889793726</v>
      </c>
      <c r="P1479">
        <v>2524.0012658377364</v>
      </c>
      <c r="Q1479">
        <v>2458.6993259600854</v>
      </c>
      <c r="S1479">
        <f t="shared" si="126"/>
        <v>7.4708546619140783</v>
      </c>
      <c r="T1479">
        <f t="shared" si="125"/>
        <v>5.8054137930694898</v>
      </c>
      <c r="U1479">
        <f t="shared" si="125"/>
        <v>5.7676948690289542</v>
      </c>
      <c r="V1479">
        <f t="shared" si="125"/>
        <v>5.0898496476042654</v>
      </c>
      <c r="W1479">
        <f t="shared" si="125"/>
        <v>4.7471869155850062</v>
      </c>
      <c r="X1479">
        <f t="shared" si="125"/>
        <v>4.7717174792404151</v>
      </c>
      <c r="Y1479">
        <f t="shared" si="125"/>
        <v>4.674705435108323</v>
      </c>
      <c r="Z1479">
        <f t="shared" si="125"/>
        <v>4.2975431682010612</v>
      </c>
      <c r="AA1479">
        <f t="shared" si="125"/>
        <v>4.2286834932151862</v>
      </c>
      <c r="AB1479">
        <f t="shared" si="125"/>
        <v>4.7637425153831856</v>
      </c>
      <c r="AC1479">
        <f t="shared" si="125"/>
        <v>4.8166763036451847</v>
      </c>
      <c r="AD1479">
        <f t="shared" si="125"/>
        <v>3.6932363558366821</v>
      </c>
    </row>
    <row r="1480" spans="1:30">
      <c r="A1480" t="s">
        <v>2701</v>
      </c>
      <c r="F1480">
        <v>1369.8020762647734</v>
      </c>
      <c r="G1480">
        <v>2108.4393912145579</v>
      </c>
      <c r="H1480">
        <v>2403.257482818171</v>
      </c>
      <c r="I1480">
        <v>3735.484925105553</v>
      </c>
      <c r="J1480">
        <v>4565.5546350377854</v>
      </c>
      <c r="K1480">
        <v>5619.2643744489205</v>
      </c>
      <c r="L1480">
        <v>5543.3210832882705</v>
      </c>
      <c r="M1480">
        <v>4552.9158742203781</v>
      </c>
      <c r="N1480">
        <v>5850.8945047106854</v>
      </c>
      <c r="O1480">
        <v>7731.4604788705046</v>
      </c>
      <c r="P1480">
        <v>8543.4815309383412</v>
      </c>
      <c r="Q1480">
        <v>9709.9366139918002</v>
      </c>
      <c r="S1480">
        <f t="shared" si="126"/>
        <v>6.7124058639080202</v>
      </c>
      <c r="T1480">
        <f t="shared" si="125"/>
        <v>8.4763583765563677</v>
      </c>
      <c r="U1480">
        <f t="shared" si="125"/>
        <v>8.5411469368838304</v>
      </c>
      <c r="V1480">
        <f t="shared" si="125"/>
        <v>11.360670552937425</v>
      </c>
      <c r="W1480">
        <f t="shared" si="125"/>
        <v>12.510670909767393</v>
      </c>
      <c r="X1480">
        <f t="shared" si="125"/>
        <v>14.71773872601165</v>
      </c>
      <c r="Y1480">
        <f t="shared" si="125"/>
        <v>15.118204726447019</v>
      </c>
      <c r="Z1480">
        <f t="shared" si="125"/>
        <v>11.951454567198157</v>
      </c>
      <c r="AA1480">
        <f t="shared" si="125"/>
        <v>12.594280338327859</v>
      </c>
      <c r="AB1480">
        <f t="shared" si="125"/>
        <v>15.355852060416872</v>
      </c>
      <c r="AC1480">
        <f t="shared" si="125"/>
        <v>16.303947861548547</v>
      </c>
      <c r="AD1480">
        <f t="shared" si="125"/>
        <v>14.585390957335145</v>
      </c>
    </row>
    <row r="1481" spans="1:30">
      <c r="A1481" t="s">
        <v>2702</v>
      </c>
      <c r="F1481">
        <v>0</v>
      </c>
      <c r="G1481">
        <v>166.95490981284524</v>
      </c>
      <c r="H1481">
        <v>186.58175649451874</v>
      </c>
      <c r="I1481">
        <v>218.90069955650137</v>
      </c>
      <c r="J1481">
        <v>234.40864429044285</v>
      </c>
      <c r="K1481">
        <v>256.91083729334696</v>
      </c>
      <c r="L1481">
        <v>242.88615491668426</v>
      </c>
      <c r="M1481">
        <v>319.48935510257888</v>
      </c>
      <c r="N1481">
        <v>426.13091620857534</v>
      </c>
      <c r="O1481">
        <v>503.36500413763025</v>
      </c>
      <c r="P1481">
        <v>533.69166351241449</v>
      </c>
      <c r="Q1481">
        <v>538.01627475874204</v>
      </c>
      <c r="S1481">
        <f t="shared" si="126"/>
        <v>0</v>
      </c>
      <c r="T1481">
        <f t="shared" si="125"/>
        <v>0.67119294687627762</v>
      </c>
      <c r="U1481">
        <f t="shared" si="125"/>
        <v>0.66310922127778338</v>
      </c>
      <c r="V1481">
        <f t="shared" si="125"/>
        <v>0.66573919620320154</v>
      </c>
      <c r="W1481">
        <f t="shared" si="125"/>
        <v>0.6423336574742764</v>
      </c>
      <c r="X1481">
        <f t="shared" si="125"/>
        <v>0.67288995982417821</v>
      </c>
      <c r="Y1481">
        <f t="shared" si="125"/>
        <v>0.66241925374305477</v>
      </c>
      <c r="Z1481">
        <f t="shared" si="125"/>
        <v>0.83866309365220815</v>
      </c>
      <c r="AA1481">
        <f t="shared" si="125"/>
        <v>0.91726354239310881</v>
      </c>
      <c r="AB1481">
        <f t="shared" si="125"/>
        <v>0.9997591731928247</v>
      </c>
      <c r="AC1481">
        <f t="shared" si="125"/>
        <v>1.0184701663531126</v>
      </c>
      <c r="AD1481">
        <f t="shared" si="125"/>
        <v>0.80815951954389609</v>
      </c>
    </row>
    <row r="1482" spans="1:30">
      <c r="A1482" t="s">
        <v>2703</v>
      </c>
      <c r="F1482">
        <v>20407.021029971849</v>
      </c>
      <c r="G1482">
        <v>24874.35402738527</v>
      </c>
      <c r="H1482">
        <v>28137.409420273721</v>
      </c>
      <c r="I1482">
        <v>32880.848957808244</v>
      </c>
      <c r="J1482">
        <v>36493.283757255122</v>
      </c>
      <c r="K1482">
        <v>38180.215582422432</v>
      </c>
      <c r="L1482">
        <v>36666.530078079093</v>
      </c>
      <c r="M1482">
        <v>38095.077453720703</v>
      </c>
      <c r="N1482">
        <v>46456.759318790166</v>
      </c>
      <c r="O1482">
        <v>50348.62571253904</v>
      </c>
      <c r="P1482">
        <v>52401.305521145616</v>
      </c>
      <c r="Q1482">
        <v>66573.029426465742</v>
      </c>
      <c r="S1482">
        <f t="shared" si="126"/>
        <v>100</v>
      </c>
      <c r="T1482">
        <f t="shared" si="125"/>
        <v>100</v>
      </c>
      <c r="U1482">
        <f t="shared" si="125"/>
        <v>100</v>
      </c>
      <c r="V1482">
        <f t="shared" si="125"/>
        <v>100</v>
      </c>
      <c r="W1482">
        <f t="shared" si="125"/>
        <v>100</v>
      </c>
      <c r="X1482">
        <f t="shared" si="125"/>
        <v>100</v>
      </c>
      <c r="Y1482">
        <f t="shared" si="125"/>
        <v>100</v>
      </c>
      <c r="Z1482">
        <f t="shared" si="125"/>
        <v>100</v>
      </c>
      <c r="AA1482">
        <f t="shared" si="125"/>
        <v>100</v>
      </c>
      <c r="AB1482">
        <f t="shared" si="125"/>
        <v>100</v>
      </c>
      <c r="AC1482">
        <f t="shared" si="125"/>
        <v>100</v>
      </c>
      <c r="AD1482">
        <f t="shared" si="125"/>
        <v>100</v>
      </c>
    </row>
    <row r="1483" spans="1:30">
      <c r="A1483" t="s">
        <v>2704</v>
      </c>
      <c r="F1483">
        <v>1160.2362422034553</v>
      </c>
      <c r="G1483">
        <v>1519.4981728008354</v>
      </c>
      <c r="H1483">
        <v>1904.8011357311632</v>
      </c>
      <c r="I1483">
        <v>2006.3732394029321</v>
      </c>
      <c r="J1483">
        <v>1859.5427170866058</v>
      </c>
      <c r="K1483">
        <v>2009.9544636536345</v>
      </c>
      <c r="L1483">
        <v>1933.7541317618598</v>
      </c>
      <c r="M1483">
        <v>1365.4680070804027</v>
      </c>
      <c r="N1483">
        <v>1579.7355316608846</v>
      </c>
      <c r="O1483">
        <v>1574.5725417721533</v>
      </c>
      <c r="P1483">
        <v>1668.4499623272006</v>
      </c>
      <c r="Q1483">
        <v>2015.3359489066672</v>
      </c>
    </row>
    <row r="1484" spans="1:30">
      <c r="A1484" t="s">
        <v>2705</v>
      </c>
      <c r="F1484">
        <v>21567.257272175306</v>
      </c>
      <c r="G1484">
        <v>26393.852200186109</v>
      </c>
      <c r="H1484">
        <v>30042.210556004888</v>
      </c>
      <c r="I1484">
        <v>34887.222197211173</v>
      </c>
      <c r="J1484">
        <v>38352.826474341724</v>
      </c>
      <c r="K1484">
        <v>40190.170046076062</v>
      </c>
      <c r="L1484">
        <v>38600.284299776285</v>
      </c>
      <c r="M1484">
        <v>39460.545460801106</v>
      </c>
      <c r="N1484">
        <v>48036.494850451047</v>
      </c>
      <c r="O1484">
        <v>51923.198254311195</v>
      </c>
      <c r="P1484">
        <v>54069.755483472814</v>
      </c>
      <c r="Q1484">
        <v>68588.374362132206</v>
      </c>
    </row>
    <row r="1490" spans="1:30">
      <c r="A1490" s="8" t="s">
        <v>2709</v>
      </c>
    </row>
    <row r="1491" spans="1:30">
      <c r="A1491" s="8" t="s">
        <v>421</v>
      </c>
    </row>
    <row r="1492" spans="1:30">
      <c r="F1492">
        <v>2010</v>
      </c>
      <c r="G1492">
        <v>2011</v>
      </c>
      <c r="H1492">
        <v>2012</v>
      </c>
      <c r="I1492">
        <v>2013</v>
      </c>
      <c r="J1492">
        <v>2014</v>
      </c>
      <c r="K1492">
        <v>2015</v>
      </c>
      <c r="L1492">
        <v>2016</v>
      </c>
      <c r="M1492">
        <v>2017</v>
      </c>
      <c r="N1492">
        <v>2018</v>
      </c>
      <c r="O1492">
        <v>2019</v>
      </c>
      <c r="P1492">
        <v>2020</v>
      </c>
      <c r="S1492" s="394">
        <v>2010</v>
      </c>
      <c r="T1492" s="394">
        <v>2011</v>
      </c>
      <c r="U1492" s="394">
        <v>2012</v>
      </c>
      <c r="V1492" s="394">
        <v>2013</v>
      </c>
      <c r="W1492" s="394">
        <v>2014</v>
      </c>
      <c r="X1492" s="394">
        <v>2015</v>
      </c>
      <c r="Y1492" s="394">
        <v>2016</v>
      </c>
      <c r="Z1492" s="394">
        <v>2017</v>
      </c>
      <c r="AA1492" s="394">
        <v>2018</v>
      </c>
      <c r="AB1492" s="394">
        <v>2019</v>
      </c>
      <c r="AC1492" s="394">
        <v>2020</v>
      </c>
      <c r="AD1492" s="394">
        <v>2021</v>
      </c>
    </row>
    <row r="1493" spans="1:30">
      <c r="A1493" t="s">
        <v>2691</v>
      </c>
      <c r="F1493">
        <v>441.96262035912696</v>
      </c>
      <c r="G1493">
        <v>461.86056781847071</v>
      </c>
      <c r="H1493">
        <v>492.32844510338674</v>
      </c>
      <c r="I1493">
        <v>461.32538540631299</v>
      </c>
      <c r="J1493">
        <v>408.45353626933468</v>
      </c>
      <c r="K1493">
        <v>374.55491707278992</v>
      </c>
      <c r="L1493">
        <v>336.58156486559096</v>
      </c>
      <c r="M1493">
        <v>365.32434243828283</v>
      </c>
      <c r="N1493">
        <v>363.54000035300481</v>
      </c>
      <c r="O1493">
        <v>377.31322519692583</v>
      </c>
      <c r="P1493">
        <v>318.05827925641705</v>
      </c>
      <c r="Q1493">
        <v>379.88040718955074</v>
      </c>
      <c r="S1493">
        <f>(F1493/F$1504)*100</f>
        <v>10.425786751149245</v>
      </c>
      <c r="T1493">
        <f t="shared" ref="T1493:AD1493" si="127">(G1493/G$1504)*100</f>
        <v>10.056574115237774</v>
      </c>
      <c r="U1493">
        <f t="shared" si="127"/>
        <v>10.696381875435362</v>
      </c>
      <c r="V1493">
        <f t="shared" si="127"/>
        <v>10.626899315810055</v>
      </c>
      <c r="W1493">
        <f t="shared" si="127"/>
        <v>9.7094361505426221</v>
      </c>
      <c r="X1493">
        <f t="shared" si="127"/>
        <v>9.8294519446627557</v>
      </c>
      <c r="Y1493">
        <f t="shared" si="127"/>
        <v>9.3672216937695119</v>
      </c>
      <c r="Z1493">
        <f t="shared" si="127"/>
        <v>8.8364671696915256</v>
      </c>
      <c r="AA1493">
        <f t="shared" si="127"/>
        <v>8.9604790915458921</v>
      </c>
      <c r="AB1493">
        <f t="shared" si="127"/>
        <v>9.0001039857962155</v>
      </c>
      <c r="AC1493">
        <f t="shared" si="127"/>
        <v>8.7030696944089474</v>
      </c>
      <c r="AD1493">
        <f t="shared" si="127"/>
        <v>8.6176427323900935</v>
      </c>
    </row>
    <row r="1494" spans="1:30">
      <c r="A1494" t="s">
        <v>2693</v>
      </c>
      <c r="F1494">
        <v>5.402029199730717</v>
      </c>
      <c r="G1494">
        <v>11.194602474138218</v>
      </c>
      <c r="H1494">
        <v>69.175888220777551</v>
      </c>
      <c r="I1494">
        <v>76.520302935830031</v>
      </c>
      <c r="J1494">
        <v>35.092262411770001</v>
      </c>
      <c r="K1494">
        <v>1.7363302748541924</v>
      </c>
      <c r="L1494">
        <v>2.4714489439393077</v>
      </c>
      <c r="M1494">
        <v>7.3500476035463347</v>
      </c>
      <c r="N1494">
        <v>6.8810468548651542</v>
      </c>
      <c r="O1494">
        <v>5.8916098778384818</v>
      </c>
      <c r="P1494">
        <v>8.1663851998841555</v>
      </c>
      <c r="Q1494">
        <v>8.6466525633774811</v>
      </c>
      <c r="S1494">
        <f t="shared" ref="S1494:S1504" si="128">(F1494/F$1504)*100</f>
        <v>0.12743250642805362</v>
      </c>
      <c r="T1494">
        <f t="shared" ref="T1494:T1504" si="129">(G1494/G$1504)*100</f>
        <v>0.24375181021308417</v>
      </c>
      <c r="U1494">
        <f t="shared" ref="U1494:U1504" si="130">(H1494/H$1504)*100</f>
        <v>1.5029229457308428</v>
      </c>
      <c r="V1494">
        <f t="shared" ref="V1494:V1504" si="131">(I1494/I$1504)*100</f>
        <v>1.7626898077549895</v>
      </c>
      <c r="W1494">
        <f t="shared" ref="W1494:W1504" si="132">(J1494/J$1504)*100</f>
        <v>0.83418565640840125</v>
      </c>
      <c r="X1494">
        <f t="shared" ref="X1494:X1504" si="133">(K1494/K$1504)*100</f>
        <v>4.5566549039391127E-2</v>
      </c>
      <c r="Y1494">
        <f t="shared" ref="Y1494:Y1504" si="134">(L1494/L$1504)*100</f>
        <v>6.8781575045433335E-2</v>
      </c>
      <c r="Z1494">
        <f t="shared" ref="Z1494:Z1504" si="135">(M1494/M$1504)*100</f>
        <v>0.17778299116593721</v>
      </c>
      <c r="AA1494">
        <f t="shared" ref="AA1494:AA1504" si="136">(N1494/N$1504)*100</f>
        <v>0.16960300492682004</v>
      </c>
      <c r="AB1494">
        <f t="shared" ref="AB1494:AB1504" si="137">(O1494/O$1504)*100</f>
        <v>0.1405333765245462</v>
      </c>
      <c r="AC1494">
        <f t="shared" ref="AC1494:AC1504" si="138">(P1494/P$1504)*100</f>
        <v>0.22345785090751605</v>
      </c>
      <c r="AD1494">
        <f t="shared" ref="AD1494:AD1504" si="139">(Q1494/Q$1504)*100</f>
        <v>0.19615058110936381</v>
      </c>
    </row>
    <row r="1495" spans="1:30">
      <c r="A1495" t="s">
        <v>2694</v>
      </c>
      <c r="F1495">
        <v>1415.5252695875267</v>
      </c>
      <c r="G1495">
        <v>1505.7775127933262</v>
      </c>
      <c r="H1495">
        <v>1496.7205704860755</v>
      </c>
      <c r="I1495">
        <v>1351.8175399825695</v>
      </c>
      <c r="J1495">
        <v>1355.3537071158974</v>
      </c>
      <c r="K1495">
        <v>1269.8557066132346</v>
      </c>
      <c r="L1495">
        <v>1173.2248421261513</v>
      </c>
      <c r="M1495">
        <v>1292.2139345775836</v>
      </c>
      <c r="N1495">
        <v>1238.9521409073827</v>
      </c>
      <c r="O1495">
        <v>1305.6633751416928</v>
      </c>
      <c r="P1495">
        <v>1039.1587959051515</v>
      </c>
      <c r="Q1495">
        <v>1244.5025933582774</v>
      </c>
      <c r="S1495">
        <f t="shared" si="128"/>
        <v>33.391884113617287</v>
      </c>
      <c r="T1495">
        <f t="shared" si="129"/>
        <v>32.786871652607196</v>
      </c>
      <c r="U1495">
        <f t="shared" si="130"/>
        <v>32.517915513446745</v>
      </c>
      <c r="V1495">
        <f t="shared" si="131"/>
        <v>31.139905466264885</v>
      </c>
      <c r="W1495">
        <f t="shared" si="132"/>
        <v>32.218402124361873</v>
      </c>
      <c r="X1495">
        <f t="shared" si="133"/>
        <v>33.324847908443942</v>
      </c>
      <c r="Y1495">
        <f t="shared" si="134"/>
        <v>32.651393718553891</v>
      </c>
      <c r="Z1495">
        <f t="shared" si="135"/>
        <v>31.256077634743889</v>
      </c>
      <c r="AA1495">
        <f t="shared" si="136"/>
        <v>30.537505482881489</v>
      </c>
      <c r="AB1495">
        <f t="shared" si="137"/>
        <v>31.144167132195793</v>
      </c>
      <c r="AC1495">
        <f t="shared" si="138"/>
        <v>28.434636084506671</v>
      </c>
      <c r="AD1495">
        <f t="shared" si="139"/>
        <v>28.231723790227587</v>
      </c>
    </row>
    <row r="1496" spans="1:30">
      <c r="A1496" t="s">
        <v>2695</v>
      </c>
      <c r="F1496">
        <v>70.707706091491161</v>
      </c>
      <c r="G1496">
        <v>80.502529956348681</v>
      </c>
      <c r="H1496">
        <v>64.235433166880938</v>
      </c>
      <c r="I1496">
        <v>62.205531280802866</v>
      </c>
      <c r="J1496">
        <v>62.697227887208669</v>
      </c>
      <c r="K1496">
        <v>41.528124016292189</v>
      </c>
      <c r="L1496">
        <v>32.314722330716549</v>
      </c>
      <c r="M1496">
        <v>43.835724198380262</v>
      </c>
      <c r="N1496">
        <v>49.208957913066783</v>
      </c>
      <c r="O1496">
        <v>97.820985043583462</v>
      </c>
      <c r="P1496">
        <v>90.496029531485235</v>
      </c>
      <c r="Q1496">
        <v>118.85272305216176</v>
      </c>
      <c r="S1496">
        <f t="shared" si="128"/>
        <v>1.6679769541908493</v>
      </c>
      <c r="T1496">
        <f t="shared" si="129"/>
        <v>1.7528659413253185</v>
      </c>
      <c r="U1496">
        <f t="shared" si="130"/>
        <v>1.3955860765726824</v>
      </c>
      <c r="V1496">
        <f t="shared" si="131"/>
        <v>1.4329406937477385</v>
      </c>
      <c r="W1496">
        <f t="shared" si="132"/>
        <v>1.4903891799958844</v>
      </c>
      <c r="X1496">
        <f t="shared" si="133"/>
        <v>1.0898233630472169</v>
      </c>
      <c r="Y1496">
        <f t="shared" si="134"/>
        <v>0.89933377119244406</v>
      </c>
      <c r="Z1496">
        <f t="shared" si="135"/>
        <v>1.0602987338684615</v>
      </c>
      <c r="AA1496">
        <f t="shared" si="136"/>
        <v>1.2128949718562991</v>
      </c>
      <c r="AB1496">
        <f t="shared" si="137"/>
        <v>2.3333373404172968</v>
      </c>
      <c r="AC1496">
        <f t="shared" si="138"/>
        <v>2.4762545214075447</v>
      </c>
      <c r="AD1496">
        <f t="shared" si="139"/>
        <v>2.6961914477578444</v>
      </c>
    </row>
    <row r="1497" spans="1:30">
      <c r="A1497" t="s">
        <v>2696</v>
      </c>
      <c r="F1497">
        <v>149.17838813925627</v>
      </c>
      <c r="G1497">
        <v>150.08434410180121</v>
      </c>
      <c r="H1497">
        <v>145.48108906280063</v>
      </c>
      <c r="I1497">
        <v>134.75572573963592</v>
      </c>
      <c r="J1497">
        <v>122.11352941385577</v>
      </c>
      <c r="K1497">
        <v>117.64912370092706</v>
      </c>
      <c r="L1497">
        <v>119.60328222401223</v>
      </c>
      <c r="M1497">
        <v>125.17695239072147</v>
      </c>
      <c r="N1497">
        <v>123.19292612522077</v>
      </c>
      <c r="O1497">
        <v>119.26818623888724</v>
      </c>
      <c r="P1497">
        <v>91.437487958636368</v>
      </c>
      <c r="Q1497">
        <v>137.58451393012939</v>
      </c>
      <c r="S1497">
        <f t="shared" si="128"/>
        <v>3.5190805533650358</v>
      </c>
      <c r="T1497">
        <f t="shared" si="129"/>
        <v>3.2679436937552993</v>
      </c>
      <c r="U1497">
        <f t="shared" si="130"/>
        <v>3.1607381205511293</v>
      </c>
      <c r="V1497">
        <f t="shared" si="131"/>
        <v>3.1041767372128395</v>
      </c>
      <c r="W1497">
        <f t="shared" si="132"/>
        <v>2.9027867595187615</v>
      </c>
      <c r="X1497">
        <f t="shared" si="133"/>
        <v>3.0874682323959726</v>
      </c>
      <c r="Y1497">
        <f t="shared" si="134"/>
        <v>3.3286150426634356</v>
      </c>
      <c r="Z1497">
        <f t="shared" si="135"/>
        <v>3.0277808010823022</v>
      </c>
      <c r="AA1497">
        <f t="shared" si="136"/>
        <v>3.0364406604486995</v>
      </c>
      <c r="AB1497">
        <f t="shared" si="137"/>
        <v>2.8449203650019315</v>
      </c>
      <c r="AC1497">
        <f t="shared" si="138"/>
        <v>2.5020157697078269</v>
      </c>
      <c r="AD1497">
        <f t="shared" si="139"/>
        <v>3.1211248701431225</v>
      </c>
    </row>
    <row r="1498" spans="1:30">
      <c r="A1498" t="s">
        <v>2697</v>
      </c>
      <c r="F1498">
        <v>751.20651440709105</v>
      </c>
      <c r="G1498">
        <v>843.04237462721574</v>
      </c>
      <c r="H1498">
        <v>812.76214927369506</v>
      </c>
      <c r="I1498">
        <v>804.35127792000378</v>
      </c>
      <c r="J1498">
        <v>810.1036077494972</v>
      </c>
      <c r="K1498">
        <v>677.26926721393943</v>
      </c>
      <c r="L1498">
        <v>656.11112461904077</v>
      </c>
      <c r="M1498">
        <v>759.08450103427469</v>
      </c>
      <c r="N1498">
        <v>768.3093231779751</v>
      </c>
      <c r="O1498">
        <v>771.72824135141411</v>
      </c>
      <c r="P1498">
        <v>672.23414331888318</v>
      </c>
      <c r="Q1498">
        <v>803.0365399847235</v>
      </c>
      <c r="S1498">
        <f t="shared" si="128"/>
        <v>17.720772220325891</v>
      </c>
      <c r="T1498">
        <f t="shared" si="129"/>
        <v>18.356445025756944</v>
      </c>
      <c r="U1498">
        <f t="shared" si="130"/>
        <v>17.658159728523145</v>
      </c>
      <c r="V1498">
        <f t="shared" si="131"/>
        <v>18.528700815955705</v>
      </c>
      <c r="W1498">
        <f t="shared" si="132"/>
        <v>19.257145688123877</v>
      </c>
      <c r="X1498">
        <f t="shared" si="133"/>
        <v>17.773590499634633</v>
      </c>
      <c r="Y1498">
        <f t="shared" si="134"/>
        <v>18.259878144274726</v>
      </c>
      <c r="Z1498">
        <f t="shared" si="135"/>
        <v>18.360740014318136</v>
      </c>
      <c r="AA1498">
        <f t="shared" si="136"/>
        <v>18.937172304261178</v>
      </c>
      <c r="AB1498">
        <f t="shared" si="137"/>
        <v>18.408139331223619</v>
      </c>
      <c r="AC1498">
        <f t="shared" si="138"/>
        <v>18.394429517581866</v>
      </c>
      <c r="AD1498">
        <f t="shared" si="139"/>
        <v>18.217001644915033</v>
      </c>
    </row>
    <row r="1499" spans="1:30">
      <c r="A1499" t="s">
        <v>2698</v>
      </c>
      <c r="F1499">
        <v>122.58624735943226</v>
      </c>
      <c r="G1499">
        <v>121.36990968412312</v>
      </c>
      <c r="H1499">
        <v>118.76370779409754</v>
      </c>
      <c r="I1499">
        <v>86.749603787495943</v>
      </c>
      <c r="J1499">
        <v>85.502522400681855</v>
      </c>
      <c r="K1499">
        <v>82.931899659139049</v>
      </c>
      <c r="L1499">
        <v>81.654465403330718</v>
      </c>
      <c r="M1499">
        <v>93.233715239837792</v>
      </c>
      <c r="N1499">
        <v>90.417984153727957</v>
      </c>
      <c r="O1499">
        <v>92.800409100184496</v>
      </c>
      <c r="P1499">
        <v>156.42870545165141</v>
      </c>
      <c r="Q1499">
        <v>189.00250949224451</v>
      </c>
      <c r="S1499">
        <f t="shared" si="128"/>
        <v>2.8917786589158996</v>
      </c>
      <c r="T1499">
        <f t="shared" si="129"/>
        <v>2.6427142240422419</v>
      </c>
      <c r="U1499">
        <f t="shared" si="130"/>
        <v>2.5802733604830008</v>
      </c>
      <c r="V1499">
        <f t="shared" si="131"/>
        <v>1.9983277190007385</v>
      </c>
      <c r="W1499">
        <f t="shared" si="132"/>
        <v>2.0324987011799021</v>
      </c>
      <c r="X1499">
        <f t="shared" si="133"/>
        <v>2.1763834493212171</v>
      </c>
      <c r="Y1499">
        <f t="shared" si="134"/>
        <v>2.2724817980588856</v>
      </c>
      <c r="Z1499">
        <f t="shared" si="135"/>
        <v>2.2551376082046208</v>
      </c>
      <c r="AA1499">
        <f t="shared" si="136"/>
        <v>2.2286088345780315</v>
      </c>
      <c r="AB1499">
        <f t="shared" si="137"/>
        <v>2.2135808555085195</v>
      </c>
      <c r="AC1499">
        <f t="shared" si="138"/>
        <v>4.280378831623902</v>
      </c>
      <c r="AD1499">
        <f t="shared" si="139"/>
        <v>4.2875496380012628</v>
      </c>
    </row>
    <row r="1500" spans="1:30">
      <c r="A1500" t="s">
        <v>2699</v>
      </c>
      <c r="F1500">
        <v>210.87444784090954</v>
      </c>
      <c r="G1500">
        <v>237.38464680935775</v>
      </c>
      <c r="H1500">
        <v>232.16557958052823</v>
      </c>
      <c r="I1500">
        <v>247.41884800326841</v>
      </c>
      <c r="J1500">
        <v>232.21153154368619</v>
      </c>
      <c r="K1500">
        <v>218.03960553702871</v>
      </c>
      <c r="L1500">
        <v>186.53865952297016</v>
      </c>
      <c r="M1500">
        <v>241.05707696890931</v>
      </c>
      <c r="N1500">
        <v>245.08701359289287</v>
      </c>
      <c r="O1500">
        <v>246.73991529461941</v>
      </c>
      <c r="P1500">
        <v>209.09756686055985</v>
      </c>
      <c r="Q1500">
        <v>324.36311776778462</v>
      </c>
      <c r="S1500">
        <f t="shared" si="128"/>
        <v>4.9744750419598818</v>
      </c>
      <c r="T1500">
        <f t="shared" si="129"/>
        <v>5.1688246644085476</v>
      </c>
      <c r="U1500">
        <f t="shared" si="130"/>
        <v>5.0440548829219489</v>
      </c>
      <c r="V1500">
        <f t="shared" si="131"/>
        <v>5.699437468087063</v>
      </c>
      <c r="W1500">
        <f t="shared" si="132"/>
        <v>5.5199498565643985</v>
      </c>
      <c r="X1500">
        <f t="shared" si="133"/>
        <v>5.7220175919969085</v>
      </c>
      <c r="Y1500">
        <f t="shared" si="134"/>
        <v>5.1914577642065147</v>
      </c>
      <c r="Z1500">
        <f t="shared" si="135"/>
        <v>5.8306898807801835</v>
      </c>
      <c r="AA1500">
        <f t="shared" si="136"/>
        <v>6.0408677415857541</v>
      </c>
      <c r="AB1500">
        <f t="shared" si="137"/>
        <v>5.8855209592484155</v>
      </c>
      <c r="AC1500">
        <f t="shared" si="138"/>
        <v>5.7215636756044974</v>
      </c>
      <c r="AD1500">
        <f t="shared" si="139"/>
        <v>7.3582248823171978</v>
      </c>
    </row>
    <row r="1501" spans="1:30">
      <c r="A1501" t="s">
        <v>2700</v>
      </c>
      <c r="F1501">
        <v>376.31691802212373</v>
      </c>
      <c r="G1501">
        <v>435.90305690109938</v>
      </c>
      <c r="H1501">
        <v>436.47779874345196</v>
      </c>
      <c r="I1501">
        <v>409.15936756851164</v>
      </c>
      <c r="J1501">
        <v>401.41335678302391</v>
      </c>
      <c r="K1501">
        <v>382.37458921593577</v>
      </c>
      <c r="L1501">
        <v>331.81641662412392</v>
      </c>
      <c r="M1501">
        <v>402.48184523637684</v>
      </c>
      <c r="N1501">
        <v>397.93567195962157</v>
      </c>
      <c r="O1501">
        <v>410.15476686930435</v>
      </c>
      <c r="P1501">
        <v>377.90058033375038</v>
      </c>
      <c r="Q1501">
        <v>418.01738781333478</v>
      </c>
      <c r="S1501">
        <f t="shared" si="128"/>
        <v>8.8772211888877042</v>
      </c>
      <c r="T1501">
        <f t="shared" si="129"/>
        <v>9.4913740298080107</v>
      </c>
      <c r="U1501">
        <f t="shared" si="130"/>
        <v>9.4829645980113337</v>
      </c>
      <c r="V1501">
        <f t="shared" si="131"/>
        <v>9.4252246696580535</v>
      </c>
      <c r="W1501">
        <f t="shared" si="132"/>
        <v>9.5420825420146258</v>
      </c>
      <c r="X1501">
        <f t="shared" si="133"/>
        <v>10.034663752198934</v>
      </c>
      <c r="Y1501">
        <f t="shared" si="134"/>
        <v>9.234605399114983</v>
      </c>
      <c r="Z1501">
        <f t="shared" si="135"/>
        <v>9.735233048230123</v>
      </c>
      <c r="AA1501">
        <f t="shared" si="136"/>
        <v>9.8082584169887532</v>
      </c>
      <c r="AB1501">
        <f t="shared" si="137"/>
        <v>9.7834777727897659</v>
      </c>
      <c r="AC1501">
        <f t="shared" si="138"/>
        <v>10.340542292724678</v>
      </c>
      <c r="AD1501">
        <f t="shared" si="139"/>
        <v>9.4827857292066309</v>
      </c>
    </row>
    <row r="1502" spans="1:30">
      <c r="A1502" t="s">
        <v>2701</v>
      </c>
      <c r="F1502">
        <v>652.87682329553991</v>
      </c>
      <c r="G1502">
        <v>701.19616733393173</v>
      </c>
      <c r="H1502">
        <v>697.20762244546256</v>
      </c>
      <c r="I1502">
        <v>674.80118505894609</v>
      </c>
      <c r="J1502">
        <v>661.92903470063084</v>
      </c>
      <c r="K1502">
        <v>615.7365184009642</v>
      </c>
      <c r="L1502">
        <v>646.31856660771416</v>
      </c>
      <c r="M1502">
        <v>771.30510758447599</v>
      </c>
      <c r="N1502">
        <v>742.18492229327069</v>
      </c>
      <c r="O1502">
        <v>735.52441422052459</v>
      </c>
      <c r="P1502">
        <v>668.20004438837714</v>
      </c>
      <c r="Q1502">
        <v>755.80356929880452</v>
      </c>
      <c r="S1502">
        <f t="shared" si="128"/>
        <v>15.401199605785804</v>
      </c>
      <c r="T1502">
        <f t="shared" si="129"/>
        <v>15.267878917270808</v>
      </c>
      <c r="U1502">
        <f t="shared" si="130"/>
        <v>15.14760938619942</v>
      </c>
      <c r="V1502">
        <f t="shared" si="131"/>
        <v>15.544438868229246</v>
      </c>
      <c r="W1502">
        <f t="shared" si="132"/>
        <v>15.734856300468273</v>
      </c>
      <c r="X1502">
        <f t="shared" si="133"/>
        <v>16.158785380516139</v>
      </c>
      <c r="Y1502">
        <f t="shared" si="134"/>
        <v>17.987346694497237</v>
      </c>
      <c r="Z1502">
        <f t="shared" si="135"/>
        <v>18.65633211161402</v>
      </c>
      <c r="AA1502">
        <f t="shared" si="136"/>
        <v>18.293262011915758</v>
      </c>
      <c r="AB1502">
        <f t="shared" si="137"/>
        <v>17.54456448914981</v>
      </c>
      <c r="AC1502">
        <f t="shared" si="138"/>
        <v>18.284043948533274</v>
      </c>
      <c r="AD1502">
        <f t="shared" si="139"/>
        <v>17.145514779951231</v>
      </c>
    </row>
    <row r="1503" spans="1:30">
      <c r="A1503" t="s">
        <v>2702</v>
      </c>
      <c r="F1503">
        <v>42.492713948758222</v>
      </c>
      <c r="G1503">
        <v>44.307605600704065</v>
      </c>
      <c r="H1503">
        <v>37.438525264421507</v>
      </c>
      <c r="I1503">
        <v>32.005199548373341</v>
      </c>
      <c r="J1503">
        <v>31.898541733823247</v>
      </c>
      <c r="K1503">
        <v>28.861058935452842</v>
      </c>
      <c r="L1503">
        <v>26.549480227279616</v>
      </c>
      <c r="M1503">
        <v>33.217290670649923</v>
      </c>
      <c r="N1503">
        <v>31.43915211622042</v>
      </c>
      <c r="O1503">
        <v>29.415602540958158</v>
      </c>
      <c r="P1503">
        <v>23.374805389676556</v>
      </c>
      <c r="Q1503">
        <v>28.480746235014593</v>
      </c>
      <c r="S1503">
        <f t="shared" si="128"/>
        <v>1.0023924053743551</v>
      </c>
      <c r="T1503">
        <f t="shared" si="129"/>
        <v>0.96475592557478551</v>
      </c>
      <c r="U1503">
        <f t="shared" si="130"/>
        <v>0.81339351212439703</v>
      </c>
      <c r="V1503">
        <f t="shared" si="131"/>
        <v>0.73725843827868964</v>
      </c>
      <c r="W1503">
        <f t="shared" si="132"/>
        <v>0.75826704082137841</v>
      </c>
      <c r="X1503">
        <f t="shared" si="133"/>
        <v>0.75740132874288812</v>
      </c>
      <c r="Y1503">
        <f t="shared" si="134"/>
        <v>0.73888439862293442</v>
      </c>
      <c r="Z1503">
        <f t="shared" si="135"/>
        <v>0.80346000630080083</v>
      </c>
      <c r="AA1503">
        <f t="shared" si="136"/>
        <v>0.77490747901132695</v>
      </c>
      <c r="AB1503">
        <f t="shared" si="137"/>
        <v>0.70165439214408909</v>
      </c>
      <c r="AC1503">
        <f t="shared" si="138"/>
        <v>0.63960781299327407</v>
      </c>
      <c r="AD1503">
        <f t="shared" si="139"/>
        <v>0.64608990398063149</v>
      </c>
    </row>
    <row r="1504" spans="1:30">
      <c r="A1504" t="s">
        <v>2703</v>
      </c>
      <c r="F1504">
        <v>4239.1296782509862</v>
      </c>
      <c r="G1504">
        <v>4592.6233181005164</v>
      </c>
      <c r="H1504">
        <v>4602.7568091415778</v>
      </c>
      <c r="I1504">
        <v>4341.1099672317505</v>
      </c>
      <c r="J1504">
        <v>4206.76885800941</v>
      </c>
      <c r="K1504">
        <v>3810.5371406405579</v>
      </c>
      <c r="L1504">
        <v>3593.1845734948697</v>
      </c>
      <c r="M1504">
        <v>4134.2805379430392</v>
      </c>
      <c r="N1504">
        <v>4057.1491394472487</v>
      </c>
      <c r="O1504">
        <v>4192.3207308759329</v>
      </c>
      <c r="P1504">
        <v>3654.552823594473</v>
      </c>
      <c r="Q1504">
        <v>4408.1707606854034</v>
      </c>
      <c r="S1504">
        <f t="shared" si="128"/>
        <v>100</v>
      </c>
      <c r="T1504">
        <f t="shared" si="129"/>
        <v>100</v>
      </c>
      <c r="U1504">
        <f t="shared" si="130"/>
        <v>100</v>
      </c>
      <c r="V1504">
        <f t="shared" si="131"/>
        <v>100</v>
      </c>
      <c r="W1504">
        <f t="shared" si="132"/>
        <v>100</v>
      </c>
      <c r="X1504">
        <f t="shared" si="133"/>
        <v>100</v>
      </c>
      <c r="Y1504">
        <f t="shared" si="134"/>
        <v>100</v>
      </c>
      <c r="Z1504">
        <f t="shared" si="135"/>
        <v>100</v>
      </c>
      <c r="AA1504">
        <f t="shared" si="136"/>
        <v>100</v>
      </c>
      <c r="AB1504">
        <f t="shared" si="137"/>
        <v>100</v>
      </c>
      <c r="AC1504">
        <f t="shared" si="138"/>
        <v>100</v>
      </c>
      <c r="AD1504">
        <f t="shared" si="139"/>
        <v>100</v>
      </c>
    </row>
    <row r="1505" spans="1:30">
      <c r="A1505" t="s">
        <v>2704</v>
      </c>
      <c r="F1505">
        <v>197.34603308980374</v>
      </c>
      <c r="G1505">
        <v>228.14217965597325</v>
      </c>
      <c r="H1505">
        <v>289.73540515434456</v>
      </c>
      <c r="I1505">
        <v>282.80998229980469</v>
      </c>
      <c r="J1505">
        <v>279.31978314836448</v>
      </c>
      <c r="K1505">
        <v>251.52939261642157</v>
      </c>
      <c r="L1505">
        <v>220.141369363536</v>
      </c>
      <c r="M1505">
        <v>273.11943514850554</v>
      </c>
      <c r="N1505">
        <v>290.92188599577759</v>
      </c>
      <c r="O1505">
        <v>303.50339262543253</v>
      </c>
      <c r="P1505">
        <v>325.32932318530038</v>
      </c>
      <c r="Q1505">
        <v>333.04769375422586</v>
      </c>
    </row>
    <row r="1506" spans="1:30">
      <c r="A1506" t="s">
        <v>2705</v>
      </c>
      <c r="F1506">
        <v>4436.4757113407904</v>
      </c>
      <c r="G1506">
        <v>4820.7654977564898</v>
      </c>
      <c r="H1506">
        <v>4892.4922142959231</v>
      </c>
      <c r="I1506">
        <v>4623.9199495315552</v>
      </c>
      <c r="J1506">
        <v>4486.0886411577749</v>
      </c>
      <c r="K1506">
        <v>4062.0665332569797</v>
      </c>
      <c r="L1506">
        <v>3813.3259428584056</v>
      </c>
      <c r="M1506">
        <v>4407.3999730915448</v>
      </c>
      <c r="N1506">
        <v>4348.0804121217452</v>
      </c>
      <c r="O1506">
        <v>4495.8241235013656</v>
      </c>
      <c r="P1506">
        <v>3979.8821467797734</v>
      </c>
      <c r="Q1506">
        <v>4741.2184544396287</v>
      </c>
    </row>
    <row r="1514" spans="1:30">
      <c r="A1514" s="8" t="s">
        <v>2710</v>
      </c>
    </row>
    <row r="1515" spans="1:30">
      <c r="A1515" s="8" t="s">
        <v>421</v>
      </c>
    </row>
    <row r="1516" spans="1:30">
      <c r="F1516">
        <v>2010</v>
      </c>
      <c r="G1516">
        <v>2011</v>
      </c>
      <c r="H1516">
        <v>2012</v>
      </c>
      <c r="I1516">
        <v>2013</v>
      </c>
      <c r="J1516">
        <v>2014</v>
      </c>
      <c r="K1516">
        <v>2015</v>
      </c>
      <c r="L1516">
        <v>2016</v>
      </c>
      <c r="M1516">
        <v>2017</v>
      </c>
      <c r="N1516">
        <v>2018</v>
      </c>
      <c r="O1516">
        <v>2019</v>
      </c>
      <c r="P1516">
        <v>2020</v>
      </c>
      <c r="Q1516">
        <v>2021</v>
      </c>
      <c r="S1516" s="394">
        <v>2010</v>
      </c>
      <c r="T1516" s="394">
        <v>2011</v>
      </c>
      <c r="U1516" s="394">
        <v>2012</v>
      </c>
      <c r="V1516" s="394">
        <v>2013</v>
      </c>
      <c r="W1516" s="394">
        <v>2014</v>
      </c>
      <c r="X1516" s="394">
        <v>2015</v>
      </c>
      <c r="Y1516" s="394">
        <v>2016</v>
      </c>
      <c r="Z1516" s="394">
        <v>2017</v>
      </c>
      <c r="AA1516" s="394">
        <v>2018</v>
      </c>
      <c r="AB1516" s="394">
        <v>2019</v>
      </c>
      <c r="AC1516" s="394">
        <v>2020</v>
      </c>
      <c r="AD1516" s="394">
        <v>2021</v>
      </c>
    </row>
    <row r="1517" spans="1:30">
      <c r="A1517" t="s">
        <v>2691</v>
      </c>
      <c r="F1517">
        <v>108.65766847911118</v>
      </c>
      <c r="G1517">
        <v>116.56328410318453</v>
      </c>
      <c r="H1517">
        <v>123.52950788937528</v>
      </c>
      <c r="I1517">
        <v>121.078800763782</v>
      </c>
      <c r="J1517">
        <v>96.735738699479356</v>
      </c>
      <c r="K1517">
        <v>89.179085027727297</v>
      </c>
      <c r="L1517">
        <v>104.11692565537889</v>
      </c>
      <c r="M1517">
        <v>114.5383957980002</v>
      </c>
      <c r="N1517">
        <v>103.94024937882352</v>
      </c>
      <c r="O1517">
        <v>106.82292474640739</v>
      </c>
      <c r="P1517">
        <v>106.23320978338069</v>
      </c>
      <c r="Q1517">
        <v>93.355309955714716</v>
      </c>
      <c r="S1517">
        <f>(F1517/F$1528)*100</f>
        <v>5.3922400895011293</v>
      </c>
      <c r="T1517">
        <f t="shared" ref="T1517:AD1517" si="140">(G1517/G$1528)*100</f>
        <v>5.0693660764061379</v>
      </c>
      <c r="U1517">
        <f t="shared" si="140"/>
        <v>5.5273410067235256</v>
      </c>
      <c r="V1517">
        <f t="shared" si="140"/>
        <v>5.6920745605518297</v>
      </c>
      <c r="W1517">
        <f t="shared" si="140"/>
        <v>4.4407674030844859</v>
      </c>
      <c r="X1517">
        <f t="shared" si="140"/>
        <v>4.2468839080591358</v>
      </c>
      <c r="Y1517">
        <f t="shared" si="140"/>
        <v>5.5416955450291194</v>
      </c>
      <c r="Z1517">
        <f t="shared" si="140"/>
        <v>5.637251657398668</v>
      </c>
      <c r="AA1517">
        <f t="shared" si="140"/>
        <v>4.8392722243296582</v>
      </c>
      <c r="AB1517">
        <f t="shared" si="140"/>
        <v>4.9753515822892078</v>
      </c>
      <c r="AC1517">
        <f t="shared" si="140"/>
        <v>5.6786082260226243</v>
      </c>
      <c r="AD1517">
        <f t="shared" si="140"/>
        <v>4.8112056365958198</v>
      </c>
    </row>
    <row r="1518" spans="1:30">
      <c r="A1518" t="s">
        <v>2693</v>
      </c>
      <c r="F1518">
        <v>119.64345721619492</v>
      </c>
      <c r="G1518">
        <v>222.78484658019184</v>
      </c>
      <c r="H1518">
        <v>145.92514327622936</v>
      </c>
      <c r="I1518">
        <v>145.03772405299526</v>
      </c>
      <c r="J1518">
        <v>225.65106364017822</v>
      </c>
      <c r="K1518">
        <v>197.93467398497557</v>
      </c>
      <c r="L1518">
        <v>98.100494079374073</v>
      </c>
      <c r="M1518">
        <v>87.122162454318413</v>
      </c>
      <c r="N1518">
        <v>144.26162738858463</v>
      </c>
      <c r="O1518">
        <v>127.1483458413018</v>
      </c>
      <c r="P1518">
        <v>179.390693433357</v>
      </c>
      <c r="Q1518">
        <v>112.69839538593449</v>
      </c>
      <c r="S1518">
        <f t="shared" ref="S1518:S1528" si="141">(F1518/F$1528)*100</f>
        <v>5.9374202987956171</v>
      </c>
      <c r="T1518">
        <f t="shared" ref="T1518:T1528" si="142">(G1518/G$1528)*100</f>
        <v>9.6889681195943211</v>
      </c>
      <c r="U1518">
        <f t="shared" ref="U1518:U1528" si="143">(H1518/H$1528)*100</f>
        <v>6.5294361009276045</v>
      </c>
      <c r="V1518">
        <f t="shared" ref="V1518:V1528" si="144">(I1518/I$1528)*100</f>
        <v>6.8184152320192117</v>
      </c>
      <c r="W1518">
        <f t="shared" ref="W1518:W1528" si="145">(J1518/J$1528)*100</f>
        <v>10.358776408351751</v>
      </c>
      <c r="X1518">
        <f t="shared" ref="X1518:X1528" si="146">(K1518/K$1528)*100</f>
        <v>9.4260395420334877</v>
      </c>
      <c r="Y1518">
        <f t="shared" ref="Y1518:Y1528" si="147">(L1518/L$1528)*100</f>
        <v>5.2214668036227891</v>
      </c>
      <c r="Z1518">
        <f t="shared" ref="Z1518:Z1528" si="148">(M1518/M$1528)*100</f>
        <v>4.2879032072172381</v>
      </c>
      <c r="AA1518">
        <f t="shared" ref="AA1518:AA1528" si="149">(N1518/N$1528)*100</f>
        <v>6.7165635125020735</v>
      </c>
      <c r="AB1518">
        <f t="shared" ref="AB1518:AB1528" si="150">(O1518/O$1528)*100</f>
        <v>5.9220221237038526</v>
      </c>
      <c r="AC1518">
        <f t="shared" ref="AC1518:AC1528" si="151">(P1518/P$1528)*100</f>
        <v>9.5891809113154505</v>
      </c>
      <c r="AD1518">
        <f t="shared" ref="AD1518:AD1528" si="152">(Q1518/Q$1528)*100</f>
        <v>5.808080497759847</v>
      </c>
    </row>
    <row r="1519" spans="1:30">
      <c r="A1519" t="s">
        <v>2694</v>
      </c>
      <c r="F1519">
        <v>292.41134238251573</v>
      </c>
      <c r="G1519">
        <v>327.90563533567405</v>
      </c>
      <c r="H1519">
        <v>288.97044193160383</v>
      </c>
      <c r="I1519">
        <v>261.54318919554765</v>
      </c>
      <c r="J1519">
        <v>299.20481428106694</v>
      </c>
      <c r="K1519">
        <v>356.77671776553007</v>
      </c>
      <c r="L1519">
        <v>352.32876378086775</v>
      </c>
      <c r="M1519">
        <v>351.59559188873016</v>
      </c>
      <c r="N1519">
        <v>406.76555910923776</v>
      </c>
      <c r="O1519">
        <v>413.22003779105012</v>
      </c>
      <c r="P1519">
        <v>335.0420296530832</v>
      </c>
      <c r="Q1519">
        <v>366.75765108183339</v>
      </c>
      <c r="S1519">
        <f t="shared" si="141"/>
        <v>14.511190835306426</v>
      </c>
      <c r="T1519">
        <f t="shared" si="142"/>
        <v>14.260697241179173</v>
      </c>
      <c r="U1519">
        <f t="shared" si="143"/>
        <v>12.930013247117866</v>
      </c>
      <c r="V1519">
        <f t="shared" si="144"/>
        <v>12.295491236405514</v>
      </c>
      <c r="W1519">
        <f t="shared" si="145"/>
        <v>13.735347493784742</v>
      </c>
      <c r="X1519">
        <f t="shared" si="146"/>
        <v>16.990410935226432</v>
      </c>
      <c r="Y1519">
        <f t="shared" si="147"/>
        <v>18.752942697258572</v>
      </c>
      <c r="Z1519">
        <f t="shared" si="148"/>
        <v>17.304527615388647</v>
      </c>
      <c r="AA1519">
        <f t="shared" si="149"/>
        <v>18.938277363920815</v>
      </c>
      <c r="AB1519">
        <f t="shared" si="150"/>
        <v>19.246008979233185</v>
      </c>
      <c r="AC1519">
        <f t="shared" si="151"/>
        <v>17.909394148316096</v>
      </c>
      <c r="AD1519">
        <f t="shared" si="152"/>
        <v>18.901404526283656</v>
      </c>
    </row>
    <row r="1520" spans="1:30">
      <c r="A1520" t="s">
        <v>2695</v>
      </c>
      <c r="F1520">
        <v>128.47941665526423</v>
      </c>
      <c r="G1520">
        <v>143.63192623608734</v>
      </c>
      <c r="H1520">
        <v>144.80175628041403</v>
      </c>
      <c r="I1520">
        <v>132.99668579919319</v>
      </c>
      <c r="J1520">
        <v>128.09145981202406</v>
      </c>
      <c r="K1520">
        <v>120.17631671185889</v>
      </c>
      <c r="L1520">
        <v>105.051970205682</v>
      </c>
      <c r="M1520">
        <v>121.51347341485277</v>
      </c>
      <c r="N1520">
        <v>116.75198020043368</v>
      </c>
      <c r="O1520">
        <v>118.35348976982964</v>
      </c>
      <c r="P1520">
        <v>102.31345806699811</v>
      </c>
      <c r="Q1520">
        <v>103.37103475319491</v>
      </c>
      <c r="S1520">
        <f t="shared" si="141"/>
        <v>6.3759131855237641</v>
      </c>
      <c r="T1520">
        <f t="shared" si="142"/>
        <v>6.2465880225675408</v>
      </c>
      <c r="U1520">
        <f t="shared" si="143"/>
        <v>6.4791700299743331</v>
      </c>
      <c r="V1520">
        <f t="shared" si="144"/>
        <v>6.2523500984471267</v>
      </c>
      <c r="W1520">
        <f t="shared" si="145"/>
        <v>5.8801885114441603</v>
      </c>
      <c r="X1520">
        <f t="shared" si="146"/>
        <v>5.7230332136142401</v>
      </c>
      <c r="Y1520">
        <f t="shared" si="147"/>
        <v>5.5914639394203407</v>
      </c>
      <c r="Z1520">
        <f t="shared" si="148"/>
        <v>5.9805449921982197</v>
      </c>
      <c r="AA1520">
        <f t="shared" si="149"/>
        <v>5.4357635112096938</v>
      </c>
      <c r="AB1520">
        <f t="shared" si="150"/>
        <v>5.5123956210118212</v>
      </c>
      <c r="AC1520">
        <f t="shared" si="151"/>
        <v>5.4690811451219901</v>
      </c>
      <c r="AD1520">
        <f t="shared" si="152"/>
        <v>5.3273810059785385</v>
      </c>
    </row>
    <row r="1521" spans="1:30">
      <c r="A1521" t="s">
        <v>2696</v>
      </c>
      <c r="F1521">
        <v>162.59439428203299</v>
      </c>
      <c r="G1521">
        <v>157.32846612799659</v>
      </c>
      <c r="H1521">
        <v>197.97063888639124</v>
      </c>
      <c r="I1521">
        <v>154.30996673946865</v>
      </c>
      <c r="J1521">
        <v>132.54370402589933</v>
      </c>
      <c r="K1521">
        <v>120.61642159622254</v>
      </c>
      <c r="L1521">
        <v>91.251417481504419</v>
      </c>
      <c r="M1521">
        <v>99.108123361141139</v>
      </c>
      <c r="N1521">
        <v>93.813980986440853</v>
      </c>
      <c r="O1521">
        <v>74.119601779513886</v>
      </c>
      <c r="P1521">
        <v>39.500048088304922</v>
      </c>
      <c r="Q1521">
        <v>46.522884453026549</v>
      </c>
      <c r="S1521">
        <f t="shared" si="141"/>
        <v>8.0689013803409679</v>
      </c>
      <c r="T1521">
        <f t="shared" si="142"/>
        <v>6.8422539325184353</v>
      </c>
      <c r="U1521">
        <f t="shared" si="143"/>
        <v>8.8582173534111632</v>
      </c>
      <c r="V1521">
        <f t="shared" si="144"/>
        <v>7.2543156240119062</v>
      </c>
      <c r="W1521">
        <f t="shared" si="145"/>
        <v>6.0845739975256894</v>
      </c>
      <c r="X1521">
        <f t="shared" si="146"/>
        <v>5.743991876182724</v>
      </c>
      <c r="Y1521">
        <f t="shared" si="147"/>
        <v>4.8569199537128327</v>
      </c>
      <c r="Z1521">
        <f t="shared" si="148"/>
        <v>4.8778178600002633</v>
      </c>
      <c r="AA1521">
        <f t="shared" si="149"/>
        <v>4.3678112680569416</v>
      </c>
      <c r="AB1521">
        <f t="shared" si="150"/>
        <v>3.4521717025422736</v>
      </c>
      <c r="AC1521">
        <f t="shared" si="151"/>
        <v>2.1114423489595842</v>
      </c>
      <c r="AD1521">
        <f t="shared" si="152"/>
        <v>2.3976264876339326</v>
      </c>
    </row>
    <row r="1522" spans="1:30">
      <c r="A1522" t="s">
        <v>2697</v>
      </c>
      <c r="F1522">
        <v>343.45894700995791</v>
      </c>
      <c r="G1522">
        <v>387.28890817459319</v>
      </c>
      <c r="H1522">
        <v>416.58710803301022</v>
      </c>
      <c r="I1522">
        <v>408.65521043853494</v>
      </c>
      <c r="J1522">
        <v>378.39786977231972</v>
      </c>
      <c r="K1522">
        <v>317.71442748211848</v>
      </c>
      <c r="L1522">
        <v>302.7502017399288</v>
      </c>
      <c r="M1522">
        <v>340.65694137547922</v>
      </c>
      <c r="N1522">
        <v>314.60178623122573</v>
      </c>
      <c r="O1522">
        <v>266.1094920668337</v>
      </c>
      <c r="P1522">
        <v>182.57858501781118</v>
      </c>
      <c r="Q1522">
        <v>202.26157955501392</v>
      </c>
      <c r="S1522">
        <f t="shared" si="141"/>
        <v>17.044476741381377</v>
      </c>
      <c r="T1522">
        <f t="shared" si="142"/>
        <v>16.843290474989427</v>
      </c>
      <c r="U1522">
        <f t="shared" si="143"/>
        <v>18.640234583993418</v>
      </c>
      <c r="V1522">
        <f t="shared" si="144"/>
        <v>19.211421922754447</v>
      </c>
      <c r="W1522">
        <f t="shared" si="145"/>
        <v>17.370797474362696</v>
      </c>
      <c r="X1522">
        <f t="shared" si="146"/>
        <v>15.130187633260771</v>
      </c>
      <c r="Y1522">
        <f t="shared" si="147"/>
        <v>16.11408936326151</v>
      </c>
      <c r="Z1522">
        <f t="shared" si="148"/>
        <v>16.766158579346978</v>
      </c>
      <c r="AA1522">
        <f t="shared" si="149"/>
        <v>14.647296835747689</v>
      </c>
      <c r="AB1522">
        <f t="shared" si="150"/>
        <v>12.3942335932103</v>
      </c>
      <c r="AC1522">
        <f t="shared" si="151"/>
        <v>9.7595870151323556</v>
      </c>
      <c r="AD1522">
        <f t="shared" si="152"/>
        <v>10.423853255733178</v>
      </c>
    </row>
    <row r="1523" spans="1:30">
      <c r="A1523" t="s">
        <v>2698</v>
      </c>
      <c r="F1523">
        <v>71.450691834972005</v>
      </c>
      <c r="G1523">
        <v>79.65600601614338</v>
      </c>
      <c r="H1523">
        <v>77.17242422102936</v>
      </c>
      <c r="I1523">
        <v>74.767361851597812</v>
      </c>
      <c r="J1523">
        <v>78.319390315892051</v>
      </c>
      <c r="K1523">
        <v>74.310933149264841</v>
      </c>
      <c r="L1523">
        <v>72.455010186169076</v>
      </c>
      <c r="M1523">
        <v>70.747761108060246</v>
      </c>
      <c r="N1523">
        <v>72.015485354300878</v>
      </c>
      <c r="O1523">
        <v>69.41804077890184</v>
      </c>
      <c r="P1523">
        <v>58.848093148433804</v>
      </c>
      <c r="Q1523">
        <v>61.036537004553757</v>
      </c>
      <c r="S1523">
        <f t="shared" si="141"/>
        <v>3.5458085041572081</v>
      </c>
      <c r="T1523">
        <f t="shared" si="142"/>
        <v>3.4642594174232642</v>
      </c>
      <c r="U1523">
        <f t="shared" si="143"/>
        <v>3.4530883533281487</v>
      </c>
      <c r="V1523">
        <f t="shared" si="144"/>
        <v>3.514912566613035</v>
      </c>
      <c r="W1523">
        <f t="shared" si="145"/>
        <v>3.5953433572750089</v>
      </c>
      <c r="X1523">
        <f t="shared" si="146"/>
        <v>3.5388331926297383</v>
      </c>
      <c r="Y1523">
        <f t="shared" si="147"/>
        <v>3.8564681451770189</v>
      </c>
      <c r="Z1523">
        <f t="shared" si="148"/>
        <v>3.4820020900853317</v>
      </c>
      <c r="AA1523">
        <f t="shared" si="149"/>
        <v>3.3529122748832894</v>
      </c>
      <c r="AB1523">
        <f t="shared" si="150"/>
        <v>3.2331932480658057</v>
      </c>
      <c r="AC1523">
        <f t="shared" si="151"/>
        <v>3.1456760698453525</v>
      </c>
      <c r="AD1523">
        <f t="shared" si="152"/>
        <v>3.1456092965028186</v>
      </c>
    </row>
    <row r="1524" spans="1:30">
      <c r="A1524" t="s">
        <v>2699</v>
      </c>
      <c r="F1524">
        <v>97.422028484264729</v>
      </c>
      <c r="G1524">
        <v>111.41948908975679</v>
      </c>
      <c r="H1524">
        <v>110.62187244405064</v>
      </c>
      <c r="I1524">
        <v>143.30243768853333</v>
      </c>
      <c r="J1524">
        <v>184.74354620690622</v>
      </c>
      <c r="K1524">
        <v>203.52917529898059</v>
      </c>
      <c r="L1524">
        <v>178.62180424675361</v>
      </c>
      <c r="M1524">
        <v>194.4091375511498</v>
      </c>
      <c r="N1524">
        <v>192.84704793065271</v>
      </c>
      <c r="O1524">
        <v>283.4796667098999</v>
      </c>
      <c r="P1524">
        <v>267.07899983723956</v>
      </c>
      <c r="Q1524">
        <v>272.61553922387588</v>
      </c>
      <c r="S1524">
        <f t="shared" si="141"/>
        <v>4.8346607740286967</v>
      </c>
      <c r="T1524">
        <f t="shared" si="142"/>
        <v>4.8456611581235096</v>
      </c>
      <c r="U1524">
        <f t="shared" si="143"/>
        <v>4.9497874819359691</v>
      </c>
      <c r="V1524">
        <f t="shared" si="144"/>
        <v>6.7368371249672894</v>
      </c>
      <c r="W1524">
        <f t="shared" si="145"/>
        <v>8.480868900733137</v>
      </c>
      <c r="X1524">
        <f t="shared" si="146"/>
        <v>9.692460728084864</v>
      </c>
      <c r="Y1524">
        <f t="shared" si="147"/>
        <v>9.5072693571043718</v>
      </c>
      <c r="Z1524">
        <f t="shared" si="148"/>
        <v>9.5682607150047012</v>
      </c>
      <c r="AA1524">
        <f t="shared" si="149"/>
        <v>8.9786138495152912</v>
      </c>
      <c r="AB1524">
        <f t="shared" si="150"/>
        <v>13.203261487739335</v>
      </c>
      <c r="AC1524">
        <f t="shared" si="151"/>
        <v>14.276486689672716</v>
      </c>
      <c r="AD1524">
        <f t="shared" si="152"/>
        <v>14.049649875938638</v>
      </c>
    </row>
    <row r="1525" spans="1:30">
      <c r="A1525" t="s">
        <v>2700</v>
      </c>
      <c r="F1525">
        <v>213.02139649297015</v>
      </c>
      <c r="G1525">
        <v>233.0180110670116</v>
      </c>
      <c r="H1525">
        <v>224.07313668901739</v>
      </c>
      <c r="I1525">
        <v>200.91475029523559</v>
      </c>
      <c r="J1525">
        <v>184.81791390910914</v>
      </c>
      <c r="K1525">
        <v>170.87844561719345</v>
      </c>
      <c r="L1525">
        <v>151.20924428423848</v>
      </c>
      <c r="M1525">
        <v>166.91745912187125</v>
      </c>
      <c r="N1525">
        <v>157.3832012004566</v>
      </c>
      <c r="O1525">
        <v>145.97929580344095</v>
      </c>
      <c r="P1525">
        <v>118.02104051365997</v>
      </c>
      <c r="Q1525">
        <v>124.89446956140858</v>
      </c>
      <c r="S1525">
        <f t="shared" si="141"/>
        <v>10.571389301545087</v>
      </c>
      <c r="T1525">
        <f t="shared" si="142"/>
        <v>10.134010975952474</v>
      </c>
      <c r="U1525">
        <f t="shared" si="143"/>
        <v>10.026176401799598</v>
      </c>
      <c r="V1525">
        <f t="shared" si="144"/>
        <v>9.4452681376178802</v>
      </c>
      <c r="W1525">
        <f t="shared" si="145"/>
        <v>8.4842828372185046</v>
      </c>
      <c r="X1525">
        <f t="shared" si="146"/>
        <v>8.1375685868517742</v>
      </c>
      <c r="Y1525">
        <f t="shared" si="147"/>
        <v>8.0482168498786599</v>
      </c>
      <c r="Z1525">
        <f t="shared" si="148"/>
        <v>8.215199073880969</v>
      </c>
      <c r="AA1525">
        <f t="shared" si="149"/>
        <v>7.3274805351835726</v>
      </c>
      <c r="AB1525">
        <f t="shared" si="150"/>
        <v>6.7990866387651563</v>
      </c>
      <c r="AC1525">
        <f t="shared" si="151"/>
        <v>6.3087169527420741</v>
      </c>
      <c r="AD1525">
        <f t="shared" si="152"/>
        <v>6.4366234359731838</v>
      </c>
    </row>
    <row r="1526" spans="1:30">
      <c r="A1526" t="s">
        <v>2701</v>
      </c>
      <c r="F1526">
        <v>451.41845001034761</v>
      </c>
      <c r="G1526">
        <v>493.51983057309502</v>
      </c>
      <c r="H1526">
        <v>478.79904387358908</v>
      </c>
      <c r="I1526">
        <v>462.25754944368975</v>
      </c>
      <c r="J1526">
        <v>447.98778881826036</v>
      </c>
      <c r="K1526">
        <v>429.92059097573281</v>
      </c>
      <c r="L1526">
        <v>405.11241814709865</v>
      </c>
      <c r="M1526">
        <v>465.1792983223458</v>
      </c>
      <c r="N1526">
        <v>523.17296330877559</v>
      </c>
      <c r="O1526">
        <v>521.69723510742188</v>
      </c>
      <c r="P1526">
        <v>463.66532944187975</v>
      </c>
      <c r="Q1526">
        <v>537.99050805248703</v>
      </c>
      <c r="S1526">
        <f t="shared" si="141"/>
        <v>22.402069705316848</v>
      </c>
      <c r="T1526">
        <f t="shared" si="142"/>
        <v>21.463299583480097</v>
      </c>
      <c r="U1526">
        <f t="shared" si="143"/>
        <v>21.423914288985269</v>
      </c>
      <c r="V1526">
        <f t="shared" si="144"/>
        <v>21.731338772877255</v>
      </c>
      <c r="W1526">
        <f t="shared" si="145"/>
        <v>20.565404227121846</v>
      </c>
      <c r="X1526">
        <f t="shared" si="146"/>
        <v>20.473666431881803</v>
      </c>
      <c r="Y1526">
        <f t="shared" si="147"/>
        <v>21.562389292136849</v>
      </c>
      <c r="Z1526">
        <f t="shared" si="148"/>
        <v>22.894792197718019</v>
      </c>
      <c r="AA1526">
        <f t="shared" si="149"/>
        <v>24.357998032437028</v>
      </c>
      <c r="AB1526">
        <f t="shared" si="150"/>
        <v>24.298409450307723</v>
      </c>
      <c r="AC1526">
        <f t="shared" si="151"/>
        <v>24.784846087763185</v>
      </c>
      <c r="AD1526">
        <f t="shared" si="152"/>
        <v>27.726146118576807</v>
      </c>
    </row>
    <row r="1527" spans="1:30">
      <c r="A1527" t="s">
        <v>2702</v>
      </c>
      <c r="F1527">
        <v>26.516956710930081</v>
      </c>
      <c r="G1527">
        <v>26.249678102258134</v>
      </c>
      <c r="H1527">
        <v>26.430178402979134</v>
      </c>
      <c r="I1527">
        <v>22.283455691052492</v>
      </c>
      <c r="J1527">
        <v>21.863060195911036</v>
      </c>
      <c r="K1527">
        <v>18.83424626763026</v>
      </c>
      <c r="L1527">
        <v>17.79362552024778</v>
      </c>
      <c r="M1527">
        <v>20.024367879777092</v>
      </c>
      <c r="N1527">
        <v>22.29489782991557</v>
      </c>
      <c r="O1527">
        <v>20.694605774349636</v>
      </c>
      <c r="P1527">
        <v>18.089895999792851</v>
      </c>
      <c r="Q1527">
        <v>18.868567377197419</v>
      </c>
      <c r="S1527">
        <f t="shared" si="141"/>
        <v>1.3159291841029277</v>
      </c>
      <c r="T1527">
        <f t="shared" si="142"/>
        <v>1.1416049977656126</v>
      </c>
      <c r="U1527">
        <f t="shared" si="143"/>
        <v>1.1826211518031158</v>
      </c>
      <c r="V1527">
        <f t="shared" si="144"/>
        <v>1.0475747237345023</v>
      </c>
      <c r="W1527">
        <f t="shared" si="145"/>
        <v>1.0036493890979941</v>
      </c>
      <c r="X1527">
        <f t="shared" si="146"/>
        <v>0.8969239521750253</v>
      </c>
      <c r="Y1527">
        <f t="shared" si="147"/>
        <v>0.94707805339793305</v>
      </c>
      <c r="Z1527">
        <f t="shared" si="148"/>
        <v>0.98554201176095868</v>
      </c>
      <c r="AA1527">
        <f t="shared" si="149"/>
        <v>1.0380105922139475</v>
      </c>
      <c r="AB1527">
        <f t="shared" si="150"/>
        <v>0.9638655731313388</v>
      </c>
      <c r="AC1527">
        <f t="shared" si="151"/>
        <v>0.96698040510857286</v>
      </c>
      <c r="AD1527">
        <f t="shared" si="152"/>
        <v>0.97241986302358285</v>
      </c>
    </row>
    <row r="1528" spans="1:30">
      <c r="A1528" t="s">
        <v>2703</v>
      </c>
      <c r="F1528">
        <v>2015.0747495585606</v>
      </c>
      <c r="G1528">
        <v>2299.3660814059926</v>
      </c>
      <c r="H1528">
        <v>2234.8812519276894</v>
      </c>
      <c r="I1528">
        <v>2127.1471319596308</v>
      </c>
      <c r="J1528">
        <v>2178.3563496770462</v>
      </c>
      <c r="K1528">
        <v>2099.8710338772348</v>
      </c>
      <c r="L1528">
        <v>1878.7918753272436</v>
      </c>
      <c r="M1528">
        <v>2031.8127122757262</v>
      </c>
      <c r="N1528">
        <v>2147.8487789188475</v>
      </c>
      <c r="O1528">
        <v>2147.0427361689508</v>
      </c>
      <c r="P1528">
        <v>1870.7613829839411</v>
      </c>
      <c r="Q1528">
        <v>1940.3724764042406</v>
      </c>
      <c r="S1528">
        <f t="shared" si="141"/>
        <v>100</v>
      </c>
      <c r="T1528">
        <f t="shared" si="142"/>
        <v>100</v>
      </c>
      <c r="U1528">
        <f t="shared" si="143"/>
        <v>100</v>
      </c>
      <c r="V1528">
        <f t="shared" si="144"/>
        <v>100</v>
      </c>
      <c r="W1528">
        <f t="shared" si="145"/>
        <v>100</v>
      </c>
      <c r="X1528">
        <f t="shared" si="146"/>
        <v>100</v>
      </c>
      <c r="Y1528">
        <f t="shared" si="147"/>
        <v>100</v>
      </c>
      <c r="Z1528">
        <f t="shared" si="148"/>
        <v>100</v>
      </c>
      <c r="AA1528">
        <f t="shared" si="149"/>
        <v>100</v>
      </c>
      <c r="AB1528">
        <f t="shared" si="150"/>
        <v>100</v>
      </c>
      <c r="AC1528">
        <f t="shared" si="151"/>
        <v>100</v>
      </c>
      <c r="AD1528">
        <f t="shared" si="152"/>
        <v>100</v>
      </c>
    </row>
    <row r="1529" spans="1:30">
      <c r="A1529" t="s">
        <v>2704</v>
      </c>
      <c r="F1529">
        <v>219.67948826646776</v>
      </c>
      <c r="G1529">
        <v>265.87440804259421</v>
      </c>
      <c r="H1529">
        <v>288.54504855973744</v>
      </c>
      <c r="I1529">
        <v>263.65288776122355</v>
      </c>
      <c r="J1529">
        <v>264.02459909691106</v>
      </c>
      <c r="K1529">
        <v>258.17652151555086</v>
      </c>
      <c r="L1529">
        <v>235.63616750497974</v>
      </c>
      <c r="M1529">
        <v>275.7431350935874</v>
      </c>
      <c r="N1529">
        <v>297.93333268063861</v>
      </c>
      <c r="O1529">
        <v>297.17919243706598</v>
      </c>
      <c r="P1529">
        <v>241.72641453598484</v>
      </c>
      <c r="Q1529">
        <v>269.83264906269693</v>
      </c>
    </row>
    <row r="1530" spans="1:30">
      <c r="A1530" t="s">
        <v>2705</v>
      </c>
      <c r="F1530">
        <v>2234.7542378250287</v>
      </c>
      <c r="G1530">
        <v>2565.2404894485867</v>
      </c>
      <c r="H1530">
        <v>2523.4263004874269</v>
      </c>
      <c r="I1530">
        <v>2390.8000197208544</v>
      </c>
      <c r="J1530">
        <v>2442.3809487739572</v>
      </c>
      <c r="K1530">
        <v>2358.0475553927859</v>
      </c>
      <c r="L1530">
        <v>2114.4280428322231</v>
      </c>
      <c r="M1530">
        <v>2307.5558473693136</v>
      </c>
      <c r="N1530">
        <v>2445.7821115994861</v>
      </c>
      <c r="O1530">
        <v>2444.2219286060167</v>
      </c>
      <c r="P1530">
        <v>2112.4877975199261</v>
      </c>
      <c r="Q1530">
        <v>2210.2051254669377</v>
      </c>
    </row>
    <row r="1535" spans="1:30">
      <c r="A1535" s="8" t="s">
        <v>2711</v>
      </c>
    </row>
    <row r="1536" spans="1:30">
      <c r="A1536" s="8" t="s">
        <v>421</v>
      </c>
    </row>
    <row r="1537" spans="1:30">
      <c r="F1537">
        <v>2010</v>
      </c>
      <c r="G1537">
        <v>2011</v>
      </c>
      <c r="H1537">
        <v>2012</v>
      </c>
      <c r="I1537">
        <v>2013</v>
      </c>
      <c r="J1537">
        <v>2014</v>
      </c>
      <c r="K1537">
        <v>2015</v>
      </c>
      <c r="L1537">
        <v>2016</v>
      </c>
      <c r="M1537">
        <v>2017</v>
      </c>
      <c r="N1537">
        <v>2018</v>
      </c>
      <c r="O1537">
        <v>2019</v>
      </c>
      <c r="P1537">
        <v>2020</v>
      </c>
      <c r="Q1537">
        <v>2021</v>
      </c>
      <c r="S1537" s="394">
        <v>2010</v>
      </c>
      <c r="T1537" s="394">
        <v>2011</v>
      </c>
      <c r="U1537" s="394">
        <v>2012</v>
      </c>
      <c r="V1537" s="394">
        <v>2013</v>
      </c>
      <c r="W1537" s="394">
        <v>2014</v>
      </c>
      <c r="X1537" s="394">
        <v>2015</v>
      </c>
      <c r="Y1537" s="394">
        <v>2016</v>
      </c>
      <c r="Z1537" s="394">
        <v>2017</v>
      </c>
      <c r="AA1537" s="394">
        <v>2018</v>
      </c>
      <c r="AB1537" s="394">
        <v>2019</v>
      </c>
      <c r="AC1537" s="394">
        <v>2020</v>
      </c>
      <c r="AD1537" s="394">
        <v>2021</v>
      </c>
    </row>
    <row r="1538" spans="1:30">
      <c r="A1538" t="s">
        <v>2691</v>
      </c>
      <c r="F1538">
        <v>2838.6719942312056</v>
      </c>
      <c r="G1538">
        <v>3174.9596436617317</v>
      </c>
      <c r="H1538">
        <v>3160.9437291675422</v>
      </c>
      <c r="I1538">
        <v>3212.3288390867647</v>
      </c>
      <c r="J1538">
        <v>3158.6731346871743</v>
      </c>
      <c r="K1538">
        <v>2848.293769717453</v>
      </c>
      <c r="L1538">
        <v>2910.7973552956182</v>
      </c>
      <c r="M1538">
        <v>3163.7799049649952</v>
      </c>
      <c r="N1538">
        <v>3240.6773755182653</v>
      </c>
      <c r="O1538">
        <v>3174.1479479293266</v>
      </c>
      <c r="P1538">
        <v>3208.1293268112427</v>
      </c>
      <c r="Q1538">
        <v>3292.2602949159027</v>
      </c>
      <c r="S1538">
        <f>(F1538/F$1549)*100</f>
        <v>30.340334604828577</v>
      </c>
      <c r="T1538">
        <f t="shared" ref="T1538:AD1549" si="153">(G1538/G$1549)*100</f>
        <v>30.248573602845447</v>
      </c>
      <c r="U1538">
        <f t="shared" si="153"/>
        <v>29.097120122522124</v>
      </c>
      <c r="V1538">
        <f t="shared" si="153"/>
        <v>27.624678694261089</v>
      </c>
      <c r="W1538">
        <f t="shared" si="153"/>
        <v>26.948209631573384</v>
      </c>
      <c r="X1538">
        <f t="shared" si="153"/>
        <v>26.967039258461263</v>
      </c>
      <c r="Y1538">
        <f t="shared" si="153"/>
        <v>26.302844166166274</v>
      </c>
      <c r="Z1538">
        <f t="shared" si="153"/>
        <v>25.650060945686015</v>
      </c>
      <c r="AA1538">
        <f t="shared" si="153"/>
        <v>25.450873073711328</v>
      </c>
      <c r="AB1538">
        <f t="shared" si="153"/>
        <v>24.112406128784674</v>
      </c>
      <c r="AC1538">
        <f t="shared" si="153"/>
        <v>26.664867179961792</v>
      </c>
      <c r="AD1538">
        <f t="shared" si="153"/>
        <v>24.549276475882895</v>
      </c>
    </row>
    <row r="1539" spans="1:30">
      <c r="A1539" t="s">
        <v>2693</v>
      </c>
      <c r="F1539">
        <v>114.30824670884768</v>
      </c>
      <c r="G1539">
        <v>132.32212372597007</v>
      </c>
      <c r="H1539">
        <v>172.39260209368607</v>
      </c>
      <c r="I1539">
        <v>357.22316135300088</v>
      </c>
      <c r="J1539">
        <v>452.18265485875776</v>
      </c>
      <c r="K1539">
        <v>350.15268148116712</v>
      </c>
      <c r="L1539">
        <v>262.11731797440592</v>
      </c>
      <c r="M1539">
        <v>443.61118406769361</v>
      </c>
      <c r="N1539">
        <v>624.08885987143196</v>
      </c>
      <c r="O1539">
        <v>573.27768120104622</v>
      </c>
      <c r="P1539">
        <v>252.98061222637975</v>
      </c>
      <c r="Q1539">
        <v>624.00413771876083</v>
      </c>
      <c r="S1539">
        <f t="shared" ref="S1539:S1549" si="154">(F1539/F$1549)*100</f>
        <v>1.2217510372053426</v>
      </c>
      <c r="T1539">
        <f t="shared" si="153"/>
        <v>1.2606634250612447</v>
      </c>
      <c r="U1539">
        <f t="shared" si="153"/>
        <v>1.5869084302475629</v>
      </c>
      <c r="V1539">
        <f t="shared" si="153"/>
        <v>3.0719691379199729</v>
      </c>
      <c r="W1539">
        <f t="shared" si="153"/>
        <v>3.8577948573023253</v>
      </c>
      <c r="X1539">
        <f t="shared" si="153"/>
        <v>3.3151710713094062</v>
      </c>
      <c r="Y1539">
        <f t="shared" si="153"/>
        <v>2.3685712629191462</v>
      </c>
      <c r="Z1539">
        <f t="shared" si="153"/>
        <v>3.5965377647375174</v>
      </c>
      <c r="AA1539">
        <f t="shared" si="153"/>
        <v>4.9013229392403943</v>
      </c>
      <c r="AB1539">
        <f t="shared" si="153"/>
        <v>4.354902323536983</v>
      </c>
      <c r="AC1539">
        <f t="shared" si="153"/>
        <v>2.102687808669732</v>
      </c>
      <c r="AD1539">
        <f t="shared" si="153"/>
        <v>4.6529887453337189</v>
      </c>
    </row>
    <row r="1540" spans="1:30">
      <c r="A1540" t="s">
        <v>2694</v>
      </c>
      <c r="F1540">
        <v>874.60143464705493</v>
      </c>
      <c r="G1540">
        <v>953.50526437247674</v>
      </c>
      <c r="H1540">
        <v>978.20079499948565</v>
      </c>
      <c r="I1540">
        <v>1046.3873867236771</v>
      </c>
      <c r="J1540">
        <v>1104.6863584941957</v>
      </c>
      <c r="K1540">
        <v>941.30937551379304</v>
      </c>
      <c r="L1540">
        <v>1180.7562514145261</v>
      </c>
      <c r="M1540">
        <v>1184.0792000331201</v>
      </c>
      <c r="N1540">
        <v>1266.5644861866472</v>
      </c>
      <c r="O1540">
        <v>1395.1456787897814</v>
      </c>
      <c r="P1540">
        <v>1241.4934185694997</v>
      </c>
      <c r="Q1540">
        <v>1348.3433432501622</v>
      </c>
      <c r="S1540">
        <f t="shared" si="154"/>
        <v>9.3479275615432265</v>
      </c>
      <c r="T1540">
        <f t="shared" si="153"/>
        <v>9.0842648118850828</v>
      </c>
      <c r="U1540">
        <f t="shared" si="153"/>
        <v>9.0045342387485565</v>
      </c>
      <c r="V1540">
        <f t="shared" si="153"/>
        <v>8.9984919962885375</v>
      </c>
      <c r="W1540">
        <f t="shared" si="153"/>
        <v>9.4246280942865823</v>
      </c>
      <c r="X1540">
        <f t="shared" si="153"/>
        <v>8.9121168447298906</v>
      </c>
      <c r="Y1540">
        <f t="shared" si="153"/>
        <v>10.669670158480947</v>
      </c>
      <c r="Z1540">
        <f t="shared" si="153"/>
        <v>9.5998155869520616</v>
      </c>
      <c r="AA1540">
        <f t="shared" si="153"/>
        <v>9.9470475589849645</v>
      </c>
      <c r="AB1540">
        <f t="shared" si="153"/>
        <v>10.598220299637775</v>
      </c>
      <c r="AC1540">
        <f t="shared" si="153"/>
        <v>10.318866148658906</v>
      </c>
      <c r="AD1540">
        <f t="shared" si="153"/>
        <v>10.054142307332363</v>
      </c>
    </row>
    <row r="1541" spans="1:30">
      <c r="A1541" t="s">
        <v>2695</v>
      </c>
      <c r="F1541">
        <v>118.36029773217527</v>
      </c>
      <c r="G1541">
        <v>113.65085595340881</v>
      </c>
      <c r="H1541">
        <v>115.85267819810146</v>
      </c>
      <c r="I1541">
        <v>105.74428148162043</v>
      </c>
      <c r="J1541">
        <v>92.140993456779256</v>
      </c>
      <c r="K1541">
        <v>101.88555567876395</v>
      </c>
      <c r="L1541">
        <v>105.23106531505225</v>
      </c>
      <c r="M1541">
        <v>113.84989775184555</v>
      </c>
      <c r="N1541">
        <v>105.61822008279606</v>
      </c>
      <c r="O1541">
        <v>107.4433390470075</v>
      </c>
      <c r="P1541">
        <v>104.20508032037044</v>
      </c>
      <c r="Q1541">
        <v>107.79380166445736</v>
      </c>
      <c r="S1541">
        <f t="shared" si="154"/>
        <v>1.2650602269015945</v>
      </c>
      <c r="T1541">
        <f t="shared" si="153"/>
        <v>1.0827779459168905</v>
      </c>
      <c r="U1541">
        <f t="shared" si="153"/>
        <v>1.0664471065841563</v>
      </c>
      <c r="V1541">
        <f t="shared" si="153"/>
        <v>0.90935640341096713</v>
      </c>
      <c r="W1541">
        <f t="shared" si="153"/>
        <v>0.78610058763824298</v>
      </c>
      <c r="X1541">
        <f t="shared" si="153"/>
        <v>0.9646307586214754</v>
      </c>
      <c r="Y1541">
        <f t="shared" si="153"/>
        <v>0.95089969330427004</v>
      </c>
      <c r="Z1541">
        <f t="shared" si="153"/>
        <v>0.92302780336019297</v>
      </c>
      <c r="AA1541">
        <f t="shared" si="153"/>
        <v>0.82947964333187008</v>
      </c>
      <c r="AB1541">
        <f t="shared" si="153"/>
        <v>0.81619302862811494</v>
      </c>
      <c r="AC1541">
        <f t="shared" si="153"/>
        <v>0.86611677496859651</v>
      </c>
      <c r="AD1541">
        <f t="shared" si="153"/>
        <v>0.80378208355328284</v>
      </c>
    </row>
    <row r="1542" spans="1:30">
      <c r="A1542" t="s">
        <v>2696</v>
      </c>
      <c r="F1542">
        <v>650.6664304355013</v>
      </c>
      <c r="G1542">
        <v>751.74444767185673</v>
      </c>
      <c r="H1542">
        <v>683.82307282345687</v>
      </c>
      <c r="I1542">
        <v>662.21861222402811</v>
      </c>
      <c r="J1542">
        <v>703.5870571181182</v>
      </c>
      <c r="K1542">
        <v>703.41437924529077</v>
      </c>
      <c r="L1542">
        <v>699.8320878477673</v>
      </c>
      <c r="M1542">
        <v>850.34224102743849</v>
      </c>
      <c r="N1542">
        <v>907.61949861505002</v>
      </c>
      <c r="O1542">
        <v>1027.6594919292013</v>
      </c>
      <c r="P1542">
        <v>886.37815662356434</v>
      </c>
      <c r="Q1542">
        <v>1004.4934319618061</v>
      </c>
      <c r="S1542">
        <f t="shared" si="154"/>
        <v>6.9544622470159956</v>
      </c>
      <c r="T1542">
        <f t="shared" si="153"/>
        <v>7.1620429259085254</v>
      </c>
      <c r="U1542">
        <f t="shared" si="153"/>
        <v>6.2947283461247867</v>
      </c>
      <c r="V1542">
        <f t="shared" si="153"/>
        <v>5.6948019036709052</v>
      </c>
      <c r="W1542">
        <f t="shared" si="153"/>
        <v>6.0026507019880757</v>
      </c>
      <c r="X1542">
        <f t="shared" si="153"/>
        <v>6.6597776471475463</v>
      </c>
      <c r="Y1542">
        <f t="shared" si="153"/>
        <v>6.3238941438687508</v>
      </c>
      <c r="Z1542">
        <f t="shared" si="153"/>
        <v>6.8940732169187822</v>
      </c>
      <c r="AA1542">
        <f t="shared" si="153"/>
        <v>7.1280494729232133</v>
      </c>
      <c r="AB1542">
        <f t="shared" si="153"/>
        <v>7.8066124950673332</v>
      </c>
      <c r="AC1542">
        <f t="shared" si="153"/>
        <v>7.3672702718250926</v>
      </c>
      <c r="AD1542">
        <f t="shared" si="153"/>
        <v>7.490169297220997</v>
      </c>
    </row>
    <row r="1543" spans="1:30">
      <c r="A1543" t="s">
        <v>2697</v>
      </c>
      <c r="F1543">
        <v>2214.0634195351818</v>
      </c>
      <c r="G1543">
        <v>2434.5371767835222</v>
      </c>
      <c r="H1543">
        <v>2610.9068440127189</v>
      </c>
      <c r="I1543">
        <v>2653.0797362537396</v>
      </c>
      <c r="J1543">
        <v>2633.8461234676656</v>
      </c>
      <c r="K1543">
        <v>2399.3988782063216</v>
      </c>
      <c r="L1543">
        <v>2574.9984666309315</v>
      </c>
      <c r="M1543">
        <v>2847.3765953491265</v>
      </c>
      <c r="N1543">
        <v>2564.248495322212</v>
      </c>
      <c r="O1543">
        <v>2647.0185159976932</v>
      </c>
      <c r="P1543">
        <v>2309.7353602330727</v>
      </c>
      <c r="Q1543">
        <v>2732.6234082995888</v>
      </c>
      <c r="S1543">
        <f t="shared" si="154"/>
        <v>23.66438430418285</v>
      </c>
      <c r="T1543">
        <f t="shared" si="153"/>
        <v>23.194397802130258</v>
      </c>
      <c r="U1543">
        <f t="shared" si="153"/>
        <v>24.033920429504274</v>
      </c>
      <c r="V1543">
        <f t="shared" si="153"/>
        <v>22.815371319550312</v>
      </c>
      <c r="W1543">
        <f t="shared" si="153"/>
        <v>22.470649682953965</v>
      </c>
      <c r="X1543">
        <f t="shared" si="153"/>
        <v>22.716997956189193</v>
      </c>
      <c r="Y1543">
        <f t="shared" si="153"/>
        <v>23.268463973519005</v>
      </c>
      <c r="Z1543">
        <f t="shared" si="153"/>
        <v>23.084849578634998</v>
      </c>
      <c r="AA1543">
        <f t="shared" si="153"/>
        <v>20.138494339771722</v>
      </c>
      <c r="AB1543">
        <f t="shared" si="153"/>
        <v>20.108068853497056</v>
      </c>
      <c r="AC1543">
        <f t="shared" si="153"/>
        <v>19.197725629936798</v>
      </c>
      <c r="AD1543">
        <f t="shared" si="153"/>
        <v>20.376252648799028</v>
      </c>
    </row>
    <row r="1544" spans="1:30">
      <c r="A1544" t="s">
        <v>2698</v>
      </c>
      <c r="F1544">
        <v>207.57023574515995</v>
      </c>
      <c r="G1544">
        <v>250.03379470075981</v>
      </c>
      <c r="H1544">
        <v>216.35983631091057</v>
      </c>
      <c r="I1544">
        <v>291.03147505801712</v>
      </c>
      <c r="J1544">
        <v>292.06431727063153</v>
      </c>
      <c r="K1544">
        <v>245.87686072282168</v>
      </c>
      <c r="L1544">
        <v>236.6223569127267</v>
      </c>
      <c r="M1544">
        <v>306.60595856053692</v>
      </c>
      <c r="N1544">
        <v>257.45458128954118</v>
      </c>
      <c r="O1544">
        <v>272.87582692876038</v>
      </c>
      <c r="P1544">
        <v>324.4724580901638</v>
      </c>
      <c r="Q1544">
        <v>347.54867930817386</v>
      </c>
      <c r="S1544">
        <f t="shared" si="154"/>
        <v>2.2185551621707935</v>
      </c>
      <c r="T1544">
        <f t="shared" si="153"/>
        <v>2.3821296933027982</v>
      </c>
      <c r="U1544">
        <f t="shared" si="153"/>
        <v>1.9916356272769657</v>
      </c>
      <c r="V1544">
        <f t="shared" si="153"/>
        <v>2.5027484392538661</v>
      </c>
      <c r="W1544">
        <f t="shared" si="153"/>
        <v>2.4917457780862842</v>
      </c>
      <c r="X1544">
        <f t="shared" si="153"/>
        <v>2.3279097915933327</v>
      </c>
      <c r="Y1544">
        <f t="shared" si="153"/>
        <v>2.1381910935102999</v>
      </c>
      <c r="Z1544">
        <f t="shared" si="153"/>
        <v>2.4857802248021001</v>
      </c>
      <c r="AA1544">
        <f t="shared" si="153"/>
        <v>2.0219365001114027</v>
      </c>
      <c r="AB1544">
        <f t="shared" si="153"/>
        <v>2.0729004663839081</v>
      </c>
      <c r="AC1544">
        <f t="shared" si="153"/>
        <v>2.6969034341049172</v>
      </c>
      <c r="AD1544">
        <f t="shared" si="153"/>
        <v>2.5915534778158431</v>
      </c>
    </row>
    <row r="1545" spans="1:30">
      <c r="A1545" t="s">
        <v>2699</v>
      </c>
      <c r="F1545">
        <v>253.05077097601082</v>
      </c>
      <c r="G1545">
        <v>314.53322870982777</v>
      </c>
      <c r="H1545">
        <v>326.40116769973343</v>
      </c>
      <c r="I1545">
        <v>364.57563880787802</v>
      </c>
      <c r="J1545">
        <v>375.48975900729556</v>
      </c>
      <c r="K1545">
        <v>346.77135329173836</v>
      </c>
      <c r="L1545">
        <v>358.11776877640438</v>
      </c>
      <c r="M1545">
        <v>373.2568886693665</v>
      </c>
      <c r="N1545">
        <v>354.26422552903972</v>
      </c>
      <c r="O1545">
        <v>336.3069741717668</v>
      </c>
      <c r="P1545">
        <v>284.05860645126688</v>
      </c>
      <c r="Q1545">
        <v>350.63684655678452</v>
      </c>
      <c r="S1545">
        <f t="shared" si="154"/>
        <v>2.704660869246128</v>
      </c>
      <c r="T1545">
        <f t="shared" si="153"/>
        <v>2.9966306936100104</v>
      </c>
      <c r="U1545">
        <f t="shared" si="153"/>
        <v>3.0045881225452327</v>
      </c>
      <c r="V1545">
        <f t="shared" si="153"/>
        <v>3.1351973556623141</v>
      </c>
      <c r="W1545">
        <f t="shared" si="153"/>
        <v>3.2034896644155944</v>
      </c>
      <c r="X1545">
        <f t="shared" si="153"/>
        <v>3.2831573756016379</v>
      </c>
      <c r="Y1545">
        <f t="shared" si="153"/>
        <v>3.2360603351944066</v>
      </c>
      <c r="Z1545">
        <f t="shared" si="153"/>
        <v>3.0261466443166882</v>
      </c>
      <c r="AA1545">
        <f t="shared" si="153"/>
        <v>2.7822374132674339</v>
      </c>
      <c r="AB1545">
        <f t="shared" si="153"/>
        <v>2.554755001405149</v>
      </c>
      <c r="AC1545">
        <f t="shared" si="153"/>
        <v>2.3609974040157278</v>
      </c>
      <c r="AD1545">
        <f t="shared" si="153"/>
        <v>2.6145809011659904</v>
      </c>
    </row>
    <row r="1546" spans="1:30">
      <c r="A1546" t="s">
        <v>2700</v>
      </c>
      <c r="F1546">
        <v>745.12878209020289</v>
      </c>
      <c r="G1546">
        <v>842.9918466929787</v>
      </c>
      <c r="H1546">
        <v>891.68349382254348</v>
      </c>
      <c r="I1546">
        <v>1078.1959454148764</v>
      </c>
      <c r="J1546">
        <v>1063.5466499755164</v>
      </c>
      <c r="K1546">
        <v>1026.7502889814925</v>
      </c>
      <c r="L1546">
        <v>1104.7788601134748</v>
      </c>
      <c r="M1546">
        <v>1203.6084464355072</v>
      </c>
      <c r="N1546">
        <v>1202.760593368442</v>
      </c>
      <c r="O1546">
        <v>1236.1554819926412</v>
      </c>
      <c r="P1546">
        <v>1036.919291031169</v>
      </c>
      <c r="Q1546">
        <v>1071.5887545633182</v>
      </c>
      <c r="S1546">
        <f t="shared" si="154"/>
        <v>7.964096104885801</v>
      </c>
      <c r="T1546">
        <f t="shared" si="153"/>
        <v>8.0313779648179793</v>
      </c>
      <c r="U1546">
        <f t="shared" si="153"/>
        <v>8.2081251531350983</v>
      </c>
      <c r="V1546">
        <f t="shared" si="153"/>
        <v>9.2720322400145623</v>
      </c>
      <c r="W1546">
        <f t="shared" si="153"/>
        <v>9.073644804129529</v>
      </c>
      <c r="X1546">
        <f t="shared" si="153"/>
        <v>9.7210532305265023</v>
      </c>
      <c r="Y1546">
        <f t="shared" si="153"/>
        <v>9.9831155002160372</v>
      </c>
      <c r="Z1546">
        <f t="shared" si="153"/>
        <v>9.7581471951838576</v>
      </c>
      <c r="AA1546">
        <f t="shared" si="153"/>
        <v>9.4459594870922405</v>
      </c>
      <c r="AB1546">
        <f t="shared" si="153"/>
        <v>9.3904517083315824</v>
      </c>
      <c r="AC1546">
        <f t="shared" si="153"/>
        <v>8.618516386048757</v>
      </c>
      <c r="AD1546">
        <f t="shared" si="153"/>
        <v>7.9904765260651693</v>
      </c>
    </row>
    <row r="1547" spans="1:30">
      <c r="A1547" t="s">
        <v>2701</v>
      </c>
      <c r="F1547">
        <v>1195.7546831509317</v>
      </c>
      <c r="G1547">
        <v>1384.7553304888663</v>
      </c>
      <c r="H1547">
        <v>1551.6366047344613</v>
      </c>
      <c r="I1547">
        <v>1673.3780146322836</v>
      </c>
      <c r="J1547">
        <v>1661.3623091511704</v>
      </c>
      <c r="K1547">
        <v>1429.725290801978</v>
      </c>
      <c r="L1547">
        <v>1463.9361091875944</v>
      </c>
      <c r="M1547">
        <v>1667.2581747659417</v>
      </c>
      <c r="N1547">
        <v>1981.8926258721824</v>
      </c>
      <c r="O1547">
        <v>2202.6796733101569</v>
      </c>
      <c r="P1547">
        <v>2211.6461056652597</v>
      </c>
      <c r="Q1547">
        <v>2366.8549232151945</v>
      </c>
      <c r="S1547">
        <f t="shared" si="154"/>
        <v>12.780482305041943</v>
      </c>
      <c r="T1547">
        <f t="shared" si="153"/>
        <v>13.192883764631491</v>
      </c>
      <c r="U1547">
        <f t="shared" si="153"/>
        <v>14.283125719024142</v>
      </c>
      <c r="V1547">
        <f t="shared" si="153"/>
        <v>14.390348032176913</v>
      </c>
      <c r="W1547">
        <f t="shared" si="153"/>
        <v>14.173907166698502</v>
      </c>
      <c r="X1547">
        <f t="shared" si="153"/>
        <v>13.536334789545441</v>
      </c>
      <c r="Y1547">
        <f t="shared" si="153"/>
        <v>13.22856889337611</v>
      </c>
      <c r="Z1547">
        <f t="shared" si="153"/>
        <v>13.517145654736307</v>
      </c>
      <c r="AA1547">
        <f t="shared" si="153"/>
        <v>15.564924187718812</v>
      </c>
      <c r="AB1547">
        <f t="shared" si="153"/>
        <v>16.732650060978127</v>
      </c>
      <c r="AC1547">
        <f t="shared" si="153"/>
        <v>18.382441494420998</v>
      </c>
      <c r="AD1547">
        <f t="shared" si="153"/>
        <v>17.648840214135806</v>
      </c>
    </row>
    <row r="1548" spans="1:30">
      <c r="A1548" t="s">
        <v>2702</v>
      </c>
      <c r="F1548">
        <v>143.9235342447918</v>
      </c>
      <c r="G1548">
        <v>143.19558171041282</v>
      </c>
      <c r="H1548">
        <v>155.22385822771201</v>
      </c>
      <c r="I1548">
        <v>184.31184849023771</v>
      </c>
      <c r="J1548">
        <v>183.69332767976306</v>
      </c>
      <c r="K1548">
        <v>168.55166309852515</v>
      </c>
      <c r="L1548">
        <v>169.28614909548335</v>
      </c>
      <c r="M1548">
        <v>180.62678199303897</v>
      </c>
      <c r="N1548">
        <v>227.88061176356217</v>
      </c>
      <c r="O1548">
        <v>191.25125537057926</v>
      </c>
      <c r="P1548">
        <v>171.27844047274957</v>
      </c>
      <c r="Q1548">
        <v>164.67651485066483</v>
      </c>
      <c r="S1548">
        <f t="shared" si="154"/>
        <v>1.5382855769777348</v>
      </c>
      <c r="T1548">
        <f t="shared" si="153"/>
        <v>1.3642573698902667</v>
      </c>
      <c r="U1548">
        <f t="shared" si="153"/>
        <v>1.4288667042872516</v>
      </c>
      <c r="V1548">
        <f t="shared" si="153"/>
        <v>1.585004477790521</v>
      </c>
      <c r="W1548">
        <f t="shared" si="153"/>
        <v>1.5671790309274309</v>
      </c>
      <c r="X1548">
        <f t="shared" si="153"/>
        <v>1.5958112762742716</v>
      </c>
      <c r="Y1548">
        <f t="shared" si="153"/>
        <v>1.5297207794448728</v>
      </c>
      <c r="Z1548">
        <f t="shared" si="153"/>
        <v>1.4644153846712837</v>
      </c>
      <c r="AA1548">
        <f t="shared" si="153"/>
        <v>1.7896753838467436</v>
      </c>
      <c r="AB1548">
        <f t="shared" si="153"/>
        <v>1.4528396337491685</v>
      </c>
      <c r="AC1548">
        <f t="shared" si="153"/>
        <v>1.4236074673886037</v>
      </c>
      <c r="AD1548">
        <f t="shared" si="153"/>
        <v>1.2279373226949153</v>
      </c>
    </row>
    <row r="1549" spans="1:30">
      <c r="A1549" t="s">
        <v>2703</v>
      </c>
      <c r="F1549">
        <v>9356.099829497065</v>
      </c>
      <c r="G1549">
        <v>10496.229294471812</v>
      </c>
      <c r="H1549">
        <v>10863.424682090335</v>
      </c>
      <c r="I1549">
        <v>11628.474939526128</v>
      </c>
      <c r="J1549">
        <v>11721.272685167078</v>
      </c>
      <c r="K1549">
        <v>10562.130096739349</v>
      </c>
      <c r="L1549">
        <v>11066.473788563972</v>
      </c>
      <c r="M1549">
        <v>12334.395273618635</v>
      </c>
      <c r="N1549">
        <v>12733.069573419154</v>
      </c>
      <c r="O1549">
        <v>13163.961866667978</v>
      </c>
      <c r="P1549">
        <v>12031.296856494748</v>
      </c>
      <c r="Q1549">
        <v>13410.824136304813</v>
      </c>
      <c r="S1549">
        <f t="shared" si="154"/>
        <v>100</v>
      </c>
      <c r="T1549">
        <f t="shared" si="153"/>
        <v>100</v>
      </c>
      <c r="U1549">
        <f t="shared" si="153"/>
        <v>100</v>
      </c>
      <c r="V1549">
        <f t="shared" si="153"/>
        <v>100</v>
      </c>
      <c r="W1549">
        <f t="shared" si="153"/>
        <v>100</v>
      </c>
      <c r="X1549">
        <f t="shared" si="153"/>
        <v>100</v>
      </c>
      <c r="Y1549">
        <f t="shared" si="153"/>
        <v>100</v>
      </c>
      <c r="Z1549">
        <f t="shared" si="153"/>
        <v>100</v>
      </c>
      <c r="AA1549">
        <f t="shared" si="153"/>
        <v>100</v>
      </c>
      <c r="AB1549">
        <f t="shared" si="153"/>
        <v>100</v>
      </c>
      <c r="AC1549">
        <f t="shared" si="153"/>
        <v>100</v>
      </c>
      <c r="AD1549">
        <f t="shared" si="153"/>
        <v>100</v>
      </c>
    </row>
    <row r="1550" spans="1:30">
      <c r="A1550" t="s">
        <v>2704</v>
      </c>
      <c r="F1550">
        <v>626.61150861418218</v>
      </c>
      <c r="G1550">
        <v>697.24043663630709</v>
      </c>
      <c r="H1550">
        <v>708.14646070583967</v>
      </c>
      <c r="I1550">
        <v>796.34352313737975</v>
      </c>
      <c r="J1550">
        <v>791.97914956854663</v>
      </c>
      <c r="K1550">
        <v>738.75999968103508</v>
      </c>
      <c r="L1550">
        <v>784.36848619280556</v>
      </c>
      <c r="M1550">
        <v>850.44859748734928</v>
      </c>
      <c r="N1550">
        <v>1031.6945682306671</v>
      </c>
      <c r="O1550">
        <v>938.67329885138281</v>
      </c>
      <c r="P1550">
        <v>1034.6183490344804</v>
      </c>
      <c r="Q1550">
        <v>1143.9299789056568</v>
      </c>
    </row>
    <row r="1551" spans="1:30">
      <c r="A1551" t="s">
        <v>2705</v>
      </c>
      <c r="F1551">
        <v>9982.7113381112486</v>
      </c>
      <c r="G1551">
        <v>11193.469731108113</v>
      </c>
      <c r="H1551">
        <v>11571.571142796171</v>
      </c>
      <c r="I1551">
        <v>12424.818462663505</v>
      </c>
      <c r="J1551">
        <v>12513.251834735596</v>
      </c>
      <c r="K1551">
        <v>11300.890096420375</v>
      </c>
      <c r="L1551">
        <v>11850.842274756798</v>
      </c>
      <c r="M1551">
        <v>13184.843871105986</v>
      </c>
      <c r="N1551">
        <v>13764.764141649841</v>
      </c>
      <c r="O1551">
        <v>14102.635165519359</v>
      </c>
      <c r="P1551">
        <v>13065.915205529223</v>
      </c>
      <c r="Q1551">
        <v>14554.754115210468</v>
      </c>
    </row>
    <row r="1554" spans="1:30">
      <c r="A1554" s="8" t="s">
        <v>2712</v>
      </c>
    </row>
    <row r="1555" spans="1:30">
      <c r="A1555" s="8" t="s">
        <v>421</v>
      </c>
    </row>
    <row r="1556" spans="1:30">
      <c r="F1556">
        <v>2010</v>
      </c>
      <c r="G1556">
        <v>2011</v>
      </c>
      <c r="H1556">
        <v>2012</v>
      </c>
      <c r="I1556">
        <v>2013</v>
      </c>
      <c r="J1556">
        <v>2014</v>
      </c>
      <c r="K1556">
        <v>2015</v>
      </c>
      <c r="L1556">
        <v>2016</v>
      </c>
      <c r="M1556">
        <v>2017</v>
      </c>
      <c r="N1556">
        <v>2018</v>
      </c>
      <c r="O1556">
        <v>2019</v>
      </c>
      <c r="P1556">
        <v>2020</v>
      </c>
      <c r="Q1556">
        <v>2021</v>
      </c>
      <c r="S1556" s="394">
        <v>2010</v>
      </c>
      <c r="T1556" s="394">
        <v>2011</v>
      </c>
      <c r="U1556" s="394">
        <v>2012</v>
      </c>
      <c r="V1556" s="394">
        <v>2013</v>
      </c>
      <c r="W1556" s="394">
        <v>2014</v>
      </c>
      <c r="X1556" s="394">
        <v>2015</v>
      </c>
      <c r="Y1556" s="394">
        <v>2016</v>
      </c>
      <c r="Z1556" s="394">
        <v>2017</v>
      </c>
      <c r="AA1556" s="394">
        <v>2018</v>
      </c>
      <c r="AB1556" s="394">
        <v>2019</v>
      </c>
      <c r="AC1556" s="394">
        <v>2020</v>
      </c>
      <c r="AD1556" s="394">
        <v>2021</v>
      </c>
    </row>
    <row r="1557" spans="1:30">
      <c r="A1557" t="s">
        <v>2691</v>
      </c>
      <c r="F1557">
        <v>2219.4055715730274</v>
      </c>
      <c r="G1557">
        <v>2643.5345245990625</v>
      </c>
      <c r="H1557">
        <v>1862.7227758030244</v>
      </c>
      <c r="I1557">
        <v>1505.2316283443749</v>
      </c>
      <c r="J1557">
        <v>1793.9638896408185</v>
      </c>
      <c r="K1557">
        <v>2023.9718842390325</v>
      </c>
      <c r="L1557">
        <v>1684.3949873061601</v>
      </c>
      <c r="M1557">
        <v>2050.4128243884284</v>
      </c>
      <c r="N1557">
        <v>2137.1340117445752</v>
      </c>
      <c r="O1557">
        <v>2536.1157113796271</v>
      </c>
      <c r="P1557">
        <v>2943.9851122823025</v>
      </c>
      <c r="Q1557">
        <v>3160.7154873401291</v>
      </c>
      <c r="S1557">
        <f>(F1557/F$1568)*100</f>
        <v>24.940237485063594</v>
      </c>
      <c r="T1557">
        <f t="shared" ref="T1557:AD1557" si="155">(G1557/G$1568)*100</f>
        <v>25.308926482140748</v>
      </c>
      <c r="U1557">
        <f t="shared" si="155"/>
        <v>23.747596818051029</v>
      </c>
      <c r="V1557">
        <f t="shared" si="155"/>
        <v>24.583640995235548</v>
      </c>
      <c r="W1557">
        <f t="shared" si="155"/>
        <v>25.002486149692139</v>
      </c>
      <c r="X1557">
        <f t="shared" si="155"/>
        <v>25.316610272244439</v>
      </c>
      <c r="Y1557">
        <f t="shared" si="155"/>
        <v>24.000742419973129</v>
      </c>
      <c r="Z1557">
        <f t="shared" si="155"/>
        <v>24.442545955746322</v>
      </c>
      <c r="AA1557">
        <f t="shared" si="155"/>
        <v>23.12836088856638</v>
      </c>
      <c r="AB1557">
        <f t="shared" si="155"/>
        <v>24.422764572660785</v>
      </c>
      <c r="AC1557">
        <f t="shared" si="155"/>
        <v>26.48846778918341</v>
      </c>
      <c r="AD1557">
        <f t="shared" si="155"/>
        <v>27.281424342018294</v>
      </c>
    </row>
    <row r="1558" spans="1:30">
      <c r="A1558" t="s">
        <v>2693</v>
      </c>
      <c r="F1558">
        <v>62.381308457610686</v>
      </c>
      <c r="G1558">
        <v>88.260427628971925</v>
      </c>
      <c r="H1558">
        <v>65.272805847777818</v>
      </c>
      <c r="I1558">
        <v>52.157628623051799</v>
      </c>
      <c r="J1558">
        <v>61.769112930289751</v>
      </c>
      <c r="K1558">
        <v>61.958203271477466</v>
      </c>
      <c r="L1558">
        <v>53.521028213389037</v>
      </c>
      <c r="M1558">
        <v>61.79719891514722</v>
      </c>
      <c r="N1558">
        <v>73.006732179251713</v>
      </c>
      <c r="O1558">
        <v>80.798790923612103</v>
      </c>
      <c r="P1558">
        <v>84.163315222252891</v>
      </c>
      <c r="Q1558">
        <v>78.534779833531019</v>
      </c>
      <c r="S1558">
        <f t="shared" ref="S1558:S1568" si="156">(F1558/F$1568)*100</f>
        <v>0.70100060461645297</v>
      </c>
      <c r="T1558">
        <f t="shared" ref="T1558:T1568" si="157">(G1558/G$1568)*100</f>
        <v>0.84499621751024623</v>
      </c>
      <c r="U1558">
        <f t="shared" ref="U1558:U1568" si="158">(H1558/H$1568)*100</f>
        <v>0.83215403633410301</v>
      </c>
      <c r="V1558">
        <f t="shared" ref="V1558:V1568" si="159">(I1558/I$1568)*100</f>
        <v>0.85184525297429714</v>
      </c>
      <c r="W1558">
        <f t="shared" ref="W1558:W1568" si="160">(J1558/J$1568)*100</f>
        <v>0.86087652011075311</v>
      </c>
      <c r="X1558">
        <f t="shared" ref="X1558:X1568" si="161">(K1558/K$1568)*100</f>
        <v>0.77499677619397511</v>
      </c>
      <c r="Y1558">
        <f t="shared" ref="Y1558:Y1568" si="162">(L1558/L$1568)*100</f>
        <v>0.76261472034895261</v>
      </c>
      <c r="Z1558">
        <f t="shared" ref="Z1558:Z1568" si="163">(M1558/M$1568)*100</f>
        <v>0.73667158947389544</v>
      </c>
      <c r="AA1558">
        <f t="shared" ref="AA1558:AA1568" si="164">(N1558/N$1568)*100</f>
        <v>0.79008898826998497</v>
      </c>
      <c r="AB1558">
        <f t="shared" ref="AB1558:AB1568" si="165">(O1558/O$1568)*100</f>
        <v>0.77809140948444477</v>
      </c>
      <c r="AC1558">
        <f t="shared" ref="AC1558:AC1568" si="166">(P1558/P$1568)*100</f>
        <v>0.75725833496734052</v>
      </c>
      <c r="AD1558">
        <f t="shared" ref="AD1558:AD1568" si="167">(Q1558/Q$1568)*100</f>
        <v>0.67786571199693013</v>
      </c>
    </row>
    <row r="1559" spans="1:30">
      <c r="A1559" t="s">
        <v>2694</v>
      </c>
      <c r="F1559">
        <v>1229.9670486639916</v>
      </c>
      <c r="G1559">
        <v>1353.3917457902062</v>
      </c>
      <c r="H1559">
        <v>1033.4124571570503</v>
      </c>
      <c r="I1559">
        <v>752.80827320124615</v>
      </c>
      <c r="J1559">
        <v>879.91630503617773</v>
      </c>
      <c r="K1559">
        <v>983.28646022579278</v>
      </c>
      <c r="L1559">
        <v>872.10306998338717</v>
      </c>
      <c r="M1559">
        <v>1010.3552884656204</v>
      </c>
      <c r="N1559">
        <v>1128.1758713162537</v>
      </c>
      <c r="O1559">
        <v>1274.2158852469906</v>
      </c>
      <c r="P1559">
        <v>1419.2014465146331</v>
      </c>
      <c r="Q1559">
        <v>1476.1560006968014</v>
      </c>
      <c r="S1559">
        <f t="shared" si="156"/>
        <v>13.821570372440315</v>
      </c>
      <c r="T1559">
        <f t="shared" si="157"/>
        <v>12.957232779449132</v>
      </c>
      <c r="U1559">
        <f t="shared" si="158"/>
        <v>13.174833473938358</v>
      </c>
      <c r="V1559">
        <f t="shared" si="159"/>
        <v>12.294963763801912</v>
      </c>
      <c r="W1559">
        <f t="shared" si="160"/>
        <v>12.263399144539138</v>
      </c>
      <c r="X1559">
        <f t="shared" si="161"/>
        <v>12.299321098954181</v>
      </c>
      <c r="Y1559">
        <f t="shared" si="162"/>
        <v>12.426492185074746</v>
      </c>
      <c r="Z1559">
        <f t="shared" si="163"/>
        <v>12.0442358125214</v>
      </c>
      <c r="AA1559">
        <f t="shared" si="164"/>
        <v>12.209275859249995</v>
      </c>
      <c r="AB1559">
        <f t="shared" si="165"/>
        <v>12.270684038782614</v>
      </c>
      <c r="AC1559">
        <f t="shared" si="166"/>
        <v>12.769246571774298</v>
      </c>
      <c r="AD1559">
        <f t="shared" si="167"/>
        <v>12.7413044329138</v>
      </c>
    </row>
    <row r="1560" spans="1:30">
      <c r="A1560" t="s">
        <v>2695</v>
      </c>
      <c r="F1560">
        <v>288.7629342195097</v>
      </c>
      <c r="G1560">
        <v>322.7025292351629</v>
      </c>
      <c r="H1560">
        <v>258.23882804037044</v>
      </c>
      <c r="I1560">
        <v>187.66724740022934</v>
      </c>
      <c r="J1560">
        <v>219.21705808521546</v>
      </c>
      <c r="K1560">
        <v>237.47821640082586</v>
      </c>
      <c r="L1560">
        <v>207.7874397766241</v>
      </c>
      <c r="M1560">
        <v>242.23901104544021</v>
      </c>
      <c r="N1560">
        <v>297.98088744616956</v>
      </c>
      <c r="O1560">
        <v>336.58321129094986</v>
      </c>
      <c r="P1560">
        <v>372.66998645077001</v>
      </c>
      <c r="Q1560">
        <v>347.77184654603343</v>
      </c>
      <c r="S1560">
        <f t="shared" si="156"/>
        <v>3.2449301959776569</v>
      </c>
      <c r="T1560">
        <f t="shared" si="157"/>
        <v>3.0895206822586583</v>
      </c>
      <c r="U1560">
        <f t="shared" si="158"/>
        <v>3.2922513487950291</v>
      </c>
      <c r="V1560">
        <f t="shared" si="159"/>
        <v>3.0650061756447351</v>
      </c>
      <c r="W1560">
        <f t="shared" si="160"/>
        <v>3.0552295339953792</v>
      </c>
      <c r="X1560">
        <f t="shared" si="161"/>
        <v>2.9704678704209697</v>
      </c>
      <c r="Y1560">
        <f t="shared" si="162"/>
        <v>2.9607383409280912</v>
      </c>
      <c r="Z1560">
        <f t="shared" si="163"/>
        <v>2.8876810022482848</v>
      </c>
      <c r="AA1560">
        <f t="shared" si="164"/>
        <v>3.224790520798646</v>
      </c>
      <c r="AB1560">
        <f t="shared" si="165"/>
        <v>3.2412923793596291</v>
      </c>
      <c r="AC1560">
        <f t="shared" si="166"/>
        <v>3.353093360055706</v>
      </c>
      <c r="AD1560">
        <f t="shared" si="167"/>
        <v>3.0017606323098391</v>
      </c>
    </row>
    <row r="1561" spans="1:30">
      <c r="A1561" t="s">
        <v>2696</v>
      </c>
      <c r="F1561">
        <v>296.24730829873823</v>
      </c>
      <c r="G1561">
        <v>366.76093331634678</v>
      </c>
      <c r="H1561">
        <v>272.91300980277282</v>
      </c>
      <c r="I1561">
        <v>209.15137478742909</v>
      </c>
      <c r="J1561">
        <v>236.15600539632811</v>
      </c>
      <c r="K1561">
        <v>260.22539661304887</v>
      </c>
      <c r="L1561">
        <v>230.11920530211614</v>
      </c>
      <c r="M1561">
        <v>272.90160326080263</v>
      </c>
      <c r="N1561">
        <v>317.70564122994966</v>
      </c>
      <c r="O1561">
        <v>352.88749112680676</v>
      </c>
      <c r="P1561">
        <v>369.75508929020674</v>
      </c>
      <c r="Q1561">
        <v>377.17483316423534</v>
      </c>
      <c r="S1561">
        <f t="shared" si="156"/>
        <v>3.329034727999137</v>
      </c>
      <c r="T1561">
        <f t="shared" si="157"/>
        <v>3.5113312920445292</v>
      </c>
      <c r="U1561">
        <f t="shared" si="158"/>
        <v>3.4793304765402189</v>
      </c>
      <c r="V1561">
        <f t="shared" si="159"/>
        <v>3.415887770767577</v>
      </c>
      <c r="W1561">
        <f t="shared" si="160"/>
        <v>3.2913077504979724</v>
      </c>
      <c r="X1561">
        <f t="shared" si="161"/>
        <v>3.2549982538269027</v>
      </c>
      <c r="Y1561">
        <f t="shared" si="162"/>
        <v>3.278940993037474</v>
      </c>
      <c r="Z1561">
        <f t="shared" si="163"/>
        <v>3.253203403606582</v>
      </c>
      <c r="AA1561">
        <f t="shared" si="164"/>
        <v>3.4382545438511722</v>
      </c>
      <c r="AB1561">
        <f t="shared" si="165"/>
        <v>3.3983024030628841</v>
      </c>
      <c r="AC1561">
        <f t="shared" si="166"/>
        <v>3.3268666107341018</v>
      </c>
      <c r="AD1561">
        <f t="shared" si="167"/>
        <v>3.2555498006379566</v>
      </c>
    </row>
    <row r="1562" spans="1:30">
      <c r="A1562" t="s">
        <v>2697</v>
      </c>
      <c r="F1562">
        <v>1794.2867002176606</v>
      </c>
      <c r="G1562">
        <v>2034.3080292728264</v>
      </c>
      <c r="H1562">
        <v>1577.6502034487185</v>
      </c>
      <c r="I1562">
        <v>1187.0713190396314</v>
      </c>
      <c r="J1562">
        <v>1406.552499086677</v>
      </c>
      <c r="K1562">
        <v>1565.0883293089867</v>
      </c>
      <c r="L1562">
        <v>1400.9029619549963</v>
      </c>
      <c r="M1562">
        <v>1673.8189573176762</v>
      </c>
      <c r="N1562">
        <v>1868.5981165099242</v>
      </c>
      <c r="O1562">
        <v>2057.5801415921683</v>
      </c>
      <c r="P1562">
        <v>2029.4872759447596</v>
      </c>
      <c r="Q1562">
        <v>2092.68628421528</v>
      </c>
      <c r="S1562">
        <f t="shared" si="156"/>
        <v>20.163027881381122</v>
      </c>
      <c r="T1562">
        <f t="shared" si="157"/>
        <v>19.476254944203294</v>
      </c>
      <c r="U1562">
        <f t="shared" si="158"/>
        <v>20.113245748694361</v>
      </c>
      <c r="V1562">
        <f t="shared" si="159"/>
        <v>19.387404963785734</v>
      </c>
      <c r="W1562">
        <f t="shared" si="160"/>
        <v>19.60313113340904</v>
      </c>
      <c r="X1562">
        <f t="shared" si="161"/>
        <v>19.576720202144031</v>
      </c>
      <c r="Y1562">
        <f t="shared" si="162"/>
        <v>19.961298506968266</v>
      </c>
      <c r="Z1562">
        <f t="shared" si="163"/>
        <v>19.953248584484218</v>
      </c>
      <c r="AA1562">
        <f t="shared" si="164"/>
        <v>20.222228160160032</v>
      </c>
      <c r="AB1562">
        <f t="shared" si="165"/>
        <v>19.814472644921626</v>
      </c>
      <c r="AC1562">
        <f t="shared" si="166"/>
        <v>18.26028539109862</v>
      </c>
      <c r="AD1562">
        <f t="shared" si="167"/>
        <v>18.062828737060212</v>
      </c>
    </row>
    <row r="1563" spans="1:30">
      <c r="A1563" t="s">
        <v>2698</v>
      </c>
      <c r="F1563">
        <v>362.39506537390088</v>
      </c>
      <c r="G1563">
        <v>480.44875463274286</v>
      </c>
      <c r="H1563">
        <v>346.44829440278505</v>
      </c>
      <c r="I1563">
        <v>296.27217605224826</v>
      </c>
      <c r="J1563">
        <v>352.5274026437545</v>
      </c>
      <c r="K1563">
        <v>415.83773389446469</v>
      </c>
      <c r="L1563">
        <v>385.84470111541833</v>
      </c>
      <c r="M1563">
        <v>466.96843459621061</v>
      </c>
      <c r="N1563">
        <v>555.06461358169065</v>
      </c>
      <c r="O1563">
        <v>624.69286678963124</v>
      </c>
      <c r="P1563">
        <v>668.35177795302752</v>
      </c>
      <c r="Q1563">
        <v>711.10557394308671</v>
      </c>
      <c r="S1563">
        <f t="shared" si="156"/>
        <v>4.0723602344722876</v>
      </c>
      <c r="T1563">
        <f t="shared" si="157"/>
        <v>4.5997667502679533</v>
      </c>
      <c r="U1563">
        <f t="shared" si="158"/>
        <v>4.4168217196098691</v>
      </c>
      <c r="V1563">
        <f t="shared" si="159"/>
        <v>4.8387561593805071</v>
      </c>
      <c r="W1563">
        <f t="shared" si="160"/>
        <v>4.913176654716354</v>
      </c>
      <c r="X1563">
        <f t="shared" si="161"/>
        <v>5.2014565654194325</v>
      </c>
      <c r="Y1563">
        <f t="shared" si="162"/>
        <v>5.4978549303290283</v>
      </c>
      <c r="Z1563">
        <f t="shared" si="163"/>
        <v>5.5666338440431842</v>
      </c>
      <c r="AA1563">
        <f t="shared" si="164"/>
        <v>6.0069862857642438</v>
      </c>
      <c r="AB1563">
        <f t="shared" si="165"/>
        <v>6.0157849846386418</v>
      </c>
      <c r="AC1563">
        <f t="shared" si="166"/>
        <v>6.0134864365627303</v>
      </c>
      <c r="AD1563">
        <f t="shared" si="167"/>
        <v>6.1378422045325198</v>
      </c>
    </row>
    <row r="1564" spans="1:30">
      <c r="A1564" t="s">
        <v>2699</v>
      </c>
      <c r="F1564">
        <v>459.43958552753338</v>
      </c>
      <c r="G1564">
        <v>593.24176091221852</v>
      </c>
      <c r="H1564">
        <v>441.08377545822651</v>
      </c>
      <c r="I1564">
        <v>380.41719624695963</v>
      </c>
      <c r="J1564">
        <v>437.11481659830804</v>
      </c>
      <c r="K1564">
        <v>484.70767428616881</v>
      </c>
      <c r="L1564">
        <v>438.32729673230529</v>
      </c>
      <c r="M1564">
        <v>525.24914614264071</v>
      </c>
      <c r="N1564">
        <v>609.41795781877465</v>
      </c>
      <c r="O1564">
        <v>659.73309183988022</v>
      </c>
      <c r="P1564">
        <v>698.24911549117951</v>
      </c>
      <c r="Q1564">
        <v>732.67815765956459</v>
      </c>
      <c r="S1564">
        <f t="shared" si="156"/>
        <v>5.1628834854976562</v>
      </c>
      <c r="T1564">
        <f t="shared" si="157"/>
        <v>5.6796353417552723</v>
      </c>
      <c r="U1564">
        <f t="shared" si="158"/>
        <v>5.6233164691133677</v>
      </c>
      <c r="V1564">
        <f t="shared" si="159"/>
        <v>6.2130237000372901</v>
      </c>
      <c r="W1564">
        <f t="shared" si="160"/>
        <v>6.0920719814558666</v>
      </c>
      <c r="X1564">
        <f t="shared" si="161"/>
        <v>6.0629079788243248</v>
      </c>
      <c r="Y1564">
        <f t="shared" si="162"/>
        <v>6.2456731489922275</v>
      </c>
      <c r="Z1564">
        <f t="shared" si="163"/>
        <v>6.2613861170309928</v>
      </c>
      <c r="AA1564">
        <f t="shared" si="164"/>
        <v>6.5952057208148176</v>
      </c>
      <c r="AB1564">
        <f t="shared" si="165"/>
        <v>6.3532219411368702</v>
      </c>
      <c r="AC1564">
        <f t="shared" si="166"/>
        <v>6.2824873425312191</v>
      </c>
      <c r="AD1564">
        <f t="shared" si="167"/>
        <v>6.3240439721007293</v>
      </c>
    </row>
    <row r="1565" spans="1:30">
      <c r="A1565" t="s">
        <v>2700</v>
      </c>
      <c r="F1565">
        <v>807.06863142701116</v>
      </c>
      <c r="G1565">
        <v>959.08221172940819</v>
      </c>
      <c r="H1565">
        <v>690.18879523111684</v>
      </c>
      <c r="I1565">
        <v>574.9616643758568</v>
      </c>
      <c r="J1565">
        <v>654.85821900903659</v>
      </c>
      <c r="K1565">
        <v>717.67532109396871</v>
      </c>
      <c r="L1565">
        <v>627.48562758343201</v>
      </c>
      <c r="M1565">
        <v>743.63163863655598</v>
      </c>
      <c r="N1565">
        <v>780.14154471063694</v>
      </c>
      <c r="O1565">
        <v>826.821726966558</v>
      </c>
      <c r="P1565">
        <v>857.43352370422383</v>
      </c>
      <c r="Q1565">
        <v>893.46737042243944</v>
      </c>
      <c r="S1565">
        <f t="shared" si="156"/>
        <v>9.0693127891305778</v>
      </c>
      <c r="T1565">
        <f t="shared" si="157"/>
        <v>9.1821540294314907</v>
      </c>
      <c r="U1565">
        <f t="shared" si="158"/>
        <v>8.7991221508627504</v>
      </c>
      <c r="V1565">
        <f t="shared" si="159"/>
        <v>9.3903495494484623</v>
      </c>
      <c r="W1565">
        <f t="shared" si="160"/>
        <v>9.1267631669351292</v>
      </c>
      <c r="X1565">
        <f t="shared" si="161"/>
        <v>8.97695592889872</v>
      </c>
      <c r="Y1565">
        <f t="shared" si="162"/>
        <v>8.9409675482059416</v>
      </c>
      <c r="Z1565">
        <f t="shared" si="163"/>
        <v>8.8646785102616334</v>
      </c>
      <c r="AA1565">
        <f t="shared" si="164"/>
        <v>8.4428000729360697</v>
      </c>
      <c r="AB1565">
        <f t="shared" si="165"/>
        <v>7.9622835388216879</v>
      </c>
      <c r="AC1565">
        <f t="shared" si="166"/>
        <v>7.7147469867461309</v>
      </c>
      <c r="AD1565">
        <f t="shared" si="167"/>
        <v>7.7118812388755762</v>
      </c>
    </row>
    <row r="1566" spans="1:30">
      <c r="A1566" t="s">
        <v>2701</v>
      </c>
      <c r="F1566">
        <v>1220.7416274196676</v>
      </c>
      <c r="G1566">
        <v>1425.9308050883051</v>
      </c>
      <c r="H1566">
        <v>1204.3009525381785</v>
      </c>
      <c r="I1566">
        <v>867.585741340342</v>
      </c>
      <c r="J1566">
        <v>1005.0815138660229</v>
      </c>
      <c r="K1566">
        <v>1102.5095662300125</v>
      </c>
      <c r="L1566">
        <v>989.25888638619369</v>
      </c>
      <c r="M1566">
        <v>1189.2883522381046</v>
      </c>
      <c r="N1566">
        <v>1298.2733548385936</v>
      </c>
      <c r="O1566">
        <v>1438.1828997474036</v>
      </c>
      <c r="P1566">
        <v>1472.9786688981483</v>
      </c>
      <c r="Q1566">
        <v>1505.6479495943131</v>
      </c>
      <c r="S1566">
        <f t="shared" si="156"/>
        <v>13.717901083834306</v>
      </c>
      <c r="T1566">
        <f t="shared" si="157"/>
        <v>13.651714240453572</v>
      </c>
      <c r="U1566">
        <f t="shared" si="158"/>
        <v>15.353467429495653</v>
      </c>
      <c r="V1566">
        <f t="shared" si="159"/>
        <v>14.169524474552581</v>
      </c>
      <c r="W1566">
        <f t="shared" si="160"/>
        <v>14.007827456760122</v>
      </c>
      <c r="X1566">
        <f t="shared" si="161"/>
        <v>13.790609062813491</v>
      </c>
      <c r="Y1566">
        <f t="shared" si="162"/>
        <v>14.095831380260998</v>
      </c>
      <c r="Z1566">
        <f t="shared" si="163"/>
        <v>14.17725974908692</v>
      </c>
      <c r="AA1566">
        <f t="shared" si="164"/>
        <v>14.050094433809205</v>
      </c>
      <c r="AB1566">
        <f t="shared" si="165"/>
        <v>13.849684466427615</v>
      </c>
      <c r="AC1566">
        <f t="shared" si="166"/>
        <v>13.253106431307751</v>
      </c>
      <c r="AD1566">
        <f t="shared" si="167"/>
        <v>12.995861470954331</v>
      </c>
    </row>
    <row r="1567" spans="1:30">
      <c r="A1567" t="s">
        <v>2702</v>
      </c>
      <c r="F1567">
        <v>158.19931916753549</v>
      </c>
      <c r="G1567">
        <v>177.40605443266026</v>
      </c>
      <c r="H1567">
        <v>91.605060067457032</v>
      </c>
      <c r="I1567">
        <v>109.57523743070458</v>
      </c>
      <c r="J1567">
        <v>127.98519718573137</v>
      </c>
      <c r="K1567">
        <v>141.90134387720482</v>
      </c>
      <c r="L1567">
        <v>128.35014383165193</v>
      </c>
      <c r="M1567">
        <v>152.04152084244521</v>
      </c>
      <c r="N1567">
        <v>174.81891171785199</v>
      </c>
      <c r="O1567">
        <v>196.61681468459986</v>
      </c>
      <c r="P1567">
        <v>197.93912946461435</v>
      </c>
      <c r="Q1567">
        <v>209.65727682833631</v>
      </c>
      <c r="S1567">
        <f t="shared" si="156"/>
        <v>1.7777411395868816</v>
      </c>
      <c r="T1567">
        <f t="shared" si="157"/>
        <v>1.6984672404850993</v>
      </c>
      <c r="U1567">
        <f t="shared" si="158"/>
        <v>1.1678603285652613</v>
      </c>
      <c r="V1567">
        <f t="shared" si="159"/>
        <v>1.7895971943713669</v>
      </c>
      <c r="W1567">
        <f t="shared" si="160"/>
        <v>1.783730507888065</v>
      </c>
      <c r="X1567">
        <f t="shared" si="161"/>
        <v>1.7749559902595278</v>
      </c>
      <c r="Y1567">
        <f t="shared" si="162"/>
        <v>1.8288458258811364</v>
      </c>
      <c r="Z1567">
        <f t="shared" si="163"/>
        <v>1.81245543149657</v>
      </c>
      <c r="AA1567">
        <f t="shared" si="164"/>
        <v>1.8919145257794663</v>
      </c>
      <c r="AB1567">
        <f t="shared" si="165"/>
        <v>1.8934176207032152</v>
      </c>
      <c r="AC1567">
        <f t="shared" si="166"/>
        <v>1.7809547450386951</v>
      </c>
      <c r="AD1567">
        <f t="shared" si="167"/>
        <v>1.809637456599817</v>
      </c>
    </row>
    <row r="1568" spans="1:30">
      <c r="A1568" t="s">
        <v>2703</v>
      </c>
      <c r="F1568">
        <v>8898.895100346188</v>
      </c>
      <c r="G1568">
        <v>10445.067776637912</v>
      </c>
      <c r="H1568">
        <v>7843.8369577974781</v>
      </c>
      <c r="I1568">
        <v>6122.8994868420732</v>
      </c>
      <c r="J1568">
        <v>7175.1420194783632</v>
      </c>
      <c r="K1568">
        <v>7994.6401294409843</v>
      </c>
      <c r="L1568">
        <v>7018.095348185675</v>
      </c>
      <c r="M1568">
        <v>8388.7039758490719</v>
      </c>
      <c r="N1568">
        <v>9240.317643093671</v>
      </c>
      <c r="O1568">
        <v>10384.228631588227</v>
      </c>
      <c r="P1568">
        <v>11114.214441216118</v>
      </c>
      <c r="Q1568">
        <v>11585.59556024375</v>
      </c>
      <c r="S1568">
        <f t="shared" si="156"/>
        <v>100</v>
      </c>
      <c r="T1568">
        <f t="shared" si="157"/>
        <v>100</v>
      </c>
      <c r="U1568">
        <f t="shared" si="158"/>
        <v>100</v>
      </c>
      <c r="V1568">
        <f t="shared" si="159"/>
        <v>100</v>
      </c>
      <c r="W1568">
        <f t="shared" si="160"/>
        <v>100</v>
      </c>
      <c r="X1568">
        <f t="shared" si="161"/>
        <v>100</v>
      </c>
      <c r="Y1568">
        <f t="shared" si="162"/>
        <v>100</v>
      </c>
      <c r="Z1568">
        <f t="shared" si="163"/>
        <v>100</v>
      </c>
      <c r="AA1568">
        <f t="shared" si="164"/>
        <v>100</v>
      </c>
      <c r="AB1568">
        <f t="shared" si="165"/>
        <v>100</v>
      </c>
      <c r="AC1568">
        <f t="shared" si="166"/>
        <v>100</v>
      </c>
      <c r="AD1568">
        <f t="shared" si="167"/>
        <v>100</v>
      </c>
    </row>
    <row r="1569" spans="1:30">
      <c r="A1569" t="s">
        <v>2704</v>
      </c>
      <c r="F1569">
        <v>653.96447688657349</v>
      </c>
      <c r="G1569">
        <v>749.94955719509676</v>
      </c>
      <c r="H1569">
        <v>617.50836987724347</v>
      </c>
      <c r="I1569">
        <v>313.16558559739548</v>
      </c>
      <c r="J1569">
        <v>405.74670622340523</v>
      </c>
      <c r="K1569">
        <v>481.73663651923414</v>
      </c>
      <c r="L1569">
        <v>453.47609247694095</v>
      </c>
      <c r="M1569">
        <v>554.81899812426627</v>
      </c>
      <c r="N1569">
        <v>638.9139484899863</v>
      </c>
      <c r="O1569">
        <v>667.63694823502249</v>
      </c>
      <c r="P1569">
        <v>654.91067664099592</v>
      </c>
      <c r="Q1569">
        <v>753.36909257999287</v>
      </c>
    </row>
    <row r="1570" spans="1:30">
      <c r="A1570" t="s">
        <v>2705</v>
      </c>
      <c r="F1570">
        <v>9552.8595772327608</v>
      </c>
      <c r="G1570">
        <v>11195.017333833008</v>
      </c>
      <c r="H1570">
        <v>8461.3453276747223</v>
      </c>
      <c r="I1570">
        <v>6436.0650724394691</v>
      </c>
      <c r="J1570">
        <v>7580.8887257017677</v>
      </c>
      <c r="K1570">
        <v>8476.3767659602181</v>
      </c>
      <c r="L1570">
        <v>7471.5714406626157</v>
      </c>
      <c r="M1570">
        <v>8943.5229739733386</v>
      </c>
      <c r="N1570">
        <v>9879.2315915836571</v>
      </c>
      <c r="O1570">
        <v>11051.865579823248</v>
      </c>
      <c r="P1570">
        <v>11769.125117857113</v>
      </c>
      <c r="Q1570">
        <v>12338.964652823743</v>
      </c>
    </row>
    <row r="1575" spans="1:30">
      <c r="A1575" s="8" t="s">
        <v>2713</v>
      </c>
    </row>
    <row r="1576" spans="1:30">
      <c r="A1576" s="8" t="s">
        <v>421</v>
      </c>
    </row>
    <row r="1577" spans="1:30">
      <c r="F1577">
        <v>2010</v>
      </c>
      <c r="G1577">
        <v>2011</v>
      </c>
      <c r="H1577">
        <v>2012</v>
      </c>
      <c r="I1577">
        <v>2013</v>
      </c>
      <c r="J1577">
        <v>2014</v>
      </c>
      <c r="K1577">
        <v>2015</v>
      </c>
      <c r="L1577">
        <v>2016</v>
      </c>
      <c r="M1577">
        <v>2017</v>
      </c>
      <c r="N1577">
        <v>2018</v>
      </c>
      <c r="O1577">
        <v>2019</v>
      </c>
      <c r="P1577">
        <v>2020</v>
      </c>
      <c r="Q1577">
        <v>2021</v>
      </c>
      <c r="S1577" s="394">
        <v>2010</v>
      </c>
      <c r="T1577" s="394">
        <v>2011</v>
      </c>
      <c r="U1577" s="394">
        <v>2012</v>
      </c>
      <c r="V1577" s="394">
        <v>2013</v>
      </c>
      <c r="W1577" s="394">
        <v>2014</v>
      </c>
      <c r="X1577" s="394">
        <v>2015</v>
      </c>
      <c r="Y1577" s="394">
        <v>2016</v>
      </c>
      <c r="Z1577" s="394">
        <v>2017</v>
      </c>
      <c r="AA1577" s="394">
        <v>2018</v>
      </c>
      <c r="AB1577" s="394">
        <v>2019</v>
      </c>
      <c r="AC1577" s="394">
        <v>2020</v>
      </c>
      <c r="AD1577" s="394">
        <v>2021</v>
      </c>
    </row>
    <row r="1578" spans="1:30">
      <c r="A1578" t="s">
        <v>2691</v>
      </c>
      <c r="F1578">
        <v>364.24163689509584</v>
      </c>
      <c r="G1578">
        <v>426.60145370559064</v>
      </c>
      <c r="H1578">
        <v>426.75581003043658</v>
      </c>
      <c r="I1578">
        <v>409.42813876584722</v>
      </c>
      <c r="J1578">
        <v>417.32438807934989</v>
      </c>
      <c r="K1578">
        <v>368.84265837054346</v>
      </c>
      <c r="L1578">
        <v>390.07941036467486</v>
      </c>
      <c r="M1578">
        <v>410.68147527563292</v>
      </c>
      <c r="N1578">
        <v>377.80162242080388</v>
      </c>
      <c r="O1578">
        <v>390.81968164197758</v>
      </c>
      <c r="P1578">
        <v>358.42555733147145</v>
      </c>
      <c r="Q1578">
        <v>376.4355344943113</v>
      </c>
      <c r="S1578">
        <f>(F1578/F$1589)*100</f>
        <v>4.0930656934306571</v>
      </c>
      <c r="T1578">
        <f t="shared" ref="T1578:AD1578" si="168">(G1578/G$1589)*100</f>
        <v>4.1849926695988273</v>
      </c>
      <c r="U1578">
        <f t="shared" si="168"/>
        <v>4.1458817596073958</v>
      </c>
      <c r="V1578">
        <f t="shared" si="168"/>
        <v>3.8047607758990827</v>
      </c>
      <c r="W1578">
        <f t="shared" si="168"/>
        <v>3.6332501774295407</v>
      </c>
      <c r="X1578">
        <f t="shared" si="168"/>
        <v>3.4987968551498523</v>
      </c>
      <c r="Y1578">
        <f t="shared" si="168"/>
        <v>3.5247230491210741</v>
      </c>
      <c r="Z1578">
        <f t="shared" si="168"/>
        <v>3.4283660919131034</v>
      </c>
      <c r="AA1578">
        <f t="shared" si="168"/>
        <v>2.9446929621176809</v>
      </c>
      <c r="AB1578">
        <f t="shared" si="168"/>
        <v>3.1104204060813769</v>
      </c>
      <c r="AC1578">
        <f t="shared" si="168"/>
        <v>3.5796991035361914</v>
      </c>
      <c r="AD1578">
        <f t="shared" si="168"/>
        <v>3.6923986042883863</v>
      </c>
    </row>
    <row r="1579" spans="1:30">
      <c r="A1579" t="s">
        <v>2693</v>
      </c>
      <c r="F1579">
        <v>38.096784670347517</v>
      </c>
      <c r="G1579">
        <v>36.264258803488474</v>
      </c>
      <c r="H1579">
        <v>33.277901593140719</v>
      </c>
      <c r="I1579">
        <v>32.246130260794651</v>
      </c>
      <c r="J1579">
        <v>35.359227372658722</v>
      </c>
      <c r="K1579">
        <v>29.87446238337499</v>
      </c>
      <c r="L1579">
        <v>32.450026593174719</v>
      </c>
      <c r="M1579">
        <v>38.298560410221263</v>
      </c>
      <c r="N1579">
        <v>45.989433485504939</v>
      </c>
      <c r="O1579">
        <v>45.525103648686738</v>
      </c>
      <c r="P1579">
        <v>37.411510456329516</v>
      </c>
      <c r="Q1579">
        <v>39.759471427796754</v>
      </c>
      <c r="S1579">
        <f t="shared" ref="S1579:S1589" si="169">(F1579/F$1589)*100</f>
        <v>0.42810218978102199</v>
      </c>
      <c r="T1579">
        <f t="shared" ref="T1579:T1589" si="170">(G1579/G$1589)*100</f>
        <v>0.35575513384389834</v>
      </c>
      <c r="U1579">
        <f t="shared" ref="U1579:U1589" si="171">(H1579/H$1589)*100</f>
        <v>0.32329084214031467</v>
      </c>
      <c r="V1579">
        <f t="shared" ref="V1579:V1589" si="172">(I1579/I$1589)*100</f>
        <v>0.29965896325696834</v>
      </c>
      <c r="W1579">
        <f t="shared" ref="W1579:W1589" si="173">(J1579/J$1589)*100</f>
        <v>0.30783947163197367</v>
      </c>
      <c r="X1579">
        <f t="shared" ref="X1579:X1589" si="174">(K1579/K$1589)*100</f>
        <v>0.28338553761110336</v>
      </c>
      <c r="Y1579">
        <f t="shared" ref="Y1579:Y1589" si="175">(L1579/L$1589)*100</f>
        <v>0.29321557005694404</v>
      </c>
      <c r="Z1579">
        <f t="shared" ref="Z1579:Z1589" si="176">(M1579/M$1589)*100</f>
        <v>0.31971611524811022</v>
      </c>
      <c r="AA1579">
        <f t="shared" ref="AA1579:AA1589" si="177">(N1579/N$1589)*100</f>
        <v>0.35845468383326973</v>
      </c>
      <c r="AB1579">
        <f t="shared" ref="AB1579:AB1589" si="178">(O1579/O$1589)*100</f>
        <v>0.36232108573171617</v>
      </c>
      <c r="AC1579">
        <f t="shared" ref="AC1579:AC1589" si="179">(P1579/P$1589)*100</f>
        <v>0.37363951231470582</v>
      </c>
      <c r="AD1579">
        <f t="shared" ref="AD1579:AD1589" si="180">(Q1579/Q$1589)*100</f>
        <v>0.38999457637403057</v>
      </c>
    </row>
    <row r="1580" spans="1:30">
      <c r="A1580" t="s">
        <v>2694</v>
      </c>
      <c r="F1580">
        <v>1416.6937317310815</v>
      </c>
      <c r="G1580">
        <v>1597.1497198316026</v>
      </c>
      <c r="H1580">
        <v>1592.4973417889526</v>
      </c>
      <c r="I1580">
        <v>1686.817874236292</v>
      </c>
      <c r="J1580">
        <v>1768.1596648512702</v>
      </c>
      <c r="K1580">
        <v>1561.9969395501066</v>
      </c>
      <c r="L1580">
        <v>1559.5483084980783</v>
      </c>
      <c r="M1580">
        <v>1623.6168635780775</v>
      </c>
      <c r="N1580">
        <v>1668.8120401138624</v>
      </c>
      <c r="O1580">
        <v>1518.7024696896046</v>
      </c>
      <c r="P1580">
        <v>1233.9377057096629</v>
      </c>
      <c r="Q1580">
        <v>1343.4679647897847</v>
      </c>
      <c r="S1580">
        <f t="shared" si="169"/>
        <v>15.91970802919708</v>
      </c>
      <c r="T1580">
        <f t="shared" si="170"/>
        <v>15.66816008639279</v>
      </c>
      <c r="U1580">
        <f t="shared" si="171"/>
        <v>15.470921605203692</v>
      </c>
      <c r="V1580">
        <f t="shared" si="172"/>
        <v>15.675372248047045</v>
      </c>
      <c r="W1580">
        <f t="shared" si="173"/>
        <v>15.393699959905401</v>
      </c>
      <c r="X1580">
        <f t="shared" si="174"/>
        <v>14.816914084707895</v>
      </c>
      <c r="Y1580">
        <f t="shared" si="175"/>
        <v>14.091940571900432</v>
      </c>
      <c r="Z1580">
        <f t="shared" si="176"/>
        <v>13.553942255645868</v>
      </c>
      <c r="AA1580">
        <f t="shared" si="177"/>
        <v>13.007194193959975</v>
      </c>
      <c r="AB1580">
        <f t="shared" si="178"/>
        <v>12.086912134625081</v>
      </c>
      <c r="AC1580">
        <f t="shared" si="179"/>
        <v>12.32369067606257</v>
      </c>
      <c r="AD1580">
        <f t="shared" si="180"/>
        <v>13.177871862601547</v>
      </c>
    </row>
    <row r="1581" spans="1:30">
      <c r="A1581" t="s">
        <v>2695</v>
      </c>
      <c r="F1581">
        <v>190.32153296524845</v>
      </c>
      <c r="G1581">
        <v>195.19646623783569</v>
      </c>
      <c r="H1581">
        <v>183.89368420369561</v>
      </c>
      <c r="I1581">
        <v>195.9392133301377</v>
      </c>
      <c r="J1581">
        <v>223.11261352879308</v>
      </c>
      <c r="K1581">
        <v>241.90676571406681</v>
      </c>
      <c r="L1581">
        <v>276.91325380587182</v>
      </c>
      <c r="M1581">
        <v>238.86644209080006</v>
      </c>
      <c r="N1581">
        <v>254.30512786593025</v>
      </c>
      <c r="O1581">
        <v>233.8707955636792</v>
      </c>
      <c r="P1581">
        <v>194.23253681101627</v>
      </c>
      <c r="Q1581">
        <v>187.47338867252421</v>
      </c>
      <c r="S1581">
        <f t="shared" si="169"/>
        <v>2.1386861313868613</v>
      </c>
      <c r="T1581">
        <f t="shared" si="170"/>
        <v>1.9148921627930022</v>
      </c>
      <c r="U1581">
        <f t="shared" si="171"/>
        <v>1.786505193667379</v>
      </c>
      <c r="V1581">
        <f t="shared" si="172"/>
        <v>1.8208368276450697</v>
      </c>
      <c r="W1581">
        <f t="shared" si="173"/>
        <v>1.9424312737172802</v>
      </c>
      <c r="X1581">
        <f t="shared" si="174"/>
        <v>2.2946983270833159</v>
      </c>
      <c r="Y1581">
        <f t="shared" si="175"/>
        <v>2.5021636681213044</v>
      </c>
      <c r="Z1581">
        <f t="shared" si="176"/>
        <v>1.9940553929548359</v>
      </c>
      <c r="AA1581">
        <f t="shared" si="177"/>
        <v>1.9821262689633325</v>
      </c>
      <c r="AB1581">
        <f t="shared" si="178"/>
        <v>1.8613097780836543</v>
      </c>
      <c r="AC1581">
        <f t="shared" si="179"/>
        <v>1.9398561951790405</v>
      </c>
      <c r="AD1581">
        <f t="shared" si="180"/>
        <v>1.8388978065143409</v>
      </c>
    </row>
    <row r="1582" spans="1:30">
      <c r="A1582" t="s">
        <v>2696</v>
      </c>
      <c r="F1582">
        <v>602.50081195193241</v>
      </c>
      <c r="G1582">
        <v>659.34065934065927</v>
      </c>
      <c r="H1582">
        <v>633.71108003817869</v>
      </c>
      <c r="I1582">
        <v>583.78524511537626</v>
      </c>
      <c r="J1582">
        <v>551.31088972261136</v>
      </c>
      <c r="K1582">
        <v>470.81436279735073</v>
      </c>
      <c r="L1582">
        <v>471.67291764354275</v>
      </c>
      <c r="M1582">
        <v>535.09737692405645</v>
      </c>
      <c r="N1582">
        <v>624.29624737384609</v>
      </c>
      <c r="O1582">
        <v>643.21027545706238</v>
      </c>
      <c r="P1582">
        <v>432.89285105253646</v>
      </c>
      <c r="Q1582">
        <v>537.73263876150304</v>
      </c>
      <c r="S1582">
        <f t="shared" si="169"/>
        <v>6.7704379562043799</v>
      </c>
      <c r="T1582">
        <f t="shared" si="170"/>
        <v>6.4681819579860358</v>
      </c>
      <c r="U1582">
        <f t="shared" si="171"/>
        <v>6.1564275068780132</v>
      </c>
      <c r="V1582">
        <f t="shared" si="172"/>
        <v>5.4250379782370137</v>
      </c>
      <c r="W1582">
        <f t="shared" si="173"/>
        <v>4.7997443837925351</v>
      </c>
      <c r="X1582">
        <f t="shared" si="174"/>
        <v>4.4660881124543703</v>
      </c>
      <c r="Y1582">
        <f t="shared" si="175"/>
        <v>4.2619947638613862</v>
      </c>
      <c r="Z1582">
        <f t="shared" si="176"/>
        <v>4.4669891713202574</v>
      </c>
      <c r="AA1582">
        <f t="shared" si="177"/>
        <v>4.8659419568893112</v>
      </c>
      <c r="AB1582">
        <f t="shared" si="178"/>
        <v>5.1191238828540664</v>
      </c>
      <c r="AC1582">
        <f t="shared" si="179"/>
        <v>4.323425378416581</v>
      </c>
      <c r="AD1582">
        <f t="shared" si="180"/>
        <v>5.274537239186408</v>
      </c>
    </row>
    <row r="1583" spans="1:30">
      <c r="A1583" t="s">
        <v>2697</v>
      </c>
      <c r="F1583">
        <v>2141.9616758687885</v>
      </c>
      <c r="G1583">
        <v>2492.0965862477988</v>
      </c>
      <c r="H1583">
        <v>2531.5165299934006</v>
      </c>
      <c r="I1583">
        <v>2560.6813305556693</v>
      </c>
      <c r="J1583">
        <v>2777.4040821072826</v>
      </c>
      <c r="K1583">
        <v>2603.4777910616813</v>
      </c>
      <c r="L1583">
        <v>2779.806803508583</v>
      </c>
      <c r="M1583">
        <v>3077.9458868201086</v>
      </c>
      <c r="N1583">
        <v>3330.9582677725443</v>
      </c>
      <c r="O1583">
        <v>3244.9063339510762</v>
      </c>
      <c r="P1583">
        <v>2102.9360656746881</v>
      </c>
      <c r="Q1583">
        <v>2026.8531118373501</v>
      </c>
      <c r="S1583">
        <f t="shared" si="169"/>
        <v>24.069708029197081</v>
      </c>
      <c r="T1583">
        <f t="shared" si="170"/>
        <v>24.447656834702016</v>
      </c>
      <c r="U1583">
        <f t="shared" si="171"/>
        <v>24.593380943298019</v>
      </c>
      <c r="V1583">
        <f t="shared" si="172"/>
        <v>23.796068134064424</v>
      </c>
      <c r="W1583">
        <f t="shared" si="173"/>
        <v>24.180240029947917</v>
      </c>
      <c r="X1583">
        <f t="shared" si="174"/>
        <v>24.696275501485111</v>
      </c>
      <c r="Y1583">
        <f t="shared" si="175"/>
        <v>25.118088399668014</v>
      </c>
      <c r="Z1583">
        <f t="shared" si="176"/>
        <v>25.694670800612982</v>
      </c>
      <c r="AA1583">
        <f t="shared" si="177"/>
        <v>25.962433155706304</v>
      </c>
      <c r="AB1583">
        <f t="shared" si="178"/>
        <v>25.825267638875371</v>
      </c>
      <c r="AC1583">
        <f t="shared" si="179"/>
        <v>21.002627170717727</v>
      </c>
      <c r="AD1583">
        <f t="shared" si="180"/>
        <v>19.881092286623385</v>
      </c>
    </row>
    <row r="1584" spans="1:30">
      <c r="A1584" t="s">
        <v>2698</v>
      </c>
      <c r="F1584">
        <v>433.64728808054565</v>
      </c>
      <c r="G1584">
        <v>474.15257115685074</v>
      </c>
      <c r="H1584">
        <v>458.40309444551337</v>
      </c>
      <c r="I1584">
        <v>468.98062188332779</v>
      </c>
      <c r="J1584">
        <v>489.8521626312176</v>
      </c>
      <c r="K1584">
        <v>454.97512677993046</v>
      </c>
      <c r="L1584">
        <v>465.85698005877282</v>
      </c>
      <c r="M1584">
        <v>499.52009728957518</v>
      </c>
      <c r="N1584">
        <v>534.9710904540517</v>
      </c>
      <c r="O1584">
        <v>546.55218219646508</v>
      </c>
      <c r="P1584">
        <v>510.62747130291569</v>
      </c>
      <c r="Q1584">
        <v>517.57936291680767</v>
      </c>
      <c r="S1584">
        <f t="shared" si="169"/>
        <v>4.8729927007299274</v>
      </c>
      <c r="T1584">
        <f t="shared" si="170"/>
        <v>4.6514727442356394</v>
      </c>
      <c r="U1584">
        <f t="shared" si="171"/>
        <v>4.4533313504828342</v>
      </c>
      <c r="V1584">
        <f t="shared" si="172"/>
        <v>4.3581740135817171</v>
      </c>
      <c r="W1584">
        <f t="shared" si="173"/>
        <v>4.2646811632195183</v>
      </c>
      <c r="X1584">
        <f t="shared" si="174"/>
        <v>4.3158390349464959</v>
      </c>
      <c r="Y1584">
        <f t="shared" si="175"/>
        <v>4.2094424662712013</v>
      </c>
      <c r="Z1584">
        <f t="shared" si="176"/>
        <v>4.1699902890124942</v>
      </c>
      <c r="AA1584">
        <f t="shared" si="177"/>
        <v>4.1697163577604615</v>
      </c>
      <c r="AB1584">
        <f t="shared" si="178"/>
        <v>4.3498501747655984</v>
      </c>
      <c r="AC1584">
        <f t="shared" si="179"/>
        <v>5.0997833828394308</v>
      </c>
      <c r="AD1584">
        <f t="shared" si="180"/>
        <v>5.0768568376782017</v>
      </c>
    </row>
    <row r="1585" spans="1:30">
      <c r="A1585" t="s">
        <v>2699</v>
      </c>
      <c r="F1585">
        <v>1032.0558622929523</v>
      </c>
      <c r="G1585">
        <v>1191.4254710260416</v>
      </c>
      <c r="H1585">
        <v>1222.4969929256174</v>
      </c>
      <c r="I1585">
        <v>1283.534721016915</v>
      </c>
      <c r="J1585">
        <v>1393.933653866244</v>
      </c>
      <c r="K1585">
        <v>1287.3198749679427</v>
      </c>
      <c r="L1585">
        <v>1360.4096884639803</v>
      </c>
      <c r="M1585">
        <v>1465.0504213808028</v>
      </c>
      <c r="N1585">
        <v>1575.9293784944375</v>
      </c>
      <c r="O1585">
        <v>1555.4968000294984</v>
      </c>
      <c r="P1585">
        <v>1412.0989692179451</v>
      </c>
      <c r="Q1585">
        <v>1416.6865533447351</v>
      </c>
      <c r="S1585">
        <f t="shared" si="169"/>
        <v>11.597445255474453</v>
      </c>
      <c r="T1585">
        <f t="shared" si="170"/>
        <v>11.687974382896414</v>
      </c>
      <c r="U1585">
        <f t="shared" si="171"/>
        <v>11.8764123768666</v>
      </c>
      <c r="V1585">
        <f t="shared" si="172"/>
        <v>11.927715998588553</v>
      </c>
      <c r="W1585">
        <f t="shared" si="173"/>
        <v>12.135666737673562</v>
      </c>
      <c r="X1585">
        <f t="shared" si="174"/>
        <v>12.211360665297287</v>
      </c>
      <c r="Y1585">
        <f t="shared" si="175"/>
        <v>12.292541615292718</v>
      </c>
      <c r="Z1585">
        <f t="shared" si="176"/>
        <v>12.230230701869118</v>
      </c>
      <c r="AA1585">
        <f t="shared" si="177"/>
        <v>12.283240394553484</v>
      </c>
      <c r="AB1585">
        <f t="shared" si="178"/>
        <v>12.379747529803941</v>
      </c>
      <c r="AC1585">
        <f t="shared" si="179"/>
        <v>14.103038443598217</v>
      </c>
      <c r="AD1585">
        <f t="shared" si="180"/>
        <v>13.896061803281418</v>
      </c>
    </row>
    <row r="1586" spans="1:30">
      <c r="A1586" t="s">
        <v>2700</v>
      </c>
      <c r="F1586">
        <v>1110.1006820396233</v>
      </c>
      <c r="G1586">
        <v>1290.4990080453704</v>
      </c>
      <c r="H1586">
        <v>1325.4255425532017</v>
      </c>
      <c r="I1586">
        <v>1414.259570153637</v>
      </c>
      <c r="J1586">
        <v>1538.7699205127244</v>
      </c>
      <c r="K1586">
        <v>1417.263564728471</v>
      </c>
      <c r="L1586">
        <v>1485.9178920909344</v>
      </c>
      <c r="M1586">
        <v>1655.5068615249959</v>
      </c>
      <c r="N1586">
        <v>1809.2571606672723</v>
      </c>
      <c r="O1586">
        <v>1812.1756752522963</v>
      </c>
      <c r="P1586">
        <v>1484.0933215024102</v>
      </c>
      <c r="Q1586">
        <v>1485.3561052735179</v>
      </c>
      <c r="S1586">
        <f t="shared" si="169"/>
        <v>12.474452554744527</v>
      </c>
      <c r="T1586">
        <f t="shared" si="170"/>
        <v>12.659893307634212</v>
      </c>
      <c r="U1586">
        <f t="shared" si="171"/>
        <v>12.876350951606593</v>
      </c>
      <c r="V1586">
        <f t="shared" si="172"/>
        <v>13.142524487155033</v>
      </c>
      <c r="W1586">
        <f t="shared" si="173"/>
        <v>13.396619623541092</v>
      </c>
      <c r="X1586">
        <f t="shared" si="174"/>
        <v>13.443990792976177</v>
      </c>
      <c r="Y1586">
        <f t="shared" si="175"/>
        <v>13.426622641933255</v>
      </c>
      <c r="Z1586">
        <f t="shared" si="176"/>
        <v>13.820159736137324</v>
      </c>
      <c r="AA1586">
        <f t="shared" si="177"/>
        <v>14.101863283540419</v>
      </c>
      <c r="AB1586">
        <f t="shared" si="178"/>
        <v>14.422580193575429</v>
      </c>
      <c r="AC1586">
        <f t="shared" si="179"/>
        <v>14.822066741276304</v>
      </c>
      <c r="AD1586">
        <f t="shared" si="180"/>
        <v>14.569630939201497</v>
      </c>
    </row>
    <row r="1587" spans="1:30">
      <c r="A1587" t="s">
        <v>2701</v>
      </c>
      <c r="F1587">
        <v>1197.7265345891524</v>
      </c>
      <c r="G1587">
        <v>1379.1217500204662</v>
      </c>
      <c r="H1587">
        <v>1407.9880164057838</v>
      </c>
      <c r="I1587">
        <v>1605.5577265545405</v>
      </c>
      <c r="J1587">
        <v>1725.1915707164039</v>
      </c>
      <c r="K1587">
        <v>1593.1251316352102</v>
      </c>
      <c r="L1587">
        <v>1711.609190226188</v>
      </c>
      <c r="M1587">
        <v>1842.3498309140343</v>
      </c>
      <c r="N1587">
        <v>1962.5121770180242</v>
      </c>
      <c r="O1587">
        <v>1934.4949852643429</v>
      </c>
      <c r="P1587">
        <v>1780.2777651690785</v>
      </c>
      <c r="Q1587">
        <v>1807.2850613593528</v>
      </c>
      <c r="S1587">
        <f t="shared" si="169"/>
        <v>13.459124087591242</v>
      </c>
      <c r="T1587">
        <f t="shared" si="170"/>
        <v>13.529289139045236</v>
      </c>
      <c r="U1587">
        <f t="shared" si="171"/>
        <v>13.678435530956715</v>
      </c>
      <c r="V1587">
        <f t="shared" si="172"/>
        <v>14.92023259527366</v>
      </c>
      <c r="W1587">
        <f t="shared" si="173"/>
        <v>15.019617255662322</v>
      </c>
      <c r="X1587">
        <f t="shared" si="174"/>
        <v>15.112192350662824</v>
      </c>
      <c r="Y1587">
        <f t="shared" si="175"/>
        <v>15.465949249250707</v>
      </c>
      <c r="Z1587">
        <f t="shared" si="176"/>
        <v>15.379923541738282</v>
      </c>
      <c r="AA1587">
        <f t="shared" si="177"/>
        <v>15.296376332916987</v>
      </c>
      <c r="AB1587">
        <f t="shared" si="178"/>
        <v>15.396084077312278</v>
      </c>
      <c r="AC1587">
        <f t="shared" si="179"/>
        <v>17.780145945696486</v>
      </c>
      <c r="AD1587">
        <f t="shared" si="180"/>
        <v>17.727382849440772</v>
      </c>
    </row>
    <row r="1588" spans="1:30">
      <c r="A1588" t="s">
        <v>2702</v>
      </c>
      <c r="F1588">
        <v>371.67911659629749</v>
      </c>
      <c r="G1588">
        <v>451.71819779523059</v>
      </c>
      <c r="H1588">
        <v>477.57116576316241</v>
      </c>
      <c r="I1588">
        <v>519.68356067919194</v>
      </c>
      <c r="J1588">
        <v>565.83704437350127</v>
      </c>
      <c r="K1588">
        <v>512.38885705736993</v>
      </c>
      <c r="L1588">
        <v>532.68759642553664</v>
      </c>
      <c r="M1588">
        <v>591.99329558282909</v>
      </c>
      <c r="N1588">
        <v>645.08307817204457</v>
      </c>
      <c r="O1588">
        <v>639.09644474323397</v>
      </c>
      <c r="P1588">
        <v>465.79488481879378</v>
      </c>
      <c r="Q1588">
        <v>456.2488481094291</v>
      </c>
      <c r="S1588">
        <f t="shared" si="169"/>
        <v>4.1766423357664237</v>
      </c>
      <c r="T1588">
        <f t="shared" si="170"/>
        <v>4.4313898372275018</v>
      </c>
      <c r="U1588">
        <f t="shared" si="171"/>
        <v>4.6395468755556557</v>
      </c>
      <c r="V1588">
        <f t="shared" si="172"/>
        <v>4.8293496228957675</v>
      </c>
      <c r="W1588">
        <f t="shared" si="173"/>
        <v>4.9262099234788463</v>
      </c>
      <c r="X1588">
        <f t="shared" si="174"/>
        <v>4.8604587376255761</v>
      </c>
      <c r="Y1588">
        <f t="shared" si="175"/>
        <v>4.8133180045229711</v>
      </c>
      <c r="Z1588">
        <f t="shared" si="176"/>
        <v>4.9419559035476261</v>
      </c>
      <c r="AA1588">
        <f t="shared" si="177"/>
        <v>5.0279604097587605</v>
      </c>
      <c r="AB1588">
        <f t="shared" si="178"/>
        <v>5.0863830982914857</v>
      </c>
      <c r="AC1588">
        <f t="shared" si="179"/>
        <v>4.6520274503627697</v>
      </c>
      <c r="AD1588">
        <f t="shared" si="180"/>
        <v>4.4752751948100116</v>
      </c>
    </row>
    <row r="1589" spans="1:30">
      <c r="A1589" t="s">
        <v>2703</v>
      </c>
      <c r="F1589">
        <v>8898.9931796037672</v>
      </c>
      <c r="G1589">
        <v>10193.600978194416</v>
      </c>
      <c r="H1589">
        <v>10293.487242888694</v>
      </c>
      <c r="I1589">
        <v>10760.943010118617</v>
      </c>
      <c r="J1589">
        <v>11486.255217762058</v>
      </c>
      <c r="K1589">
        <v>10541.985535046048</v>
      </c>
      <c r="L1589">
        <v>11066.952067679336</v>
      </c>
      <c r="M1589">
        <v>11978.927111791134</v>
      </c>
      <c r="N1589">
        <v>12829.915623838324</v>
      </c>
      <c r="O1589">
        <v>12564.850747437924</v>
      </c>
      <c r="P1589">
        <v>10012.728639046845</v>
      </c>
      <c r="Q1589">
        <v>10194.878040987112</v>
      </c>
      <c r="S1589">
        <f t="shared" si="169"/>
        <v>100</v>
      </c>
      <c r="T1589">
        <f t="shared" si="170"/>
        <v>100</v>
      </c>
      <c r="U1589">
        <f t="shared" si="171"/>
        <v>100</v>
      </c>
      <c r="V1589">
        <f t="shared" si="172"/>
        <v>100</v>
      </c>
      <c r="W1589">
        <f t="shared" si="173"/>
        <v>100</v>
      </c>
      <c r="X1589">
        <f t="shared" si="174"/>
        <v>100</v>
      </c>
      <c r="Y1589">
        <f t="shared" si="175"/>
        <v>100</v>
      </c>
      <c r="Z1589">
        <f t="shared" si="176"/>
        <v>100</v>
      </c>
      <c r="AA1589">
        <f t="shared" si="177"/>
        <v>100</v>
      </c>
      <c r="AB1589">
        <f t="shared" si="178"/>
        <v>100</v>
      </c>
      <c r="AC1589">
        <f t="shared" si="179"/>
        <v>100</v>
      </c>
      <c r="AD1589">
        <f t="shared" si="180"/>
        <v>100</v>
      </c>
    </row>
    <row r="1590" spans="1:30">
      <c r="A1590" t="s">
        <v>2704</v>
      </c>
      <c r="F1590">
        <v>1102.8580708022084</v>
      </c>
      <c r="G1590">
        <v>1324.8124517739352</v>
      </c>
      <c r="H1590">
        <v>1375.2092833365402</v>
      </c>
      <c r="I1590">
        <v>1532.0227688080038</v>
      </c>
      <c r="J1590">
        <v>1587.8596655848235</v>
      </c>
      <c r="K1590">
        <v>1465.3142195357805</v>
      </c>
      <c r="L1590">
        <v>1527.2171283363805</v>
      </c>
      <c r="M1590">
        <v>1734.5875571787599</v>
      </c>
      <c r="N1590">
        <v>1905.7504694197196</v>
      </c>
      <c r="O1590">
        <v>1871.4891304076129</v>
      </c>
      <c r="P1590">
        <v>1388.3088549171132</v>
      </c>
      <c r="Q1590">
        <v>1334.1501322631605</v>
      </c>
    </row>
    <row r="1591" spans="1:30">
      <c r="A1591" t="s">
        <v>2705</v>
      </c>
      <c r="F1591">
        <v>10001.851250405976</v>
      </c>
      <c r="G1591">
        <v>11518.41342996835</v>
      </c>
      <c r="H1591">
        <v>11668.696526225234</v>
      </c>
      <c r="I1591">
        <v>12292.965778926622</v>
      </c>
      <c r="J1591">
        <v>13074.11488334688</v>
      </c>
      <c r="K1591">
        <v>12007.299754581829</v>
      </c>
      <c r="L1591">
        <v>12594.169196015719</v>
      </c>
      <c r="M1591">
        <v>13713.514668969894</v>
      </c>
      <c r="N1591">
        <v>14735.666093258043</v>
      </c>
      <c r="O1591">
        <v>14436.339877845538</v>
      </c>
      <c r="P1591">
        <v>11401.037493963959</v>
      </c>
      <c r="Q1591">
        <v>11529.028173250272</v>
      </c>
    </row>
    <row r="1593" spans="1:30">
      <c r="A1593" s="8" t="s">
        <v>2714</v>
      </c>
    </row>
    <row r="1594" spans="1:30">
      <c r="A1594" s="8" t="s">
        <v>421</v>
      </c>
    </row>
    <row r="1595" spans="1:30">
      <c r="F1595">
        <v>2010</v>
      </c>
      <c r="G1595">
        <v>2011</v>
      </c>
      <c r="H1595">
        <v>2012</v>
      </c>
      <c r="I1595">
        <v>2013</v>
      </c>
      <c r="J1595">
        <v>2014</v>
      </c>
      <c r="K1595">
        <v>2015</v>
      </c>
      <c r="L1595">
        <v>2016</v>
      </c>
      <c r="M1595">
        <v>2017</v>
      </c>
      <c r="N1595">
        <v>2018</v>
      </c>
      <c r="O1595">
        <v>2019</v>
      </c>
      <c r="P1595">
        <v>2020</v>
      </c>
      <c r="Q1595">
        <v>2021</v>
      </c>
      <c r="S1595" s="394">
        <v>2010</v>
      </c>
      <c r="T1595" s="394">
        <v>2011</v>
      </c>
      <c r="U1595" s="394">
        <v>2012</v>
      </c>
      <c r="V1595" s="394">
        <v>2013</v>
      </c>
      <c r="W1595" s="394">
        <v>2014</v>
      </c>
      <c r="X1595" s="394">
        <v>2015</v>
      </c>
      <c r="Y1595" s="394">
        <v>2016</v>
      </c>
      <c r="Z1595" s="394">
        <v>2017</v>
      </c>
      <c r="AA1595" s="394">
        <v>2018</v>
      </c>
      <c r="AB1595" s="394">
        <v>2019</v>
      </c>
      <c r="AC1595" s="394">
        <v>2020</v>
      </c>
      <c r="AD1595" s="394">
        <v>2021</v>
      </c>
    </row>
    <row r="1596" spans="1:30">
      <c r="A1596" t="s">
        <v>2691</v>
      </c>
      <c r="F1596">
        <v>3069.5660651467056</v>
      </c>
      <c r="G1596">
        <v>3704.6507168541307</v>
      </c>
      <c r="H1596">
        <v>4113.3004629031093</v>
      </c>
      <c r="I1596">
        <v>4016.8695399578337</v>
      </c>
      <c r="J1596">
        <v>4330.4851229215001</v>
      </c>
      <c r="K1596">
        <v>3817.9255655947941</v>
      </c>
      <c r="L1596">
        <v>2749.3494736904036</v>
      </c>
      <c r="M1596">
        <v>3309.2077724370192</v>
      </c>
      <c r="N1596">
        <v>3648.7545924872084</v>
      </c>
      <c r="O1596">
        <v>3726.0478208019008</v>
      </c>
      <c r="P1596">
        <v>3679.7730553329793</v>
      </c>
      <c r="Q1596">
        <v>4337.5480517808182</v>
      </c>
      <c r="S1596">
        <f>(F1596/F$1607)*100</f>
        <v>29.750117483095185</v>
      </c>
      <c r="T1596">
        <f t="shared" ref="T1596:AD1596" si="181">(G1596/G$1607)*100</f>
        <v>28.712280524047895</v>
      </c>
      <c r="U1596">
        <f t="shared" si="181"/>
        <v>27.801525160594785</v>
      </c>
      <c r="V1596">
        <f t="shared" si="181"/>
        <v>26.555377131684192</v>
      </c>
      <c r="W1596">
        <f t="shared" si="181"/>
        <v>26.828106080344298</v>
      </c>
      <c r="X1596">
        <f t="shared" si="181"/>
        <v>25.907484520716935</v>
      </c>
      <c r="Y1596">
        <f t="shared" si="181"/>
        <v>25.79324099526773</v>
      </c>
      <c r="Z1596">
        <f t="shared" si="181"/>
        <v>27.824347922371896</v>
      </c>
      <c r="AA1596">
        <f t="shared" si="181"/>
        <v>27.323684613923092</v>
      </c>
      <c r="AB1596">
        <f t="shared" si="181"/>
        <v>27.250041171934896</v>
      </c>
      <c r="AC1596">
        <f t="shared" si="181"/>
        <v>29.226675425021902</v>
      </c>
      <c r="AD1596">
        <f t="shared" si="181"/>
        <v>30.727603273044313</v>
      </c>
    </row>
    <row r="1597" spans="1:30">
      <c r="A1597" t="s">
        <v>2693</v>
      </c>
      <c r="F1597">
        <v>139.42694105450417</v>
      </c>
      <c r="G1597">
        <v>261.94647756772963</v>
      </c>
      <c r="H1597">
        <v>465.51422555556633</v>
      </c>
      <c r="I1597">
        <v>553.68352208021099</v>
      </c>
      <c r="J1597">
        <v>795.45997428582643</v>
      </c>
      <c r="K1597">
        <v>838.20822291289005</v>
      </c>
      <c r="L1597">
        <v>934.68669769980374</v>
      </c>
      <c r="M1597">
        <v>1504.1604279452126</v>
      </c>
      <c r="N1597">
        <v>1812.9775172767472</v>
      </c>
      <c r="O1597">
        <v>1654.0137603127425</v>
      </c>
      <c r="P1597">
        <v>1345.9990548870232</v>
      </c>
      <c r="Q1597">
        <v>1579.6283274223922</v>
      </c>
      <c r="S1597">
        <f t="shared" ref="S1597:S1606" si="182">(F1597/F$1607)*100</f>
        <v>1.3513206064459928</v>
      </c>
      <c r="T1597">
        <f t="shared" ref="T1597:T1607" si="183">(G1597/G$1607)*100</f>
        <v>2.0301726994110609</v>
      </c>
      <c r="U1597">
        <f t="shared" ref="U1597:U1607" si="184">(H1597/H$1607)*100</f>
        <v>3.1463797918772971</v>
      </c>
      <c r="V1597">
        <f t="shared" ref="V1597:V1607" si="185">(I1597/I$1607)*100</f>
        <v>3.6603814473381036</v>
      </c>
      <c r="W1597">
        <f t="shared" ref="W1597:W1607" si="186">(J1597/J$1607)*100</f>
        <v>4.9280124436522517</v>
      </c>
      <c r="X1597">
        <f t="shared" ref="X1597:X1607" si="187">(K1597/K$1607)*100</f>
        <v>5.6878705954735489</v>
      </c>
      <c r="Y1597">
        <f t="shared" ref="Y1597:Y1607" si="188">(L1597/L$1607)*100</f>
        <v>8.7688376758017039</v>
      </c>
      <c r="Z1597">
        <f t="shared" ref="Z1597:Z1607" si="189">(M1597/M$1607)*100</f>
        <v>12.647221315870979</v>
      </c>
      <c r="AA1597">
        <f t="shared" ref="AA1597:AA1607" si="190">(N1597/N$1607)*100</f>
        <v>13.576475106382976</v>
      </c>
      <c r="AB1597">
        <f t="shared" ref="AB1597:AB1607" si="191">(O1597/O$1607)*100</f>
        <v>12.096447827598986</v>
      </c>
      <c r="AC1597">
        <f t="shared" ref="AC1597:AC1607" si="192">(P1597/P$1607)*100</f>
        <v>10.690626000034536</v>
      </c>
      <c r="AD1597">
        <f t="shared" ref="AD1597:AD1607" si="193">(Q1597/Q$1607)*100</f>
        <v>11.190237430100638</v>
      </c>
    </row>
    <row r="1598" spans="1:30">
      <c r="A1598" t="s">
        <v>2694</v>
      </c>
      <c r="F1598">
        <v>1141.035614494687</v>
      </c>
      <c r="G1598">
        <v>1411.1025177203592</v>
      </c>
      <c r="H1598">
        <v>1428.0661293061178</v>
      </c>
      <c r="I1598">
        <v>1399.2380482822448</v>
      </c>
      <c r="J1598">
        <v>1452.1064919652349</v>
      </c>
      <c r="K1598">
        <v>1364.8622304824889</v>
      </c>
      <c r="L1598">
        <v>1020.0191268239406</v>
      </c>
      <c r="M1598">
        <v>1083.6636755169968</v>
      </c>
      <c r="N1598">
        <v>1294.5095139958714</v>
      </c>
      <c r="O1598">
        <v>1359.2360784897701</v>
      </c>
      <c r="P1598">
        <v>1111.0131907583291</v>
      </c>
      <c r="Q1598">
        <v>1231.5523077293451</v>
      </c>
      <c r="S1598">
        <f t="shared" si="182"/>
        <v>11.058873750609518</v>
      </c>
      <c r="T1598">
        <f t="shared" si="183"/>
        <v>10.936515864411117</v>
      </c>
      <c r="U1598">
        <f t="shared" si="184"/>
        <v>9.6522043023513628</v>
      </c>
      <c r="V1598">
        <f t="shared" si="185"/>
        <v>9.25031139286809</v>
      </c>
      <c r="W1598">
        <f t="shared" si="186"/>
        <v>8.9960514585760745</v>
      </c>
      <c r="X1598">
        <f t="shared" si="187"/>
        <v>9.2616124912921176</v>
      </c>
      <c r="Y1598">
        <f t="shared" si="188"/>
        <v>9.5693906539416922</v>
      </c>
      <c r="Z1598">
        <f t="shared" si="189"/>
        <v>9.1116174057019261</v>
      </c>
      <c r="AA1598">
        <f t="shared" si="190"/>
        <v>9.6939294747239302</v>
      </c>
      <c r="AB1598">
        <f t="shared" si="191"/>
        <v>9.940623653416818</v>
      </c>
      <c r="AC1598">
        <f t="shared" si="192"/>
        <v>8.8242457974825665</v>
      </c>
      <c r="AD1598">
        <f t="shared" si="193"/>
        <v>8.7244337746005769</v>
      </c>
    </row>
    <row r="1599" spans="1:30">
      <c r="A1599" t="s">
        <v>2695</v>
      </c>
      <c r="F1599">
        <v>378.40576166895016</v>
      </c>
      <c r="G1599">
        <v>425.93337308006596</v>
      </c>
      <c r="H1599">
        <v>533.05645652099656</v>
      </c>
      <c r="I1599">
        <v>543.77078829140157</v>
      </c>
      <c r="J1599">
        <v>545.70418013921972</v>
      </c>
      <c r="K1599">
        <v>497.18110316578191</v>
      </c>
      <c r="L1599">
        <v>304.00062932124467</v>
      </c>
      <c r="M1599">
        <v>387.71968729537554</v>
      </c>
      <c r="N1599">
        <v>448.63796659802574</v>
      </c>
      <c r="O1599">
        <v>430.0910267433556</v>
      </c>
      <c r="P1599">
        <v>409.72193148979051</v>
      </c>
      <c r="Q1599">
        <v>439.43076335232132</v>
      </c>
      <c r="S1599">
        <f t="shared" si="182"/>
        <v>3.6674942408816809</v>
      </c>
      <c r="T1599">
        <f t="shared" si="183"/>
        <v>3.3011259163491977</v>
      </c>
      <c r="U1599">
        <f t="shared" si="184"/>
        <v>3.6028932536395346</v>
      </c>
      <c r="V1599">
        <f t="shared" si="185"/>
        <v>3.5948487280029897</v>
      </c>
      <c r="W1599">
        <f t="shared" si="186"/>
        <v>3.3807320006183263</v>
      </c>
      <c r="X1599">
        <f t="shared" si="187"/>
        <v>3.3737461647589195</v>
      </c>
      <c r="Y1599">
        <f t="shared" si="188"/>
        <v>2.8520061090199871</v>
      </c>
      <c r="Z1599">
        <f t="shared" si="189"/>
        <v>3.2600091071691937</v>
      </c>
      <c r="AA1599">
        <f t="shared" si="190"/>
        <v>3.3596236727995823</v>
      </c>
      <c r="AB1599">
        <f t="shared" si="191"/>
        <v>3.1454234486754054</v>
      </c>
      <c r="AC1599">
        <f t="shared" si="192"/>
        <v>3.2542251182611523</v>
      </c>
      <c r="AD1599">
        <f t="shared" si="193"/>
        <v>3.112969355282996</v>
      </c>
    </row>
    <row r="1600" spans="1:30">
      <c r="A1600" t="s">
        <v>2696</v>
      </c>
      <c r="F1600">
        <v>220.08583516031899</v>
      </c>
      <c r="G1600">
        <v>278.55602566724201</v>
      </c>
      <c r="H1600">
        <v>323.40583000517495</v>
      </c>
      <c r="I1600">
        <v>297.34009882641436</v>
      </c>
      <c r="J1600">
        <v>341.31805288043682</v>
      </c>
      <c r="K1600">
        <v>315.27024911906688</v>
      </c>
      <c r="L1600">
        <v>197.94300622131755</v>
      </c>
      <c r="M1600">
        <v>197.78214422826838</v>
      </c>
      <c r="N1600">
        <v>208.0295157269401</v>
      </c>
      <c r="O1600">
        <v>196.56756105995143</v>
      </c>
      <c r="P1600">
        <v>166.45400665971331</v>
      </c>
      <c r="Q1600">
        <v>204.89631473950303</v>
      </c>
      <c r="S1600">
        <f t="shared" si="182"/>
        <v>2.1330635384359056</v>
      </c>
      <c r="T1600">
        <f t="shared" si="183"/>
        <v>2.1589022452873405</v>
      </c>
      <c r="U1600">
        <f t="shared" si="184"/>
        <v>2.1858785666306684</v>
      </c>
      <c r="V1600">
        <f t="shared" si="185"/>
        <v>1.9657044825982997</v>
      </c>
      <c r="W1600">
        <f t="shared" si="186"/>
        <v>2.1145245093545872</v>
      </c>
      <c r="X1600">
        <f t="shared" si="187"/>
        <v>2.1393447720666412</v>
      </c>
      <c r="Y1600">
        <f t="shared" si="188"/>
        <v>1.8570180734212289</v>
      </c>
      <c r="Z1600">
        <f t="shared" si="189"/>
        <v>1.6629838838397728</v>
      </c>
      <c r="AA1600">
        <f t="shared" si="190"/>
        <v>1.5578282216660184</v>
      </c>
      <c r="AB1600">
        <f t="shared" si="191"/>
        <v>1.4375752511940949</v>
      </c>
      <c r="AC1600">
        <f t="shared" si="192"/>
        <v>1.3220644731846527</v>
      </c>
      <c r="AD1600">
        <f t="shared" si="193"/>
        <v>1.4515049968932112</v>
      </c>
    </row>
    <row r="1601" spans="1:30">
      <c r="A1601" t="s">
        <v>2697</v>
      </c>
      <c r="F1601">
        <v>2362.9518357831116</v>
      </c>
      <c r="G1601">
        <v>2865.5801014479184</v>
      </c>
      <c r="H1601">
        <v>3405.9169698876312</v>
      </c>
      <c r="I1601">
        <v>3320.7510416096875</v>
      </c>
      <c r="J1601">
        <v>3633.260728178228</v>
      </c>
      <c r="K1601">
        <v>3225.234336549724</v>
      </c>
      <c r="L1601">
        <v>2173.0391849989537</v>
      </c>
      <c r="M1601">
        <v>2300.4693640939845</v>
      </c>
      <c r="N1601">
        <v>2541.9210511438137</v>
      </c>
      <c r="O1601">
        <v>2675.080913832332</v>
      </c>
      <c r="P1601">
        <v>2470.3753486697969</v>
      </c>
      <c r="Q1601">
        <v>2518.1073026671161</v>
      </c>
      <c r="S1601">
        <f t="shared" si="182"/>
        <v>22.901639264142442</v>
      </c>
      <c r="T1601">
        <f t="shared" si="183"/>
        <v>22.209202978997574</v>
      </c>
      <c r="U1601">
        <f t="shared" si="184"/>
        <v>23.020367023321487</v>
      </c>
      <c r="V1601">
        <f t="shared" si="185"/>
        <v>21.953363282817509</v>
      </c>
      <c r="W1601">
        <f t="shared" si="186"/>
        <v>22.508680082326521</v>
      </c>
      <c r="X1601">
        <f t="shared" si="187"/>
        <v>21.885630616486175</v>
      </c>
      <c r="Y1601">
        <f t="shared" si="188"/>
        <v>20.3865401351119</v>
      </c>
      <c r="Z1601">
        <f t="shared" si="189"/>
        <v>19.3427141397562</v>
      </c>
      <c r="AA1601">
        <f t="shared" si="190"/>
        <v>19.035165932494522</v>
      </c>
      <c r="AB1601">
        <f t="shared" si="191"/>
        <v>19.563910219622453</v>
      </c>
      <c r="AC1601">
        <f t="shared" si="192"/>
        <v>19.621008526302738</v>
      </c>
      <c r="AD1601">
        <f t="shared" si="193"/>
        <v>17.838511820876246</v>
      </c>
    </row>
    <row r="1602" spans="1:30">
      <c r="A1602" t="s">
        <v>2698</v>
      </c>
      <c r="F1602">
        <v>381.07006601591689</v>
      </c>
      <c r="G1602">
        <v>472.0734971103609</v>
      </c>
      <c r="H1602">
        <v>575.60503637239174</v>
      </c>
      <c r="I1602">
        <v>596.32655472261058</v>
      </c>
      <c r="J1602">
        <v>627.27576936106732</v>
      </c>
      <c r="K1602">
        <v>595.17207449631007</v>
      </c>
      <c r="L1602">
        <v>355.91150265218579</v>
      </c>
      <c r="M1602">
        <v>390.9096470607787</v>
      </c>
      <c r="N1602">
        <v>440.40034583551972</v>
      </c>
      <c r="O1602">
        <v>486.43673342575943</v>
      </c>
      <c r="P1602">
        <v>464.60199868128217</v>
      </c>
      <c r="Q1602">
        <v>494.1712577124124</v>
      </c>
      <c r="S1602">
        <f t="shared" si="182"/>
        <v>3.6933165772154624</v>
      </c>
      <c r="T1602">
        <f t="shared" si="183"/>
        <v>3.6587272898188021</v>
      </c>
      <c r="U1602">
        <f t="shared" si="184"/>
        <v>3.8904762843358274</v>
      </c>
      <c r="V1602">
        <f t="shared" si="185"/>
        <v>3.9422929713726949</v>
      </c>
      <c r="W1602">
        <f t="shared" si="186"/>
        <v>3.8860821373045402</v>
      </c>
      <c r="X1602">
        <f t="shared" si="187"/>
        <v>4.0386882987264183</v>
      </c>
      <c r="Y1602">
        <f t="shared" si="188"/>
        <v>3.3390121004054807</v>
      </c>
      <c r="Z1602">
        <f t="shared" si="189"/>
        <v>3.2868307987868164</v>
      </c>
      <c r="AA1602">
        <f t="shared" si="190"/>
        <v>3.2979362816696707</v>
      </c>
      <c r="AB1602">
        <f t="shared" si="191"/>
        <v>3.5575015810024415</v>
      </c>
      <c r="AC1602">
        <f t="shared" si="192"/>
        <v>3.6901112142214858</v>
      </c>
      <c r="AD1602">
        <f t="shared" si="193"/>
        <v>3.5007562278633748</v>
      </c>
    </row>
    <row r="1603" spans="1:30">
      <c r="A1603" t="s">
        <v>2699</v>
      </c>
      <c r="F1603">
        <v>356.65214440811326</v>
      </c>
      <c r="G1603">
        <v>611.71285551288111</v>
      </c>
      <c r="H1603">
        <v>708.38787671176931</v>
      </c>
      <c r="I1603">
        <v>856.63733575922652</v>
      </c>
      <c r="J1603">
        <v>845.18968046444479</v>
      </c>
      <c r="K1603">
        <v>753.6855547089026</v>
      </c>
      <c r="L1603">
        <v>691.95852111322381</v>
      </c>
      <c r="M1603">
        <v>645.87580353652731</v>
      </c>
      <c r="N1603">
        <v>628.87139688839238</v>
      </c>
      <c r="O1603">
        <v>648.26726162004547</v>
      </c>
      <c r="P1603">
        <v>620.82143605415274</v>
      </c>
      <c r="Q1603">
        <v>756.58434230907642</v>
      </c>
      <c r="S1603">
        <f t="shared" si="182"/>
        <v>3.4566590102800374</v>
      </c>
      <c r="T1603">
        <f t="shared" si="183"/>
        <v>4.7409789613220861</v>
      </c>
      <c r="U1603">
        <f t="shared" si="184"/>
        <v>4.7879467000965548</v>
      </c>
      <c r="V1603">
        <f t="shared" si="185"/>
        <v>5.6631979928345482</v>
      </c>
      <c r="W1603">
        <f t="shared" si="186"/>
        <v>5.23609659469634</v>
      </c>
      <c r="X1603">
        <f t="shared" si="187"/>
        <v>5.1143209857384635</v>
      </c>
      <c r="Y1603">
        <f t="shared" si="188"/>
        <v>6.4916639607279807</v>
      </c>
      <c r="Z1603">
        <f t="shared" si="189"/>
        <v>5.4306269983789228</v>
      </c>
      <c r="AA1603">
        <f t="shared" si="190"/>
        <v>4.7093010164826339</v>
      </c>
      <c r="AB1603">
        <f t="shared" si="191"/>
        <v>4.7410313606125136</v>
      </c>
      <c r="AC1603">
        <f t="shared" si="192"/>
        <v>4.9308874040898782</v>
      </c>
      <c r="AD1603">
        <f t="shared" si="193"/>
        <v>5.3597154972210106</v>
      </c>
    </row>
    <row r="1604" spans="1:30">
      <c r="A1604" t="s">
        <v>2700</v>
      </c>
      <c r="F1604">
        <v>774.31059839929435</v>
      </c>
      <c r="G1604">
        <v>939.27287315080491</v>
      </c>
      <c r="H1604">
        <v>996.2259894383202</v>
      </c>
      <c r="I1604">
        <v>955.40758426997991</v>
      </c>
      <c r="J1604">
        <v>946.76477336361324</v>
      </c>
      <c r="K1604">
        <v>823.53964773982364</v>
      </c>
      <c r="L1604">
        <v>490.07582963177583</v>
      </c>
      <c r="M1604">
        <v>508.0250152004337</v>
      </c>
      <c r="N1604">
        <v>557.60511716475537</v>
      </c>
      <c r="O1604">
        <v>574.51159726081755</v>
      </c>
      <c r="P1604">
        <v>481.27265362572018</v>
      </c>
      <c r="Q1604">
        <v>433.15278583572763</v>
      </c>
      <c r="S1604">
        <f t="shared" si="182"/>
        <v>7.5045888512856536</v>
      </c>
      <c r="T1604">
        <f t="shared" si="183"/>
        <v>7.2796785132378901</v>
      </c>
      <c r="U1604">
        <f t="shared" si="184"/>
        <v>6.7334254234031876</v>
      </c>
      <c r="V1604">
        <f t="shared" si="185"/>
        <v>6.3161644814152957</v>
      </c>
      <c r="W1604">
        <f t="shared" si="186"/>
        <v>5.8653719045215098</v>
      </c>
      <c r="X1604">
        <f t="shared" si="187"/>
        <v>5.5883333264231014</v>
      </c>
      <c r="Y1604">
        <f t="shared" si="188"/>
        <v>4.5976854163544552</v>
      </c>
      <c r="Z1604">
        <f t="shared" si="189"/>
        <v>4.2715555348146887</v>
      </c>
      <c r="AA1604">
        <f t="shared" si="190"/>
        <v>4.1756237571827937</v>
      </c>
      <c r="AB1604">
        <f t="shared" si="191"/>
        <v>4.2016274165107381</v>
      </c>
      <c r="AC1604">
        <f t="shared" si="192"/>
        <v>3.8225182441815275</v>
      </c>
      <c r="AD1604">
        <f t="shared" si="193"/>
        <v>3.0684955649793282</v>
      </c>
    </row>
    <row r="1605" spans="1:30">
      <c r="A1605" t="s">
        <v>2701</v>
      </c>
      <c r="F1605">
        <v>1378.9042936353251</v>
      </c>
      <c r="G1605">
        <v>1791.2025441595574</v>
      </c>
      <c r="H1605">
        <v>2098.2030945910251</v>
      </c>
      <c r="I1605">
        <v>2437.8059678093646</v>
      </c>
      <c r="J1605">
        <v>2479.6442226944218</v>
      </c>
      <c r="K1605">
        <v>2382.1256089484555</v>
      </c>
      <c r="L1605">
        <v>1663.1053415487154</v>
      </c>
      <c r="M1605">
        <v>1478.1830299352255</v>
      </c>
      <c r="N1605">
        <v>1680.3792661853495</v>
      </c>
      <c r="O1605">
        <v>1819.8599870103917</v>
      </c>
      <c r="P1605">
        <v>1743.9617209148284</v>
      </c>
      <c r="Q1605">
        <v>2013.2288513136982</v>
      </c>
      <c r="S1605">
        <f t="shared" si="182"/>
        <v>13.364287936130376</v>
      </c>
      <c r="T1605">
        <f t="shared" si="183"/>
        <v>13.882418034531948</v>
      </c>
      <c r="U1605">
        <f t="shared" si="184"/>
        <v>14.181615627743238</v>
      </c>
      <c r="V1605">
        <f t="shared" si="185"/>
        <v>16.116245799142291</v>
      </c>
      <c r="W1605">
        <f t="shared" si="186"/>
        <v>15.361825836981344</v>
      </c>
      <c r="X1605">
        <f t="shared" si="187"/>
        <v>16.164506426311366</v>
      </c>
      <c r="Y1605">
        <f t="shared" si="188"/>
        <v>15.602555180990993</v>
      </c>
      <c r="Z1605">
        <f t="shared" si="189"/>
        <v>12.428799200956293</v>
      </c>
      <c r="AA1605">
        <f t="shared" si="190"/>
        <v>12.583513617375452</v>
      </c>
      <c r="AB1605">
        <f t="shared" si="191"/>
        <v>13.309345976809633</v>
      </c>
      <c r="AC1605">
        <f t="shared" si="192"/>
        <v>13.851452903317179</v>
      </c>
      <c r="AD1605">
        <f t="shared" si="193"/>
        <v>14.261904814084117</v>
      </c>
    </row>
    <row r="1606" spans="1:30">
      <c r="A1606" t="s">
        <v>2702</v>
      </c>
      <c r="F1606">
        <v>115.4192255526266</v>
      </c>
      <c r="G1606">
        <v>140.63870901770196</v>
      </c>
      <c r="H1606">
        <v>147.55106481368855</v>
      </c>
      <c r="I1606">
        <v>148.55812149303017</v>
      </c>
      <c r="J1606">
        <v>144.38933332113956</v>
      </c>
      <c r="K1606">
        <v>123.5621600813751</v>
      </c>
      <c r="L1606">
        <v>79.09645591468805</v>
      </c>
      <c r="M1606">
        <v>87.212149337147267</v>
      </c>
      <c r="N1606">
        <v>91.729807181540224</v>
      </c>
      <c r="O1606">
        <v>103.43658471660173</v>
      </c>
      <c r="P1606">
        <v>96.466207222851367</v>
      </c>
      <c r="Q1606">
        <v>107.82848408846013</v>
      </c>
      <c r="S1606">
        <f t="shared" si="182"/>
        <v>1.1186387414777446</v>
      </c>
      <c r="T1606">
        <f t="shared" si="183"/>
        <v>1.0899969725850946</v>
      </c>
      <c r="U1606">
        <f t="shared" si="184"/>
        <v>0.99728786600604391</v>
      </c>
      <c r="V1606">
        <f t="shared" si="185"/>
        <v>0.98211228992599731</v>
      </c>
      <c r="W1606">
        <f t="shared" si="186"/>
        <v>0.89451695162420819</v>
      </c>
      <c r="X1606">
        <f t="shared" si="187"/>
        <v>0.83846180200631037</v>
      </c>
      <c r="Y1606">
        <f t="shared" si="188"/>
        <v>0.74204969895684292</v>
      </c>
      <c r="Z1606">
        <f t="shared" si="189"/>
        <v>0.73329369235331809</v>
      </c>
      <c r="AA1606">
        <f t="shared" si="190"/>
        <v>0.68691830529930864</v>
      </c>
      <c r="AB1606">
        <f t="shared" si="191"/>
        <v>0.75647209262201942</v>
      </c>
      <c r="AC1606">
        <f t="shared" si="192"/>
        <v>0.76618489390239219</v>
      </c>
      <c r="AD1606">
        <f t="shared" si="193"/>
        <v>0.76386724505418802</v>
      </c>
    </row>
    <row r="1607" spans="1:30">
      <c r="A1607" t="s">
        <v>2703</v>
      </c>
      <c r="F1607">
        <v>10317.828381319554</v>
      </c>
      <c r="G1607">
        <v>12902.669691288751</v>
      </c>
      <c r="H1607">
        <v>14795.233136105793</v>
      </c>
      <c r="I1607">
        <v>15126.388603102003</v>
      </c>
      <c r="J1607">
        <v>16141.598329575132</v>
      </c>
      <c r="K1607">
        <v>14736.766753799613</v>
      </c>
      <c r="L1607">
        <v>10659.185769616253</v>
      </c>
      <c r="M1607">
        <v>11893.208716586969</v>
      </c>
      <c r="N1607">
        <v>13353.816090484166</v>
      </c>
      <c r="O1607">
        <v>13673.549325273669</v>
      </c>
      <c r="P1607">
        <v>12590.460604296466</v>
      </c>
      <c r="Q1607">
        <v>14116.128788950871</v>
      </c>
      <c r="S1607">
        <f>(F1607/F$1607)*100</f>
        <v>100</v>
      </c>
      <c r="T1607">
        <f t="shared" si="183"/>
        <v>100</v>
      </c>
      <c r="U1607">
        <f t="shared" si="184"/>
        <v>100</v>
      </c>
      <c r="V1607">
        <f t="shared" si="185"/>
        <v>100</v>
      </c>
      <c r="W1607">
        <f t="shared" si="186"/>
        <v>100</v>
      </c>
      <c r="X1607">
        <f t="shared" si="187"/>
        <v>100</v>
      </c>
      <c r="Y1607">
        <f t="shared" si="188"/>
        <v>100</v>
      </c>
      <c r="Z1607">
        <f t="shared" si="189"/>
        <v>100</v>
      </c>
      <c r="AA1607">
        <f t="shared" si="190"/>
        <v>100</v>
      </c>
      <c r="AB1607">
        <f t="shared" si="191"/>
        <v>100</v>
      </c>
      <c r="AC1607">
        <f t="shared" si="192"/>
        <v>100</v>
      </c>
      <c r="AD1607">
        <f t="shared" si="193"/>
        <v>100</v>
      </c>
    </row>
    <row r="1608" spans="1:30">
      <c r="A1608" t="s">
        <v>2704</v>
      </c>
      <c r="F1608">
        <v>1116.2505319678364</v>
      </c>
      <c r="G1608">
        <v>1483.4690009320336</v>
      </c>
      <c r="H1608">
        <v>1714.4244189279359</v>
      </c>
      <c r="I1608">
        <v>1963.8001345631271</v>
      </c>
      <c r="J1608">
        <v>1951.14011286136</v>
      </c>
      <c r="K1608">
        <v>1923.6203631138976</v>
      </c>
      <c r="L1608">
        <v>1370.5699304279208</v>
      </c>
      <c r="M1608">
        <v>1320.5347098038831</v>
      </c>
      <c r="N1608">
        <v>1498.0366235230101</v>
      </c>
      <c r="O1608">
        <v>1716.0716426858514</v>
      </c>
      <c r="P1608">
        <v>1565.3853928629264</v>
      </c>
      <c r="Q1608">
        <v>1659.4237460859936</v>
      </c>
    </row>
    <row r="1609" spans="1:30">
      <c r="A1609" t="s">
        <v>2705</v>
      </c>
      <c r="F1609">
        <v>11434.078913287391</v>
      </c>
      <c r="G1609">
        <v>14386.138692220784</v>
      </c>
      <c r="H1609">
        <v>16509.657555033729</v>
      </c>
      <c r="I1609">
        <v>17090.188737665132</v>
      </c>
      <c r="J1609">
        <v>18092.738442436494</v>
      </c>
      <c r="K1609">
        <v>16660.387116913513</v>
      </c>
      <c r="L1609">
        <v>12029.755700044174</v>
      </c>
      <c r="M1609">
        <v>13213.743426390851</v>
      </c>
      <c r="N1609">
        <v>14851.852714007176</v>
      </c>
      <c r="O1609">
        <v>15389.620967959519</v>
      </c>
      <c r="P1609">
        <v>14155.845997159393</v>
      </c>
      <c r="Q1609">
        <v>15775.552535036864</v>
      </c>
    </row>
    <row r="1614" spans="1:30">
      <c r="A1614" s="8" t="s">
        <v>2715</v>
      </c>
    </row>
    <row r="1615" spans="1:30">
      <c r="A1615" s="8" t="s">
        <v>421</v>
      </c>
    </row>
    <row r="1616" spans="1:30">
      <c r="F1616">
        <v>2010</v>
      </c>
      <c r="G1616">
        <v>2011</v>
      </c>
      <c r="H1616">
        <v>2012</v>
      </c>
      <c r="I1616">
        <v>2013</v>
      </c>
      <c r="J1616">
        <v>2014</v>
      </c>
      <c r="K1616">
        <v>2015</v>
      </c>
      <c r="L1616">
        <v>2016</v>
      </c>
      <c r="M1616">
        <v>2017</v>
      </c>
      <c r="N1616">
        <v>2018</v>
      </c>
      <c r="O1616">
        <v>2019</v>
      </c>
      <c r="P1616">
        <v>2020</v>
      </c>
      <c r="Q1616">
        <v>2021</v>
      </c>
      <c r="S1616" s="394">
        <v>2010</v>
      </c>
      <c r="T1616" s="394">
        <v>2011</v>
      </c>
      <c r="U1616" s="394">
        <v>2012</v>
      </c>
      <c r="V1616" s="394">
        <v>2013</v>
      </c>
      <c r="W1616" s="394">
        <v>2014</v>
      </c>
      <c r="X1616" s="394">
        <v>2015</v>
      </c>
      <c r="Y1616" s="394">
        <v>2016</v>
      </c>
      <c r="Z1616" s="394">
        <v>2017</v>
      </c>
      <c r="AA1616" s="394">
        <v>2018</v>
      </c>
      <c r="AB1616" s="394">
        <v>2019</v>
      </c>
      <c r="AC1616" s="394">
        <v>2020</v>
      </c>
      <c r="AD1616" s="394">
        <v>2021</v>
      </c>
    </row>
    <row r="1617" spans="1:30">
      <c r="A1617" t="s">
        <v>2691</v>
      </c>
      <c r="F1617">
        <v>967.51194086910175</v>
      </c>
      <c r="G1617">
        <v>1001.8979134295573</v>
      </c>
      <c r="H1617">
        <v>1032.9108433923973</v>
      </c>
      <c r="I1617">
        <v>951.70945948940789</v>
      </c>
      <c r="J1617">
        <v>1011.9713030114524</v>
      </c>
      <c r="K1617">
        <v>761.59702106782561</v>
      </c>
      <c r="L1617">
        <v>720.53228775492539</v>
      </c>
      <c r="M1617">
        <v>989.26471379278382</v>
      </c>
      <c r="N1617">
        <v>1062.859979257782</v>
      </c>
      <c r="O1617">
        <v>888.46472102216876</v>
      </c>
      <c r="P1617">
        <v>969.27855732511921</v>
      </c>
      <c r="Q1617">
        <v>1167.492212669554</v>
      </c>
      <c r="S1617">
        <f>(F1617/F$1628)*100</f>
        <v>9.1400682685623895</v>
      </c>
      <c r="T1617">
        <f t="shared" ref="T1617:AD1617" si="194">(G1617/G$1628)*100</f>
        <v>8.5880303159525369</v>
      </c>
      <c r="U1617">
        <f t="shared" si="194"/>
        <v>8.5555303908091105</v>
      </c>
      <c r="V1617">
        <f t="shared" si="194"/>
        <v>8.4915803370412135</v>
      </c>
      <c r="W1617">
        <f t="shared" si="194"/>
        <v>8.8015722105212948</v>
      </c>
      <c r="X1617">
        <f t="shared" si="194"/>
        <v>7.216408799212366</v>
      </c>
      <c r="Y1617">
        <f t="shared" si="194"/>
        <v>7.306014763518907</v>
      </c>
      <c r="Z1617">
        <f t="shared" si="194"/>
        <v>8.3100912143091339</v>
      </c>
      <c r="AA1617">
        <f t="shared" si="194"/>
        <v>8.3996451944932957</v>
      </c>
      <c r="AB1617">
        <f t="shared" si="194"/>
        <v>7.6529745987128024</v>
      </c>
      <c r="AC1617">
        <f t="shared" si="194"/>
        <v>9.7569355432507407</v>
      </c>
      <c r="AD1617">
        <f t="shared" si="194"/>
        <v>10.185571177361776</v>
      </c>
    </row>
    <row r="1618" spans="1:30">
      <c r="A1618" t="s">
        <v>2693</v>
      </c>
      <c r="F1618">
        <v>1163.7301818613246</v>
      </c>
      <c r="G1618">
        <v>1295.1064754545644</v>
      </c>
      <c r="H1618">
        <v>1619.9950025468747</v>
      </c>
      <c r="I1618">
        <v>1235.9456033507213</v>
      </c>
      <c r="J1618">
        <v>1182.8123889167257</v>
      </c>
      <c r="K1618">
        <v>1016.9096551423756</v>
      </c>
      <c r="L1618">
        <v>1009.209380399886</v>
      </c>
      <c r="M1618">
        <v>1052.1619656190035</v>
      </c>
      <c r="N1618">
        <v>1210.0217914424381</v>
      </c>
      <c r="O1618">
        <v>1140.5499225243179</v>
      </c>
      <c r="P1618">
        <v>981.29918923054049</v>
      </c>
      <c r="Q1618">
        <v>1124.2820156481312</v>
      </c>
      <c r="S1618">
        <f t="shared" ref="S1618:S1628" si="195">(F1618/F$1628)*100</f>
        <v>10.993738536027116</v>
      </c>
      <c r="T1618">
        <f t="shared" ref="T1618:T1628" si="196">(G1618/G$1628)*100</f>
        <v>11.101344283189036</v>
      </c>
      <c r="U1618">
        <f t="shared" ref="U1618:U1628" si="197">(H1618/H$1628)*100</f>
        <v>13.418308623548219</v>
      </c>
      <c r="V1618">
        <f t="shared" ref="V1618:V1628" si="198">(I1618/I$1628)*100</f>
        <v>11.027663199540081</v>
      </c>
      <c r="W1618">
        <f t="shared" ref="W1618:W1628" si="199">(J1618/J$1628)*100</f>
        <v>10.287454418489517</v>
      </c>
      <c r="X1618">
        <f t="shared" ref="X1618:X1628" si="200">(K1618/K$1628)*100</f>
        <v>9.6355888749201295</v>
      </c>
      <c r="Y1618">
        <f t="shared" ref="Y1618:Y1628" si="201">(L1618/L$1628)*100</f>
        <v>10.23312731155667</v>
      </c>
      <c r="Z1618">
        <f t="shared" ref="Z1618:Z1628" si="202">(M1618/M$1628)*100</f>
        <v>8.8384451447766672</v>
      </c>
      <c r="AA1618">
        <f t="shared" ref="AA1618:AA1628" si="203">(N1618/N$1628)*100</f>
        <v>9.5626459967184125</v>
      </c>
      <c r="AB1618">
        <f t="shared" ref="AB1618:AB1628" si="204">(O1618/O$1628)*100</f>
        <v>9.8243626101442754</v>
      </c>
      <c r="AC1618">
        <f t="shared" ref="AC1618:AC1628" si="205">(P1618/P$1628)*100</f>
        <v>9.8779374263564641</v>
      </c>
      <c r="AD1618">
        <f t="shared" ref="AD1618:AD1628" si="206">(Q1618/Q$1628)*100</f>
        <v>9.8085917572222936</v>
      </c>
    </row>
    <row r="1619" spans="1:30">
      <c r="A1619" t="s">
        <v>2694</v>
      </c>
      <c r="F1619">
        <v>1407.3664736394012</v>
      </c>
      <c r="G1619">
        <v>1661.7479222964014</v>
      </c>
      <c r="H1619">
        <v>1563.2538438540275</v>
      </c>
      <c r="I1619">
        <v>1255.5172917566213</v>
      </c>
      <c r="J1619">
        <v>1232.0018281075381</v>
      </c>
      <c r="K1619">
        <v>1307.4790831024966</v>
      </c>
      <c r="L1619">
        <v>1252.2019207542003</v>
      </c>
      <c r="M1619">
        <v>1574.8582258508807</v>
      </c>
      <c r="N1619">
        <v>1682.7290553836172</v>
      </c>
      <c r="O1619">
        <v>1563.0205836499438</v>
      </c>
      <c r="P1619">
        <v>1165.0998763388063</v>
      </c>
      <c r="Q1619">
        <v>1386.5405159285947</v>
      </c>
      <c r="S1619">
        <f t="shared" si="195"/>
        <v>13.295366294285746</v>
      </c>
      <c r="T1619">
        <f t="shared" si="196"/>
        <v>14.244107451328702</v>
      </c>
      <c r="U1619">
        <f t="shared" si="197"/>
        <v>12.948325458290697</v>
      </c>
      <c r="V1619">
        <f t="shared" si="198"/>
        <v>11.202290616314317</v>
      </c>
      <c r="W1619">
        <f t="shared" si="199"/>
        <v>10.715277223093377</v>
      </c>
      <c r="X1619">
        <f t="shared" si="200"/>
        <v>12.388839897059803</v>
      </c>
      <c r="Y1619">
        <f t="shared" si="201"/>
        <v>12.697010079093966</v>
      </c>
      <c r="Z1619">
        <f t="shared" si="202"/>
        <v>13.229235131869046</v>
      </c>
      <c r="AA1619">
        <f t="shared" si="203"/>
        <v>13.298390474310215</v>
      </c>
      <c r="AB1619">
        <f t="shared" si="204"/>
        <v>13.463401011777274</v>
      </c>
      <c r="AC1619">
        <f t="shared" si="205"/>
        <v>11.728108817612179</v>
      </c>
      <c r="AD1619">
        <f t="shared" si="206"/>
        <v>12.09661782924791</v>
      </c>
    </row>
    <row r="1620" spans="1:30">
      <c r="A1620" t="s">
        <v>2695</v>
      </c>
      <c r="F1620">
        <v>210.04115027341285</v>
      </c>
      <c r="G1620">
        <v>242.48714170312047</v>
      </c>
      <c r="H1620">
        <v>239.6759644189161</v>
      </c>
      <c r="I1620">
        <v>261.30830099047233</v>
      </c>
      <c r="J1620">
        <v>268.24598068332364</v>
      </c>
      <c r="K1620">
        <v>199.97766838142019</v>
      </c>
      <c r="L1620">
        <v>352.22349438040641</v>
      </c>
      <c r="M1620">
        <v>433.61028412761306</v>
      </c>
      <c r="N1620">
        <v>501.04418757434325</v>
      </c>
      <c r="O1620">
        <v>428.47970435140644</v>
      </c>
      <c r="P1620">
        <v>386.37894283713439</v>
      </c>
      <c r="Q1620">
        <v>382.74221820037997</v>
      </c>
      <c r="S1620">
        <f t="shared" si="195"/>
        <v>1.984255048037801</v>
      </c>
      <c r="T1620">
        <f t="shared" si="196"/>
        <v>2.0785420313398979</v>
      </c>
      <c r="U1620">
        <f t="shared" si="197"/>
        <v>1.985219741519864</v>
      </c>
      <c r="V1620">
        <f t="shared" si="198"/>
        <v>2.3315103243660023</v>
      </c>
      <c r="W1620">
        <f t="shared" si="199"/>
        <v>2.3330566411720222</v>
      </c>
      <c r="X1620">
        <f t="shared" si="200"/>
        <v>1.8948611481309001</v>
      </c>
      <c r="Y1620">
        <f t="shared" si="201"/>
        <v>3.5714569544408006</v>
      </c>
      <c r="Z1620">
        <f t="shared" si="202"/>
        <v>3.6424436880478259</v>
      </c>
      <c r="AA1620">
        <f t="shared" si="203"/>
        <v>3.9596875265983584</v>
      </c>
      <c r="AB1620">
        <f t="shared" si="204"/>
        <v>3.6907985380586252</v>
      </c>
      <c r="AC1620">
        <f t="shared" si="205"/>
        <v>3.8893612285562784</v>
      </c>
      <c r="AD1620">
        <f t="shared" si="206"/>
        <v>3.3391641192597104</v>
      </c>
    </row>
    <row r="1621" spans="1:30">
      <c r="A1621" t="s">
        <v>2696</v>
      </c>
      <c r="F1621">
        <v>357.45373392950904</v>
      </c>
      <c r="G1621">
        <v>422.28837463833798</v>
      </c>
      <c r="H1621">
        <v>421.825572775669</v>
      </c>
      <c r="I1621">
        <v>477.60954286363784</v>
      </c>
      <c r="J1621">
        <v>628.04839070041578</v>
      </c>
      <c r="K1621">
        <v>632.18235484082857</v>
      </c>
      <c r="L1621">
        <v>336.35752126566251</v>
      </c>
      <c r="M1621">
        <v>300.04556201128224</v>
      </c>
      <c r="N1621">
        <v>282.55321194499561</v>
      </c>
      <c r="O1621">
        <v>260.6044959235079</v>
      </c>
      <c r="P1621">
        <v>197.25006202254818</v>
      </c>
      <c r="Q1621">
        <v>220.17133309798581</v>
      </c>
      <c r="S1621">
        <f t="shared" si="195"/>
        <v>3.3768591300624311</v>
      </c>
      <c r="T1621">
        <f t="shared" si="196"/>
        <v>3.6197553811188312</v>
      </c>
      <c r="U1621">
        <f t="shared" si="197"/>
        <v>3.4939525812797365</v>
      </c>
      <c r="V1621">
        <f t="shared" si="198"/>
        <v>4.2614474013318855</v>
      </c>
      <c r="W1621">
        <f t="shared" si="199"/>
        <v>5.4624209658925897</v>
      </c>
      <c r="X1621">
        <f t="shared" si="200"/>
        <v>5.990157763200946</v>
      </c>
      <c r="Y1621">
        <f t="shared" si="201"/>
        <v>3.4105800086274578</v>
      </c>
      <c r="Z1621">
        <f t="shared" si="202"/>
        <v>2.5204638899964684</v>
      </c>
      <c r="AA1621">
        <f t="shared" si="203"/>
        <v>2.2329815546915097</v>
      </c>
      <c r="AB1621">
        <f t="shared" si="204"/>
        <v>2.2447707156210162</v>
      </c>
      <c r="AC1621">
        <f t="shared" si="205"/>
        <v>1.9855552632540816</v>
      </c>
      <c r="AD1621">
        <f t="shared" si="206"/>
        <v>1.9208443192579121</v>
      </c>
    </row>
    <row r="1622" spans="1:30">
      <c r="A1622" t="s">
        <v>2697</v>
      </c>
      <c r="F1622">
        <v>1813.5678827899528</v>
      </c>
      <c r="G1622">
        <v>1969.4068708658385</v>
      </c>
      <c r="H1622">
        <v>1935.9076477103315</v>
      </c>
      <c r="I1622">
        <v>1899.8736084636139</v>
      </c>
      <c r="J1622">
        <v>2067.7440748227937</v>
      </c>
      <c r="K1622">
        <v>1858.6391665206916</v>
      </c>
      <c r="L1622">
        <v>1691.9739153764772</v>
      </c>
      <c r="M1622">
        <v>2029.8024645265664</v>
      </c>
      <c r="N1622">
        <v>2048.1235329496694</v>
      </c>
      <c r="O1622">
        <v>1909.5809130210996</v>
      </c>
      <c r="P1622">
        <v>1489.4102230555291</v>
      </c>
      <c r="Q1622">
        <v>1816.949347169488</v>
      </c>
      <c r="S1622">
        <f t="shared" si="195"/>
        <v>17.132743853768073</v>
      </c>
      <c r="T1622">
        <f t="shared" si="196"/>
        <v>16.881286690722515</v>
      </c>
      <c r="U1622">
        <f t="shared" si="197"/>
        <v>16.034991615915711</v>
      </c>
      <c r="V1622">
        <f t="shared" si="198"/>
        <v>16.951527817269444</v>
      </c>
      <c r="W1622">
        <f t="shared" si="199"/>
        <v>17.984105609785662</v>
      </c>
      <c r="X1622">
        <f t="shared" si="200"/>
        <v>17.611282167352595</v>
      </c>
      <c r="Y1622">
        <f t="shared" si="201"/>
        <v>17.156186634947829</v>
      </c>
      <c r="Z1622">
        <f t="shared" si="202"/>
        <v>17.050889809437262</v>
      </c>
      <c r="AA1622">
        <f t="shared" si="203"/>
        <v>16.186055855902019</v>
      </c>
      <c r="AB1622">
        <f t="shared" si="204"/>
        <v>16.448570073467927</v>
      </c>
      <c r="AC1622">
        <f t="shared" si="205"/>
        <v>14.992676185796503</v>
      </c>
      <c r="AD1622">
        <f t="shared" si="206"/>
        <v>15.851640550936969</v>
      </c>
    </row>
    <row r="1623" spans="1:30">
      <c r="A1623" t="s">
        <v>2698</v>
      </c>
      <c r="F1623">
        <v>252.09660669603556</v>
      </c>
      <c r="G1623">
        <v>288.17301824614037</v>
      </c>
      <c r="H1623">
        <v>280.70411293800925</v>
      </c>
      <c r="I1623">
        <v>181.0343000827053</v>
      </c>
      <c r="J1623">
        <v>233.06946666268357</v>
      </c>
      <c r="K1623">
        <v>165.27545437400619</v>
      </c>
      <c r="L1623">
        <v>159.60369346590076</v>
      </c>
      <c r="M1623">
        <v>196.98217914461725</v>
      </c>
      <c r="N1623">
        <v>185.81731134407863</v>
      </c>
      <c r="O1623">
        <v>178.33107961505942</v>
      </c>
      <c r="P1623">
        <v>180.78685994818264</v>
      </c>
      <c r="Q1623">
        <v>210.51723320827986</v>
      </c>
      <c r="S1623">
        <f t="shared" si="195"/>
        <v>2.3815522043116868</v>
      </c>
      <c r="T1623">
        <f t="shared" si="196"/>
        <v>2.4701504851585869</v>
      </c>
      <c r="U1623">
        <f t="shared" si="197"/>
        <v>2.3250531102749847</v>
      </c>
      <c r="V1623">
        <f t="shared" si="198"/>
        <v>1.6152695421742085</v>
      </c>
      <c r="W1623">
        <f t="shared" si="199"/>
        <v>2.0271105858384995</v>
      </c>
      <c r="X1623">
        <f t="shared" si="200"/>
        <v>1.5660450477683556</v>
      </c>
      <c r="Y1623">
        <f t="shared" si="201"/>
        <v>1.6183409967751943</v>
      </c>
      <c r="Z1623">
        <f t="shared" si="202"/>
        <v>1.6547035929435092</v>
      </c>
      <c r="AA1623">
        <f t="shared" si="203"/>
        <v>1.4684902214258686</v>
      </c>
      <c r="AB1623">
        <f t="shared" si="204"/>
        <v>1.5360916310609782</v>
      </c>
      <c r="AC1623">
        <f t="shared" si="205"/>
        <v>1.8198336548875642</v>
      </c>
      <c r="AD1623">
        <f t="shared" si="206"/>
        <v>1.8366188995824213</v>
      </c>
    </row>
    <row r="1624" spans="1:30">
      <c r="A1624" t="s">
        <v>2699</v>
      </c>
      <c r="F1624">
        <v>628.42113532363237</v>
      </c>
      <c r="G1624">
        <v>633.78954556944541</v>
      </c>
      <c r="H1624">
        <v>655.53317998749571</v>
      </c>
      <c r="I1624">
        <v>788.2117922201943</v>
      </c>
      <c r="J1624">
        <v>725.43097924032543</v>
      </c>
      <c r="K1624">
        <v>797.9180910552659</v>
      </c>
      <c r="L1624">
        <v>740.12740665714114</v>
      </c>
      <c r="M1624">
        <v>922.80534909983919</v>
      </c>
      <c r="N1624">
        <v>1056.0788531131755</v>
      </c>
      <c r="O1624">
        <v>874.25136327057771</v>
      </c>
      <c r="P1624">
        <v>740.6003570701846</v>
      </c>
      <c r="Q1624">
        <v>889.03985334865956</v>
      </c>
      <c r="S1624">
        <f t="shared" si="195"/>
        <v>5.9366833995928792</v>
      </c>
      <c r="T1624">
        <f t="shared" si="196"/>
        <v>5.432693050185569</v>
      </c>
      <c r="U1624">
        <f t="shared" si="197"/>
        <v>5.4297368252490541</v>
      </c>
      <c r="V1624">
        <f t="shared" si="198"/>
        <v>7.0327805292929408</v>
      </c>
      <c r="W1624">
        <f t="shared" si="199"/>
        <v>6.3094013916525471</v>
      </c>
      <c r="X1624">
        <f t="shared" si="200"/>
        <v>7.5605641488310855</v>
      </c>
      <c r="Y1624">
        <f t="shared" si="201"/>
        <v>7.5047043023854716</v>
      </c>
      <c r="Z1624">
        <f t="shared" si="202"/>
        <v>7.7518145721291214</v>
      </c>
      <c r="AA1624">
        <f t="shared" si="203"/>
        <v>8.346054830056417</v>
      </c>
      <c r="AB1624">
        <f t="shared" si="204"/>
        <v>7.5305449025621209</v>
      </c>
      <c r="AC1624">
        <f t="shared" si="205"/>
        <v>7.4550188824805543</v>
      </c>
      <c r="AD1624">
        <f t="shared" si="206"/>
        <v>7.7562647592212013</v>
      </c>
    </row>
    <row r="1625" spans="1:30">
      <c r="A1625" t="s">
        <v>2700</v>
      </c>
      <c r="F1625">
        <v>973.28942585326649</v>
      </c>
      <c r="G1625">
        <v>1086.0145282493752</v>
      </c>
      <c r="H1625">
        <v>1052.0839282111585</v>
      </c>
      <c r="I1625">
        <v>968.91358653301711</v>
      </c>
      <c r="J1625">
        <v>909.73883379576648</v>
      </c>
      <c r="K1625">
        <v>826.52480088558116</v>
      </c>
      <c r="L1625">
        <v>751.96724436715556</v>
      </c>
      <c r="M1625">
        <v>909.30401799390984</v>
      </c>
      <c r="N1625">
        <v>954.92881696406789</v>
      </c>
      <c r="O1625">
        <v>909.96558984156354</v>
      </c>
      <c r="P1625">
        <v>791.86990662524454</v>
      </c>
      <c r="Q1625">
        <v>904.82368603009888</v>
      </c>
      <c r="S1625">
        <f t="shared" si="195"/>
        <v>9.1946480674725972</v>
      </c>
      <c r="T1625">
        <f t="shared" si="196"/>
        <v>9.3090579061539103</v>
      </c>
      <c r="U1625">
        <f t="shared" si="197"/>
        <v>8.7143397506893194</v>
      </c>
      <c r="V1625">
        <f t="shared" si="198"/>
        <v>8.6450833052662528</v>
      </c>
      <c r="W1625">
        <f t="shared" si="199"/>
        <v>7.9124101785703047</v>
      </c>
      <c r="X1625">
        <f t="shared" si="200"/>
        <v>7.8316231299265713</v>
      </c>
      <c r="Y1625">
        <f t="shared" si="201"/>
        <v>7.6247572557049699</v>
      </c>
      <c r="Z1625">
        <f t="shared" si="202"/>
        <v>7.6383997384242956</v>
      </c>
      <c r="AA1625">
        <f t="shared" si="203"/>
        <v>7.5466791534447282</v>
      </c>
      <c r="AB1625">
        <f t="shared" si="204"/>
        <v>7.8381767784186849</v>
      </c>
      <c r="AC1625">
        <f t="shared" si="205"/>
        <v>7.9711075615912268</v>
      </c>
      <c r="AD1625">
        <f t="shared" si="206"/>
        <v>7.8939679057464911</v>
      </c>
    </row>
    <row r="1626" spans="1:30">
      <c r="A1626" t="s">
        <v>2701</v>
      </c>
      <c r="F1626">
        <v>2390.1374095855072</v>
      </c>
      <c r="G1626">
        <v>2579.3245431383721</v>
      </c>
      <c r="H1626">
        <v>2855.6905356174402</v>
      </c>
      <c r="I1626">
        <v>2907.6970649081368</v>
      </c>
      <c r="J1626">
        <v>2949.6026017156428</v>
      </c>
      <c r="K1626">
        <v>2721.2635861295807</v>
      </c>
      <c r="L1626">
        <v>2594.6180239572973</v>
      </c>
      <c r="M1626">
        <v>3193.3819865565069</v>
      </c>
      <c r="N1626">
        <v>3347.3809839523278</v>
      </c>
      <c r="O1626">
        <v>3144.6798679774001</v>
      </c>
      <c r="P1626">
        <v>2762.7031780220818</v>
      </c>
      <c r="Q1626">
        <v>3042.717563271065</v>
      </c>
      <c r="S1626">
        <f t="shared" si="195"/>
        <v>22.579586020646364</v>
      </c>
      <c r="T1626">
        <f t="shared" si="196"/>
        <v>22.109355727997741</v>
      </c>
      <c r="U1626">
        <f t="shared" si="197"/>
        <v>23.65349083177297</v>
      </c>
      <c r="V1626">
        <f t="shared" si="198"/>
        <v>25.943782502375335</v>
      </c>
      <c r="W1626">
        <f t="shared" si="199"/>
        <v>25.654028146930479</v>
      </c>
      <c r="X1626">
        <f t="shared" si="200"/>
        <v>25.784962315619175</v>
      </c>
      <c r="Y1626">
        <f t="shared" si="201"/>
        <v>26.30876910150608</v>
      </c>
      <c r="Z1626">
        <f t="shared" si="202"/>
        <v>26.825272569031416</v>
      </c>
      <c r="AA1626">
        <f t="shared" si="203"/>
        <v>26.453919749267428</v>
      </c>
      <c r="AB1626">
        <f t="shared" si="204"/>
        <v>27.087350326107185</v>
      </c>
      <c r="AC1626">
        <f t="shared" si="205"/>
        <v>27.809876355341579</v>
      </c>
      <c r="AD1626">
        <f t="shared" si="206"/>
        <v>26.545630006765712</v>
      </c>
    </row>
    <row r="1627" spans="1:30">
      <c r="A1627" t="s">
        <v>2702</v>
      </c>
      <c r="F1627">
        <v>421.8046038753422</v>
      </c>
      <c r="G1627">
        <v>485.96753464971613</v>
      </c>
      <c r="H1627">
        <v>415.49418823539139</v>
      </c>
      <c r="I1627">
        <v>279.86308083166455</v>
      </c>
      <c r="J1627">
        <v>288.95388216562276</v>
      </c>
      <c r="K1627">
        <v>265.91767626708076</v>
      </c>
      <c r="L1627">
        <v>253.36457713142207</v>
      </c>
      <c r="M1627">
        <v>302.16177469645572</v>
      </c>
      <c r="N1627">
        <v>322.09442176202157</v>
      </c>
      <c r="O1627">
        <v>311.4755215124855</v>
      </c>
      <c r="P1627">
        <v>269.57477558627937</v>
      </c>
      <c r="Q1627">
        <v>316.9404483709709</v>
      </c>
      <c r="S1627">
        <f t="shared" si="195"/>
        <v>3.9847806652922175</v>
      </c>
      <c r="T1627">
        <f t="shared" si="196"/>
        <v>4.1655979758000692</v>
      </c>
      <c r="U1627">
        <f t="shared" si="197"/>
        <v>3.4415101529745611</v>
      </c>
      <c r="V1627">
        <f t="shared" si="198"/>
        <v>2.4970644250283276</v>
      </c>
      <c r="W1627">
        <f t="shared" si="199"/>
        <v>2.5131626280537014</v>
      </c>
      <c r="X1627">
        <f t="shared" si="200"/>
        <v>2.5196667079780624</v>
      </c>
      <c r="Y1627">
        <f t="shared" si="201"/>
        <v>2.5690525914426532</v>
      </c>
      <c r="Z1627">
        <f t="shared" si="202"/>
        <v>2.5382406490352563</v>
      </c>
      <c r="AA1627">
        <f t="shared" si="203"/>
        <v>2.5454706308687576</v>
      </c>
      <c r="AB1627">
        <f t="shared" si="204"/>
        <v>2.6829588140691034</v>
      </c>
      <c r="AC1627">
        <f t="shared" si="205"/>
        <v>2.7135890808728282</v>
      </c>
      <c r="AD1627">
        <f t="shared" si="206"/>
        <v>2.7650886753976076</v>
      </c>
    </row>
    <row r="1628" spans="1:30">
      <c r="A1628" t="s">
        <v>2703</v>
      </c>
      <c r="F1628">
        <v>10585.3907480855</v>
      </c>
      <c r="G1628">
        <v>11666.213049673339</v>
      </c>
      <c r="H1628">
        <v>12073.01939458967</v>
      </c>
      <c r="I1628">
        <v>11207.683631490192</v>
      </c>
      <c r="J1628">
        <v>11497.619729822291</v>
      </c>
      <c r="K1628">
        <v>10553.684557767154</v>
      </c>
      <c r="L1628">
        <v>9862.179465510475</v>
      </c>
      <c r="M1628">
        <v>11904.378523419458</v>
      </c>
      <c r="N1628">
        <v>12653.629464665722</v>
      </c>
      <c r="O1628">
        <v>11609.403762709531</v>
      </c>
      <c r="P1628">
        <v>9934.2519280616507</v>
      </c>
      <c r="Q1628">
        <v>11462.216426943207</v>
      </c>
      <c r="S1628">
        <f t="shared" si="195"/>
        <v>100</v>
      </c>
      <c r="T1628">
        <f t="shared" si="196"/>
        <v>100</v>
      </c>
      <c r="U1628">
        <f t="shared" si="197"/>
        <v>100</v>
      </c>
      <c r="V1628">
        <f t="shared" si="198"/>
        <v>100</v>
      </c>
      <c r="W1628">
        <f t="shared" si="199"/>
        <v>100</v>
      </c>
      <c r="X1628">
        <f t="shared" si="200"/>
        <v>100</v>
      </c>
      <c r="Y1628">
        <f t="shared" si="201"/>
        <v>100</v>
      </c>
      <c r="Z1628">
        <f t="shared" si="202"/>
        <v>100</v>
      </c>
      <c r="AA1628">
        <f t="shared" si="203"/>
        <v>100</v>
      </c>
      <c r="AB1628">
        <f t="shared" si="204"/>
        <v>100</v>
      </c>
      <c r="AC1628">
        <f t="shared" si="205"/>
        <v>100</v>
      </c>
      <c r="AD1628">
        <f t="shared" si="206"/>
        <v>100</v>
      </c>
    </row>
    <row r="1629" spans="1:30">
      <c r="A1629" t="s">
        <v>2704</v>
      </c>
      <c r="F1629">
        <v>846.02167242317807</v>
      </c>
      <c r="G1629">
        <v>938.22603629912862</v>
      </c>
      <c r="H1629">
        <v>943.359199544641</v>
      </c>
      <c r="I1629">
        <v>960.23465450287426</v>
      </c>
      <c r="J1629">
        <v>936.08581855290788</v>
      </c>
      <c r="K1629">
        <v>898.16724230415559</v>
      </c>
      <c r="L1629">
        <v>859.8395091546879</v>
      </c>
      <c r="M1629">
        <v>983.12252883011956</v>
      </c>
      <c r="N1629">
        <v>1028.3897085886481</v>
      </c>
      <c r="O1629">
        <v>932.48817328483528</v>
      </c>
      <c r="P1629">
        <v>647.35512665317538</v>
      </c>
      <c r="Q1629">
        <v>848.40024192375176</v>
      </c>
    </row>
    <row r="1630" spans="1:30">
      <c r="A1630" t="s">
        <v>2705</v>
      </c>
      <c r="F1630">
        <v>11431.412420508677</v>
      </c>
      <c r="G1630">
        <v>12604.439085972466</v>
      </c>
      <c r="H1630">
        <v>13016.378594134309</v>
      </c>
      <c r="I1630">
        <v>12167.918285993066</v>
      </c>
      <c r="J1630">
        <v>12433.705548375197</v>
      </c>
      <c r="K1630">
        <v>11451.851800071308</v>
      </c>
      <c r="L1630">
        <v>10722.018974665163</v>
      </c>
      <c r="M1630">
        <v>12887.501052249578</v>
      </c>
      <c r="N1630">
        <v>13682.01917325437</v>
      </c>
      <c r="O1630">
        <v>12541.891935994367</v>
      </c>
      <c r="P1630">
        <v>10581.607054714827</v>
      </c>
      <c r="Q1630">
        <v>12310.61666886696</v>
      </c>
    </row>
    <row r="1633" spans="1:30">
      <c r="A1633" s="8" t="s">
        <v>2716</v>
      </c>
    </row>
    <row r="1634" spans="1:30">
      <c r="A1634" s="8" t="s">
        <v>421</v>
      </c>
    </row>
    <row r="1635" spans="1:30">
      <c r="F1635">
        <v>2010</v>
      </c>
      <c r="G1635">
        <v>2011</v>
      </c>
      <c r="H1635">
        <v>2012</v>
      </c>
      <c r="I1635">
        <v>2013</v>
      </c>
      <c r="J1635">
        <v>2014</v>
      </c>
      <c r="K1635">
        <v>2015</v>
      </c>
      <c r="L1635">
        <v>2016</v>
      </c>
      <c r="M1635">
        <v>2017</v>
      </c>
      <c r="N1635">
        <v>2018</v>
      </c>
      <c r="O1635">
        <v>2019</v>
      </c>
      <c r="P1635">
        <v>2020</v>
      </c>
      <c r="Q1635">
        <v>2021</v>
      </c>
      <c r="S1635" s="394">
        <v>2010</v>
      </c>
      <c r="T1635" s="394">
        <v>2011</v>
      </c>
      <c r="U1635" s="394">
        <v>2012</v>
      </c>
      <c r="V1635" s="394">
        <v>2013</v>
      </c>
      <c r="W1635" s="394">
        <v>2014</v>
      </c>
      <c r="X1635" s="394">
        <v>2015</v>
      </c>
      <c r="Y1635" s="394">
        <v>2016</v>
      </c>
      <c r="Z1635" s="394">
        <v>2017</v>
      </c>
      <c r="AA1635" s="394">
        <v>2018</v>
      </c>
      <c r="AB1635" s="394">
        <v>2019</v>
      </c>
      <c r="AC1635" s="394">
        <v>2020</v>
      </c>
      <c r="AD1635" s="394">
        <v>2021</v>
      </c>
    </row>
    <row r="1636" spans="1:30">
      <c r="A1636" t="s">
        <v>2691</v>
      </c>
      <c r="F1636">
        <v>21.522205382105593</v>
      </c>
      <c r="G1636">
        <v>22.642795375733041</v>
      </c>
      <c r="H1636">
        <v>21.190270946503357</v>
      </c>
      <c r="I1636">
        <v>34.844485805676975</v>
      </c>
      <c r="J1636">
        <v>32.341443357561751</v>
      </c>
      <c r="K1636">
        <v>32.137401605818383</v>
      </c>
      <c r="L1636">
        <v>33.291058451081319</v>
      </c>
      <c r="M1636">
        <v>43.239358870749911</v>
      </c>
      <c r="N1636">
        <v>42.586447560440625</v>
      </c>
      <c r="O1636">
        <v>44.584817957890678</v>
      </c>
      <c r="P1636">
        <v>29.833924439880299</v>
      </c>
      <c r="Q1636">
        <v>29.953214557018011</v>
      </c>
      <c r="S1636">
        <f>(F1636/F$1647)*100</f>
        <v>2.667255277846651</v>
      </c>
      <c r="T1636">
        <f t="shared" ref="T1636:AD1647" si="207">(G1636/G$1647)*100</f>
        <v>2.7143345422782592</v>
      </c>
      <c r="U1636">
        <f t="shared" si="207"/>
        <v>2.4393558458631173</v>
      </c>
      <c r="V1636">
        <f t="shared" si="207"/>
        <v>3.1373444775768617</v>
      </c>
      <c r="W1636">
        <f t="shared" si="207"/>
        <v>2.8102611219843929</v>
      </c>
      <c r="X1636">
        <f t="shared" si="207"/>
        <v>2.7242340075185725</v>
      </c>
      <c r="Y1636">
        <f t="shared" si="207"/>
        <v>2.683465572270225</v>
      </c>
      <c r="Z1636">
        <f t="shared" si="207"/>
        <v>3.347661244819629</v>
      </c>
      <c r="AA1636">
        <f t="shared" si="207"/>
        <v>3.1626275651171709</v>
      </c>
      <c r="AB1636">
        <f t="shared" si="207"/>
        <v>3.1636420979478115</v>
      </c>
      <c r="AC1636">
        <f t="shared" si="207"/>
        <v>2.9789903477810422</v>
      </c>
      <c r="AD1636">
        <f t="shared" si="207"/>
        <v>2.6976805229124921</v>
      </c>
    </row>
    <row r="1637" spans="1:30">
      <c r="A1637" t="s">
        <v>2693</v>
      </c>
      <c r="F1637">
        <v>0</v>
      </c>
      <c r="G1637">
        <v>0</v>
      </c>
      <c r="H1637">
        <v>0</v>
      </c>
      <c r="I1637">
        <v>0</v>
      </c>
      <c r="J1637">
        <v>0</v>
      </c>
      <c r="K1637">
        <v>0</v>
      </c>
      <c r="L1637">
        <v>0</v>
      </c>
      <c r="M1637">
        <v>0</v>
      </c>
      <c r="N1637">
        <v>0</v>
      </c>
      <c r="O1637">
        <v>0</v>
      </c>
      <c r="P1637">
        <v>0</v>
      </c>
      <c r="Q1637">
        <v>0</v>
      </c>
      <c r="S1637">
        <f t="shared" ref="S1637:S1647" si="208">(F1637/F$1647)*100</f>
        <v>0</v>
      </c>
      <c r="T1637">
        <f t="shared" si="207"/>
        <v>0</v>
      </c>
      <c r="U1637">
        <f t="shared" si="207"/>
        <v>0</v>
      </c>
      <c r="V1637">
        <f t="shared" si="207"/>
        <v>0</v>
      </c>
      <c r="W1637">
        <f t="shared" si="207"/>
        <v>0</v>
      </c>
      <c r="X1637">
        <f t="shared" si="207"/>
        <v>0</v>
      </c>
      <c r="Y1637">
        <f t="shared" si="207"/>
        <v>0</v>
      </c>
      <c r="Z1637">
        <f t="shared" si="207"/>
        <v>0</v>
      </c>
      <c r="AA1637">
        <f t="shared" si="207"/>
        <v>0</v>
      </c>
      <c r="AB1637">
        <f t="shared" si="207"/>
        <v>0</v>
      </c>
      <c r="AC1637">
        <f t="shared" si="207"/>
        <v>0</v>
      </c>
      <c r="AD1637">
        <f t="shared" si="207"/>
        <v>0</v>
      </c>
    </row>
    <row r="1638" spans="1:30">
      <c r="A1638" t="s">
        <v>2694</v>
      </c>
      <c r="F1638">
        <v>76.464190436129925</v>
      </c>
      <c r="G1638">
        <v>76.861712997026871</v>
      </c>
      <c r="H1638">
        <v>87.327949079081151</v>
      </c>
      <c r="I1638">
        <v>94.256519419938442</v>
      </c>
      <c r="J1638">
        <v>100.85946978577319</v>
      </c>
      <c r="K1638">
        <v>89.224912782650236</v>
      </c>
      <c r="L1638">
        <v>92.007293332312415</v>
      </c>
      <c r="M1638">
        <v>91.09673676504049</v>
      </c>
      <c r="N1638">
        <v>95.032649655659526</v>
      </c>
      <c r="O1638">
        <v>88.102858474534699</v>
      </c>
      <c r="P1638">
        <v>78.193291403372911</v>
      </c>
      <c r="Q1638">
        <v>91.488410376058852</v>
      </c>
      <c r="S1638">
        <f t="shared" si="208"/>
        <v>9.4762368393998599</v>
      </c>
      <c r="T1638">
        <f t="shared" si="207"/>
        <v>9.2138978030115997</v>
      </c>
      <c r="U1638">
        <f t="shared" si="207"/>
        <v>10.052912661243941</v>
      </c>
      <c r="V1638">
        <f t="shared" si="207"/>
        <v>8.486713574334944</v>
      </c>
      <c r="W1638">
        <f t="shared" si="207"/>
        <v>8.7640320683661308</v>
      </c>
      <c r="X1638">
        <f t="shared" si="207"/>
        <v>7.5634472475947572</v>
      </c>
      <c r="Y1638">
        <f t="shared" si="207"/>
        <v>7.4163578913487127</v>
      </c>
      <c r="Z1638">
        <f t="shared" si="207"/>
        <v>7.0528570071874537</v>
      </c>
      <c r="AA1638">
        <f t="shared" si="207"/>
        <v>7.0574770755544556</v>
      </c>
      <c r="AB1638">
        <f t="shared" si="207"/>
        <v>6.2515879796307834</v>
      </c>
      <c r="AC1638">
        <f t="shared" si="207"/>
        <v>7.8077914563764592</v>
      </c>
      <c r="AD1638">
        <f t="shared" si="207"/>
        <v>8.2397334107130931</v>
      </c>
    </row>
    <row r="1639" spans="1:30">
      <c r="A1639" t="s">
        <v>2695</v>
      </c>
      <c r="F1639">
        <v>13.549174778408043</v>
      </c>
      <c r="G1639">
        <v>4.5045833256760366</v>
      </c>
      <c r="H1639">
        <v>14.9698050795655</v>
      </c>
      <c r="I1639">
        <v>33.377926146918647</v>
      </c>
      <c r="J1639">
        <v>33.521111423638047</v>
      </c>
      <c r="K1639">
        <v>38.74957633085171</v>
      </c>
      <c r="L1639">
        <v>40.571364547985354</v>
      </c>
      <c r="M1639">
        <v>38.296279351498427</v>
      </c>
      <c r="N1639">
        <v>36.859796777142897</v>
      </c>
      <c r="O1639">
        <v>46.816236853976562</v>
      </c>
      <c r="P1639">
        <v>34.186311592993249</v>
      </c>
      <c r="Q1639">
        <v>38.75154321753817</v>
      </c>
      <c r="S1639">
        <f t="shared" si="208"/>
        <v>1.6791544963242038</v>
      </c>
      <c r="T1639">
        <f t="shared" si="207"/>
        <v>0.53999278430776831</v>
      </c>
      <c r="U1639">
        <f t="shared" si="207"/>
        <v>1.7232758195711115</v>
      </c>
      <c r="V1639">
        <f t="shared" si="207"/>
        <v>3.0052976776297426</v>
      </c>
      <c r="W1639">
        <f t="shared" si="207"/>
        <v>2.9127666059323012</v>
      </c>
      <c r="X1639">
        <f t="shared" si="207"/>
        <v>3.2847370460196488</v>
      </c>
      <c r="Y1639">
        <f t="shared" si="207"/>
        <v>3.2703033502080552</v>
      </c>
      <c r="Z1639">
        <f t="shared" si="207"/>
        <v>2.9649600168452732</v>
      </c>
      <c r="AA1639">
        <f t="shared" si="207"/>
        <v>2.7373452356307095</v>
      </c>
      <c r="AB1639">
        <f t="shared" si="207"/>
        <v>3.3219787488786503</v>
      </c>
      <c r="AC1639">
        <f t="shared" si="207"/>
        <v>3.4135868536834924</v>
      </c>
      <c r="AD1639">
        <f t="shared" si="207"/>
        <v>3.4900856190829423</v>
      </c>
    </row>
    <row r="1640" spans="1:30">
      <c r="A1640" t="s">
        <v>2696</v>
      </c>
      <c r="F1640">
        <v>43.432180664231886</v>
      </c>
      <c r="G1640">
        <v>62.378766791169134</v>
      </c>
      <c r="H1640">
        <v>45.285858838274613</v>
      </c>
      <c r="I1640">
        <v>37.253308841999591</v>
      </c>
      <c r="J1640">
        <v>84.443810488736446</v>
      </c>
      <c r="K1640">
        <v>94.379538887745795</v>
      </c>
      <c r="L1640">
        <v>98.947479505408879</v>
      </c>
      <c r="M1640">
        <v>99.495022209370504</v>
      </c>
      <c r="N1640">
        <v>113.10441436742178</v>
      </c>
      <c r="O1640">
        <v>118.18190434404309</v>
      </c>
      <c r="P1640">
        <v>74.558786288635758</v>
      </c>
      <c r="Q1640">
        <v>65.462055499107564</v>
      </c>
      <c r="S1640">
        <f t="shared" si="208"/>
        <v>5.382567030113913</v>
      </c>
      <c r="T1640">
        <f t="shared" si="207"/>
        <v>7.4777357917323348</v>
      </c>
      <c r="U1640">
        <f t="shared" si="207"/>
        <v>5.2131624352970185</v>
      </c>
      <c r="V1640">
        <f t="shared" si="207"/>
        <v>3.3542312381567934</v>
      </c>
      <c r="W1640">
        <f t="shared" si="207"/>
        <v>7.3376180210964117</v>
      </c>
      <c r="X1640">
        <f t="shared" si="207"/>
        <v>8.0003963172109511</v>
      </c>
      <c r="Y1640">
        <f t="shared" si="207"/>
        <v>7.9757798961496835</v>
      </c>
      <c r="Z1640">
        <f t="shared" si="207"/>
        <v>7.703065877974737</v>
      </c>
      <c r="AA1640">
        <f t="shared" si="207"/>
        <v>8.3995533580763801</v>
      </c>
      <c r="AB1640">
        <f t="shared" si="207"/>
        <v>8.3859319141233684</v>
      </c>
      <c r="AC1640">
        <f t="shared" si="207"/>
        <v>7.4448772283947831</v>
      </c>
      <c r="AD1640">
        <f t="shared" si="207"/>
        <v>5.8957181965760945</v>
      </c>
    </row>
    <row r="1641" spans="1:30">
      <c r="A1641" t="s">
        <v>2697</v>
      </c>
      <c r="F1641">
        <v>299.21229848283934</v>
      </c>
      <c r="G1641">
        <v>281.55190206440727</v>
      </c>
      <c r="H1641">
        <v>288.2427564234448</v>
      </c>
      <c r="I1641">
        <v>384.6343040460867</v>
      </c>
      <c r="J1641">
        <v>341.74917155233993</v>
      </c>
      <c r="K1641">
        <v>335.79120213442047</v>
      </c>
      <c r="L1641">
        <v>357.64369745508634</v>
      </c>
      <c r="M1641">
        <v>380.25066098494023</v>
      </c>
      <c r="N1641">
        <v>376.47688688186111</v>
      </c>
      <c r="O1641">
        <v>366.24098559445105</v>
      </c>
      <c r="P1641">
        <v>195.373770229938</v>
      </c>
      <c r="Q1641">
        <v>235.82248054408316</v>
      </c>
      <c r="S1641">
        <f t="shared" si="208"/>
        <v>37.081496443135521</v>
      </c>
      <c r="T1641">
        <f t="shared" si="207"/>
        <v>33.751400413952872</v>
      </c>
      <c r="U1641">
        <f t="shared" si="207"/>
        <v>33.181579163585582</v>
      </c>
      <c r="V1641">
        <f t="shared" si="207"/>
        <v>34.631887421596133</v>
      </c>
      <c r="W1641">
        <f t="shared" si="207"/>
        <v>29.695780725239757</v>
      </c>
      <c r="X1641">
        <f t="shared" si="207"/>
        <v>28.46446092625342</v>
      </c>
      <c r="Y1641">
        <f t="shared" si="207"/>
        <v>28.828297864737308</v>
      </c>
      <c r="Z1641">
        <f t="shared" si="207"/>
        <v>29.439622472234277</v>
      </c>
      <c r="AA1641">
        <f t="shared" si="207"/>
        <v>27.958570115345722</v>
      </c>
      <c r="AB1641">
        <f t="shared" si="207"/>
        <v>25.987666947857146</v>
      </c>
      <c r="AC1641">
        <f t="shared" si="207"/>
        <v>19.508548964030012</v>
      </c>
      <c r="AD1641">
        <f t="shared" si="207"/>
        <v>21.238912819112706</v>
      </c>
    </row>
    <row r="1642" spans="1:30">
      <c r="A1642" t="s">
        <v>2698</v>
      </c>
      <c r="F1642">
        <v>30.725559611539975</v>
      </c>
      <c r="G1642">
        <v>38.540272783838482</v>
      </c>
      <c r="H1642">
        <v>38.989387664624822</v>
      </c>
      <c r="I1642">
        <v>60.149281924531827</v>
      </c>
      <c r="J1642">
        <v>46.777661665991985</v>
      </c>
      <c r="K1642">
        <v>47.867119657622752</v>
      </c>
      <c r="L1642">
        <v>49.587314343081495</v>
      </c>
      <c r="M1642">
        <v>54.28435383334471</v>
      </c>
      <c r="N1642">
        <v>54.544195734677338</v>
      </c>
      <c r="O1642">
        <v>57.279266081541955</v>
      </c>
      <c r="P1642">
        <v>48.273225546970806</v>
      </c>
      <c r="Q1642">
        <v>63.76687448564973</v>
      </c>
      <c r="S1642">
        <f t="shared" si="208"/>
        <v>3.8078305444854998</v>
      </c>
      <c r="T1642">
        <f t="shared" si="207"/>
        <v>4.6200653210033611</v>
      </c>
      <c r="U1642">
        <f t="shared" si="207"/>
        <v>4.4883329225207458</v>
      </c>
      <c r="V1642">
        <f t="shared" si="207"/>
        <v>5.4157498127120762</v>
      </c>
      <c r="W1642">
        <f t="shared" si="207"/>
        <v>4.0646746189990592</v>
      </c>
      <c r="X1642">
        <f t="shared" si="207"/>
        <v>4.0576160080610846</v>
      </c>
      <c r="Y1642">
        <f t="shared" si="207"/>
        <v>3.9970447637323057</v>
      </c>
      <c r="Z1642">
        <f t="shared" si="207"/>
        <v>4.2027826562177752</v>
      </c>
      <c r="AA1642">
        <f t="shared" si="207"/>
        <v>4.0506543003572411</v>
      </c>
      <c r="AB1642">
        <f t="shared" si="207"/>
        <v>4.0644126367471092</v>
      </c>
      <c r="AC1642">
        <f t="shared" si="207"/>
        <v>4.8201996773998745</v>
      </c>
      <c r="AD1642">
        <f t="shared" si="207"/>
        <v>5.7430448735138526</v>
      </c>
    </row>
    <row r="1643" spans="1:30">
      <c r="A1643" t="s">
        <v>2699</v>
      </c>
      <c r="F1643">
        <v>42.794572439365623</v>
      </c>
      <c r="G1643">
        <v>46.343321110145702</v>
      </c>
      <c r="H1643">
        <v>49.955735082856073</v>
      </c>
      <c r="I1643">
        <v>50.691653733630488</v>
      </c>
      <c r="J1643">
        <v>57.526365669374883</v>
      </c>
      <c r="K1643">
        <v>69.242238082065569</v>
      </c>
      <c r="L1643">
        <v>74.554742725334464</v>
      </c>
      <c r="M1643">
        <v>74.395027986366202</v>
      </c>
      <c r="N1643">
        <v>75.649190770213039</v>
      </c>
      <c r="O1643">
        <v>107.07736795613012</v>
      </c>
      <c r="P1643">
        <v>80.072085512648641</v>
      </c>
      <c r="Q1643">
        <v>76.964103109962309</v>
      </c>
      <c r="S1643">
        <f t="shared" si="208"/>
        <v>5.3035479949927726</v>
      </c>
      <c r="T1643">
        <f t="shared" si="207"/>
        <v>5.5554658868655409</v>
      </c>
      <c r="U1643">
        <f t="shared" si="207"/>
        <v>5.7507435707830092</v>
      </c>
      <c r="V1643">
        <f t="shared" si="207"/>
        <v>4.5641993624865966</v>
      </c>
      <c r="W1643">
        <f t="shared" si="207"/>
        <v>4.9986671015999429</v>
      </c>
      <c r="X1643">
        <f t="shared" si="207"/>
        <v>5.8695491954679166</v>
      </c>
      <c r="Y1643">
        <f t="shared" si="207"/>
        <v>6.0095741818145996</v>
      </c>
      <c r="Z1643">
        <f t="shared" si="207"/>
        <v>5.7597836439176247</v>
      </c>
      <c r="AA1643">
        <f t="shared" si="207"/>
        <v>5.6179895181237747</v>
      </c>
      <c r="AB1643">
        <f t="shared" si="207"/>
        <v>7.5979780678572455</v>
      </c>
      <c r="AC1643">
        <f t="shared" si="207"/>
        <v>7.9953936448943956</v>
      </c>
      <c r="AD1643">
        <f t="shared" si="207"/>
        <v>6.9316287080956327</v>
      </c>
    </row>
    <row r="1644" spans="1:30">
      <c r="A1644" t="s">
        <v>2700</v>
      </c>
      <c r="F1644">
        <v>184.74283544843428</v>
      </c>
      <c r="G1644">
        <v>191.3506687835187</v>
      </c>
      <c r="H1644">
        <v>207.98846114998469</v>
      </c>
      <c r="I1644">
        <v>266.5359018948115</v>
      </c>
      <c r="J1644">
        <v>225.99533544224101</v>
      </c>
      <c r="K1644">
        <v>248.51323090090196</v>
      </c>
      <c r="L1644">
        <v>252.69765742099972</v>
      </c>
      <c r="M1644">
        <v>259.68915059397233</v>
      </c>
      <c r="N1644">
        <v>285.39871107319271</v>
      </c>
      <c r="O1644">
        <v>298.74407296301189</v>
      </c>
      <c r="P1644">
        <v>223.01554175639012</v>
      </c>
      <c r="Q1644">
        <v>265.4710357792041</v>
      </c>
      <c r="S1644">
        <f t="shared" si="208"/>
        <v>22.895251399463394</v>
      </c>
      <c r="T1644">
        <f t="shared" si="207"/>
        <v>22.938410269069362</v>
      </c>
      <c r="U1644">
        <f t="shared" si="207"/>
        <v>23.942962780379595</v>
      </c>
      <c r="V1644">
        <f t="shared" si="207"/>
        <v>23.998487007359319</v>
      </c>
      <c r="W1644">
        <f t="shared" si="207"/>
        <v>19.637525076463767</v>
      </c>
      <c r="X1644">
        <f t="shared" si="207"/>
        <v>21.066052671040531</v>
      </c>
      <c r="Y1644">
        <f t="shared" si="207"/>
        <v>20.368996824748383</v>
      </c>
      <c r="Z1644">
        <f t="shared" si="207"/>
        <v>20.105554935312853</v>
      </c>
      <c r="AA1644">
        <f t="shared" si="207"/>
        <v>21.194766936311499</v>
      </c>
      <c r="AB1644">
        <f t="shared" si="207"/>
        <v>21.198232246475026</v>
      </c>
      <c r="AC1644">
        <f t="shared" si="207"/>
        <v>22.268647480026658</v>
      </c>
      <c r="AD1644">
        <f t="shared" si="207"/>
        <v>23.909154767202423</v>
      </c>
    </row>
    <row r="1645" spans="1:30">
      <c r="A1645" t="s">
        <v>2701</v>
      </c>
      <c r="F1645">
        <v>84.230161021905332</v>
      </c>
      <c r="G1645">
        <v>98.524553469881397</v>
      </c>
      <c r="H1645">
        <v>102.15001879911709</v>
      </c>
      <c r="I1645">
        <v>134.26435370354122</v>
      </c>
      <c r="J1645">
        <v>202.23535859580807</v>
      </c>
      <c r="K1645">
        <v>200.25982036006209</v>
      </c>
      <c r="L1645">
        <v>215.1926618785549</v>
      </c>
      <c r="M1645">
        <v>224.4071616737719</v>
      </c>
      <c r="N1645">
        <v>242.7098698022107</v>
      </c>
      <c r="O1645">
        <v>253.6511287363781</v>
      </c>
      <c r="P1645">
        <v>216.87724174504817</v>
      </c>
      <c r="Q1645">
        <v>219.37352930525788</v>
      </c>
      <c r="S1645">
        <f t="shared" si="208"/>
        <v>10.438676592425059</v>
      </c>
      <c r="T1645">
        <f t="shared" si="207"/>
        <v>11.810758976890796</v>
      </c>
      <c r="U1645">
        <f t="shared" si="207"/>
        <v>11.759181661326103</v>
      </c>
      <c r="V1645">
        <f t="shared" si="207"/>
        <v>12.088958091572778</v>
      </c>
      <c r="W1645">
        <f t="shared" si="207"/>
        <v>17.572937591837238</v>
      </c>
      <c r="X1645">
        <f t="shared" si="207"/>
        <v>16.975691428197802</v>
      </c>
      <c r="Y1645">
        <f t="shared" si="207"/>
        <v>17.345861814661916</v>
      </c>
      <c r="Z1645">
        <f t="shared" si="207"/>
        <v>17.37396616912951</v>
      </c>
      <c r="AA1645">
        <f t="shared" si="207"/>
        <v>18.024535234432435</v>
      </c>
      <c r="AB1645">
        <f t="shared" si="207"/>
        <v>17.998534609254023</v>
      </c>
      <c r="AC1645">
        <f t="shared" si="207"/>
        <v>21.655723205768982</v>
      </c>
      <c r="AD1645">
        <f t="shared" si="207"/>
        <v>19.757468639061607</v>
      </c>
    </row>
    <row r="1646" spans="1:30">
      <c r="A1646" t="s">
        <v>2702</v>
      </c>
      <c r="F1646">
        <v>10.231009526553013</v>
      </c>
      <c r="G1646">
        <v>11.496828069332288</v>
      </c>
      <c r="H1646">
        <v>12.580023800473713</v>
      </c>
      <c r="I1646">
        <v>14.628562870736323</v>
      </c>
      <c r="J1646">
        <v>25.384374392789436</v>
      </c>
      <c r="K1646">
        <v>23.52075413168048</v>
      </c>
      <c r="L1646">
        <v>26.106155020566618</v>
      </c>
      <c r="M1646">
        <v>26.47511064714066</v>
      </c>
      <c r="N1646">
        <v>24.190559239100089</v>
      </c>
      <c r="O1646">
        <v>28.609029412790068</v>
      </c>
      <c r="P1646">
        <v>21.093535639948843</v>
      </c>
      <c r="Q1646">
        <v>23.278918206946027</v>
      </c>
      <c r="S1646">
        <f t="shared" si="208"/>
        <v>1.2679329870203171</v>
      </c>
      <c r="T1646">
        <f t="shared" si="207"/>
        <v>1.3781972162618914</v>
      </c>
      <c r="U1646">
        <f t="shared" si="207"/>
        <v>1.4481718839865254</v>
      </c>
      <c r="V1646">
        <f t="shared" si="207"/>
        <v>1.3171335399621018</v>
      </c>
      <c r="W1646">
        <f t="shared" si="207"/>
        <v>2.2057370684809929</v>
      </c>
      <c r="X1646">
        <f t="shared" si="207"/>
        <v>1.993815152635307</v>
      </c>
      <c r="Y1646">
        <f t="shared" si="207"/>
        <v>2.1043178403288216</v>
      </c>
      <c r="Z1646">
        <f t="shared" si="207"/>
        <v>2.0497459763608927</v>
      </c>
      <c r="AA1646">
        <f t="shared" si="207"/>
        <v>1.796480661050617</v>
      </c>
      <c r="AB1646">
        <f t="shared" si="207"/>
        <v>2.0300347512288419</v>
      </c>
      <c r="AC1646">
        <f t="shared" si="207"/>
        <v>2.1062411416442917</v>
      </c>
      <c r="AD1646">
        <f t="shared" si="207"/>
        <v>2.0965724437291664</v>
      </c>
    </row>
    <row r="1647" spans="1:30">
      <c r="A1647" t="s">
        <v>2703</v>
      </c>
      <c r="F1647">
        <v>806.90459442941153</v>
      </c>
      <c r="G1647">
        <v>834.19324416539882</v>
      </c>
      <c r="H1647">
        <v>868.68305755553286</v>
      </c>
      <c r="I1647">
        <v>1110.6362739162525</v>
      </c>
      <c r="J1647">
        <v>1150.8341023742548</v>
      </c>
      <c r="K1647">
        <v>1179.6857948738195</v>
      </c>
      <c r="L1647">
        <v>1240.5994246804114</v>
      </c>
      <c r="M1647">
        <v>1291.628862916195</v>
      </c>
      <c r="N1647">
        <v>1346.5527218619197</v>
      </c>
      <c r="O1647">
        <v>1409.2876683747481</v>
      </c>
      <c r="P1647">
        <v>1001.4777141558269</v>
      </c>
      <c r="Q1647">
        <v>1110.3321650808257</v>
      </c>
      <c r="S1647">
        <f t="shared" si="208"/>
        <v>100</v>
      </c>
      <c r="T1647">
        <f t="shared" si="207"/>
        <v>100</v>
      </c>
      <c r="U1647">
        <f t="shared" si="207"/>
        <v>100</v>
      </c>
      <c r="V1647">
        <f t="shared" si="207"/>
        <v>100</v>
      </c>
      <c r="W1647">
        <f t="shared" si="207"/>
        <v>100</v>
      </c>
      <c r="X1647">
        <f t="shared" si="207"/>
        <v>100</v>
      </c>
      <c r="Y1647">
        <f t="shared" si="207"/>
        <v>100</v>
      </c>
      <c r="Z1647">
        <f t="shared" si="207"/>
        <v>100</v>
      </c>
      <c r="AA1647">
        <f t="shared" si="207"/>
        <v>100</v>
      </c>
      <c r="AB1647">
        <f t="shared" si="207"/>
        <v>100</v>
      </c>
      <c r="AC1647">
        <f t="shared" si="207"/>
        <v>100</v>
      </c>
      <c r="AD1647">
        <f t="shared" si="207"/>
        <v>100</v>
      </c>
    </row>
    <row r="1648" spans="1:30">
      <c r="A1648" t="s">
        <v>2704</v>
      </c>
      <c r="F1648">
        <v>162.83402303096423</v>
      </c>
      <c r="G1648">
        <v>184.37097999864093</v>
      </c>
      <c r="H1648">
        <v>191.54630292231977</v>
      </c>
      <c r="I1648">
        <v>217.5207543727245</v>
      </c>
      <c r="J1648">
        <v>236.76096952241241</v>
      </c>
      <c r="K1648">
        <v>236.31181182215602</v>
      </c>
      <c r="L1648">
        <v>249.57310033816418</v>
      </c>
      <c r="M1648">
        <v>281.80015744836021</v>
      </c>
      <c r="N1648">
        <v>288.12917620543544</v>
      </c>
      <c r="O1648">
        <v>274.8493505751436</v>
      </c>
      <c r="P1648">
        <v>199.82467830416127</v>
      </c>
      <c r="Q1648">
        <v>208.59563916950816</v>
      </c>
    </row>
    <row r="1649" spans="1:30">
      <c r="A1649" t="s">
        <v>2705</v>
      </c>
      <c r="F1649">
        <v>969.73853461426881</v>
      </c>
      <c r="G1649">
        <v>1018.56341640863</v>
      </c>
      <c r="H1649">
        <v>1060.2281191126428</v>
      </c>
      <c r="I1649">
        <v>1328.1554525324066</v>
      </c>
      <c r="J1649">
        <v>1387.5950718966674</v>
      </c>
      <c r="K1649">
        <v>1415.9976066959755</v>
      </c>
      <c r="L1649">
        <v>1490.1725250185757</v>
      </c>
      <c r="M1649">
        <v>1573.4290203645551</v>
      </c>
      <c r="N1649">
        <v>1634.6818980673552</v>
      </c>
      <c r="O1649">
        <v>1684.1370189498916</v>
      </c>
      <c r="P1649">
        <v>1201.3023924599881</v>
      </c>
      <c r="Q1649">
        <v>1318.927804250334</v>
      </c>
    </row>
    <row r="1652" spans="1:30">
      <c r="A1652" s="8" t="s">
        <v>2717</v>
      </c>
    </row>
    <row r="1653" spans="1:30">
      <c r="A1653" s="8" t="s">
        <v>421</v>
      </c>
    </row>
    <row r="1654" spans="1:30">
      <c r="F1654">
        <v>2010</v>
      </c>
      <c r="G1654">
        <v>2011</v>
      </c>
      <c r="H1654">
        <v>2012</v>
      </c>
      <c r="I1654">
        <v>2013</v>
      </c>
      <c r="J1654">
        <v>2014</v>
      </c>
      <c r="K1654">
        <v>2015</v>
      </c>
      <c r="L1654">
        <v>2016</v>
      </c>
      <c r="M1654">
        <v>2017</v>
      </c>
      <c r="N1654">
        <v>2018</v>
      </c>
      <c r="O1654">
        <v>2019</v>
      </c>
      <c r="P1654">
        <v>2020</v>
      </c>
      <c r="Q1654">
        <v>2021</v>
      </c>
      <c r="S1654" s="394">
        <v>2010</v>
      </c>
      <c r="T1654" s="394">
        <v>2011</v>
      </c>
      <c r="U1654" s="394">
        <v>2012</v>
      </c>
      <c r="V1654" s="394">
        <v>2013</v>
      </c>
      <c r="W1654" s="394">
        <v>2014</v>
      </c>
      <c r="X1654" s="394">
        <v>2015</v>
      </c>
      <c r="Y1654" s="394">
        <v>2016</v>
      </c>
      <c r="Z1654" s="394">
        <v>2017</v>
      </c>
      <c r="AA1654" s="394">
        <v>2018</v>
      </c>
      <c r="AB1654" s="394">
        <v>2019</v>
      </c>
      <c r="AC1654" s="394">
        <v>2020</v>
      </c>
      <c r="AD1654" s="394">
        <v>2021</v>
      </c>
    </row>
    <row r="1655" spans="1:30">
      <c r="A1655" t="s">
        <v>2691</v>
      </c>
      <c r="F1655">
        <v>8795.9674618737008</v>
      </c>
      <c r="G1655">
        <v>9375.4786034025728</v>
      </c>
      <c r="H1655">
        <v>8575.6605622720217</v>
      </c>
      <c r="I1655">
        <v>7717.5914227112689</v>
      </c>
      <c r="J1655">
        <v>8091.3167688136818</v>
      </c>
      <c r="K1655">
        <v>7732.4441328327894</v>
      </c>
      <c r="L1655">
        <v>7809.779376940347</v>
      </c>
      <c r="M1655">
        <v>9506.8524830852457</v>
      </c>
      <c r="N1655">
        <v>9149.4911033760054</v>
      </c>
      <c r="O1655">
        <v>7619.2088853357363</v>
      </c>
      <c r="P1655">
        <v>8507.0741330321944</v>
      </c>
      <c r="Q1655">
        <v>10327.936296663898</v>
      </c>
      <c r="S1655">
        <f>(F1655/F$1666)*100</f>
        <v>2.2989068086863367</v>
      </c>
      <c r="T1655">
        <f t="shared" ref="T1655:AD1666" si="209">(G1655/G$1666)*100</f>
        <v>2.2404823647304664</v>
      </c>
      <c r="U1655">
        <f t="shared" si="209"/>
        <v>2.1781966889596194</v>
      </c>
      <c r="V1655">
        <f t="shared" si="209"/>
        <v>2.1283547755130319</v>
      </c>
      <c r="W1655">
        <f t="shared" si="209"/>
        <v>2.3503786442762227</v>
      </c>
      <c r="X1655">
        <f t="shared" si="209"/>
        <v>2.4803004473324184</v>
      </c>
      <c r="Y1655">
        <f t="shared" si="209"/>
        <v>2.6791507354148565</v>
      </c>
      <c r="Z1655">
        <f t="shared" si="209"/>
        <v>2.757565859632825</v>
      </c>
      <c r="AA1655">
        <f t="shared" si="209"/>
        <v>2.5162350728178717</v>
      </c>
      <c r="AB1655">
        <f t="shared" si="209"/>
        <v>2.1833393254739182</v>
      </c>
      <c r="AC1655">
        <f t="shared" si="209"/>
        <v>2.7849236554180963</v>
      </c>
      <c r="AD1655">
        <f t="shared" si="209"/>
        <v>2.7421086428093364</v>
      </c>
    </row>
    <row r="1656" spans="1:30">
      <c r="A1656" t="s">
        <v>2693</v>
      </c>
      <c r="F1656">
        <v>26200.34726854353</v>
      </c>
      <c r="G1656">
        <v>29841.250477622241</v>
      </c>
      <c r="H1656">
        <v>26638.552787908844</v>
      </c>
      <c r="I1656">
        <v>24670.052438720952</v>
      </c>
      <c r="J1656">
        <v>22025.572891300049</v>
      </c>
      <c r="K1656">
        <v>17841.628372411727</v>
      </c>
      <c r="L1656">
        <v>17102.746757924109</v>
      </c>
      <c r="M1656">
        <v>20141.72479926435</v>
      </c>
      <c r="N1656">
        <v>21709.50625783244</v>
      </c>
      <c r="O1656">
        <v>21746.58291356367</v>
      </c>
      <c r="P1656">
        <v>21365.800712422628</v>
      </c>
      <c r="Q1656">
        <v>32100.736039471129</v>
      </c>
      <c r="S1656">
        <f t="shared" ref="S1656:S1666" si="210">(F1656/F$1666)*100</f>
        <v>6.8477011751895054</v>
      </c>
      <c r="T1656">
        <f t="shared" si="209"/>
        <v>7.1312407893878271</v>
      </c>
      <c r="U1656">
        <f t="shared" si="209"/>
        <v>6.7661268843325448</v>
      </c>
      <c r="V1656">
        <f t="shared" si="209"/>
        <v>6.803498791811208</v>
      </c>
      <c r="W1656">
        <f t="shared" si="209"/>
        <v>6.3980236629953406</v>
      </c>
      <c r="X1656">
        <f t="shared" si="209"/>
        <v>5.7229768586791696</v>
      </c>
      <c r="Y1656">
        <f t="shared" si="209"/>
        <v>5.8671102399383983</v>
      </c>
      <c r="Z1656">
        <f t="shared" si="209"/>
        <v>5.8423261283787351</v>
      </c>
      <c r="AA1656">
        <f t="shared" si="209"/>
        <v>5.9704108613604649</v>
      </c>
      <c r="AB1656">
        <f t="shared" si="209"/>
        <v>6.2316403690211395</v>
      </c>
      <c r="AC1656">
        <f t="shared" si="209"/>
        <v>6.9944287413616468</v>
      </c>
      <c r="AD1656">
        <f t="shared" si="209"/>
        <v>8.5228745807435029</v>
      </c>
    </row>
    <row r="1657" spans="1:30">
      <c r="A1657" t="s">
        <v>2694</v>
      </c>
      <c r="F1657">
        <v>57837.120125121037</v>
      </c>
      <c r="G1657">
        <v>58997.826482625853</v>
      </c>
      <c r="H1657">
        <v>54153.868041119735</v>
      </c>
      <c r="I1657">
        <v>49532.532349814137</v>
      </c>
      <c r="J1657">
        <v>47505.801863185508</v>
      </c>
      <c r="K1657">
        <v>43328.219595097471</v>
      </c>
      <c r="L1657">
        <v>40384.00737769447</v>
      </c>
      <c r="M1657">
        <v>47700.898531781044</v>
      </c>
      <c r="N1657">
        <v>50437.103690711047</v>
      </c>
      <c r="O1657">
        <v>48147.052555185255</v>
      </c>
      <c r="P1657">
        <v>39360.263828904164</v>
      </c>
      <c r="Q1657">
        <v>49326.057245060314</v>
      </c>
      <c r="S1657">
        <f t="shared" si="210"/>
        <v>15.116262062902965</v>
      </c>
      <c r="T1657">
        <f t="shared" si="209"/>
        <v>14.098863149640051</v>
      </c>
      <c r="U1657">
        <f t="shared" si="209"/>
        <v>13.754949278247972</v>
      </c>
      <c r="V1657">
        <f t="shared" si="209"/>
        <v>13.660065167448906</v>
      </c>
      <c r="W1657">
        <f t="shared" si="209"/>
        <v>13.799561353079923</v>
      </c>
      <c r="X1657">
        <f t="shared" si="209"/>
        <v>13.89819319709289</v>
      </c>
      <c r="Y1657">
        <f t="shared" si="209"/>
        <v>13.85376434376778</v>
      </c>
      <c r="Z1657">
        <f t="shared" si="209"/>
        <v>13.836163914301213</v>
      </c>
      <c r="AA1657">
        <f t="shared" si="209"/>
        <v>13.870892691626382</v>
      </c>
      <c r="AB1657">
        <f t="shared" si="209"/>
        <v>13.796885586339105</v>
      </c>
      <c r="AC1657">
        <f t="shared" si="209"/>
        <v>12.885197437622661</v>
      </c>
      <c r="AD1657">
        <f t="shared" si="209"/>
        <v>13.096266669564805</v>
      </c>
    </row>
    <row r="1658" spans="1:30">
      <c r="A1658" t="s">
        <v>2695</v>
      </c>
      <c r="F1658">
        <v>7614.3880840170896</v>
      </c>
      <c r="G1658">
        <v>9791.0493493860267</v>
      </c>
      <c r="H1658">
        <v>10553.507009289628</v>
      </c>
      <c r="I1658">
        <v>9894.5748978945358</v>
      </c>
      <c r="J1658">
        <v>9591.4942387201627</v>
      </c>
      <c r="K1658">
        <v>8930.2257333720063</v>
      </c>
      <c r="L1658">
        <v>8545.0527787471765</v>
      </c>
      <c r="M1658">
        <v>10174.528235981194</v>
      </c>
      <c r="N1658">
        <v>10815.186942842327</v>
      </c>
      <c r="O1658">
        <v>10454.441856839378</v>
      </c>
      <c r="P1658">
        <v>9544.4718919158786</v>
      </c>
      <c r="Q1658">
        <v>11601.546696467451</v>
      </c>
      <c r="S1658">
        <f t="shared" si="210"/>
        <v>1.9900901960133179</v>
      </c>
      <c r="T1658">
        <f t="shared" si="209"/>
        <v>2.3397923804704526</v>
      </c>
      <c r="U1658">
        <f t="shared" si="209"/>
        <v>2.6805648215227977</v>
      </c>
      <c r="V1658">
        <f t="shared" si="209"/>
        <v>2.7287225485444142</v>
      </c>
      <c r="W1658">
        <f t="shared" si="209"/>
        <v>2.786152596605306</v>
      </c>
      <c r="X1658">
        <f t="shared" si="209"/>
        <v>2.8645073279239477</v>
      </c>
      <c r="Y1658">
        <f t="shared" si="209"/>
        <v>2.9313868332741926</v>
      </c>
      <c r="Z1658">
        <f t="shared" si="209"/>
        <v>2.9512324664058167</v>
      </c>
      <c r="AA1658">
        <f t="shared" si="209"/>
        <v>2.9743241888743324</v>
      </c>
      <c r="AB1658">
        <f t="shared" si="209"/>
        <v>2.9957958070750785</v>
      </c>
      <c r="AC1658">
        <f t="shared" si="209"/>
        <v>3.1245320229501106</v>
      </c>
      <c r="AD1658">
        <f t="shared" si="209"/>
        <v>3.0802573285251142</v>
      </c>
    </row>
    <row r="1659" spans="1:30">
      <c r="A1659" t="s">
        <v>2696</v>
      </c>
      <c r="F1659">
        <v>13941.539806294666</v>
      </c>
      <c r="G1659">
        <v>15310.333456688812</v>
      </c>
      <c r="H1659">
        <v>14807.454775221664</v>
      </c>
      <c r="I1659">
        <v>14239.703974936776</v>
      </c>
      <c r="J1659">
        <v>13391.241411486973</v>
      </c>
      <c r="K1659">
        <v>12044.295429670869</v>
      </c>
      <c r="L1659">
        <v>10903.592281731551</v>
      </c>
      <c r="M1659">
        <v>11990.948565122679</v>
      </c>
      <c r="N1659">
        <v>12331.413444283202</v>
      </c>
      <c r="O1659">
        <v>11440.267595945534</v>
      </c>
      <c r="P1659">
        <v>8274.3408504497584</v>
      </c>
      <c r="Q1659">
        <v>9530.0477360845325</v>
      </c>
      <c r="S1659">
        <f t="shared" si="210"/>
        <v>3.6437493570985886</v>
      </c>
      <c r="T1659">
        <f t="shared" si="209"/>
        <v>3.6587499752177948</v>
      </c>
      <c r="U1659">
        <f t="shared" si="209"/>
        <v>3.7610570904828262</v>
      </c>
      <c r="V1659">
        <f t="shared" si="209"/>
        <v>3.9270207888643811</v>
      </c>
      <c r="W1659">
        <f t="shared" si="209"/>
        <v>3.8899092364321111</v>
      </c>
      <c r="X1659">
        <f t="shared" si="209"/>
        <v>3.8633931042799885</v>
      </c>
      <c r="Y1659">
        <f t="shared" si="209"/>
        <v>3.7404855976494211</v>
      </c>
      <c r="Z1659">
        <f t="shared" si="209"/>
        <v>3.4781049192281879</v>
      </c>
      <c r="AA1659">
        <f t="shared" si="209"/>
        <v>3.3913071946126214</v>
      </c>
      <c r="AB1659">
        <f t="shared" si="209"/>
        <v>3.2782912914025193</v>
      </c>
      <c r="AC1659">
        <f t="shared" si="209"/>
        <v>2.7087347784985631</v>
      </c>
      <c r="AD1659">
        <f t="shared" si="209"/>
        <v>2.5302660195477942</v>
      </c>
    </row>
    <row r="1660" spans="1:30">
      <c r="A1660" t="s">
        <v>2697</v>
      </c>
      <c r="F1660">
        <v>69965.562080818811</v>
      </c>
      <c r="G1660">
        <v>78579.854993272005</v>
      </c>
      <c r="H1660">
        <v>76631.975480104593</v>
      </c>
      <c r="I1660">
        <v>71674.342769182447</v>
      </c>
      <c r="J1660">
        <v>68963.609396011816</v>
      </c>
      <c r="K1660">
        <v>62501.741590015779</v>
      </c>
      <c r="L1660">
        <v>57852.199567110816</v>
      </c>
      <c r="M1660">
        <v>68227.051378319433</v>
      </c>
      <c r="N1660">
        <v>72050.233560085733</v>
      </c>
      <c r="O1660">
        <v>68404.868833822838</v>
      </c>
      <c r="P1660">
        <v>55380.967833826042</v>
      </c>
      <c r="Q1660">
        <v>69483.573002218938</v>
      </c>
      <c r="S1660">
        <f t="shared" si="210"/>
        <v>18.286141659612074</v>
      </c>
      <c r="T1660">
        <f t="shared" si="209"/>
        <v>18.77843113754302</v>
      </c>
      <c r="U1660">
        <f t="shared" si="209"/>
        <v>19.464333277549308</v>
      </c>
      <c r="V1660">
        <f t="shared" si="209"/>
        <v>19.766326222664375</v>
      </c>
      <c r="W1660">
        <f t="shared" si="209"/>
        <v>20.032659626099196</v>
      </c>
      <c r="X1660">
        <f t="shared" si="209"/>
        <v>20.048395431209983</v>
      </c>
      <c r="Y1660">
        <f t="shared" si="209"/>
        <v>19.846240916003264</v>
      </c>
      <c r="Z1660">
        <f t="shared" si="209"/>
        <v>19.789997574803152</v>
      </c>
      <c r="AA1660">
        <f t="shared" si="209"/>
        <v>19.814798729266165</v>
      </c>
      <c r="AB1660">
        <f t="shared" si="209"/>
        <v>19.601909125528525</v>
      </c>
      <c r="AC1660">
        <f t="shared" si="209"/>
        <v>18.129825245262985</v>
      </c>
      <c r="AD1660">
        <f t="shared" si="209"/>
        <v>18.448168209964948</v>
      </c>
    </row>
    <row r="1661" spans="1:30">
      <c r="A1661" t="s">
        <v>2698</v>
      </c>
      <c r="F1661">
        <v>14863.967607831675</v>
      </c>
      <c r="G1661">
        <v>14880.404664956421</v>
      </c>
      <c r="H1661">
        <v>13321.490145478561</v>
      </c>
      <c r="I1661">
        <v>12217.476191824475</v>
      </c>
      <c r="J1661">
        <v>10756.875445810112</v>
      </c>
      <c r="K1661">
        <v>9206.267957836928</v>
      </c>
      <c r="L1661">
        <v>8107.0316146017212</v>
      </c>
      <c r="M1661">
        <v>9062.6401674642111</v>
      </c>
      <c r="N1661">
        <v>9149.6892292721568</v>
      </c>
      <c r="O1661">
        <v>8782.3683660278602</v>
      </c>
      <c r="P1661">
        <v>6833.3529600568809</v>
      </c>
      <c r="Q1661">
        <v>8178.9712974061322</v>
      </c>
      <c r="S1661">
        <f t="shared" si="210"/>
        <v>3.8848343273041603</v>
      </c>
      <c r="T1661">
        <f t="shared" si="209"/>
        <v>3.5560087801585136</v>
      </c>
      <c r="U1661">
        <f t="shared" si="209"/>
        <v>3.3836257296081604</v>
      </c>
      <c r="V1661">
        <f t="shared" si="209"/>
        <v>3.3693314887161034</v>
      </c>
      <c r="W1661">
        <f t="shared" si="209"/>
        <v>3.1246743947064894</v>
      </c>
      <c r="X1661">
        <f t="shared" si="209"/>
        <v>2.9530521193328902</v>
      </c>
      <c r="Y1661">
        <f t="shared" si="209"/>
        <v>2.7811233408748306</v>
      </c>
      <c r="Z1661">
        <f t="shared" si="209"/>
        <v>2.6287172508882959</v>
      </c>
      <c r="AA1661">
        <f t="shared" si="209"/>
        <v>2.5162895601465216</v>
      </c>
      <c r="AB1661">
        <f t="shared" si="209"/>
        <v>2.5166510740047539</v>
      </c>
      <c r="AC1661">
        <f t="shared" si="209"/>
        <v>2.2370048746125883</v>
      </c>
      <c r="AD1661">
        <f t="shared" si="209"/>
        <v>2.1715497888141853</v>
      </c>
    </row>
    <row r="1662" spans="1:30">
      <c r="A1662" t="s">
        <v>2699</v>
      </c>
      <c r="F1662">
        <v>27321.745157151887</v>
      </c>
      <c r="G1662">
        <v>30469.894259301353</v>
      </c>
      <c r="H1662">
        <v>27592.215838755259</v>
      </c>
      <c r="I1662">
        <v>25764.698064416421</v>
      </c>
      <c r="J1662">
        <v>24065.690791008728</v>
      </c>
      <c r="K1662">
        <v>22513.857711467761</v>
      </c>
      <c r="L1662">
        <v>21338.556887006718</v>
      </c>
      <c r="M1662">
        <v>24937.409554825772</v>
      </c>
      <c r="N1662">
        <v>26544.961814845043</v>
      </c>
      <c r="O1662">
        <v>25586.905074523853</v>
      </c>
      <c r="P1662">
        <v>22879.516390686858</v>
      </c>
      <c r="Q1662">
        <v>27352.820477098812</v>
      </c>
      <c r="S1662">
        <f t="shared" si="210"/>
        <v>7.1407888034171654</v>
      </c>
      <c r="T1662">
        <f t="shared" si="209"/>
        <v>7.2814694194268688</v>
      </c>
      <c r="U1662">
        <f t="shared" si="209"/>
        <v>7.0083549534885892</v>
      </c>
      <c r="V1662">
        <f t="shared" si="209"/>
        <v>7.1053797955253071</v>
      </c>
      <c r="W1662">
        <f t="shared" si="209"/>
        <v>6.9906403754892166</v>
      </c>
      <c r="X1662">
        <f t="shared" si="209"/>
        <v>7.2216663183927121</v>
      </c>
      <c r="Y1662">
        <f t="shared" si="209"/>
        <v>7.3202081156501366</v>
      </c>
      <c r="Z1662">
        <f t="shared" si="209"/>
        <v>7.2333665993471099</v>
      </c>
      <c r="AA1662">
        <f t="shared" si="209"/>
        <v>7.3002272115963507</v>
      </c>
      <c r="AB1662">
        <f t="shared" si="209"/>
        <v>7.332112415751733</v>
      </c>
      <c r="AC1662">
        <f t="shared" si="209"/>
        <v>7.4899672231066887</v>
      </c>
      <c r="AD1662">
        <f t="shared" si="209"/>
        <v>7.2622838949628843</v>
      </c>
    </row>
    <row r="1663" spans="1:30">
      <c r="A1663" t="s">
        <v>2700</v>
      </c>
      <c r="F1663">
        <v>66182.592500218976</v>
      </c>
      <c r="G1663">
        <v>70422.522343599194</v>
      </c>
      <c r="H1663">
        <v>65233.156155101751</v>
      </c>
      <c r="I1663">
        <v>58347.743122090054</v>
      </c>
      <c r="J1663">
        <v>55230.934588271186</v>
      </c>
      <c r="K1663">
        <v>49664.423771458816</v>
      </c>
      <c r="L1663">
        <v>46105.596429833844</v>
      </c>
      <c r="M1663">
        <v>55253.905521465</v>
      </c>
      <c r="N1663">
        <v>59377.654025064912</v>
      </c>
      <c r="O1663">
        <v>57899.339377409822</v>
      </c>
      <c r="P1663">
        <v>51772.923705976609</v>
      </c>
      <c r="Q1663">
        <v>61895.341821147551</v>
      </c>
      <c r="S1663">
        <f t="shared" si="210"/>
        <v>17.297427846880247</v>
      </c>
      <c r="T1663">
        <f t="shared" si="209"/>
        <v>16.829052261226341</v>
      </c>
      <c r="U1663">
        <f t="shared" si="209"/>
        <v>16.569061207080139</v>
      </c>
      <c r="V1663">
        <f t="shared" si="209"/>
        <v>16.091121039247845</v>
      </c>
      <c r="W1663">
        <f t="shared" si="209"/>
        <v>16.043570270296357</v>
      </c>
      <c r="X1663">
        <f t="shared" si="209"/>
        <v>15.930628192166191</v>
      </c>
      <c r="Y1663">
        <f t="shared" si="209"/>
        <v>15.816559805319763</v>
      </c>
      <c r="Z1663">
        <f t="shared" si="209"/>
        <v>16.026995659021974</v>
      </c>
      <c r="AA1663">
        <f t="shared" si="209"/>
        <v>16.329666197979531</v>
      </c>
      <c r="AB1663">
        <f t="shared" si="209"/>
        <v>16.591473797884866</v>
      </c>
      <c r="AC1663">
        <f t="shared" si="209"/>
        <v>16.948675617986993</v>
      </c>
      <c r="AD1663">
        <f t="shared" si="209"/>
        <v>16.433462298971634</v>
      </c>
    </row>
    <row r="1664" spans="1:30">
      <c r="A1664" t="s">
        <v>2701</v>
      </c>
      <c r="F1664">
        <v>85637.620597989517</v>
      </c>
      <c r="G1664">
        <v>96168.107421658613</v>
      </c>
      <c r="H1664">
        <v>91829.796337781314</v>
      </c>
      <c r="I1664">
        <v>84656.107040173563</v>
      </c>
      <c r="J1664">
        <v>80917.78034049549</v>
      </c>
      <c r="K1664">
        <v>74566.48641782011</v>
      </c>
      <c r="L1664">
        <v>70038.675813760638</v>
      </c>
      <c r="M1664">
        <v>83611.260306069904</v>
      </c>
      <c r="N1664">
        <v>87574.077764991103</v>
      </c>
      <c r="O1664">
        <v>84571.52110526475</v>
      </c>
      <c r="P1664">
        <v>77828.811145385102</v>
      </c>
      <c r="Q1664">
        <v>92585.561564719072</v>
      </c>
      <c r="S1664">
        <f t="shared" si="210"/>
        <v>22.382177961181078</v>
      </c>
      <c r="T1664">
        <f t="shared" si="209"/>
        <v>22.98154129961268</v>
      </c>
      <c r="U1664">
        <f t="shared" si="209"/>
        <v>23.324542392778376</v>
      </c>
      <c r="V1664">
        <f t="shared" si="209"/>
        <v>23.346432821653231</v>
      </c>
      <c r="W1664">
        <f t="shared" si="209"/>
        <v>23.505126333401421</v>
      </c>
      <c r="X1664">
        <f t="shared" si="209"/>
        <v>23.918347994629514</v>
      </c>
      <c r="Y1664">
        <f t="shared" si="209"/>
        <v>24.026820830300235</v>
      </c>
      <c r="Z1664">
        <f t="shared" si="209"/>
        <v>24.25235453175635</v>
      </c>
      <c r="AA1664">
        <f t="shared" si="209"/>
        <v>24.084068004683058</v>
      </c>
      <c r="AB1664">
        <f t="shared" si="209"/>
        <v>24.234580075584255</v>
      </c>
      <c r="AC1664">
        <f t="shared" si="209"/>
        <v>25.478477540267402</v>
      </c>
      <c r="AD1664">
        <f t="shared" si="209"/>
        <v>24.58183912772386</v>
      </c>
    </row>
    <row r="1665" spans="1:30">
      <c r="A1665" t="s">
        <v>2702</v>
      </c>
      <c r="F1665">
        <v>4254.3744527352792</v>
      </c>
      <c r="G1665">
        <v>4621.3185458317766</v>
      </c>
      <c r="H1665">
        <v>4366.9229032493131</v>
      </c>
      <c r="I1665">
        <v>3893.4943257806663</v>
      </c>
      <c r="J1665">
        <v>3715.5658229825781</v>
      </c>
      <c r="K1665">
        <v>3424.7429675944363</v>
      </c>
      <c r="L1665">
        <v>3314.8133771553157</v>
      </c>
      <c r="M1665">
        <v>4148.0090534497067</v>
      </c>
      <c r="N1665">
        <v>4478.9784942212082</v>
      </c>
      <c r="O1665">
        <v>4317.885017895499</v>
      </c>
      <c r="P1665">
        <v>3721.3218595519056</v>
      </c>
      <c r="Q1665">
        <v>4259.5340846681811</v>
      </c>
      <c r="S1665">
        <f t="shared" si="210"/>
        <v>1.1119198017145617</v>
      </c>
      <c r="T1665">
        <f t="shared" si="209"/>
        <v>1.1043684425859865</v>
      </c>
      <c r="U1665">
        <f t="shared" si="209"/>
        <v>1.1091876759496511</v>
      </c>
      <c r="V1665">
        <f t="shared" si="209"/>
        <v>1.0737465600112006</v>
      </c>
      <c r="W1665">
        <f t="shared" si="209"/>
        <v>1.0793035066183989</v>
      </c>
      <c r="X1665">
        <f t="shared" si="209"/>
        <v>1.098539008960302</v>
      </c>
      <c r="Y1665">
        <f t="shared" si="209"/>
        <v>1.137149241807129</v>
      </c>
      <c r="Z1665">
        <f t="shared" si="209"/>
        <v>1.2031750962363403</v>
      </c>
      <c r="AA1665">
        <f t="shared" si="209"/>
        <v>1.2317802870367167</v>
      </c>
      <c r="AB1665">
        <f t="shared" si="209"/>
        <v>1.2373211319340907</v>
      </c>
      <c r="AC1665">
        <f t="shared" si="209"/>
        <v>1.2182328629122503</v>
      </c>
      <c r="AD1665">
        <f t="shared" si="209"/>
        <v>1.1309234383719475</v>
      </c>
    </row>
    <row r="1666" spans="1:30">
      <c r="A1666" t="s">
        <v>2703</v>
      </c>
      <c r="F1666">
        <v>382615.22514259617</v>
      </c>
      <c r="G1666">
        <v>418458.04059834487</v>
      </c>
      <c r="H1666">
        <v>393704.60003628273</v>
      </c>
      <c r="I1666">
        <v>362608.31659754529</v>
      </c>
      <c r="J1666">
        <v>344255.88355808635</v>
      </c>
      <c r="K1666">
        <v>311754.33367957867</v>
      </c>
      <c r="L1666">
        <v>291502.05226250668</v>
      </c>
      <c r="M1666">
        <v>344755.22859682853</v>
      </c>
      <c r="N1666">
        <v>363618.29632752511</v>
      </c>
      <c r="O1666">
        <v>348970.44158181426</v>
      </c>
      <c r="P1666">
        <v>305468.84531220805</v>
      </c>
      <c r="Q1666">
        <v>376642.12626100599</v>
      </c>
      <c r="S1666">
        <f t="shared" si="210"/>
        <v>100</v>
      </c>
      <c r="T1666">
        <f t="shared" si="209"/>
        <v>100</v>
      </c>
      <c r="U1666">
        <f t="shared" si="209"/>
        <v>100</v>
      </c>
      <c r="V1666">
        <f t="shared" si="209"/>
        <v>100</v>
      </c>
      <c r="W1666">
        <f t="shared" si="209"/>
        <v>100</v>
      </c>
      <c r="X1666">
        <f t="shared" si="209"/>
        <v>100</v>
      </c>
      <c r="Y1666">
        <f t="shared" si="209"/>
        <v>100</v>
      </c>
      <c r="Z1666">
        <f t="shared" si="209"/>
        <v>100</v>
      </c>
      <c r="AA1666">
        <f t="shared" si="209"/>
        <v>100</v>
      </c>
      <c r="AB1666">
        <f t="shared" si="209"/>
        <v>100</v>
      </c>
      <c r="AC1666">
        <f t="shared" si="209"/>
        <v>100</v>
      </c>
      <c r="AD1666">
        <f t="shared" si="209"/>
        <v>100</v>
      </c>
    </row>
    <row r="1667" spans="1:30">
      <c r="A1667" t="s">
        <v>2704</v>
      </c>
      <c r="F1667">
        <v>34692.851875119501</v>
      </c>
      <c r="G1667">
        <v>40248.859108519115</v>
      </c>
      <c r="H1667">
        <v>40130.525752378177</v>
      </c>
      <c r="I1667">
        <v>37920.756201598546</v>
      </c>
      <c r="J1667">
        <v>36377.883154550895</v>
      </c>
      <c r="K1667">
        <v>34374.535119518325</v>
      </c>
      <c r="L1667">
        <v>31993.284804491297</v>
      </c>
      <c r="M1667">
        <v>36464.503149186618</v>
      </c>
      <c r="N1667">
        <v>40138.67186025621</v>
      </c>
      <c r="O1667">
        <v>39341.131386356406</v>
      </c>
      <c r="P1667">
        <v>32027.804264778228</v>
      </c>
      <c r="Q1667">
        <v>41897.130884390521</v>
      </c>
    </row>
    <row r="1668" spans="1:30">
      <c r="A1668" t="s">
        <v>2705</v>
      </c>
      <c r="F1668">
        <v>417308.07701771567</v>
      </c>
      <c r="G1668">
        <v>458706.89970686403</v>
      </c>
      <c r="H1668">
        <v>433835.12578866089</v>
      </c>
      <c r="I1668">
        <v>400529.07279914385</v>
      </c>
      <c r="J1668">
        <v>380633.76671263721</v>
      </c>
      <c r="K1668">
        <v>346128.86879909702</v>
      </c>
      <c r="L1668">
        <v>323495.33706699801</v>
      </c>
      <c r="M1668">
        <v>381219.73174601514</v>
      </c>
      <c r="N1668">
        <v>403756.96818778134</v>
      </c>
      <c r="O1668">
        <v>388311.57296817063</v>
      </c>
      <c r="P1668">
        <v>337496.64957698627</v>
      </c>
      <c r="Q1668">
        <v>418539.25714539655</v>
      </c>
    </row>
    <row r="1672" spans="1:30">
      <c r="A1672" s="8" t="s">
        <v>2718</v>
      </c>
    </row>
    <row r="1673" spans="1:30">
      <c r="A1673" s="8" t="s">
        <v>421</v>
      </c>
    </row>
    <row r="1674" spans="1:30">
      <c r="F1674">
        <v>2010</v>
      </c>
      <c r="G1674">
        <v>2011</v>
      </c>
      <c r="H1674">
        <v>2012</v>
      </c>
      <c r="I1674">
        <v>2013</v>
      </c>
      <c r="J1674">
        <v>2014</v>
      </c>
      <c r="K1674">
        <v>2015</v>
      </c>
      <c r="L1674">
        <v>2016</v>
      </c>
      <c r="M1674">
        <v>2017</v>
      </c>
      <c r="N1674">
        <v>2018</v>
      </c>
      <c r="O1674">
        <v>2019</v>
      </c>
      <c r="P1674">
        <v>2020</v>
      </c>
      <c r="Q1674">
        <v>2021</v>
      </c>
      <c r="S1674" s="394">
        <v>2010</v>
      </c>
      <c r="T1674" s="394">
        <v>2011</v>
      </c>
      <c r="U1674" s="394">
        <v>2012</v>
      </c>
      <c r="V1674" s="394">
        <v>2013</v>
      </c>
      <c r="W1674" s="394">
        <v>2014</v>
      </c>
      <c r="X1674" s="394">
        <v>2015</v>
      </c>
      <c r="Y1674" s="394">
        <v>2016</v>
      </c>
      <c r="Z1674" s="394">
        <v>2017</v>
      </c>
      <c r="AA1674" s="394">
        <v>2018</v>
      </c>
      <c r="AB1674" s="394">
        <v>2019</v>
      </c>
      <c r="AC1674" s="394">
        <v>2020</v>
      </c>
      <c r="AD1674" s="394">
        <v>2021</v>
      </c>
    </row>
    <row r="1675" spans="1:30">
      <c r="A1675" t="s">
        <v>2691</v>
      </c>
      <c r="F1675">
        <v>9218.0397395933978</v>
      </c>
      <c r="G1675">
        <v>9775.7144901808897</v>
      </c>
      <c r="H1675">
        <v>10525.560667652735</v>
      </c>
      <c r="I1675">
        <v>12234.809270737986</v>
      </c>
      <c r="J1675">
        <v>12893.232772411713</v>
      </c>
      <c r="K1675">
        <v>12711.792256189921</v>
      </c>
      <c r="L1675">
        <v>13659.965445802627</v>
      </c>
      <c r="M1675">
        <v>15323.520021632419</v>
      </c>
      <c r="N1675">
        <v>15886.000532896103</v>
      </c>
      <c r="O1675">
        <v>16254.058834604393</v>
      </c>
      <c r="P1675">
        <v>17420.270395324413</v>
      </c>
      <c r="Q1675">
        <v>18289.087436332986</v>
      </c>
      <c r="S1675">
        <f>(F1675/F$1686)*100</f>
        <v>31.669172516696264</v>
      </c>
      <c r="T1675">
        <f t="shared" ref="T1675:AD1686" si="211">(G1675/G$1686)*100</f>
        <v>30.93993881893778</v>
      </c>
      <c r="U1675">
        <f t="shared" si="211"/>
        <v>28.684508397699261</v>
      </c>
      <c r="V1675">
        <f t="shared" si="211"/>
        <v>28.96210988808015</v>
      </c>
      <c r="W1675">
        <f t="shared" si="211"/>
        <v>27.973373798886218</v>
      </c>
      <c r="X1675">
        <f t="shared" si="211"/>
        <v>29.178050656948539</v>
      </c>
      <c r="Y1675">
        <f t="shared" si="211"/>
        <v>29.911503469958124</v>
      </c>
      <c r="Z1675">
        <f t="shared" si="211"/>
        <v>31.346920845903188</v>
      </c>
      <c r="AA1675">
        <f t="shared" si="211"/>
        <v>30.252770769119103</v>
      </c>
      <c r="AB1675">
        <f t="shared" si="211"/>
        <v>28.931393561026226</v>
      </c>
      <c r="AC1675">
        <f t="shared" si="211"/>
        <v>28.519256118833518</v>
      </c>
      <c r="AD1675">
        <f t="shared" si="211"/>
        <v>28.325982631631106</v>
      </c>
    </row>
    <row r="1676" spans="1:30">
      <c r="A1676" t="s">
        <v>2693</v>
      </c>
      <c r="F1676">
        <v>1251.3571867072419</v>
      </c>
      <c r="G1676">
        <v>1696.9544667864068</v>
      </c>
      <c r="H1676">
        <v>1953.9172413294782</v>
      </c>
      <c r="I1676">
        <v>1955.8701088884166</v>
      </c>
      <c r="J1676">
        <v>1874.0145098146877</v>
      </c>
      <c r="K1676">
        <v>2042.9994099405678</v>
      </c>
      <c r="L1676">
        <v>2434.138248698443</v>
      </c>
      <c r="M1676">
        <v>2335.7786729255959</v>
      </c>
      <c r="N1676">
        <v>2903.5510664030921</v>
      </c>
      <c r="O1676">
        <v>3152.4354817325466</v>
      </c>
      <c r="P1676">
        <v>4336.139595229105</v>
      </c>
      <c r="Q1676">
        <v>5017.9721359863506</v>
      </c>
      <c r="S1676">
        <f t="shared" ref="S1676:S1686" si="212">(F1676/F$1686)*100</f>
        <v>4.2991186570418689</v>
      </c>
      <c r="T1676">
        <f t="shared" si="211"/>
        <v>5.370826596217734</v>
      </c>
      <c r="U1676">
        <f t="shared" si="211"/>
        <v>5.3248617614802702</v>
      </c>
      <c r="V1676">
        <f t="shared" si="211"/>
        <v>4.6299148410852826</v>
      </c>
      <c r="W1676">
        <f t="shared" si="211"/>
        <v>4.0658932723028025</v>
      </c>
      <c r="X1676">
        <f t="shared" si="211"/>
        <v>4.689404851336743</v>
      </c>
      <c r="Y1676">
        <f t="shared" si="211"/>
        <v>5.3300819069548675</v>
      </c>
      <c r="Z1676">
        <f t="shared" si="211"/>
        <v>4.778240839597073</v>
      </c>
      <c r="AA1676">
        <f t="shared" si="211"/>
        <v>5.5294260280570615</v>
      </c>
      <c r="AB1676">
        <f t="shared" si="211"/>
        <v>5.6111739551216795</v>
      </c>
      <c r="AC1676">
        <f t="shared" si="211"/>
        <v>7.0988264175592324</v>
      </c>
      <c r="AD1676">
        <f t="shared" si="211"/>
        <v>7.7717924453456213</v>
      </c>
    </row>
    <row r="1677" spans="1:30">
      <c r="A1677" t="s">
        <v>2694</v>
      </c>
      <c r="F1677">
        <v>2124.5137277326858</v>
      </c>
      <c r="G1677">
        <v>2544.5896045859104</v>
      </c>
      <c r="H1677">
        <v>3741.590589658073</v>
      </c>
      <c r="I1677">
        <v>4160.7485427521651</v>
      </c>
      <c r="J1677">
        <v>4557.207065393939</v>
      </c>
      <c r="K1677">
        <v>3733.5951723224321</v>
      </c>
      <c r="L1677">
        <v>3889.1765479280189</v>
      </c>
      <c r="M1677">
        <v>4083.7550725033116</v>
      </c>
      <c r="N1677">
        <v>4602.3395967270508</v>
      </c>
      <c r="O1677">
        <v>5183.2895507001431</v>
      </c>
      <c r="P1677">
        <v>5462.0387839094337</v>
      </c>
      <c r="Q1677">
        <v>5471.6629349299283</v>
      </c>
      <c r="S1677">
        <f t="shared" si="212"/>
        <v>7.2989045022953727</v>
      </c>
      <c r="T1677">
        <f t="shared" si="211"/>
        <v>8.0535746787891647</v>
      </c>
      <c r="U1677">
        <f t="shared" si="211"/>
        <v>10.196671709815321</v>
      </c>
      <c r="V1677">
        <f t="shared" si="211"/>
        <v>9.8492795306639813</v>
      </c>
      <c r="W1677">
        <f t="shared" si="211"/>
        <v>9.887392787320664</v>
      </c>
      <c r="X1677">
        <f t="shared" si="211"/>
        <v>8.5699189284276827</v>
      </c>
      <c r="Y1677">
        <f t="shared" si="211"/>
        <v>8.5162087905847805</v>
      </c>
      <c r="Z1677">
        <f t="shared" si="211"/>
        <v>8.3540300682283881</v>
      </c>
      <c r="AA1677">
        <f t="shared" si="211"/>
        <v>8.7645423738406798</v>
      </c>
      <c r="AB1677">
        <f t="shared" si="211"/>
        <v>9.2259903485030375</v>
      </c>
      <c r="AC1677">
        <f t="shared" si="211"/>
        <v>8.9420703280888532</v>
      </c>
      <c r="AD1677">
        <f t="shared" si="211"/>
        <v>8.4744648851676576</v>
      </c>
    </row>
    <row r="1678" spans="1:30">
      <c r="A1678" t="s">
        <v>2695</v>
      </c>
      <c r="F1678">
        <v>469.38172833487442</v>
      </c>
      <c r="G1678">
        <v>347.94462501039715</v>
      </c>
      <c r="H1678">
        <v>510.27648678037406</v>
      </c>
      <c r="I1678">
        <v>547.13898753137801</v>
      </c>
      <c r="J1678">
        <v>720.02531604408989</v>
      </c>
      <c r="K1678">
        <v>599.23495121491089</v>
      </c>
      <c r="L1678">
        <v>416.15006021929361</v>
      </c>
      <c r="M1678">
        <v>418.70869736058233</v>
      </c>
      <c r="N1678">
        <v>404.22690366641086</v>
      </c>
      <c r="O1678">
        <v>436.19625562959709</v>
      </c>
      <c r="P1678">
        <v>498.3464398889048</v>
      </c>
      <c r="Q1678">
        <v>544.34254038479401</v>
      </c>
      <c r="S1678">
        <f t="shared" si="212"/>
        <v>1.6125913264372498</v>
      </c>
      <c r="T1678">
        <f t="shared" si="211"/>
        <v>1.1012377070763586</v>
      </c>
      <c r="U1678">
        <f t="shared" si="211"/>
        <v>1.3906176243117188</v>
      </c>
      <c r="V1678">
        <f t="shared" si="211"/>
        <v>1.2951815700826907</v>
      </c>
      <c r="W1678">
        <f t="shared" si="211"/>
        <v>1.5621789869070197</v>
      </c>
      <c r="X1678">
        <f t="shared" si="211"/>
        <v>1.3754557508166321</v>
      </c>
      <c r="Y1678">
        <f t="shared" si="211"/>
        <v>0.91125222971171937</v>
      </c>
      <c r="Z1678">
        <f t="shared" si="211"/>
        <v>0.85654134135788296</v>
      </c>
      <c r="AA1678">
        <f t="shared" si="211"/>
        <v>0.76979626369818011</v>
      </c>
      <c r="AB1678">
        <f t="shared" si="211"/>
        <v>0.77640702976900644</v>
      </c>
      <c r="AC1678">
        <f t="shared" si="211"/>
        <v>0.81585816021059954</v>
      </c>
      <c r="AD1678">
        <f t="shared" si="211"/>
        <v>0.84307308378690715</v>
      </c>
    </row>
    <row r="1679" spans="1:30">
      <c r="A1679" t="s">
        <v>2696</v>
      </c>
      <c r="F1679">
        <v>2412.6386457083063</v>
      </c>
      <c r="G1679">
        <v>3001.360940072082</v>
      </c>
      <c r="H1679">
        <v>3863.3168304895744</v>
      </c>
      <c r="I1679">
        <v>4957.2198145594375</v>
      </c>
      <c r="J1679">
        <v>5411.6552925302103</v>
      </c>
      <c r="K1679">
        <v>5262.5252641346906</v>
      </c>
      <c r="L1679">
        <v>5633.4805000683937</v>
      </c>
      <c r="M1679">
        <v>6502.6810727171242</v>
      </c>
      <c r="N1679">
        <v>7485.1798413053266</v>
      </c>
      <c r="O1679">
        <v>8684.687426686347</v>
      </c>
      <c r="P1679">
        <v>9296.5106901577055</v>
      </c>
      <c r="Q1679">
        <v>9685.0685256747383</v>
      </c>
      <c r="S1679">
        <f t="shared" si="212"/>
        <v>8.2887763179414353</v>
      </c>
      <c r="T1679">
        <f t="shared" si="211"/>
        <v>9.4992467254085575</v>
      </c>
      <c r="U1679">
        <f t="shared" si="211"/>
        <v>10.528402957926614</v>
      </c>
      <c r="V1679">
        <f t="shared" si="211"/>
        <v>11.734677822237821</v>
      </c>
      <c r="W1679">
        <f t="shared" si="211"/>
        <v>11.741217973865222</v>
      </c>
      <c r="X1679">
        <f t="shared" si="211"/>
        <v>12.079353221464366</v>
      </c>
      <c r="Y1679">
        <f t="shared" si="211"/>
        <v>12.335746543013029</v>
      </c>
      <c r="Z1679">
        <f t="shared" si="211"/>
        <v>13.302363202766351</v>
      </c>
      <c r="AA1679">
        <f t="shared" si="211"/>
        <v>14.254527402018081</v>
      </c>
      <c r="AB1679">
        <f t="shared" si="211"/>
        <v>15.458299520919274</v>
      </c>
      <c r="AC1679">
        <f t="shared" si="211"/>
        <v>15.219601267224988</v>
      </c>
      <c r="AD1679">
        <f t="shared" si="211"/>
        <v>15.000151527485153</v>
      </c>
    </row>
    <row r="1680" spans="1:30">
      <c r="A1680" t="s">
        <v>2697</v>
      </c>
      <c r="F1680">
        <v>5403.2576528022764</v>
      </c>
      <c r="G1680">
        <v>5702.1834368786867</v>
      </c>
      <c r="H1680">
        <v>7283.7994689707375</v>
      </c>
      <c r="I1680">
        <v>8527.657046698936</v>
      </c>
      <c r="J1680">
        <v>9402.5999957194363</v>
      </c>
      <c r="K1680">
        <v>8613.8807457572057</v>
      </c>
      <c r="L1680">
        <v>8696.9806875647901</v>
      </c>
      <c r="M1680">
        <v>9127.3878999680546</v>
      </c>
      <c r="N1680">
        <v>9642.3133017648634</v>
      </c>
      <c r="O1680">
        <v>10336.596709572023</v>
      </c>
      <c r="P1680">
        <v>11164.952628563982</v>
      </c>
      <c r="Q1680">
        <v>11822.129314594074</v>
      </c>
      <c r="S1680">
        <f t="shared" si="212"/>
        <v>18.563241599379619</v>
      </c>
      <c r="T1680">
        <f t="shared" si="211"/>
        <v>18.047295351004301</v>
      </c>
      <c r="U1680">
        <f t="shared" si="211"/>
        <v>19.849983638110718</v>
      </c>
      <c r="V1680">
        <f t="shared" si="211"/>
        <v>20.18657872052453</v>
      </c>
      <c r="W1680">
        <f t="shared" si="211"/>
        <v>20.400038454627754</v>
      </c>
      <c r="X1680">
        <f t="shared" si="211"/>
        <v>19.771897124123541</v>
      </c>
      <c r="Y1680">
        <f t="shared" si="211"/>
        <v>19.043955055844421</v>
      </c>
      <c r="Z1680">
        <f t="shared" si="211"/>
        <v>18.671656748987182</v>
      </c>
      <c r="AA1680">
        <f t="shared" si="211"/>
        <v>18.362500580197366</v>
      </c>
      <c r="AB1680">
        <f t="shared" si="211"/>
        <v>18.39861357272585</v>
      </c>
      <c r="AC1680">
        <f t="shared" si="211"/>
        <v>18.278484566698943</v>
      </c>
      <c r="AD1680">
        <f t="shared" si="211"/>
        <v>18.310013050122517</v>
      </c>
    </row>
    <row r="1681" spans="1:30">
      <c r="A1681" t="s">
        <v>2698</v>
      </c>
      <c r="F1681">
        <v>809.82167933783705</v>
      </c>
      <c r="G1681">
        <v>785.74030546461267</v>
      </c>
      <c r="H1681">
        <v>815.68388711694024</v>
      </c>
      <c r="I1681">
        <v>896.85776620136426</v>
      </c>
      <c r="J1681">
        <v>967.02975009330351</v>
      </c>
      <c r="K1681">
        <v>846.84529970945982</v>
      </c>
      <c r="L1681">
        <v>799.02429899660103</v>
      </c>
      <c r="M1681">
        <v>820.74568999956034</v>
      </c>
      <c r="N1681">
        <v>860.5795208663618</v>
      </c>
      <c r="O1681">
        <v>896.88070992663211</v>
      </c>
      <c r="P1681">
        <v>957.52662076657998</v>
      </c>
      <c r="Q1681">
        <v>1028.5650237315788</v>
      </c>
      <c r="S1681">
        <f t="shared" si="212"/>
        <v>2.7821948261466156</v>
      </c>
      <c r="T1681">
        <f t="shared" si="211"/>
        <v>2.4868521889696424</v>
      </c>
      <c r="U1681">
        <f t="shared" si="211"/>
        <v>2.2229211391825676</v>
      </c>
      <c r="V1681">
        <f t="shared" si="211"/>
        <v>2.1230321293872723</v>
      </c>
      <c r="W1681">
        <f t="shared" si="211"/>
        <v>2.0980839446167487</v>
      </c>
      <c r="X1681">
        <f t="shared" si="211"/>
        <v>1.9438089103044744</v>
      </c>
      <c r="Y1681">
        <f t="shared" si="211"/>
        <v>1.7496397181122871</v>
      </c>
      <c r="Z1681">
        <f t="shared" si="211"/>
        <v>1.6789778159791002</v>
      </c>
      <c r="AA1681">
        <f t="shared" si="211"/>
        <v>1.6388590016383493</v>
      </c>
      <c r="AB1681">
        <f t="shared" si="211"/>
        <v>1.5964018009420193</v>
      </c>
      <c r="AC1681">
        <f t="shared" si="211"/>
        <v>1.5675960429163429</v>
      </c>
      <c r="AD1681">
        <f t="shared" si="211"/>
        <v>1.593032736004329</v>
      </c>
    </row>
    <row r="1682" spans="1:30">
      <c r="A1682" t="s">
        <v>2699</v>
      </c>
      <c r="F1682">
        <v>990.33340664426555</v>
      </c>
      <c r="G1682">
        <v>1118.9284692165149</v>
      </c>
      <c r="H1682">
        <v>1629.7688210751273</v>
      </c>
      <c r="I1682">
        <v>1590.236373761915</v>
      </c>
      <c r="J1682">
        <v>2186.7948184947072</v>
      </c>
      <c r="K1682">
        <v>2110.2000665517321</v>
      </c>
      <c r="L1682">
        <v>2420.1304725249229</v>
      </c>
      <c r="M1682">
        <v>2148.8769189603436</v>
      </c>
      <c r="N1682">
        <v>2185.396835431995</v>
      </c>
      <c r="O1682">
        <v>2153.4889010579009</v>
      </c>
      <c r="P1682">
        <v>2292.6321558118889</v>
      </c>
      <c r="Q1682">
        <v>2344.8744095380371</v>
      </c>
      <c r="S1682">
        <f t="shared" si="212"/>
        <v>3.4023545558557302</v>
      </c>
      <c r="T1682">
        <f t="shared" si="211"/>
        <v>3.5413859943536545</v>
      </c>
      <c r="U1682">
        <f t="shared" si="211"/>
        <v>4.4414847731682165</v>
      </c>
      <c r="V1682">
        <f t="shared" si="211"/>
        <v>3.7643905667633355</v>
      </c>
      <c r="W1682">
        <f t="shared" si="211"/>
        <v>4.7445066694299358</v>
      </c>
      <c r="X1682">
        <f t="shared" si="211"/>
        <v>4.8436540809704294</v>
      </c>
      <c r="Y1682">
        <f t="shared" si="211"/>
        <v>5.2994087952780458</v>
      </c>
      <c r="Z1682">
        <f t="shared" si="211"/>
        <v>4.3959008498794168</v>
      </c>
      <c r="AA1682">
        <f t="shared" si="211"/>
        <v>4.1617970089435374</v>
      </c>
      <c r="AB1682">
        <f t="shared" si="211"/>
        <v>3.8331001234698312</v>
      </c>
      <c r="AC1682">
        <f t="shared" si="211"/>
        <v>3.7533380455117249</v>
      </c>
      <c r="AD1682">
        <f t="shared" si="211"/>
        <v>3.6317214857849827</v>
      </c>
    </row>
    <row r="1683" spans="1:30">
      <c r="A1683" t="s">
        <v>2700</v>
      </c>
      <c r="F1683">
        <v>2632.4677518843396</v>
      </c>
      <c r="G1683">
        <v>2644.5408222651049</v>
      </c>
      <c r="H1683">
        <v>2439.1407321339188</v>
      </c>
      <c r="I1683">
        <v>2770.3068412775033</v>
      </c>
      <c r="J1683">
        <v>3066.6358012379046</v>
      </c>
      <c r="K1683">
        <v>2846.9860103520323</v>
      </c>
      <c r="L1683">
        <v>2959.0660869919666</v>
      </c>
      <c r="M1683">
        <v>3180.1610612762033</v>
      </c>
      <c r="N1683">
        <v>3391.476661578602</v>
      </c>
      <c r="O1683">
        <v>3661.4000018360584</v>
      </c>
      <c r="P1683">
        <v>4023.8977112807797</v>
      </c>
      <c r="Q1683">
        <v>4339.6738941788954</v>
      </c>
      <c r="S1683">
        <f t="shared" si="212"/>
        <v>9.044013449083053</v>
      </c>
      <c r="T1683">
        <f t="shared" si="211"/>
        <v>8.3699182629823028</v>
      </c>
      <c r="U1683">
        <f t="shared" si="211"/>
        <v>6.6472043649973527</v>
      </c>
      <c r="V1683">
        <f t="shared" si="211"/>
        <v>6.5578407791509186</v>
      </c>
      <c r="W1683">
        <f t="shared" si="211"/>
        <v>6.6534244038959285</v>
      </c>
      <c r="X1683">
        <f t="shared" si="211"/>
        <v>6.5348379170706865</v>
      </c>
      <c r="Y1683">
        <f t="shared" si="211"/>
        <v>6.4795270441985355</v>
      </c>
      <c r="Z1683">
        <f t="shared" si="211"/>
        <v>6.5055716261222862</v>
      </c>
      <c r="AA1683">
        <f t="shared" si="211"/>
        <v>6.4586152945854112</v>
      </c>
      <c r="AB1683">
        <f t="shared" si="211"/>
        <v>6.5171047745896367</v>
      </c>
      <c r="AC1683">
        <f t="shared" si="211"/>
        <v>6.5876457035251121</v>
      </c>
      <c r="AD1683">
        <f t="shared" si="211"/>
        <v>6.7212499137191086</v>
      </c>
    </row>
    <row r="1684" spans="1:30">
      <c r="A1684" t="s">
        <v>2701</v>
      </c>
      <c r="F1684">
        <v>3364.1599222931336</v>
      </c>
      <c r="G1684">
        <v>3548.9784075470598</v>
      </c>
      <c r="H1684">
        <v>3430.1083119014952</v>
      </c>
      <c r="I1684">
        <v>4040.8201868734236</v>
      </c>
      <c r="J1684">
        <v>4376.0746299819493</v>
      </c>
      <c r="K1684">
        <v>4221.8898510025383</v>
      </c>
      <c r="L1684">
        <v>4161.6205658557164</v>
      </c>
      <c r="M1684">
        <v>4276.5178914648877</v>
      </c>
      <c r="N1684">
        <v>4430.6414401896373</v>
      </c>
      <c r="O1684">
        <v>4631.5371844753809</v>
      </c>
      <c r="P1684">
        <v>4808.5878221957728</v>
      </c>
      <c r="Q1684">
        <v>5084.125902467993</v>
      </c>
      <c r="S1684">
        <f t="shared" si="212"/>
        <v>11.557789287373605</v>
      </c>
      <c r="T1684">
        <f t="shared" si="211"/>
        <v>11.232444944001779</v>
      </c>
      <c r="U1684">
        <f t="shared" si="211"/>
        <v>9.3478127944416922</v>
      </c>
      <c r="V1684">
        <f t="shared" si="211"/>
        <v>9.5653864069710632</v>
      </c>
      <c r="W1684">
        <f t="shared" si="211"/>
        <v>9.4944048212828474</v>
      </c>
      <c r="X1684">
        <f t="shared" si="211"/>
        <v>9.6907275904091463</v>
      </c>
      <c r="Y1684">
        <f t="shared" si="211"/>
        <v>9.1127849839834045</v>
      </c>
      <c r="Z1684">
        <f t="shared" si="211"/>
        <v>8.7483598840599583</v>
      </c>
      <c r="AA1684">
        <f t="shared" si="211"/>
        <v>8.4375661182091601</v>
      </c>
      <c r="AB1684">
        <f t="shared" si="211"/>
        <v>8.2438993509307004</v>
      </c>
      <c r="AC1684">
        <f t="shared" si="211"/>
        <v>7.8722858232965596</v>
      </c>
      <c r="AD1684">
        <f t="shared" si="211"/>
        <v>7.8742508346391933</v>
      </c>
    </row>
    <row r="1685" spans="1:30">
      <c r="A1685" t="s">
        <v>2702</v>
      </c>
      <c r="F1685">
        <v>431.32441499818941</v>
      </c>
      <c r="G1685">
        <v>428.84277980649273</v>
      </c>
      <c r="H1685">
        <v>501.07108299579966</v>
      </c>
      <c r="I1685">
        <v>562.52693077676599</v>
      </c>
      <c r="J1685">
        <v>635.81961476100059</v>
      </c>
      <c r="K1685">
        <v>576.33442899053966</v>
      </c>
      <c r="L1685">
        <v>598.200358988007</v>
      </c>
      <c r="M1685">
        <v>665.52003033824747</v>
      </c>
      <c r="N1685">
        <v>719.18876941176336</v>
      </c>
      <c r="O1685">
        <v>790.8182028860748</v>
      </c>
      <c r="P1685">
        <v>821.58237530335225</v>
      </c>
      <c r="Q1685">
        <v>938.9691470111544</v>
      </c>
      <c r="S1685">
        <f t="shared" si="212"/>
        <v>1.4818429617491837</v>
      </c>
      <c r="T1685">
        <f t="shared" si="211"/>
        <v>1.3572787322587379</v>
      </c>
      <c r="U1685">
        <f t="shared" si="211"/>
        <v>1.3655308388662339</v>
      </c>
      <c r="V1685">
        <f t="shared" si="211"/>
        <v>1.3316077450530168</v>
      </c>
      <c r="W1685">
        <f t="shared" si="211"/>
        <v>1.3794848868649088</v>
      </c>
      <c r="X1685">
        <f t="shared" si="211"/>
        <v>1.3228909681277152</v>
      </c>
      <c r="Y1685">
        <f t="shared" si="211"/>
        <v>1.3098914623607683</v>
      </c>
      <c r="Z1685">
        <f t="shared" si="211"/>
        <v>1.3614367771194191</v>
      </c>
      <c r="AA1685">
        <f t="shared" si="211"/>
        <v>1.3695991596931183</v>
      </c>
      <c r="AB1685">
        <f t="shared" si="211"/>
        <v>1.4076159620027227</v>
      </c>
      <c r="AC1685">
        <f t="shared" si="211"/>
        <v>1.3450375713045617</v>
      </c>
      <c r="AD1685">
        <f t="shared" si="211"/>
        <v>1.454267406313426</v>
      </c>
    </row>
    <row r="1686" spans="1:30">
      <c r="A1686" t="s">
        <v>2703</v>
      </c>
      <c r="F1686">
        <v>29107.295856036548</v>
      </c>
      <c r="G1686">
        <v>31595.778347814154</v>
      </c>
      <c r="H1686">
        <v>36694.234120104265</v>
      </c>
      <c r="I1686">
        <v>42244.191870059265</v>
      </c>
      <c r="J1686">
        <v>46091.089566482915</v>
      </c>
      <c r="K1686">
        <v>43566.283456166049</v>
      </c>
      <c r="L1686">
        <v>45667.933273638788</v>
      </c>
      <c r="M1686">
        <v>48883.653029146211</v>
      </c>
      <c r="N1686">
        <v>52510.894470241183</v>
      </c>
      <c r="O1686">
        <v>56181.389259107105</v>
      </c>
      <c r="P1686">
        <v>61082.485190840693</v>
      </c>
      <c r="Q1686">
        <v>64566.471264830529</v>
      </c>
      <c r="S1686">
        <f t="shared" si="212"/>
        <v>100</v>
      </c>
      <c r="T1686">
        <f t="shared" si="211"/>
        <v>100</v>
      </c>
      <c r="U1686">
        <f t="shared" si="211"/>
        <v>100</v>
      </c>
      <c r="V1686">
        <f t="shared" si="211"/>
        <v>100</v>
      </c>
      <c r="W1686">
        <f t="shared" si="211"/>
        <v>100</v>
      </c>
      <c r="X1686">
        <f t="shared" si="211"/>
        <v>100</v>
      </c>
      <c r="Y1686">
        <f t="shared" si="211"/>
        <v>100</v>
      </c>
      <c r="Z1686">
        <f t="shared" si="211"/>
        <v>100</v>
      </c>
      <c r="AA1686">
        <f t="shared" si="211"/>
        <v>100</v>
      </c>
      <c r="AB1686">
        <f t="shared" si="211"/>
        <v>100</v>
      </c>
      <c r="AC1686">
        <f t="shared" si="211"/>
        <v>100</v>
      </c>
      <c r="AD1686">
        <f t="shared" si="211"/>
        <v>100</v>
      </c>
    </row>
    <row r="1687" spans="1:30">
      <c r="A1687" t="s">
        <v>2704</v>
      </c>
      <c r="F1687">
        <v>1997.5207549847444</v>
      </c>
      <c r="G1687">
        <v>2081.7482563823291</v>
      </c>
      <c r="H1687">
        <v>2948.6787531806617</v>
      </c>
      <c r="I1687">
        <v>3423.6428134159387</v>
      </c>
      <c r="J1687">
        <v>3877.6889349403241</v>
      </c>
      <c r="K1687">
        <v>3961.7452832969375</v>
      </c>
      <c r="L1687">
        <v>4105.7676539786698</v>
      </c>
      <c r="M1687">
        <v>4391.2800935663327</v>
      </c>
      <c r="N1687">
        <v>4492.330775437671</v>
      </c>
      <c r="O1687">
        <v>4845.5552815628262</v>
      </c>
      <c r="P1687">
        <v>4808.2147068584691</v>
      </c>
      <c r="Q1687">
        <v>5382.3242548683065</v>
      </c>
    </row>
    <row r="1688" spans="1:30">
      <c r="A1688" t="s">
        <v>2705</v>
      </c>
      <c r="F1688">
        <v>31104.816611021291</v>
      </c>
      <c r="G1688">
        <v>33677.526604196486</v>
      </c>
      <c r="H1688">
        <v>39642.912873284928</v>
      </c>
      <c r="I1688">
        <v>45667.834683475223</v>
      </c>
      <c r="J1688">
        <v>49968.778501423265</v>
      </c>
      <c r="K1688">
        <v>47528.028739462949</v>
      </c>
      <c r="L1688">
        <v>49773.700927617472</v>
      </c>
      <c r="M1688">
        <v>53274.933122712544</v>
      </c>
      <c r="N1688">
        <v>57003.225245678943</v>
      </c>
      <c r="O1688">
        <v>61026.944540669931</v>
      </c>
      <c r="P1688">
        <v>65890.69989769916</v>
      </c>
      <c r="Q1688">
        <v>69948.795519698833</v>
      </c>
    </row>
    <row r="1693" spans="1:30">
      <c r="A1693" s="8" t="s">
        <v>2719</v>
      </c>
    </row>
    <row r="1694" spans="1:30">
      <c r="A1694" s="8" t="s">
        <v>421</v>
      </c>
    </row>
    <row r="1695" spans="1:30">
      <c r="F1695">
        <v>2010</v>
      </c>
      <c r="G1695">
        <v>2011</v>
      </c>
      <c r="H1695">
        <v>2012</v>
      </c>
      <c r="I1695">
        <v>2013</v>
      </c>
      <c r="J1695">
        <v>2014</v>
      </c>
      <c r="K1695">
        <v>2015</v>
      </c>
      <c r="L1695">
        <v>2016</v>
      </c>
      <c r="M1695">
        <v>2017</v>
      </c>
      <c r="N1695">
        <v>2018</v>
      </c>
      <c r="O1695">
        <v>2019</v>
      </c>
      <c r="P1695">
        <v>2020</v>
      </c>
      <c r="Q1695">
        <v>2021</v>
      </c>
      <c r="S1695" s="394">
        <v>2010</v>
      </c>
      <c r="T1695" s="394">
        <v>2011</v>
      </c>
      <c r="U1695" s="394">
        <v>2012</v>
      </c>
      <c r="V1695" s="394">
        <v>2013</v>
      </c>
      <c r="W1695" s="394">
        <v>2014</v>
      </c>
      <c r="X1695" s="394">
        <v>2015</v>
      </c>
      <c r="Y1695" s="394">
        <v>2016</v>
      </c>
      <c r="Z1695" s="394">
        <v>2017</v>
      </c>
      <c r="AA1695" s="394">
        <v>2018</v>
      </c>
      <c r="AB1695" s="394">
        <v>2019</v>
      </c>
      <c r="AC1695" s="394">
        <v>2020</v>
      </c>
      <c r="AD1695" s="394">
        <v>2021</v>
      </c>
    </row>
    <row r="1696" spans="1:30">
      <c r="A1696" t="s">
        <v>2691</v>
      </c>
      <c r="F1696">
        <v>1908.0541666666668</v>
      </c>
      <c r="G1696">
        <v>2263.4611345663416</v>
      </c>
      <c r="H1696">
        <v>2379.4124030350504</v>
      </c>
      <c r="I1696">
        <v>2306.6055735722448</v>
      </c>
      <c r="J1696">
        <v>1828.0950067821486</v>
      </c>
      <c r="K1696">
        <v>1031.3743605704713</v>
      </c>
      <c r="L1696">
        <v>1315.237991127663</v>
      </c>
      <c r="M1696">
        <v>1038.0818414753755</v>
      </c>
      <c r="N1696">
        <v>878.39160646072298</v>
      </c>
      <c r="O1696">
        <v>665.85256609216924</v>
      </c>
      <c r="P1696">
        <v>539.8955943505805</v>
      </c>
      <c r="Q1696">
        <v>755.6542008932721</v>
      </c>
      <c r="S1696">
        <f>(F1696/F$1707)*100</f>
        <v>9.9728103157466066</v>
      </c>
      <c r="T1696">
        <f t="shared" ref="T1696:AD1707" si="213">(G1696/G$1707)*100</f>
        <v>10.211628425038983</v>
      </c>
      <c r="U1696">
        <f t="shared" si="213"/>
        <v>9.8613081039262465</v>
      </c>
      <c r="V1696">
        <f t="shared" si="213"/>
        <v>8.7590937873777523</v>
      </c>
      <c r="W1696">
        <f t="shared" si="213"/>
        <v>7.2714023395867837</v>
      </c>
      <c r="X1696">
        <f t="shared" si="213"/>
        <v>5.2507861318861986</v>
      </c>
      <c r="Y1696">
        <f t="shared" si="213"/>
        <v>6.5364517570271365</v>
      </c>
      <c r="Z1696">
        <f t="shared" si="213"/>
        <v>4.3076190807375658</v>
      </c>
      <c r="AA1696">
        <f t="shared" si="213"/>
        <v>3.6288564307027884</v>
      </c>
      <c r="AB1696">
        <f t="shared" si="213"/>
        <v>3.095858468925583</v>
      </c>
      <c r="AC1696">
        <f t="shared" si="213"/>
        <v>3.073880222909616</v>
      </c>
      <c r="AD1696">
        <f t="shared" si="213"/>
        <v>3.5426822088778995</v>
      </c>
    </row>
    <row r="1697" spans="1:30">
      <c r="A1697" t="s">
        <v>2693</v>
      </c>
      <c r="F1697">
        <v>2589.3125000000005</v>
      </c>
      <c r="G1697">
        <v>3603.5232849703198</v>
      </c>
      <c r="H1697">
        <v>3705.6119840021374</v>
      </c>
      <c r="I1697">
        <v>4759.2487968990663</v>
      </c>
      <c r="J1697">
        <v>3946.5093530370241</v>
      </c>
      <c r="K1697">
        <v>2624.6698466123066</v>
      </c>
      <c r="L1697">
        <v>2784.3712177918169</v>
      </c>
      <c r="M1697">
        <v>4085.9037877767546</v>
      </c>
      <c r="N1697">
        <v>3911.6766585376022</v>
      </c>
      <c r="O1697">
        <v>3303.4955830871577</v>
      </c>
      <c r="P1697">
        <v>2770.3970622206466</v>
      </c>
      <c r="Q1697">
        <v>3886.3651177555334</v>
      </c>
      <c r="S1697">
        <f t="shared" ref="S1697:S1707" si="214">(F1697/F$1707)*100</f>
        <v>13.533537392076992</v>
      </c>
      <c r="T1697">
        <f t="shared" si="213"/>
        <v>16.257332739288628</v>
      </c>
      <c r="U1697">
        <f t="shared" si="213"/>
        <v>15.357649410096061</v>
      </c>
      <c r="V1697">
        <f t="shared" si="213"/>
        <v>18.072750299022022</v>
      </c>
      <c r="W1697">
        <f t="shared" si="213"/>
        <v>15.697574380112226</v>
      </c>
      <c r="X1697">
        <f t="shared" si="213"/>
        <v>13.362345001235965</v>
      </c>
      <c r="Y1697">
        <f t="shared" si="213"/>
        <v>13.837729948134189</v>
      </c>
      <c r="Z1697">
        <f t="shared" si="213"/>
        <v>16.954845384127207</v>
      </c>
      <c r="AA1697">
        <f t="shared" si="213"/>
        <v>16.160119123131551</v>
      </c>
      <c r="AB1697">
        <f t="shared" si="213"/>
        <v>15.359488419457351</v>
      </c>
      <c r="AC1697">
        <f t="shared" si="213"/>
        <v>15.773176940646009</v>
      </c>
      <c r="AD1697">
        <f t="shared" si="213"/>
        <v>18.220181325797714</v>
      </c>
    </row>
    <row r="1698" spans="1:30">
      <c r="A1698" t="s">
        <v>2694</v>
      </c>
      <c r="F1698">
        <v>1534.8541666666667</v>
      </c>
      <c r="G1698">
        <v>1763.319260195882</v>
      </c>
      <c r="H1698">
        <v>1806.1479873014141</v>
      </c>
      <c r="I1698">
        <v>1734.7019786757089</v>
      </c>
      <c r="J1698">
        <v>1838.9904562508516</v>
      </c>
      <c r="K1698">
        <v>1557.636236097326</v>
      </c>
      <c r="L1698">
        <v>1623.0480056936335</v>
      </c>
      <c r="M1698">
        <v>2096.4647229138109</v>
      </c>
      <c r="N1698">
        <v>1800.2985350620886</v>
      </c>
      <c r="O1698">
        <v>1580.1405666477679</v>
      </c>
      <c r="P1698">
        <v>1399.1836534762688</v>
      </c>
      <c r="Q1698">
        <v>2098.6934207473209</v>
      </c>
      <c r="S1698">
        <f t="shared" si="214"/>
        <v>8.0222090829007708</v>
      </c>
      <c r="T1698">
        <f t="shared" si="213"/>
        <v>7.9552331625454817</v>
      </c>
      <c r="U1698">
        <f t="shared" si="213"/>
        <v>7.4854538714460697</v>
      </c>
      <c r="V1698">
        <f t="shared" si="213"/>
        <v>6.5873496095124189</v>
      </c>
      <c r="W1698">
        <f t="shared" si="213"/>
        <v>7.3147399103714834</v>
      </c>
      <c r="X1698">
        <f t="shared" si="213"/>
        <v>7.9300155789207416</v>
      </c>
      <c r="Y1698">
        <f t="shared" si="213"/>
        <v>8.0662017521707874</v>
      </c>
      <c r="Z1698">
        <f t="shared" si="213"/>
        <v>8.6994792526971931</v>
      </c>
      <c r="AA1698">
        <f t="shared" si="213"/>
        <v>7.4374855908154585</v>
      </c>
      <c r="AB1698">
        <f t="shared" si="213"/>
        <v>7.3468088950373014</v>
      </c>
      <c r="AC1698">
        <f t="shared" si="213"/>
        <v>7.9662123670642986</v>
      </c>
      <c r="AD1698">
        <f t="shared" si="213"/>
        <v>9.839161662545628</v>
      </c>
    </row>
    <row r="1699" spans="1:30">
      <c r="A1699" t="s">
        <v>2695</v>
      </c>
      <c r="F1699">
        <v>371.671875</v>
      </c>
      <c r="G1699">
        <v>572.66990420265347</v>
      </c>
      <c r="H1699">
        <v>526.98422517497534</v>
      </c>
      <c r="I1699">
        <v>500.68235601001061</v>
      </c>
      <c r="J1699">
        <v>692.96672761612672</v>
      </c>
      <c r="K1699">
        <v>681.74885201067195</v>
      </c>
      <c r="L1699">
        <v>784.9571647832903</v>
      </c>
      <c r="M1699">
        <v>991.58229896473449</v>
      </c>
      <c r="N1699">
        <v>839.5054096687544</v>
      </c>
      <c r="O1699">
        <v>692.52653178920525</v>
      </c>
      <c r="P1699">
        <v>466.24716696520414</v>
      </c>
      <c r="Q1699">
        <v>458.94791502006291</v>
      </c>
      <c r="S1699">
        <f t="shared" si="214"/>
        <v>1.9426141950405231</v>
      </c>
      <c r="T1699">
        <f t="shared" si="213"/>
        <v>2.5836062226182519</v>
      </c>
      <c r="U1699">
        <f t="shared" si="213"/>
        <v>2.184049223131971</v>
      </c>
      <c r="V1699">
        <f t="shared" si="213"/>
        <v>1.9012889608105259</v>
      </c>
      <c r="W1699">
        <f t="shared" si="213"/>
        <v>2.7563337057154231</v>
      </c>
      <c r="X1699">
        <f t="shared" si="213"/>
        <v>3.4708225785125864</v>
      </c>
      <c r="Y1699">
        <f t="shared" si="213"/>
        <v>3.9010693680918433</v>
      </c>
      <c r="Z1699">
        <f t="shared" si="213"/>
        <v>4.1146648178253811</v>
      </c>
      <c r="AA1699">
        <f t="shared" si="213"/>
        <v>3.4682077812209369</v>
      </c>
      <c r="AB1699">
        <f t="shared" si="213"/>
        <v>3.2198781495699742</v>
      </c>
      <c r="AC1699">
        <f t="shared" si="213"/>
        <v>2.6545649946373522</v>
      </c>
      <c r="AD1699">
        <f t="shared" si="213"/>
        <v>2.1516543035440949</v>
      </c>
    </row>
    <row r="1700" spans="1:30">
      <c r="A1700" t="s">
        <v>2696</v>
      </c>
      <c r="F1700">
        <v>2033.6145833333335</v>
      </c>
      <c r="G1700">
        <v>2141.2520091725437</v>
      </c>
      <c r="H1700">
        <v>2132.1901184960188</v>
      </c>
      <c r="I1700">
        <v>2147.0610160948722</v>
      </c>
      <c r="J1700">
        <v>2404.8436067321109</v>
      </c>
      <c r="K1700">
        <v>2072.4144329688402</v>
      </c>
      <c r="L1700">
        <v>2172.4742240741502</v>
      </c>
      <c r="M1700">
        <v>2448.8208019836979</v>
      </c>
      <c r="N1700">
        <v>2514.8148035192694</v>
      </c>
      <c r="O1700">
        <v>2556.6714078782643</v>
      </c>
      <c r="P1700">
        <v>2664.9409423971897</v>
      </c>
      <c r="Q1700">
        <v>3021.260604196319</v>
      </c>
      <c r="S1700">
        <f t="shared" si="214"/>
        <v>10.629075866514658</v>
      </c>
      <c r="T1700">
        <f t="shared" si="213"/>
        <v>9.6602806861216308</v>
      </c>
      <c r="U1700">
        <f t="shared" si="213"/>
        <v>8.8367126555347806</v>
      </c>
      <c r="V1700">
        <f t="shared" si="213"/>
        <v>8.1532399915570259</v>
      </c>
      <c r="W1700">
        <f t="shared" si="213"/>
        <v>9.5654686235987523</v>
      </c>
      <c r="X1700">
        <f t="shared" si="213"/>
        <v>10.550780958074883</v>
      </c>
      <c r="Y1700">
        <f t="shared" si="213"/>
        <v>10.796732648264342</v>
      </c>
      <c r="Z1700">
        <f t="shared" si="213"/>
        <v>10.161614229702591</v>
      </c>
      <c r="AA1700">
        <f t="shared" si="213"/>
        <v>10.389331824956974</v>
      </c>
      <c r="AB1700">
        <f t="shared" si="213"/>
        <v>11.88715525539356</v>
      </c>
      <c r="AC1700">
        <f t="shared" si="213"/>
        <v>15.172765519434043</v>
      </c>
      <c r="AD1700">
        <f t="shared" si="213"/>
        <v>14.1643706581891</v>
      </c>
    </row>
    <row r="1701" spans="1:30">
      <c r="A1701" t="s">
        <v>2697</v>
      </c>
      <c r="F1701">
        <v>5186.625</v>
      </c>
      <c r="G1701">
        <v>5983.041940807102</v>
      </c>
      <c r="H1701">
        <v>6600.2166498074903</v>
      </c>
      <c r="I1701">
        <v>7581.9516470399121</v>
      </c>
      <c r="J1701">
        <v>7290.7666836640119</v>
      </c>
      <c r="K1701">
        <v>5814.6935014012115</v>
      </c>
      <c r="L1701">
        <v>5690.9088102535952</v>
      </c>
      <c r="M1701">
        <v>6772.984215126703</v>
      </c>
      <c r="N1701">
        <v>7993.2397155372782</v>
      </c>
      <c r="O1701">
        <v>6892.9553752936827</v>
      </c>
      <c r="P1701">
        <v>5026.6470945716519</v>
      </c>
      <c r="Q1701">
        <v>5871.5396277066038</v>
      </c>
      <c r="S1701">
        <f t="shared" si="214"/>
        <v>27.108888315404695</v>
      </c>
      <c r="T1701">
        <f t="shared" si="213"/>
        <v>26.992555877329771</v>
      </c>
      <c r="U1701">
        <f t="shared" si="213"/>
        <v>27.354135774611564</v>
      </c>
      <c r="V1701">
        <f t="shared" si="213"/>
        <v>28.791669598255119</v>
      </c>
      <c r="W1701">
        <f t="shared" si="213"/>
        <v>28.999640458672012</v>
      </c>
      <c r="X1701">
        <f t="shared" si="213"/>
        <v>29.602938724827965</v>
      </c>
      <c r="Y1701">
        <f t="shared" si="213"/>
        <v>28.282600672118729</v>
      </c>
      <c r="Z1701">
        <f t="shared" si="213"/>
        <v>28.105140532222865</v>
      </c>
      <c r="AA1701">
        <f t="shared" si="213"/>
        <v>33.022081643915833</v>
      </c>
      <c r="AB1701">
        <f t="shared" si="213"/>
        <v>32.048557535445731</v>
      </c>
      <c r="AC1701">
        <f t="shared" si="213"/>
        <v>28.61907237849508</v>
      </c>
      <c r="AD1701">
        <f t="shared" si="213"/>
        <v>27.527139997645122</v>
      </c>
    </row>
    <row r="1702" spans="1:30">
      <c r="A1702" t="s">
        <v>2698</v>
      </c>
      <c r="F1702">
        <v>330.72916666666669</v>
      </c>
      <c r="G1702">
        <v>686.28447740082765</v>
      </c>
      <c r="H1702">
        <v>805.5821949164324</v>
      </c>
      <c r="I1702">
        <v>760.79649508023363</v>
      </c>
      <c r="J1702">
        <v>619.18435795473238</v>
      </c>
      <c r="K1702">
        <v>601.82606191971638</v>
      </c>
      <c r="L1702">
        <v>484.24378339123678</v>
      </c>
      <c r="M1702">
        <v>495.16205817432717</v>
      </c>
      <c r="N1702">
        <v>481.21175105867894</v>
      </c>
      <c r="O1702">
        <v>592.87895344058904</v>
      </c>
      <c r="P1702">
        <v>473.57270725212788</v>
      </c>
      <c r="Q1702">
        <v>511.38762425514511</v>
      </c>
      <c r="S1702">
        <f t="shared" si="214"/>
        <v>1.7286192932424325</v>
      </c>
      <c r="T1702">
        <f t="shared" si="213"/>
        <v>3.0961795500111382</v>
      </c>
      <c r="U1702">
        <f t="shared" si="213"/>
        <v>3.3386790019985813</v>
      </c>
      <c r="V1702">
        <f t="shared" si="213"/>
        <v>2.8890452402729894</v>
      </c>
      <c r="W1702">
        <f t="shared" si="213"/>
        <v>2.4628580967422984</v>
      </c>
      <c r="X1702">
        <f t="shared" si="213"/>
        <v>3.063931061838542</v>
      </c>
      <c r="Y1702">
        <f t="shared" si="213"/>
        <v>2.4065881233124182</v>
      </c>
      <c r="Z1702">
        <f t="shared" si="213"/>
        <v>2.0547219348500785</v>
      </c>
      <c r="AA1702">
        <f t="shared" si="213"/>
        <v>1.9880066527447171</v>
      </c>
      <c r="AB1702">
        <f t="shared" si="213"/>
        <v>2.7565701816379469</v>
      </c>
      <c r="AC1702">
        <f t="shared" si="213"/>
        <v>2.6962727500732679</v>
      </c>
      <c r="AD1702">
        <f t="shared" si="213"/>
        <v>2.3975038266807962</v>
      </c>
    </row>
    <row r="1703" spans="1:30">
      <c r="A1703" t="s">
        <v>2699</v>
      </c>
      <c r="F1703">
        <v>828.72916666666674</v>
      </c>
      <c r="G1703">
        <v>768.78592400505818</v>
      </c>
      <c r="H1703">
        <v>797.1625591444174</v>
      </c>
      <c r="I1703">
        <v>818.21474889772048</v>
      </c>
      <c r="J1703">
        <v>848.4407561828624</v>
      </c>
      <c r="K1703">
        <v>801.56528683055478</v>
      </c>
      <c r="L1703">
        <v>943.89696672992545</v>
      </c>
      <c r="M1703">
        <v>1334.1072485115403</v>
      </c>
      <c r="N1703">
        <v>1474.2621627291965</v>
      </c>
      <c r="O1703">
        <v>1651.942516319072</v>
      </c>
      <c r="P1703">
        <v>1418.4800654839255</v>
      </c>
      <c r="Q1703">
        <v>1628.6949922869148</v>
      </c>
      <c r="S1703">
        <f t="shared" si="214"/>
        <v>4.3315116135994165</v>
      </c>
      <c r="T1703">
        <f t="shared" si="213"/>
        <v>3.4683856835226843</v>
      </c>
      <c r="U1703">
        <f t="shared" si="213"/>
        <v>3.3037844110631163</v>
      </c>
      <c r="V1703">
        <f t="shared" si="213"/>
        <v>3.10708506297052</v>
      </c>
      <c r="W1703">
        <f t="shared" si="213"/>
        <v>3.3747447898609346</v>
      </c>
      <c r="X1703">
        <f t="shared" si="213"/>
        <v>4.0808149327691963</v>
      </c>
      <c r="Y1703">
        <f t="shared" si="213"/>
        <v>4.6909662192350279</v>
      </c>
      <c r="Z1703">
        <f t="shared" si="213"/>
        <v>5.5360045902266428</v>
      </c>
      <c r="AA1703">
        <f t="shared" si="213"/>
        <v>6.0905474169064302</v>
      </c>
      <c r="AB1703">
        <f t="shared" si="213"/>
        <v>7.6806495758352566</v>
      </c>
      <c r="AC1703">
        <f t="shared" si="213"/>
        <v>8.0760759404368478</v>
      </c>
      <c r="AD1703">
        <f t="shared" si="213"/>
        <v>7.6356999882255971</v>
      </c>
    </row>
    <row r="1704" spans="1:30">
      <c r="A1704" t="s">
        <v>2700</v>
      </c>
      <c r="F1704">
        <v>1478.1875</v>
      </c>
      <c r="G1704">
        <v>1474.3275969224842</v>
      </c>
      <c r="H1704">
        <v>1652.9514505119889</v>
      </c>
      <c r="I1704">
        <v>1776.2973255038012</v>
      </c>
      <c r="J1704">
        <v>1778.1857775121789</v>
      </c>
      <c r="K1704">
        <v>1481.5526306109091</v>
      </c>
      <c r="L1704">
        <v>1446.6113053444192</v>
      </c>
      <c r="M1704">
        <v>1704.2859227275317</v>
      </c>
      <c r="N1704">
        <v>1263.1554871695146</v>
      </c>
      <c r="O1704">
        <v>1132.1912005804552</v>
      </c>
      <c r="P1704">
        <v>855.42877672415693</v>
      </c>
      <c r="Q1704">
        <v>1070.7445227626881</v>
      </c>
      <c r="S1704">
        <f t="shared" si="214"/>
        <v>7.7260299032082091</v>
      </c>
      <c r="T1704">
        <f t="shared" si="213"/>
        <v>6.6514442711814059</v>
      </c>
      <c r="U1704">
        <f t="shared" si="213"/>
        <v>6.8505415511572441</v>
      </c>
      <c r="V1704">
        <f t="shared" si="213"/>
        <v>6.7453035953000784</v>
      </c>
      <c r="W1704">
        <f t="shared" si="213"/>
        <v>7.0728841634885766</v>
      </c>
      <c r="X1704">
        <f t="shared" si="213"/>
        <v>7.5426695716659093</v>
      </c>
      <c r="Y1704">
        <f t="shared" si="213"/>
        <v>7.1893490549544472</v>
      </c>
      <c r="Z1704">
        <f t="shared" si="213"/>
        <v>7.0720961165639373</v>
      </c>
      <c r="AA1704">
        <f t="shared" si="213"/>
        <v>5.2184126975689296</v>
      </c>
      <c r="AB1704">
        <f t="shared" si="213"/>
        <v>5.2640838156277958</v>
      </c>
      <c r="AC1704">
        <f t="shared" si="213"/>
        <v>4.8703594294801729</v>
      </c>
      <c r="AD1704">
        <f t="shared" si="213"/>
        <v>5.0198987401389381</v>
      </c>
    </row>
    <row r="1705" spans="1:30">
      <c r="A1705" t="s">
        <v>2701</v>
      </c>
      <c r="F1705">
        <v>2630.0208333333335</v>
      </c>
      <c r="G1705">
        <v>2676.7913246608532</v>
      </c>
      <c r="H1705">
        <v>3495.2960936785444</v>
      </c>
      <c r="I1705">
        <v>3676.4172357969742</v>
      </c>
      <c r="J1705">
        <v>3650.007854828722</v>
      </c>
      <c r="K1705">
        <v>2810.5089649108299</v>
      </c>
      <c r="L1705">
        <v>2707.2916814459004</v>
      </c>
      <c r="M1705">
        <v>2960.3064466257424</v>
      </c>
      <c r="N1705">
        <v>2692.7704207019365</v>
      </c>
      <c r="O1705">
        <v>2275.0778573404423</v>
      </c>
      <c r="P1705">
        <v>1805.849395529571</v>
      </c>
      <c r="Q1705">
        <v>1836.9469410308329</v>
      </c>
      <c r="S1705">
        <f t="shared" si="214"/>
        <v>13.74630728807672</v>
      </c>
      <c r="T1705">
        <f t="shared" si="213"/>
        <v>12.076371871983365</v>
      </c>
      <c r="U1705">
        <f t="shared" si="213"/>
        <v>14.486009928437882</v>
      </c>
      <c r="V1705">
        <f t="shared" si="213"/>
        <v>13.960810525575178</v>
      </c>
      <c r="W1705">
        <f t="shared" si="213"/>
        <v>14.518214620491287</v>
      </c>
      <c r="X1705">
        <f t="shared" si="213"/>
        <v>14.308462630710594</v>
      </c>
      <c r="Y1705">
        <f t="shared" si="213"/>
        <v>13.454661123953457</v>
      </c>
      <c r="Z1705">
        <f t="shared" si="213"/>
        <v>12.284072435167396</v>
      </c>
      <c r="AA1705">
        <f t="shared" si="213"/>
        <v>11.124511192613967</v>
      </c>
      <c r="AB1705">
        <f t="shared" si="213"/>
        <v>10.57789578472169</v>
      </c>
      <c r="AC1705">
        <f t="shared" si="213"/>
        <v>10.281552212235912</v>
      </c>
      <c r="AD1705">
        <f t="shared" si="213"/>
        <v>8.6120334393029552</v>
      </c>
    </row>
    <row r="1706" spans="1:30">
      <c r="A1706" t="s">
        <v>2702</v>
      </c>
      <c r="F1706">
        <v>241.68125000000001</v>
      </c>
      <c r="G1706">
        <v>232.95240136302277</v>
      </c>
      <c r="H1706">
        <v>228.10407231952703</v>
      </c>
      <c r="I1706">
        <v>272.72836803570266</v>
      </c>
      <c r="J1706">
        <v>243.69650059065088</v>
      </c>
      <c r="K1706">
        <v>165.27012219373594</v>
      </c>
      <c r="L1706">
        <v>168.51865416499831</v>
      </c>
      <c r="M1706">
        <v>171.04830822952027</v>
      </c>
      <c r="N1706">
        <v>356.41493408667441</v>
      </c>
      <c r="O1706">
        <v>164.11648487754658</v>
      </c>
      <c r="P1706">
        <v>143.33931624018658</v>
      </c>
      <c r="Q1706">
        <v>189.76745353461723</v>
      </c>
      <c r="S1706">
        <f t="shared" si="214"/>
        <v>1.2631933124483457</v>
      </c>
      <c r="T1706">
        <f t="shared" si="213"/>
        <v>1.050967179030222</v>
      </c>
      <c r="U1706">
        <f t="shared" si="213"/>
        <v>0.94536135645670805</v>
      </c>
      <c r="V1706">
        <f t="shared" si="213"/>
        <v>1.035657496657989</v>
      </c>
      <c r="W1706">
        <f t="shared" si="213"/>
        <v>0.96932342026529017</v>
      </c>
      <c r="X1706">
        <f t="shared" si="213"/>
        <v>0.84139968842158519</v>
      </c>
      <c r="Y1706">
        <f t="shared" si="213"/>
        <v>0.83750169972221689</v>
      </c>
      <c r="Z1706">
        <f t="shared" si="213"/>
        <v>0.70978118180948824</v>
      </c>
      <c r="AA1706">
        <f t="shared" si="213"/>
        <v>1.4724396454222859</v>
      </c>
      <c r="AB1706">
        <f t="shared" si="213"/>
        <v>0.76305391834762393</v>
      </c>
      <c r="AC1706">
        <f t="shared" si="213"/>
        <v>0.81609832339174182</v>
      </c>
      <c r="AD1706">
        <f t="shared" si="213"/>
        <v>0.88967384905216051</v>
      </c>
    </row>
    <row r="1707" spans="1:30">
      <c r="A1707" t="s">
        <v>2703</v>
      </c>
      <c r="F1707">
        <v>19132.5625</v>
      </c>
      <c r="G1707">
        <v>22165.525813848839</v>
      </c>
      <c r="H1707">
        <v>24128.770523737065</v>
      </c>
      <c r="I1707">
        <v>26333.838060920949</v>
      </c>
      <c r="J1707">
        <v>25140.886467383054</v>
      </c>
      <c r="K1707">
        <v>19642.284691568246</v>
      </c>
      <c r="L1707">
        <v>20121.589510909973</v>
      </c>
      <c r="M1707">
        <v>24098.738120029673</v>
      </c>
      <c r="N1707">
        <v>24205.741484531747</v>
      </c>
      <c r="O1707">
        <v>21507.849043346392</v>
      </c>
      <c r="P1707">
        <v>17563.976316537675</v>
      </c>
      <c r="Q1707">
        <v>21330.00242018931</v>
      </c>
      <c r="S1707">
        <f t="shared" si="214"/>
        <v>100</v>
      </c>
      <c r="T1707">
        <f t="shared" si="213"/>
        <v>100</v>
      </c>
      <c r="U1707">
        <f t="shared" si="213"/>
        <v>100</v>
      </c>
      <c r="V1707">
        <f t="shared" si="213"/>
        <v>100</v>
      </c>
      <c r="W1707">
        <f t="shared" si="213"/>
        <v>100</v>
      </c>
      <c r="X1707">
        <f t="shared" si="213"/>
        <v>100</v>
      </c>
      <c r="Y1707">
        <f t="shared" si="213"/>
        <v>100</v>
      </c>
      <c r="Z1707">
        <f t="shared" si="213"/>
        <v>100</v>
      </c>
      <c r="AA1707">
        <f t="shared" si="213"/>
        <v>100</v>
      </c>
      <c r="AB1707">
        <f t="shared" si="213"/>
        <v>100</v>
      </c>
      <c r="AC1707">
        <f t="shared" si="213"/>
        <v>100</v>
      </c>
      <c r="AD1707">
        <f t="shared" si="213"/>
        <v>100</v>
      </c>
    </row>
    <row r="1708" spans="1:30">
      <c r="A1708" t="s">
        <v>2704</v>
      </c>
      <c r="F1708">
        <v>1120.7500000000002</v>
      </c>
      <c r="G1708">
        <v>1295.4990248815936</v>
      </c>
      <c r="H1708">
        <v>1397.2900853146327</v>
      </c>
      <c r="I1708">
        <v>1704.7422121630027</v>
      </c>
      <c r="J1708">
        <v>1823.7691098079081</v>
      </c>
      <c r="K1708">
        <v>1064.5494322414556</v>
      </c>
      <c r="L1708">
        <v>994.98854327462936</v>
      </c>
      <c r="M1708">
        <v>1696.7500258496034</v>
      </c>
      <c r="N1708">
        <v>2084.5611439973154</v>
      </c>
      <c r="O1708">
        <v>1767.4026879152145</v>
      </c>
      <c r="P1708">
        <v>571.00457653774765</v>
      </c>
      <c r="Q1708">
        <v>939.89639770771782</v>
      </c>
    </row>
    <row r="1709" spans="1:30">
      <c r="A1709" t="s">
        <v>2705</v>
      </c>
      <c r="F1709">
        <v>20253.3125</v>
      </c>
      <c r="G1709">
        <v>23461.065986584097</v>
      </c>
      <c r="H1709">
        <v>25526.080053938007</v>
      </c>
      <c r="I1709">
        <v>28038.598801078086</v>
      </c>
      <c r="J1709">
        <v>26964.704001410821</v>
      </c>
      <c r="K1709">
        <v>20706.867998967977</v>
      </c>
      <c r="L1709">
        <v>21116.548738945119</v>
      </c>
      <c r="M1709">
        <v>25795.519571637731</v>
      </c>
      <c r="N1709">
        <v>26290.302628528989</v>
      </c>
      <c r="O1709">
        <v>23275.251731261604</v>
      </c>
      <c r="P1709">
        <v>18134.986351749256</v>
      </c>
      <c r="Q1709">
        <v>22269.898817897028</v>
      </c>
    </row>
    <row r="1713" spans="1:30">
      <c r="A1713" s="8" t="s">
        <v>2720</v>
      </c>
    </row>
    <row r="1714" spans="1:30">
      <c r="A1714" s="8" t="s">
        <v>421</v>
      </c>
    </row>
    <row r="1715" spans="1:30">
      <c r="F1715" s="394">
        <v>2010</v>
      </c>
      <c r="G1715" s="394">
        <v>2011</v>
      </c>
      <c r="H1715" s="394">
        <v>2012</v>
      </c>
      <c r="I1715" s="394">
        <v>2013</v>
      </c>
      <c r="J1715" s="394">
        <v>2014</v>
      </c>
      <c r="K1715" s="394">
        <v>2015</v>
      </c>
      <c r="L1715" s="394">
        <v>2016</v>
      </c>
      <c r="M1715" s="394">
        <v>2017</v>
      </c>
      <c r="N1715" s="394">
        <v>2018</v>
      </c>
      <c r="O1715" s="394">
        <v>2019</v>
      </c>
      <c r="P1715" s="394">
        <v>2020</v>
      </c>
      <c r="Q1715" s="394">
        <v>2021</v>
      </c>
      <c r="S1715" s="394">
        <v>2010</v>
      </c>
      <c r="T1715" s="394">
        <v>2011</v>
      </c>
      <c r="U1715" s="394">
        <v>2012</v>
      </c>
      <c r="V1715" s="394">
        <v>2013</v>
      </c>
      <c r="W1715" s="394">
        <v>2014</v>
      </c>
      <c r="X1715" s="394">
        <v>2015</v>
      </c>
      <c r="Y1715" s="394">
        <v>2016</v>
      </c>
      <c r="Z1715" s="394">
        <v>2017</v>
      </c>
      <c r="AA1715" s="394">
        <v>2018</v>
      </c>
      <c r="AB1715" s="394">
        <v>2019</v>
      </c>
      <c r="AC1715" s="394">
        <v>2020</v>
      </c>
      <c r="AD1715" s="394">
        <v>2021</v>
      </c>
    </row>
    <row r="1716" spans="1:30">
      <c r="A1716" t="s">
        <v>2691</v>
      </c>
      <c r="F1716">
        <v>1213.8885406397364</v>
      </c>
      <c r="G1716">
        <v>1232.0697514456006</v>
      </c>
      <c r="H1716">
        <v>1386.3496336401413</v>
      </c>
      <c r="I1716">
        <v>1372.7238842860934</v>
      </c>
      <c r="J1716">
        <v>1714.5641402654612</v>
      </c>
      <c r="K1716">
        <v>1662.5132861522111</v>
      </c>
      <c r="L1716">
        <v>1626.3513352570667</v>
      </c>
      <c r="M1716">
        <v>1898.9512856190145</v>
      </c>
      <c r="N1716">
        <v>2294.8255235640004</v>
      </c>
      <c r="O1716">
        <v>1876.9332049271688</v>
      </c>
      <c r="P1716">
        <v>2071.2288811958615</v>
      </c>
      <c r="Q1716">
        <v>3187.3798355460954</v>
      </c>
      <c r="S1716">
        <f>(F1716/F$1727)*100</f>
        <v>11.33667979134705</v>
      </c>
      <c r="T1716">
        <f t="shared" ref="T1716:AD1727" si="215">(G1716/G$1727)*100</f>
        <v>9.8161214492829565</v>
      </c>
      <c r="U1716">
        <f t="shared" si="215"/>
        <v>9.0939230812336866</v>
      </c>
      <c r="V1716">
        <f t="shared" si="215"/>
        <v>8.0032102714558153</v>
      </c>
      <c r="W1716">
        <f t="shared" si="215"/>
        <v>9.7110801296300533</v>
      </c>
      <c r="X1716">
        <f t="shared" si="215"/>
        <v>9.2775268919626335</v>
      </c>
      <c r="Y1716">
        <f t="shared" si="215"/>
        <v>8.7102628190029936</v>
      </c>
      <c r="Z1716">
        <f t="shared" si="215"/>
        <v>9.4882979678990083</v>
      </c>
      <c r="AA1716">
        <f t="shared" si="215"/>
        <v>10.408325828571813</v>
      </c>
      <c r="AB1716">
        <f t="shared" si="215"/>
        <v>10.388278806901464</v>
      </c>
      <c r="AC1716">
        <f t="shared" si="215"/>
        <v>9.2900400131092429</v>
      </c>
      <c r="AD1716">
        <f t="shared" si="215"/>
        <v>9.3852970729611371</v>
      </c>
    </row>
    <row r="1717" spans="1:30">
      <c r="A1717" t="s">
        <v>2693</v>
      </c>
      <c r="F1717">
        <v>841.73101523466539</v>
      </c>
      <c r="G1717">
        <v>1014.5442308306906</v>
      </c>
      <c r="H1717">
        <v>1071.0155810449128</v>
      </c>
      <c r="I1717">
        <v>1194.1720896420607</v>
      </c>
      <c r="J1717">
        <v>1163.4885646471296</v>
      </c>
      <c r="K1717">
        <v>1095.1608523338871</v>
      </c>
      <c r="L1717">
        <v>1225.291889788853</v>
      </c>
      <c r="M1717">
        <v>1308.9195384517805</v>
      </c>
      <c r="N1717">
        <v>1537.8399868162915</v>
      </c>
      <c r="O1717">
        <v>2299.7547450325824</v>
      </c>
      <c r="P1717">
        <v>2817.4655454882131</v>
      </c>
      <c r="Q1717">
        <v>3833.1295278485341</v>
      </c>
      <c r="S1717">
        <f t="shared" ref="S1717:S1727" si="216">(F1717/F$1727)*100</f>
        <v>7.8610470983867007</v>
      </c>
      <c r="T1717">
        <f t="shared" si="215"/>
        <v>8.0830564777834617</v>
      </c>
      <c r="U1717">
        <f t="shared" si="215"/>
        <v>7.0254523653254779</v>
      </c>
      <c r="V1717">
        <f t="shared" si="215"/>
        <v>6.9622233889225091</v>
      </c>
      <c r="W1717">
        <f t="shared" si="215"/>
        <v>6.5898559382253152</v>
      </c>
      <c r="X1717">
        <f t="shared" si="215"/>
        <v>6.1114604876740364</v>
      </c>
      <c r="Y1717">
        <f t="shared" si="215"/>
        <v>6.5623055478149865</v>
      </c>
      <c r="Z1717">
        <f t="shared" si="215"/>
        <v>6.5401459694564474</v>
      </c>
      <c r="AA1717">
        <f t="shared" si="215"/>
        <v>6.9749702060711556</v>
      </c>
      <c r="AB1717">
        <f t="shared" si="215"/>
        <v>12.728472923904658</v>
      </c>
      <c r="AC1717">
        <f t="shared" si="215"/>
        <v>12.63711987157591</v>
      </c>
      <c r="AD1717">
        <f t="shared" si="215"/>
        <v>11.286718619726139</v>
      </c>
    </row>
    <row r="1718" spans="1:30">
      <c r="A1718" t="s">
        <v>2694</v>
      </c>
      <c r="F1718">
        <v>1163.1406321580644</v>
      </c>
      <c r="G1718">
        <v>1304.0865620917482</v>
      </c>
      <c r="H1718">
        <v>2420.1656367482228</v>
      </c>
      <c r="I1718">
        <v>2482.2379187646297</v>
      </c>
      <c r="J1718">
        <v>2468.487487617188</v>
      </c>
      <c r="K1718">
        <v>2385.8480639347363</v>
      </c>
      <c r="L1718">
        <v>2395.1277997279271</v>
      </c>
      <c r="M1718">
        <v>2508.1934103792878</v>
      </c>
      <c r="N1718">
        <v>2926.7834191071324</v>
      </c>
      <c r="O1718">
        <v>2718.5770549558579</v>
      </c>
      <c r="P1718">
        <v>3705.8822750656336</v>
      </c>
      <c r="Q1718">
        <v>4481.4472322665706</v>
      </c>
      <c r="S1718">
        <f t="shared" si="216"/>
        <v>10.862737770085277</v>
      </c>
      <c r="T1718">
        <f t="shared" si="215"/>
        <v>10.389892340795516</v>
      </c>
      <c r="U1718">
        <f t="shared" si="215"/>
        <v>15.875360450483713</v>
      </c>
      <c r="V1718">
        <f t="shared" si="215"/>
        <v>14.471863012703206</v>
      </c>
      <c r="W1718">
        <f t="shared" si="215"/>
        <v>13.98120911797923</v>
      </c>
      <c r="X1718">
        <f t="shared" si="215"/>
        <v>13.314040710327868</v>
      </c>
      <c r="Y1718">
        <f t="shared" si="215"/>
        <v>12.827605061997913</v>
      </c>
      <c r="Z1718">
        <f t="shared" si="215"/>
        <v>12.532436518529078</v>
      </c>
      <c r="AA1718">
        <f t="shared" si="215"/>
        <v>13.274610702611401</v>
      </c>
      <c r="AB1718">
        <f t="shared" si="215"/>
        <v>15.046532466253851</v>
      </c>
      <c r="AC1718">
        <f t="shared" si="215"/>
        <v>16.621917032826687</v>
      </c>
      <c r="AD1718">
        <f t="shared" si="215"/>
        <v>13.195701724207943</v>
      </c>
    </row>
    <row r="1719" spans="1:30">
      <c r="A1719" t="s">
        <v>2695</v>
      </c>
      <c r="F1719">
        <v>417.95277874534287</v>
      </c>
      <c r="G1719">
        <v>478.54396720295398</v>
      </c>
      <c r="H1719">
        <v>495.38076773603109</v>
      </c>
      <c r="I1719">
        <v>495.24009996820843</v>
      </c>
      <c r="J1719">
        <v>589.76251735375354</v>
      </c>
      <c r="K1719">
        <v>577.41441283916731</v>
      </c>
      <c r="L1719">
        <v>503.38186355925677</v>
      </c>
      <c r="M1719">
        <v>542.71099834828362</v>
      </c>
      <c r="N1719">
        <v>599.61436678975497</v>
      </c>
      <c r="O1719">
        <v>585.06546573193691</v>
      </c>
      <c r="P1719">
        <v>686.58331668099834</v>
      </c>
      <c r="Q1719">
        <v>903.2033633809217</v>
      </c>
      <c r="S1719">
        <f t="shared" si="216"/>
        <v>3.9033211550399649</v>
      </c>
      <c r="T1719">
        <f t="shared" si="215"/>
        <v>3.8126459117873104</v>
      </c>
      <c r="U1719">
        <f t="shared" si="215"/>
        <v>3.2495082686214505</v>
      </c>
      <c r="V1719">
        <f t="shared" si="215"/>
        <v>2.8873327697388005</v>
      </c>
      <c r="W1719">
        <f t="shared" si="215"/>
        <v>3.34034226482067</v>
      </c>
      <c r="X1719">
        <f t="shared" si="215"/>
        <v>3.2222165004892069</v>
      </c>
      <c r="Y1719">
        <f t="shared" si="215"/>
        <v>2.6959662619440028</v>
      </c>
      <c r="Z1719">
        <f t="shared" si="215"/>
        <v>2.7117091953761592</v>
      </c>
      <c r="AA1719">
        <f t="shared" si="215"/>
        <v>2.7195887604334832</v>
      </c>
      <c r="AB1719">
        <f t="shared" si="215"/>
        <v>3.23816700688017</v>
      </c>
      <c r="AC1719">
        <f t="shared" si="215"/>
        <v>3.0795179336322565</v>
      </c>
      <c r="AD1719">
        <f t="shared" si="215"/>
        <v>2.6594984971959827</v>
      </c>
    </row>
    <row r="1720" spans="1:30">
      <c r="A1720" t="s">
        <v>2696</v>
      </c>
      <c r="F1720">
        <v>191.14294305618532</v>
      </c>
      <c r="G1720">
        <v>290.90885056279899</v>
      </c>
      <c r="H1720">
        <v>378.78166973312636</v>
      </c>
      <c r="I1720">
        <v>401.15335445016029</v>
      </c>
      <c r="J1720">
        <v>428.41091439325135</v>
      </c>
      <c r="K1720">
        <v>428.541350017078</v>
      </c>
      <c r="L1720">
        <v>444.00652891336364</v>
      </c>
      <c r="M1720">
        <v>513.35699945965769</v>
      </c>
      <c r="N1720">
        <v>639.99244624812218</v>
      </c>
      <c r="O1720">
        <v>518.30164147957476</v>
      </c>
      <c r="P1720">
        <v>526.31869514797427</v>
      </c>
      <c r="Q1720">
        <v>1156.8402362784841</v>
      </c>
      <c r="S1720">
        <f t="shared" si="216"/>
        <v>1.785111455670926</v>
      </c>
      <c r="T1720">
        <f t="shared" si="215"/>
        <v>2.3177231682258568</v>
      </c>
      <c r="U1720">
        <f t="shared" si="215"/>
        <v>2.4846628047859682</v>
      </c>
      <c r="V1720">
        <f t="shared" si="215"/>
        <v>2.3387912773399124</v>
      </c>
      <c r="W1720">
        <f t="shared" si="215"/>
        <v>2.4264666572560021</v>
      </c>
      <c r="X1720">
        <f t="shared" si="215"/>
        <v>2.3914418803251651</v>
      </c>
      <c r="Y1720">
        <f t="shared" si="215"/>
        <v>2.3779693085672364</v>
      </c>
      <c r="Z1720">
        <f t="shared" si="215"/>
        <v>2.5650390358444639</v>
      </c>
      <c r="AA1720">
        <f t="shared" si="215"/>
        <v>2.9027260852624086</v>
      </c>
      <c r="AB1720">
        <f t="shared" si="215"/>
        <v>2.8686486784027214</v>
      </c>
      <c r="AC1720">
        <f t="shared" si="215"/>
        <v>2.3606863451754658</v>
      </c>
      <c r="AD1720">
        <f t="shared" si="215"/>
        <v>3.4063368169510748</v>
      </c>
    </row>
    <row r="1721" spans="1:30">
      <c r="A1721" t="s">
        <v>2697</v>
      </c>
      <c r="F1721">
        <v>3867.1377714573482</v>
      </c>
      <c r="G1721">
        <v>3294.5002397022909</v>
      </c>
      <c r="H1721">
        <v>3684.1209517974585</v>
      </c>
      <c r="I1721">
        <v>4274.2973513021243</v>
      </c>
      <c r="J1721">
        <v>4337.7473907112962</v>
      </c>
      <c r="K1721">
        <v>4458.9427693069874</v>
      </c>
      <c r="L1721">
        <v>4832.2528622789414</v>
      </c>
      <c r="M1721">
        <v>6183.7601373923717</v>
      </c>
      <c r="N1721">
        <v>5273.0686440629652</v>
      </c>
      <c r="O1721">
        <v>4726.645031572386</v>
      </c>
      <c r="P1721">
        <v>6028.2176433314553</v>
      </c>
      <c r="Q1721">
        <v>10335.806343458749</v>
      </c>
      <c r="S1721">
        <f t="shared" si="216"/>
        <v>36.115756229917793</v>
      </c>
      <c r="T1721">
        <f t="shared" si="215"/>
        <v>26.24787633140539</v>
      </c>
      <c r="U1721">
        <f t="shared" si="215"/>
        <v>24.166423638486005</v>
      </c>
      <c r="V1721">
        <f t="shared" si="215"/>
        <v>24.919869798133519</v>
      </c>
      <c r="W1721">
        <f t="shared" si="215"/>
        <v>24.568466996381428</v>
      </c>
      <c r="X1721">
        <f t="shared" si="215"/>
        <v>24.882785476988051</v>
      </c>
      <c r="Y1721">
        <f t="shared" si="215"/>
        <v>25.880135199493125</v>
      </c>
      <c r="Z1721">
        <f t="shared" si="215"/>
        <v>30.897769305582141</v>
      </c>
      <c r="AA1721">
        <f t="shared" si="215"/>
        <v>23.916335250879936</v>
      </c>
      <c r="AB1721">
        <f t="shared" si="215"/>
        <v>26.160604053640167</v>
      </c>
      <c r="AC1721">
        <f t="shared" si="215"/>
        <v>27.038239772876448</v>
      </c>
      <c r="AD1721">
        <f t="shared" si="215"/>
        <v>30.433967091134811</v>
      </c>
    </row>
    <row r="1722" spans="1:30">
      <c r="A1722" t="s">
        <v>2698</v>
      </c>
      <c r="F1722">
        <v>605.29771324524359</v>
      </c>
      <c r="G1722">
        <v>1330.9440077606353</v>
      </c>
      <c r="H1722">
        <v>738.3831265977376</v>
      </c>
      <c r="I1722">
        <v>1382.8809255615856</v>
      </c>
      <c r="J1722">
        <v>1382.75966271881</v>
      </c>
      <c r="K1722">
        <v>1419.5699573808399</v>
      </c>
      <c r="L1722">
        <v>1420.2932241769067</v>
      </c>
      <c r="M1722">
        <v>815.82122976845858</v>
      </c>
      <c r="N1722">
        <v>326.63063595464678</v>
      </c>
      <c r="O1722">
        <v>931.79932159167197</v>
      </c>
      <c r="P1722">
        <v>1120.5765166470537</v>
      </c>
      <c r="Q1722">
        <v>1418.4850099560165</v>
      </c>
      <c r="S1722">
        <f t="shared" si="216"/>
        <v>5.6529624621709731</v>
      </c>
      <c r="T1722">
        <f t="shared" si="215"/>
        <v>10.603870444059545</v>
      </c>
      <c r="U1722">
        <f t="shared" si="215"/>
        <v>4.8435107528608041</v>
      </c>
      <c r="V1722">
        <f t="shared" si="215"/>
        <v>8.0624275240979202</v>
      </c>
      <c r="W1722">
        <f t="shared" si="215"/>
        <v>7.8317804328997322</v>
      </c>
      <c r="X1722">
        <f t="shared" si="215"/>
        <v>7.9218004236852799</v>
      </c>
      <c r="Y1722">
        <f t="shared" si="215"/>
        <v>7.6066757498462483</v>
      </c>
      <c r="Z1722">
        <f t="shared" si="215"/>
        <v>4.0763314863327977</v>
      </c>
      <c r="AA1722">
        <f t="shared" si="215"/>
        <v>1.4814538402595789</v>
      </c>
      <c r="AB1722">
        <f t="shared" si="215"/>
        <v>5.1572379450506531</v>
      </c>
      <c r="AC1722">
        <f t="shared" si="215"/>
        <v>5.0260986469980029</v>
      </c>
      <c r="AD1722">
        <f t="shared" si="215"/>
        <v>4.1767545441281069</v>
      </c>
    </row>
    <row r="1723" spans="1:30">
      <c r="A1723" t="s">
        <v>2699</v>
      </c>
      <c r="F1723">
        <v>743.33859902815232</v>
      </c>
      <c r="G1723">
        <v>736.28964206473881</v>
      </c>
      <c r="H1723">
        <v>1145.0192423706972</v>
      </c>
      <c r="I1723">
        <v>1309.1162941504135</v>
      </c>
      <c r="J1723">
        <v>955.70806875183848</v>
      </c>
      <c r="K1723">
        <v>988.78374684367782</v>
      </c>
      <c r="L1723">
        <v>1088.0790579057334</v>
      </c>
      <c r="M1723">
        <v>1173.1130314091713</v>
      </c>
      <c r="N1723">
        <v>1383.9293488517956</v>
      </c>
      <c r="O1723">
        <v>1249.6954967414038</v>
      </c>
      <c r="P1723">
        <v>1635.4241921781709</v>
      </c>
      <c r="Q1723">
        <v>2378.5285605175745</v>
      </c>
      <c r="S1723">
        <f t="shared" si="216"/>
        <v>6.942146162191742</v>
      </c>
      <c r="T1723">
        <f t="shared" si="215"/>
        <v>5.8661520907208704</v>
      </c>
      <c r="U1723">
        <f t="shared" si="215"/>
        <v>7.5108880645864904</v>
      </c>
      <c r="V1723">
        <f t="shared" si="215"/>
        <v>7.6323673622999282</v>
      </c>
      <c r="W1723">
        <f t="shared" si="215"/>
        <v>5.4130127991281487</v>
      </c>
      <c r="X1723">
        <f t="shared" si="215"/>
        <v>5.5178312727408301</v>
      </c>
      <c r="Y1723">
        <f t="shared" si="215"/>
        <v>5.8274336896056207</v>
      </c>
      <c r="Z1723">
        <f t="shared" si="215"/>
        <v>5.8615753212474244</v>
      </c>
      <c r="AA1723">
        <f t="shared" si="215"/>
        <v>6.2768988050132215</v>
      </c>
      <c r="AB1723">
        <f t="shared" si="215"/>
        <v>6.9167007167858561</v>
      </c>
      <c r="AC1723">
        <f t="shared" si="215"/>
        <v>7.3353342654096378</v>
      </c>
      <c r="AD1723">
        <f t="shared" si="215"/>
        <v>7.003619991577005</v>
      </c>
    </row>
    <row r="1724" spans="1:30">
      <c r="A1724" t="s">
        <v>2700</v>
      </c>
      <c r="F1724">
        <v>132.47798520324585</v>
      </c>
      <c r="G1724">
        <v>627.70023831319475</v>
      </c>
      <c r="H1724">
        <v>789.50211263061965</v>
      </c>
      <c r="I1724">
        <v>848.88522916347756</v>
      </c>
      <c r="J1724">
        <v>877.41066187223635</v>
      </c>
      <c r="K1724">
        <v>912.42074395281782</v>
      </c>
      <c r="L1724">
        <v>946.33581708565407</v>
      </c>
      <c r="M1724">
        <v>441.08820400780087</v>
      </c>
      <c r="N1724">
        <v>520.35472679512679</v>
      </c>
      <c r="O1724">
        <v>1091.4510999458382</v>
      </c>
      <c r="P1724">
        <v>1206.3927904171896</v>
      </c>
      <c r="Q1724">
        <v>1320.1724199377563</v>
      </c>
      <c r="S1724">
        <f t="shared" si="216"/>
        <v>1.2372309708603961</v>
      </c>
      <c r="T1724">
        <f t="shared" si="215"/>
        <v>5.0010007678515969</v>
      </c>
      <c r="U1724">
        <f t="shared" si="215"/>
        <v>5.178831739496097</v>
      </c>
      <c r="V1724">
        <f t="shared" si="215"/>
        <v>4.9491431329334628</v>
      </c>
      <c r="W1724">
        <f t="shared" si="215"/>
        <v>4.9695459294475892</v>
      </c>
      <c r="X1724">
        <f t="shared" si="215"/>
        <v>5.0916934374693525</v>
      </c>
      <c r="Y1724">
        <f t="shared" si="215"/>
        <v>5.0682982841152828</v>
      </c>
      <c r="Z1724">
        <f t="shared" si="215"/>
        <v>2.2039408495869703</v>
      </c>
      <c r="AA1724">
        <f t="shared" si="215"/>
        <v>2.3601016666878203</v>
      </c>
      <c r="AB1724">
        <f t="shared" si="215"/>
        <v>6.0408640544971375</v>
      </c>
      <c r="AC1724">
        <f t="shared" si="215"/>
        <v>5.4110086027920721</v>
      </c>
      <c r="AD1724">
        <f t="shared" si="215"/>
        <v>3.8872713601524764</v>
      </c>
    </row>
    <row r="1725" spans="1:30">
      <c r="A1725" t="s">
        <v>2701</v>
      </c>
      <c r="F1725">
        <v>1392.5526329653178</v>
      </c>
      <c r="G1725">
        <v>2081.3522403096458</v>
      </c>
      <c r="H1725">
        <v>2898.0487019324455</v>
      </c>
      <c r="I1725">
        <v>3158.0788976206309</v>
      </c>
      <c r="J1725">
        <v>3499.5128992393652</v>
      </c>
      <c r="K1725">
        <v>3744.6375235077012</v>
      </c>
      <c r="L1725">
        <v>3940.2159861487817</v>
      </c>
      <c r="M1725">
        <v>4363.9820807579681</v>
      </c>
      <c r="N1725">
        <v>5552.9334308697235</v>
      </c>
      <c r="O1725">
        <v>1509.76314399078</v>
      </c>
      <c r="P1725">
        <v>1969.234467355672</v>
      </c>
      <c r="Q1725">
        <v>3913.2996510871662</v>
      </c>
      <c r="S1725">
        <f t="shared" si="216"/>
        <v>13.005249464011836</v>
      </c>
      <c r="T1725">
        <f t="shared" si="215"/>
        <v>16.582507886136288</v>
      </c>
      <c r="U1725">
        <f t="shared" si="215"/>
        <v>19.010090486224154</v>
      </c>
      <c r="V1725">
        <f t="shared" si="215"/>
        <v>18.412129169479581</v>
      </c>
      <c r="W1725">
        <f t="shared" si="215"/>
        <v>19.820810071255661</v>
      </c>
      <c r="X1725">
        <f t="shared" si="215"/>
        <v>20.896660263931484</v>
      </c>
      <c r="Y1725">
        <f t="shared" si="215"/>
        <v>21.102646186574539</v>
      </c>
      <c r="Z1725">
        <f t="shared" si="215"/>
        <v>21.805068209164649</v>
      </c>
      <c r="AA1725">
        <f t="shared" si="215"/>
        <v>25.185679634196966</v>
      </c>
      <c r="AB1725">
        <f t="shared" si="215"/>
        <v>8.3560994237772732</v>
      </c>
      <c r="AC1725">
        <f t="shared" si="215"/>
        <v>8.8325665806501963</v>
      </c>
      <c r="AD1725">
        <f t="shared" si="215"/>
        <v>11.522780984989096</v>
      </c>
    </row>
    <row r="1726" spans="1:30">
      <c r="A1726" t="s">
        <v>2702</v>
      </c>
      <c r="F1726">
        <v>138.95892927430216</v>
      </c>
      <c r="G1726">
        <v>160.55280993483393</v>
      </c>
      <c r="H1726">
        <v>238.02430378560075</v>
      </c>
      <c r="I1726">
        <v>233.37962018677428</v>
      </c>
      <c r="J1726">
        <v>237.89882802222283</v>
      </c>
      <c r="K1726">
        <v>245.95675392087497</v>
      </c>
      <c r="L1726">
        <v>250.33140284979305</v>
      </c>
      <c r="M1726">
        <v>263.71661175940073</v>
      </c>
      <c r="N1726">
        <v>992.00676521361629</v>
      </c>
      <c r="O1726">
        <v>559.81154778598398</v>
      </c>
      <c r="P1726">
        <v>527.83132999957627</v>
      </c>
      <c r="Q1726">
        <v>1033.1243925536553</v>
      </c>
      <c r="S1726">
        <f t="shared" si="216"/>
        <v>1.2977574403173642</v>
      </c>
      <c r="T1726">
        <f t="shared" si="215"/>
        <v>1.2791531319511973</v>
      </c>
      <c r="U1726">
        <f t="shared" si="215"/>
        <v>1.5613483478961399</v>
      </c>
      <c r="V1726">
        <f t="shared" si="215"/>
        <v>1.3606422928953557</v>
      </c>
      <c r="W1726">
        <f t="shared" si="215"/>
        <v>1.3474296629761515</v>
      </c>
      <c r="X1726">
        <f t="shared" si="215"/>
        <v>1.3725426544060939</v>
      </c>
      <c r="Y1726">
        <f t="shared" si="215"/>
        <v>1.3407018910380535</v>
      </c>
      <c r="Z1726">
        <f t="shared" si="215"/>
        <v>1.3176861409808451</v>
      </c>
      <c r="AA1726">
        <f t="shared" si="215"/>
        <v>4.4993092200122113</v>
      </c>
      <c r="AB1726">
        <f t="shared" si="215"/>
        <v>3.0983939239060474</v>
      </c>
      <c r="AC1726">
        <f t="shared" si="215"/>
        <v>2.3674709349541154</v>
      </c>
      <c r="AD1726">
        <f t="shared" si="215"/>
        <v>3.0420532969762366</v>
      </c>
    </row>
    <row r="1727" spans="1:30">
      <c r="A1727" t="s">
        <v>2703</v>
      </c>
      <c r="F1727">
        <v>10707.619541007602</v>
      </c>
      <c r="G1727">
        <v>12551.492540219133</v>
      </c>
      <c r="H1727">
        <v>15244.791728016995</v>
      </c>
      <c r="I1727">
        <v>17152.165665096156</v>
      </c>
      <c r="J1727">
        <v>17655.751135592556</v>
      </c>
      <c r="K1727">
        <v>17919.789460189979</v>
      </c>
      <c r="L1727">
        <v>18671.667767692277</v>
      </c>
      <c r="M1727">
        <v>20013.613527353198</v>
      </c>
      <c r="N1727">
        <v>22047.979294273176</v>
      </c>
      <c r="O1727">
        <v>18067.797753755185</v>
      </c>
      <c r="P1727">
        <v>22295.155653507791</v>
      </c>
      <c r="Q1727">
        <v>33961.41657283152</v>
      </c>
      <c r="S1727">
        <f t="shared" si="216"/>
        <v>100</v>
      </c>
      <c r="T1727">
        <f t="shared" si="215"/>
        <v>100</v>
      </c>
      <c r="U1727">
        <f t="shared" si="215"/>
        <v>100</v>
      </c>
      <c r="V1727">
        <f t="shared" si="215"/>
        <v>100</v>
      </c>
      <c r="W1727">
        <f t="shared" si="215"/>
        <v>100</v>
      </c>
      <c r="X1727">
        <f t="shared" si="215"/>
        <v>100</v>
      </c>
      <c r="Y1727">
        <f t="shared" si="215"/>
        <v>100</v>
      </c>
      <c r="Z1727">
        <f t="shared" si="215"/>
        <v>100</v>
      </c>
      <c r="AA1727">
        <f t="shared" si="215"/>
        <v>100</v>
      </c>
      <c r="AB1727">
        <f t="shared" si="215"/>
        <v>100</v>
      </c>
      <c r="AC1727">
        <f t="shared" si="215"/>
        <v>100</v>
      </c>
      <c r="AD1727">
        <f t="shared" si="215"/>
        <v>100</v>
      </c>
    </row>
    <row r="1728" spans="1:30">
      <c r="A1728" t="s">
        <v>2704</v>
      </c>
      <c r="F1728">
        <v>1334.0356363271599</v>
      </c>
      <c r="G1728">
        <v>1551.1423221999999</v>
      </c>
      <c r="H1728">
        <v>1870.9914490000001</v>
      </c>
      <c r="I1728">
        <v>1939.8394212400001</v>
      </c>
      <c r="J1728">
        <v>1840.73876346</v>
      </c>
      <c r="K1728">
        <v>2044.31177736</v>
      </c>
      <c r="L1728">
        <v>1878.0426084499998</v>
      </c>
      <c r="M1728">
        <v>2027.28877369112</v>
      </c>
      <c r="N1728">
        <v>2153.203855146563</v>
      </c>
      <c r="O1728">
        <v>1047.0123235384306</v>
      </c>
      <c r="P1728">
        <v>1314.3533967536264</v>
      </c>
      <c r="Q1728">
        <v>2054.584806187197</v>
      </c>
    </row>
    <row r="1729" spans="1:30">
      <c r="A1729" t="s">
        <v>2705</v>
      </c>
      <c r="F1729">
        <v>12041.6551773347</v>
      </c>
      <c r="G1729">
        <v>14102.634862419132</v>
      </c>
      <c r="H1729">
        <v>17115.783177016994</v>
      </c>
      <c r="I1729">
        <v>19092.005086336158</v>
      </c>
      <c r="J1729">
        <v>19496.489899052554</v>
      </c>
      <c r="K1729">
        <v>19964.101237549978</v>
      </c>
      <c r="L1729">
        <v>20549.710376142277</v>
      </c>
      <c r="M1729">
        <v>22040.902301044302</v>
      </c>
      <c r="N1729">
        <v>24201.183149419739</v>
      </c>
      <c r="O1729">
        <v>19114.810077293616</v>
      </c>
      <c r="P1729">
        <v>23609.509050261426</v>
      </c>
      <c r="Q1729">
        <v>36016.001379018715</v>
      </c>
    </row>
    <row r="1731" spans="1:30">
      <c r="A1731" s="200" t="s">
        <v>2721</v>
      </c>
    </row>
    <row r="1732" spans="1:30">
      <c r="S1732" s="394">
        <v>2010</v>
      </c>
      <c r="T1732" s="394">
        <v>2011</v>
      </c>
      <c r="U1732" s="394">
        <v>2012</v>
      </c>
      <c r="V1732" s="394">
        <v>2013</v>
      </c>
      <c r="W1732" s="394">
        <v>2014</v>
      </c>
      <c r="X1732" s="394">
        <v>2015</v>
      </c>
      <c r="Y1732" s="394">
        <v>2016</v>
      </c>
      <c r="Z1732" s="394">
        <v>2017</v>
      </c>
      <c r="AA1732" s="394">
        <v>2018</v>
      </c>
      <c r="AB1732" s="394">
        <v>2019</v>
      </c>
      <c r="AC1732" s="394">
        <v>2020</v>
      </c>
      <c r="AD1732" s="394">
        <v>2021</v>
      </c>
    </row>
    <row r="1733" spans="1:30">
      <c r="A1733" s="92" t="s">
        <v>13</v>
      </c>
      <c r="S1733">
        <v>6.1534792873585067</v>
      </c>
      <c r="T1733">
        <v>5.7907827812751904</v>
      </c>
      <c r="U1733">
        <v>5.916234195695127</v>
      </c>
      <c r="V1733">
        <v>6.339170902971258</v>
      </c>
      <c r="W1733">
        <v>7.5047069761906533</v>
      </c>
      <c r="X1733">
        <v>9.1485606430114341</v>
      </c>
      <c r="Y1733">
        <v>9.8849695610387762</v>
      </c>
      <c r="Z1733">
        <v>10.123538661394067</v>
      </c>
      <c r="AA1733">
        <v>8.6296444205686296</v>
      </c>
      <c r="AB1733">
        <v>7.9010532423620132</v>
      </c>
      <c r="AC1733">
        <v>9.9445185430320944</v>
      </c>
      <c r="AD1733">
        <v>11.565740842481921</v>
      </c>
    </row>
    <row r="1734" spans="1:30">
      <c r="A1734" s="92" t="s">
        <v>12</v>
      </c>
      <c r="S1734">
        <v>2.2219947572317467</v>
      </c>
      <c r="T1734">
        <v>2.2243794573320637</v>
      </c>
      <c r="U1734">
        <v>2.4246101442360044</v>
      </c>
      <c r="V1734">
        <v>2.0717826889126729</v>
      </c>
      <c r="W1734">
        <v>1.8830272453367953</v>
      </c>
      <c r="X1734">
        <v>2.0211807946267939</v>
      </c>
      <c r="Y1734">
        <v>2.0486995445761695</v>
      </c>
      <c r="Z1734">
        <v>1.9205229229355796</v>
      </c>
      <c r="AA1734">
        <v>2.2204760398829753</v>
      </c>
      <c r="AB1734">
        <v>2.1913644720981962</v>
      </c>
      <c r="AC1734">
        <v>2.3337752597351726</v>
      </c>
      <c r="AD1734">
        <v>1.8116955003344013</v>
      </c>
    </row>
    <row r="1735" spans="1:30">
      <c r="A1735" s="92" t="s">
        <v>483</v>
      </c>
      <c r="S1735">
        <v>31.618599829699008</v>
      </c>
      <c r="T1735">
        <v>31.622393389337788</v>
      </c>
      <c r="U1735">
        <v>31.283701119217</v>
      </c>
      <c r="V1735">
        <v>31.913736225170215</v>
      </c>
      <c r="W1735">
        <v>31.283943604033322</v>
      </c>
      <c r="X1735">
        <v>31.727066091195834</v>
      </c>
      <c r="Y1735">
        <v>32.720969894705625</v>
      </c>
      <c r="Z1735">
        <v>33.293442743286256</v>
      </c>
      <c r="AA1735">
        <v>35.205251884708147</v>
      </c>
      <c r="AB1735">
        <v>36.96724891261173</v>
      </c>
      <c r="AC1735">
        <v>37.345288465340673</v>
      </c>
      <c r="AD1735">
        <v>36.883434637280502</v>
      </c>
    </row>
    <row r="1736" spans="1:30">
      <c r="A1736" s="92" t="s">
        <v>89</v>
      </c>
      <c r="S1736">
        <v>22.439364296625843</v>
      </c>
      <c r="T1736">
        <v>16.633143666127818</v>
      </c>
      <c r="U1736">
        <v>16.293601064226262</v>
      </c>
      <c r="V1736">
        <v>14.449314498766078</v>
      </c>
      <c r="W1736">
        <v>13.07485230273023</v>
      </c>
      <c r="X1736">
        <v>12.9861822957629</v>
      </c>
      <c r="Y1736">
        <v>12.882372042305922</v>
      </c>
      <c r="Z1736">
        <v>10.639269233706676</v>
      </c>
      <c r="AA1736">
        <v>8.4716870021992996</v>
      </c>
      <c r="AB1736">
        <v>1.2506664121497302</v>
      </c>
      <c r="AC1736">
        <v>1.197254816251563</v>
      </c>
      <c r="AD1736">
        <v>0.92506185142903297</v>
      </c>
    </row>
    <row r="1737" spans="1:30">
      <c r="A1737" s="92" t="s">
        <v>482</v>
      </c>
      <c r="S1737">
        <v>10.425786751149245</v>
      </c>
      <c r="T1737">
        <v>10.056574115237774</v>
      </c>
      <c r="U1737">
        <v>10.696381875435362</v>
      </c>
      <c r="V1737">
        <v>10.626899315810055</v>
      </c>
      <c r="W1737">
        <v>9.7094361505426221</v>
      </c>
      <c r="X1737">
        <v>9.8294519446627557</v>
      </c>
      <c r="Y1737">
        <v>9.3672216937695119</v>
      </c>
      <c r="Z1737">
        <v>8.8364671696915256</v>
      </c>
      <c r="AA1737">
        <v>8.9604790915458921</v>
      </c>
      <c r="AB1737">
        <v>9.0001039857962155</v>
      </c>
      <c r="AC1737">
        <v>8.7030696944089474</v>
      </c>
      <c r="AD1737">
        <v>8.6176427323900935</v>
      </c>
    </row>
    <row r="1738" spans="1:30">
      <c r="A1738" s="92" t="s">
        <v>11</v>
      </c>
      <c r="S1738">
        <v>5.3922400895011293</v>
      </c>
      <c r="T1738">
        <v>5.0693660764061379</v>
      </c>
      <c r="U1738">
        <v>5.5273410067235256</v>
      </c>
      <c r="V1738">
        <v>5.6920745605518297</v>
      </c>
      <c r="W1738">
        <v>4.4407674030844859</v>
      </c>
      <c r="X1738">
        <v>4.2468839080591358</v>
      </c>
      <c r="Y1738">
        <v>5.5416955450291194</v>
      </c>
      <c r="Z1738">
        <v>5.637251657398668</v>
      </c>
      <c r="AA1738">
        <v>4.8392722243296582</v>
      </c>
      <c r="AB1738">
        <v>4.9753515822892078</v>
      </c>
      <c r="AC1738">
        <v>5.6786082260226243</v>
      </c>
      <c r="AD1738">
        <v>4.8112056365958198</v>
      </c>
    </row>
    <row r="1739" spans="1:30">
      <c r="A1739" s="92" t="s">
        <v>10</v>
      </c>
      <c r="S1739">
        <v>30.340334604828577</v>
      </c>
      <c r="T1739">
        <v>30.248573602845447</v>
      </c>
      <c r="U1739">
        <v>29.097120122522124</v>
      </c>
      <c r="V1739">
        <v>27.624678694261089</v>
      </c>
      <c r="W1739">
        <v>26.948209631573384</v>
      </c>
      <c r="X1739">
        <v>26.967039258461263</v>
      </c>
      <c r="Y1739">
        <v>26.302844166166274</v>
      </c>
      <c r="Z1739">
        <v>25.650060945686015</v>
      </c>
      <c r="AA1739">
        <v>25.450873073711328</v>
      </c>
      <c r="AB1739">
        <v>24.112406128784674</v>
      </c>
      <c r="AC1739">
        <v>26.664867179961792</v>
      </c>
      <c r="AD1739">
        <v>24.549276475882895</v>
      </c>
    </row>
    <row r="1740" spans="1:30">
      <c r="A1740" s="92" t="s">
        <v>9</v>
      </c>
      <c r="S1740">
        <v>24.940237485063594</v>
      </c>
      <c r="T1740">
        <v>25.308926482140748</v>
      </c>
      <c r="U1740">
        <v>23.747596818051029</v>
      </c>
      <c r="V1740">
        <v>24.583640995235548</v>
      </c>
      <c r="W1740">
        <v>25.002486149692139</v>
      </c>
      <c r="X1740">
        <v>25.316610272244439</v>
      </c>
      <c r="Y1740">
        <v>24.000742419973129</v>
      </c>
      <c r="Z1740">
        <v>24.442545955746322</v>
      </c>
      <c r="AA1740">
        <v>23.12836088856638</v>
      </c>
      <c r="AB1740">
        <v>24.422764572660785</v>
      </c>
      <c r="AC1740">
        <v>26.48846778918341</v>
      </c>
      <c r="AD1740">
        <v>27.281424342018294</v>
      </c>
    </row>
    <row r="1741" spans="1:30">
      <c r="A1741" s="92" t="s">
        <v>8</v>
      </c>
      <c r="S1741">
        <v>4.0930656934306571</v>
      </c>
      <c r="T1741">
        <v>4.1849926695988273</v>
      </c>
      <c r="U1741">
        <v>4.1458817596073958</v>
      </c>
      <c r="V1741">
        <v>3.8047607758990827</v>
      </c>
      <c r="W1741">
        <v>3.6332501774295407</v>
      </c>
      <c r="X1741">
        <v>3.4987968551498523</v>
      </c>
      <c r="Y1741">
        <v>3.5247230491210741</v>
      </c>
      <c r="Z1741">
        <v>3.4283660919131034</v>
      </c>
      <c r="AA1741">
        <v>2.9446929621176809</v>
      </c>
      <c r="AB1741">
        <v>3.1104204060813769</v>
      </c>
      <c r="AC1741">
        <v>3.5796991035361914</v>
      </c>
      <c r="AD1741">
        <v>3.6923986042883863</v>
      </c>
    </row>
    <row r="1742" spans="1:30">
      <c r="A1742" s="92" t="s">
        <v>6</v>
      </c>
      <c r="S1742">
        <v>29.750117483095185</v>
      </c>
      <c r="T1742">
        <v>28.712280524047895</v>
      </c>
      <c r="U1742">
        <v>27.801525160594785</v>
      </c>
      <c r="V1742">
        <v>26.555377131684192</v>
      </c>
      <c r="W1742">
        <v>26.828106080344298</v>
      </c>
      <c r="X1742">
        <v>25.907484520716935</v>
      </c>
      <c r="Y1742">
        <v>25.79324099526773</v>
      </c>
      <c r="Z1742">
        <v>27.824347922371896</v>
      </c>
      <c r="AA1742">
        <v>27.323684613923092</v>
      </c>
      <c r="AB1742">
        <v>27.250041171934896</v>
      </c>
      <c r="AC1742">
        <v>29.226675425021902</v>
      </c>
      <c r="AD1742">
        <v>30.727603273044313</v>
      </c>
    </row>
    <row r="1743" spans="1:30">
      <c r="A1743" s="92" t="s">
        <v>5</v>
      </c>
      <c r="S1743">
        <v>9.1400682685623895</v>
      </c>
      <c r="T1743">
        <v>8.5880303159525369</v>
      </c>
      <c r="U1743">
        <v>8.5555303908091105</v>
      </c>
      <c r="V1743">
        <v>8.4915803370412135</v>
      </c>
      <c r="W1743">
        <v>8.8015722105212948</v>
      </c>
      <c r="X1743">
        <v>7.216408799212366</v>
      </c>
      <c r="Y1743">
        <v>7.306014763518907</v>
      </c>
      <c r="Z1743">
        <v>8.3100912143091339</v>
      </c>
      <c r="AA1743">
        <v>8.3996451944932957</v>
      </c>
      <c r="AB1743">
        <v>7.6529745987128024</v>
      </c>
      <c r="AC1743">
        <v>9.7569355432507407</v>
      </c>
      <c r="AD1743">
        <v>10.185571177361776</v>
      </c>
    </row>
    <row r="1744" spans="1:30">
      <c r="A1744" s="92" t="s">
        <v>4</v>
      </c>
      <c r="S1744">
        <v>2.667255277846651</v>
      </c>
      <c r="T1744">
        <v>2.7143345422782592</v>
      </c>
      <c r="U1744">
        <v>2.4393558458631173</v>
      </c>
      <c r="V1744">
        <v>3.1373444775768617</v>
      </c>
      <c r="W1744">
        <v>2.8102611219843929</v>
      </c>
      <c r="X1744">
        <v>2.7242340075185725</v>
      </c>
      <c r="Y1744">
        <v>2.683465572270225</v>
      </c>
      <c r="Z1744">
        <v>3.347661244819629</v>
      </c>
      <c r="AA1744">
        <v>3.1626275651171709</v>
      </c>
      <c r="AB1744">
        <v>3.1636420979478115</v>
      </c>
      <c r="AC1744">
        <v>2.9789903477810422</v>
      </c>
      <c r="AD1744">
        <v>2.6976805229124921</v>
      </c>
    </row>
    <row r="1745" spans="1:30">
      <c r="A1745" s="92" t="s">
        <v>3</v>
      </c>
      <c r="S1745">
        <v>2.2989068086863367</v>
      </c>
      <c r="T1745">
        <v>2.2404823647304664</v>
      </c>
      <c r="U1745">
        <v>2.1781966889596194</v>
      </c>
      <c r="V1745">
        <v>2.1283547755130319</v>
      </c>
      <c r="W1745">
        <v>2.3503786442762227</v>
      </c>
      <c r="X1745">
        <v>2.4803004473324184</v>
      </c>
      <c r="Y1745">
        <v>2.6791507354148565</v>
      </c>
      <c r="Z1745">
        <v>2.757565859632825</v>
      </c>
      <c r="AA1745">
        <v>2.5162350728178717</v>
      </c>
      <c r="AB1745">
        <v>2.1833393254739182</v>
      </c>
      <c r="AC1745">
        <v>2.7849236554180963</v>
      </c>
      <c r="AD1745">
        <v>2.7421086428093364</v>
      </c>
    </row>
    <row r="1746" spans="1:30">
      <c r="A1746" s="92" t="s">
        <v>32</v>
      </c>
      <c r="S1746">
        <v>31.669172516696264</v>
      </c>
      <c r="T1746">
        <v>30.93993881893778</v>
      </c>
      <c r="U1746">
        <v>28.684508397699261</v>
      </c>
      <c r="V1746">
        <v>28.96210988808015</v>
      </c>
      <c r="W1746">
        <v>27.973373798886218</v>
      </c>
      <c r="X1746">
        <v>29.178050656948539</v>
      </c>
      <c r="Y1746">
        <v>29.911503469958124</v>
      </c>
      <c r="Z1746">
        <v>31.346920845903188</v>
      </c>
      <c r="AA1746">
        <v>30.252770769119103</v>
      </c>
      <c r="AB1746">
        <v>28.931393561026226</v>
      </c>
      <c r="AC1746">
        <v>28.519256118833518</v>
      </c>
      <c r="AD1746">
        <v>28.325982631631106</v>
      </c>
    </row>
    <row r="1747" spans="1:30">
      <c r="A1747" s="92" t="s">
        <v>1</v>
      </c>
      <c r="S1747">
        <v>9.9728103157466066</v>
      </c>
      <c r="T1747">
        <v>10.211628425038983</v>
      </c>
      <c r="U1747">
        <v>9.8613081039262465</v>
      </c>
      <c r="V1747">
        <v>8.7590937873777523</v>
      </c>
      <c r="W1747">
        <v>7.2714023395867837</v>
      </c>
      <c r="X1747">
        <v>5.2507861318861986</v>
      </c>
      <c r="Y1747">
        <v>6.5364517570271365</v>
      </c>
      <c r="Z1747">
        <v>4.3076190807375658</v>
      </c>
      <c r="AA1747">
        <v>3.6288564307027884</v>
      </c>
      <c r="AB1747">
        <v>3.095858468925583</v>
      </c>
      <c r="AC1747">
        <v>3.073880222909616</v>
      </c>
      <c r="AD1747">
        <v>3.5426822088778995</v>
      </c>
    </row>
    <row r="1748" spans="1:30">
      <c r="A1748" s="92" t="s">
        <v>0</v>
      </c>
      <c r="S1748">
        <v>11.33667979134705</v>
      </c>
      <c r="T1748">
        <v>9.8161214492829565</v>
      </c>
      <c r="U1748">
        <v>9.0939230812336866</v>
      </c>
      <c r="V1748">
        <v>8.0032102714558153</v>
      </c>
      <c r="W1748">
        <v>9.7110801296300533</v>
      </c>
      <c r="X1748">
        <v>9.2775268919626335</v>
      </c>
      <c r="Y1748">
        <v>8.7102628190029936</v>
      </c>
      <c r="Z1748">
        <v>9.4882979678990083</v>
      </c>
      <c r="AA1748">
        <v>10.408325828571813</v>
      </c>
      <c r="AB1748">
        <v>10.388278806901464</v>
      </c>
      <c r="AC1748">
        <v>9.2900400131092429</v>
      </c>
      <c r="AD1748">
        <v>9.3852970729611371</v>
      </c>
    </row>
    <row r="1751" spans="1:30">
      <c r="A1751" s="493" t="s">
        <v>347</v>
      </c>
    </row>
    <row r="1752" spans="1:30">
      <c r="A1752" t="s">
        <v>2724</v>
      </c>
    </row>
  </sheetData>
  <sheetProtection algorithmName="SHA-512" hashValue="lAPVnKTUNh2gdz0BZPQk1pYoPVsL25G1Cf3yOB8TU+qOgzC+H1PR89oV3D5KeL/T0fDi5n9YPkUN5QktPlxgIg==" saltValue="3bvm75E3VcMUJ4KDNt+Hrg==" spinCount="100000" sheet="1" objects="1" scenarios="1"/>
  <hyperlinks>
    <hyperlink ref="C76" r:id="rId1" xr:uid="{00000000-0004-0000-6001-000000000000}"/>
    <hyperlink ref="C85" r:id="rId2" location="data/RL" xr:uid="{00000000-0004-0000-6001-000001000000}"/>
    <hyperlink ref="B37" r:id="rId3" xr:uid="{00000000-0004-0000-6001-000002000000}"/>
    <hyperlink ref="B24" r:id="rId4" xr:uid="{00000000-0004-0000-6001-000003000000}"/>
    <hyperlink ref="B6" r:id="rId5" xr:uid="{00000000-0004-0000-6001-000004000000}"/>
    <hyperlink ref="A219" r:id="rId6" xr:uid="{00000000-0004-0000-6001-000005000000}"/>
    <hyperlink ref="A823" r:id="rId7" xr:uid="{00000000-0004-0000-6001-000006000000}"/>
  </hyperlinks>
  <pageMargins left="0.7" right="0.7" top="0.75" bottom="0.75" header="0.3" footer="0.3"/>
  <pageSetup paperSize="9" orientation="portrait" r:id="rId8"/>
  <drawing r:id="rId9"/>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1-000000000000}">
  <sheetPr codeName="Sheet366">
    <tabColor rgb="FFC00000"/>
  </sheetPr>
  <dimension ref="A1:K48"/>
  <sheetViews>
    <sheetView topLeftCell="A38" workbookViewId="0">
      <selection activeCell="D126" sqref="A1:XFD1048576"/>
    </sheetView>
  </sheetViews>
  <sheetFormatPr defaultRowHeight="14.4"/>
  <cols>
    <col min="1" max="1" width="28.5546875" customWidth="1"/>
  </cols>
  <sheetData>
    <row r="1" spans="1:11">
      <c r="B1" s="899" t="s">
        <v>2274</v>
      </c>
      <c r="C1" s="899"/>
      <c r="D1" s="899" t="s">
        <v>2275</v>
      </c>
      <c r="E1" s="899"/>
    </row>
    <row r="2" spans="1:11">
      <c r="A2" s="384" t="s">
        <v>12</v>
      </c>
      <c r="B2">
        <v>2020</v>
      </c>
      <c r="C2">
        <v>2021</v>
      </c>
      <c r="D2">
        <v>2020</v>
      </c>
      <c r="E2">
        <v>2021</v>
      </c>
    </row>
    <row r="3" spans="1:11">
      <c r="A3" s="245" t="s">
        <v>423</v>
      </c>
      <c r="B3">
        <v>49115.5</v>
      </c>
      <c r="C3">
        <v>82262.399999999994</v>
      </c>
      <c r="D3">
        <f>B3/J16</f>
        <v>4285.820244328097</v>
      </c>
      <c r="E3">
        <f>C3/K16</f>
        <v>7377.6479657943473</v>
      </c>
    </row>
    <row r="4" spans="1:11">
      <c r="A4" s="245" t="s">
        <v>424</v>
      </c>
      <c r="B4">
        <v>74564.399999999994</v>
      </c>
      <c r="C4">
        <v>93143.3</v>
      </c>
      <c r="D4">
        <f>B4/J16</f>
        <v>6506.4921465968573</v>
      </c>
      <c r="E4">
        <f>C4/K16</f>
        <v>8353.4941573838441</v>
      </c>
    </row>
    <row r="5" spans="1:11">
      <c r="A5" s="245" t="s">
        <v>425</v>
      </c>
    </row>
    <row r="6" spans="1:11">
      <c r="A6" s="245" t="s">
        <v>426</v>
      </c>
    </row>
    <row r="9" spans="1:11">
      <c r="A9" t="s">
        <v>2273</v>
      </c>
    </row>
    <row r="14" spans="1:11" s="386" customFormat="1" ht="18" customHeight="1">
      <c r="A14" s="898" t="s">
        <v>2276</v>
      </c>
      <c r="B14" s="898"/>
      <c r="C14" s="898"/>
      <c r="D14" s="898"/>
      <c r="E14" s="898"/>
      <c r="F14" s="898"/>
      <c r="G14" s="898"/>
      <c r="H14" s="898"/>
      <c r="I14" s="898"/>
      <c r="J14" s="898"/>
      <c r="K14" s="898"/>
    </row>
    <row r="15" spans="1:11" s="386" customFormat="1" ht="30.75" customHeight="1">
      <c r="A15" s="387" t="s">
        <v>1148</v>
      </c>
      <c r="B15" s="385">
        <v>2012</v>
      </c>
      <c r="C15" s="385">
        <v>2013</v>
      </c>
      <c r="D15" s="385">
        <v>2014</v>
      </c>
      <c r="E15" s="385">
        <v>2015</v>
      </c>
      <c r="F15" s="385">
        <v>2016</v>
      </c>
      <c r="G15" s="385">
        <v>2017</v>
      </c>
      <c r="H15" s="385">
        <v>2018</v>
      </c>
      <c r="I15" s="385">
        <v>2019</v>
      </c>
      <c r="J15" s="385">
        <v>2020</v>
      </c>
      <c r="K15" s="385">
        <v>2021</v>
      </c>
    </row>
    <row r="16" spans="1:11" s="386" customFormat="1" ht="25.05" customHeight="1">
      <c r="A16" s="383" t="s">
        <v>12</v>
      </c>
      <c r="B16" s="390">
        <v>7.6191332019471689</v>
      </c>
      <c r="C16" s="390">
        <v>8.3989255143734383</v>
      </c>
      <c r="D16" s="390">
        <v>8.9760867394202464</v>
      </c>
      <c r="E16" s="390">
        <v>10.129002385419605</v>
      </c>
      <c r="F16" s="390">
        <v>10.89</v>
      </c>
      <c r="G16" s="390">
        <v>10.3</v>
      </c>
      <c r="H16" s="390">
        <v>10.210000000000001</v>
      </c>
      <c r="I16" s="390">
        <v>10.761664925745819</v>
      </c>
      <c r="J16" s="390">
        <v>11.46</v>
      </c>
      <c r="K16" s="390">
        <v>11.150220284486405</v>
      </c>
    </row>
    <row r="19" spans="1:11">
      <c r="A19" s="384" t="s">
        <v>483</v>
      </c>
    </row>
    <row r="21" spans="1:11">
      <c r="B21" s="899" t="s">
        <v>2279</v>
      </c>
      <c r="C21" s="899"/>
      <c r="D21" s="899" t="s">
        <v>2275</v>
      </c>
      <c r="E21" s="899"/>
    </row>
    <row r="22" spans="1:11">
      <c r="A22" s="384"/>
      <c r="B22">
        <v>2020</v>
      </c>
      <c r="C22">
        <v>2021</v>
      </c>
      <c r="D22">
        <v>2020</v>
      </c>
      <c r="E22">
        <v>2021</v>
      </c>
    </row>
    <row r="23" spans="1:11">
      <c r="A23" s="245" t="s">
        <v>423</v>
      </c>
      <c r="B23" s="19">
        <v>8924</v>
      </c>
      <c r="C23" s="19">
        <v>14492</v>
      </c>
      <c r="D23">
        <f>B23/J31</f>
        <v>20.704157111399837</v>
      </c>
      <c r="E23">
        <f>C23/K31</f>
        <v>34.803909796104612</v>
      </c>
      <c r="F23" s="1" t="s">
        <v>2277</v>
      </c>
    </row>
    <row r="24" spans="1:11">
      <c r="A24" s="245" t="s">
        <v>424</v>
      </c>
      <c r="B24" s="19">
        <v>103035</v>
      </c>
      <c r="C24" s="19">
        <v>107789</v>
      </c>
      <c r="D24">
        <f>B24/J31</f>
        <v>239.04670864781292</v>
      </c>
      <c r="E24">
        <f>C24/K31</f>
        <v>258.8654866831576</v>
      </c>
      <c r="F24" t="s">
        <v>2280</v>
      </c>
    </row>
    <row r="25" spans="1:11">
      <c r="A25" s="245" t="s">
        <v>425</v>
      </c>
    </row>
    <row r="26" spans="1:11">
      <c r="A26" s="245" t="s">
        <v>426</v>
      </c>
    </row>
    <row r="27" spans="1:11">
      <c r="B27" s="19">
        <v>17276</v>
      </c>
      <c r="D27">
        <f>B27/I31</f>
        <v>38.912714429868821</v>
      </c>
    </row>
    <row r="29" spans="1:11" s="386" customFormat="1" ht="18" customHeight="1">
      <c r="A29" s="898" t="s">
        <v>2276</v>
      </c>
      <c r="B29" s="898"/>
      <c r="C29" s="898"/>
      <c r="D29" s="898"/>
      <c r="E29" s="898"/>
      <c r="F29" s="898"/>
      <c r="G29" s="898"/>
      <c r="H29" s="898"/>
      <c r="I29" s="898"/>
      <c r="J29" s="898"/>
      <c r="K29" s="898"/>
    </row>
    <row r="30" spans="1:11" s="386" customFormat="1" ht="30.75" customHeight="1">
      <c r="A30" s="387" t="s">
        <v>1148</v>
      </c>
      <c r="B30" s="385">
        <v>2012</v>
      </c>
      <c r="C30" s="385">
        <v>2013</v>
      </c>
      <c r="D30" s="385">
        <v>2014</v>
      </c>
      <c r="E30" s="385">
        <v>2015</v>
      </c>
      <c r="F30" s="385">
        <v>2016</v>
      </c>
      <c r="G30" s="385">
        <v>2017</v>
      </c>
      <c r="H30" s="385">
        <v>2018</v>
      </c>
      <c r="I30" s="385">
        <v>2019</v>
      </c>
      <c r="J30" s="385">
        <v>2020</v>
      </c>
      <c r="K30" s="385">
        <v>2021</v>
      </c>
    </row>
    <row r="31" spans="1:11" s="386" customFormat="1" ht="25.05" customHeight="1">
      <c r="A31" s="383" t="s">
        <v>755</v>
      </c>
      <c r="B31" s="382">
        <v>382.9</v>
      </c>
      <c r="C31" s="382">
        <v>370.5</v>
      </c>
      <c r="D31" s="382">
        <v>370.8</v>
      </c>
      <c r="E31" s="382">
        <v>443.6</v>
      </c>
      <c r="F31" s="382">
        <v>444.8</v>
      </c>
      <c r="G31" s="382">
        <v>436.6</v>
      </c>
      <c r="H31" s="382">
        <v>400.34097035040429</v>
      </c>
      <c r="I31" s="382">
        <v>443.96800000000002</v>
      </c>
      <c r="J31" s="382">
        <v>431.02454990000001</v>
      </c>
      <c r="K31" s="389">
        <v>416.39</v>
      </c>
    </row>
    <row r="34" spans="1:11">
      <c r="A34" t="s">
        <v>2277</v>
      </c>
    </row>
    <row r="36" spans="1:11">
      <c r="A36" t="s">
        <v>2278</v>
      </c>
    </row>
    <row r="39" spans="1:11">
      <c r="A39" s="384" t="s">
        <v>482</v>
      </c>
    </row>
    <row r="41" spans="1:11">
      <c r="A41" t="s">
        <v>2281</v>
      </c>
    </row>
    <row r="42" spans="1:11">
      <c r="A42" t="s">
        <v>1148</v>
      </c>
      <c r="B42">
        <v>2012</v>
      </c>
      <c r="C42">
        <v>2013</v>
      </c>
      <c r="D42">
        <v>2014</v>
      </c>
      <c r="E42">
        <v>2015</v>
      </c>
      <c r="F42">
        <v>2016</v>
      </c>
      <c r="G42">
        <v>2017</v>
      </c>
      <c r="H42">
        <v>2018</v>
      </c>
      <c r="I42">
        <v>2019</v>
      </c>
      <c r="J42">
        <v>2020</v>
      </c>
      <c r="K42">
        <v>2021</v>
      </c>
    </row>
    <row r="43" spans="1:11">
      <c r="A43" t="s">
        <v>482</v>
      </c>
      <c r="B43">
        <v>4892.6183086488309</v>
      </c>
      <c r="C43">
        <v>4624.0918445587158</v>
      </c>
      <c r="D43">
        <v>4485.4156572573656</v>
      </c>
      <c r="E43">
        <v>4061.4820677813364</v>
      </c>
      <c r="F43">
        <v>3813.3224557275357</v>
      </c>
      <c r="G43">
        <v>4407.4036628858357</v>
      </c>
      <c r="H43">
        <v>4346.9868825742005</v>
      </c>
      <c r="I43">
        <v>4495.6794796847971</v>
      </c>
      <c r="J43">
        <v>3970.3906313886919</v>
      </c>
      <c r="K43">
        <v>4939.1681057605874</v>
      </c>
    </row>
    <row r="46" spans="1:11">
      <c r="B46">
        <f>'1.1.19'!N4/Estimates2022!B43</f>
        <v>0.43640014463740873</v>
      </c>
      <c r="C46">
        <f>'1.1.19'!O4/Estimates2022!C43</f>
        <v>0.44547764219994135</v>
      </c>
      <c r="D46">
        <f>'1.1.19'!P4/Estimates2022!D43</f>
        <v>0.44943574101728517</v>
      </c>
      <c r="E46">
        <f>'1.1.19'!Q4/Estimates2022!E43</f>
        <v>0.44882730346407723</v>
      </c>
      <c r="F46">
        <f>'1.1.19'!R4/Estimates2022!F43</f>
        <v>0.44544833484739216</v>
      </c>
      <c r="G46">
        <f>'1.1.19'!S4/Estimates2022!G43</f>
        <v>0.44095251888670689</v>
      </c>
      <c r="H46">
        <f>'1.1.19'!T4/Estimates2022!H43</f>
        <v>0.45948431722600364</v>
      </c>
      <c r="I46">
        <f>'1.1.19'!U4/Estimates2022!I43</f>
        <v>0.46608280849392636</v>
      </c>
      <c r="J46">
        <f>'1.1.19'!V4/Estimates2022!J43</f>
        <v>0.45523325648635765</v>
      </c>
      <c r="K46">
        <f>'1.1.19'!W4/Estimates2022!K43</f>
        <v>0.42157834285928852</v>
      </c>
    </row>
    <row r="48" spans="1:11">
      <c r="B48">
        <f>'1.1.19'!N5/Estimates2022!B43</f>
        <v>0.4058804847170745</v>
      </c>
      <c r="C48">
        <f>'1.1.19'!O5/Estimates2022!C43</f>
        <v>0.4199865108551582</v>
      </c>
      <c r="D48">
        <f>'1.1.19'!P5/Estimates2022!D43</f>
        <v>0.38921081244619138</v>
      </c>
      <c r="E48">
        <f>'1.1.19'!Q5/Estimates2022!E43</f>
        <v>0.37403244500100763</v>
      </c>
      <c r="F48">
        <f>'1.1.19'!R5/Estimates2022!F43</f>
        <v>0.39946149824861188</v>
      </c>
      <c r="G48">
        <f>'1.1.19'!S5/Estimates2022!G43</f>
        <v>0.4466296153529789</v>
      </c>
      <c r="H48">
        <f>'1.1.19'!T5/Estimates2022!H43</f>
        <v>0.52460332613876659</v>
      </c>
      <c r="I48">
        <f>'1.1.19'!U5/Estimates2022!I43</f>
        <v>0.49078284605037714</v>
      </c>
      <c r="J48">
        <f>'1.1.19'!V5/Estimates2022!J43</f>
        <v>0.47652092813050678</v>
      </c>
      <c r="K48">
        <f>'1.1.19'!W5/Estimates2022!K43</f>
        <v>0.48354115717878415</v>
      </c>
    </row>
  </sheetData>
  <sheetProtection algorithmName="SHA-512" hashValue="JpHbEX7jwoCH3NjKmZiDTP4w10xV1ESVpmrfPKObJgZRASjukUO4/8RmZG0DRojyKM3wuJKINN8LhollgpPKAw==" saltValue="udTId2ZqwHhIYuB7HhcOqg==" spinCount="100000" sheet="1" objects="1" scenarios="1"/>
  <mergeCells count="6">
    <mergeCell ref="A29:K29"/>
    <mergeCell ref="B1:C1"/>
    <mergeCell ref="D1:E1"/>
    <mergeCell ref="A14:K14"/>
    <mergeCell ref="B21:C21"/>
    <mergeCell ref="D21:E21"/>
  </mergeCells>
  <hyperlinks>
    <hyperlink ref="F23" r:id="rId1" xr:uid="{00000000-0004-0000-6101-000000000000}"/>
  </hyperlinks>
  <pageMargins left="0.7" right="0.7" top="0.75" bottom="0.75" header="0.3" footer="0.3"/>
</worksheet>
</file>

<file path=xl/worksheets/sheet3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1-000000000000}">
  <sheetPr codeName="Sheet367">
    <tabColor rgb="FFC00000"/>
  </sheetPr>
  <dimension ref="A2:P59"/>
  <sheetViews>
    <sheetView topLeftCell="A39" workbookViewId="0">
      <selection activeCell="Q45" sqref="Q45"/>
    </sheetView>
  </sheetViews>
  <sheetFormatPr defaultRowHeight="14.4"/>
  <cols>
    <col min="1" max="1" width="19.21875" customWidth="1"/>
  </cols>
  <sheetData>
    <row r="2" spans="1:16">
      <c r="A2" s="898" t="s">
        <v>1147</v>
      </c>
      <c r="B2" s="898"/>
      <c r="C2" s="898"/>
      <c r="D2" s="898"/>
      <c r="E2" s="898"/>
      <c r="F2" s="898"/>
      <c r="G2" s="898"/>
      <c r="H2" s="898"/>
      <c r="I2" s="898"/>
      <c r="J2" s="898"/>
      <c r="K2" s="898"/>
      <c r="L2" s="898"/>
      <c r="M2" s="898"/>
      <c r="N2" s="898"/>
      <c r="O2" s="898"/>
      <c r="P2" s="898"/>
    </row>
    <row r="3" spans="1:16" ht="27.6">
      <c r="A3" s="359" t="s">
        <v>1148</v>
      </c>
      <c r="B3" s="360">
        <v>2007</v>
      </c>
      <c r="C3" s="385">
        <v>2008</v>
      </c>
      <c r="D3" s="385">
        <v>2009</v>
      </c>
      <c r="E3" s="385">
        <v>2010</v>
      </c>
      <c r="F3" s="385">
        <v>2011</v>
      </c>
      <c r="G3" s="360">
        <v>2012</v>
      </c>
      <c r="H3" s="360">
        <v>2013</v>
      </c>
      <c r="I3" s="360">
        <v>2014</v>
      </c>
      <c r="J3" s="360">
        <v>2015</v>
      </c>
      <c r="K3" s="360">
        <v>2016</v>
      </c>
      <c r="L3" s="360">
        <v>2017</v>
      </c>
      <c r="M3" s="360">
        <v>2018</v>
      </c>
      <c r="N3" s="360">
        <v>2019</v>
      </c>
      <c r="O3" s="360">
        <v>2020</v>
      </c>
      <c r="P3" s="360">
        <v>2021</v>
      </c>
    </row>
    <row r="4" spans="1:16">
      <c r="A4" s="361" t="s">
        <v>13</v>
      </c>
      <c r="B4" s="421">
        <v>20805.58851125939</v>
      </c>
      <c r="C4" s="419">
        <v>21452.303429941621</v>
      </c>
      <c r="D4" s="419">
        <v>22099.018348623857</v>
      </c>
      <c r="E4" s="419">
        <v>22802.438959549625</v>
      </c>
      <c r="F4" s="419">
        <v>23532.862281067559</v>
      </c>
      <c r="G4" s="362">
        <v>24292</v>
      </c>
      <c r="H4" s="362">
        <v>25080</v>
      </c>
      <c r="I4" s="362">
        <v>25901</v>
      </c>
      <c r="J4" s="362">
        <v>26681</v>
      </c>
      <c r="K4" s="362">
        <v>27503</v>
      </c>
      <c r="L4" s="362">
        <v>28359</v>
      </c>
      <c r="M4" s="362">
        <v>29250</v>
      </c>
      <c r="N4" s="362">
        <v>30175</v>
      </c>
      <c r="O4" s="362">
        <v>31127</v>
      </c>
      <c r="P4" s="362">
        <v>32097</v>
      </c>
    </row>
    <row r="5" spans="1:16">
      <c r="A5" s="361" t="s">
        <v>12</v>
      </c>
      <c r="B5" s="421">
        <v>1879.5573829948355</v>
      </c>
      <c r="C5" s="419">
        <v>1914.8854589855243</v>
      </c>
      <c r="D5" s="419">
        <v>1950.8775599027706</v>
      </c>
      <c r="E5" s="419">
        <v>1987.5461667292132</v>
      </c>
      <c r="F5" s="419">
        <v>2025</v>
      </c>
      <c r="G5" s="362">
        <v>2068.5</v>
      </c>
      <c r="H5" s="362">
        <v>2110.1</v>
      </c>
      <c r="I5" s="362">
        <v>2149.3000000000002</v>
      </c>
      <c r="J5" s="362">
        <v>2185.9</v>
      </c>
      <c r="K5" s="362">
        <v>2219.6999999999998</v>
      </c>
      <c r="L5" s="362">
        <v>2254</v>
      </c>
      <c r="M5" s="362">
        <v>2288.6999999999998</v>
      </c>
      <c r="N5" s="362">
        <v>2323.5</v>
      </c>
      <c r="O5" s="362">
        <v>2374.6970000000001</v>
      </c>
      <c r="P5" s="362">
        <v>2410.3000000000002</v>
      </c>
    </row>
    <row r="6" spans="1:16">
      <c r="A6" s="361" t="s">
        <v>755</v>
      </c>
      <c r="B6" s="424">
        <v>641.62400000000002</v>
      </c>
      <c r="C6" s="419">
        <v>652.202</v>
      </c>
      <c r="D6" s="419">
        <v>669.327</v>
      </c>
      <c r="E6" s="419">
        <v>687.05200000000002</v>
      </c>
      <c r="F6" s="419">
        <v>705.37599999999998</v>
      </c>
      <c r="G6" s="362">
        <v>724</v>
      </c>
      <c r="H6" s="362">
        <v>744</v>
      </c>
      <c r="I6" s="362">
        <v>764</v>
      </c>
      <c r="J6" s="362">
        <v>785</v>
      </c>
      <c r="K6" s="362">
        <v>806</v>
      </c>
      <c r="L6" s="362">
        <v>758.31600000000003</v>
      </c>
      <c r="M6" s="362">
        <v>776.11</v>
      </c>
      <c r="N6" s="362">
        <v>794.28</v>
      </c>
      <c r="O6" s="362">
        <v>812.76900000000001</v>
      </c>
      <c r="P6" s="363">
        <v>831.6</v>
      </c>
    </row>
    <row r="7" spans="1:16">
      <c r="A7" s="361" t="s">
        <v>1149</v>
      </c>
      <c r="B7" s="421">
        <v>65837</v>
      </c>
      <c r="C7" s="419">
        <v>68076</v>
      </c>
      <c r="D7" s="419">
        <v>70391</v>
      </c>
      <c r="E7" s="419">
        <v>72884</v>
      </c>
      <c r="F7" s="419">
        <v>75259</v>
      </c>
      <c r="G7" s="362">
        <v>77817</v>
      </c>
      <c r="H7" s="362">
        <v>80462</v>
      </c>
      <c r="I7" s="362">
        <v>83197</v>
      </c>
      <c r="J7" s="362">
        <v>86025.626847758875</v>
      </c>
      <c r="K7" s="362">
        <v>89216</v>
      </c>
      <c r="L7" s="362">
        <v>91984.000000000015</v>
      </c>
      <c r="M7" s="362">
        <v>95132</v>
      </c>
      <c r="N7" s="362">
        <v>98387</v>
      </c>
      <c r="O7" s="362">
        <v>101757</v>
      </c>
      <c r="P7" s="362">
        <v>105247.00000000001</v>
      </c>
    </row>
    <row r="8" spans="1:16">
      <c r="A8" s="361" t="s">
        <v>482</v>
      </c>
      <c r="B8" s="422">
        <v>1018</v>
      </c>
      <c r="C8" s="420">
        <v>1032</v>
      </c>
      <c r="D8" s="420">
        <v>1044</v>
      </c>
      <c r="E8" s="420">
        <v>1055</v>
      </c>
      <c r="F8" s="420">
        <v>1067</v>
      </c>
      <c r="G8" s="363">
        <v>1080</v>
      </c>
      <c r="H8" s="363">
        <v>1093</v>
      </c>
      <c r="I8" s="363">
        <v>1106</v>
      </c>
      <c r="J8" s="363">
        <v>1119</v>
      </c>
      <c r="K8" s="362">
        <v>1132</v>
      </c>
      <c r="L8" s="362">
        <v>1093</v>
      </c>
      <c r="M8" s="362">
        <v>1120</v>
      </c>
      <c r="N8" s="362">
        <v>1134</v>
      </c>
      <c r="O8" s="364">
        <v>1146.903</v>
      </c>
      <c r="P8" s="364">
        <v>1160.3620000000001</v>
      </c>
    </row>
    <row r="9" spans="1:16">
      <c r="A9" s="361" t="s">
        <v>11</v>
      </c>
      <c r="B9" s="422">
        <v>1880</v>
      </c>
      <c r="C9" s="420">
        <v>1884</v>
      </c>
      <c r="D9" s="420">
        <v>1887</v>
      </c>
      <c r="E9" s="420">
        <v>1892</v>
      </c>
      <c r="F9" s="420">
        <v>1897</v>
      </c>
      <c r="G9" s="363">
        <v>1901</v>
      </c>
      <c r="H9" s="363">
        <v>1908</v>
      </c>
      <c r="I9" s="363">
        <v>1916</v>
      </c>
      <c r="J9" s="363">
        <v>1924</v>
      </c>
      <c r="K9" s="363">
        <v>1942</v>
      </c>
      <c r="L9" s="363">
        <v>1953</v>
      </c>
      <c r="M9" s="363">
        <v>2183</v>
      </c>
      <c r="N9" s="363">
        <v>2125</v>
      </c>
      <c r="O9" s="363">
        <v>2050</v>
      </c>
      <c r="P9" s="363">
        <v>2077</v>
      </c>
    </row>
    <row r="10" spans="1:16">
      <c r="A10" s="361" t="s">
        <v>10</v>
      </c>
      <c r="B10" s="422">
        <v>18556</v>
      </c>
      <c r="C10" s="420">
        <v>19072</v>
      </c>
      <c r="D10" s="420">
        <v>19601.026000000002</v>
      </c>
      <c r="E10" s="420">
        <v>20142.014999999999</v>
      </c>
      <c r="F10" s="420">
        <v>20696.07</v>
      </c>
      <c r="G10" s="363">
        <v>21263</v>
      </c>
      <c r="H10" s="363">
        <v>21842</v>
      </c>
      <c r="I10" s="363">
        <v>22434</v>
      </c>
      <c r="J10" s="363">
        <v>23040</v>
      </c>
      <c r="K10" s="363">
        <v>23658</v>
      </c>
      <c r="L10" s="363">
        <v>24290</v>
      </c>
      <c r="M10" s="363">
        <v>25729.337</v>
      </c>
      <c r="N10" s="363">
        <v>26525.313999999998</v>
      </c>
      <c r="O10" s="363">
        <v>27340.456999999999</v>
      </c>
      <c r="P10" s="365">
        <v>28177.761999999999</v>
      </c>
    </row>
    <row r="11" spans="1:16">
      <c r="A11" s="361" t="s">
        <v>9</v>
      </c>
      <c r="B11" s="422">
        <v>12900</v>
      </c>
      <c r="C11" s="420">
        <v>13077</v>
      </c>
      <c r="D11" s="420">
        <v>13520</v>
      </c>
      <c r="E11" s="420">
        <v>13948</v>
      </c>
      <c r="F11" s="420">
        <v>14389</v>
      </c>
      <c r="G11" s="363">
        <v>14845</v>
      </c>
      <c r="H11" s="363">
        <v>15317</v>
      </c>
      <c r="I11" s="363">
        <v>15805</v>
      </c>
      <c r="J11" s="363">
        <v>16311</v>
      </c>
      <c r="K11" s="362">
        <v>16833</v>
      </c>
      <c r="L11" s="362">
        <v>17373</v>
      </c>
      <c r="M11" s="362">
        <v>17564</v>
      </c>
      <c r="N11" s="362">
        <v>18005</v>
      </c>
      <c r="O11" s="362">
        <v>18450</v>
      </c>
      <c r="P11" s="362">
        <v>18898</v>
      </c>
    </row>
    <row r="12" spans="1:16">
      <c r="A12" s="361" t="s">
        <v>8</v>
      </c>
      <c r="B12" s="422">
        <v>1240</v>
      </c>
      <c r="C12" s="420">
        <v>1244</v>
      </c>
      <c r="D12" s="420">
        <v>1247</v>
      </c>
      <c r="E12" s="420">
        <v>1250</v>
      </c>
      <c r="F12" s="420">
        <v>1252</v>
      </c>
      <c r="G12" s="363">
        <v>1256</v>
      </c>
      <c r="H12" s="363">
        <v>1259</v>
      </c>
      <c r="I12" s="363">
        <v>1261</v>
      </c>
      <c r="J12" s="363">
        <v>1263</v>
      </c>
      <c r="K12" s="362">
        <v>1263</v>
      </c>
      <c r="L12" s="362">
        <v>1265</v>
      </c>
      <c r="M12" s="362">
        <v>1265</v>
      </c>
      <c r="N12" s="362">
        <v>1266</v>
      </c>
      <c r="O12" s="362">
        <v>1266</v>
      </c>
      <c r="P12" s="362">
        <v>1266</v>
      </c>
    </row>
    <row r="13" spans="1:16">
      <c r="A13" s="361" t="s">
        <v>6</v>
      </c>
      <c r="B13" s="421">
        <v>20632.434000000001</v>
      </c>
      <c r="C13" s="419">
        <v>21207.929</v>
      </c>
      <c r="D13" s="419">
        <v>21802.866000000002</v>
      </c>
      <c r="E13" s="419">
        <v>22416.881000000001</v>
      </c>
      <c r="F13" s="419">
        <v>23049.620999999999</v>
      </c>
      <c r="G13" s="362">
        <v>23700.715</v>
      </c>
      <c r="H13" s="362">
        <v>24366.112000000001</v>
      </c>
      <c r="I13" s="362">
        <v>25041.921999999999</v>
      </c>
      <c r="J13" s="362">
        <v>25727.911</v>
      </c>
      <c r="K13" s="362">
        <v>26423.623</v>
      </c>
      <c r="L13" s="362">
        <v>27864.264999999999</v>
      </c>
      <c r="M13" s="362">
        <v>28585.72</v>
      </c>
      <c r="N13" s="362">
        <v>29318.300999999999</v>
      </c>
      <c r="O13" s="362">
        <v>30066.648000000001</v>
      </c>
      <c r="P13" s="362">
        <v>30832.243999999999</v>
      </c>
    </row>
    <row r="14" spans="1:16">
      <c r="A14" s="361" t="s">
        <v>5</v>
      </c>
      <c r="B14" s="422">
        <v>2028</v>
      </c>
      <c r="C14" s="420">
        <v>2116</v>
      </c>
      <c r="D14" s="420">
        <v>2103</v>
      </c>
      <c r="E14" s="420">
        <v>2143</v>
      </c>
      <c r="F14" s="420">
        <v>2116.0770000000002</v>
      </c>
      <c r="G14" s="363">
        <v>2155</v>
      </c>
      <c r="H14" s="363">
        <v>2196</v>
      </c>
      <c r="I14" s="363">
        <v>2238</v>
      </c>
      <c r="J14" s="363">
        <v>2281</v>
      </c>
      <c r="K14" s="363">
        <v>2459</v>
      </c>
      <c r="L14" s="363">
        <v>2369</v>
      </c>
      <c r="M14" s="363">
        <v>2414</v>
      </c>
      <c r="N14" s="363">
        <v>2459</v>
      </c>
      <c r="O14" s="363">
        <v>2504</v>
      </c>
      <c r="P14" s="363">
        <v>2550</v>
      </c>
    </row>
    <row r="15" spans="1:16">
      <c r="A15" s="361" t="s">
        <v>4</v>
      </c>
      <c r="B15" s="422">
        <v>84</v>
      </c>
      <c r="C15" s="420">
        <v>85</v>
      </c>
      <c r="D15" s="420">
        <v>87</v>
      </c>
      <c r="E15" s="420">
        <v>88</v>
      </c>
      <c r="F15" s="420">
        <v>86.78369075428013</v>
      </c>
      <c r="G15" s="363">
        <v>88.302999999999997</v>
      </c>
      <c r="H15" s="363">
        <v>89.948999999999998</v>
      </c>
      <c r="I15" s="363">
        <v>91.358999999999995</v>
      </c>
      <c r="J15" s="363">
        <v>93.418999999999997</v>
      </c>
      <c r="K15" s="363">
        <v>94.677000000000007</v>
      </c>
      <c r="L15" s="363">
        <v>95.843000000000004</v>
      </c>
      <c r="M15" s="363">
        <v>96.762</v>
      </c>
      <c r="N15" s="363">
        <v>97.625</v>
      </c>
      <c r="O15" s="363">
        <v>98.462000000000003</v>
      </c>
      <c r="P15" s="363">
        <v>99.257999999999996</v>
      </c>
    </row>
    <row r="16" spans="1:16">
      <c r="A16" s="361" t="s">
        <v>3</v>
      </c>
      <c r="B16" s="421">
        <v>48883.844990928817</v>
      </c>
      <c r="C16" s="419">
        <v>49177</v>
      </c>
      <c r="D16" s="419">
        <v>50545</v>
      </c>
      <c r="E16" s="419">
        <v>51329</v>
      </c>
      <c r="F16" s="419">
        <v>52129</v>
      </c>
      <c r="G16" s="362">
        <v>52827.909</v>
      </c>
      <c r="H16" s="362">
        <v>53649.095999999998</v>
      </c>
      <c r="I16" s="362">
        <v>54488.423999999999</v>
      </c>
      <c r="J16" s="362">
        <v>55319.826000000001</v>
      </c>
      <c r="K16" s="362">
        <v>56140.764000000003</v>
      </c>
      <c r="L16" s="362">
        <v>56990.964</v>
      </c>
      <c r="M16" s="362">
        <v>57859.351000000002</v>
      </c>
      <c r="N16" s="362">
        <v>58726.826000000001</v>
      </c>
      <c r="O16" s="362">
        <v>59538.697</v>
      </c>
      <c r="P16" s="362">
        <v>60143</v>
      </c>
    </row>
    <row r="17" spans="1:16">
      <c r="A17" s="361" t="s">
        <v>431</v>
      </c>
      <c r="B17" s="421">
        <v>39446</v>
      </c>
      <c r="C17" s="419">
        <v>40668</v>
      </c>
      <c r="D17" s="419">
        <v>41916</v>
      </c>
      <c r="E17" s="419">
        <v>43187</v>
      </c>
      <c r="F17" s="419">
        <v>44485</v>
      </c>
      <c r="G17" s="362">
        <v>44929</v>
      </c>
      <c r="H17" s="362">
        <v>46356</v>
      </c>
      <c r="I17" s="362">
        <v>47831</v>
      </c>
      <c r="J17" s="362">
        <v>49359</v>
      </c>
      <c r="K17" s="362">
        <v>50942</v>
      </c>
      <c r="L17" s="362">
        <v>52555</v>
      </c>
      <c r="M17" s="362">
        <v>54199</v>
      </c>
      <c r="N17" s="362">
        <v>55891</v>
      </c>
      <c r="O17" s="362">
        <v>57638</v>
      </c>
      <c r="P17" s="362">
        <v>59442</v>
      </c>
    </row>
    <row r="18" spans="1:16">
      <c r="A18" s="361" t="s">
        <v>1</v>
      </c>
      <c r="B18" s="421">
        <v>11970</v>
      </c>
      <c r="C18" s="419">
        <v>12292</v>
      </c>
      <c r="D18" s="419">
        <v>12626</v>
      </c>
      <c r="E18" s="419">
        <v>13093</v>
      </c>
      <c r="F18" s="419">
        <v>13719</v>
      </c>
      <c r="G18" s="362">
        <v>14145.326999999999</v>
      </c>
      <c r="H18" s="362">
        <v>14580.29</v>
      </c>
      <c r="I18" s="362">
        <v>15023.315000000001</v>
      </c>
      <c r="J18" s="362">
        <v>15473.905000000001</v>
      </c>
      <c r="K18" s="362">
        <v>15933.883</v>
      </c>
      <c r="L18" s="362">
        <v>16405.228999999999</v>
      </c>
      <c r="M18" s="362">
        <v>16887.72</v>
      </c>
      <c r="N18" s="362">
        <v>17381.168000000001</v>
      </c>
      <c r="O18" s="362">
        <v>17885.421999999999</v>
      </c>
      <c r="P18" s="362">
        <v>18400.556</v>
      </c>
    </row>
    <row r="19" spans="1:16">
      <c r="A19" s="361" t="s">
        <v>0</v>
      </c>
      <c r="B19" s="421">
        <v>12040</v>
      </c>
      <c r="C19" s="419">
        <v>12122</v>
      </c>
      <c r="D19" s="419">
        <v>12231</v>
      </c>
      <c r="E19" s="419">
        <v>12336</v>
      </c>
      <c r="F19" s="419">
        <v>12754</v>
      </c>
      <c r="G19" s="362">
        <v>13061</v>
      </c>
      <c r="H19" s="362">
        <v>13668</v>
      </c>
      <c r="I19" s="362">
        <v>13993</v>
      </c>
      <c r="J19" s="362">
        <v>14327</v>
      </c>
      <c r="K19" s="362">
        <v>14670</v>
      </c>
      <c r="L19" s="362">
        <v>15022</v>
      </c>
      <c r="M19" s="362">
        <v>15384</v>
      </c>
      <c r="N19" s="362">
        <v>15761</v>
      </c>
      <c r="O19" s="362">
        <v>16153</v>
      </c>
      <c r="P19" s="362">
        <v>16559</v>
      </c>
    </row>
    <row r="22" spans="1:16">
      <c r="A22" s="423" t="s">
        <v>2510</v>
      </c>
    </row>
    <row r="24" spans="1:16">
      <c r="D24">
        <f>D6/C6-1</f>
        <v>2.6257202523144674E-2</v>
      </c>
      <c r="E24">
        <f>E6/D6-1</f>
        <v>2.6481824280209842E-2</v>
      </c>
    </row>
    <row r="26" spans="1:16">
      <c r="B26" s="419">
        <v>22802.438959549625</v>
      </c>
      <c r="C26" s="419">
        <v>23532.862281067559</v>
      </c>
      <c r="E26">
        <v>22802</v>
      </c>
      <c r="F26">
        <v>23533</v>
      </c>
      <c r="G26">
        <v>24292</v>
      </c>
      <c r="H26">
        <v>25080</v>
      </c>
      <c r="I26">
        <v>25901</v>
      </c>
      <c r="J26">
        <v>26681</v>
      </c>
      <c r="K26">
        <v>27503</v>
      </c>
      <c r="L26">
        <v>28359</v>
      </c>
      <c r="M26">
        <v>29250</v>
      </c>
      <c r="N26">
        <v>30175</v>
      </c>
      <c r="O26">
        <v>31127</v>
      </c>
      <c r="P26">
        <v>32097</v>
      </c>
    </row>
    <row r="27" spans="1:16">
      <c r="B27" s="419">
        <v>1987.5461667292132</v>
      </c>
      <c r="C27" s="419">
        <v>2025</v>
      </c>
      <c r="E27">
        <v>1988</v>
      </c>
      <c r="F27">
        <v>2025</v>
      </c>
      <c r="G27">
        <v>2068.5</v>
      </c>
      <c r="H27">
        <v>2110.1</v>
      </c>
      <c r="I27">
        <v>2149.3000000000002</v>
      </c>
      <c r="J27">
        <v>2185.9</v>
      </c>
      <c r="K27">
        <v>2219.6999999999998</v>
      </c>
      <c r="L27">
        <v>2254</v>
      </c>
      <c r="M27">
        <v>2288.6999999999998</v>
      </c>
      <c r="N27">
        <v>2323.5</v>
      </c>
      <c r="O27">
        <v>2374.6970000000001</v>
      </c>
      <c r="P27">
        <v>2410.3000000000002</v>
      </c>
    </row>
    <row r="28" spans="1:16">
      <c r="B28" s="419">
        <v>687.05200000000002</v>
      </c>
      <c r="C28" s="419">
        <v>705.37599999999998</v>
      </c>
      <c r="E28">
        <v>687</v>
      </c>
      <c r="F28">
        <v>705</v>
      </c>
      <c r="G28">
        <v>687.96698805311951</v>
      </c>
      <c r="H28">
        <v>701.7263278141819</v>
      </c>
      <c r="I28">
        <v>715.76085437046538</v>
      </c>
      <c r="J28">
        <v>730.07607145787483</v>
      </c>
      <c r="K28">
        <v>744.67759288703235</v>
      </c>
      <c r="L28">
        <v>758.31600000000003</v>
      </c>
      <c r="M28">
        <v>776.11</v>
      </c>
      <c r="N28">
        <v>794.28</v>
      </c>
      <c r="O28">
        <v>812.76900000000001</v>
      </c>
      <c r="P28">
        <v>831.6</v>
      </c>
    </row>
    <row r="29" spans="1:16">
      <c r="B29" s="419">
        <v>72884</v>
      </c>
      <c r="C29" s="419">
        <v>75259</v>
      </c>
      <c r="E29">
        <v>72884</v>
      </c>
      <c r="F29">
        <v>75259</v>
      </c>
      <c r="G29">
        <v>77817</v>
      </c>
      <c r="H29">
        <v>80462</v>
      </c>
      <c r="I29">
        <v>83197</v>
      </c>
      <c r="J29">
        <v>86025.626847758875</v>
      </c>
      <c r="K29">
        <v>89216</v>
      </c>
      <c r="L29">
        <v>91984.000000000015</v>
      </c>
      <c r="M29">
        <v>95132</v>
      </c>
      <c r="N29">
        <v>98387</v>
      </c>
      <c r="O29">
        <v>101757</v>
      </c>
      <c r="P29">
        <v>105247.00000000001</v>
      </c>
    </row>
    <row r="30" spans="1:16">
      <c r="B30" s="420">
        <v>1055</v>
      </c>
      <c r="C30" s="420">
        <v>1067</v>
      </c>
      <c r="E30">
        <v>1055</v>
      </c>
      <c r="F30">
        <v>1067</v>
      </c>
      <c r="G30">
        <v>1080</v>
      </c>
      <c r="H30">
        <v>1093</v>
      </c>
      <c r="I30">
        <v>1106</v>
      </c>
      <c r="J30">
        <v>1119</v>
      </c>
      <c r="K30">
        <v>1132</v>
      </c>
      <c r="L30">
        <v>1093</v>
      </c>
      <c r="M30">
        <v>1120</v>
      </c>
      <c r="N30">
        <v>1134</v>
      </c>
      <c r="O30">
        <v>1160</v>
      </c>
      <c r="P30">
        <v>1183.2</v>
      </c>
    </row>
    <row r="31" spans="1:16">
      <c r="B31" s="420">
        <v>1892</v>
      </c>
      <c r="C31" s="420">
        <v>1897</v>
      </c>
      <c r="E31">
        <v>1892</v>
      </c>
      <c r="F31">
        <v>1897</v>
      </c>
      <c r="G31">
        <v>1901</v>
      </c>
      <c r="H31">
        <v>1908</v>
      </c>
      <c r="I31">
        <v>1916</v>
      </c>
      <c r="J31">
        <v>1924</v>
      </c>
      <c r="K31">
        <v>1942</v>
      </c>
      <c r="L31">
        <v>1953</v>
      </c>
      <c r="M31">
        <v>2183</v>
      </c>
      <c r="N31">
        <v>2125</v>
      </c>
      <c r="O31">
        <v>2050</v>
      </c>
      <c r="P31">
        <v>2077</v>
      </c>
    </row>
    <row r="32" spans="1:16">
      <c r="B32" s="420">
        <v>20142.014999999999</v>
      </c>
      <c r="C32" s="420">
        <v>20696.07</v>
      </c>
      <c r="E32">
        <v>20142</v>
      </c>
      <c r="F32">
        <v>20696</v>
      </c>
      <c r="G32">
        <v>21263</v>
      </c>
      <c r="H32">
        <v>21842</v>
      </c>
      <c r="I32">
        <v>22434</v>
      </c>
      <c r="J32">
        <v>23040</v>
      </c>
      <c r="K32">
        <v>23658</v>
      </c>
      <c r="L32">
        <v>24290</v>
      </c>
      <c r="M32">
        <v>25729.337</v>
      </c>
      <c r="N32">
        <v>26525.313999999998</v>
      </c>
      <c r="O32">
        <v>27340.456999999999</v>
      </c>
      <c r="P32">
        <v>28177.761999999999</v>
      </c>
    </row>
    <row r="33" spans="2:16">
      <c r="B33" s="420">
        <v>13948</v>
      </c>
      <c r="C33" s="420">
        <v>14389</v>
      </c>
      <c r="E33">
        <v>13948</v>
      </c>
      <c r="F33">
        <v>14389</v>
      </c>
      <c r="G33">
        <v>14845</v>
      </c>
      <c r="H33">
        <v>15317</v>
      </c>
      <c r="I33">
        <v>15805</v>
      </c>
      <c r="J33">
        <v>16311</v>
      </c>
      <c r="K33">
        <v>16833</v>
      </c>
      <c r="L33">
        <v>17373</v>
      </c>
      <c r="M33">
        <v>17564</v>
      </c>
      <c r="N33">
        <v>18005</v>
      </c>
      <c r="O33">
        <v>18450</v>
      </c>
      <c r="P33">
        <v>18898</v>
      </c>
    </row>
    <row r="34" spans="2:16">
      <c r="B34" s="420">
        <v>1250</v>
      </c>
      <c r="C34" s="420">
        <v>1252</v>
      </c>
      <c r="E34">
        <v>1250</v>
      </c>
      <c r="F34">
        <v>1252</v>
      </c>
      <c r="G34">
        <v>1256</v>
      </c>
      <c r="H34">
        <v>1259</v>
      </c>
      <c r="I34">
        <v>1261</v>
      </c>
      <c r="J34">
        <v>1263</v>
      </c>
      <c r="K34">
        <v>1263</v>
      </c>
      <c r="L34">
        <v>1265</v>
      </c>
      <c r="M34">
        <v>1265</v>
      </c>
      <c r="N34">
        <v>1266</v>
      </c>
      <c r="O34">
        <v>1266</v>
      </c>
      <c r="P34">
        <v>1266</v>
      </c>
    </row>
    <row r="35" spans="2:16">
      <c r="B35" s="419">
        <v>22416.881000000001</v>
      </c>
      <c r="C35" s="419">
        <v>23049.620999999999</v>
      </c>
      <c r="E35">
        <v>22417</v>
      </c>
      <c r="F35">
        <v>23050</v>
      </c>
      <c r="G35">
        <v>23700.715</v>
      </c>
      <c r="H35">
        <v>24366.112000000001</v>
      </c>
      <c r="I35">
        <v>25041.921999999999</v>
      </c>
      <c r="J35">
        <v>25727.911</v>
      </c>
      <c r="K35">
        <v>26423.623</v>
      </c>
      <c r="L35">
        <v>27864.264999999999</v>
      </c>
      <c r="M35">
        <v>28585.72</v>
      </c>
      <c r="N35">
        <v>29318.300999999999</v>
      </c>
      <c r="O35">
        <v>30066.648000000001</v>
      </c>
      <c r="P35">
        <v>30832.243999999999</v>
      </c>
    </row>
    <row r="36" spans="2:16">
      <c r="B36" s="420">
        <v>2143</v>
      </c>
      <c r="C36" s="420">
        <v>2116.0770000000002</v>
      </c>
      <c r="E36">
        <v>2143</v>
      </c>
      <c r="F36">
        <v>2116</v>
      </c>
      <c r="G36">
        <v>2155</v>
      </c>
      <c r="H36">
        <v>2196</v>
      </c>
      <c r="I36">
        <v>2238</v>
      </c>
      <c r="J36">
        <v>2281</v>
      </c>
      <c r="K36">
        <v>2459</v>
      </c>
      <c r="L36">
        <v>2369</v>
      </c>
      <c r="M36">
        <v>2414</v>
      </c>
      <c r="N36">
        <v>2459</v>
      </c>
      <c r="O36">
        <v>2504</v>
      </c>
      <c r="P36">
        <v>2550</v>
      </c>
    </row>
    <row r="37" spans="2:16">
      <c r="B37" s="420">
        <v>88</v>
      </c>
      <c r="C37" s="420">
        <v>86.78369075428013</v>
      </c>
      <c r="E37">
        <v>88</v>
      </c>
      <c r="F37">
        <v>87</v>
      </c>
      <c r="G37">
        <v>88.302999999999997</v>
      </c>
      <c r="H37">
        <v>89.948999999999998</v>
      </c>
      <c r="I37">
        <v>91.358999999999995</v>
      </c>
      <c r="J37">
        <v>93.418999999999997</v>
      </c>
      <c r="K37">
        <v>94.677000000000007</v>
      </c>
      <c r="L37">
        <v>95.843000000000004</v>
      </c>
      <c r="M37">
        <v>96.762</v>
      </c>
      <c r="N37">
        <v>97.625</v>
      </c>
      <c r="O37">
        <v>98.462000000000003</v>
      </c>
      <c r="P37">
        <v>99.257999999999996</v>
      </c>
    </row>
    <row r="38" spans="2:16">
      <c r="B38" s="419">
        <v>51329</v>
      </c>
      <c r="C38" s="419">
        <v>52129</v>
      </c>
      <c r="E38">
        <v>51329</v>
      </c>
      <c r="F38">
        <v>52129</v>
      </c>
      <c r="G38">
        <v>52827.909</v>
      </c>
      <c r="H38">
        <v>53649.095999999998</v>
      </c>
      <c r="I38">
        <v>54488.423999999999</v>
      </c>
      <c r="J38">
        <v>55319.826000000001</v>
      </c>
      <c r="K38">
        <v>56140.764000000003</v>
      </c>
      <c r="L38">
        <v>56990.964</v>
      </c>
      <c r="M38">
        <v>57859.351000000002</v>
      </c>
      <c r="N38">
        <v>58726.826000000001</v>
      </c>
      <c r="O38">
        <v>59538.697</v>
      </c>
      <c r="P38">
        <v>60143</v>
      </c>
    </row>
    <row r="39" spans="2:16">
      <c r="B39" s="419">
        <v>43187</v>
      </c>
      <c r="C39" s="419">
        <v>44485</v>
      </c>
      <c r="E39">
        <v>43187</v>
      </c>
      <c r="F39">
        <v>44485</v>
      </c>
      <c r="G39">
        <v>44929</v>
      </c>
      <c r="H39">
        <v>46356</v>
      </c>
      <c r="I39">
        <v>47831</v>
      </c>
      <c r="J39">
        <v>49359</v>
      </c>
      <c r="K39">
        <v>50942</v>
      </c>
      <c r="L39">
        <v>52555</v>
      </c>
      <c r="M39">
        <v>54199</v>
      </c>
      <c r="N39">
        <v>55891</v>
      </c>
      <c r="O39">
        <v>57638</v>
      </c>
      <c r="P39">
        <v>59442</v>
      </c>
    </row>
    <row r="40" spans="2:16">
      <c r="B40" s="419">
        <v>13093</v>
      </c>
      <c r="C40" s="419">
        <v>13719</v>
      </c>
      <c r="E40">
        <v>13093</v>
      </c>
      <c r="F40">
        <v>13719</v>
      </c>
      <c r="G40">
        <v>14145.326999999999</v>
      </c>
      <c r="H40">
        <v>14580.29</v>
      </c>
      <c r="I40">
        <v>15023.315000000001</v>
      </c>
      <c r="J40">
        <v>15473.905000000001</v>
      </c>
      <c r="K40">
        <v>15933.883</v>
      </c>
      <c r="L40">
        <v>16405.228999999999</v>
      </c>
      <c r="M40">
        <v>16887.72</v>
      </c>
      <c r="N40">
        <v>17381.168000000001</v>
      </c>
      <c r="O40">
        <v>17885.421999999999</v>
      </c>
      <c r="P40">
        <v>18400.556</v>
      </c>
    </row>
    <row r="41" spans="2:16">
      <c r="B41" s="419">
        <v>12336</v>
      </c>
      <c r="C41" s="419">
        <v>12754</v>
      </c>
      <c r="E41">
        <v>12336</v>
      </c>
      <c r="F41">
        <v>12754</v>
      </c>
      <c r="G41">
        <v>13061</v>
      </c>
      <c r="H41">
        <v>13668</v>
      </c>
      <c r="I41">
        <v>13993</v>
      </c>
      <c r="J41">
        <v>14327</v>
      </c>
      <c r="K41">
        <v>14670</v>
      </c>
      <c r="L41">
        <v>15022</v>
      </c>
      <c r="M41">
        <v>15384</v>
      </c>
      <c r="N41">
        <v>15761</v>
      </c>
      <c r="O41">
        <v>16153</v>
      </c>
      <c r="P41">
        <v>16559</v>
      </c>
    </row>
    <row r="44" spans="2:16">
      <c r="E44" t="b">
        <f>E26=E4</f>
        <v>0</v>
      </c>
      <c r="F44" t="b">
        <f t="shared" ref="F44:P44" si="0">F26=F4</f>
        <v>0</v>
      </c>
      <c r="G44" t="b">
        <f t="shared" si="0"/>
        <v>1</v>
      </c>
      <c r="H44" t="b">
        <f t="shared" si="0"/>
        <v>1</v>
      </c>
      <c r="I44" t="b">
        <f t="shared" si="0"/>
        <v>1</v>
      </c>
      <c r="J44" t="b">
        <f t="shared" si="0"/>
        <v>1</v>
      </c>
      <c r="K44" t="b">
        <f t="shared" si="0"/>
        <v>1</v>
      </c>
      <c r="L44" t="b">
        <f t="shared" si="0"/>
        <v>1</v>
      </c>
      <c r="M44" t="b">
        <f t="shared" si="0"/>
        <v>1</v>
      </c>
      <c r="N44" t="b">
        <f t="shared" si="0"/>
        <v>1</v>
      </c>
      <c r="O44" t="b">
        <f t="shared" si="0"/>
        <v>1</v>
      </c>
      <c r="P44" t="b">
        <f t="shared" si="0"/>
        <v>1</v>
      </c>
    </row>
    <row r="45" spans="2:16">
      <c r="E45" t="b">
        <f t="shared" ref="E45:P45" si="1">E27=E5</f>
        <v>0</v>
      </c>
      <c r="F45" t="b">
        <f t="shared" si="1"/>
        <v>1</v>
      </c>
      <c r="G45" t="b">
        <f t="shared" si="1"/>
        <v>1</v>
      </c>
      <c r="H45" t="b">
        <f t="shared" si="1"/>
        <v>1</v>
      </c>
      <c r="I45" t="b">
        <f t="shared" si="1"/>
        <v>1</v>
      </c>
      <c r="J45" t="b">
        <f t="shared" si="1"/>
        <v>1</v>
      </c>
      <c r="K45" t="b">
        <f t="shared" si="1"/>
        <v>1</v>
      </c>
      <c r="L45" t="b">
        <f t="shared" si="1"/>
        <v>1</v>
      </c>
      <c r="M45" t="b">
        <f t="shared" si="1"/>
        <v>1</v>
      </c>
      <c r="N45" t="b">
        <f t="shared" si="1"/>
        <v>1</v>
      </c>
      <c r="O45" t="b">
        <f t="shared" si="1"/>
        <v>1</v>
      </c>
      <c r="P45" t="b">
        <f t="shared" si="1"/>
        <v>1</v>
      </c>
    </row>
    <row r="46" spans="2:16">
      <c r="E46" t="b">
        <f t="shared" ref="E46:P46" si="2">E28=E6</f>
        <v>0</v>
      </c>
      <c r="F46" t="b">
        <f t="shared" si="2"/>
        <v>0</v>
      </c>
      <c r="G46" t="b">
        <f t="shared" si="2"/>
        <v>0</v>
      </c>
      <c r="H46" t="b">
        <f t="shared" si="2"/>
        <v>0</v>
      </c>
      <c r="I46" t="b">
        <f t="shared" si="2"/>
        <v>0</v>
      </c>
      <c r="J46" t="b">
        <f t="shared" si="2"/>
        <v>0</v>
      </c>
      <c r="K46" t="b">
        <f t="shared" si="2"/>
        <v>0</v>
      </c>
      <c r="L46" t="b">
        <f t="shared" si="2"/>
        <v>1</v>
      </c>
      <c r="M46" t="b">
        <f t="shared" si="2"/>
        <v>1</v>
      </c>
      <c r="N46" t="b">
        <f t="shared" si="2"/>
        <v>1</v>
      </c>
      <c r="O46" t="b">
        <f t="shared" si="2"/>
        <v>1</v>
      </c>
      <c r="P46" t="b">
        <f t="shared" si="2"/>
        <v>1</v>
      </c>
    </row>
    <row r="47" spans="2:16">
      <c r="E47" t="b">
        <f t="shared" ref="E47:P47" si="3">E29=E7</f>
        <v>1</v>
      </c>
      <c r="F47" t="b">
        <f t="shared" si="3"/>
        <v>1</v>
      </c>
      <c r="G47" t="b">
        <f t="shared" si="3"/>
        <v>1</v>
      </c>
      <c r="H47" t="b">
        <f t="shared" si="3"/>
        <v>1</v>
      </c>
      <c r="I47" t="b">
        <f t="shared" si="3"/>
        <v>1</v>
      </c>
      <c r="J47" t="b">
        <f t="shared" si="3"/>
        <v>1</v>
      </c>
      <c r="K47" t="b">
        <f t="shared" si="3"/>
        <v>1</v>
      </c>
      <c r="L47" t="b">
        <f t="shared" si="3"/>
        <v>1</v>
      </c>
      <c r="M47" t="b">
        <f t="shared" si="3"/>
        <v>1</v>
      </c>
      <c r="N47" t="b">
        <f t="shared" si="3"/>
        <v>1</v>
      </c>
      <c r="O47" t="b">
        <f t="shared" si="3"/>
        <v>1</v>
      </c>
      <c r="P47" t="b">
        <f t="shared" si="3"/>
        <v>1</v>
      </c>
    </row>
    <row r="48" spans="2:16">
      <c r="E48" t="b">
        <f t="shared" ref="E48:P48" si="4">E30=E8</f>
        <v>1</v>
      </c>
      <c r="F48" t="b">
        <f t="shared" si="4"/>
        <v>1</v>
      </c>
      <c r="G48" t="b">
        <f t="shared" si="4"/>
        <v>1</v>
      </c>
      <c r="H48" t="b">
        <f t="shared" si="4"/>
        <v>1</v>
      </c>
      <c r="I48" t="b">
        <f t="shared" si="4"/>
        <v>1</v>
      </c>
      <c r="J48" t="b">
        <f t="shared" si="4"/>
        <v>1</v>
      </c>
      <c r="K48" t="b">
        <f t="shared" si="4"/>
        <v>1</v>
      </c>
      <c r="L48" t="b">
        <f t="shared" si="4"/>
        <v>1</v>
      </c>
      <c r="M48" t="b">
        <f t="shared" si="4"/>
        <v>1</v>
      </c>
      <c r="N48" t="b">
        <f t="shared" si="4"/>
        <v>1</v>
      </c>
      <c r="O48" t="b">
        <f t="shared" si="4"/>
        <v>0</v>
      </c>
      <c r="P48" t="b">
        <f t="shared" si="4"/>
        <v>0</v>
      </c>
    </row>
    <row r="49" spans="5:16">
      <c r="E49" t="b">
        <f t="shared" ref="E49:P49" si="5">E31=E9</f>
        <v>1</v>
      </c>
      <c r="F49" t="b">
        <f t="shared" si="5"/>
        <v>1</v>
      </c>
      <c r="G49" t="b">
        <f t="shared" si="5"/>
        <v>1</v>
      </c>
      <c r="H49" t="b">
        <f t="shared" si="5"/>
        <v>1</v>
      </c>
      <c r="I49" t="b">
        <f t="shared" si="5"/>
        <v>1</v>
      </c>
      <c r="J49" t="b">
        <f t="shared" si="5"/>
        <v>1</v>
      </c>
      <c r="K49" t="b">
        <f t="shared" si="5"/>
        <v>1</v>
      </c>
      <c r="L49" t="b">
        <f t="shared" si="5"/>
        <v>1</v>
      </c>
      <c r="M49" t="b">
        <f t="shared" si="5"/>
        <v>1</v>
      </c>
      <c r="N49" t="b">
        <f t="shared" si="5"/>
        <v>1</v>
      </c>
      <c r="O49" t="b">
        <f t="shared" si="5"/>
        <v>1</v>
      </c>
      <c r="P49" t="b">
        <f t="shared" si="5"/>
        <v>1</v>
      </c>
    </row>
    <row r="50" spans="5:16">
      <c r="E50" t="b">
        <f t="shared" ref="E50:P50" si="6">E32=E10</f>
        <v>0</v>
      </c>
      <c r="F50" t="b">
        <f t="shared" si="6"/>
        <v>0</v>
      </c>
      <c r="G50" t="b">
        <f t="shared" si="6"/>
        <v>1</v>
      </c>
      <c r="H50" t="b">
        <f t="shared" si="6"/>
        <v>1</v>
      </c>
      <c r="I50" t="b">
        <f t="shared" si="6"/>
        <v>1</v>
      </c>
      <c r="J50" t="b">
        <f t="shared" si="6"/>
        <v>1</v>
      </c>
      <c r="K50" t="b">
        <f t="shared" si="6"/>
        <v>1</v>
      </c>
      <c r="L50" t="b">
        <f t="shared" si="6"/>
        <v>1</v>
      </c>
      <c r="M50" t="b">
        <f t="shared" si="6"/>
        <v>1</v>
      </c>
      <c r="N50" t="b">
        <f t="shared" si="6"/>
        <v>1</v>
      </c>
      <c r="O50" t="b">
        <f t="shared" si="6"/>
        <v>1</v>
      </c>
      <c r="P50" t="b">
        <f t="shared" si="6"/>
        <v>1</v>
      </c>
    </row>
    <row r="51" spans="5:16">
      <c r="E51" t="b">
        <f t="shared" ref="E51:P51" si="7">E33=E11</f>
        <v>1</v>
      </c>
      <c r="F51" t="b">
        <f t="shared" si="7"/>
        <v>1</v>
      </c>
      <c r="G51" t="b">
        <f t="shared" si="7"/>
        <v>1</v>
      </c>
      <c r="H51" t="b">
        <f t="shared" si="7"/>
        <v>1</v>
      </c>
      <c r="I51" t="b">
        <f t="shared" si="7"/>
        <v>1</v>
      </c>
      <c r="J51" t="b">
        <f t="shared" si="7"/>
        <v>1</v>
      </c>
      <c r="K51" t="b">
        <f t="shared" si="7"/>
        <v>1</v>
      </c>
      <c r="L51" t="b">
        <f t="shared" si="7"/>
        <v>1</v>
      </c>
      <c r="M51" t="b">
        <f t="shared" si="7"/>
        <v>1</v>
      </c>
      <c r="N51" t="b">
        <f t="shared" si="7"/>
        <v>1</v>
      </c>
      <c r="O51" t="b">
        <f t="shared" si="7"/>
        <v>1</v>
      </c>
      <c r="P51" t="b">
        <f t="shared" si="7"/>
        <v>1</v>
      </c>
    </row>
    <row r="52" spans="5:16">
      <c r="E52" t="b">
        <f t="shared" ref="E52:P52" si="8">E34=E12</f>
        <v>1</v>
      </c>
      <c r="F52" t="b">
        <f t="shared" si="8"/>
        <v>1</v>
      </c>
      <c r="G52" t="b">
        <f t="shared" si="8"/>
        <v>1</v>
      </c>
      <c r="H52" t="b">
        <f t="shared" si="8"/>
        <v>1</v>
      </c>
      <c r="I52" t="b">
        <f t="shared" si="8"/>
        <v>1</v>
      </c>
      <c r="J52" t="b">
        <f t="shared" si="8"/>
        <v>1</v>
      </c>
      <c r="K52" t="b">
        <f t="shared" si="8"/>
        <v>1</v>
      </c>
      <c r="L52" t="b">
        <f t="shared" si="8"/>
        <v>1</v>
      </c>
      <c r="M52" t="b">
        <f t="shared" si="8"/>
        <v>1</v>
      </c>
      <c r="N52" t="b">
        <f t="shared" si="8"/>
        <v>1</v>
      </c>
      <c r="O52" t="b">
        <f t="shared" si="8"/>
        <v>1</v>
      </c>
      <c r="P52" t="b">
        <f t="shared" si="8"/>
        <v>1</v>
      </c>
    </row>
    <row r="53" spans="5:16">
      <c r="E53" t="b">
        <f t="shared" ref="E53:P53" si="9">E35=E13</f>
        <v>0</v>
      </c>
      <c r="F53" t="b">
        <f t="shared" si="9"/>
        <v>0</v>
      </c>
      <c r="G53" t="b">
        <f t="shared" si="9"/>
        <v>1</v>
      </c>
      <c r="H53" t="b">
        <f t="shared" si="9"/>
        <v>1</v>
      </c>
      <c r="I53" t="b">
        <f t="shared" si="9"/>
        <v>1</v>
      </c>
      <c r="J53" t="b">
        <f t="shared" si="9"/>
        <v>1</v>
      </c>
      <c r="K53" t="b">
        <f t="shared" si="9"/>
        <v>1</v>
      </c>
      <c r="L53" t="b">
        <f t="shared" si="9"/>
        <v>1</v>
      </c>
      <c r="M53" t="b">
        <f t="shared" si="9"/>
        <v>1</v>
      </c>
      <c r="N53" t="b">
        <f t="shared" si="9"/>
        <v>1</v>
      </c>
      <c r="O53" t="b">
        <f t="shared" si="9"/>
        <v>1</v>
      </c>
      <c r="P53" t="b">
        <f t="shared" si="9"/>
        <v>1</v>
      </c>
    </row>
    <row r="54" spans="5:16">
      <c r="E54" t="b">
        <f t="shared" ref="E54:P54" si="10">E36=E14</f>
        <v>1</v>
      </c>
      <c r="F54" t="b">
        <f t="shared" si="10"/>
        <v>0</v>
      </c>
      <c r="G54" t="b">
        <f t="shared" si="10"/>
        <v>1</v>
      </c>
      <c r="H54" t="b">
        <f t="shared" si="10"/>
        <v>1</v>
      </c>
      <c r="I54" t="b">
        <f t="shared" si="10"/>
        <v>1</v>
      </c>
      <c r="J54" t="b">
        <f t="shared" si="10"/>
        <v>1</v>
      </c>
      <c r="K54" t="b">
        <f t="shared" si="10"/>
        <v>1</v>
      </c>
      <c r="L54" t="b">
        <f t="shared" si="10"/>
        <v>1</v>
      </c>
      <c r="M54" t="b">
        <f t="shared" si="10"/>
        <v>1</v>
      </c>
      <c r="N54" t="b">
        <f t="shared" si="10"/>
        <v>1</v>
      </c>
      <c r="O54" t="b">
        <f t="shared" si="10"/>
        <v>1</v>
      </c>
      <c r="P54" t="b">
        <f t="shared" si="10"/>
        <v>1</v>
      </c>
    </row>
    <row r="55" spans="5:16">
      <c r="E55" t="b">
        <f t="shared" ref="E55:P55" si="11">E37=E15</f>
        <v>1</v>
      </c>
      <c r="F55" t="b">
        <f t="shared" si="11"/>
        <v>0</v>
      </c>
      <c r="G55" t="b">
        <f t="shared" si="11"/>
        <v>1</v>
      </c>
      <c r="H55" t="b">
        <f t="shared" si="11"/>
        <v>1</v>
      </c>
      <c r="I55" t="b">
        <f t="shared" si="11"/>
        <v>1</v>
      </c>
      <c r="J55" t="b">
        <f t="shared" si="11"/>
        <v>1</v>
      </c>
      <c r="K55" t="b">
        <f t="shared" si="11"/>
        <v>1</v>
      </c>
      <c r="L55" t="b">
        <f t="shared" si="11"/>
        <v>1</v>
      </c>
      <c r="M55" t="b">
        <f t="shared" si="11"/>
        <v>1</v>
      </c>
      <c r="N55" t="b">
        <f t="shared" si="11"/>
        <v>1</v>
      </c>
      <c r="O55" t="b">
        <f t="shared" si="11"/>
        <v>1</v>
      </c>
      <c r="P55" t="b">
        <f t="shared" si="11"/>
        <v>1</v>
      </c>
    </row>
    <row r="56" spans="5:16">
      <c r="E56" t="b">
        <f t="shared" ref="E56:P56" si="12">E38=E16</f>
        <v>1</v>
      </c>
      <c r="F56" t="b">
        <f t="shared" si="12"/>
        <v>1</v>
      </c>
      <c r="G56" t="b">
        <f t="shared" si="12"/>
        <v>1</v>
      </c>
      <c r="H56" t="b">
        <f t="shared" si="12"/>
        <v>1</v>
      </c>
      <c r="I56" t="b">
        <f t="shared" si="12"/>
        <v>1</v>
      </c>
      <c r="J56" t="b">
        <f t="shared" si="12"/>
        <v>1</v>
      </c>
      <c r="K56" t="b">
        <f t="shared" si="12"/>
        <v>1</v>
      </c>
      <c r="L56" t="b">
        <f t="shared" si="12"/>
        <v>1</v>
      </c>
      <c r="M56" t="b">
        <f t="shared" si="12"/>
        <v>1</v>
      </c>
      <c r="N56" t="b">
        <f t="shared" si="12"/>
        <v>1</v>
      </c>
      <c r="O56" t="b">
        <f t="shared" si="12"/>
        <v>1</v>
      </c>
      <c r="P56" t="b">
        <f t="shared" si="12"/>
        <v>1</v>
      </c>
    </row>
    <row r="57" spans="5:16">
      <c r="E57" t="b">
        <f t="shared" ref="E57:P57" si="13">E39=E17</f>
        <v>1</v>
      </c>
      <c r="F57" t="b">
        <f t="shared" si="13"/>
        <v>1</v>
      </c>
      <c r="G57" t="b">
        <f t="shared" si="13"/>
        <v>1</v>
      </c>
      <c r="H57" t="b">
        <f t="shared" si="13"/>
        <v>1</v>
      </c>
      <c r="I57" t="b">
        <f t="shared" si="13"/>
        <v>1</v>
      </c>
      <c r="J57" t="b">
        <f t="shared" si="13"/>
        <v>1</v>
      </c>
      <c r="K57" t="b">
        <f t="shared" si="13"/>
        <v>1</v>
      </c>
      <c r="L57" t="b">
        <f t="shared" si="13"/>
        <v>1</v>
      </c>
      <c r="M57" t="b">
        <f t="shared" si="13"/>
        <v>1</v>
      </c>
      <c r="N57" t="b">
        <f t="shared" si="13"/>
        <v>1</v>
      </c>
      <c r="O57" t="b">
        <f t="shared" si="13"/>
        <v>1</v>
      </c>
      <c r="P57" t="b">
        <f t="shared" si="13"/>
        <v>1</v>
      </c>
    </row>
    <row r="58" spans="5:16">
      <c r="E58" t="b">
        <f t="shared" ref="E58:P58" si="14">E40=E18</f>
        <v>1</v>
      </c>
      <c r="F58" t="b">
        <f t="shared" si="14"/>
        <v>1</v>
      </c>
      <c r="G58" t="b">
        <f t="shared" si="14"/>
        <v>1</v>
      </c>
      <c r="H58" t="b">
        <f t="shared" si="14"/>
        <v>1</v>
      </c>
      <c r="I58" t="b">
        <f t="shared" si="14"/>
        <v>1</v>
      </c>
      <c r="J58" t="b">
        <f t="shared" si="14"/>
        <v>1</v>
      </c>
      <c r="K58" t="b">
        <f t="shared" si="14"/>
        <v>1</v>
      </c>
      <c r="L58" t="b">
        <f t="shared" si="14"/>
        <v>1</v>
      </c>
      <c r="M58" t="b">
        <f t="shared" si="14"/>
        <v>1</v>
      </c>
      <c r="N58" t="b">
        <f t="shared" si="14"/>
        <v>1</v>
      </c>
      <c r="O58" t="b">
        <f t="shared" si="14"/>
        <v>1</v>
      </c>
      <c r="P58" t="b">
        <f t="shared" si="14"/>
        <v>1</v>
      </c>
    </row>
    <row r="59" spans="5:16">
      <c r="E59" t="b">
        <f t="shared" ref="E59:P59" si="15">E41=E19</f>
        <v>1</v>
      </c>
      <c r="F59" t="b">
        <f t="shared" si="15"/>
        <v>1</v>
      </c>
      <c r="G59" t="b">
        <f t="shared" si="15"/>
        <v>1</v>
      </c>
      <c r="H59" t="b">
        <f t="shared" si="15"/>
        <v>1</v>
      </c>
      <c r="I59" t="b">
        <f t="shared" si="15"/>
        <v>1</v>
      </c>
      <c r="J59" t="b">
        <f t="shared" si="15"/>
        <v>1</v>
      </c>
      <c r="K59" t="b">
        <f t="shared" si="15"/>
        <v>1</v>
      </c>
      <c r="L59" t="b">
        <f t="shared" si="15"/>
        <v>1</v>
      </c>
      <c r="M59" t="b">
        <f t="shared" si="15"/>
        <v>1</v>
      </c>
      <c r="N59" t="b">
        <f t="shared" si="15"/>
        <v>1</v>
      </c>
      <c r="O59" t="b">
        <f t="shared" si="15"/>
        <v>1</v>
      </c>
      <c r="P59" t="b">
        <f t="shared" si="15"/>
        <v>1</v>
      </c>
    </row>
  </sheetData>
  <sheetProtection algorithmName="SHA-512" hashValue="+VjNOMj72YcI6w12/8SdjfFdgGzhTtpIbgdsWn+yW46O3ghm2/+x0Az6TfHGCnCMkEP/i7kZqC3uKtI1hoYXZA==" saltValue="EWZdmQ8jlAyUF+ZWQPqROQ==" spinCount="100000" sheet="1" objects="1" scenarios="1"/>
  <mergeCells count="1">
    <mergeCell ref="A2:P2"/>
  </mergeCells>
  <pageMargins left="0.7" right="0.7" top="0.75" bottom="0.75" header="0.3" footer="0.3"/>
  <legacyDrawing r:id="rId1"/>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1-000000000000}">
  <sheetPr codeName="Sheet368">
    <tabColor rgb="FFFF0000"/>
  </sheetPr>
  <dimension ref="A1:B59"/>
  <sheetViews>
    <sheetView topLeftCell="A43" workbookViewId="0">
      <selection activeCell="C51" sqref="C51"/>
    </sheetView>
  </sheetViews>
  <sheetFormatPr defaultRowHeight="14.4"/>
  <cols>
    <col min="1" max="1" width="49.21875" customWidth="1"/>
    <col min="2" max="2" width="58.5546875" customWidth="1"/>
  </cols>
  <sheetData>
    <row r="1" spans="1:2">
      <c r="A1" s="200" t="s">
        <v>13</v>
      </c>
    </row>
    <row r="2" spans="1:2">
      <c r="A2" t="s">
        <v>882</v>
      </c>
    </row>
    <row r="3" spans="1:2">
      <c r="A3" t="s">
        <v>883</v>
      </c>
    </row>
    <row r="4" spans="1:2">
      <c r="A4" t="s">
        <v>884</v>
      </c>
    </row>
    <row r="6" spans="1:2">
      <c r="A6" s="200" t="s">
        <v>12</v>
      </c>
    </row>
    <row r="7" spans="1:2" ht="28.8">
      <c r="A7" t="s">
        <v>852</v>
      </c>
      <c r="B7" s="336" t="s">
        <v>766</v>
      </c>
    </row>
    <row r="8" spans="1:2">
      <c r="A8" t="s">
        <v>881</v>
      </c>
    </row>
    <row r="13" spans="1:2">
      <c r="A13" s="200" t="s">
        <v>10</v>
      </c>
    </row>
    <row r="14" spans="1:2">
      <c r="A14" t="s">
        <v>882</v>
      </c>
    </row>
    <row r="15" spans="1:2">
      <c r="A15" t="s">
        <v>887</v>
      </c>
    </row>
    <row r="16" spans="1:2">
      <c r="A16" t="s">
        <v>888</v>
      </c>
    </row>
    <row r="20" spans="1:1">
      <c r="A20" s="200" t="s">
        <v>8</v>
      </c>
    </row>
    <row r="21" spans="1:1">
      <c r="A21" t="s">
        <v>931</v>
      </c>
    </row>
    <row r="22" spans="1:1">
      <c r="A22" t="s">
        <v>933</v>
      </c>
    </row>
    <row r="23" spans="1:1">
      <c r="A23" s="340" t="s">
        <v>934</v>
      </c>
    </row>
    <row r="24" spans="1:1">
      <c r="A24" s="340" t="s">
        <v>956</v>
      </c>
    </row>
    <row r="25" spans="1:1">
      <c r="A25" t="s">
        <v>957</v>
      </c>
    </row>
    <row r="26" spans="1:1">
      <c r="A26" t="s">
        <v>958</v>
      </c>
    </row>
    <row r="27" spans="1:1">
      <c r="A27" t="s">
        <v>989</v>
      </c>
    </row>
    <row r="29" spans="1:1">
      <c r="A29" s="200" t="s">
        <v>431</v>
      </c>
    </row>
    <row r="30" spans="1:1">
      <c r="A30" t="s">
        <v>1018</v>
      </c>
    </row>
    <row r="31" spans="1:1">
      <c r="A31" t="s">
        <v>1019</v>
      </c>
    </row>
    <row r="32" spans="1:1">
      <c r="A32" t="s">
        <v>1020</v>
      </c>
    </row>
    <row r="36" spans="1:1">
      <c r="A36" s="200" t="s">
        <v>11</v>
      </c>
    </row>
    <row r="37" spans="1:1">
      <c r="A37" s="8" t="s">
        <v>2209</v>
      </c>
    </row>
    <row r="41" spans="1:1">
      <c r="A41" s="200" t="s">
        <v>3</v>
      </c>
    </row>
    <row r="42" spans="1:1">
      <c r="A42" t="s">
        <v>2218</v>
      </c>
    </row>
    <row r="46" spans="1:1">
      <c r="A46" s="200" t="s">
        <v>2217</v>
      </c>
    </row>
    <row r="49" spans="1:1">
      <c r="A49" s="200" t="s">
        <v>1</v>
      </c>
    </row>
    <row r="50" spans="1:1">
      <c r="A50" t="s">
        <v>2219</v>
      </c>
    </row>
    <row r="54" spans="1:1">
      <c r="A54" s="200" t="s">
        <v>23</v>
      </c>
    </row>
    <row r="55" spans="1:1">
      <c r="A55" t="s">
        <v>2270</v>
      </c>
    </row>
    <row r="57" spans="1:1">
      <c r="A57" t="s">
        <v>2271</v>
      </c>
    </row>
    <row r="59" spans="1:1">
      <c r="A59" t="s">
        <v>2482</v>
      </c>
    </row>
  </sheetData>
  <sheetProtection algorithmName="SHA-512" hashValue="aWH443oxUOPfaMXp84TfR85SPmoLs9TEX7DguEuWpyrZR0ri59dgYS1jJP6M4PYiZTMGwq1R7Jw2Sc7RQ2JMKA==" saltValue="khS/EkuofkjYDitPf/+IyA==" spinCount="100000" sheet="1" objects="1" scenarios="1"/>
  <hyperlinks>
    <hyperlink ref="B7" r:id="rId1" xr:uid="{00000000-0004-0000-6301-000000000000}"/>
  </hyperlinks>
  <pageMargins left="0.7" right="0.7"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AB47"/>
  <sheetViews>
    <sheetView zoomScale="89" zoomScaleNormal="89" workbookViewId="0">
      <selection activeCell="I20" sqref="I20"/>
    </sheetView>
  </sheetViews>
  <sheetFormatPr defaultColWidth="9.21875" defaultRowHeight="18" customHeight="1"/>
  <cols>
    <col min="1" max="1" width="36.5546875" style="17" customWidth="1"/>
    <col min="2" max="25" width="11.77734375" style="17" customWidth="1"/>
    <col min="26" max="26" width="13.5546875" style="17" customWidth="1"/>
    <col min="27" max="27" width="15.21875" style="17" customWidth="1"/>
    <col min="28" max="16384" width="9.21875" style="17"/>
  </cols>
  <sheetData>
    <row r="1" spans="1:28" ht="18" customHeight="1">
      <c r="A1" s="44" t="s">
        <v>2927</v>
      </c>
      <c r="B1" s="43"/>
      <c r="C1" s="43"/>
      <c r="D1" s="43"/>
      <c r="E1" s="43"/>
      <c r="F1" s="43"/>
      <c r="G1" s="43"/>
      <c r="H1" s="43"/>
      <c r="I1" s="43"/>
      <c r="J1" s="43"/>
      <c r="K1" s="43"/>
      <c r="L1" s="43"/>
      <c r="M1" s="43"/>
      <c r="N1" s="43"/>
      <c r="O1" s="43"/>
      <c r="P1" s="43"/>
      <c r="Q1" s="43"/>
      <c r="R1" s="43"/>
      <c r="V1" s="43"/>
      <c r="W1" s="43"/>
      <c r="X1" s="43"/>
      <c r="Y1" s="43"/>
    </row>
    <row r="2" spans="1:28" ht="18" customHeight="1">
      <c r="A2" s="44"/>
      <c r="B2" s="43"/>
      <c r="C2" s="43"/>
      <c r="D2" s="43"/>
      <c r="E2" s="43"/>
      <c r="F2" s="43"/>
      <c r="G2" s="43"/>
      <c r="H2" s="43"/>
      <c r="I2" s="43"/>
      <c r="J2" s="43"/>
      <c r="K2" s="43"/>
      <c r="L2" s="43"/>
      <c r="M2" s="43"/>
      <c r="N2" s="43"/>
      <c r="O2" s="43"/>
      <c r="P2" s="43"/>
      <c r="Q2" s="43"/>
      <c r="R2" s="43"/>
      <c r="S2" s="43"/>
      <c r="T2" s="43"/>
      <c r="U2" s="43"/>
      <c r="V2" s="43"/>
      <c r="W2" s="43"/>
      <c r="X2" s="43"/>
      <c r="Y2" s="43"/>
    </row>
    <row r="3" spans="1:28" ht="18" customHeight="1">
      <c r="A3" s="373"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row>
    <row r="4" spans="1:28" ht="18" customHeight="1">
      <c r="A4" s="249" t="s">
        <v>423</v>
      </c>
      <c r="B4" s="281">
        <v>30333.899103139014</v>
      </c>
      <c r="C4" s="281">
        <v>29184.924544989597</v>
      </c>
      <c r="D4" s="281">
        <v>33144.013204868541</v>
      </c>
      <c r="E4" s="281">
        <v>41213.805413301256</v>
      </c>
      <c r="F4" s="281">
        <v>53257.727532519879</v>
      </c>
      <c r="G4" s="281">
        <v>58534.963198308658</v>
      </c>
      <c r="H4" s="281">
        <v>66058.259483833783</v>
      </c>
      <c r="I4" s="281">
        <v>78458.362798678834</v>
      </c>
      <c r="J4" s="281">
        <v>88412.005463965019</v>
      </c>
      <c r="K4" s="281">
        <v>69484.633625136295</v>
      </c>
      <c r="L4" s="700">
        <v>91008.541374450302</v>
      </c>
      <c r="M4" s="700">
        <v>108914.97802594752</v>
      </c>
      <c r="N4" s="700">
        <v>99383.236265601052</v>
      </c>
      <c r="O4" s="700">
        <v>96179.314171118574</v>
      </c>
      <c r="P4" s="700">
        <v>93015.888681092023</v>
      </c>
      <c r="Q4" s="700">
        <v>80460.202896234754</v>
      </c>
      <c r="R4" s="700">
        <v>75847.816053327362</v>
      </c>
      <c r="S4" s="700">
        <v>88848.62145936086</v>
      </c>
      <c r="T4" s="700">
        <v>94194.348063567886</v>
      </c>
      <c r="U4" s="700">
        <v>89568.602617282071</v>
      </c>
      <c r="V4" s="700">
        <v>84647.313138305282</v>
      </c>
      <c r="W4" s="700">
        <v>122230.02741833639</v>
      </c>
      <c r="X4" s="700">
        <v>123682.55202985431</v>
      </c>
      <c r="Y4" s="700">
        <v>112387.67877840705</v>
      </c>
      <c r="AB4" s="17" t="s">
        <v>3032</v>
      </c>
    </row>
    <row r="5" spans="1:28" ht="18" customHeight="1">
      <c r="A5" s="249" t="s">
        <v>424</v>
      </c>
      <c r="B5" s="281">
        <v>27051.154483295606</v>
      </c>
      <c r="C5" s="281">
        <v>25110.870411828295</v>
      </c>
      <c r="D5" s="281">
        <v>26950.5186940522</v>
      </c>
      <c r="E5" s="281">
        <v>35199.633118563856</v>
      </c>
      <c r="F5" s="281">
        <v>49535.786849718599</v>
      </c>
      <c r="G5" s="281">
        <v>56944.420604388695</v>
      </c>
      <c r="H5" s="281">
        <v>70335.023775712267</v>
      </c>
      <c r="I5" s="281">
        <v>81407.161062882733</v>
      </c>
      <c r="J5" s="281">
        <v>92846.344704848714</v>
      </c>
      <c r="K5" s="281">
        <v>76001.135467216605</v>
      </c>
      <c r="L5" s="700">
        <v>84762.213766764078</v>
      </c>
      <c r="M5" s="700">
        <v>105538.00187602542</v>
      </c>
      <c r="N5" s="700">
        <v>108250.44283203174</v>
      </c>
      <c r="O5" s="700">
        <v>108042.29152617304</v>
      </c>
      <c r="P5" s="700">
        <v>99791.342171539058</v>
      </c>
      <c r="Q5" s="700">
        <v>85187.915238840913</v>
      </c>
      <c r="R5" s="700">
        <v>74712.485139163589</v>
      </c>
      <c r="S5" s="700">
        <v>83094.02920485854</v>
      </c>
      <c r="T5" s="700">
        <v>93003.752654769734</v>
      </c>
      <c r="U5" s="700">
        <v>88029.046177731958</v>
      </c>
      <c r="V5" s="700">
        <v>68239.497511099238</v>
      </c>
      <c r="W5" s="700">
        <v>91959.4906359366</v>
      </c>
      <c r="X5" s="700">
        <v>109300.62208260558</v>
      </c>
      <c r="Y5" s="700">
        <v>105334.53936184282</v>
      </c>
      <c r="AB5" s="17" t="s">
        <v>3032</v>
      </c>
    </row>
    <row r="6" spans="1:28" ht="18" customHeight="1">
      <c r="A6" s="249" t="s">
        <v>425</v>
      </c>
      <c r="B6" s="281">
        <v>3212.3841438726517</v>
      </c>
      <c r="C6" s="281">
        <v>2999.6614880682546</v>
      </c>
      <c r="D6" s="281">
        <v>3155.2760895735273</v>
      </c>
      <c r="E6" s="281">
        <v>3951.8311741377715</v>
      </c>
      <c r="F6" s="281">
        <v>4801.4029726042263</v>
      </c>
      <c r="G6" s="281">
        <v>6297.9889496683327</v>
      </c>
      <c r="H6" s="281">
        <v>7462.9818478839115</v>
      </c>
      <c r="I6" s="281">
        <v>13277.280649948967</v>
      </c>
      <c r="J6" s="281">
        <v>17141.635434395339</v>
      </c>
      <c r="K6" s="281">
        <v>15544.417516356136</v>
      </c>
      <c r="L6" s="700">
        <v>18957.763953320038</v>
      </c>
      <c r="M6" s="700">
        <v>21742.743940108368</v>
      </c>
      <c r="N6" s="700">
        <v>22399.870745687665</v>
      </c>
      <c r="O6" s="700">
        <v>22419.407896115459</v>
      </c>
      <c r="P6" s="700">
        <v>23956.430782744806</v>
      </c>
      <c r="Q6" s="700">
        <v>20443.587054047493</v>
      </c>
      <c r="R6" s="700">
        <v>18727.158791196842</v>
      </c>
      <c r="S6" s="700">
        <v>20380.714722954155</v>
      </c>
      <c r="T6" s="700">
        <v>21829.182394259875</v>
      </c>
      <c r="U6" s="700">
        <v>21042.889713072233</v>
      </c>
      <c r="V6" s="700">
        <v>17412.714955815634</v>
      </c>
      <c r="W6" s="700">
        <v>23361.236516913927</v>
      </c>
      <c r="X6" s="700">
        <v>26925.554847137573</v>
      </c>
      <c r="Y6" s="700">
        <v>26897.366951490516</v>
      </c>
      <c r="AA6" s="74"/>
      <c r="AB6" s="17" t="s">
        <v>3032</v>
      </c>
    </row>
    <row r="7" spans="1:28" ht="18" customHeight="1">
      <c r="A7" s="249" t="s">
        <v>426</v>
      </c>
      <c r="B7" s="281">
        <v>343.7660262713942</v>
      </c>
      <c r="C7" s="281">
        <v>322.23733851751115</v>
      </c>
      <c r="D7" s="281">
        <v>413.62978243712257</v>
      </c>
      <c r="E7" s="281">
        <v>633.43674170819725</v>
      </c>
      <c r="F7" s="281">
        <v>1228.2422581745452</v>
      </c>
      <c r="G7" s="281">
        <v>2022.4108994309788</v>
      </c>
      <c r="H7" s="281">
        <v>2352.2880742404541</v>
      </c>
      <c r="I7" s="281">
        <v>4868.3648677421179</v>
      </c>
      <c r="J7" s="281">
        <v>6214.3704162778577</v>
      </c>
      <c r="K7" s="281">
        <v>4017.7223449722651</v>
      </c>
      <c r="L7" s="700">
        <v>5482.6519270164699</v>
      </c>
      <c r="M7" s="700">
        <v>6082.0196442900278</v>
      </c>
      <c r="N7" s="700">
        <v>7733.6698666763996</v>
      </c>
      <c r="O7" s="700">
        <v>7061.8911101793183</v>
      </c>
      <c r="P7" s="700">
        <v>6473.2373639335201</v>
      </c>
      <c r="Q7" s="700">
        <v>5473.3674093531999</v>
      </c>
      <c r="R7" s="700">
        <v>5151.7495096819803</v>
      </c>
      <c r="S7" s="700">
        <v>5887.089764280191</v>
      </c>
      <c r="T7" s="700">
        <v>6189.0642262834881</v>
      </c>
      <c r="U7" s="700">
        <v>5244.2032715852965</v>
      </c>
      <c r="V7" s="700">
        <v>3787.4275188732531</v>
      </c>
      <c r="W7" s="700">
        <v>5173.4511058091985</v>
      </c>
      <c r="X7" s="700">
        <v>5811.1199403940354</v>
      </c>
      <c r="Y7" s="700">
        <v>5717.4018449864498</v>
      </c>
      <c r="AA7" s="74"/>
      <c r="AB7" s="17" t="s">
        <v>3032</v>
      </c>
    </row>
    <row r="8" spans="1:28" ht="18" customHeight="1">
      <c r="A8" s="249" t="s">
        <v>427</v>
      </c>
      <c r="B8" s="281">
        <v>27121.514959266362</v>
      </c>
      <c r="C8" s="281">
        <v>26185.263056921343</v>
      </c>
      <c r="D8" s="281">
        <v>29988.737115295015</v>
      </c>
      <c r="E8" s="281">
        <v>37261.974239163486</v>
      </c>
      <c r="F8" s="281">
        <v>48456.324559915651</v>
      </c>
      <c r="G8" s="281">
        <v>52236.974248640327</v>
      </c>
      <c r="H8" s="281">
        <v>58595.277635949868</v>
      </c>
      <c r="I8" s="281">
        <v>65181.082148729867</v>
      </c>
      <c r="J8" s="281">
        <v>71270.370029569676</v>
      </c>
      <c r="K8" s="281">
        <v>53940.216108780158</v>
      </c>
      <c r="L8" s="281">
        <v>72050.77742113026</v>
      </c>
      <c r="M8" s="281">
        <v>87172.234085839154</v>
      </c>
      <c r="N8" s="281">
        <f t="shared" ref="N8:Y8" si="0">N4-N6</f>
        <v>76983.365519913379</v>
      </c>
      <c r="O8" s="281">
        <f t="shared" si="0"/>
        <v>73759.906275003115</v>
      </c>
      <c r="P8" s="281">
        <f t="shared" si="0"/>
        <v>69059.457898347217</v>
      </c>
      <c r="Q8" s="281">
        <f t="shared" si="0"/>
        <v>60016.615842187261</v>
      </c>
      <c r="R8" s="281">
        <f t="shared" si="0"/>
        <v>57120.657262130524</v>
      </c>
      <c r="S8" s="281">
        <f t="shared" si="0"/>
        <v>68467.906736406701</v>
      </c>
      <c r="T8" s="281">
        <f t="shared" si="0"/>
        <v>72365.165669308015</v>
      </c>
      <c r="U8" s="281">
        <f t="shared" si="0"/>
        <v>68525.712904209839</v>
      </c>
      <c r="V8" s="281">
        <f t="shared" si="0"/>
        <v>67234.598182489644</v>
      </c>
      <c r="W8" s="281">
        <f t="shared" si="0"/>
        <v>98868.790901422472</v>
      </c>
      <c r="X8" s="281">
        <f t="shared" si="0"/>
        <v>96756.997182716732</v>
      </c>
      <c r="Y8" s="281">
        <f t="shared" si="0"/>
        <v>85490.311826916528</v>
      </c>
    </row>
    <row r="9" spans="1:28" ht="18" customHeight="1">
      <c r="A9" s="249" t="s">
        <v>428</v>
      </c>
      <c r="B9" s="281">
        <v>26707.388457024212</v>
      </c>
      <c r="C9" s="281">
        <v>24788.633073310782</v>
      </c>
      <c r="D9" s="281">
        <v>26536.888911615079</v>
      </c>
      <c r="E9" s="281">
        <v>34566.19637685566</v>
      </c>
      <c r="F9" s="281">
        <v>48307.54459154405</v>
      </c>
      <c r="G9" s="281">
        <v>54922.009704957716</v>
      </c>
      <c r="H9" s="281">
        <v>67982.735701471815</v>
      </c>
      <c r="I9" s="281">
        <v>76538.796195140618</v>
      </c>
      <c r="J9" s="281">
        <v>86631.974288570855</v>
      </c>
      <c r="K9" s="281">
        <v>71983.413122244339</v>
      </c>
      <c r="L9" s="281">
        <v>79279.561839747606</v>
      </c>
      <c r="M9" s="281">
        <v>99455.982231735383</v>
      </c>
      <c r="N9" s="281">
        <f>N5-N7</f>
        <v>100516.77296535534</v>
      </c>
      <c r="O9" s="281">
        <f t="shared" ref="O9:Y9" si="1">O5-O7</f>
        <v>100980.40041599372</v>
      </c>
      <c r="P9" s="281">
        <f t="shared" si="1"/>
        <v>93318.10480760553</v>
      </c>
      <c r="Q9" s="281">
        <f t="shared" si="1"/>
        <v>79714.54782948771</v>
      </c>
      <c r="R9" s="281">
        <f t="shared" si="1"/>
        <v>69560.735629481613</v>
      </c>
      <c r="S9" s="281">
        <f t="shared" si="1"/>
        <v>77206.939440578353</v>
      </c>
      <c r="T9" s="281">
        <f t="shared" si="1"/>
        <v>86814.688428486246</v>
      </c>
      <c r="U9" s="281">
        <f t="shared" si="1"/>
        <v>82784.84290614666</v>
      </c>
      <c r="V9" s="281">
        <f t="shared" si="1"/>
        <v>64452.069992225988</v>
      </c>
      <c r="W9" s="281">
        <f t="shared" si="1"/>
        <v>86786.039530127397</v>
      </c>
      <c r="X9" s="281">
        <f t="shared" si="1"/>
        <v>103489.50214221154</v>
      </c>
      <c r="Y9" s="281">
        <f t="shared" si="1"/>
        <v>99617.137516856368</v>
      </c>
    </row>
    <row r="10" spans="1:28" ht="18" customHeight="1">
      <c r="A10" s="249"/>
      <c r="B10" s="286"/>
      <c r="C10" s="286"/>
      <c r="D10" s="286"/>
      <c r="E10" s="286"/>
      <c r="F10" s="286"/>
      <c r="G10" s="286"/>
      <c r="H10" s="286"/>
      <c r="I10" s="286"/>
      <c r="J10" s="286"/>
      <c r="K10" s="286"/>
      <c r="L10" s="286"/>
      <c r="M10" s="286"/>
      <c r="N10" s="286"/>
      <c r="O10" s="286"/>
      <c r="P10" s="286"/>
      <c r="Q10" s="286"/>
      <c r="R10" s="286"/>
      <c r="S10" s="286"/>
      <c r="T10" s="286"/>
      <c r="U10" s="286"/>
      <c r="V10" s="286"/>
      <c r="W10" s="286"/>
      <c r="X10" s="565"/>
      <c r="Y10" s="565"/>
    </row>
    <row r="11" spans="1:28" ht="18" customHeight="1">
      <c r="A11" s="250" t="s">
        <v>429</v>
      </c>
      <c r="B11" s="286"/>
      <c r="C11" s="286"/>
      <c r="D11" s="286"/>
      <c r="E11" s="286"/>
      <c r="F11" s="286"/>
      <c r="G11" s="286"/>
      <c r="H11" s="286"/>
      <c r="I11" s="286"/>
      <c r="J11" s="286"/>
      <c r="K11" s="286"/>
      <c r="L11" s="286"/>
      <c r="M11" s="286"/>
      <c r="N11" s="537"/>
      <c r="O11" s="537"/>
      <c r="P11" s="537"/>
      <c r="Q11" s="537"/>
      <c r="R11" s="537"/>
      <c r="S11" s="537"/>
      <c r="T11" s="537"/>
      <c r="U11" s="537"/>
      <c r="V11" s="537"/>
      <c r="W11" s="537"/>
      <c r="X11" s="537"/>
      <c r="Y11" s="537"/>
    </row>
    <row r="12" spans="1:28" ht="17.55" customHeight="1">
      <c r="A12" s="249" t="s">
        <v>13</v>
      </c>
      <c r="B12" s="286">
        <v>199.06533747638889</v>
      </c>
      <c r="C12" s="286">
        <v>305.05345584731083</v>
      </c>
      <c r="D12" s="286">
        <v>326.05200580040884</v>
      </c>
      <c r="E12" s="286">
        <v>448.57390841672503</v>
      </c>
      <c r="F12" s="286">
        <v>483.17661080016745</v>
      </c>
      <c r="G12" s="286">
        <v>555.48396884529541</v>
      </c>
      <c r="H12" s="286">
        <v>700.25561679867599</v>
      </c>
      <c r="I12" s="286">
        <v>779.8080195339079</v>
      </c>
      <c r="J12" s="286">
        <v>900.83951706921005</v>
      </c>
      <c r="K12" s="286">
        <v>630.1621903000995</v>
      </c>
      <c r="L12" s="286">
        <v>657.61441096938074</v>
      </c>
      <c r="M12" s="286">
        <v>791.00181591319574</v>
      </c>
      <c r="N12" s="286">
        <v>915.20953421891352</v>
      </c>
      <c r="O12" s="286">
        <v>930.70181544291222</v>
      </c>
      <c r="P12" s="286">
        <v>1050.282812485613</v>
      </c>
      <c r="Q12" s="286">
        <v>674.03080260881143</v>
      </c>
      <c r="R12" s="286">
        <v>561.21250813911604</v>
      </c>
      <c r="S12" s="286">
        <v>581.33350749573981</v>
      </c>
      <c r="T12" s="286">
        <v>486.65066225815463</v>
      </c>
      <c r="U12" s="286">
        <v>460.64246627837809</v>
      </c>
      <c r="V12" s="286">
        <v>344.9844957516201</v>
      </c>
      <c r="W12" s="286">
        <v>333.05959176776719</v>
      </c>
      <c r="X12" s="286">
        <v>437.90716034981864</v>
      </c>
      <c r="Y12" s="286">
        <v>382.74991826558266</v>
      </c>
      <c r="AA12" s="74"/>
      <c r="AB12" s="17" t="s">
        <v>3032</v>
      </c>
    </row>
    <row r="13" spans="1:28" ht="18" customHeight="1">
      <c r="A13" s="249" t="s">
        <v>12</v>
      </c>
      <c r="B13" s="286"/>
      <c r="C13" s="286"/>
      <c r="D13" s="286">
        <v>38.459031331716822</v>
      </c>
      <c r="E13" s="286">
        <v>14.130203577141195</v>
      </c>
      <c r="F13" s="286">
        <v>162.00949456580722</v>
      </c>
      <c r="G13" s="286">
        <v>682.37099940268479</v>
      </c>
      <c r="H13" s="286">
        <v>1171.9082387102494</v>
      </c>
      <c r="I13" s="286">
        <v>2298.2844053356771</v>
      </c>
      <c r="J13" s="286">
        <v>3402.5437359574394</v>
      </c>
      <c r="K13" s="286">
        <v>3431.060401080927</v>
      </c>
      <c r="L13" s="286">
        <v>3976.3151750839911</v>
      </c>
      <c r="M13" s="286">
        <v>4448.4177987343337</v>
      </c>
      <c r="N13" s="286">
        <v>4826.3007740310923</v>
      </c>
      <c r="O13" s="286">
        <v>4415.3235979624806</v>
      </c>
      <c r="P13" s="286">
        <v>4776.5623712536262</v>
      </c>
      <c r="Q13" s="286">
        <v>4129.2829585581067</v>
      </c>
      <c r="R13" s="286">
        <v>3773.8263365481994</v>
      </c>
      <c r="S13" s="286">
        <v>3885.9993589772462</v>
      </c>
      <c r="T13" s="286">
        <v>4130.5458498841253</v>
      </c>
      <c r="U13" s="286">
        <v>4010.4798894622527</v>
      </c>
      <c r="V13" s="286">
        <v>3290.8668928217867</v>
      </c>
      <c r="W13" s="286">
        <v>4481.4038107532688</v>
      </c>
      <c r="X13" s="286">
        <v>4764.3595522223986</v>
      </c>
      <c r="Y13" s="286">
        <v>4215.1466971273712</v>
      </c>
      <c r="AA13" s="74"/>
      <c r="AB13" s="17" t="s">
        <v>3032</v>
      </c>
    </row>
    <row r="14" spans="1:28" ht="18" customHeight="1">
      <c r="A14" s="249" t="s">
        <v>483</v>
      </c>
      <c r="B14" s="286"/>
      <c r="C14" s="286"/>
      <c r="D14" s="286"/>
      <c r="E14" s="286"/>
      <c r="F14" s="286"/>
      <c r="G14" s="286"/>
      <c r="H14" s="286"/>
      <c r="I14" s="286"/>
      <c r="J14" s="286"/>
      <c r="K14" s="286"/>
      <c r="L14" s="286"/>
      <c r="M14" s="286"/>
      <c r="N14" s="286">
        <v>0</v>
      </c>
      <c r="O14" s="286">
        <v>0</v>
      </c>
      <c r="P14" s="286">
        <v>4.3846912204778778</v>
      </c>
      <c r="Q14" s="286">
        <v>4.5001309886392997</v>
      </c>
      <c r="R14" s="286">
        <v>3.7941490800589963</v>
      </c>
      <c r="S14" s="286">
        <v>3.8582079288936932</v>
      </c>
      <c r="T14" s="286">
        <v>4.1037194555789576</v>
      </c>
      <c r="U14" s="286">
        <v>3.8494120332581656</v>
      </c>
      <c r="V14" s="286">
        <v>3.9704579383058709</v>
      </c>
      <c r="W14" s="286">
        <v>4.0851840086512787</v>
      </c>
      <c r="X14" s="286">
        <v>2.8658430335527845</v>
      </c>
      <c r="Y14" s="286">
        <v>2.7790024390243904</v>
      </c>
      <c r="AA14" s="74"/>
      <c r="AB14" s="17" t="s">
        <v>3032</v>
      </c>
    </row>
    <row r="15" spans="1:28" ht="18" customHeight="1">
      <c r="A15" s="249" t="s">
        <v>430</v>
      </c>
      <c r="B15" s="286">
        <v>126.26121595316714</v>
      </c>
      <c r="C15" s="286">
        <v>106.21314642396345</v>
      </c>
      <c r="D15" s="286">
        <v>154.43381971188131</v>
      </c>
      <c r="E15" s="286">
        <v>166.20422277155737</v>
      </c>
      <c r="F15" s="286">
        <v>215.11011224980231</v>
      </c>
      <c r="G15" s="286">
        <v>283.67873856455719</v>
      </c>
      <c r="H15" s="286"/>
      <c r="I15" s="286"/>
      <c r="J15" s="286"/>
      <c r="K15" s="286"/>
      <c r="L15" s="286"/>
      <c r="M15" s="286"/>
      <c r="N15" s="286">
        <v>1384.9363451572879</v>
      </c>
      <c r="O15" s="286">
        <v>1262.2675434836626</v>
      </c>
      <c r="P15" s="286">
        <v>1238.2257961419823</v>
      </c>
      <c r="Q15" s="286">
        <v>1017.0201067952803</v>
      </c>
      <c r="R15" s="286">
        <v>787.00337207484586</v>
      </c>
      <c r="S15" s="286">
        <v>883.53838186609016</v>
      </c>
      <c r="T15" s="286">
        <v>1278.573318462154</v>
      </c>
      <c r="U15" s="286">
        <v>1031.6212603931767</v>
      </c>
      <c r="V15" s="286">
        <v>769.7847944440058</v>
      </c>
      <c r="W15" s="286">
        <v>1071.146967321145</v>
      </c>
      <c r="X15" s="286">
        <v>1443.9317471998634</v>
      </c>
      <c r="Y15" s="286">
        <v>1555.1407131707317</v>
      </c>
      <c r="AA15" s="74"/>
      <c r="AB15" s="17" t="s">
        <v>3032</v>
      </c>
    </row>
    <row r="16" spans="1:28" ht="18" customHeight="1">
      <c r="A16" s="249" t="s">
        <v>482</v>
      </c>
      <c r="B16" s="286"/>
      <c r="C16" s="286"/>
      <c r="D16" s="286">
        <v>39.378851423952831</v>
      </c>
      <c r="E16" s="286">
        <v>134.52690734596217</v>
      </c>
      <c r="F16" s="286">
        <v>210.73234778833779</v>
      </c>
      <c r="G16" s="286">
        <v>166.74452654908987</v>
      </c>
      <c r="H16" s="286">
        <v>148.35790238207827</v>
      </c>
      <c r="I16" s="286">
        <v>1135.6541609491949</v>
      </c>
      <c r="J16" s="286">
        <v>1001.8964430359805</v>
      </c>
      <c r="K16" s="286">
        <v>1518.371600412459</v>
      </c>
      <c r="L16" s="286">
        <v>1669.0169130862307</v>
      </c>
      <c r="M16" s="286">
        <v>1528.8497311494395</v>
      </c>
      <c r="N16" s="286">
        <v>1453.9672296426054</v>
      </c>
      <c r="O16" s="286">
        <v>1459.4849678013832</v>
      </c>
      <c r="P16" s="286">
        <v>1503.8554940380277</v>
      </c>
      <c r="Q16" s="286">
        <v>1252.9569182045241</v>
      </c>
      <c r="R16" s="286">
        <v>1162.7381597781539</v>
      </c>
      <c r="S16" s="286">
        <v>1294.730159899106</v>
      </c>
      <c r="T16" s="286">
        <v>1389.8396325233448</v>
      </c>
      <c r="U16" s="286">
        <v>1341.3930082453689</v>
      </c>
      <c r="V16" s="286">
        <v>1154.4310036379979</v>
      </c>
      <c r="W16" s="286">
        <v>1514.1211321685648</v>
      </c>
      <c r="X16" s="286">
        <v>1561.1119745697501</v>
      </c>
      <c r="Y16" s="286">
        <v>1576.8540360975612</v>
      </c>
      <c r="AA16" s="74"/>
      <c r="AB16" s="17" t="s">
        <v>3032</v>
      </c>
    </row>
    <row r="17" spans="1:28" ht="18" customHeight="1">
      <c r="A17" s="249" t="s">
        <v>11</v>
      </c>
      <c r="B17" s="286"/>
      <c r="C17" s="286"/>
      <c r="D17" s="286">
        <v>13.607713212570721</v>
      </c>
      <c r="E17" s="286">
        <v>74.930211376525179</v>
      </c>
      <c r="F17" s="286">
        <v>103.62563481604366</v>
      </c>
      <c r="G17" s="286">
        <v>49.534700556446289</v>
      </c>
      <c r="H17" s="286">
        <v>60.563041139614612</v>
      </c>
      <c r="I17" s="286">
        <v>909.51516585393517</v>
      </c>
      <c r="J17" s="286">
        <v>1009.1175549280754</v>
      </c>
      <c r="K17" s="286">
        <v>993.61045548286154</v>
      </c>
      <c r="L17" s="286">
        <v>1273.1523509327799</v>
      </c>
      <c r="M17" s="286">
        <v>1558.8264463470794</v>
      </c>
      <c r="N17" s="286">
        <v>1565.1445809308325</v>
      </c>
      <c r="O17" s="286">
        <v>1365.9415119890671</v>
      </c>
      <c r="P17" s="286">
        <v>1323.9325563279774</v>
      </c>
      <c r="Q17" s="286">
        <v>1178.7225832870083</v>
      </c>
      <c r="R17" s="286">
        <v>1150.0693454043733</v>
      </c>
      <c r="S17" s="286">
        <v>1356.5433373120434</v>
      </c>
      <c r="T17" s="286">
        <v>1330.4463180620667</v>
      </c>
      <c r="U17" s="286">
        <v>1320.7199829835508</v>
      </c>
      <c r="V17" s="286">
        <v>1055.7601503786798</v>
      </c>
      <c r="W17" s="286">
        <v>1416.5184583826162</v>
      </c>
      <c r="X17" s="286">
        <v>1462.7127072467663</v>
      </c>
      <c r="Y17" s="286">
        <v>1382.9222960975612</v>
      </c>
      <c r="AA17" s="74"/>
      <c r="AB17" s="17" t="s">
        <v>3032</v>
      </c>
    </row>
    <row r="18" spans="1:28" ht="18" customHeight="1">
      <c r="A18" s="249" t="s">
        <v>10</v>
      </c>
      <c r="B18" s="286">
        <v>44.180193214424762</v>
      </c>
      <c r="C18" s="286">
        <v>51.77932059373947</v>
      </c>
      <c r="D18" s="286">
        <v>41.470493985641603</v>
      </c>
      <c r="E18" s="286">
        <v>99.184130236493189</v>
      </c>
      <c r="F18" s="286">
        <v>89.545492488255618</v>
      </c>
      <c r="G18" s="286">
        <v>84.704773020214404</v>
      </c>
      <c r="H18" s="286">
        <v>76.196444467431149</v>
      </c>
      <c r="I18" s="286">
        <v>164.60540570424129</v>
      </c>
      <c r="J18" s="286">
        <v>228.5861091653841</v>
      </c>
      <c r="K18" s="286">
        <v>118.05604169629733</v>
      </c>
      <c r="L18" s="286">
        <v>169.26224153942803</v>
      </c>
      <c r="M18" s="286">
        <v>146.07336435455184</v>
      </c>
      <c r="N18" s="286">
        <v>154.84873074958031</v>
      </c>
      <c r="O18" s="286">
        <v>155.16554644469295</v>
      </c>
      <c r="P18" s="286">
        <v>154.50011408314535</v>
      </c>
      <c r="Q18" s="286">
        <v>140.6891964516407</v>
      </c>
      <c r="R18" s="286">
        <v>158.11056596592107</v>
      </c>
      <c r="S18" s="286">
        <v>199.54206014608621</v>
      </c>
      <c r="T18" s="286">
        <v>205.2955753334692</v>
      </c>
      <c r="U18" s="286">
        <v>183.41730759653032</v>
      </c>
      <c r="V18" s="286">
        <v>108.86323824331465</v>
      </c>
      <c r="W18" s="286">
        <v>179.30636504342536</v>
      </c>
      <c r="X18" s="286">
        <v>300.51659623065552</v>
      </c>
      <c r="Y18" s="286">
        <v>203.88136970189703</v>
      </c>
      <c r="AA18" s="74"/>
      <c r="AB18" s="17" t="s">
        <v>3032</v>
      </c>
    </row>
    <row r="19" spans="1:28" ht="18" customHeight="1">
      <c r="A19" s="249" t="s">
        <v>9</v>
      </c>
      <c r="B19" s="286">
        <v>238.81410667166526</v>
      </c>
      <c r="C19" s="286">
        <v>220.9986518812986</v>
      </c>
      <c r="D19" s="286">
        <v>225.94557723577233</v>
      </c>
      <c r="E19" s="286">
        <v>224.12321294962126</v>
      </c>
      <c r="F19" s="286">
        <v>242.81473154622552</v>
      </c>
      <c r="G19" s="286">
        <v>257.3666346002704</v>
      </c>
      <c r="H19" s="286">
        <v>249.17893501004849</v>
      </c>
      <c r="I19" s="286">
        <v>307.51756024608756</v>
      </c>
      <c r="J19" s="286">
        <v>465.34799507980176</v>
      </c>
      <c r="K19" s="286">
        <v>396.54895119233862</v>
      </c>
      <c r="L19" s="286">
        <v>399.75387233345168</v>
      </c>
      <c r="M19" s="286">
        <v>369.24848175262991</v>
      </c>
      <c r="N19" s="286">
        <v>402.35302544826419</v>
      </c>
      <c r="O19" s="286">
        <v>477.12282364268856</v>
      </c>
      <c r="P19" s="286">
        <v>415.46974503936286</v>
      </c>
      <c r="Q19" s="286">
        <v>368.32950986916791</v>
      </c>
      <c r="R19" s="286">
        <v>361.26787064412861</v>
      </c>
      <c r="S19" s="286">
        <v>413.44854867163627</v>
      </c>
      <c r="T19" s="286">
        <v>450.62299333439017</v>
      </c>
      <c r="U19" s="286">
        <v>415.43097830748587</v>
      </c>
      <c r="V19" s="286">
        <v>391.31030160764283</v>
      </c>
      <c r="W19" s="286">
        <v>468.53792849177108</v>
      </c>
      <c r="X19" s="286">
        <v>463.76388238814724</v>
      </c>
      <c r="Y19" s="286">
        <v>479.91688075880762</v>
      </c>
      <c r="AA19" s="74"/>
      <c r="AB19" s="17" t="s">
        <v>3032</v>
      </c>
    </row>
    <row r="20" spans="1:28" ht="18" customHeight="1">
      <c r="A20" s="249" t="s">
        <v>8</v>
      </c>
      <c r="B20" s="286">
        <v>289.81392975069571</v>
      </c>
      <c r="C20" s="286">
        <v>240.3156666782904</v>
      </c>
      <c r="D20" s="286">
        <v>255.24276223078019</v>
      </c>
      <c r="E20" s="286">
        <v>273.42889024019456</v>
      </c>
      <c r="F20" s="286">
        <v>273.1915683964092</v>
      </c>
      <c r="G20" s="286">
        <v>343.90217281272595</v>
      </c>
      <c r="H20" s="286">
        <v>294.86473105568035</v>
      </c>
      <c r="I20" s="286">
        <v>272.41160396348374</v>
      </c>
      <c r="J20" s="286">
        <v>402.97932038246665</v>
      </c>
      <c r="K20" s="286">
        <v>273.71344213720192</v>
      </c>
      <c r="L20" s="286">
        <v>313.42422919341175</v>
      </c>
      <c r="M20" s="286">
        <v>293.01694158359874</v>
      </c>
      <c r="N20" s="286">
        <v>275.20833564460014</v>
      </c>
      <c r="O20" s="286">
        <v>270.76563206609518</v>
      </c>
      <c r="P20" s="286">
        <v>330.56213176188942</v>
      </c>
      <c r="Q20" s="286">
        <v>298.42186445455332</v>
      </c>
      <c r="R20" s="286">
        <v>359.88896757267435</v>
      </c>
      <c r="S20" s="286">
        <v>409.31523267947364</v>
      </c>
      <c r="T20" s="286">
        <v>459.59821372224866</v>
      </c>
      <c r="U20" s="286">
        <v>428.60392561183124</v>
      </c>
      <c r="V20" s="286">
        <v>282.76040418825272</v>
      </c>
      <c r="W20" s="286">
        <v>351.12940069615757</v>
      </c>
      <c r="X20" s="286">
        <v>630.49346783354304</v>
      </c>
      <c r="Y20" s="286">
        <v>627.85453577235774</v>
      </c>
      <c r="AA20" s="74"/>
      <c r="AB20" s="17" t="s">
        <v>3032</v>
      </c>
    </row>
    <row r="21" spans="1:28" ht="18" customHeight="1">
      <c r="A21" s="249" t="s">
        <v>6</v>
      </c>
      <c r="B21" s="286">
        <v>735.75575490606036</v>
      </c>
      <c r="C21" s="286">
        <v>672.23265346212406</v>
      </c>
      <c r="D21" s="286">
        <v>609.80340845338276</v>
      </c>
      <c r="E21" s="286">
        <v>750.29365962959525</v>
      </c>
      <c r="F21" s="286">
        <v>787.21620660785436</v>
      </c>
      <c r="G21" s="286">
        <v>1006.1421365022478</v>
      </c>
      <c r="H21" s="286">
        <v>922.11092977893361</v>
      </c>
      <c r="I21" s="286">
        <v>1276.3499642776139</v>
      </c>
      <c r="J21" s="286">
        <v>1634.7438681726192</v>
      </c>
      <c r="K21" s="286">
        <v>1518.1664871047265</v>
      </c>
      <c r="L21" s="286">
        <v>1803.050594903171</v>
      </c>
      <c r="M21" s="286">
        <v>2329.526695757676</v>
      </c>
      <c r="N21" s="286">
        <v>2247.6027860496802</v>
      </c>
      <c r="O21" s="286">
        <v>2703.5357125108708</v>
      </c>
      <c r="P21" s="286">
        <v>2995.1477883154548</v>
      </c>
      <c r="Q21" s="286">
        <v>2311.807719482309</v>
      </c>
      <c r="R21" s="286">
        <v>2260.6086000040777</v>
      </c>
      <c r="S21" s="286">
        <v>2835.1812062248046</v>
      </c>
      <c r="T21" s="286">
        <v>3181.9672282990241</v>
      </c>
      <c r="U21" s="286">
        <v>3638.0661937108312</v>
      </c>
      <c r="V21" s="286">
        <v>3033.7033651784686</v>
      </c>
      <c r="W21" s="286">
        <v>4323.6029206853436</v>
      </c>
      <c r="X21" s="286">
        <v>5821.8598443282726</v>
      </c>
      <c r="Y21" s="286">
        <v>6208.5888781029817</v>
      </c>
      <c r="AA21" s="74"/>
      <c r="AB21" s="17" t="s">
        <v>3032</v>
      </c>
    </row>
    <row r="22" spans="1:28" ht="18" customHeight="1">
      <c r="A22" s="249" t="s">
        <v>17</v>
      </c>
      <c r="B22" s="286">
        <v>3.6768416651046103E-4</v>
      </c>
      <c r="C22" s="286"/>
      <c r="D22" s="286">
        <v>4.8542860267199153</v>
      </c>
      <c r="E22" s="286">
        <v>77.166033153991563</v>
      </c>
      <c r="F22" s="286">
        <v>155.53354610148992</v>
      </c>
      <c r="G22" s="286">
        <v>309.32557483731017</v>
      </c>
      <c r="H22" s="286">
        <v>706.3090960810971</v>
      </c>
      <c r="I22" s="286">
        <v>2423.3606323712861</v>
      </c>
      <c r="J22" s="286">
        <v>2836.1404784468655</v>
      </c>
      <c r="K22" s="286">
        <v>2770.05448430759</v>
      </c>
      <c r="L22" s="286">
        <v>3736.7512740706343</v>
      </c>
      <c r="M22" s="286">
        <v>4106.2179408804514</v>
      </c>
      <c r="N22" s="286">
        <v>3929.6243817969494</v>
      </c>
      <c r="O22" s="286">
        <v>4089.4888568973374</v>
      </c>
      <c r="P22" s="286">
        <v>4629.1867647898353</v>
      </c>
      <c r="Q22" s="286">
        <v>4180.71998340132</v>
      </c>
      <c r="R22" s="286">
        <v>3563.502183390086</v>
      </c>
      <c r="S22" s="286">
        <v>3660.5805341981395</v>
      </c>
      <c r="T22" s="286">
        <v>3648.1687805632928</v>
      </c>
      <c r="U22" s="286">
        <v>3573.0013570272404</v>
      </c>
      <c r="V22" s="286">
        <v>2700.5913575380655</v>
      </c>
      <c r="W22" s="286">
        <v>3489.3388672231422</v>
      </c>
      <c r="X22" s="286">
        <v>3513.3687650694387</v>
      </c>
      <c r="Y22" s="286">
        <v>3435.1401847696475</v>
      </c>
      <c r="AA22" s="74"/>
      <c r="AB22" s="17" t="s">
        <v>3032</v>
      </c>
    </row>
    <row r="23" spans="1:28" ht="18" customHeight="1">
      <c r="A23" s="249" t="s">
        <v>4</v>
      </c>
      <c r="B23" s="286">
        <v>32.880272807232565</v>
      </c>
      <c r="C23" s="286">
        <v>25.556586811730657</v>
      </c>
      <c r="D23" s="286">
        <v>33.740886321494798</v>
      </c>
      <c r="E23" s="286">
        <v>39.109021111213927</v>
      </c>
      <c r="F23" s="286">
        <v>34.477517325850009</v>
      </c>
      <c r="G23" s="286">
        <v>93.963631676569534</v>
      </c>
      <c r="H23" s="286">
        <v>74.218000797966653</v>
      </c>
      <c r="I23" s="286">
        <v>57.788280080517119</v>
      </c>
      <c r="J23" s="286">
        <v>57.228574839124065</v>
      </c>
      <c r="K23" s="286">
        <v>56.057020931114586</v>
      </c>
      <c r="L23" s="286">
        <v>54.974573215700197</v>
      </c>
      <c r="M23" s="286">
        <v>49.196332740483378</v>
      </c>
      <c r="N23" s="286">
        <v>44.532331095053898</v>
      </c>
      <c r="O23" s="286">
        <v>43.662878307864332</v>
      </c>
      <c r="P23" s="286">
        <v>54.529536577505638</v>
      </c>
      <c r="Q23" s="286">
        <v>63.039430399072984</v>
      </c>
      <c r="R23" s="286">
        <v>66.931829211100464</v>
      </c>
      <c r="S23" s="286">
        <v>62.608906305129537</v>
      </c>
      <c r="T23" s="286">
        <v>66.771722641181853</v>
      </c>
      <c r="U23" s="286">
        <v>61.950709917961348</v>
      </c>
      <c r="V23" s="286">
        <v>46.390134587703692</v>
      </c>
      <c r="W23" s="286">
        <v>56.841580683315875</v>
      </c>
      <c r="X23" s="286">
        <v>66.796450025039391</v>
      </c>
      <c r="Y23" s="286">
        <v>77.278200596205963</v>
      </c>
      <c r="AA23" s="74"/>
      <c r="AB23" s="17" t="s">
        <v>3032</v>
      </c>
    </row>
    <row r="24" spans="1:28" s="40" customFormat="1" ht="18" customHeight="1">
      <c r="A24" s="249" t="s">
        <v>431</v>
      </c>
      <c r="B24" s="286">
        <v>194.17814225772497</v>
      </c>
      <c r="C24" s="286">
        <v>176.92124327277378</v>
      </c>
      <c r="D24" s="286">
        <v>191.59211638853228</v>
      </c>
      <c r="E24" s="286">
        <v>249.26337515036946</v>
      </c>
      <c r="F24" s="286">
        <v>351.68841098311594</v>
      </c>
      <c r="G24" s="286">
        <v>433.27167248263072</v>
      </c>
      <c r="H24" s="286">
        <v>408.48148288804822</v>
      </c>
      <c r="I24" s="286">
        <v>388.60256421524156</v>
      </c>
      <c r="J24" s="286">
        <v>505.94620744816217</v>
      </c>
      <c r="K24" s="286">
        <v>417.72003034181955</v>
      </c>
      <c r="L24" s="286">
        <v>529.73666958018077</v>
      </c>
      <c r="M24" s="286">
        <v>545.706859963326</v>
      </c>
      <c r="N24" s="286">
        <v>538.98064277546655</v>
      </c>
      <c r="O24" s="286">
        <v>476.35908021700425</v>
      </c>
      <c r="P24" s="286">
        <v>495.02893807835733</v>
      </c>
      <c r="Q24" s="286">
        <v>523.45109840981513</v>
      </c>
      <c r="R24" s="286">
        <v>441.95312242997642</v>
      </c>
      <c r="S24" s="286">
        <v>451.34326141627065</v>
      </c>
      <c r="T24" s="286">
        <v>441.24698681220792</v>
      </c>
      <c r="U24" s="286">
        <v>475.89014387892036</v>
      </c>
      <c r="V24" s="286">
        <v>331.5273464479414</v>
      </c>
      <c r="W24" s="286">
        <v>436.45007461728227</v>
      </c>
      <c r="X24" s="286">
        <v>539.65530364842255</v>
      </c>
      <c r="Y24" s="286">
        <v>591.09574325203255</v>
      </c>
      <c r="AA24" s="74"/>
      <c r="AB24" s="17" t="s">
        <v>3032</v>
      </c>
    </row>
    <row r="25" spans="1:28" ht="18" customHeight="1">
      <c r="A25" s="249" t="s">
        <v>1</v>
      </c>
      <c r="B25" s="286">
        <v>652.82846221504474</v>
      </c>
      <c r="C25" s="286">
        <v>571.87894828608296</v>
      </c>
      <c r="D25" s="286">
        <v>526.27820310939944</v>
      </c>
      <c r="E25" s="286">
        <v>535.0275960712255</v>
      </c>
      <c r="F25" s="286">
        <v>733.92337292051025</v>
      </c>
      <c r="G25" s="286">
        <v>854.87100789084855</v>
      </c>
      <c r="H25" s="286">
        <v>1179.6686864582102</v>
      </c>
      <c r="I25" s="286">
        <v>1429.3596057779541</v>
      </c>
      <c r="J25" s="286">
        <v>1983.737219239672</v>
      </c>
      <c r="K25" s="286">
        <v>1344.3430645237756</v>
      </c>
      <c r="L25" s="286">
        <v>1550.8703991969626</v>
      </c>
      <c r="M25" s="286">
        <v>2210.3313883718688</v>
      </c>
      <c r="N25" s="286">
        <v>2383.6888845096469</v>
      </c>
      <c r="O25" s="286">
        <v>2491.684630285336</v>
      </c>
      <c r="P25" s="286">
        <v>2706.042194374108</v>
      </c>
      <c r="Q25" s="286">
        <v>2292.7758728008703</v>
      </c>
      <c r="R25" s="286">
        <v>2078.5855519306187</v>
      </c>
      <c r="S25" s="286">
        <v>2247.7860643800345</v>
      </c>
      <c r="T25" s="286">
        <v>2425.1173567799747</v>
      </c>
      <c r="U25" s="286">
        <v>2105.8051050731156</v>
      </c>
      <c r="V25" s="286">
        <v>1696.7503397489236</v>
      </c>
      <c r="W25" s="286">
        <v>2324.3878653644692</v>
      </c>
      <c r="X25" s="286">
        <v>2706.1894134675285</v>
      </c>
      <c r="Y25" s="286">
        <v>2771.3638126829273</v>
      </c>
      <c r="AA25" s="74"/>
      <c r="AB25" s="17" t="s">
        <v>3032</v>
      </c>
    </row>
    <row r="26" spans="1:28" ht="18" customHeight="1">
      <c r="A26" s="249" t="s">
        <v>23</v>
      </c>
      <c r="B26" s="286">
        <v>698.6063609360807</v>
      </c>
      <c r="C26" s="286">
        <v>628.71181481094027</v>
      </c>
      <c r="D26" s="286">
        <v>694.41693434127319</v>
      </c>
      <c r="E26" s="286">
        <v>865.86980210715558</v>
      </c>
      <c r="F26" s="286">
        <v>958.35792601435674</v>
      </c>
      <c r="G26" s="286">
        <v>1176.6284119274421</v>
      </c>
      <c r="H26" s="286">
        <v>1093.389344041849</v>
      </c>
      <c r="I26" s="286">
        <v>1204.8969814583804</v>
      </c>
      <c r="J26" s="286">
        <v>1705.7451371232596</v>
      </c>
      <c r="K26" s="286">
        <v>1528.6608026359456</v>
      </c>
      <c r="L26" s="286">
        <v>2017.2194707874683</v>
      </c>
      <c r="M26" s="286">
        <v>2325.103880823372</v>
      </c>
      <c r="N26" s="286">
        <v>2277.473163637691</v>
      </c>
      <c r="O26" s="286">
        <v>2277.9032990640658</v>
      </c>
      <c r="P26" s="286">
        <v>2278.7198482574468</v>
      </c>
      <c r="Q26" s="286">
        <v>2007.8388783363739</v>
      </c>
      <c r="R26" s="286">
        <v>1997.6662290235099</v>
      </c>
      <c r="S26" s="286">
        <v>2094.9059554534606</v>
      </c>
      <c r="T26" s="286">
        <v>2330.234036128662</v>
      </c>
      <c r="U26" s="286">
        <v>1992.017972552329</v>
      </c>
      <c r="V26" s="286">
        <v>2201.0206733029254</v>
      </c>
      <c r="W26" s="286">
        <v>2911.3063697070056</v>
      </c>
      <c r="X26" s="286">
        <v>3210.0221395243739</v>
      </c>
      <c r="Y26" s="286">
        <v>3386.6546826558265</v>
      </c>
      <c r="AA26" s="74"/>
      <c r="AB26" s="17" t="s">
        <v>3032</v>
      </c>
    </row>
    <row r="27" spans="1:28" ht="18" customHeight="1">
      <c r="A27" s="249"/>
      <c r="B27" s="286"/>
      <c r="C27" s="286"/>
      <c r="D27" s="286"/>
      <c r="E27" s="286"/>
      <c r="F27" s="286"/>
      <c r="G27" s="286"/>
      <c r="H27" s="286"/>
      <c r="I27" s="286"/>
      <c r="J27" s="286"/>
      <c r="K27" s="286"/>
      <c r="L27" s="286"/>
      <c r="M27" s="286"/>
      <c r="N27" s="286"/>
      <c r="O27" s="286"/>
      <c r="P27" s="286"/>
      <c r="Q27" s="286"/>
      <c r="R27" s="286"/>
      <c r="S27" s="286"/>
      <c r="T27" s="286"/>
      <c r="U27" s="286"/>
      <c r="V27" s="286"/>
      <c r="W27" s="286"/>
      <c r="X27" s="286"/>
      <c r="Y27" s="286"/>
    </row>
    <row r="28" spans="1:28" ht="18" customHeight="1">
      <c r="A28" s="250" t="s">
        <v>432</v>
      </c>
      <c r="B28" s="286"/>
      <c r="C28" s="286"/>
      <c r="D28" s="286"/>
      <c r="E28" s="286"/>
      <c r="F28" s="286"/>
      <c r="G28" s="286"/>
      <c r="H28" s="286"/>
      <c r="I28" s="286"/>
      <c r="J28" s="286"/>
      <c r="K28" s="286"/>
      <c r="L28" s="286"/>
      <c r="M28" s="286"/>
      <c r="N28" s="537"/>
      <c r="O28" s="537"/>
      <c r="P28" s="537"/>
      <c r="Q28" s="537"/>
      <c r="R28" s="537"/>
      <c r="S28" s="537"/>
      <c r="T28" s="537"/>
      <c r="U28" s="537"/>
      <c r="V28" s="537"/>
      <c r="W28" s="537"/>
      <c r="X28" s="537"/>
      <c r="Y28" s="537"/>
    </row>
    <row r="29" spans="1:28" ht="18" customHeight="1">
      <c r="A29" s="249" t="s">
        <v>13</v>
      </c>
      <c r="B29" s="286">
        <v>9.7892448776548964</v>
      </c>
      <c r="C29" s="286">
        <v>1.4493626715951227</v>
      </c>
      <c r="D29" s="286">
        <v>12.222625493272476</v>
      </c>
      <c r="E29" s="286">
        <v>3.8074613666107049</v>
      </c>
      <c r="F29" s="286">
        <v>261.13605373726722</v>
      </c>
      <c r="G29" s="286">
        <v>297.25813794837939</v>
      </c>
      <c r="H29" s="286">
        <v>367.38041952358435</v>
      </c>
      <c r="I29" s="286">
        <v>1642.1721923905648</v>
      </c>
      <c r="J29" s="286">
        <v>2708.53401650569</v>
      </c>
      <c r="K29" s="286">
        <v>1381.8638768785852</v>
      </c>
      <c r="L29" s="286">
        <v>1994.1942521373355</v>
      </c>
      <c r="M29" s="286">
        <v>1587.5937167555942</v>
      </c>
      <c r="N29" s="286">
        <v>2797.9570087341563</v>
      </c>
      <c r="O29" s="286">
        <v>1958.8942543587195</v>
      </c>
      <c r="P29" s="286">
        <v>2010.2688978407994</v>
      </c>
      <c r="Q29" s="286">
        <v>1339.1909861338386</v>
      </c>
      <c r="R29" s="286">
        <v>1270.7861843688192</v>
      </c>
      <c r="S29" s="286">
        <v>1341.1794980068914</v>
      </c>
      <c r="T29" s="286">
        <v>1283.8999654263953</v>
      </c>
      <c r="U29" s="286">
        <v>563.70878498402124</v>
      </c>
      <c r="V29" s="286">
        <v>59.601116118335149</v>
      </c>
      <c r="W29" s="286">
        <v>361.96918103477407</v>
      </c>
      <c r="X29" s="286">
        <v>476.15188699295237</v>
      </c>
      <c r="Y29" s="286">
        <v>355.54465382113818</v>
      </c>
      <c r="AA29" s="74"/>
      <c r="AB29" s="17" t="s">
        <v>3032</v>
      </c>
    </row>
    <row r="30" spans="1:28" ht="18" customHeight="1">
      <c r="A30" s="249" t="s">
        <v>12</v>
      </c>
      <c r="B30" s="286">
        <v>0.14004195925194296</v>
      </c>
      <c r="C30" s="286">
        <v>3.3976589833897085E-2</v>
      </c>
      <c r="D30" s="286">
        <v>1.1561955023059003</v>
      </c>
      <c r="E30" s="286">
        <v>6.9744558277261488</v>
      </c>
      <c r="F30" s="286">
        <v>0.72917688646335599</v>
      </c>
      <c r="G30" s="286">
        <v>313.76254377691845</v>
      </c>
      <c r="H30" s="286">
        <v>315.75733360917366</v>
      </c>
      <c r="I30" s="286">
        <v>402.78475915740529</v>
      </c>
      <c r="J30" s="286">
        <v>452.35783680938476</v>
      </c>
      <c r="K30" s="286">
        <v>265.90525600910252</v>
      </c>
      <c r="L30" s="286">
        <v>296.46427644696945</v>
      </c>
      <c r="M30" s="286">
        <v>337.91328824916246</v>
      </c>
      <c r="N30" s="286">
        <v>402.28677566114402</v>
      </c>
      <c r="O30" s="286">
        <v>524.92101793183417</v>
      </c>
      <c r="P30" s="286">
        <v>471.92376345472121</v>
      </c>
      <c r="Q30" s="286">
        <v>427.41740019260732</v>
      </c>
      <c r="R30" s="286">
        <v>426.94306390990221</v>
      </c>
      <c r="S30" s="286">
        <v>427.0430209670518</v>
      </c>
      <c r="T30" s="286">
        <v>491.81152606985682</v>
      </c>
      <c r="U30" s="286">
        <v>450.15018600500809</v>
      </c>
      <c r="V30" s="286">
        <v>404.84201450340419</v>
      </c>
      <c r="W30" s="286">
        <v>566.45426312054337</v>
      </c>
      <c r="X30" s="286">
        <v>686.50751981776216</v>
      </c>
      <c r="Y30" s="286">
        <v>519.75289143631437</v>
      </c>
      <c r="AA30" s="74"/>
      <c r="AB30" s="17" t="s">
        <v>3032</v>
      </c>
    </row>
    <row r="31" spans="1:28" ht="18" customHeight="1">
      <c r="A31" s="249" t="s">
        <v>483</v>
      </c>
      <c r="B31" s="286"/>
      <c r="C31" s="286"/>
      <c r="D31" s="286"/>
      <c r="E31" s="286"/>
      <c r="F31" s="286"/>
      <c r="G31" s="286"/>
      <c r="H31" s="286"/>
      <c r="I31" s="286"/>
      <c r="J31" s="286"/>
      <c r="K31" s="286"/>
      <c r="L31" s="286"/>
      <c r="M31" s="286"/>
      <c r="N31" s="286">
        <v>0</v>
      </c>
      <c r="O31" s="286">
        <v>0</v>
      </c>
      <c r="P31" s="286">
        <v>0.47852474563786196</v>
      </c>
      <c r="Q31" s="286">
        <v>0.52707972847065088</v>
      </c>
      <c r="R31" s="286">
        <v>0.18854563002535191</v>
      </c>
      <c r="S31" s="286">
        <v>0.1582226426142378</v>
      </c>
      <c r="T31" s="286">
        <v>0.27637883008356551</v>
      </c>
      <c r="U31" s="286">
        <v>9.3625748792938862E-2</v>
      </c>
      <c r="V31" s="286">
        <v>5.5172637882551577E-2</v>
      </c>
      <c r="W31" s="286">
        <v>0.55133547362373692</v>
      </c>
      <c r="X31" s="286">
        <v>0.24240402584553752</v>
      </c>
      <c r="Y31" s="286">
        <v>1.4217854200542006</v>
      </c>
      <c r="AA31" s="74"/>
      <c r="AB31" s="17" t="s">
        <v>3032</v>
      </c>
    </row>
    <row r="32" spans="1:28" ht="18" customHeight="1">
      <c r="A32" s="249" t="s">
        <v>430</v>
      </c>
      <c r="B32" s="286">
        <v>1.3812452237105821</v>
      </c>
      <c r="C32" s="286">
        <v>2.4027414536620522</v>
      </c>
      <c r="D32" s="286">
        <v>1.698474587552893</v>
      </c>
      <c r="E32" s="286">
        <v>3.7864655571271828</v>
      </c>
      <c r="F32" s="286">
        <v>6.8760511015674659</v>
      </c>
      <c r="G32" s="286">
        <v>4.2119738124430199</v>
      </c>
      <c r="H32" s="286">
        <v>7.2770052606691102</v>
      </c>
      <c r="I32" s="286">
        <v>7.7597867997278289</v>
      </c>
      <c r="J32" s="286">
        <v>6.0565264127391929</v>
      </c>
      <c r="K32" s="286">
        <v>9.9629813208173328</v>
      </c>
      <c r="L32" s="286">
        <v>14.062893665838136</v>
      </c>
      <c r="M32" s="286">
        <v>14.841637368849183</v>
      </c>
      <c r="N32" s="286">
        <v>9.2126318030314085</v>
      </c>
      <c r="O32" s="286">
        <v>12.418795502546901</v>
      </c>
      <c r="P32" s="286">
        <v>17.433065973021499</v>
      </c>
      <c r="Q32" s="286">
        <v>84.340317254014607</v>
      </c>
      <c r="R32" s="286">
        <v>93.603176056385891</v>
      </c>
      <c r="S32" s="286">
        <v>95.329964416818683</v>
      </c>
      <c r="T32" s="286">
        <v>29.256829872198445</v>
      </c>
      <c r="U32" s="286">
        <v>42.878854917477142</v>
      </c>
      <c r="V32" s="286">
        <v>50.887585741963306</v>
      </c>
      <c r="W32" s="286">
        <v>77.139820012841753</v>
      </c>
      <c r="X32" s="286">
        <v>121.39862637563974</v>
      </c>
      <c r="Y32" s="286">
        <v>115.17666693766938</v>
      </c>
      <c r="AA32" s="74"/>
      <c r="AB32" s="17" t="s">
        <v>3032</v>
      </c>
    </row>
    <row r="33" spans="1:28" ht="18" customHeight="1">
      <c r="A33" s="249" t="s">
        <v>482</v>
      </c>
      <c r="B33" s="286">
        <v>0.30225426441538217</v>
      </c>
      <c r="C33" s="286">
        <v>6.3875579732886989E-2</v>
      </c>
      <c r="D33" s="286">
        <v>8.5311247087909461</v>
      </c>
      <c r="E33" s="286">
        <v>21.527806786785995</v>
      </c>
      <c r="F33" s="286">
        <v>203.17895114652939</v>
      </c>
      <c r="G33" s="286">
        <v>287.67990993115154</v>
      </c>
      <c r="H33" s="286">
        <v>163.12383836741932</v>
      </c>
      <c r="I33" s="286">
        <v>363.70628643116351</v>
      </c>
      <c r="J33" s="286">
        <v>609.57634402607948</v>
      </c>
      <c r="K33" s="286">
        <v>739.50224742805665</v>
      </c>
      <c r="L33" s="286">
        <v>983.89893379039086</v>
      </c>
      <c r="M33" s="286">
        <v>936.2720711144201</v>
      </c>
      <c r="N33" s="286">
        <v>1153.5013037977765</v>
      </c>
      <c r="O33" s="286">
        <v>1164.1202556218163</v>
      </c>
      <c r="P33" s="286">
        <v>1148.4549886285163</v>
      </c>
      <c r="Q33" s="286">
        <v>1095.493847448736</v>
      </c>
      <c r="R33" s="286">
        <v>1046.2696912913159</v>
      </c>
      <c r="S33" s="286">
        <v>1223.7317278862538</v>
      </c>
      <c r="T33" s="286">
        <v>1218.8808643401198</v>
      </c>
      <c r="U33" s="286">
        <v>1287.7890021858527</v>
      </c>
      <c r="V33" s="286">
        <v>1090.0532480823074</v>
      </c>
      <c r="W33" s="286">
        <v>1381.4291496738872</v>
      </c>
      <c r="X33" s="286">
        <v>1346.7701438848921</v>
      </c>
      <c r="Y33" s="286">
        <v>1370.0210491056912</v>
      </c>
      <c r="AA33" s="74"/>
      <c r="AB33" s="17" t="s">
        <v>3032</v>
      </c>
    </row>
    <row r="34" spans="1:28" ht="18" customHeight="1">
      <c r="A34" s="249" t="s">
        <v>11</v>
      </c>
      <c r="B34" s="286">
        <v>7.8459475437255774E-3</v>
      </c>
      <c r="C34" s="286">
        <v>9.9266543455266135E-5</v>
      </c>
      <c r="D34" s="286">
        <v>0.59871287976037657</v>
      </c>
      <c r="E34" s="286">
        <v>3.8845463798960966</v>
      </c>
      <c r="F34" s="286">
        <v>2.5082779577977949</v>
      </c>
      <c r="G34" s="286">
        <v>4.1112501178911627</v>
      </c>
      <c r="H34" s="286">
        <v>9.9651819068447818</v>
      </c>
      <c r="I34" s="286">
        <v>52.979925153095941</v>
      </c>
      <c r="J34" s="286">
        <v>137.11243707357272</v>
      </c>
      <c r="K34" s="286">
        <v>180.04367953823544</v>
      </c>
      <c r="L34" s="286">
        <v>262.97738753380128</v>
      </c>
      <c r="M34" s="286">
        <v>269.86000882381325</v>
      </c>
      <c r="N34" s="286">
        <v>260.95562866457436</v>
      </c>
      <c r="O34" s="286">
        <v>238.64904004638257</v>
      </c>
      <c r="P34" s="286">
        <v>255.70438570968187</v>
      </c>
      <c r="Q34" s="286">
        <v>270.44110302925907</v>
      </c>
      <c r="R34" s="286">
        <v>291.68493138674222</v>
      </c>
      <c r="S34" s="286">
        <v>310.16199078140369</v>
      </c>
      <c r="T34" s="286">
        <v>289.12461761442125</v>
      </c>
      <c r="U34" s="286">
        <v>281.75464472974284</v>
      </c>
      <c r="V34" s="286">
        <v>243.36600719096757</v>
      </c>
      <c r="W34" s="286">
        <v>325.95493690649181</v>
      </c>
      <c r="X34" s="286">
        <v>339.03808705158121</v>
      </c>
      <c r="Y34" s="286">
        <v>326.90683794037943</v>
      </c>
      <c r="AA34" s="74"/>
      <c r="AB34" s="17" t="s">
        <v>3032</v>
      </c>
    </row>
    <row r="35" spans="1:28" ht="18" customHeight="1">
      <c r="A35" s="249" t="s">
        <v>10</v>
      </c>
      <c r="B35" s="286">
        <v>3.0517297016711606</v>
      </c>
      <c r="C35" s="286">
        <v>2.0205752577559255</v>
      </c>
      <c r="D35" s="286">
        <v>3.3579322968668279</v>
      </c>
      <c r="E35" s="286">
        <v>1.9726864251060847</v>
      </c>
      <c r="F35" s="286">
        <v>1.6258850524814337</v>
      </c>
      <c r="G35" s="286">
        <v>1.7596197617026628</v>
      </c>
      <c r="H35" s="286">
        <v>1.9678970623005083</v>
      </c>
      <c r="I35" s="286">
        <v>5.9999892265819916</v>
      </c>
      <c r="J35" s="286">
        <v>15.120368045372469</v>
      </c>
      <c r="K35" s="286">
        <v>18.680546034229366</v>
      </c>
      <c r="L35" s="286">
        <v>21.950253202589384</v>
      </c>
      <c r="M35" s="286">
        <v>44.084397705808549</v>
      </c>
      <c r="N35" s="286">
        <v>71.601369972994689</v>
      </c>
      <c r="O35" s="286">
        <v>105.06300710233157</v>
      </c>
      <c r="P35" s="286">
        <v>127.03140067216059</v>
      </c>
      <c r="Q35" s="286">
        <v>127.49969088873404</v>
      </c>
      <c r="R35" s="286">
        <v>110.68751231912131</v>
      </c>
      <c r="S35" s="286">
        <v>96.157187577415939</v>
      </c>
      <c r="T35" s="286">
        <v>105.90403107095139</v>
      </c>
      <c r="U35" s="286">
        <v>103.17148285212291</v>
      </c>
      <c r="V35" s="286">
        <v>81.765450741264871</v>
      </c>
      <c r="W35" s="286">
        <v>128.56156466493189</v>
      </c>
      <c r="X35" s="286">
        <v>183.82055605770054</v>
      </c>
      <c r="Y35" s="286">
        <v>158.52528531165314</v>
      </c>
      <c r="AA35" s="74"/>
      <c r="AB35" s="17" t="s">
        <v>3032</v>
      </c>
    </row>
    <row r="36" spans="1:28" ht="18" customHeight="1">
      <c r="A36" s="249" t="s">
        <v>9</v>
      </c>
      <c r="B36" s="286">
        <v>41.185681369226998</v>
      </c>
      <c r="C36" s="286">
        <v>38.154291592565471</v>
      </c>
      <c r="D36" s="286">
        <v>45.987840726477437</v>
      </c>
      <c r="E36" s="286">
        <v>50.489419276375799</v>
      </c>
      <c r="F36" s="286">
        <v>67.541547000728698</v>
      </c>
      <c r="G36" s="286">
        <v>71.652167468326581</v>
      </c>
      <c r="H36" s="286">
        <v>78.478609025889597</v>
      </c>
      <c r="I36" s="286">
        <v>91.743233584713082</v>
      </c>
      <c r="J36" s="286">
        <v>117.769257365149</v>
      </c>
      <c r="K36" s="286">
        <v>65.385088180913087</v>
      </c>
      <c r="L36" s="286">
        <v>63.967054027478078</v>
      </c>
      <c r="M36" s="286">
        <v>66.110019715707764</v>
      </c>
      <c r="N36" s="286">
        <v>67.94196165729997</v>
      </c>
      <c r="O36" s="286">
        <v>68.273782560980663</v>
      </c>
      <c r="P36" s="286">
        <v>68.412424658164909</v>
      </c>
      <c r="Q36" s="286">
        <v>55.259429068046757</v>
      </c>
      <c r="R36" s="286">
        <v>54.805238056399489</v>
      </c>
      <c r="S36" s="286">
        <v>57.413620100743941</v>
      </c>
      <c r="T36" s="286">
        <v>58.894388356696943</v>
      </c>
      <c r="U36" s="286">
        <v>53.992481150477985</v>
      </c>
      <c r="V36" s="286">
        <v>45.2384525450802</v>
      </c>
      <c r="W36" s="286">
        <v>56.241665776756442</v>
      </c>
      <c r="X36" s="286">
        <v>45.183013460199589</v>
      </c>
      <c r="Y36" s="286">
        <v>41.04296731707317</v>
      </c>
      <c r="AA36" s="74"/>
      <c r="AB36" s="17" t="s">
        <v>3032</v>
      </c>
    </row>
    <row r="37" spans="1:28" ht="18" customHeight="1">
      <c r="A37" s="249" t="s">
        <v>433</v>
      </c>
      <c r="B37" s="286">
        <v>6.6967390019177255</v>
      </c>
      <c r="C37" s="286">
        <v>17.823508735223349</v>
      </c>
      <c r="D37" s="286">
        <v>8.8387885703418441</v>
      </c>
      <c r="E37" s="286">
        <v>16.483896254973761</v>
      </c>
      <c r="F37" s="286">
        <v>16.096312500969006</v>
      </c>
      <c r="G37" s="286">
        <v>26.389539595711906</v>
      </c>
      <c r="H37" s="286">
        <v>38.383787829530675</v>
      </c>
      <c r="I37" s="286">
        <v>62.019383647085505</v>
      </c>
      <c r="J37" s="286">
        <v>65.189063223335808</v>
      </c>
      <c r="K37" s="286">
        <v>65.672183307258337</v>
      </c>
      <c r="L37" s="286">
        <v>96.476370080030591</v>
      </c>
      <c r="M37" s="286">
        <v>156.52215218320441</v>
      </c>
      <c r="N37" s="286">
        <v>207.95843089312217</v>
      </c>
      <c r="O37" s="286">
        <v>214.92847724354993</v>
      </c>
      <c r="P37" s="286">
        <v>179.9546874453294</v>
      </c>
      <c r="Q37" s="286">
        <v>179.4823838679622</v>
      </c>
      <c r="R37" s="286">
        <v>156.88204059023033</v>
      </c>
      <c r="S37" s="286">
        <v>173.51390371521444</v>
      </c>
      <c r="T37" s="286">
        <v>217.7188990797986</v>
      </c>
      <c r="U37" s="286">
        <v>242.74264239171038</v>
      </c>
      <c r="V37" s="286">
        <v>151.85363763354005</v>
      </c>
      <c r="W37" s="286">
        <v>225.60536163022539</v>
      </c>
      <c r="X37" s="286">
        <v>260.05229330287892</v>
      </c>
      <c r="Y37" s="286">
        <v>195.57339734417346</v>
      </c>
      <c r="AA37" s="74"/>
      <c r="AB37" s="17" t="s">
        <v>3032</v>
      </c>
    </row>
    <row r="38" spans="1:28" ht="18" customHeight="1">
      <c r="A38" s="249" t="s">
        <v>6</v>
      </c>
      <c r="B38" s="286">
        <v>45.059442417775728</v>
      </c>
      <c r="C38" s="286">
        <v>35.114806639467176</v>
      </c>
      <c r="D38" s="286">
        <v>38.331039699519799</v>
      </c>
      <c r="E38" s="286">
        <v>37.127864422911678</v>
      </c>
      <c r="F38" s="286">
        <v>31.759421851501571</v>
      </c>
      <c r="G38" s="286">
        <v>31.324761388286337</v>
      </c>
      <c r="H38" s="286">
        <v>47.078575038420617</v>
      </c>
      <c r="I38" s="286">
        <v>338.65445168972559</v>
      </c>
      <c r="J38" s="286">
        <v>401.08395627567654</v>
      </c>
      <c r="K38" s="286">
        <v>423.11183247996962</v>
      </c>
      <c r="L38" s="286">
        <v>526.32141159760727</v>
      </c>
      <c r="M38" s="286">
        <v>1053.6596347768541</v>
      </c>
      <c r="N38" s="286">
        <v>1268.0259279128045</v>
      </c>
      <c r="O38" s="286">
        <v>1270.2783729862924</v>
      </c>
      <c r="P38" s="286">
        <v>1048.8625187606463</v>
      </c>
      <c r="Q38" s="286">
        <v>814.90778352815903</v>
      </c>
      <c r="R38" s="286">
        <v>689.57356863704649</v>
      </c>
      <c r="S38" s="286">
        <v>895.90467783708311</v>
      </c>
      <c r="T38" s="286">
        <v>982.06503302609633</v>
      </c>
      <c r="U38" s="286">
        <v>917.77564939197327</v>
      </c>
      <c r="V38" s="286">
        <v>653.33012347328588</v>
      </c>
      <c r="W38" s="286">
        <v>783.02891669764449</v>
      </c>
      <c r="X38" s="286">
        <v>949.14225116341572</v>
      </c>
      <c r="Y38" s="286">
        <v>1027.3765579403796</v>
      </c>
      <c r="AA38" s="74"/>
      <c r="AB38" s="17" t="s">
        <v>3032</v>
      </c>
    </row>
    <row r="39" spans="1:28" ht="18" customHeight="1">
      <c r="A39" s="249" t="s">
        <v>17</v>
      </c>
      <c r="B39" s="286">
        <v>0.14070465589087711</v>
      </c>
      <c r="C39" s="286">
        <v>2.8421499227022817E-2</v>
      </c>
      <c r="D39" s="286">
        <v>3.4908251794798648</v>
      </c>
      <c r="E39" s="286">
        <v>39.258308062447952</v>
      </c>
      <c r="F39" s="286">
        <v>13.11377153134157</v>
      </c>
      <c r="G39" s="286">
        <v>244.87909270961049</v>
      </c>
      <c r="H39" s="286">
        <v>318.56891432202389</v>
      </c>
      <c r="I39" s="286">
        <v>632.8159781129508</v>
      </c>
      <c r="J39" s="286">
        <v>444.7594248457894</v>
      </c>
      <c r="K39" s="286">
        <v>451.7805372635471</v>
      </c>
      <c r="L39" s="286">
        <v>679.26877441206193</v>
      </c>
      <c r="M39" s="286">
        <v>734.25968799547775</v>
      </c>
      <c r="N39" s="286">
        <v>649.80018806413159</v>
      </c>
      <c r="O39" s="286">
        <v>688.53644293286959</v>
      </c>
      <c r="P39" s="286">
        <v>574.35645614842781</v>
      </c>
      <c r="Q39" s="286">
        <v>507.12912559406834</v>
      </c>
      <c r="R39" s="286">
        <v>412.26309449530686</v>
      </c>
      <c r="S39" s="286">
        <v>838.01897274208204</v>
      </c>
      <c r="T39" s="286">
        <v>927.29117323791627</v>
      </c>
      <c r="U39" s="286">
        <v>876.9794501473375</v>
      </c>
      <c r="V39" s="286">
        <v>726.92539826663676</v>
      </c>
      <c r="W39" s="286">
        <v>833.90116663850483</v>
      </c>
      <c r="X39" s="286">
        <v>894.2534155561799</v>
      </c>
      <c r="Y39" s="286">
        <v>1018.8540192411924</v>
      </c>
      <c r="AA39" s="74"/>
      <c r="AB39" s="17" t="s">
        <v>3032</v>
      </c>
    </row>
    <row r="40" spans="1:28" ht="18" customHeight="1">
      <c r="A40" s="249" t="s">
        <v>4</v>
      </c>
      <c r="B40" s="286">
        <v>3.7481004426628983</v>
      </c>
      <c r="C40" s="286">
        <v>3.9377839383478053</v>
      </c>
      <c r="D40" s="286">
        <v>1.1347727856225931</v>
      </c>
      <c r="E40" s="286">
        <v>3.4394443930360752</v>
      </c>
      <c r="F40" s="286">
        <v>4.2934750926370944</v>
      </c>
      <c r="G40" s="286">
        <v>2.8117457323399035</v>
      </c>
      <c r="H40" s="286">
        <v>2.2487072940063841</v>
      </c>
      <c r="I40" s="286">
        <v>6.3963316511680652</v>
      </c>
      <c r="J40" s="286">
        <v>0.4572991020032236</v>
      </c>
      <c r="K40" s="286">
        <v>1.442105911913905</v>
      </c>
      <c r="L40" s="286">
        <v>0.61081983556854491</v>
      </c>
      <c r="M40" s="286">
        <v>0.68112958597013695</v>
      </c>
      <c r="N40" s="286">
        <v>0.72259591757292663</v>
      </c>
      <c r="O40" s="286">
        <v>0.78152648362115384</v>
      </c>
      <c r="P40" s="286">
        <v>1.1644871783067079</v>
      </c>
      <c r="Q40" s="286">
        <v>0.78848881546495875</v>
      </c>
      <c r="R40" s="286">
        <v>1.845607935892992</v>
      </c>
      <c r="S40" s="286">
        <v>1.5959234736391685</v>
      </c>
      <c r="T40" s="286">
        <v>8.2062649938477108</v>
      </c>
      <c r="U40" s="286">
        <v>5.0834796563507325</v>
      </c>
      <c r="V40" s="286">
        <v>3.0665784598939578</v>
      </c>
      <c r="W40" s="286">
        <v>2.6626793957622246</v>
      </c>
      <c r="X40" s="286">
        <v>0.64163525546286226</v>
      </c>
      <c r="Y40" s="286">
        <v>0.53512737127371268</v>
      </c>
      <c r="AA40" s="74"/>
      <c r="AB40" s="17" t="s">
        <v>3032</v>
      </c>
    </row>
    <row r="41" spans="1:28" ht="18" customHeight="1">
      <c r="A41" s="249" t="s">
        <v>431</v>
      </c>
      <c r="B41" s="286">
        <v>3.5572543365103169</v>
      </c>
      <c r="C41" s="286">
        <v>4.441887691646035</v>
      </c>
      <c r="D41" s="286">
        <v>9.0735784719250709</v>
      </c>
      <c r="E41" s="286">
        <v>18.069042658664589</v>
      </c>
      <c r="F41" s="286">
        <v>32.090581714445186</v>
      </c>
      <c r="G41" s="286">
        <v>39.426884215159241</v>
      </c>
      <c r="H41" s="286">
        <v>45.139861538006855</v>
      </c>
      <c r="I41" s="286">
        <v>52.64658255840326</v>
      </c>
      <c r="J41" s="286">
        <v>174.41278597137563</v>
      </c>
      <c r="K41" s="286">
        <v>27.97128549755843</v>
      </c>
      <c r="L41" s="286">
        <v>62.894327114801555</v>
      </c>
      <c r="M41" s="286">
        <v>76.362855468696154</v>
      </c>
      <c r="N41" s="286">
        <v>58.730271756319496</v>
      </c>
      <c r="O41" s="286">
        <v>102.62784538451982</v>
      </c>
      <c r="P41" s="286">
        <v>50.025338704479537</v>
      </c>
      <c r="Q41" s="286">
        <v>29.53631431009779</v>
      </c>
      <c r="R41" s="286">
        <v>24.105264495782613</v>
      </c>
      <c r="S41" s="286">
        <v>33.881659572551406</v>
      </c>
      <c r="T41" s="286">
        <v>36.165905216990886</v>
      </c>
      <c r="U41" s="286">
        <v>28.3022028692777</v>
      </c>
      <c r="V41" s="286">
        <v>27.456751371081868</v>
      </c>
      <c r="W41" s="286">
        <v>30.446996789564395</v>
      </c>
      <c r="X41" s="286">
        <v>48.857721537540769</v>
      </c>
      <c r="Y41" s="286">
        <v>75.41073425474255</v>
      </c>
      <c r="AA41" s="74"/>
      <c r="AB41" s="17" t="s">
        <v>3032</v>
      </c>
    </row>
    <row r="42" spans="1:28" ht="18" customHeight="1">
      <c r="A42" s="249" t="s">
        <v>1</v>
      </c>
      <c r="B42" s="286">
        <v>41.795956339307601</v>
      </c>
      <c r="C42" s="286">
        <v>48.964864176866477</v>
      </c>
      <c r="D42" s="286">
        <v>73.862185803261539</v>
      </c>
      <c r="E42" s="286">
        <v>75.539302946580833</v>
      </c>
      <c r="F42" s="286">
        <v>153.844772787175</v>
      </c>
      <c r="G42" s="286">
        <v>204.91056320538215</v>
      </c>
      <c r="H42" s="286">
        <v>272.23777500295546</v>
      </c>
      <c r="I42" s="286">
        <v>352.98192149580399</v>
      </c>
      <c r="J42" s="286">
        <v>289.40412920973858</v>
      </c>
      <c r="K42" s="286">
        <v>196.47283364149243</v>
      </c>
      <c r="L42" s="286">
        <v>288.85849389527738</v>
      </c>
      <c r="M42" s="286">
        <v>370.71805255683779</v>
      </c>
      <c r="N42" s="286">
        <v>406.24318553390265</v>
      </c>
      <c r="O42" s="286">
        <v>370.31137574025763</v>
      </c>
      <c r="P42" s="286">
        <v>334.06540849868793</v>
      </c>
      <c r="Q42" s="286">
        <v>200.40650918799571</v>
      </c>
      <c r="R42" s="286">
        <v>184.96538391479586</v>
      </c>
      <c r="S42" s="286">
        <v>222.53998686274952</v>
      </c>
      <c r="T42" s="286">
        <v>267.79784760438133</v>
      </c>
      <c r="U42" s="286">
        <v>214.19889372328211</v>
      </c>
      <c r="V42" s="286">
        <v>137.09396043753151</v>
      </c>
      <c r="W42" s="286">
        <v>225.05990361934369</v>
      </c>
      <c r="X42" s="286">
        <v>237.47981599101027</v>
      </c>
      <c r="Y42" s="286">
        <v>263.58497972899727</v>
      </c>
      <c r="AA42" s="74"/>
      <c r="AB42" s="17" t="s">
        <v>3032</v>
      </c>
    </row>
    <row r="43" spans="1:28" ht="18" customHeight="1">
      <c r="A43" s="249" t="s">
        <v>23</v>
      </c>
      <c r="B43" s="286">
        <v>186.90978573385436</v>
      </c>
      <c r="C43" s="286">
        <v>167.80114342504447</v>
      </c>
      <c r="D43" s="286">
        <v>205.34568573194503</v>
      </c>
      <c r="E43" s="286">
        <v>351.07604134995438</v>
      </c>
      <c r="F43" s="286">
        <v>433.44797981364047</v>
      </c>
      <c r="G43" s="286">
        <v>492.23270976767583</v>
      </c>
      <c r="H43" s="286">
        <v>684.68016845962882</v>
      </c>
      <c r="I43" s="286">
        <v>855.70404584372864</v>
      </c>
      <c r="J43" s="286">
        <v>792.53697141195153</v>
      </c>
      <c r="K43" s="286">
        <v>189.92789148058597</v>
      </c>
      <c r="L43" s="286">
        <v>190.70667927672011</v>
      </c>
      <c r="M43" s="286">
        <v>433.14099198963203</v>
      </c>
      <c r="N43" s="286">
        <v>378.73258630756885</v>
      </c>
      <c r="O43" s="286">
        <v>342.08691628359634</v>
      </c>
      <c r="P43" s="286">
        <v>185.10101551493946</v>
      </c>
      <c r="Q43" s="286">
        <v>340.94695030574451</v>
      </c>
      <c r="R43" s="286">
        <v>387.14620659421325</v>
      </c>
      <c r="S43" s="286">
        <v>170.4594076976781</v>
      </c>
      <c r="T43" s="286">
        <v>271.77050154373416</v>
      </c>
      <c r="U43" s="286">
        <v>175.58189083186917</v>
      </c>
      <c r="V43" s="286">
        <v>111.89202167007792</v>
      </c>
      <c r="W43" s="286">
        <v>174.44416437430297</v>
      </c>
      <c r="X43" s="286">
        <v>221.58056992097326</v>
      </c>
      <c r="Y43" s="286">
        <v>247.67489181571818</v>
      </c>
      <c r="AA43" s="74"/>
      <c r="AB43" s="17" t="s">
        <v>3032</v>
      </c>
    </row>
    <row r="45" spans="1:28" ht="18" customHeight="1">
      <c r="A45" s="17" t="s">
        <v>3033</v>
      </c>
    </row>
    <row r="47" spans="1:28" ht="18" customHeight="1">
      <c r="A47" s="242"/>
    </row>
  </sheetData>
  <hyperlinks>
    <hyperlink ref="AA3" location="Content!A1" display="Back to content page" xr:uid="{00000000-0004-0000-1F00-000000000000}"/>
  </hyperlink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AB47"/>
  <sheetViews>
    <sheetView zoomScale="89" zoomScaleNormal="89" workbookViewId="0">
      <selection activeCell="AB1" sqref="AB1:AB1048576"/>
    </sheetView>
  </sheetViews>
  <sheetFormatPr defaultColWidth="9.21875" defaultRowHeight="18" customHeight="1"/>
  <cols>
    <col min="1" max="1" width="36.5546875" style="17" customWidth="1"/>
    <col min="2" max="25" width="11.77734375" style="17" customWidth="1"/>
    <col min="26" max="26" width="12.21875" style="17" customWidth="1"/>
    <col min="27" max="27" width="15.21875" style="17" customWidth="1"/>
    <col min="28" max="28" width="21.21875" style="17" customWidth="1"/>
    <col min="29" max="16384" width="9.21875" style="17"/>
  </cols>
  <sheetData>
    <row r="1" spans="1:28" ht="18" customHeight="1">
      <c r="A1" s="44" t="s">
        <v>2928</v>
      </c>
      <c r="B1" s="43"/>
      <c r="C1" s="43"/>
      <c r="D1" s="43"/>
      <c r="E1" s="43"/>
      <c r="F1" s="43"/>
      <c r="G1" s="43"/>
      <c r="H1" s="43"/>
      <c r="I1" s="43"/>
      <c r="J1" s="43"/>
      <c r="K1" s="275"/>
      <c r="L1" s="275"/>
      <c r="M1" s="275"/>
      <c r="N1" s="275"/>
    </row>
    <row r="2" spans="1:28" ht="18" customHeight="1">
      <c r="A2" s="44"/>
      <c r="B2" s="43"/>
      <c r="C2" s="43"/>
      <c r="D2" s="43"/>
      <c r="E2" s="43"/>
      <c r="F2" s="43"/>
      <c r="G2" s="43"/>
      <c r="H2" s="43"/>
      <c r="I2" s="43"/>
      <c r="J2" s="43"/>
      <c r="K2" s="275"/>
      <c r="L2" s="275"/>
      <c r="M2" s="275"/>
      <c r="N2" s="275"/>
      <c r="O2" s="275"/>
      <c r="P2" s="275"/>
      <c r="Q2" s="275"/>
      <c r="R2" s="275"/>
      <c r="S2" s="275"/>
      <c r="T2" s="275"/>
      <c r="U2" s="275"/>
      <c r="V2" s="275"/>
      <c r="W2" s="275"/>
      <c r="X2" s="275"/>
      <c r="Y2" s="275"/>
    </row>
    <row r="3" spans="1:28" ht="18" customHeight="1">
      <c r="A3" s="373"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row>
    <row r="4" spans="1:28" ht="18" customHeight="1">
      <c r="A4" s="245" t="s">
        <v>423</v>
      </c>
      <c r="B4" s="281">
        <v>742.2237382182708</v>
      </c>
      <c r="C4" s="281">
        <v>861.50926788983134</v>
      </c>
      <c r="D4" s="281">
        <v>981.1430846413208</v>
      </c>
      <c r="E4" s="281">
        <v>1270.6037469710668</v>
      </c>
      <c r="F4" s="281">
        <v>1518.4562154149082</v>
      </c>
      <c r="G4" s="281">
        <v>1700.1935624166822</v>
      </c>
      <c r="H4" s="281">
        <v>1893.3547203661703</v>
      </c>
      <c r="I4" s="281">
        <v>2108.2900852158573</v>
      </c>
      <c r="J4" s="281">
        <v>2951.783585483372</v>
      </c>
      <c r="K4" s="281">
        <v>2721.6254113052159</v>
      </c>
      <c r="L4" s="281">
        <v>4046.6287438844033</v>
      </c>
      <c r="M4" s="281">
        <v>4801.5502366865248</v>
      </c>
      <c r="N4" s="281">
        <v>5547</v>
      </c>
      <c r="O4" s="281">
        <v>5145.9361702127699</v>
      </c>
      <c r="P4" s="281">
        <v>4497.5671617724001</v>
      </c>
      <c r="Q4" s="281">
        <v>4359.9649717777802</v>
      </c>
      <c r="R4" s="281">
        <v>4462.2287436707602</v>
      </c>
      <c r="S4" s="281">
        <v>4074.9694506300002</v>
      </c>
      <c r="T4" s="281">
        <v>3868.8796014128998</v>
      </c>
      <c r="U4" s="281">
        <v>5048.437543</v>
      </c>
      <c r="V4" s="281">
        <v>6066</v>
      </c>
      <c r="W4" s="281">
        <v>6391</v>
      </c>
      <c r="X4" s="700">
        <v>6825</v>
      </c>
      <c r="Y4" s="700">
        <v>7273.7</v>
      </c>
      <c r="AB4" s="74"/>
    </row>
    <row r="5" spans="1:28" ht="18" customHeight="1">
      <c r="A5" s="245" t="s">
        <v>424</v>
      </c>
      <c r="B5" s="281">
        <v>1433.7447918798234</v>
      </c>
      <c r="C5" s="281">
        <v>1660.1765255677742</v>
      </c>
      <c r="D5" s="281">
        <v>1599.9424306885087</v>
      </c>
      <c r="E5" s="281">
        <v>2095.6345573666968</v>
      </c>
      <c r="F5" s="281">
        <v>2492.8665787368814</v>
      </c>
      <c r="G5" s="281">
        <v>3179.9078121126022</v>
      </c>
      <c r="H5" s="281">
        <v>4350.9060391667617</v>
      </c>
      <c r="I5" s="281">
        <v>4520.4722575253218</v>
      </c>
      <c r="J5" s="281">
        <v>7079.7307106415583</v>
      </c>
      <c r="K5" s="281">
        <v>6690.6301246528519</v>
      </c>
      <c r="L5" s="281">
        <v>7954.1337600664738</v>
      </c>
      <c r="M5" s="281">
        <v>8578.3721520427807</v>
      </c>
      <c r="N5" s="281">
        <v>5039</v>
      </c>
      <c r="O5" s="281">
        <v>12455.8648310388</v>
      </c>
      <c r="P5" s="281">
        <v>12689.5553807997</v>
      </c>
      <c r="Q5" s="281">
        <v>10816.5599705851</v>
      </c>
      <c r="R5" s="281">
        <v>9487.6979863523502</v>
      </c>
      <c r="S5" s="281">
        <v>7798.7852715462004</v>
      </c>
      <c r="T5" s="281">
        <v>8586.0608000491993</v>
      </c>
      <c r="U5" s="281">
        <v>8985.2665159999997</v>
      </c>
      <c r="V5" s="281">
        <v>8516</v>
      </c>
      <c r="W5" s="281">
        <v>10873</v>
      </c>
      <c r="X5" s="700">
        <v>15654</v>
      </c>
      <c r="Y5" s="700">
        <v>15117.5</v>
      </c>
      <c r="AB5" s="74"/>
    </row>
    <row r="6" spans="1:28" ht="18" customHeight="1">
      <c r="A6" s="245" t="s">
        <v>425</v>
      </c>
      <c r="B6" s="281">
        <v>52.561114478883738</v>
      </c>
      <c r="C6" s="281">
        <v>68.738950335334195</v>
      </c>
      <c r="D6" s="281">
        <v>98.740864890125835</v>
      </c>
      <c r="E6" s="281">
        <v>62.67185978578383</v>
      </c>
      <c r="F6" s="281">
        <v>157.79240037071361</v>
      </c>
      <c r="G6" s="281">
        <v>340.4257602862254</v>
      </c>
      <c r="H6" s="281">
        <v>356.53031527890056</v>
      </c>
      <c r="I6" s="281">
        <v>431.87256493506493</v>
      </c>
      <c r="J6" s="281">
        <v>481.02284263959388</v>
      </c>
      <c r="K6" s="281">
        <v>409.05563851307943</v>
      </c>
      <c r="L6" s="281">
        <v>736.88840399999981</v>
      </c>
      <c r="M6" s="281">
        <v>1239.4875360000001</v>
      </c>
      <c r="N6" s="281">
        <v>1495.143401</v>
      </c>
      <c r="O6" s="281">
        <v>1278.9055006322001</v>
      </c>
      <c r="P6" s="281">
        <v>1241.9425825015201</v>
      </c>
      <c r="Q6" s="281">
        <v>915.97</v>
      </c>
      <c r="R6" s="281">
        <v>1017.9</v>
      </c>
      <c r="S6" s="281">
        <v>877.8</v>
      </c>
      <c r="T6" s="281">
        <v>999.34</v>
      </c>
      <c r="U6" s="281">
        <v>841.91730919999998</v>
      </c>
      <c r="V6" s="281">
        <v>1458</v>
      </c>
      <c r="W6" s="281">
        <v>1303</v>
      </c>
      <c r="X6" s="700">
        <v>1441.8</v>
      </c>
      <c r="Y6" s="700">
        <v>1727.5</v>
      </c>
      <c r="AA6" s="74"/>
      <c r="AB6" s="74"/>
    </row>
    <row r="7" spans="1:28" ht="18" customHeight="1">
      <c r="A7" s="245" t="s">
        <v>426</v>
      </c>
      <c r="B7" s="281">
        <v>197.29723881699803</v>
      </c>
      <c r="C7" s="281">
        <v>224.32547403987581</v>
      </c>
      <c r="D7" s="281">
        <v>210.70604354871861</v>
      </c>
      <c r="E7" s="281">
        <v>332.35345666991242</v>
      </c>
      <c r="F7" s="281">
        <v>375.26784059314178</v>
      </c>
      <c r="G7" s="281">
        <v>447.82558139534888</v>
      </c>
      <c r="H7" s="281">
        <v>639.61115602263544</v>
      </c>
      <c r="I7" s="281">
        <v>758.19724025974017</v>
      </c>
      <c r="J7" s="281">
        <v>970.92893401015215</v>
      </c>
      <c r="K7" s="281">
        <v>749.87358082783703</v>
      </c>
      <c r="L7" s="281">
        <v>878.75301863662185</v>
      </c>
      <c r="M7" s="281">
        <v>1177.312185</v>
      </c>
      <c r="N7" s="281">
        <v>1110.774161</v>
      </c>
      <c r="O7" s="281">
        <v>947.81229699999994</v>
      </c>
      <c r="P7" s="281">
        <v>779.87502593069905</v>
      </c>
      <c r="Q7" s="281">
        <v>771.2</v>
      </c>
      <c r="R7" s="281">
        <v>612.4</v>
      </c>
      <c r="S7" s="281">
        <v>600.64</v>
      </c>
      <c r="T7" s="281">
        <v>604.32000000000005</v>
      </c>
      <c r="U7" s="281">
        <v>732.8325208</v>
      </c>
      <c r="V7" s="281">
        <v>470</v>
      </c>
      <c r="W7" s="281">
        <v>617</v>
      </c>
      <c r="X7" s="700">
        <v>551.29999999999995</v>
      </c>
      <c r="Y7" s="700">
        <v>786.1</v>
      </c>
      <c r="AA7" s="74"/>
      <c r="AB7" s="74"/>
    </row>
    <row r="8" spans="1:28" ht="18" customHeight="1">
      <c r="A8" s="245" t="s">
        <v>427</v>
      </c>
      <c r="B8" s="281">
        <v>689.66262373938707</v>
      </c>
      <c r="C8" s="281">
        <v>792.77031755449718</v>
      </c>
      <c r="D8" s="281">
        <v>882.40221975119493</v>
      </c>
      <c r="E8" s="281">
        <v>1207.9318871852829</v>
      </c>
      <c r="F8" s="281">
        <v>1360.6638150441945</v>
      </c>
      <c r="G8" s="281">
        <v>1359.7678021304569</v>
      </c>
      <c r="H8" s="281">
        <v>1536.8244050872697</v>
      </c>
      <c r="I8" s="281">
        <v>1676.4175202807924</v>
      </c>
      <c r="J8" s="281">
        <v>2470.7607428437782</v>
      </c>
      <c r="K8" s="281">
        <v>2312.5697727921365</v>
      </c>
      <c r="L8" s="281">
        <v>3309.7403398844035</v>
      </c>
      <c r="M8" s="281">
        <v>3562.0627006865247</v>
      </c>
      <c r="N8" s="281">
        <f t="shared" ref="N8:Y8" si="0">N4-N6</f>
        <v>4051.8565989999997</v>
      </c>
      <c r="O8" s="281">
        <f t="shared" si="0"/>
        <v>3867.0306695805698</v>
      </c>
      <c r="P8" s="281">
        <f t="shared" si="0"/>
        <v>3255.6245792708801</v>
      </c>
      <c r="Q8" s="281">
        <f t="shared" si="0"/>
        <v>3443.9949717777799</v>
      </c>
      <c r="R8" s="281">
        <f t="shared" si="0"/>
        <v>3444.3287436707601</v>
      </c>
      <c r="S8" s="281">
        <f t="shared" si="0"/>
        <v>3197.16945063</v>
      </c>
      <c r="T8" s="281">
        <f t="shared" si="0"/>
        <v>2869.5396014128996</v>
      </c>
      <c r="U8" s="281">
        <f t="shared" si="0"/>
        <v>4206.5202337999999</v>
      </c>
      <c r="V8" s="281">
        <f t="shared" si="0"/>
        <v>4608</v>
      </c>
      <c r="W8" s="281">
        <f t="shared" si="0"/>
        <v>5088</v>
      </c>
      <c r="X8" s="281">
        <f t="shared" si="0"/>
        <v>5383.2</v>
      </c>
      <c r="Y8" s="281">
        <f t="shared" si="0"/>
        <v>5546.2</v>
      </c>
      <c r="AB8" s="74"/>
    </row>
    <row r="9" spans="1:28" ht="18" customHeight="1">
      <c r="A9" s="245" t="s">
        <v>428</v>
      </c>
      <c r="B9" s="281">
        <v>1236.4475530628254</v>
      </c>
      <c r="C9" s="281">
        <v>1435.8510515278983</v>
      </c>
      <c r="D9" s="281">
        <v>1389.2363871397902</v>
      </c>
      <c r="E9" s="281">
        <v>1763.2811006967843</v>
      </c>
      <c r="F9" s="281">
        <v>2117.5987381437394</v>
      </c>
      <c r="G9" s="281">
        <v>2732.0822307172534</v>
      </c>
      <c r="H9" s="281">
        <v>3711.2948831441263</v>
      </c>
      <c r="I9" s="281">
        <v>3762.2750172655815</v>
      </c>
      <c r="J9" s="281">
        <v>6108.801776631406</v>
      </c>
      <c r="K9" s="281">
        <v>5940.7565438250149</v>
      </c>
      <c r="L9" s="281">
        <v>7075.3807414298517</v>
      </c>
      <c r="M9" s="281">
        <v>7401.059967042781</v>
      </c>
      <c r="N9" s="281">
        <f>N5-N7</f>
        <v>3928.2258389999997</v>
      </c>
      <c r="O9" s="281">
        <f t="shared" ref="O9:Y9" si="1">O5-O7</f>
        <v>11508.052534038799</v>
      </c>
      <c r="P9" s="281">
        <f t="shared" si="1"/>
        <v>11909.680354869</v>
      </c>
      <c r="Q9" s="281">
        <f t="shared" si="1"/>
        <v>10045.359970585099</v>
      </c>
      <c r="R9" s="281">
        <f t="shared" si="1"/>
        <v>8875.2979863523506</v>
      </c>
      <c r="S9" s="281">
        <f t="shared" si="1"/>
        <v>7198.1452715462001</v>
      </c>
      <c r="T9" s="281">
        <f t="shared" si="1"/>
        <v>7981.7408000491996</v>
      </c>
      <c r="U9" s="281">
        <f t="shared" si="1"/>
        <v>8252.4339951999991</v>
      </c>
      <c r="V9" s="281">
        <f t="shared" si="1"/>
        <v>8046</v>
      </c>
      <c r="W9" s="281">
        <f t="shared" si="1"/>
        <v>10256</v>
      </c>
      <c r="X9" s="281">
        <f t="shared" si="1"/>
        <v>15102.7</v>
      </c>
      <c r="Y9" s="281">
        <f t="shared" si="1"/>
        <v>14331.4</v>
      </c>
    </row>
    <row r="10" spans="1:28" ht="18" customHeight="1">
      <c r="A10" s="245"/>
      <c r="B10" s="286"/>
      <c r="C10" s="286"/>
      <c r="D10" s="286"/>
      <c r="E10" s="286"/>
      <c r="F10" s="286"/>
      <c r="G10" s="286"/>
      <c r="H10" s="286"/>
      <c r="I10" s="286"/>
      <c r="J10" s="286"/>
      <c r="K10" s="286"/>
      <c r="L10" s="286"/>
      <c r="M10" s="286"/>
      <c r="N10" s="286"/>
      <c r="O10" s="286"/>
      <c r="P10" s="286"/>
      <c r="Q10" s="286"/>
      <c r="R10" s="286"/>
      <c r="S10" s="286"/>
      <c r="T10" s="286"/>
      <c r="U10" s="286"/>
      <c r="V10" s="286"/>
      <c r="W10" s="286"/>
      <c r="X10" s="286"/>
      <c r="Y10" s="286"/>
    </row>
    <row r="11" spans="1:28" ht="18" customHeight="1">
      <c r="A11" s="246" t="s">
        <v>429</v>
      </c>
      <c r="B11" s="286"/>
      <c r="C11" s="286"/>
      <c r="D11" s="286"/>
      <c r="E11" s="286"/>
      <c r="F11" s="286"/>
      <c r="G11" s="286"/>
      <c r="H11" s="286"/>
      <c r="I11" s="286"/>
      <c r="J11" s="286"/>
      <c r="K11" s="286"/>
      <c r="L11" s="286"/>
      <c r="M11" s="286"/>
      <c r="N11" s="286"/>
      <c r="O11" s="286"/>
      <c r="P11" s="286"/>
      <c r="Q11" s="286"/>
      <c r="R11" s="286"/>
      <c r="S11" s="286"/>
      <c r="T11" s="286"/>
      <c r="U11" s="286"/>
      <c r="V11" s="286"/>
      <c r="W11" s="286"/>
      <c r="X11" s="286"/>
      <c r="Y11" s="286"/>
    </row>
    <row r="12" spans="1:28" ht="18" customHeight="1">
      <c r="A12" s="247" t="s">
        <v>13</v>
      </c>
      <c r="B12" s="308">
        <v>0.52622328047352729</v>
      </c>
      <c r="C12" s="308">
        <v>1.0462750573990864</v>
      </c>
      <c r="D12" s="308">
        <v>0.94566129553143263</v>
      </c>
      <c r="E12" s="308">
        <v>0.39824732229795523</v>
      </c>
      <c r="F12" s="308">
        <v>0.67191844300278036</v>
      </c>
      <c r="G12" s="308">
        <v>1.4025044722719142</v>
      </c>
      <c r="H12" s="308">
        <v>2.793856103476152</v>
      </c>
      <c r="I12" s="308">
        <v>2.1258116883116882</v>
      </c>
      <c r="J12" s="308">
        <v>1.2368866328257191</v>
      </c>
      <c r="K12" s="308">
        <v>0.56445659686275496</v>
      </c>
      <c r="L12" s="308">
        <v>3.2387049999999999</v>
      </c>
      <c r="M12" s="308">
        <v>28.965420999999999</v>
      </c>
      <c r="N12" s="308">
        <v>2.6181960000000002</v>
      </c>
      <c r="O12" s="308">
        <v>38.290546933525299</v>
      </c>
      <c r="P12" s="308">
        <v>2.4645075519756801</v>
      </c>
      <c r="Q12" s="308">
        <v>3.5522081623313499</v>
      </c>
      <c r="R12" s="308">
        <v>17.725838028734898</v>
      </c>
      <c r="S12" s="308">
        <v>11.2252782687611</v>
      </c>
      <c r="T12" s="308">
        <v>2.7136478620737101</v>
      </c>
      <c r="U12" s="308">
        <v>3.6537102245576598</v>
      </c>
      <c r="V12" s="308">
        <v>0.43399852522996302</v>
      </c>
      <c r="W12" s="308">
        <v>4.1436435192042396</v>
      </c>
      <c r="X12" s="308">
        <v>2.9173331776982199</v>
      </c>
      <c r="Y12" s="308">
        <v>2.6583011042249201</v>
      </c>
      <c r="AA12" s="74"/>
      <c r="AB12" s="74"/>
    </row>
    <row r="13" spans="1:28" ht="18" customHeight="1">
      <c r="A13" s="247" t="s">
        <v>12</v>
      </c>
      <c r="B13" s="308">
        <v>0.13057276531311324</v>
      </c>
      <c r="C13" s="308">
        <v>0.46646591271561477</v>
      </c>
      <c r="D13" s="308">
        <v>2.6082725427722043E-2</v>
      </c>
      <c r="E13" s="308">
        <v>0.1314508276533593</v>
      </c>
      <c r="F13" s="308">
        <v>5.1899907321594066E-2</v>
      </c>
      <c r="G13" s="308">
        <v>4.2415026833631488</v>
      </c>
      <c r="H13" s="308">
        <v>5.6588520614389654E-2</v>
      </c>
      <c r="I13" s="308">
        <v>4.6266233766233768E-2</v>
      </c>
      <c r="J13" s="308">
        <v>0.17005076142131981</v>
      </c>
      <c r="K13" s="308">
        <v>0.34156060013140993</v>
      </c>
      <c r="L13" s="308">
        <v>0.27271099999999998</v>
      </c>
      <c r="M13" s="308">
        <v>0.91049000000000002</v>
      </c>
      <c r="N13" s="308">
        <v>0.39951500000000001</v>
      </c>
      <c r="O13" s="308">
        <v>0.37032807836755099</v>
      </c>
      <c r="P13" s="308">
        <v>4.2333895914893596</v>
      </c>
      <c r="Q13" s="308">
        <v>0.110945113418199</v>
      </c>
      <c r="R13" s="308">
        <v>3.1725940000042301E-2</v>
      </c>
      <c r="S13" s="308">
        <v>1.3403330308504799</v>
      </c>
      <c r="T13" s="308">
        <v>2.63080156111723</v>
      </c>
      <c r="U13" s="308">
        <v>0.65430821196231104</v>
      </c>
      <c r="V13" s="308">
        <v>1.1472916040245199E-2</v>
      </c>
      <c r="W13" s="308">
        <v>0.49389951647838498</v>
      </c>
      <c r="X13" s="308">
        <v>0.77870575678510801</v>
      </c>
      <c r="Y13" s="308">
        <v>0.38436077647657002</v>
      </c>
      <c r="AA13" s="74"/>
      <c r="AB13" s="74"/>
    </row>
    <row r="14" spans="1:28" ht="18" customHeight="1">
      <c r="A14" s="247" t="s">
        <v>483</v>
      </c>
      <c r="B14" s="308"/>
      <c r="C14" s="308"/>
      <c r="D14" s="308"/>
      <c r="E14" s="308"/>
      <c r="F14" s="308"/>
      <c r="G14" s="308"/>
      <c r="H14" s="308"/>
      <c r="I14" s="308"/>
      <c r="J14" s="308"/>
      <c r="K14" s="308"/>
      <c r="L14" s="308"/>
      <c r="M14" s="308"/>
      <c r="N14" s="308"/>
      <c r="O14" s="308"/>
      <c r="P14" s="308"/>
      <c r="Q14" s="308"/>
      <c r="R14" s="308"/>
      <c r="S14" s="308"/>
      <c r="T14" s="308"/>
      <c r="U14" s="308"/>
      <c r="V14" s="308"/>
      <c r="W14" s="308"/>
      <c r="X14" s="308">
        <v>25.098587541024699</v>
      </c>
      <c r="Y14" s="308">
        <v>54.661548184835503</v>
      </c>
      <c r="AA14" s="74"/>
      <c r="AB14" s="74"/>
    </row>
    <row r="15" spans="1:28" ht="18" customHeight="1">
      <c r="A15" s="247" t="s">
        <v>430</v>
      </c>
      <c r="B15" s="308">
        <v>7.3591031338565385</v>
      </c>
      <c r="C15" s="308">
        <v>17.861881525405625</v>
      </c>
      <c r="D15" s="308">
        <v>10.705312401298977</v>
      </c>
      <c r="E15" s="308">
        <v>17.881207400194743</v>
      </c>
      <c r="F15" s="308">
        <v>12.291936978683967</v>
      </c>
      <c r="G15" s="308">
        <v>13.323792486583184</v>
      </c>
      <c r="H15" s="308">
        <v>23.487469684721098</v>
      </c>
      <c r="I15" s="308">
        <v>127.0836038961039</v>
      </c>
      <c r="J15" s="308">
        <v>129.00507614213197</v>
      </c>
      <c r="K15" s="308">
        <v>82.427227557736614</v>
      </c>
      <c r="L15" s="308">
        <v>154.879738</v>
      </c>
      <c r="M15" s="308">
        <v>129.78554399999999</v>
      </c>
      <c r="N15" s="308">
        <v>187.35346899999999</v>
      </c>
      <c r="O15" s="308">
        <v>244.70835439033601</v>
      </c>
      <c r="P15" s="308">
        <v>282.84404486626102</v>
      </c>
      <c r="Q15" s="308">
        <v>150.720955299472</v>
      </c>
      <c r="R15" s="308">
        <v>146.20113104432201</v>
      </c>
      <c r="S15" s="308">
        <v>144.41694281514501</v>
      </c>
      <c r="T15" s="308">
        <v>148.03439529142599</v>
      </c>
      <c r="U15" s="308">
        <v>164.08193121518701</v>
      </c>
      <c r="V15" s="308">
        <v>144.21350154853201</v>
      </c>
      <c r="W15" s="308">
        <v>207.23454662533999</v>
      </c>
      <c r="X15" s="308">
        <v>280.53831902860998</v>
      </c>
      <c r="Y15" s="308">
        <v>312.80937736370498</v>
      </c>
      <c r="AA15" s="74"/>
      <c r="AB15" s="74"/>
    </row>
    <row r="16" spans="1:28" s="40" customFormat="1" ht="18" customHeight="1">
      <c r="A16" s="247" t="s">
        <v>482</v>
      </c>
      <c r="B16" s="308">
        <v>0.31900405921030589</v>
      </c>
      <c r="C16" s="308">
        <v>0</v>
      </c>
      <c r="D16" s="308">
        <v>11.796156657211682</v>
      </c>
      <c r="E16" s="308">
        <v>8.6046738072054527</v>
      </c>
      <c r="F16" s="308">
        <v>114.93605189990733</v>
      </c>
      <c r="G16" s="308">
        <v>293.54293381037564</v>
      </c>
      <c r="H16" s="308">
        <v>277.66289409862571</v>
      </c>
      <c r="I16" s="308">
        <v>234.70292207792207</v>
      </c>
      <c r="J16" s="308">
        <v>230.90778341793569</v>
      </c>
      <c r="K16" s="308">
        <v>22.491587442462318</v>
      </c>
      <c r="L16" s="308">
        <v>1.25559</v>
      </c>
      <c r="M16" s="308">
        <v>14.049023</v>
      </c>
      <c r="N16" s="308">
        <v>2.2734369999999999</v>
      </c>
      <c r="O16" s="308">
        <v>4.0046283168502796</v>
      </c>
      <c r="P16" s="308">
        <v>1.1580955987841901</v>
      </c>
      <c r="Q16" s="308">
        <v>8.5089768165593895</v>
      </c>
      <c r="R16" s="308">
        <v>0.114128241505999</v>
      </c>
      <c r="S16" s="308">
        <v>0.55608930857596495</v>
      </c>
      <c r="T16" s="308">
        <v>2.0443257249823401</v>
      </c>
      <c r="U16" s="308">
        <v>5.8986009717568999</v>
      </c>
      <c r="V16" s="308">
        <v>5.8505674731201898E-2</v>
      </c>
      <c r="W16" s="308">
        <v>0.14631410996910199</v>
      </c>
      <c r="X16" s="308">
        <v>0.25173544893084299</v>
      </c>
      <c r="Y16" s="308">
        <v>0.40668554368839999</v>
      </c>
      <c r="AA16" s="74"/>
      <c r="AB16" s="74"/>
    </row>
    <row r="17" spans="1:28" ht="18" customHeight="1">
      <c r="A17" s="247" t="s">
        <v>11</v>
      </c>
      <c r="B17" s="308">
        <v>0</v>
      </c>
      <c r="C17" s="308">
        <v>0</v>
      </c>
      <c r="D17" s="308">
        <v>0</v>
      </c>
      <c r="E17" s="308">
        <v>0</v>
      </c>
      <c r="F17" s="308">
        <v>0</v>
      </c>
      <c r="G17" s="308">
        <v>0</v>
      </c>
      <c r="H17" s="308">
        <v>0</v>
      </c>
      <c r="I17" s="308">
        <v>0</v>
      </c>
      <c r="J17" s="308">
        <v>0</v>
      </c>
      <c r="K17" s="308">
        <v>0</v>
      </c>
      <c r="L17" s="308">
        <v>0</v>
      </c>
      <c r="M17" s="308">
        <v>8.4749999999999999E-3</v>
      </c>
      <c r="N17" s="308">
        <v>0</v>
      </c>
      <c r="O17" s="308">
        <v>0</v>
      </c>
      <c r="P17" s="308">
        <v>7.4012293617021302E-2</v>
      </c>
      <c r="Q17" s="308">
        <v>0</v>
      </c>
      <c r="R17" s="308">
        <v>0</v>
      </c>
      <c r="S17" s="308">
        <v>0</v>
      </c>
      <c r="T17" s="308">
        <v>0</v>
      </c>
      <c r="U17" s="308">
        <v>4.17012687828429E-4</v>
      </c>
      <c r="V17" s="308">
        <v>2.2279999999999999E-3</v>
      </c>
      <c r="W17" s="308">
        <v>3.0000399999991299E-2</v>
      </c>
      <c r="X17" s="308">
        <v>3.5E-4</v>
      </c>
      <c r="Y17" s="308">
        <v>0.133364813200014</v>
      </c>
      <c r="AA17" s="74"/>
      <c r="AB17" s="74"/>
    </row>
    <row r="18" spans="1:28" ht="18" customHeight="1">
      <c r="A18" s="247" t="s">
        <v>10</v>
      </c>
      <c r="B18" s="308">
        <v>0.1441009609848633</v>
      </c>
      <c r="C18" s="308">
        <v>1.3901205631691451</v>
      </c>
      <c r="D18" s="308">
        <v>12.009680718263057</v>
      </c>
      <c r="E18" s="308">
        <v>1.5968841285296982</v>
      </c>
      <c r="F18" s="308">
        <v>1.9907321594068581</v>
      </c>
      <c r="G18" s="308">
        <v>0.82021466905187834</v>
      </c>
      <c r="H18" s="308">
        <v>1.0695230396119644</v>
      </c>
      <c r="I18" s="308">
        <v>1.0543831168831168</v>
      </c>
      <c r="J18" s="308">
        <v>3.9103214890016922</v>
      </c>
      <c r="K18" s="308">
        <v>2.7996167236322536</v>
      </c>
      <c r="L18" s="308">
        <v>11.055507</v>
      </c>
      <c r="M18" s="308">
        <v>10.695774</v>
      </c>
      <c r="N18" s="308">
        <v>7.1096779999999997</v>
      </c>
      <c r="O18" s="308">
        <v>1.92372578242364</v>
      </c>
      <c r="P18" s="308">
        <v>2.2969237343465001</v>
      </c>
      <c r="Q18" s="308">
        <v>3.0170621924497101</v>
      </c>
      <c r="R18" s="308">
        <v>5.0222026598896496</v>
      </c>
      <c r="S18" s="308">
        <v>5.17777540688851</v>
      </c>
      <c r="T18" s="308">
        <v>6.81634081385792</v>
      </c>
      <c r="U18" s="308">
        <v>5.7851998388049504</v>
      </c>
      <c r="V18" s="308">
        <v>2.2749009611991098</v>
      </c>
      <c r="W18" s="308">
        <v>2.3807655600005702</v>
      </c>
      <c r="X18" s="308">
        <v>5.5833694225439903</v>
      </c>
      <c r="Y18" s="308">
        <v>7.56289440420655</v>
      </c>
      <c r="AA18" s="74"/>
      <c r="AB18" s="74"/>
    </row>
    <row r="19" spans="1:28" ht="18" customHeight="1">
      <c r="A19" s="247" t="s">
        <v>9</v>
      </c>
      <c r="B19" s="308">
        <v>11.346866246382131</v>
      </c>
      <c r="C19" s="308">
        <v>12.115620985516076</v>
      </c>
      <c r="D19" s="308">
        <v>0.19633998261541788</v>
      </c>
      <c r="E19" s="308">
        <v>0.71957156767283348</v>
      </c>
      <c r="F19" s="308">
        <v>0.54031510658016679</v>
      </c>
      <c r="G19" s="308">
        <v>0.46601073345259392</v>
      </c>
      <c r="H19" s="308">
        <v>0.91673403395311237</v>
      </c>
      <c r="I19" s="308">
        <v>1.7824675324675325</v>
      </c>
      <c r="J19" s="308">
        <v>0.91793570219966159</v>
      </c>
      <c r="K19" s="308">
        <v>27.098167432220897</v>
      </c>
      <c r="L19" s="308">
        <v>46.305647</v>
      </c>
      <c r="M19" s="308">
        <v>63.351461999999998</v>
      </c>
      <c r="N19" s="308">
        <v>104.131034</v>
      </c>
      <c r="O19" s="308">
        <v>48.049637469328999</v>
      </c>
      <c r="P19" s="308">
        <v>41.489221256534897</v>
      </c>
      <c r="Q19" s="308">
        <v>52.216853901332897</v>
      </c>
      <c r="R19" s="308">
        <v>38.259585379098297</v>
      </c>
      <c r="S19" s="308">
        <v>46.584995491942998</v>
      </c>
      <c r="T19" s="308">
        <v>51.573042650881099</v>
      </c>
      <c r="U19" s="308">
        <v>57.383720912604602</v>
      </c>
      <c r="V19" s="308">
        <v>47.0463953099759</v>
      </c>
      <c r="W19" s="308">
        <v>64.048865051805606</v>
      </c>
      <c r="X19" s="308">
        <v>60.736696829928</v>
      </c>
      <c r="Y19" s="308">
        <v>64.657775828862597</v>
      </c>
      <c r="AA19" s="74"/>
      <c r="AB19" s="74"/>
    </row>
    <row r="20" spans="1:28" ht="18" customHeight="1">
      <c r="A20" s="247" t="s">
        <v>8</v>
      </c>
      <c r="B20" s="308">
        <v>0.29527458875840334</v>
      </c>
      <c r="C20" s="308">
        <v>0.67961839933461066</v>
      </c>
      <c r="D20" s="308">
        <v>1.1016240101403421</v>
      </c>
      <c r="E20" s="308">
        <v>9.029211295034079</v>
      </c>
      <c r="F20" s="308">
        <v>12.582020389249305</v>
      </c>
      <c r="G20" s="308">
        <v>8.1860465116279073</v>
      </c>
      <c r="H20" s="308">
        <v>17.936135812449475</v>
      </c>
      <c r="I20" s="308">
        <v>20.189123376623378</v>
      </c>
      <c r="J20" s="308">
        <v>42.329949238578678</v>
      </c>
      <c r="K20" s="308">
        <v>1.576565763597858</v>
      </c>
      <c r="L20" s="308">
        <v>1.6394759999999999</v>
      </c>
      <c r="M20" s="308">
        <v>2.4801340000000001</v>
      </c>
      <c r="N20" s="308">
        <v>4.694769</v>
      </c>
      <c r="O20" s="308">
        <v>2.2581053336254402</v>
      </c>
      <c r="P20" s="308">
        <v>2.4421175349544102</v>
      </c>
      <c r="Q20" s="308">
        <v>1.18392125059954</v>
      </c>
      <c r="R20" s="308">
        <v>1.63545061442706</v>
      </c>
      <c r="S20" s="308">
        <v>2.5187843511428998</v>
      </c>
      <c r="T20" s="308">
        <v>2.7649222629370298</v>
      </c>
      <c r="U20" s="308">
        <v>1.4294525468052399</v>
      </c>
      <c r="V20" s="308">
        <v>1.0501008608217199</v>
      </c>
      <c r="W20" s="308">
        <v>0.17567462000001599</v>
      </c>
      <c r="X20" s="308">
        <v>4.3728705067797202</v>
      </c>
      <c r="Y20" s="308">
        <v>3.8941918767447801</v>
      </c>
      <c r="AA20" s="74"/>
      <c r="AB20" s="74"/>
    </row>
    <row r="21" spans="1:28" ht="18" customHeight="1">
      <c r="A21" s="247" t="s">
        <v>6</v>
      </c>
      <c r="B21" s="308">
        <v>2.2726791549203997</v>
      </c>
      <c r="C21" s="308">
        <v>3.0897729261554026</v>
      </c>
      <c r="D21" s="308">
        <v>2.0899482560573203E-2</v>
      </c>
      <c r="E21" s="308">
        <v>2.0886075949367089</v>
      </c>
      <c r="F21" s="308">
        <v>3.5644114921223355</v>
      </c>
      <c r="G21" s="308">
        <v>7.2441860465116283</v>
      </c>
      <c r="H21" s="308">
        <v>10.601455133387228</v>
      </c>
      <c r="I21" s="308">
        <v>20.983766233766232</v>
      </c>
      <c r="J21" s="308">
        <v>33.270727580372252</v>
      </c>
      <c r="K21" s="308">
        <v>21.918683194412306</v>
      </c>
      <c r="L21" s="308">
        <v>18.512177000000001</v>
      </c>
      <c r="M21" s="308">
        <v>65.732894000000002</v>
      </c>
      <c r="N21" s="308">
        <v>56.174017999999997</v>
      </c>
      <c r="O21" s="308">
        <v>67.064392159489202</v>
      </c>
      <c r="P21" s="308">
        <v>68.420594158054698</v>
      </c>
      <c r="Q21" s="308">
        <v>11.2940233015876</v>
      </c>
      <c r="R21" s="308">
        <v>23.582455513601101</v>
      </c>
      <c r="S21" s="308">
        <v>15.832797809822299</v>
      </c>
      <c r="T21" s="308">
        <v>9.6714976477552597</v>
      </c>
      <c r="U21" s="308">
        <v>32.637430078715298</v>
      </c>
      <c r="V21" s="308">
        <v>21.0238661817687</v>
      </c>
      <c r="W21" s="308">
        <v>15.484047905175901</v>
      </c>
      <c r="X21" s="308">
        <v>35.187454566811098</v>
      </c>
      <c r="Y21" s="308">
        <v>17.7090401920053</v>
      </c>
      <c r="AA21" s="74"/>
      <c r="AB21" s="74"/>
    </row>
    <row r="22" spans="1:28" ht="18" customHeight="1">
      <c r="A22" s="247" t="s">
        <v>17</v>
      </c>
      <c r="B22" s="308">
        <v>0.22196689327601965</v>
      </c>
      <c r="C22" s="308">
        <v>7.3043461526659359E-2</v>
      </c>
      <c r="D22" s="308">
        <v>0.19217252428125822</v>
      </c>
      <c r="E22" s="308">
        <v>2.9211295034079843E-3</v>
      </c>
      <c r="F22" s="308">
        <v>1.2974976830398516E-2</v>
      </c>
      <c r="G22" s="308">
        <v>4.7406082289803218E-2</v>
      </c>
      <c r="H22" s="308">
        <v>0.32578819725141472</v>
      </c>
      <c r="I22" s="308">
        <v>9.0909090909090912E-2</v>
      </c>
      <c r="J22" s="308">
        <v>0.32148900169204736</v>
      </c>
      <c r="K22" s="308">
        <v>2.3928534917992028</v>
      </c>
      <c r="L22" s="308">
        <v>0.60665000000000002</v>
      </c>
      <c r="M22" s="308">
        <v>0.385438</v>
      </c>
      <c r="N22" s="308">
        <v>60.169286999999997</v>
      </c>
      <c r="O22" s="308">
        <v>4.9642256096645001</v>
      </c>
      <c r="P22" s="308">
        <v>0.76256057142857103</v>
      </c>
      <c r="Q22" s="308">
        <v>0.56730494675735499</v>
      </c>
      <c r="R22" s="308">
        <v>0.63004848870864905</v>
      </c>
      <c r="S22" s="308">
        <v>0.21740050894416499</v>
      </c>
      <c r="T22" s="308">
        <v>2.6667999462402401</v>
      </c>
      <c r="U22" s="308">
        <v>0.82192447225988996</v>
      </c>
      <c r="V22" s="308">
        <v>0.32626585550871201</v>
      </c>
      <c r="W22" s="308">
        <v>2.1301038125826701</v>
      </c>
      <c r="X22" s="308">
        <v>0.72413649437767702</v>
      </c>
      <c r="Y22" s="308">
        <v>1.56586417110654</v>
      </c>
      <c r="AA22" s="74"/>
      <c r="AB22" s="74"/>
    </row>
    <row r="23" spans="1:28" ht="18" customHeight="1">
      <c r="A23" s="247" t="s">
        <v>4</v>
      </c>
      <c r="B23" s="308">
        <v>7.4146825440362302E-2</v>
      </c>
      <c r="C23" s="308">
        <v>7.2136976999789118E-2</v>
      </c>
      <c r="D23" s="308">
        <v>11.175538387605844</v>
      </c>
      <c r="E23" s="308">
        <v>0.18208373904576436</v>
      </c>
      <c r="F23" s="308">
        <v>2.5023169601482854E-2</v>
      </c>
      <c r="G23" s="308">
        <v>3.7567084078711989E-2</v>
      </c>
      <c r="H23" s="308">
        <v>2.5869037995149554E-2</v>
      </c>
      <c r="I23" s="308">
        <v>9.0097402597402593E-2</v>
      </c>
      <c r="J23" s="308">
        <v>0.15905245346869712</v>
      </c>
      <c r="K23" s="308">
        <v>0.13769111148019289</v>
      </c>
      <c r="L23" s="308">
        <v>3.4385949999999998</v>
      </c>
      <c r="M23" s="308">
        <v>0.103863</v>
      </c>
      <c r="N23" s="308">
        <v>0.46925699999999998</v>
      </c>
      <c r="O23" s="308">
        <v>0.38412572546319501</v>
      </c>
      <c r="P23" s="308">
        <v>0.189523399392097</v>
      </c>
      <c r="Q23" s="308">
        <v>13.105301275099199</v>
      </c>
      <c r="R23" s="308">
        <v>0.402115236267093</v>
      </c>
      <c r="S23" s="308">
        <v>0.217132495225453</v>
      </c>
      <c r="T23" s="308">
        <v>9.4319921222666102E-3</v>
      </c>
      <c r="U23" s="308">
        <v>6.6305000000395197E-3</v>
      </c>
      <c r="V23" s="308">
        <v>0.264508349999998</v>
      </c>
      <c r="W23" s="308">
        <v>0.33450557999993402</v>
      </c>
      <c r="X23" s="308">
        <v>0.52883023200717205</v>
      </c>
      <c r="Y23" s="308">
        <v>0.13468096000006499</v>
      </c>
      <c r="AA23" s="74"/>
      <c r="AB23" s="74"/>
    </row>
    <row r="24" spans="1:28" ht="18" customHeight="1">
      <c r="A24" s="247" t="s">
        <v>3</v>
      </c>
      <c r="B24" s="308">
        <v>17.391211090416913</v>
      </c>
      <c r="C24" s="308">
        <v>18.459801985940146</v>
      </c>
      <c r="D24" s="308">
        <v>0.25201687822578378</v>
      </c>
      <c r="E24" s="308">
        <v>4.8685491723466411E-3</v>
      </c>
      <c r="F24" s="308">
        <v>2.8767377201112141</v>
      </c>
      <c r="G24" s="308">
        <v>0.55992844364937389</v>
      </c>
      <c r="H24" s="308">
        <v>1.9094583670169765</v>
      </c>
      <c r="I24" s="308">
        <v>0.19724025974025974</v>
      </c>
      <c r="J24" s="308">
        <v>0.65820642978003385</v>
      </c>
      <c r="K24" s="308">
        <v>193.29032941468233</v>
      </c>
      <c r="L24" s="308">
        <v>433.70261699999998</v>
      </c>
      <c r="M24" s="308">
        <v>857.60082499999999</v>
      </c>
      <c r="N24" s="308">
        <v>982.828124</v>
      </c>
      <c r="O24" s="308">
        <v>764.14605096269395</v>
      </c>
      <c r="P24" s="308">
        <v>692.47703208267501</v>
      </c>
      <c r="Q24" s="308">
        <v>628.37516472789798</v>
      </c>
      <c r="R24" s="308">
        <v>648.01153158971204</v>
      </c>
      <c r="S24" s="308">
        <v>706.27017575678497</v>
      </c>
      <c r="T24" s="308">
        <v>750.73494467778403</v>
      </c>
      <c r="U24" s="308">
        <v>971.63749346407201</v>
      </c>
      <c r="V24" s="308">
        <v>1161.62334739638</v>
      </c>
      <c r="W24" s="308">
        <v>916.67469370869696</v>
      </c>
      <c r="X24" s="308">
        <v>929.57557256205905</v>
      </c>
      <c r="Y24" s="308">
        <v>1123.45508899632</v>
      </c>
      <c r="AA24" s="74"/>
      <c r="AB24" s="74"/>
    </row>
    <row r="25" spans="1:28" ht="18" customHeight="1">
      <c r="A25" s="247" t="s">
        <v>1</v>
      </c>
      <c r="B25" s="308">
        <v>8.4353117240898428</v>
      </c>
      <c r="C25" s="308">
        <v>12.570941630141183</v>
      </c>
      <c r="D25" s="308">
        <v>0.94894738190082628</v>
      </c>
      <c r="E25" s="308">
        <v>17.882181110029212</v>
      </c>
      <c r="F25" s="308">
        <v>7</v>
      </c>
      <c r="G25" s="308">
        <v>8.9874776386404296</v>
      </c>
      <c r="H25" s="308">
        <v>18.545675020210187</v>
      </c>
      <c r="I25" s="308">
        <v>22.830357142857142</v>
      </c>
      <c r="J25" s="308">
        <v>36.883248730964468</v>
      </c>
      <c r="K25" s="308">
        <v>47.840501191626906</v>
      </c>
      <c r="L25" s="308">
        <v>60.340435999999997</v>
      </c>
      <c r="M25" s="308">
        <v>60.593811000000002</v>
      </c>
      <c r="N25" s="308">
        <v>81.902102999999997</v>
      </c>
      <c r="O25" s="308">
        <v>96.074930336129199</v>
      </c>
      <c r="P25" s="308">
        <v>135.997323953799</v>
      </c>
      <c r="Q25" s="308">
        <v>37.716919046196303</v>
      </c>
      <c r="R25" s="308">
        <v>45.5537453672571</v>
      </c>
      <c r="S25" s="308">
        <v>64.8433007652648</v>
      </c>
      <c r="T25" s="308">
        <v>66.351801734444194</v>
      </c>
      <c r="U25" s="308">
        <v>63.5940183453759</v>
      </c>
      <c r="V25" s="308">
        <v>54.1221625424553</v>
      </c>
      <c r="W25" s="308">
        <v>68.607349354990205</v>
      </c>
      <c r="X25" s="308">
        <v>79.998849982289002</v>
      </c>
      <c r="Y25" s="308">
        <v>98.6112780030994</v>
      </c>
      <c r="AA25" s="74"/>
      <c r="AB25" s="74"/>
    </row>
    <row r="26" spans="1:28" ht="18" customHeight="1">
      <c r="A26" s="247" t="s">
        <v>23</v>
      </c>
      <c r="B26" s="308">
        <v>4.0446537557613196</v>
      </c>
      <c r="C26" s="308">
        <v>0.91327091103086799</v>
      </c>
      <c r="D26" s="308">
        <v>49.370432445062917</v>
      </c>
      <c r="E26" s="308">
        <v>4.1499513145082769</v>
      </c>
      <c r="F26" s="308">
        <v>1.2483781278962003</v>
      </c>
      <c r="G26" s="308">
        <v>1.5661896243291593</v>
      </c>
      <c r="H26" s="308">
        <v>1.1988682295877122</v>
      </c>
      <c r="I26" s="308">
        <v>0.69561688311688308</v>
      </c>
      <c r="J26" s="308">
        <v>1.2521150592216581</v>
      </c>
      <c r="K26" s="308">
        <v>6.1763979924343637</v>
      </c>
      <c r="L26" s="308">
        <v>1.640555</v>
      </c>
      <c r="M26" s="308">
        <v>4.8243819999999999</v>
      </c>
      <c r="N26" s="308">
        <v>5.0205140000000004</v>
      </c>
      <c r="O26" s="308">
        <v>6.6664495343014503</v>
      </c>
      <c r="P26" s="308">
        <v>7.0932359082066903</v>
      </c>
      <c r="Q26" s="308">
        <v>5.5953803971273404</v>
      </c>
      <c r="R26" s="308">
        <v>7.7609448235280096</v>
      </c>
      <c r="S26" s="308">
        <v>9.2404415192666196</v>
      </c>
      <c r="T26" s="308">
        <v>9.3216613572181899</v>
      </c>
      <c r="U26" s="308">
        <v>18.751173055768099</v>
      </c>
      <c r="V26" s="308">
        <v>21.1129226984872</v>
      </c>
      <c r="W26" s="308">
        <v>14.85570713299</v>
      </c>
      <c r="X26" s="308">
        <v>15.467267250712499</v>
      </c>
      <c r="Y26" s="308">
        <v>38.893881568141801</v>
      </c>
      <c r="AA26" s="74"/>
      <c r="AB26" s="74"/>
    </row>
    <row r="27" spans="1:28" ht="18" customHeight="1">
      <c r="A27" s="245"/>
      <c r="B27" s="286"/>
      <c r="C27" s="286"/>
      <c r="D27" s="286"/>
      <c r="E27" s="286"/>
      <c r="F27" s="286"/>
      <c r="G27" s="286"/>
      <c r="H27" s="286"/>
      <c r="I27" s="286"/>
      <c r="J27" s="286"/>
      <c r="K27" s="286"/>
      <c r="L27" s="286"/>
      <c r="M27" s="286"/>
      <c r="N27" s="286"/>
      <c r="O27" s="286"/>
      <c r="P27" s="286"/>
      <c r="Q27" s="286"/>
      <c r="R27" s="286"/>
      <c r="S27" s="286"/>
      <c r="T27" s="286"/>
      <c r="U27" s="286"/>
      <c r="V27" s="286"/>
      <c r="W27" s="286"/>
      <c r="X27" s="308"/>
      <c r="Y27" s="308"/>
      <c r="AB27" s="74"/>
    </row>
    <row r="28" spans="1:28" ht="18" customHeight="1">
      <c r="A28" s="246" t="s">
        <v>432</v>
      </c>
      <c r="B28" s="286"/>
      <c r="C28" s="286"/>
      <c r="D28" s="286"/>
      <c r="E28" s="286"/>
      <c r="F28" s="286"/>
      <c r="G28" s="286"/>
      <c r="H28" s="286"/>
      <c r="I28" s="286"/>
      <c r="J28" s="286"/>
      <c r="K28" s="286"/>
      <c r="L28" s="286"/>
      <c r="M28" s="286"/>
      <c r="N28" s="286"/>
      <c r="O28" s="286"/>
      <c r="P28" s="286"/>
      <c r="Q28" s="286"/>
      <c r="R28" s="286"/>
      <c r="S28" s="286"/>
      <c r="T28" s="286"/>
      <c r="U28" s="286"/>
      <c r="V28" s="286"/>
      <c r="W28" s="286"/>
      <c r="X28" s="308"/>
      <c r="Y28" s="308"/>
      <c r="AB28" s="74"/>
    </row>
    <row r="29" spans="1:28" ht="18" customHeight="1">
      <c r="A29" s="247" t="s">
        <v>13</v>
      </c>
      <c r="B29" s="308">
        <v>0</v>
      </c>
      <c r="C29" s="308">
        <v>0</v>
      </c>
      <c r="D29" s="308">
        <v>2.2280502993274402E-5</v>
      </c>
      <c r="E29" s="308">
        <v>1.9474196689386564E-3</v>
      </c>
      <c r="F29" s="308">
        <v>0</v>
      </c>
      <c r="G29" s="308">
        <v>0</v>
      </c>
      <c r="H29" s="308">
        <v>8.0840743734842356E-4</v>
      </c>
      <c r="I29" s="308">
        <v>4.2207792207792208E-2</v>
      </c>
      <c r="J29" s="308">
        <v>0.1065989847715736</v>
      </c>
      <c r="K29" s="308">
        <v>0.22057681568407914</v>
      </c>
      <c r="L29" s="308">
        <v>3.2573359474804824</v>
      </c>
      <c r="M29" s="308">
        <v>0.446021</v>
      </c>
      <c r="N29" s="308">
        <v>1.0267930000000001</v>
      </c>
      <c r="O29" s="308">
        <v>0.26888800000000002</v>
      </c>
      <c r="P29" s="308">
        <v>3.4236440382978701</v>
      </c>
      <c r="Q29" s="308">
        <v>1.5835522426923002E-2</v>
      </c>
      <c r="R29" s="308">
        <v>2.6168E-2</v>
      </c>
      <c r="S29" s="308">
        <v>6.5402714625132103E-3</v>
      </c>
      <c r="T29" s="308">
        <v>0.21000099999999999</v>
      </c>
      <c r="U29" s="308">
        <v>1.04589880192395E-2</v>
      </c>
      <c r="V29" s="308">
        <v>0.46062175742931699</v>
      </c>
      <c r="W29" s="308">
        <v>0.32491399999999998</v>
      </c>
      <c r="X29" s="308">
        <v>9.5060000000000006E-3</v>
      </c>
      <c r="Y29" s="308">
        <v>1.26975300000802E-2</v>
      </c>
      <c r="AA29" s="74"/>
      <c r="AB29" s="74"/>
    </row>
    <row r="30" spans="1:28" ht="18" customHeight="1">
      <c r="A30" s="247" t="s">
        <v>12</v>
      </c>
      <c r="B30" s="308">
        <v>0</v>
      </c>
      <c r="C30" s="308">
        <v>0.16255738031379149</v>
      </c>
      <c r="D30" s="308">
        <v>0.25585476561194154</v>
      </c>
      <c r="E30" s="308">
        <v>0.6037000973709834</v>
      </c>
      <c r="F30" s="308">
        <v>0.5857275254865616</v>
      </c>
      <c r="G30" s="308">
        <v>0.73255813953488369</v>
      </c>
      <c r="H30" s="308">
        <v>1.0856911883589329</v>
      </c>
      <c r="I30" s="308">
        <v>1.9577922077922079</v>
      </c>
      <c r="J30" s="308">
        <v>0.48730964467005078</v>
      </c>
      <c r="K30" s="308">
        <v>0.32072865733628741</v>
      </c>
      <c r="L30" s="308">
        <v>2.4310630404542226</v>
      </c>
      <c r="M30" s="308">
        <v>5.3720489999999996</v>
      </c>
      <c r="N30" s="308">
        <v>6.7154579999999999</v>
      </c>
      <c r="O30" s="308">
        <v>0.96672100000000005</v>
      </c>
      <c r="P30" s="308">
        <v>3.3950028048632199</v>
      </c>
      <c r="Q30" s="308">
        <v>0.12062169594911799</v>
      </c>
      <c r="R30" s="308">
        <v>0.304392</v>
      </c>
      <c r="S30" s="308">
        <v>0.40438581400511803</v>
      </c>
      <c r="T30" s="308">
        <v>0.26698647193453101</v>
      </c>
      <c r="U30" s="308">
        <v>0.13088478678662999</v>
      </c>
      <c r="V30" s="308">
        <v>1.52755263609925</v>
      </c>
      <c r="W30" s="308">
        <v>0.46045700000000001</v>
      </c>
      <c r="X30" s="308">
        <v>0.40190441840000007</v>
      </c>
      <c r="Y30" s="308">
        <v>0.31939365864560099</v>
      </c>
      <c r="AA30" s="74"/>
      <c r="AB30" s="74"/>
    </row>
    <row r="31" spans="1:28" ht="18" customHeight="1">
      <c r="A31" s="247" t="s">
        <v>483</v>
      </c>
      <c r="B31" s="308"/>
      <c r="C31" s="308"/>
      <c r="D31" s="308"/>
      <c r="E31" s="308"/>
      <c r="F31" s="308"/>
      <c r="G31" s="308"/>
      <c r="H31" s="308"/>
      <c r="I31" s="308"/>
      <c r="J31" s="308"/>
      <c r="K31" s="308"/>
      <c r="L31" s="308"/>
      <c r="M31" s="308"/>
      <c r="N31" s="308"/>
      <c r="O31" s="308"/>
      <c r="P31" s="308"/>
      <c r="Q31" s="308"/>
      <c r="R31" s="308"/>
      <c r="S31" s="308"/>
      <c r="T31" s="308"/>
      <c r="U31" s="308"/>
      <c r="V31" s="308"/>
      <c r="W31" s="308"/>
      <c r="X31" s="308">
        <v>1.5683480100000001E-2</v>
      </c>
      <c r="Y31" s="308">
        <v>4.2636808000085001E-3</v>
      </c>
      <c r="AA31" s="74"/>
      <c r="AB31" s="74"/>
    </row>
    <row r="32" spans="1:28" ht="18" customHeight="1">
      <c r="A32" s="247" t="s">
        <v>430</v>
      </c>
      <c r="B32" s="308">
        <v>0.11068729047555068</v>
      </c>
      <c r="C32" s="308">
        <v>0.1011060542813382</v>
      </c>
      <c r="D32" s="308">
        <v>0.36280408613222304</v>
      </c>
      <c r="E32" s="308">
        <v>0.73612463485881208</v>
      </c>
      <c r="F32" s="308">
        <v>0.80722891566265065</v>
      </c>
      <c r="G32" s="308">
        <v>0.61985688729874777</v>
      </c>
      <c r="H32" s="308">
        <v>0.26273241713823769</v>
      </c>
      <c r="I32" s="308">
        <v>0.86850649350649356</v>
      </c>
      <c r="J32" s="308">
        <v>4.2309644670050766</v>
      </c>
      <c r="K32" s="308">
        <v>1.0240129955700981</v>
      </c>
      <c r="L32" s="308">
        <v>1.1267214088005677</v>
      </c>
      <c r="M32" s="308">
        <v>0.40278000000000003</v>
      </c>
      <c r="N32" s="308">
        <v>0.90647500000000003</v>
      </c>
      <c r="O32" s="308">
        <v>0.109985</v>
      </c>
      <c r="P32" s="308">
        <v>0.82861945288753802</v>
      </c>
      <c r="Q32" s="308">
        <v>0.59009080035590999</v>
      </c>
      <c r="R32" s="308">
        <v>0.355929</v>
      </c>
      <c r="S32" s="308">
        <v>1.13044483862848</v>
      </c>
      <c r="T32" s="308">
        <v>0.53044053833016502</v>
      </c>
      <c r="U32" s="308">
        <v>1.2845281679895899</v>
      </c>
      <c r="V32" s="308">
        <v>2.1410967281080602</v>
      </c>
      <c r="W32" s="308">
        <v>2.5913010000000001</v>
      </c>
      <c r="X32" s="308">
        <v>1.0786115211</v>
      </c>
      <c r="Y32" s="308">
        <v>2.9059984478882601</v>
      </c>
      <c r="AA32" s="74"/>
      <c r="AB32" s="74"/>
    </row>
    <row r="33" spans="1:28" ht="18" customHeight="1">
      <c r="A33" s="247" t="s">
        <v>482</v>
      </c>
      <c r="B33" s="308">
        <v>12.707590290868833</v>
      </c>
      <c r="C33" s="308">
        <v>12.598228513596665</v>
      </c>
      <c r="D33" s="308">
        <v>15.294270129556704</v>
      </c>
      <c r="E33" s="308">
        <v>12.356377799415775</v>
      </c>
      <c r="F33" s="308">
        <v>17.393883225208526</v>
      </c>
      <c r="G33" s="308">
        <v>23.836314847942756</v>
      </c>
      <c r="H33" s="308">
        <v>17.468067906224736</v>
      </c>
      <c r="I33" s="308">
        <v>22.993506493506494</v>
      </c>
      <c r="J33" s="308">
        <v>76.587986463620979</v>
      </c>
      <c r="K33" s="308">
        <v>26.111550379299022</v>
      </c>
      <c r="L33" s="308">
        <v>32.281598464868701</v>
      </c>
      <c r="M33" s="308">
        <v>48.456704999999999</v>
      </c>
      <c r="N33" s="308">
        <v>35.110374999999998</v>
      </c>
      <c r="O33" s="308">
        <v>37.55303</v>
      </c>
      <c r="P33" s="308">
        <v>47.3734360279635</v>
      </c>
      <c r="Q33" s="308">
        <v>34.903131989668701</v>
      </c>
      <c r="R33" s="308">
        <v>41.011232</v>
      </c>
      <c r="S33" s="308">
        <v>32.863757846576902</v>
      </c>
      <c r="T33" s="308">
        <v>37.582223520127698</v>
      </c>
      <c r="U33" s="308">
        <v>48.738888984870698</v>
      </c>
      <c r="V33" s="308">
        <v>26.352045906131</v>
      </c>
      <c r="W33" s="308">
        <v>39.580848000000003</v>
      </c>
      <c r="X33" s="308">
        <v>0.41817676609999993</v>
      </c>
      <c r="Y33" s="308">
        <v>37.751957005639802</v>
      </c>
      <c r="AA33" s="74"/>
      <c r="AB33" s="74"/>
    </row>
    <row r="34" spans="1:28" ht="18" customHeight="1">
      <c r="A34" s="247" t="s">
        <v>11</v>
      </c>
      <c r="B34" s="308">
        <v>0</v>
      </c>
      <c r="C34" s="308">
        <v>5.1251326463737528E-5</v>
      </c>
      <c r="D34" s="308">
        <v>0</v>
      </c>
      <c r="E34" s="308">
        <v>1.9474196689386564E-3</v>
      </c>
      <c r="F34" s="308">
        <v>0</v>
      </c>
      <c r="G34" s="308">
        <v>0</v>
      </c>
      <c r="H34" s="308">
        <v>6.3864187550525461E-2</v>
      </c>
      <c r="I34" s="308">
        <v>8.9285714285714281E-3</v>
      </c>
      <c r="J34" s="308">
        <v>2.5380710659898475E-3</v>
      </c>
      <c r="K34" s="308">
        <v>4.2647107492969218E-2</v>
      </c>
      <c r="L34" s="308">
        <v>0.15124802413058908</v>
      </c>
      <c r="M34" s="308">
        <v>0.24724399999999999</v>
      </c>
      <c r="N34" s="308">
        <v>9.0676999999999994E-2</v>
      </c>
      <c r="O34" s="308">
        <v>0.447436</v>
      </c>
      <c r="P34" s="308">
        <v>0.44786827841945298</v>
      </c>
      <c r="Q34" s="308">
        <v>0.47892016861661002</v>
      </c>
      <c r="R34" s="308">
        <v>0.45628400000000002</v>
      </c>
      <c r="S34" s="308">
        <v>0.28926893923517399</v>
      </c>
      <c r="T34" s="308">
        <v>0.65398356524316104</v>
      </c>
      <c r="U34" s="308">
        <v>1.23526620653057</v>
      </c>
      <c r="V34" s="308">
        <v>0.66938448099665204</v>
      </c>
      <c r="W34" s="308">
        <v>0.49880099999999999</v>
      </c>
      <c r="X34" s="308">
        <v>14.7736947467</v>
      </c>
      <c r="Y34" s="308">
        <v>0.30537495882044902</v>
      </c>
      <c r="AA34" s="74"/>
      <c r="AB34" s="74"/>
    </row>
    <row r="35" spans="1:28" ht="18" customHeight="1">
      <c r="A35" s="247" t="s">
        <v>10</v>
      </c>
      <c r="B35" s="308">
        <v>0</v>
      </c>
      <c r="C35" s="308">
        <v>1.3413704138600104</v>
      </c>
      <c r="D35" s="308">
        <v>6.5097817441219126E-4</v>
      </c>
      <c r="E35" s="308">
        <v>6.815968841285297E-3</v>
      </c>
      <c r="F35" s="308">
        <v>0.16960148285449489</v>
      </c>
      <c r="G35" s="308">
        <v>3.2200357781753133E-2</v>
      </c>
      <c r="H35" s="308">
        <v>2.5060630557801132E-2</v>
      </c>
      <c r="I35" s="308">
        <v>1.7045454545454544E-2</v>
      </c>
      <c r="J35" s="308">
        <v>1.0076142131979695</v>
      </c>
      <c r="K35" s="308">
        <v>0.28494333016084455</v>
      </c>
      <c r="L35" s="308">
        <v>3.1767057359829667</v>
      </c>
      <c r="M35" s="308">
        <v>0.85367099999999996</v>
      </c>
      <c r="N35" s="308">
        <v>0.91986000000000001</v>
      </c>
      <c r="O35" s="308">
        <v>0.98857200000000001</v>
      </c>
      <c r="P35" s="308">
        <v>3.0915927999999999</v>
      </c>
      <c r="Q35" s="308">
        <v>1.4465045881214</v>
      </c>
      <c r="R35" s="308">
        <v>5.5889509999999998</v>
      </c>
      <c r="S35" s="308">
        <v>8.9387328936321193</v>
      </c>
      <c r="T35" s="308">
        <v>11.9834970278042</v>
      </c>
      <c r="U35" s="308">
        <v>8.2847234630465891</v>
      </c>
      <c r="V35" s="308">
        <v>2.5256428241481199</v>
      </c>
      <c r="W35" s="308">
        <v>7.6260870000000001</v>
      </c>
      <c r="X35" s="308">
        <v>26.034433275100035</v>
      </c>
      <c r="Y35" s="308">
        <v>4.4392619142683802</v>
      </c>
      <c r="AA35" s="74"/>
      <c r="AB35" s="74"/>
    </row>
    <row r="36" spans="1:28" ht="18" customHeight="1">
      <c r="A36" s="247" t="s">
        <v>9</v>
      </c>
      <c r="B36" s="308">
        <v>1.8770312554522606</v>
      </c>
      <c r="C36" s="308">
        <v>2.0562180017616294</v>
      </c>
      <c r="D36" s="308">
        <v>1.4167832802290685</v>
      </c>
      <c r="E36" s="308">
        <v>1.4177215189873418</v>
      </c>
      <c r="F36" s="308">
        <v>2.8637627432808155</v>
      </c>
      <c r="G36" s="308">
        <v>3.8255813953488373</v>
      </c>
      <c r="H36" s="308">
        <v>3.7073565076798705</v>
      </c>
      <c r="I36" s="308">
        <v>6.5211038961038961</v>
      </c>
      <c r="J36" s="308">
        <v>6.6751269035532994</v>
      </c>
      <c r="K36" s="308">
        <v>10.519995276643144</v>
      </c>
      <c r="L36" s="308">
        <v>11.978006036905608</v>
      </c>
      <c r="M36" s="308">
        <v>18.710008999999999</v>
      </c>
      <c r="N36" s="308">
        <v>12.563922</v>
      </c>
      <c r="O36" s="308">
        <v>11.007814</v>
      </c>
      <c r="P36" s="308">
        <v>12.0823855337386</v>
      </c>
      <c r="Q36" s="308">
        <v>12.7106436005371</v>
      </c>
      <c r="R36" s="308">
        <v>26.408615000000001</v>
      </c>
      <c r="S36" s="308">
        <v>16.585491179408901</v>
      </c>
      <c r="T36" s="308">
        <v>17.2334331964868</v>
      </c>
      <c r="U36" s="308">
        <v>23.952933021221</v>
      </c>
      <c r="V36" s="308">
        <v>22.435234673188098</v>
      </c>
      <c r="W36" s="308">
        <v>22.467479000000001</v>
      </c>
      <c r="X36" s="308">
        <v>13.469992092500002</v>
      </c>
      <c r="Y36" s="308">
        <v>25.0335424755311</v>
      </c>
      <c r="AA36" s="74"/>
      <c r="AB36" s="74"/>
    </row>
    <row r="37" spans="1:28" ht="18" customHeight="1">
      <c r="A37" s="247" t="s">
        <v>8</v>
      </c>
      <c r="B37" s="308">
        <v>3.1776814964358602</v>
      </c>
      <c r="C37" s="308">
        <v>0</v>
      </c>
      <c r="D37" s="308">
        <v>1.6965721496433943</v>
      </c>
      <c r="E37" s="308">
        <v>1.7828627069133398</v>
      </c>
      <c r="F37" s="308">
        <v>4.1028730305838739</v>
      </c>
      <c r="G37" s="308">
        <v>4.6860465116279073</v>
      </c>
      <c r="H37" s="308">
        <v>3.0776071139854486</v>
      </c>
      <c r="I37" s="308">
        <v>2.635551948051948</v>
      </c>
      <c r="J37" s="308">
        <v>1.2165820642978002</v>
      </c>
      <c r="K37" s="308">
        <v>3.799282658231411</v>
      </c>
      <c r="L37" s="308">
        <v>8.1435558580553593</v>
      </c>
      <c r="M37" s="308">
        <v>7.9108850000000004</v>
      </c>
      <c r="N37" s="308">
        <v>18.162050000000001</v>
      </c>
      <c r="O37" s="308">
        <v>16.564630000000001</v>
      </c>
      <c r="P37" s="308">
        <v>12.7886103118541</v>
      </c>
      <c r="Q37" s="308">
        <v>23.2233346188025</v>
      </c>
      <c r="R37" s="308">
        <v>15.132210000000001</v>
      </c>
      <c r="S37" s="308">
        <v>16.1200073011439</v>
      </c>
      <c r="T37" s="308">
        <v>6.8384868729645101</v>
      </c>
      <c r="U37" s="308">
        <v>8.3871069747440608</v>
      </c>
      <c r="V37" s="308">
        <v>5.5538871198082296</v>
      </c>
      <c r="W37" s="308">
        <v>20.319787000000002</v>
      </c>
      <c r="X37" s="308">
        <v>22.626211722699995</v>
      </c>
      <c r="Y37" s="308">
        <v>25.079956932044301</v>
      </c>
      <c r="AA37" s="74"/>
      <c r="AB37" s="74"/>
    </row>
    <row r="38" spans="1:28" ht="18" customHeight="1">
      <c r="A38" s="247" t="s">
        <v>6</v>
      </c>
      <c r="B38" s="308">
        <v>0.12851360824991809</v>
      </c>
      <c r="C38" s="308">
        <v>0.42945260528343265</v>
      </c>
      <c r="D38" s="308">
        <v>3.0555288061472227E-2</v>
      </c>
      <c r="E38" s="308">
        <v>0.94255111976630968</v>
      </c>
      <c r="F38" s="308">
        <v>1.5708989805375349</v>
      </c>
      <c r="G38" s="308">
        <v>2.0107334525939176</v>
      </c>
      <c r="H38" s="308">
        <v>17.160873080032335</v>
      </c>
      <c r="I38" s="308">
        <v>17.036525974025974</v>
      </c>
      <c r="J38" s="308">
        <v>18.200507614213198</v>
      </c>
      <c r="K38" s="308">
        <v>8.9175278783251191</v>
      </c>
      <c r="L38" s="308">
        <v>18.8998946941093</v>
      </c>
      <c r="M38" s="308">
        <v>30.432303000000001</v>
      </c>
      <c r="N38" s="308">
        <v>11.200017000000001</v>
      </c>
      <c r="O38" s="308">
        <v>73.918490000000006</v>
      </c>
      <c r="P38" s="308">
        <v>18.439332858966601</v>
      </c>
      <c r="Q38" s="308">
        <v>31.106930183942001</v>
      </c>
      <c r="R38" s="308">
        <v>10.927237999999999</v>
      </c>
      <c r="S38" s="308">
        <v>7.7927575799723696</v>
      </c>
      <c r="T38" s="308">
        <v>21.5893780463316</v>
      </c>
      <c r="U38" s="308">
        <v>8.3634484989868003</v>
      </c>
      <c r="V38" s="308">
        <v>2.38554038687785</v>
      </c>
      <c r="W38" s="308">
        <v>4.5924719999999999</v>
      </c>
      <c r="X38" s="308">
        <v>6.6470939486999985</v>
      </c>
      <c r="Y38" s="308">
        <v>3.40244093829731</v>
      </c>
      <c r="AA38" s="74"/>
      <c r="AB38" s="74"/>
    </row>
    <row r="39" spans="1:28" ht="18" customHeight="1">
      <c r="A39" s="247" t="s">
        <v>17</v>
      </c>
      <c r="B39" s="308">
        <v>0.2005504762800788</v>
      </c>
      <c r="C39" s="308">
        <v>0.1911457644562371</v>
      </c>
      <c r="D39" s="308">
        <v>0.61273708153556072</v>
      </c>
      <c r="E39" s="308">
        <v>0.78578383641674776</v>
      </c>
      <c r="F39" s="308">
        <v>0.20759962928637626</v>
      </c>
      <c r="G39" s="308">
        <v>0.59570661896243293</v>
      </c>
      <c r="H39" s="308">
        <v>0.59498787388843977</v>
      </c>
      <c r="I39" s="308">
        <v>1.4358766233766234</v>
      </c>
      <c r="J39" s="308">
        <v>1.1404399323181049</v>
      </c>
      <c r="K39" s="308">
        <v>0.59942684342642516</v>
      </c>
      <c r="L39" s="308">
        <v>1.2921157636621718</v>
      </c>
      <c r="M39" s="308">
        <v>1.1144860000000001</v>
      </c>
      <c r="N39" s="308">
        <v>46.057526000000003</v>
      </c>
      <c r="O39" s="308">
        <v>21.481555</v>
      </c>
      <c r="P39" s="308">
        <v>3.2787519689969602</v>
      </c>
      <c r="Q39" s="308">
        <v>4.5454256246994804</v>
      </c>
      <c r="R39" s="308">
        <v>6.0482670000000001</v>
      </c>
      <c r="S39" s="308">
        <v>5.9447982815721003</v>
      </c>
      <c r="T39" s="308">
        <v>7.0691126013671601</v>
      </c>
      <c r="U39" s="308">
        <v>6.4865369031881803</v>
      </c>
      <c r="V39" s="308">
        <v>4.5884048737940901</v>
      </c>
      <c r="W39" s="308">
        <v>5.6212678183999998</v>
      </c>
      <c r="X39" s="308">
        <v>4.7060360599999997E-2</v>
      </c>
      <c r="Y39" s="308">
        <v>6.9041276855687901</v>
      </c>
      <c r="AA39" s="74"/>
      <c r="AB39" s="74"/>
    </row>
    <row r="40" spans="1:28" ht="18" customHeight="1">
      <c r="A40" s="247" t="s">
        <v>4</v>
      </c>
      <c r="B40" s="308">
        <v>7.3179254684416235E-3</v>
      </c>
      <c r="C40" s="308">
        <v>9.1276641227052546E-3</v>
      </c>
      <c r="D40" s="308">
        <v>9.8034213170407379E-4</v>
      </c>
      <c r="E40" s="308">
        <v>0.2765335929892892</v>
      </c>
      <c r="F40" s="308">
        <v>3.9851714550509731E-2</v>
      </c>
      <c r="G40" s="308">
        <v>1.0885509838998211</v>
      </c>
      <c r="H40" s="308">
        <v>3.7526273241713826</v>
      </c>
      <c r="I40" s="308">
        <v>17.747564935064936</v>
      </c>
      <c r="J40" s="308">
        <v>2.1539763113367174</v>
      </c>
      <c r="K40" s="308">
        <v>6.4743800543806049</v>
      </c>
      <c r="L40" s="308">
        <v>6.2271977629524491</v>
      </c>
      <c r="M40" s="308">
        <v>1.7149999999999999E-3</v>
      </c>
      <c r="N40" s="308">
        <v>1.8000000000000001E-4</v>
      </c>
      <c r="O40" s="308">
        <v>1.4966E-2</v>
      </c>
      <c r="P40" s="308">
        <v>3.8200184194528898E-2</v>
      </c>
      <c r="Q40" s="308">
        <v>5.0002009258614102E-2</v>
      </c>
      <c r="R40" s="308">
        <v>6.3259999999999997E-2</v>
      </c>
      <c r="S40" s="308">
        <v>2.3782282447329499</v>
      </c>
      <c r="T40" s="308">
        <v>1.8764791368084599</v>
      </c>
      <c r="U40" s="308">
        <v>4.4840108968030097E-2</v>
      </c>
      <c r="V40" s="308">
        <v>6.2399739016963905E-4</v>
      </c>
      <c r="W40" s="308">
        <v>1.8190000000000001E-3</v>
      </c>
      <c r="X40" s="308">
        <v>322.98295789950021</v>
      </c>
      <c r="Y40" s="308">
        <v>1.5802379698834801</v>
      </c>
      <c r="AA40" s="74"/>
      <c r="AB40" s="74"/>
    </row>
    <row r="41" spans="1:28" ht="18" customHeight="1">
      <c r="A41" s="247" t="s">
        <v>3</v>
      </c>
      <c r="B41" s="308">
        <v>172.23149553383843</v>
      </c>
      <c r="C41" s="308">
        <v>202.64080323968963</v>
      </c>
      <c r="D41" s="308">
        <v>184.86753215861748</v>
      </c>
      <c r="E41" s="308">
        <v>310.2259006815969</v>
      </c>
      <c r="F41" s="308">
        <v>339.83595922150141</v>
      </c>
      <c r="G41" s="308">
        <v>403.88193202146692</v>
      </c>
      <c r="H41" s="308">
        <v>579.4810024252223</v>
      </c>
      <c r="I41" s="308">
        <v>666.09415584415581</v>
      </c>
      <c r="J41" s="308">
        <v>829.85617597292719</v>
      </c>
      <c r="K41" s="308">
        <v>667.81978251064868</v>
      </c>
      <c r="L41" s="308">
        <v>758.39602870617466</v>
      </c>
      <c r="M41" s="308">
        <v>988.15108699999996</v>
      </c>
      <c r="N41" s="308">
        <v>934.86339699999996</v>
      </c>
      <c r="O41" s="308">
        <v>729.67209800000001</v>
      </c>
      <c r="P41" s="308">
        <v>606.22801195927104</v>
      </c>
      <c r="Q41" s="308">
        <v>480.49127860702799</v>
      </c>
      <c r="R41" s="308">
        <v>476.772963</v>
      </c>
      <c r="S41" s="308">
        <v>1059.8741413115099</v>
      </c>
      <c r="T41" s="308">
        <v>449.03153579557102</v>
      </c>
      <c r="U41" s="308">
        <v>498.24059795315401</v>
      </c>
      <c r="V41" s="308">
        <v>420.130077609301</v>
      </c>
      <c r="W41" s="308">
        <v>432.13276231499998</v>
      </c>
      <c r="X41" s="308">
        <v>43.746936949699979</v>
      </c>
      <c r="Y41" s="308">
        <v>555.50809119256303</v>
      </c>
      <c r="AA41" s="74"/>
      <c r="AB41" s="74"/>
    </row>
    <row r="42" spans="1:28" ht="18" customHeight="1">
      <c r="A42" s="247" t="s">
        <v>1</v>
      </c>
      <c r="B42" s="308">
        <v>2.3822204550322654</v>
      </c>
      <c r="C42" s="308">
        <v>1.7938417639426854</v>
      </c>
      <c r="D42" s="308">
        <v>4.2314763172168588</v>
      </c>
      <c r="E42" s="308">
        <v>2.0253164556962027</v>
      </c>
      <c r="F42" s="308">
        <v>6.2066728452270619</v>
      </c>
      <c r="G42" s="308">
        <v>4.5384615384615383</v>
      </c>
      <c r="H42" s="308">
        <v>11.628132578819725</v>
      </c>
      <c r="I42" s="308">
        <v>18.980519480519479</v>
      </c>
      <c r="J42" s="308">
        <v>27.784263959390863</v>
      </c>
      <c r="K42" s="308">
        <v>23.111466228828402</v>
      </c>
      <c r="L42" s="308">
        <v>30.294016755145496</v>
      </c>
      <c r="M42" s="308">
        <v>68.511267000000004</v>
      </c>
      <c r="N42" s="308">
        <v>40.228088</v>
      </c>
      <c r="O42" s="308">
        <v>51.102494999999998</v>
      </c>
      <c r="P42" s="308">
        <v>63.659372535562298</v>
      </c>
      <c r="Q42" s="308">
        <v>30.473380043227301</v>
      </c>
      <c r="R42" s="308">
        <v>33.346248000000003</v>
      </c>
      <c r="S42" s="308">
        <v>42.035236201479599</v>
      </c>
      <c r="T42" s="308">
        <v>47.790506842859699</v>
      </c>
      <c r="U42" s="308">
        <v>47.290523353479301</v>
      </c>
      <c r="V42" s="308">
        <v>51.154535060046399</v>
      </c>
      <c r="W42" s="308">
        <v>70.461903683200006</v>
      </c>
      <c r="X42" s="308">
        <v>90.97993355029999</v>
      </c>
      <c r="Y42" s="308">
        <v>113.05937874952799</v>
      </c>
      <c r="AA42" s="74"/>
      <c r="AB42" s="74"/>
    </row>
    <row r="43" spans="1:28" ht="18" customHeight="1">
      <c r="A43" s="247" t="s">
        <v>23</v>
      </c>
      <c r="B43" s="308">
        <v>4.4741504848963931</v>
      </c>
      <c r="C43" s="308">
        <v>3.0015713872412042</v>
      </c>
      <c r="D43" s="308">
        <v>1.9358046913048315</v>
      </c>
      <c r="E43" s="308">
        <v>1.1898734177215189</v>
      </c>
      <c r="F43" s="308">
        <v>1.483781278962002</v>
      </c>
      <c r="G43" s="308">
        <v>1.977638640429338</v>
      </c>
      <c r="H43" s="308">
        <v>1.3023443815683104</v>
      </c>
      <c r="I43" s="308">
        <v>1.8579545454545454</v>
      </c>
      <c r="J43" s="308">
        <v>1.478849407783418</v>
      </c>
      <c r="K43" s="308">
        <v>0.62726009181007547</v>
      </c>
      <c r="L43" s="308">
        <v>1.0975304378992194</v>
      </c>
      <c r="M43" s="308">
        <v>6.7019630000000001</v>
      </c>
      <c r="N43" s="308">
        <v>2.9293429999999998</v>
      </c>
      <c r="O43" s="308">
        <v>3.7156169999999999</v>
      </c>
      <c r="P43" s="308">
        <v>4.8001971756838904</v>
      </c>
      <c r="Q43" s="308">
        <v>5.3710071263579398</v>
      </c>
      <c r="R43" s="308">
        <v>2.0747589999999998</v>
      </c>
      <c r="S43" s="308">
        <v>0.78437406282111799</v>
      </c>
      <c r="T43" s="308">
        <v>1.1452793332250399</v>
      </c>
      <c r="U43" s="308">
        <v>0.98085522983238005</v>
      </c>
      <c r="V43" s="308">
        <v>4.6614914251689799</v>
      </c>
      <c r="W43" s="308">
        <v>9.9063040000000004</v>
      </c>
      <c r="X43" s="308">
        <v>8.0990508935999994</v>
      </c>
      <c r="Y43" s="308">
        <v>9.7977169124924703</v>
      </c>
      <c r="AA43" s="74"/>
      <c r="AB43" s="74"/>
    </row>
    <row r="45" spans="1:28" ht="18" customHeight="1">
      <c r="A45" s="17" t="s">
        <v>2945</v>
      </c>
    </row>
    <row r="46" spans="1:28" ht="18" customHeight="1">
      <c r="N46" s="311"/>
      <c r="O46" s="311"/>
      <c r="P46" s="311"/>
      <c r="Q46" s="311"/>
      <c r="R46" s="311"/>
      <c r="S46" s="311"/>
      <c r="T46" s="311"/>
      <c r="U46" s="311"/>
    </row>
    <row r="47" spans="1:28" ht="18" customHeight="1">
      <c r="A47" s="242" t="s">
        <v>2812</v>
      </c>
    </row>
  </sheetData>
  <hyperlinks>
    <hyperlink ref="AA3" location="Content!A1" display="Back to content page" xr:uid="{00000000-0004-0000-2000-000000000000}"/>
  </hyperlinks>
  <pageMargins left="0.7" right="0.7" top="0.75" bottom="0.75" header="0.3" footer="0.3"/>
  <pageSetup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AB45"/>
  <sheetViews>
    <sheetView topLeftCell="A43" zoomScale="89" zoomScaleNormal="89" workbookViewId="0">
      <selection activeCell="A49" sqref="A49:XFD56"/>
    </sheetView>
  </sheetViews>
  <sheetFormatPr defaultColWidth="9.21875" defaultRowHeight="18" customHeight="1"/>
  <cols>
    <col min="1" max="1" width="36.5546875" style="17" customWidth="1"/>
    <col min="2" max="25" width="11.77734375" style="17" customWidth="1"/>
    <col min="26" max="26" width="10.77734375" style="17" customWidth="1"/>
    <col min="27" max="27" width="15.21875" style="17" customWidth="1"/>
    <col min="28" max="16384" width="9.21875" style="17"/>
  </cols>
  <sheetData>
    <row r="1" spans="1:28" ht="18" customHeight="1">
      <c r="A1" s="44" t="s">
        <v>2929</v>
      </c>
      <c r="B1" s="43"/>
      <c r="C1" s="43"/>
      <c r="D1" s="43"/>
      <c r="E1" s="43"/>
      <c r="F1" s="43"/>
      <c r="G1" s="43"/>
      <c r="H1" s="43"/>
      <c r="I1" s="43"/>
      <c r="J1" s="43"/>
      <c r="K1" s="43"/>
      <c r="L1" s="43"/>
      <c r="M1" s="43"/>
      <c r="N1" s="43"/>
    </row>
    <row r="2" spans="1:28" ht="18" customHeight="1">
      <c r="A2" s="44"/>
      <c r="B2" s="43"/>
      <c r="C2" s="43"/>
      <c r="D2" s="43"/>
      <c r="E2" s="43"/>
      <c r="F2" s="43"/>
      <c r="G2" s="43"/>
      <c r="H2" s="43"/>
      <c r="I2" s="43"/>
      <c r="J2" s="43"/>
      <c r="K2" s="43"/>
      <c r="L2" s="43"/>
      <c r="M2" s="43"/>
      <c r="N2" s="43"/>
    </row>
    <row r="3" spans="1:28" ht="18" customHeight="1">
      <c r="A3" s="373"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row>
    <row r="4" spans="1:28" ht="18" customHeight="1">
      <c r="A4" s="245" t="s">
        <v>423</v>
      </c>
      <c r="B4" s="281">
        <v>869.48541599999999</v>
      </c>
      <c r="C4" s="281">
        <v>978.78827699999999</v>
      </c>
      <c r="D4" s="281">
        <v>944.49067700000001</v>
      </c>
      <c r="E4" s="281">
        <v>979.30585499999995</v>
      </c>
      <c r="F4" s="281">
        <v>1582.2363869999999</v>
      </c>
      <c r="G4" s="281">
        <v>2176.3197220000002</v>
      </c>
      <c r="H4" s="281">
        <v>3681.5876870000002</v>
      </c>
      <c r="I4" s="281">
        <v>4617.4543249999997</v>
      </c>
      <c r="J4" s="281">
        <v>4902.6044250000004</v>
      </c>
      <c r="K4" s="281">
        <v>3879.7323099999999</v>
      </c>
      <c r="L4" s="281">
        <v>6530.3185309999999</v>
      </c>
      <c r="M4" s="281">
        <v>8783.2194981900011</v>
      </c>
      <c r="N4" s="281">
        <v>9639.9456682500004</v>
      </c>
      <c r="O4" s="281">
        <v>10606.85147707</v>
      </c>
      <c r="P4" s="281">
        <v>9686.6035892199998</v>
      </c>
      <c r="Q4" s="281">
        <v>6606.51265212</v>
      </c>
      <c r="R4" s="281">
        <v>6372.4590381400003</v>
      </c>
      <c r="S4" s="281">
        <v>7999.9895295799997</v>
      </c>
      <c r="T4" s="281">
        <v>9034.3261631429996</v>
      </c>
      <c r="U4" s="281">
        <v>7047.1527225970003</v>
      </c>
      <c r="V4" s="281">
        <v>7821.3405740380003</v>
      </c>
      <c r="W4" s="281">
        <v>11141.135122128</v>
      </c>
      <c r="X4" s="281">
        <v>11645.919526508</v>
      </c>
      <c r="Y4" s="281">
        <v>10447.545121726</v>
      </c>
      <c r="AB4" s="74" t="s">
        <v>2944</v>
      </c>
    </row>
    <row r="5" spans="1:28" ht="18" customHeight="1">
      <c r="A5" s="245" t="s">
        <v>424</v>
      </c>
      <c r="B5" s="281">
        <v>871.38649199999998</v>
      </c>
      <c r="C5" s="281">
        <v>1079.9557689999999</v>
      </c>
      <c r="D5" s="281">
        <v>1108.8274120000001</v>
      </c>
      <c r="E5" s="281">
        <v>1586.289565</v>
      </c>
      <c r="F5" s="281">
        <v>2169.579287</v>
      </c>
      <c r="G5" s="281">
        <v>2578.4391500000002</v>
      </c>
      <c r="H5" s="281">
        <v>3020.9063590000001</v>
      </c>
      <c r="I5" s="281">
        <v>3997.092776</v>
      </c>
      <c r="J5" s="281">
        <v>5042.0187660000001</v>
      </c>
      <c r="K5" s="281">
        <v>3819.455665</v>
      </c>
      <c r="L5" s="281">
        <v>5309.5652870000004</v>
      </c>
      <c r="M5" s="281">
        <v>7263.248587</v>
      </c>
      <c r="N5" s="281">
        <v>8782.8275051839992</v>
      </c>
      <c r="O5" s="281">
        <v>10572.652155005957</v>
      </c>
      <c r="P5" s="281">
        <v>9794.7764899199992</v>
      </c>
      <c r="Q5" s="281">
        <v>7935.2964011389995</v>
      </c>
      <c r="R5" s="281">
        <v>7289.8053472299998</v>
      </c>
      <c r="S5" s="281">
        <v>7988.00901024</v>
      </c>
      <c r="T5" s="281">
        <v>9466.3795239299998</v>
      </c>
      <c r="U5" s="281">
        <v>7180.8179577580004</v>
      </c>
      <c r="V5" s="281">
        <v>5323.5393309999999</v>
      </c>
      <c r="W5" s="281">
        <v>7096.5680114350007</v>
      </c>
      <c r="X5" s="281">
        <v>9038.3837766289998</v>
      </c>
      <c r="Y5" s="281">
        <v>10208.478667093999</v>
      </c>
      <c r="AB5" s="74" t="s">
        <v>2944</v>
      </c>
    </row>
    <row r="6" spans="1:28" ht="18" customHeight="1">
      <c r="A6" s="245" t="s">
        <v>425</v>
      </c>
      <c r="B6" s="281">
        <v>253.02458300000001</v>
      </c>
      <c r="C6" s="281">
        <v>286.615275</v>
      </c>
      <c r="D6" s="281">
        <v>348.394383</v>
      </c>
      <c r="E6" s="281">
        <v>430.30043400000005</v>
      </c>
      <c r="F6" s="281">
        <v>777.16034100000002</v>
      </c>
      <c r="G6" s="281">
        <v>509.58853300000004</v>
      </c>
      <c r="H6" s="281">
        <v>684.36828100000002</v>
      </c>
      <c r="I6" s="281">
        <v>1052.508415</v>
      </c>
      <c r="J6" s="281">
        <v>924.38149499999986</v>
      </c>
      <c r="K6" s="281">
        <v>838.65910000000008</v>
      </c>
      <c r="L6" s="281">
        <v>1205.2030530000002</v>
      </c>
      <c r="M6" s="281">
        <v>1836.2795081199999</v>
      </c>
      <c r="N6" s="281">
        <v>2865.5129273700004</v>
      </c>
      <c r="O6" s="281">
        <v>3126.07024619</v>
      </c>
      <c r="P6" s="281">
        <v>2080.0682037900001</v>
      </c>
      <c r="Q6" s="281">
        <v>1556.0700863900001</v>
      </c>
      <c r="R6" s="281">
        <v>1316.59972014</v>
      </c>
      <c r="S6" s="281">
        <v>1336.7522377999999</v>
      </c>
      <c r="T6" s="281">
        <v>1692.058775236</v>
      </c>
      <c r="U6" s="281">
        <v>1579.1863421760002</v>
      </c>
      <c r="V6" s="281">
        <v>1557.3116773740001</v>
      </c>
      <c r="W6" s="281">
        <v>2018.7428468549999</v>
      </c>
      <c r="X6" s="281">
        <v>2703.392382606</v>
      </c>
      <c r="Y6" s="281">
        <v>2941.9438460339998</v>
      </c>
      <c r="AB6" s="74" t="s">
        <v>2944</v>
      </c>
    </row>
    <row r="7" spans="1:28" ht="18" customHeight="1">
      <c r="A7" s="245" t="s">
        <v>426</v>
      </c>
      <c r="B7" s="281">
        <v>597.73573400000009</v>
      </c>
      <c r="C7" s="281">
        <v>731.98145999999997</v>
      </c>
      <c r="D7" s="281">
        <v>739.51802199999997</v>
      </c>
      <c r="E7" s="281">
        <v>1047.5883759999999</v>
      </c>
      <c r="F7" s="281">
        <v>1215.421908</v>
      </c>
      <c r="G7" s="281">
        <v>1478.0016740000001</v>
      </c>
      <c r="H7" s="281">
        <v>1742.8724089999998</v>
      </c>
      <c r="I7" s="281">
        <v>2279.927291</v>
      </c>
      <c r="J7" s="281">
        <v>2967.5970790000006</v>
      </c>
      <c r="K7" s="281">
        <v>2213.7017000000001</v>
      </c>
      <c r="L7" s="281">
        <v>3290.8686020000005</v>
      </c>
      <c r="M7" s="281">
        <v>4185.6344170000002</v>
      </c>
      <c r="N7" s="281">
        <v>4595.6214432299994</v>
      </c>
      <c r="O7" s="281">
        <v>5308.4596389470662</v>
      </c>
      <c r="P7" s="281">
        <v>5304.7794548299998</v>
      </c>
      <c r="Q7" s="281">
        <v>3911.5064379800001</v>
      </c>
      <c r="R7" s="281">
        <v>4060.78770717</v>
      </c>
      <c r="S7" s="281">
        <v>4288.0419453899995</v>
      </c>
      <c r="T7" s="281">
        <v>4874.3923627299991</v>
      </c>
      <c r="U7" s="281">
        <v>3168.225897412</v>
      </c>
      <c r="V7" s="281">
        <v>2265.9820089999998</v>
      </c>
      <c r="W7" s="281">
        <v>3060.181255</v>
      </c>
      <c r="X7" s="281">
        <v>4047.5917369610002</v>
      </c>
      <c r="Y7" s="281">
        <v>3730.9115245029998</v>
      </c>
      <c r="AB7" s="74" t="s">
        <v>2944</v>
      </c>
    </row>
    <row r="8" spans="1:28" ht="18" customHeight="1">
      <c r="A8" s="245" t="s">
        <v>427</v>
      </c>
      <c r="B8" s="281">
        <v>616.46083299999998</v>
      </c>
      <c r="C8" s="281">
        <v>692.173002</v>
      </c>
      <c r="D8" s="281">
        <v>596.12281000000007</v>
      </c>
      <c r="E8" s="281">
        <v>549.00542099999996</v>
      </c>
      <c r="F8" s="281">
        <v>810.51056800000015</v>
      </c>
      <c r="G8" s="281">
        <v>1666.7439799999997</v>
      </c>
      <c r="H8" s="281">
        <v>2997.2582849999999</v>
      </c>
      <c r="I8" s="281">
        <v>3564.9790299999995</v>
      </c>
      <c r="J8" s="281">
        <v>4080.2367200000003</v>
      </c>
      <c r="K8" s="281">
        <v>3369.2309340000002</v>
      </c>
      <c r="L8" s="281">
        <v>5885.4491150000003</v>
      </c>
      <c r="M8" s="281">
        <v>6968.3857729129995</v>
      </c>
      <c r="N8" s="281">
        <v>6774.1014134800016</v>
      </c>
      <c r="O8" s="281">
        <f t="shared" ref="O8:Y9" si="0">O4-O6</f>
        <v>7480.7812308800003</v>
      </c>
      <c r="P8" s="281">
        <f t="shared" si="0"/>
        <v>7606.5353854299992</v>
      </c>
      <c r="Q8" s="281">
        <f t="shared" si="0"/>
        <v>5050.4425657299998</v>
      </c>
      <c r="R8" s="281">
        <f t="shared" si="0"/>
        <v>5055.8593180000007</v>
      </c>
      <c r="S8" s="281">
        <f t="shared" si="0"/>
        <v>6663.2372917800003</v>
      </c>
      <c r="T8" s="281">
        <f t="shared" si="0"/>
        <v>7342.2673879069998</v>
      </c>
      <c r="U8" s="281">
        <f t="shared" si="0"/>
        <v>5467.9663804210004</v>
      </c>
      <c r="V8" s="281">
        <f t="shared" si="0"/>
        <v>6264.0288966640001</v>
      </c>
      <c r="W8" s="281">
        <f t="shared" si="0"/>
        <v>9122.3922752729995</v>
      </c>
      <c r="X8" s="281">
        <f t="shared" si="0"/>
        <v>8942.5271439019998</v>
      </c>
      <c r="Y8" s="281">
        <f t="shared" si="0"/>
        <v>7505.6012756919999</v>
      </c>
      <c r="AB8" s="74" t="s">
        <v>2944</v>
      </c>
    </row>
    <row r="9" spans="1:28" ht="18" customHeight="1">
      <c r="A9" s="245" t="s">
        <v>428</v>
      </c>
      <c r="B9" s="281">
        <v>273.65075799999988</v>
      </c>
      <c r="C9" s="281">
        <v>347.97430899999995</v>
      </c>
      <c r="D9" s="281">
        <v>366.21956699999998</v>
      </c>
      <c r="E9" s="281">
        <v>533.41430999999989</v>
      </c>
      <c r="F9" s="281">
        <v>954.85315800000035</v>
      </c>
      <c r="G9" s="281">
        <v>1098.3740339999999</v>
      </c>
      <c r="H9" s="281">
        <v>1276.1373180000001</v>
      </c>
      <c r="I9" s="281">
        <v>1720.4165289999996</v>
      </c>
      <c r="J9" s="281">
        <v>2080.2103979999993</v>
      </c>
      <c r="K9" s="281">
        <v>1610.6648500000006</v>
      </c>
      <c r="L9" s="281">
        <v>2024.2014119999999</v>
      </c>
      <c r="M9" s="281">
        <v>3086.8115559999997</v>
      </c>
      <c r="N9" s="281">
        <v>4212.3301669300017</v>
      </c>
      <c r="O9" s="281">
        <f t="shared" si="0"/>
        <v>5264.1925160588908</v>
      </c>
      <c r="P9" s="281">
        <f t="shared" si="0"/>
        <v>4489.9970350899994</v>
      </c>
      <c r="Q9" s="281">
        <f t="shared" si="0"/>
        <v>4023.7899631589994</v>
      </c>
      <c r="R9" s="281">
        <f t="shared" si="0"/>
        <v>3229.0176400599998</v>
      </c>
      <c r="S9" s="281">
        <f t="shared" si="0"/>
        <v>3699.9670648500005</v>
      </c>
      <c r="T9" s="281">
        <f t="shared" si="0"/>
        <v>4591.9871612000006</v>
      </c>
      <c r="U9" s="281">
        <f t="shared" si="0"/>
        <v>4012.5920603460004</v>
      </c>
      <c r="V9" s="281">
        <f t="shared" si="0"/>
        <v>3057.5573220000001</v>
      </c>
      <c r="W9" s="281">
        <f t="shared" si="0"/>
        <v>4036.3867564350007</v>
      </c>
      <c r="X9" s="281">
        <f t="shared" si="0"/>
        <v>4990.7920396680001</v>
      </c>
      <c r="Y9" s="281">
        <f t="shared" si="0"/>
        <v>6477.5671425909995</v>
      </c>
      <c r="AB9" s="74" t="s">
        <v>2944</v>
      </c>
    </row>
    <row r="10" spans="1:28" ht="18" customHeight="1">
      <c r="A10" s="245"/>
      <c r="B10" s="286"/>
      <c r="C10" s="286"/>
      <c r="D10" s="286"/>
      <c r="E10" s="286"/>
      <c r="F10" s="286"/>
      <c r="G10" s="286"/>
      <c r="H10" s="286"/>
      <c r="I10" s="286"/>
      <c r="J10" s="286"/>
      <c r="K10" s="286"/>
      <c r="L10" s="286"/>
      <c r="M10" s="286"/>
      <c r="N10" s="286"/>
      <c r="O10" s="286"/>
      <c r="P10" s="286"/>
      <c r="Q10" s="286"/>
      <c r="R10" s="286"/>
      <c r="S10" s="286"/>
      <c r="T10" s="286"/>
      <c r="U10" s="286"/>
      <c r="V10" s="286"/>
      <c r="W10" s="286"/>
      <c r="X10" s="286"/>
      <c r="Y10" s="286"/>
    </row>
    <row r="11" spans="1:28" ht="18" customHeight="1">
      <c r="A11" s="246" t="s">
        <v>429</v>
      </c>
      <c r="B11" s="537">
        <v>253.02458300000001</v>
      </c>
      <c r="C11" s="537">
        <v>286.615275</v>
      </c>
      <c r="D11" s="537">
        <v>348.394383</v>
      </c>
      <c r="E11" s="537">
        <v>430.30043400000005</v>
      </c>
      <c r="F11" s="537">
        <v>777.16034100000002</v>
      </c>
      <c r="G11" s="537">
        <v>509.58853300000004</v>
      </c>
      <c r="H11" s="537">
        <v>684.36828100000002</v>
      </c>
      <c r="I11" s="537">
        <v>1052.508415</v>
      </c>
      <c r="J11" s="537">
        <v>924.38149499999986</v>
      </c>
      <c r="K11" s="537">
        <v>838.65910000000008</v>
      </c>
      <c r="L11" s="537">
        <v>1205.2030530000002</v>
      </c>
      <c r="M11" s="537">
        <v>1836.2795081199999</v>
      </c>
      <c r="N11" s="537">
        <v>2865.5129273700004</v>
      </c>
      <c r="O11" s="537">
        <v>3126.07024619</v>
      </c>
      <c r="P11" s="537">
        <v>2080.0682037900001</v>
      </c>
      <c r="Q11" s="537">
        <v>1556.0700863900001</v>
      </c>
      <c r="R11" s="537">
        <v>1316.59972014</v>
      </c>
      <c r="S11" s="537">
        <v>1336.7522377999999</v>
      </c>
      <c r="T11" s="537">
        <v>1692.058775236</v>
      </c>
      <c r="U11" s="537">
        <v>1579.1863421760002</v>
      </c>
      <c r="V11" s="537">
        <v>1557.3116773740001</v>
      </c>
      <c r="W11" s="537">
        <v>2018.7428468549999</v>
      </c>
      <c r="X11" s="537">
        <v>2703.392382606</v>
      </c>
      <c r="Y11" s="537">
        <v>2941.9438460339998</v>
      </c>
      <c r="AB11" s="74" t="s">
        <v>2944</v>
      </c>
    </row>
    <row r="12" spans="1:28" ht="18" customHeight="1">
      <c r="A12" s="247" t="s">
        <v>13</v>
      </c>
      <c r="B12" s="286">
        <v>0.359157</v>
      </c>
      <c r="C12" s="286">
        <v>3.2490999999999999E-2</v>
      </c>
      <c r="D12" s="286">
        <v>0.44648300000000002</v>
      </c>
      <c r="E12" s="286">
        <v>1.1032850000000001</v>
      </c>
      <c r="F12" s="286">
        <v>0.46868799999999999</v>
      </c>
      <c r="G12" s="286">
        <v>0.59824500000000003</v>
      </c>
      <c r="H12" s="286">
        <v>0.396202</v>
      </c>
      <c r="I12" s="286">
        <v>0.56944899999999998</v>
      </c>
      <c r="J12" s="286">
        <v>1.3086390000000001</v>
      </c>
      <c r="K12" s="286">
        <v>1.9784330000000001</v>
      </c>
      <c r="L12" s="286">
        <v>3.0370889999999999</v>
      </c>
      <c r="M12" s="286">
        <v>2.5129090000000001</v>
      </c>
      <c r="N12" s="286">
        <v>24.58943936</v>
      </c>
      <c r="O12" s="286">
        <v>6.2281148200000001</v>
      </c>
      <c r="P12" s="286">
        <v>8.0509993200000007</v>
      </c>
      <c r="Q12" s="286">
        <v>3.5603607300000002</v>
      </c>
      <c r="R12" s="286">
        <v>0.76287499999999997</v>
      </c>
      <c r="S12" s="286">
        <v>2.1276600000000001</v>
      </c>
      <c r="T12" s="286">
        <v>4.6316957580000002</v>
      </c>
      <c r="U12" s="286">
        <v>3.1268876469999998</v>
      </c>
      <c r="V12" s="286">
        <v>1.6934871920000001</v>
      </c>
      <c r="W12" s="286">
        <v>2.8996850620000001</v>
      </c>
      <c r="X12" s="286">
        <v>6.8273301880000004</v>
      </c>
      <c r="Y12" s="286">
        <v>14.570846979000001</v>
      </c>
      <c r="AB12" s="74" t="s">
        <v>2944</v>
      </c>
    </row>
    <row r="13" spans="1:28" ht="18" customHeight="1">
      <c r="A13" s="247" t="s">
        <v>12</v>
      </c>
      <c r="B13" s="286">
        <v>3.2239409999999999</v>
      </c>
      <c r="C13" s="286">
        <v>3.7995239999999999</v>
      </c>
      <c r="D13" s="286">
        <v>2.7336070000000001</v>
      </c>
      <c r="E13" s="286">
        <v>3.568282</v>
      </c>
      <c r="F13" s="286">
        <v>3.0045660000000001</v>
      </c>
      <c r="G13" s="286">
        <v>40.373753999999998</v>
      </c>
      <c r="H13" s="286">
        <v>5.9877570000000002</v>
      </c>
      <c r="I13" s="286">
        <v>19.956043000000001</v>
      </c>
      <c r="J13" s="286">
        <v>8.7702779999999994</v>
      </c>
      <c r="K13" s="286">
        <v>10.090362000000001</v>
      </c>
      <c r="L13" s="286">
        <v>16.915189000000002</v>
      </c>
      <c r="M13" s="286">
        <v>29.063471379999999</v>
      </c>
      <c r="N13" s="286">
        <v>63.399079069999999</v>
      </c>
      <c r="O13" s="286">
        <v>26.284114410000001</v>
      </c>
      <c r="P13" s="286">
        <v>43.313636939999995</v>
      </c>
      <c r="Q13" s="286">
        <v>30.38361725</v>
      </c>
      <c r="R13" s="286">
        <v>22.284361690000001</v>
      </c>
      <c r="S13" s="286">
        <v>25.484775129999999</v>
      </c>
      <c r="T13" s="286">
        <v>31.356431381</v>
      </c>
      <c r="U13" s="286">
        <v>31.058950856999999</v>
      </c>
      <c r="V13" s="286">
        <v>23.626456548</v>
      </c>
      <c r="W13" s="286">
        <v>53.989220093999997</v>
      </c>
      <c r="X13" s="286">
        <v>57.024581637999994</v>
      </c>
      <c r="Y13" s="286">
        <v>164.44571299200001</v>
      </c>
      <c r="AB13" s="74" t="s">
        <v>2944</v>
      </c>
    </row>
    <row r="14" spans="1:28" ht="18" customHeight="1">
      <c r="A14" s="247" t="s">
        <v>483</v>
      </c>
      <c r="B14" s="286"/>
      <c r="C14" s="286"/>
      <c r="D14" s="286"/>
      <c r="E14" s="286"/>
      <c r="F14" s="286"/>
      <c r="G14" s="286"/>
      <c r="H14" s="286"/>
      <c r="I14" s="286"/>
      <c r="J14" s="286"/>
      <c r="K14" s="286"/>
      <c r="L14" s="286"/>
      <c r="M14" s="286"/>
      <c r="N14" s="286"/>
      <c r="O14" s="286">
        <v>0</v>
      </c>
      <c r="P14" s="286">
        <v>0</v>
      </c>
      <c r="Q14" s="286">
        <v>0</v>
      </c>
      <c r="R14" s="286">
        <v>0</v>
      </c>
      <c r="S14" s="286">
        <v>0</v>
      </c>
      <c r="T14" s="286">
        <v>0</v>
      </c>
      <c r="U14" s="286">
        <v>0</v>
      </c>
      <c r="V14" s="286">
        <v>0</v>
      </c>
      <c r="W14" s="286">
        <v>0</v>
      </c>
      <c r="X14" s="286"/>
      <c r="Y14" s="286"/>
      <c r="AB14" s="74" t="s">
        <v>2944</v>
      </c>
    </row>
    <row r="15" spans="1:28" ht="18" customHeight="1">
      <c r="A15" s="247" t="s">
        <v>430</v>
      </c>
      <c r="B15" s="286">
        <v>36.962356999999997</v>
      </c>
      <c r="C15" s="286">
        <v>32.425513000000002</v>
      </c>
      <c r="D15" s="286">
        <v>38.972807000000003</v>
      </c>
      <c r="E15" s="286">
        <v>41.566842999999999</v>
      </c>
      <c r="F15" s="286">
        <v>108.31126</v>
      </c>
      <c r="G15" s="286">
        <v>101.60361899999999</v>
      </c>
      <c r="H15" s="286">
        <v>128.43040099999999</v>
      </c>
      <c r="I15" s="286">
        <v>245.94351499999999</v>
      </c>
      <c r="J15" s="286">
        <v>283.042753</v>
      </c>
      <c r="K15" s="286">
        <v>287.20874400000002</v>
      </c>
      <c r="L15" s="286">
        <v>322.52266500000002</v>
      </c>
      <c r="M15" s="286">
        <v>404.16692036000001</v>
      </c>
      <c r="N15" s="286">
        <v>806.07844970000008</v>
      </c>
      <c r="O15" s="286">
        <v>1189.25603998</v>
      </c>
      <c r="P15" s="286">
        <v>802.9283729</v>
      </c>
      <c r="Q15" s="286">
        <v>526.01292934000003</v>
      </c>
      <c r="R15" s="286">
        <v>428.57244949</v>
      </c>
      <c r="S15" s="286">
        <v>544.08534989999998</v>
      </c>
      <c r="T15" s="286">
        <v>863.74309752800002</v>
      </c>
      <c r="U15" s="286">
        <v>911.52827448899995</v>
      </c>
      <c r="V15" s="286">
        <v>976.52362565999999</v>
      </c>
      <c r="W15" s="286">
        <v>1119.9778746099998</v>
      </c>
      <c r="X15" s="286">
        <v>1594.712317234</v>
      </c>
      <c r="Y15" s="286">
        <v>1619.6435584649998</v>
      </c>
      <c r="AB15" s="74" t="s">
        <v>2944</v>
      </c>
    </row>
    <row r="16" spans="1:28" s="40" customFormat="1" ht="18" customHeight="1">
      <c r="A16" s="247" t="s">
        <v>482</v>
      </c>
      <c r="B16" s="286">
        <v>1.8E-5</v>
      </c>
      <c r="C16" s="286">
        <v>0</v>
      </c>
      <c r="D16" s="286">
        <v>9.8489999999999994E-2</v>
      </c>
      <c r="E16" s="286">
        <v>1.0343E-2</v>
      </c>
      <c r="F16" s="286">
        <v>0</v>
      </c>
      <c r="G16" s="286">
        <v>0</v>
      </c>
      <c r="H16" s="286">
        <v>0</v>
      </c>
      <c r="I16" s="286">
        <v>0</v>
      </c>
      <c r="J16" s="286">
        <v>0</v>
      </c>
      <c r="K16" s="286">
        <v>3.4000000000000002E-4</v>
      </c>
      <c r="L16" s="286">
        <v>1.0111E-2</v>
      </c>
      <c r="M16" s="286">
        <v>2.4699999999999999E-4</v>
      </c>
      <c r="N16" s="286">
        <v>1.0349999999999999E-3</v>
      </c>
      <c r="O16" s="286">
        <v>4.4376992499999997</v>
      </c>
      <c r="P16" s="286">
        <v>17.905448829999997</v>
      </c>
      <c r="Q16" s="286">
        <v>8.0426318999999999</v>
      </c>
      <c r="R16" s="286">
        <v>6.96617</v>
      </c>
      <c r="S16" s="286">
        <v>4.1130360000000001</v>
      </c>
      <c r="T16" s="286">
        <v>5.3453678</v>
      </c>
      <c r="U16" s="286">
        <v>0.96159125100000009</v>
      </c>
      <c r="V16" s="286">
        <v>2.123679187</v>
      </c>
      <c r="W16" s="286">
        <v>2.7427562439999997</v>
      </c>
      <c r="X16" s="286">
        <v>3.0765963849999998</v>
      </c>
      <c r="Y16" s="286">
        <v>0.75816951499999996</v>
      </c>
      <c r="AB16" s="74" t="s">
        <v>2944</v>
      </c>
    </row>
    <row r="17" spans="1:28" ht="18" customHeight="1">
      <c r="A17" s="247" t="s">
        <v>11</v>
      </c>
      <c r="B17" s="286">
        <v>0.22103</v>
      </c>
      <c r="C17" s="286">
        <v>0.23497699999999999</v>
      </c>
      <c r="D17" s="286">
        <v>0.59316899999999995</v>
      </c>
      <c r="E17" s="286">
        <v>0.23908199999999999</v>
      </c>
      <c r="F17" s="286">
        <v>0.65217000000000003</v>
      </c>
      <c r="G17" s="286">
        <v>0.88827599999999995</v>
      </c>
      <c r="H17" s="286">
        <v>0.85631800000000002</v>
      </c>
      <c r="I17" s="286">
        <v>3.4197479999999998</v>
      </c>
      <c r="J17" s="286">
        <v>3.181387</v>
      </c>
      <c r="K17" s="286">
        <v>4.5937229999999998</v>
      </c>
      <c r="L17" s="286">
        <v>5.0674340000000004</v>
      </c>
      <c r="M17" s="286">
        <v>1.9054070000000001</v>
      </c>
      <c r="N17" s="286">
        <v>8.222732259999999</v>
      </c>
      <c r="O17" s="286">
        <v>4.5365216200000003</v>
      </c>
      <c r="P17" s="286">
        <v>3.0128663100000002</v>
      </c>
      <c r="Q17" s="286">
        <v>2.2709592999999999</v>
      </c>
      <c r="R17" s="286">
        <v>4.4764200000000001</v>
      </c>
      <c r="S17" s="286">
        <v>1.3823080000000001</v>
      </c>
      <c r="T17" s="286">
        <v>0.62084499999999998</v>
      </c>
      <c r="U17" s="286">
        <v>1.126820546</v>
      </c>
      <c r="V17" s="286">
        <v>2.4001381980000001</v>
      </c>
      <c r="W17" s="286">
        <v>0.71242903199999996</v>
      </c>
      <c r="X17" s="286">
        <v>2.4316200650000002</v>
      </c>
      <c r="Y17" s="286">
        <v>6.9380396580000001</v>
      </c>
      <c r="AB17" s="74" t="s">
        <v>2944</v>
      </c>
    </row>
    <row r="18" spans="1:28" ht="18" customHeight="1">
      <c r="A18" s="247" t="s">
        <v>10</v>
      </c>
      <c r="B18" s="286">
        <v>3.2486000000000001E-2</v>
      </c>
      <c r="C18" s="286">
        <v>1.5245E-2</v>
      </c>
      <c r="D18" s="286">
        <v>0.104878</v>
      </c>
      <c r="E18" s="286">
        <v>0.118967</v>
      </c>
      <c r="F18" s="286">
        <v>2.8811369999999998</v>
      </c>
      <c r="G18" s="286">
        <v>0.68663799999999997</v>
      </c>
      <c r="H18" s="286">
        <v>4.5125650000000004</v>
      </c>
      <c r="I18" s="286">
        <v>0.99472799999999995</v>
      </c>
      <c r="J18" s="286">
        <v>0.84853299999999998</v>
      </c>
      <c r="K18" s="286">
        <v>0.40560200000000002</v>
      </c>
      <c r="L18" s="286">
        <v>0.25298599999999999</v>
      </c>
      <c r="M18" s="286">
        <v>1.2028700000000001</v>
      </c>
      <c r="N18" s="286">
        <v>2.294638</v>
      </c>
      <c r="O18" s="286">
        <v>0</v>
      </c>
      <c r="P18" s="286">
        <v>4.5914550000000005E-2</v>
      </c>
      <c r="Q18" s="286">
        <v>4.182251E-2</v>
      </c>
      <c r="R18" s="286">
        <v>0.21287900000000001</v>
      </c>
      <c r="S18" s="286">
        <v>9.6402000000000002E-2</v>
      </c>
      <c r="T18" s="286">
        <v>0.30509191699999999</v>
      </c>
      <c r="U18" s="286">
        <v>0.25742173600000001</v>
      </c>
      <c r="V18" s="286">
        <v>2.8081807589999999</v>
      </c>
      <c r="W18" s="286">
        <v>0.21789440200000001</v>
      </c>
      <c r="X18" s="286">
        <v>0.90187005900000006</v>
      </c>
      <c r="Y18" s="286">
        <v>1.2291829999999999</v>
      </c>
      <c r="AB18" s="74" t="s">
        <v>2944</v>
      </c>
    </row>
    <row r="19" spans="1:28" ht="18" customHeight="1">
      <c r="A19" s="247" t="s">
        <v>9</v>
      </c>
      <c r="B19" s="286">
        <v>16.200042</v>
      </c>
      <c r="C19" s="286">
        <v>9.7372040000000002</v>
      </c>
      <c r="D19" s="286">
        <v>15.431388999999999</v>
      </c>
      <c r="E19" s="286">
        <v>24.412002000000001</v>
      </c>
      <c r="F19" s="286">
        <v>52.214354999999998</v>
      </c>
      <c r="G19" s="286">
        <v>70.758589999999998</v>
      </c>
      <c r="H19" s="286">
        <v>57.612693999999998</v>
      </c>
      <c r="I19" s="286">
        <v>31.180959000000001</v>
      </c>
      <c r="J19" s="286">
        <v>62.975299999999997</v>
      </c>
      <c r="K19" s="286">
        <v>73.193244000000007</v>
      </c>
      <c r="L19" s="286">
        <v>102.671381</v>
      </c>
      <c r="M19" s="286">
        <v>119.885491</v>
      </c>
      <c r="N19" s="286">
        <v>186.73395744000001</v>
      </c>
      <c r="O19" s="286">
        <v>219.01915471000001</v>
      </c>
      <c r="P19" s="286">
        <v>145.62083175000001</v>
      </c>
      <c r="Q19" s="286">
        <v>107.71021737999999</v>
      </c>
      <c r="R19" s="286">
        <v>122.51781493999999</v>
      </c>
      <c r="S19" s="286">
        <v>99.361314300000004</v>
      </c>
      <c r="T19" s="286">
        <v>84.800513883000008</v>
      </c>
      <c r="U19" s="286">
        <v>103.91258945999999</v>
      </c>
      <c r="V19" s="286">
        <v>104.72090970900001</v>
      </c>
      <c r="W19" s="286">
        <v>122.26328962700001</v>
      </c>
      <c r="X19" s="286">
        <v>120.725619822</v>
      </c>
      <c r="Y19" s="286">
        <v>135.79541546300001</v>
      </c>
      <c r="AB19" s="74" t="s">
        <v>2944</v>
      </c>
    </row>
    <row r="20" spans="1:28" ht="18" customHeight="1">
      <c r="A20" s="247" t="s">
        <v>8</v>
      </c>
      <c r="B20" s="286">
        <v>0.16583899999999999</v>
      </c>
      <c r="C20" s="286">
        <v>3.39E-4</v>
      </c>
      <c r="D20" s="286">
        <v>0</v>
      </c>
      <c r="E20" s="286">
        <v>4.0999999999999999E-4</v>
      </c>
      <c r="F20" s="286">
        <v>5.0000000000000002E-5</v>
      </c>
      <c r="G20" s="286">
        <v>2.9859999999999999E-3</v>
      </c>
      <c r="H20" s="286">
        <v>0</v>
      </c>
      <c r="I20" s="286">
        <v>2.7692000000000001E-2</v>
      </c>
      <c r="J20" s="286">
        <v>2.0389999999999998E-2</v>
      </c>
      <c r="K20" s="286">
        <v>2.7364950000000001</v>
      </c>
      <c r="L20" s="286">
        <v>0.48933399999999999</v>
      </c>
      <c r="M20" s="286">
        <v>0.36062699999999998</v>
      </c>
      <c r="N20" s="286">
        <v>6.3173999999999994E-2</v>
      </c>
      <c r="O20" s="286">
        <v>50.197581979999995</v>
      </c>
      <c r="P20" s="286">
        <v>35.070145959999998</v>
      </c>
      <c r="Q20" s="286">
        <v>9.0312471599999995</v>
      </c>
      <c r="R20" s="286">
        <v>7.7603220000000004</v>
      </c>
      <c r="S20" s="286">
        <v>1.1110040000000001</v>
      </c>
      <c r="T20" s="286">
        <v>2.366987806</v>
      </c>
      <c r="U20" s="286">
        <v>10.364053337</v>
      </c>
      <c r="V20" s="286">
        <v>1.7313682189999999</v>
      </c>
      <c r="W20" s="286">
        <v>24.029883381999998</v>
      </c>
      <c r="X20" s="286">
        <v>25.999087081999999</v>
      </c>
      <c r="Y20" s="286">
        <v>21.099353495000003</v>
      </c>
      <c r="AB20" s="74" t="s">
        <v>2944</v>
      </c>
    </row>
    <row r="21" spans="1:28" ht="18" customHeight="1">
      <c r="A21" s="247" t="s">
        <v>6</v>
      </c>
      <c r="B21" s="286">
        <v>0.35032200000000002</v>
      </c>
      <c r="C21" s="286">
        <v>2.8447110000000002</v>
      </c>
      <c r="D21" s="286">
        <v>6.1587740000000002</v>
      </c>
      <c r="E21" s="286">
        <v>3.866584</v>
      </c>
      <c r="F21" s="286">
        <v>3.735249</v>
      </c>
      <c r="G21" s="286">
        <v>1.3480399999999999</v>
      </c>
      <c r="H21" s="286">
        <v>0.69061399999999995</v>
      </c>
      <c r="I21" s="286">
        <v>3.6541999999999998E-2</v>
      </c>
      <c r="J21" s="286">
        <v>19.744755000000001</v>
      </c>
      <c r="K21" s="286">
        <v>28.568037</v>
      </c>
      <c r="L21" s="286">
        <v>18.446183999999999</v>
      </c>
      <c r="M21" s="286">
        <v>65.531762999999998</v>
      </c>
      <c r="N21" s="286">
        <v>47.866650999999997</v>
      </c>
      <c r="O21" s="286">
        <v>27.547676339999999</v>
      </c>
      <c r="P21" s="286">
        <v>47.215103329999998</v>
      </c>
      <c r="Q21" s="286">
        <v>20.087281780000001</v>
      </c>
      <c r="R21" s="286">
        <v>20.15542129</v>
      </c>
      <c r="S21" s="286">
        <v>17.66658692</v>
      </c>
      <c r="T21" s="286">
        <v>12.587253480000001</v>
      </c>
      <c r="U21" s="286">
        <v>17.906849103999999</v>
      </c>
      <c r="V21" s="286">
        <v>17.933577897999999</v>
      </c>
      <c r="W21" s="286">
        <v>28.214683618000002</v>
      </c>
      <c r="X21" s="286">
        <v>31.497740518000001</v>
      </c>
      <c r="Y21" s="286">
        <v>32.932354662000002</v>
      </c>
      <c r="AB21" s="74" t="s">
        <v>2944</v>
      </c>
    </row>
    <row r="22" spans="1:28" ht="18" customHeight="1">
      <c r="A22" s="247" t="s">
        <v>17</v>
      </c>
      <c r="B22" s="286">
        <v>0.21746599999999999</v>
      </c>
      <c r="C22" s="286">
        <v>1.5667E-2</v>
      </c>
      <c r="D22" s="286">
        <v>0.113855</v>
      </c>
      <c r="E22" s="286">
        <v>1.180949</v>
      </c>
      <c r="F22" s="286">
        <v>1.5759559999999999</v>
      </c>
      <c r="G22" s="286">
        <v>0.75944900000000004</v>
      </c>
      <c r="H22" s="286">
        <v>1.2714240000000001</v>
      </c>
      <c r="I22" s="286">
        <v>1.0754630000000001</v>
      </c>
      <c r="J22" s="286">
        <v>0.76002099999999995</v>
      </c>
      <c r="K22" s="286">
        <v>3.3177569999999998</v>
      </c>
      <c r="L22" s="286">
        <v>5.2003500000000003</v>
      </c>
      <c r="M22" s="286">
        <v>24.335925</v>
      </c>
      <c r="N22" s="286">
        <v>20.287111469999999</v>
      </c>
      <c r="O22" s="286">
        <v>106.45013270999999</v>
      </c>
      <c r="P22" s="286">
        <v>51.467592209999999</v>
      </c>
      <c r="Q22" s="286">
        <v>34.598918820000002</v>
      </c>
      <c r="R22" s="286">
        <v>24.721657269999998</v>
      </c>
      <c r="S22" s="286">
        <v>25.757364829999997</v>
      </c>
      <c r="T22" s="286">
        <v>34.530980369000005</v>
      </c>
      <c r="U22" s="286">
        <v>42.212507334000001</v>
      </c>
      <c r="V22" s="286">
        <v>65.071938939000006</v>
      </c>
      <c r="W22" s="286">
        <v>91.966477257999998</v>
      </c>
      <c r="X22" s="286">
        <v>141.51278902000001</v>
      </c>
      <c r="Y22" s="286">
        <v>137.407813804</v>
      </c>
      <c r="AB22" s="74" t="s">
        <v>2944</v>
      </c>
    </row>
    <row r="23" spans="1:28" ht="18" customHeight="1">
      <c r="A23" s="247" t="s">
        <v>4</v>
      </c>
      <c r="B23" s="286">
        <v>2.102395</v>
      </c>
      <c r="C23" s="286">
        <v>0.84212299999999995</v>
      </c>
      <c r="D23" s="286">
        <v>1.807178</v>
      </c>
      <c r="E23" s="286">
        <v>1.258049</v>
      </c>
      <c r="F23" s="286">
        <v>1.7313780000000001</v>
      </c>
      <c r="G23" s="286">
        <v>8.7006099999999993</v>
      </c>
      <c r="H23" s="286">
        <v>17.642030999999999</v>
      </c>
      <c r="I23" s="286">
        <v>39.415796</v>
      </c>
      <c r="J23" s="286">
        <v>8.1538170000000001</v>
      </c>
      <c r="K23" s="286">
        <v>3.5709569999999999</v>
      </c>
      <c r="L23" s="286">
        <v>18.801780000000001</v>
      </c>
      <c r="M23" s="286">
        <v>46.391334100000002</v>
      </c>
      <c r="N23" s="286">
        <v>152.57625062</v>
      </c>
      <c r="O23" s="286">
        <v>0</v>
      </c>
      <c r="P23" s="286">
        <v>0</v>
      </c>
      <c r="Q23" s="286">
        <v>8.4560799999999995E-3</v>
      </c>
      <c r="R23" s="286">
        <v>0</v>
      </c>
      <c r="S23" s="286">
        <v>2.1780999999999998E-2</v>
      </c>
      <c r="T23" s="286">
        <v>2.748E-3</v>
      </c>
      <c r="U23" s="286">
        <v>0</v>
      </c>
      <c r="V23" s="286">
        <v>0</v>
      </c>
      <c r="W23" s="286">
        <v>9.1072E-2</v>
      </c>
      <c r="X23" s="286">
        <v>0.25134699999999999</v>
      </c>
      <c r="Y23" s="286">
        <v>0</v>
      </c>
      <c r="AB23" s="74" t="s">
        <v>2944</v>
      </c>
    </row>
    <row r="24" spans="1:28" ht="18" customHeight="1">
      <c r="A24" s="247" t="s">
        <v>3</v>
      </c>
      <c r="B24" s="286">
        <v>5.4883509999999998</v>
      </c>
      <c r="C24" s="286">
        <v>3.7421950000000002</v>
      </c>
      <c r="D24" s="286">
        <v>54.161251999999998</v>
      </c>
      <c r="E24" s="286">
        <v>122.87355100000001</v>
      </c>
      <c r="F24" s="286">
        <v>123.435901</v>
      </c>
      <c r="G24" s="286">
        <v>11.514241</v>
      </c>
      <c r="H24" s="286">
        <v>13.806236</v>
      </c>
      <c r="I24" s="286">
        <v>72.972368000000003</v>
      </c>
      <c r="J24" s="286">
        <v>31.953638999999999</v>
      </c>
      <c r="K24" s="286">
        <v>32.51867</v>
      </c>
      <c r="L24" s="286">
        <v>31.834779999999999</v>
      </c>
      <c r="M24" s="286">
        <v>48.240851649999996</v>
      </c>
      <c r="N24" s="286">
        <v>99.89826948999999</v>
      </c>
      <c r="O24" s="286">
        <v>1139.1733089000002</v>
      </c>
      <c r="P24" s="286">
        <v>676.80442901000004</v>
      </c>
      <c r="Q24" s="286">
        <v>500.34030504000003</v>
      </c>
      <c r="R24" s="286">
        <v>364.92574023000003</v>
      </c>
      <c r="S24" s="286">
        <v>391.71182486000004</v>
      </c>
      <c r="T24" s="286">
        <v>435.781799122</v>
      </c>
      <c r="U24" s="286">
        <v>295.914961033</v>
      </c>
      <c r="V24" s="286">
        <v>198.78515781499999</v>
      </c>
      <c r="W24" s="286">
        <v>285.26954614099998</v>
      </c>
      <c r="X24" s="286">
        <v>268.52122833700003</v>
      </c>
      <c r="Y24" s="286">
        <v>385.38958038599998</v>
      </c>
      <c r="AB24" s="74" t="s">
        <v>2944</v>
      </c>
    </row>
    <row r="25" spans="1:28" ht="18" customHeight="1">
      <c r="A25" s="247" t="s">
        <v>431</v>
      </c>
      <c r="B25" s="286">
        <v>170.471093</v>
      </c>
      <c r="C25" s="286">
        <v>217.21132600000001</v>
      </c>
      <c r="D25" s="286">
        <v>211.78952799999999</v>
      </c>
      <c r="E25" s="286">
        <v>211.154597</v>
      </c>
      <c r="F25" s="286">
        <v>391.46952099999999</v>
      </c>
      <c r="G25" s="286">
        <v>195.980615</v>
      </c>
      <c r="H25" s="286">
        <v>401.44918200000001</v>
      </c>
      <c r="I25" s="286">
        <v>555.31582400000002</v>
      </c>
      <c r="J25" s="286">
        <v>439.53160200000002</v>
      </c>
      <c r="K25" s="286">
        <v>306.16506099999998</v>
      </c>
      <c r="L25" s="286">
        <v>559.35666900000001</v>
      </c>
      <c r="M25" s="286">
        <v>847.84837900000002</v>
      </c>
      <c r="N25" s="286">
        <v>1022.5918041599999</v>
      </c>
      <c r="O25" s="286">
        <v>78.162319089999997</v>
      </c>
      <c r="P25" s="286">
        <v>53.334210290000001</v>
      </c>
      <c r="Q25" s="286">
        <v>45.595912499999997</v>
      </c>
      <c r="R25" s="286">
        <v>86.01624679999999</v>
      </c>
      <c r="S25" s="286">
        <v>89.87131801000001</v>
      </c>
      <c r="T25" s="286">
        <v>79.764520685000008</v>
      </c>
      <c r="U25" s="286">
        <v>61.097448619999994</v>
      </c>
      <c r="V25" s="286">
        <v>58.762607523</v>
      </c>
      <c r="W25" s="286">
        <v>89.025973260000001</v>
      </c>
      <c r="X25" s="286">
        <v>182.19341635000001</v>
      </c>
      <c r="Y25" s="286">
        <v>133.349767138</v>
      </c>
      <c r="AB25" s="74" t="s">
        <v>2944</v>
      </c>
    </row>
    <row r="26" spans="1:28" ht="18" customHeight="1">
      <c r="A26" s="247" t="s">
        <v>23</v>
      </c>
      <c r="B26" s="286">
        <v>17.230086</v>
      </c>
      <c r="C26" s="286">
        <v>15.71396</v>
      </c>
      <c r="D26" s="286">
        <v>15.982972999999999</v>
      </c>
      <c r="E26" s="286">
        <v>18.947489999999998</v>
      </c>
      <c r="F26" s="286">
        <v>87.680109999999999</v>
      </c>
      <c r="G26" s="286">
        <v>76.373469999999998</v>
      </c>
      <c r="H26" s="286">
        <v>51.712857</v>
      </c>
      <c r="I26" s="286">
        <v>81.600288000000006</v>
      </c>
      <c r="J26" s="286">
        <v>64.090380999999994</v>
      </c>
      <c r="K26" s="286">
        <v>84.311674999999994</v>
      </c>
      <c r="L26" s="286">
        <v>120.59710099999999</v>
      </c>
      <c r="M26" s="286">
        <v>244.83331262999999</v>
      </c>
      <c r="N26" s="286">
        <v>430.91033579999998</v>
      </c>
      <c r="O26" s="286">
        <v>274.77758238000001</v>
      </c>
      <c r="P26" s="286">
        <v>195.29865238999997</v>
      </c>
      <c r="Q26" s="286">
        <v>268.38542660000002</v>
      </c>
      <c r="R26" s="286">
        <v>227.22736243</v>
      </c>
      <c r="S26" s="286">
        <v>133.96151284999999</v>
      </c>
      <c r="T26" s="286">
        <v>136.202096506</v>
      </c>
      <c r="U26" s="286">
        <v>99.717987437999994</v>
      </c>
      <c r="V26" s="286">
        <v>101.099481211</v>
      </c>
      <c r="W26" s="286">
        <v>197.32244748699998</v>
      </c>
      <c r="X26" s="286">
        <v>267.71683890999998</v>
      </c>
      <c r="Y26" s="286">
        <v>288.384050479</v>
      </c>
      <c r="AB26" s="74" t="s">
        <v>2944</v>
      </c>
    </row>
    <row r="27" spans="1:28" ht="18" customHeight="1">
      <c r="A27" s="245"/>
      <c r="B27" s="286"/>
      <c r="C27" s="286"/>
      <c r="D27" s="286"/>
      <c r="E27" s="286"/>
      <c r="F27" s="286"/>
      <c r="G27" s="286"/>
      <c r="H27" s="286"/>
      <c r="I27" s="286"/>
      <c r="J27" s="286"/>
      <c r="K27" s="286"/>
      <c r="L27" s="286"/>
      <c r="M27" s="286"/>
      <c r="N27" s="286"/>
      <c r="O27" s="286"/>
      <c r="P27" s="286"/>
      <c r="Q27" s="286"/>
      <c r="R27" s="286"/>
      <c r="S27" s="286"/>
      <c r="T27" s="286"/>
      <c r="U27" s="286"/>
      <c r="V27" s="286"/>
      <c r="W27" s="286"/>
      <c r="X27" s="286"/>
      <c r="Y27" s="286"/>
      <c r="AB27" s="74" t="s">
        <v>2944</v>
      </c>
    </row>
    <row r="28" spans="1:28" ht="18" customHeight="1">
      <c r="A28" s="246" t="s">
        <v>432</v>
      </c>
      <c r="B28" s="537">
        <v>597.73573400000009</v>
      </c>
      <c r="C28" s="537">
        <v>731.98145999999997</v>
      </c>
      <c r="D28" s="537">
        <v>739.51802199999997</v>
      </c>
      <c r="E28" s="537">
        <v>1047.5883759999999</v>
      </c>
      <c r="F28" s="537">
        <v>1215.421908</v>
      </c>
      <c r="G28" s="537">
        <v>1478.0016740000001</v>
      </c>
      <c r="H28" s="537">
        <v>1742.8724089999998</v>
      </c>
      <c r="I28" s="537">
        <v>2279.927291</v>
      </c>
      <c r="J28" s="537">
        <v>2967.5970790000006</v>
      </c>
      <c r="K28" s="537">
        <v>2213.7017000000001</v>
      </c>
      <c r="L28" s="537">
        <v>3290.8686020000005</v>
      </c>
      <c r="M28" s="537">
        <v>4185.6344170000002</v>
      </c>
      <c r="N28" s="537">
        <v>4595.6214432299994</v>
      </c>
      <c r="O28" s="537">
        <v>5308.4596389470662</v>
      </c>
      <c r="P28" s="537">
        <v>5304.7794548299998</v>
      </c>
      <c r="Q28" s="537">
        <v>3911.5064379800001</v>
      </c>
      <c r="R28" s="537">
        <v>4060.78770717</v>
      </c>
      <c r="S28" s="537">
        <v>4288.0419453899995</v>
      </c>
      <c r="T28" s="537">
        <v>4874.3923627299991</v>
      </c>
      <c r="U28" s="537">
        <v>3168.225897412</v>
      </c>
      <c r="V28" s="537">
        <v>2265.9820089999998</v>
      </c>
      <c r="W28" s="537">
        <v>3060.181255</v>
      </c>
      <c r="X28" s="537">
        <v>4047.5917369610002</v>
      </c>
      <c r="Y28" s="537">
        <v>3730.9115245029998</v>
      </c>
      <c r="AB28" s="74" t="s">
        <v>2944</v>
      </c>
    </row>
    <row r="29" spans="1:28" ht="18" customHeight="1">
      <c r="A29" s="247" t="s">
        <v>13</v>
      </c>
      <c r="B29" s="286">
        <v>1.8754E-2</v>
      </c>
      <c r="C29" s="286">
        <v>2.807E-3</v>
      </c>
      <c r="D29" s="286">
        <v>6.3455999999999999E-2</v>
      </c>
      <c r="E29" s="286">
        <v>4.6137999999999998E-2</v>
      </c>
      <c r="F29" s="286">
        <v>4.2906E-2</v>
      </c>
      <c r="G29" s="286">
        <v>3.1120999999999999E-2</v>
      </c>
      <c r="H29" s="286">
        <v>2.6298999999999999E-2</v>
      </c>
      <c r="I29" s="286">
        <v>2.3078000000000001E-2</v>
      </c>
      <c r="J29" s="286">
        <v>1.5800999999999999E-2</v>
      </c>
      <c r="K29" s="286">
        <v>5.3299999999999997E-3</v>
      </c>
      <c r="L29" s="286">
        <v>3.7608999999999997E-2</v>
      </c>
      <c r="M29" s="286">
        <v>5.9369999999999996E-3</v>
      </c>
      <c r="N29" s="286">
        <v>8.2354999999999998E-2</v>
      </c>
      <c r="O29" s="286">
        <v>0.27886196999999996</v>
      </c>
      <c r="P29" s="286">
        <v>0.13883522000000001</v>
      </c>
      <c r="Q29" s="286">
        <v>0.38834341999999999</v>
      </c>
      <c r="R29" s="286">
        <v>1.4838880000000001</v>
      </c>
      <c r="S29" s="286">
        <v>0.27338200000000001</v>
      </c>
      <c r="T29" s="286">
        <v>9.2491000000000004E-2</v>
      </c>
      <c r="U29" s="286">
        <v>0.22506100000000001</v>
      </c>
      <c r="V29" s="286">
        <v>0.22311300000000001</v>
      </c>
      <c r="W29" s="286">
        <v>3.06671</v>
      </c>
      <c r="X29" s="286">
        <v>0.20346930499999999</v>
      </c>
      <c r="Y29" s="286">
        <v>0.14042499999999999</v>
      </c>
      <c r="AB29" s="74" t="s">
        <v>2944</v>
      </c>
    </row>
    <row r="30" spans="1:28" ht="18" customHeight="1">
      <c r="A30" s="247" t="s">
        <v>12</v>
      </c>
      <c r="B30" s="286">
        <v>5.7019190000000002</v>
      </c>
      <c r="C30" s="286">
        <v>4.5368250000000003</v>
      </c>
      <c r="D30" s="286">
        <v>4.4850079999999997</v>
      </c>
      <c r="E30" s="286">
        <v>6.835121</v>
      </c>
      <c r="F30" s="286">
        <v>9.9056990000000003</v>
      </c>
      <c r="G30" s="286">
        <v>11.868012999999999</v>
      </c>
      <c r="H30" s="286">
        <v>16.486059000000001</v>
      </c>
      <c r="I30" s="286">
        <v>22.785807999999999</v>
      </c>
      <c r="J30" s="286">
        <v>26.233332000000001</v>
      </c>
      <c r="K30" s="286">
        <v>32.149160999999999</v>
      </c>
      <c r="L30" s="286">
        <v>17.440011999999999</v>
      </c>
      <c r="M30" s="286">
        <v>41.589475999999998</v>
      </c>
      <c r="N30" s="286">
        <v>27.764536539999998</v>
      </c>
      <c r="O30" s="286">
        <v>26.454536749999992</v>
      </c>
      <c r="P30" s="286">
        <v>23.860024679999999</v>
      </c>
      <c r="Q30" s="286">
        <v>17.12672044</v>
      </c>
      <c r="R30" s="286">
        <v>15.830622999999999</v>
      </c>
      <c r="S30" s="286">
        <v>17.911878999999999</v>
      </c>
      <c r="T30" s="286">
        <v>23.566583400999999</v>
      </c>
      <c r="U30" s="286">
        <v>17.216733999999999</v>
      </c>
      <c r="V30" s="286">
        <v>17.761956999999999</v>
      </c>
      <c r="W30" s="286">
        <v>20.951391000000001</v>
      </c>
      <c r="X30" s="286">
        <v>65.105989133999998</v>
      </c>
      <c r="Y30" s="286">
        <v>23.457252</v>
      </c>
      <c r="AB30" s="74" t="s">
        <v>2944</v>
      </c>
    </row>
    <row r="31" spans="1:28" ht="18" customHeight="1">
      <c r="A31" s="247" t="s">
        <v>483</v>
      </c>
      <c r="B31" s="286"/>
      <c r="C31" s="286"/>
      <c r="D31" s="286"/>
      <c r="E31" s="286"/>
      <c r="F31" s="286"/>
      <c r="G31" s="286"/>
      <c r="H31" s="286"/>
      <c r="I31" s="286"/>
      <c r="J31" s="286"/>
      <c r="K31" s="286"/>
      <c r="L31" s="286"/>
      <c r="M31" s="286"/>
      <c r="N31" s="286"/>
      <c r="O31" s="286"/>
      <c r="P31" s="286">
        <v>0</v>
      </c>
      <c r="Q31" s="286">
        <v>0</v>
      </c>
      <c r="R31" s="286">
        <v>0</v>
      </c>
      <c r="S31" s="286">
        <v>0</v>
      </c>
      <c r="T31" s="286">
        <v>0</v>
      </c>
      <c r="U31" s="286">
        <v>0</v>
      </c>
      <c r="V31" s="286">
        <v>0</v>
      </c>
      <c r="W31" s="286">
        <v>0</v>
      </c>
      <c r="X31" s="286"/>
      <c r="Y31" s="286"/>
      <c r="AB31" s="74" t="s">
        <v>2944</v>
      </c>
    </row>
    <row r="32" spans="1:28" ht="18" customHeight="1">
      <c r="A32" s="247" t="s">
        <v>430</v>
      </c>
      <c r="B32" s="286">
        <v>12.601094</v>
      </c>
      <c r="C32" s="286">
        <v>0.66983099999999995</v>
      </c>
      <c r="D32" s="286">
        <v>1.6287259999999999</v>
      </c>
      <c r="E32" s="286">
        <v>12.129630000000001</v>
      </c>
      <c r="F32" s="286">
        <v>14.976611999999999</v>
      </c>
      <c r="G32" s="286">
        <v>23.355429000000001</v>
      </c>
      <c r="H32" s="286">
        <v>30.534371</v>
      </c>
      <c r="I32" s="286">
        <v>127.928656</v>
      </c>
      <c r="J32" s="286">
        <v>534.73061700000005</v>
      </c>
      <c r="K32" s="286">
        <v>494.75581899999997</v>
      </c>
      <c r="L32" s="286">
        <v>1268.5463749999999</v>
      </c>
      <c r="M32" s="286">
        <v>1340.46776</v>
      </c>
      <c r="N32" s="286">
        <v>1265.3464847499999</v>
      </c>
      <c r="O32" s="286">
        <v>1850.1821217800025</v>
      </c>
      <c r="P32" s="286">
        <v>1719.97176397</v>
      </c>
      <c r="Q32" s="286">
        <v>415.97217382999997</v>
      </c>
      <c r="R32" s="286">
        <v>738.21133199999997</v>
      </c>
      <c r="S32" s="286">
        <v>1012.481418</v>
      </c>
      <c r="T32" s="286">
        <v>1393.7260293459999</v>
      </c>
      <c r="U32" s="286">
        <v>232.06278499999999</v>
      </c>
      <c r="V32" s="286">
        <v>74.458196999999998</v>
      </c>
      <c r="W32" s="286">
        <v>319.62527399999999</v>
      </c>
      <c r="X32" s="286">
        <v>654.41719487899991</v>
      </c>
      <c r="Y32" s="286">
        <v>174.97597500000001</v>
      </c>
      <c r="AB32" s="74" t="s">
        <v>2944</v>
      </c>
    </row>
    <row r="33" spans="1:28" ht="18" customHeight="1">
      <c r="A33" s="247" t="s">
        <v>482</v>
      </c>
      <c r="B33" s="286">
        <v>4.2659999999999998E-3</v>
      </c>
      <c r="C33" s="286">
        <v>3.3089999999999999E-3</v>
      </c>
      <c r="D33" s="286">
        <v>2.3270000000000001E-3</v>
      </c>
      <c r="E33" s="286">
        <v>0</v>
      </c>
      <c r="F33" s="286">
        <v>1.8925999999999998E-2</v>
      </c>
      <c r="G33" s="286">
        <v>6.2059000000000003E-2</v>
      </c>
      <c r="H33" s="286">
        <v>0.72465299999999999</v>
      </c>
      <c r="I33" s="286">
        <v>0.78293800000000002</v>
      </c>
      <c r="J33" s="286">
        <v>3.605864</v>
      </c>
      <c r="K33" s="286">
        <v>0.75196700000000005</v>
      </c>
      <c r="L33" s="286">
        <v>0.98186200000000001</v>
      </c>
      <c r="M33" s="286">
        <v>0</v>
      </c>
      <c r="N33" s="286">
        <v>1.8811000000000001E-2</v>
      </c>
      <c r="O33" s="286">
        <v>19.054308110000001</v>
      </c>
      <c r="P33" s="286">
        <v>15.92960983</v>
      </c>
      <c r="Q33" s="286">
        <v>18.580519779999999</v>
      </c>
      <c r="R33" s="286">
        <v>11.156294000000001</v>
      </c>
      <c r="S33" s="286">
        <v>17.085695000000001</v>
      </c>
      <c r="T33" s="286">
        <v>13.893297220000001</v>
      </c>
      <c r="U33" s="286">
        <v>19.286548</v>
      </c>
      <c r="V33" s="286">
        <v>13.659489000000001</v>
      </c>
      <c r="W33" s="286">
        <v>21.719314000000001</v>
      </c>
      <c r="X33" s="286">
        <v>21.490519061000001</v>
      </c>
      <c r="Y33" s="286">
        <v>24.096222999999998</v>
      </c>
      <c r="AB33" s="74" t="s">
        <v>2944</v>
      </c>
    </row>
    <row r="34" spans="1:28" ht="18" customHeight="1">
      <c r="A34" s="247" t="s">
        <v>11</v>
      </c>
      <c r="B34" s="286">
        <v>3.768195</v>
      </c>
      <c r="C34" s="286">
        <v>2.9059819999999998</v>
      </c>
      <c r="D34" s="286">
        <v>2.175576</v>
      </c>
      <c r="E34" s="286">
        <v>4.3427110000000004</v>
      </c>
      <c r="F34" s="286">
        <v>5.3162130000000003</v>
      </c>
      <c r="G34" s="286">
        <v>3.7176079999999998</v>
      </c>
      <c r="H34" s="286">
        <v>5.2001080000000002</v>
      </c>
      <c r="I34" s="286">
        <v>8.2152229999999999</v>
      </c>
      <c r="J34" s="286">
        <v>9.6697190000000006</v>
      </c>
      <c r="K34" s="286">
        <v>6.6781030000000001</v>
      </c>
      <c r="L34" s="286">
        <v>12.239528</v>
      </c>
      <c r="M34" s="286">
        <v>11.600851</v>
      </c>
      <c r="N34" s="286">
        <v>19.883642510000001</v>
      </c>
      <c r="O34" s="286">
        <v>7.8206810000000002E-2</v>
      </c>
      <c r="P34" s="286">
        <v>6.2676720000000005E-2</v>
      </c>
      <c r="Q34" s="286">
        <v>6.1547690000000002E-2</v>
      </c>
      <c r="R34" s="286">
        <v>3.4074E-2</v>
      </c>
      <c r="S34" s="286">
        <v>0.167994</v>
      </c>
      <c r="T34" s="286">
        <v>0.27490192099999999</v>
      </c>
      <c r="U34" s="286">
        <v>2.2164E-2</v>
      </c>
      <c r="V34" s="286">
        <v>8.9771000000000004E-2</v>
      </c>
      <c r="W34" s="286">
        <v>0.29744799999999999</v>
      </c>
      <c r="X34" s="286">
        <v>9.5240327E-2</v>
      </c>
      <c r="Y34" s="286">
        <v>0.13730800000000001</v>
      </c>
      <c r="AB34" s="74" t="s">
        <v>2944</v>
      </c>
    </row>
    <row r="35" spans="1:28" ht="18" customHeight="1">
      <c r="A35" s="247" t="s">
        <v>10</v>
      </c>
      <c r="B35" s="286">
        <v>1.3074000000000001E-2</v>
      </c>
      <c r="C35" s="286">
        <v>0.15529200000000001</v>
      </c>
      <c r="D35" s="286">
        <v>0.182976</v>
      </c>
      <c r="E35" s="286">
        <v>3.2788999999999999E-2</v>
      </c>
      <c r="F35" s="286">
        <v>1.4454E-2</v>
      </c>
      <c r="G35" s="286">
        <v>1.1408E-2</v>
      </c>
      <c r="H35" s="286">
        <v>6.0289999999999996E-3</v>
      </c>
      <c r="I35" s="286">
        <v>6.3299999999999997E-3</v>
      </c>
      <c r="J35" s="286">
        <v>3.1199999999999999E-4</v>
      </c>
      <c r="K35" s="286">
        <v>0</v>
      </c>
      <c r="L35" s="286">
        <v>6.3090000000000004E-3</v>
      </c>
      <c r="M35" s="286">
        <v>3.1961000000000003E-2</v>
      </c>
      <c r="N35" s="286">
        <v>4.0996650000000003E-2</v>
      </c>
      <c r="O35" s="286">
        <v>0.115413</v>
      </c>
      <c r="P35" s="286">
        <v>2.009147E-2</v>
      </c>
      <c r="Q35" s="286">
        <v>3.492108E-2</v>
      </c>
      <c r="R35" s="286">
        <v>2.7437E-2</v>
      </c>
      <c r="S35" s="286">
        <v>0.31569900000000001</v>
      </c>
      <c r="T35" s="286">
        <v>1.2982472E-2</v>
      </c>
      <c r="U35" s="286">
        <v>0.140379</v>
      </c>
      <c r="V35" s="286">
        <v>7.7646999999999994E-2</v>
      </c>
      <c r="W35" s="286">
        <v>8.7100000000000003E-4</v>
      </c>
      <c r="X35" s="286">
        <v>0.40259476599999999</v>
      </c>
      <c r="Y35" s="286">
        <v>0.48277199999999998</v>
      </c>
      <c r="AB35" s="74" t="s">
        <v>2944</v>
      </c>
    </row>
    <row r="36" spans="1:28" ht="18" customHeight="1">
      <c r="A36" s="247" t="s">
        <v>9</v>
      </c>
      <c r="B36" s="286">
        <v>2.3929330000000002</v>
      </c>
      <c r="C36" s="286">
        <v>3.3216429999999999</v>
      </c>
      <c r="D36" s="286">
        <v>3.8013849999999998</v>
      </c>
      <c r="E36" s="286">
        <v>9.5905459999999998</v>
      </c>
      <c r="F36" s="286">
        <v>8.0178030000000007</v>
      </c>
      <c r="G36" s="286">
        <v>14.144420999999999</v>
      </c>
      <c r="H36" s="286">
        <v>13.036675000000001</v>
      </c>
      <c r="I36" s="286">
        <v>12.154934000000001</v>
      </c>
      <c r="J36" s="286">
        <v>16.214696</v>
      </c>
      <c r="K36" s="286">
        <v>11.859780000000001</v>
      </c>
      <c r="L36" s="286">
        <v>12.940097</v>
      </c>
      <c r="M36" s="286">
        <v>21.753025999999998</v>
      </c>
      <c r="N36" s="286">
        <v>68.930077900000001</v>
      </c>
      <c r="O36" s="286">
        <v>25.299581189999994</v>
      </c>
      <c r="P36" s="286">
        <v>21.596917340000001</v>
      </c>
      <c r="Q36" s="286">
        <v>17.54526628</v>
      </c>
      <c r="R36" s="286">
        <v>18.334537640000001</v>
      </c>
      <c r="S36" s="286">
        <v>14.933877000000001</v>
      </c>
      <c r="T36" s="286">
        <v>13.331480107000001</v>
      </c>
      <c r="U36" s="286">
        <v>21.180765000000001</v>
      </c>
      <c r="V36" s="286">
        <v>15.074659</v>
      </c>
      <c r="W36" s="286">
        <v>18.34008</v>
      </c>
      <c r="X36" s="286">
        <v>35.427264973</v>
      </c>
      <c r="Y36" s="286">
        <v>30.124498864</v>
      </c>
      <c r="AB36" s="74" t="s">
        <v>2944</v>
      </c>
    </row>
    <row r="37" spans="1:28" ht="18" customHeight="1">
      <c r="A37" s="247" t="s">
        <v>433</v>
      </c>
      <c r="B37" s="286">
        <v>2.6600000000000001E-4</v>
      </c>
      <c r="C37" s="286">
        <v>0</v>
      </c>
      <c r="D37" s="286">
        <v>3.1100000000000002E-4</v>
      </c>
      <c r="E37" s="286">
        <v>0</v>
      </c>
      <c r="F37" s="286">
        <v>0</v>
      </c>
      <c r="G37" s="286">
        <v>1.5809E-2</v>
      </c>
      <c r="H37" s="286">
        <v>1.11E-4</v>
      </c>
      <c r="I37" s="286">
        <v>8.1099999999999992E-3</v>
      </c>
      <c r="J37" s="286">
        <v>0</v>
      </c>
      <c r="K37" s="286">
        <v>1.258E-3</v>
      </c>
      <c r="L37" s="286">
        <v>0</v>
      </c>
      <c r="M37" s="286">
        <v>1.7359999999999999E-3</v>
      </c>
      <c r="N37" s="286">
        <v>1.0917E-2</v>
      </c>
      <c r="O37" s="286">
        <v>30.829890210000009</v>
      </c>
      <c r="P37" s="286">
        <v>128.035696</v>
      </c>
      <c r="Q37" s="286">
        <v>479.0799318</v>
      </c>
      <c r="R37" s="286">
        <v>344.46925900000002</v>
      </c>
      <c r="S37" s="286">
        <v>217.46299099999999</v>
      </c>
      <c r="T37" s="286">
        <v>206.010546729</v>
      </c>
      <c r="U37" s="286">
        <v>200.24857299999999</v>
      </c>
      <c r="V37" s="286">
        <v>109.71001699999999</v>
      </c>
      <c r="W37" s="286">
        <v>114.188954</v>
      </c>
      <c r="X37" s="286">
        <v>206.08644296900002</v>
      </c>
      <c r="Y37" s="286">
        <v>195.082795</v>
      </c>
      <c r="AB37" s="74" t="s">
        <v>2944</v>
      </c>
    </row>
    <row r="38" spans="1:28" ht="18" customHeight="1">
      <c r="A38" s="247" t="s">
        <v>6</v>
      </c>
      <c r="B38" s="286">
        <v>3.2781729999999998</v>
      </c>
      <c r="C38" s="286">
        <v>3.9563739999999998</v>
      </c>
      <c r="D38" s="286">
        <v>5.5245990000000003</v>
      </c>
      <c r="E38" s="286">
        <v>2.4276719999999998</v>
      </c>
      <c r="F38" s="286">
        <v>2.618468</v>
      </c>
      <c r="G38" s="286">
        <v>1.9582539999999999</v>
      </c>
      <c r="H38" s="286">
        <v>2.3898790000000001</v>
      </c>
      <c r="I38" s="286">
        <v>8.1281359999999996</v>
      </c>
      <c r="J38" s="286">
        <v>12.430365999999999</v>
      </c>
      <c r="K38" s="286">
        <v>11.715960000000001</v>
      </c>
      <c r="L38" s="286">
        <v>11.128169</v>
      </c>
      <c r="M38" s="286">
        <v>14.410467000000001</v>
      </c>
      <c r="N38" s="286">
        <v>38.705770909999998</v>
      </c>
      <c r="O38" s="286">
        <v>24.434382889999988</v>
      </c>
      <c r="P38" s="286">
        <v>40.757666479999997</v>
      </c>
      <c r="Q38" s="286">
        <v>99.225838330000002</v>
      </c>
      <c r="R38" s="286">
        <v>176.66540509000001</v>
      </c>
      <c r="S38" s="286">
        <v>180.50009850999999</v>
      </c>
      <c r="T38" s="286">
        <v>135.64791826800001</v>
      </c>
      <c r="U38" s="286">
        <v>82.321691000000001</v>
      </c>
      <c r="V38" s="286">
        <v>48.606527999999997</v>
      </c>
      <c r="W38" s="286">
        <v>59.549993000000001</v>
      </c>
      <c r="X38" s="286">
        <v>48.408123723999999</v>
      </c>
      <c r="Y38" s="286">
        <v>120.429421639</v>
      </c>
      <c r="AB38" s="74" t="s">
        <v>2944</v>
      </c>
    </row>
    <row r="39" spans="1:28" ht="18" customHeight="1">
      <c r="A39" s="247" t="s">
        <v>17</v>
      </c>
      <c r="B39" s="286">
        <v>9.1735589999999991</v>
      </c>
      <c r="C39" s="286">
        <v>4.9125699999999997</v>
      </c>
      <c r="D39" s="286">
        <v>3.553785</v>
      </c>
      <c r="E39" s="286">
        <v>10.736122</v>
      </c>
      <c r="F39" s="286">
        <v>2.3213720000000002</v>
      </c>
      <c r="G39" s="286">
        <v>10.501066</v>
      </c>
      <c r="H39" s="286">
        <v>16.565006</v>
      </c>
      <c r="I39" s="286">
        <v>59.863819999999997</v>
      </c>
      <c r="J39" s="286">
        <v>52.979134000000002</v>
      </c>
      <c r="K39" s="286">
        <v>39.156475999999998</v>
      </c>
      <c r="L39" s="286">
        <v>16.694600999999999</v>
      </c>
      <c r="M39" s="286">
        <v>18.961089000000001</v>
      </c>
      <c r="N39" s="286">
        <v>21.114698690000001</v>
      </c>
      <c r="O39" s="286">
        <v>38.040034699999985</v>
      </c>
      <c r="P39" s="286">
        <v>65.435273570000007</v>
      </c>
      <c r="Q39" s="286">
        <v>102.53603153</v>
      </c>
      <c r="R39" s="286">
        <v>94.337282000000002</v>
      </c>
      <c r="S39" s="286">
        <v>125.95603860999999</v>
      </c>
      <c r="T39" s="286">
        <v>104.06402692100001</v>
      </c>
      <c r="U39" s="286">
        <v>105.5691549</v>
      </c>
      <c r="V39" s="286">
        <v>85.747951</v>
      </c>
      <c r="W39" s="286">
        <v>129.43586099999999</v>
      </c>
      <c r="X39" s="286">
        <v>144.89699834599998</v>
      </c>
      <c r="Y39" s="286">
        <v>178.29179300000001</v>
      </c>
      <c r="AB39" s="74" t="s">
        <v>2944</v>
      </c>
    </row>
    <row r="40" spans="1:28" ht="18" customHeight="1">
      <c r="A40" s="247" t="s">
        <v>4</v>
      </c>
      <c r="B40" s="286">
        <v>1.5260039999999999</v>
      </c>
      <c r="C40" s="286">
        <v>2.2031670000000001</v>
      </c>
      <c r="D40" s="286">
        <v>2.7418290000000001</v>
      </c>
      <c r="E40" s="286">
        <v>3.620609</v>
      </c>
      <c r="F40" s="286">
        <v>6.0895530000000004</v>
      </c>
      <c r="G40" s="286">
        <v>6.4420520000000003</v>
      </c>
      <c r="H40" s="286">
        <v>8.3149750000000004</v>
      </c>
      <c r="I40" s="286">
        <v>12.187191</v>
      </c>
      <c r="J40" s="286">
        <v>14.006698999999999</v>
      </c>
      <c r="K40" s="286">
        <v>9.0722520000000006</v>
      </c>
      <c r="L40" s="286">
        <v>12.413838999999999</v>
      </c>
      <c r="M40" s="286">
        <v>18.636033999999999</v>
      </c>
      <c r="N40" s="286">
        <v>24.682495890000002</v>
      </c>
      <c r="O40" s="286">
        <v>0.39138584999999998</v>
      </c>
      <c r="P40" s="286">
        <v>1.2827843600000002</v>
      </c>
      <c r="Q40" s="286">
        <v>1.2715073899999998</v>
      </c>
      <c r="R40" s="286">
        <v>0.96921000000000002</v>
      </c>
      <c r="S40" s="286">
        <v>0.20877899999999999</v>
      </c>
      <c r="T40" s="286">
        <v>0.41295799999999999</v>
      </c>
      <c r="U40" s="286">
        <v>0.540628</v>
      </c>
      <c r="V40" s="286">
        <v>4.7911000000000002E-2</v>
      </c>
      <c r="W40" s="286">
        <v>0.14174800000000001</v>
      </c>
      <c r="X40" s="286">
        <v>7.4063435999999996E-2</v>
      </c>
      <c r="Y40" s="286">
        <v>2.7906E-2</v>
      </c>
      <c r="AB40" s="74" t="s">
        <v>2944</v>
      </c>
    </row>
    <row r="41" spans="1:28" ht="18" customHeight="1">
      <c r="A41" s="247" t="s">
        <v>3</v>
      </c>
      <c r="B41" s="286">
        <v>9.2160030000000006</v>
      </c>
      <c r="C41" s="286">
        <v>7.2318350000000002</v>
      </c>
      <c r="D41" s="286">
        <v>10.889499000000001</v>
      </c>
      <c r="E41" s="286">
        <v>23.692831000000002</v>
      </c>
      <c r="F41" s="286">
        <v>26.099430999999999</v>
      </c>
      <c r="G41" s="286">
        <v>68.460320999999993</v>
      </c>
      <c r="H41" s="286">
        <v>54.197355999999999</v>
      </c>
      <c r="I41" s="286">
        <v>23.505081000000001</v>
      </c>
      <c r="J41" s="286">
        <v>47.063580000000002</v>
      </c>
      <c r="K41" s="286">
        <v>33.844126000000003</v>
      </c>
      <c r="L41" s="286">
        <v>40.773428000000003</v>
      </c>
      <c r="M41" s="286">
        <v>54.424081999999999</v>
      </c>
      <c r="N41" s="286">
        <v>71.035912540000012</v>
      </c>
      <c r="O41" s="286">
        <v>3086.652172387056</v>
      </c>
      <c r="P41" s="286">
        <v>3093.9862069299998</v>
      </c>
      <c r="Q41" s="286">
        <v>2613.0014019099999</v>
      </c>
      <c r="R41" s="286">
        <v>2420.8319728400002</v>
      </c>
      <c r="S41" s="286">
        <v>2461.0455853400003</v>
      </c>
      <c r="T41" s="286">
        <v>2728.4285372240001</v>
      </c>
      <c r="U41" s="286">
        <v>2223.161580512</v>
      </c>
      <c r="V41" s="286">
        <v>1763.991509</v>
      </c>
      <c r="W41" s="286">
        <v>2235.510213</v>
      </c>
      <c r="X41" s="286">
        <v>2718.1708310089998</v>
      </c>
      <c r="Y41" s="286">
        <v>2600.6238910000002</v>
      </c>
      <c r="AB41" s="74" t="s">
        <v>2944</v>
      </c>
    </row>
    <row r="42" spans="1:28" ht="18" customHeight="1">
      <c r="A42" s="247" t="s">
        <v>431</v>
      </c>
      <c r="B42" s="286">
        <v>482.51179500000001</v>
      </c>
      <c r="C42" s="286">
        <v>605.05129699999998</v>
      </c>
      <c r="D42" s="286">
        <v>608.27449300000001</v>
      </c>
      <c r="E42" s="286">
        <v>767.14471900000001</v>
      </c>
      <c r="F42" s="286">
        <v>1008.03166</v>
      </c>
      <c r="G42" s="286">
        <v>1226.9645889999999</v>
      </c>
      <c r="H42" s="286">
        <v>1430.844979</v>
      </c>
      <c r="I42" s="286">
        <v>1895.386268</v>
      </c>
      <c r="J42" s="286">
        <v>2149.4604720000002</v>
      </c>
      <c r="K42" s="286">
        <v>1518.096493</v>
      </c>
      <c r="L42" s="286">
        <v>1825.8837590000001</v>
      </c>
      <c r="M42" s="286">
        <v>2575.7413230000002</v>
      </c>
      <c r="N42" s="286">
        <v>2965.2149884599999</v>
      </c>
      <c r="O42" s="286">
        <v>76.26563248999993</v>
      </c>
      <c r="P42" s="286">
        <v>91.542671069999997</v>
      </c>
      <c r="Q42" s="286">
        <v>56.410103659999997</v>
      </c>
      <c r="R42" s="286">
        <v>162.55359100000001</v>
      </c>
      <c r="S42" s="286">
        <v>165.22205299999999</v>
      </c>
      <c r="T42" s="286">
        <v>180.75253087900001</v>
      </c>
      <c r="U42" s="286">
        <v>204.417081</v>
      </c>
      <c r="V42" s="286">
        <v>73.720894000000001</v>
      </c>
      <c r="W42" s="286">
        <v>55.921861</v>
      </c>
      <c r="X42" s="286">
        <v>62.283914918999997</v>
      </c>
      <c r="Y42" s="286">
        <v>282.51605999999998</v>
      </c>
      <c r="AB42" s="74" t="s">
        <v>2944</v>
      </c>
    </row>
    <row r="43" spans="1:28" ht="18" customHeight="1">
      <c r="A43" s="247" t="s">
        <v>23</v>
      </c>
      <c r="B43" s="286">
        <v>67.529698999999994</v>
      </c>
      <c r="C43" s="286">
        <v>97.030528000000004</v>
      </c>
      <c r="D43" s="286">
        <v>96.194051999999999</v>
      </c>
      <c r="E43" s="286">
        <v>206.98948799999999</v>
      </c>
      <c r="F43" s="286">
        <v>131.96881099999999</v>
      </c>
      <c r="G43" s="286">
        <v>110.46952400000001</v>
      </c>
      <c r="H43" s="286">
        <v>164.54590899999999</v>
      </c>
      <c r="I43" s="286">
        <v>108.951718</v>
      </c>
      <c r="J43" s="286">
        <v>101.186487</v>
      </c>
      <c r="K43" s="286">
        <v>55.614975000000001</v>
      </c>
      <c r="L43" s="286">
        <v>71.783013999999994</v>
      </c>
      <c r="M43" s="286">
        <v>88.010675000000006</v>
      </c>
      <c r="N43" s="286">
        <v>92.789755389999996</v>
      </c>
      <c r="O43" s="286">
        <v>130.38311080999989</v>
      </c>
      <c r="P43" s="286">
        <v>102.15922506</v>
      </c>
      <c r="Q43" s="286">
        <v>90.271810840000001</v>
      </c>
      <c r="R43" s="286">
        <v>75.88244259999999</v>
      </c>
      <c r="S43" s="286">
        <v>74.47645593</v>
      </c>
      <c r="T43" s="286">
        <v>74.169542241000002</v>
      </c>
      <c r="U43" s="286">
        <v>61.832752999999997</v>
      </c>
      <c r="V43" s="286">
        <v>62.376711999999998</v>
      </c>
      <c r="W43" s="286">
        <v>81.395111999999997</v>
      </c>
      <c r="X43" s="286">
        <v>90.529090114999988</v>
      </c>
      <c r="Y43" s="286">
        <v>100.525204</v>
      </c>
      <c r="AB43" s="74" t="s">
        <v>2944</v>
      </c>
    </row>
    <row r="45" spans="1:28" ht="18" customHeight="1">
      <c r="A45" s="17" t="s">
        <v>2946</v>
      </c>
    </row>
  </sheetData>
  <hyperlinks>
    <hyperlink ref="AA3" location="Content!A1" display="Back to content page" xr:uid="{00000000-0004-0000-2100-000000000000}"/>
  </hyperlink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AB45"/>
  <sheetViews>
    <sheetView topLeftCell="A31" zoomScale="86" zoomScaleNormal="86" workbookViewId="0">
      <selection activeCell="A47" sqref="A47:XFD51"/>
    </sheetView>
  </sheetViews>
  <sheetFormatPr defaultColWidth="9.21875" defaultRowHeight="18" customHeight="1"/>
  <cols>
    <col min="1" max="1" width="36.5546875" style="17" customWidth="1"/>
    <col min="2" max="25" width="11.77734375" style="17" customWidth="1"/>
    <col min="26" max="26" width="8.5546875" style="17" customWidth="1"/>
    <col min="27" max="27" width="15.21875" style="17" customWidth="1"/>
    <col min="28" max="28" width="21.21875" style="17" customWidth="1"/>
    <col min="29" max="16384" width="9.21875" style="17"/>
  </cols>
  <sheetData>
    <row r="1" spans="1:28" ht="18" customHeight="1">
      <c r="A1" s="44" t="s">
        <v>2930</v>
      </c>
      <c r="B1" s="43"/>
      <c r="C1" s="43"/>
      <c r="D1" s="43"/>
      <c r="E1" s="43"/>
      <c r="F1" s="43"/>
      <c r="G1" s="43"/>
      <c r="H1" s="43"/>
      <c r="I1" s="43"/>
      <c r="J1" s="43"/>
      <c r="K1" s="275"/>
      <c r="L1" s="275"/>
      <c r="M1" s="275"/>
      <c r="N1" s="275"/>
      <c r="O1" s="388"/>
      <c r="P1" s="388"/>
      <c r="Q1" s="388"/>
      <c r="R1" s="388"/>
      <c r="S1" s="388"/>
      <c r="T1" s="388"/>
      <c r="U1" s="388"/>
      <c r="V1" s="512"/>
      <c r="W1" s="512"/>
      <c r="X1" s="512"/>
      <c r="Y1" s="512"/>
    </row>
    <row r="2" spans="1:28" ht="18" customHeight="1">
      <c r="A2" s="44"/>
      <c r="B2" s="43"/>
      <c r="C2" s="43"/>
      <c r="D2" s="43"/>
      <c r="E2" s="43"/>
      <c r="F2" s="43"/>
      <c r="G2" s="43"/>
      <c r="H2" s="43"/>
      <c r="I2" s="43"/>
      <c r="J2" s="43"/>
      <c r="K2" s="275"/>
      <c r="L2" s="275"/>
      <c r="M2" s="275"/>
      <c r="N2" s="275"/>
      <c r="O2" s="275"/>
      <c r="P2" s="275"/>
      <c r="Q2" s="275"/>
      <c r="R2" s="275"/>
      <c r="S2" s="275"/>
      <c r="T2" s="275"/>
      <c r="U2" s="275"/>
      <c r="V2" s="275"/>
      <c r="W2" s="275"/>
      <c r="X2" s="275"/>
      <c r="Y2" s="275"/>
    </row>
    <row r="3" spans="1:28" ht="18" customHeight="1">
      <c r="A3" s="373"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row>
    <row r="4" spans="1:28" ht="18" customHeight="1">
      <c r="A4" s="245" t="s">
        <v>423</v>
      </c>
      <c r="B4" s="281">
        <v>1607.0584573029037</v>
      </c>
      <c r="C4" s="281">
        <v>1120.0509195646196</v>
      </c>
      <c r="D4" s="281">
        <v>2158.1873070977526</v>
      </c>
      <c r="E4" s="281">
        <v>1757.280528675966</v>
      </c>
      <c r="F4" s="281">
        <v>2895.5797522142975</v>
      </c>
      <c r="G4" s="281">
        <v>1878.3514382799999</v>
      </c>
      <c r="H4" s="281">
        <v>5775.9703370749994</v>
      </c>
      <c r="I4" s="281">
        <v>2800.6687101919997</v>
      </c>
      <c r="J4" s="281">
        <v>1166.270626128</v>
      </c>
      <c r="K4" s="281">
        <v>1795.149447513</v>
      </c>
      <c r="L4" s="281">
        <v>2640.5778306329998</v>
      </c>
      <c r="M4" s="281">
        <v>3121.2025774159997</v>
      </c>
      <c r="N4" s="281">
        <v>3980.9872640100002</v>
      </c>
      <c r="O4" s="281">
        <v>3907.0742008669999</v>
      </c>
      <c r="P4" s="281">
        <v>3871.5447167729999</v>
      </c>
      <c r="Q4" s="281">
        <v>3408.112370847</v>
      </c>
      <c r="R4" s="281">
        <v>3340.4185751100003</v>
      </c>
      <c r="S4" s="281">
        <v>3482.056205205</v>
      </c>
      <c r="T4" s="281">
        <v>4037.944750442</v>
      </c>
      <c r="U4" s="281">
        <v>4269.4993519979998</v>
      </c>
      <c r="V4" s="281">
        <v>4394.8116431489998</v>
      </c>
      <c r="W4" s="281">
        <v>6036.1882814840001</v>
      </c>
      <c r="X4" s="281">
        <v>6585.491124913</v>
      </c>
      <c r="Y4" s="281">
        <v>7225.0507863940002</v>
      </c>
    </row>
    <row r="5" spans="1:28" ht="18" customHeight="1">
      <c r="A5" s="245" t="s">
        <v>424</v>
      </c>
      <c r="B5" s="281">
        <v>2018.4686019201508</v>
      </c>
      <c r="C5" s="281">
        <v>1416.5432379041576</v>
      </c>
      <c r="D5" s="281">
        <v>2244.1482313404808</v>
      </c>
      <c r="E5" s="281">
        <v>1196.1096908516338</v>
      </c>
      <c r="F5" s="281">
        <v>2707.6313421874429</v>
      </c>
      <c r="G5" s="281">
        <v>2345.5052668920002</v>
      </c>
      <c r="H5" s="281">
        <v>2122.2574413340003</v>
      </c>
      <c r="I5" s="281">
        <v>3077.9966340879996</v>
      </c>
      <c r="J5" s="281">
        <v>1916.1925830059999</v>
      </c>
      <c r="K5" s="281">
        <v>5719.4244084689999</v>
      </c>
      <c r="L5" s="281">
        <v>5337.3258701200002</v>
      </c>
      <c r="M5" s="281">
        <v>7984.000794689</v>
      </c>
      <c r="N5" s="281">
        <v>6938.3350927320007</v>
      </c>
      <c r="O5" s="281">
        <v>7216.3068383170003</v>
      </c>
      <c r="P5" s="281">
        <v>6069.7193244809996</v>
      </c>
      <c r="Q5" s="281">
        <v>6049.3750824870003</v>
      </c>
      <c r="R5" s="281">
        <v>5338.4497092770007</v>
      </c>
      <c r="S5" s="281">
        <v>5117.3995504980003</v>
      </c>
      <c r="T5" s="281">
        <v>6448.6524691929999</v>
      </c>
      <c r="U5" s="281">
        <v>4883.6101327320002</v>
      </c>
      <c r="V5" s="281">
        <v>5632.7280450100006</v>
      </c>
      <c r="W5" s="281">
        <v>7541.2436173000006</v>
      </c>
      <c r="X5" s="281">
        <v>8668.9653543980003</v>
      </c>
      <c r="Y5" s="281">
        <v>9211.4437571709987</v>
      </c>
      <c r="AA5" s="13"/>
    </row>
    <row r="6" spans="1:28" ht="18" customHeight="1">
      <c r="A6" s="245" t="s">
        <v>425</v>
      </c>
      <c r="B6" s="281">
        <v>1317.108805201</v>
      </c>
      <c r="C6" s="281">
        <v>1085.6744155969998</v>
      </c>
      <c r="D6" s="281">
        <v>1389.919028823</v>
      </c>
      <c r="E6" s="281">
        <v>747.0450284069999</v>
      </c>
      <c r="F6" s="281">
        <v>1701.9435865989999</v>
      </c>
      <c r="G6" s="281">
        <v>1063.9320411219999</v>
      </c>
      <c r="H6" s="281">
        <v>3937.528432263</v>
      </c>
      <c r="I6" s="281">
        <v>1819.2241435369999</v>
      </c>
      <c r="J6" s="281">
        <v>744.24790417400004</v>
      </c>
      <c r="K6" s="281">
        <v>1031.882779114</v>
      </c>
      <c r="L6" s="281">
        <v>1471.4707913599998</v>
      </c>
      <c r="M6" s="281">
        <v>2299.5159125159998</v>
      </c>
      <c r="N6" s="281">
        <v>3128.53375508</v>
      </c>
      <c r="O6" s="281">
        <v>3170.0208833769998</v>
      </c>
      <c r="P6" s="281">
        <v>2781.1321920560003</v>
      </c>
      <c r="Q6" s="281">
        <v>2627.026561526</v>
      </c>
      <c r="R6" s="281">
        <v>2651.7138181700002</v>
      </c>
      <c r="S6" s="281">
        <v>2641.44521807</v>
      </c>
      <c r="T6" s="281">
        <v>2584.2315524529999</v>
      </c>
      <c r="U6" s="281">
        <v>2598.755320709</v>
      </c>
      <c r="V6" s="281">
        <v>3121.7657681000001</v>
      </c>
      <c r="W6" s="281">
        <v>3541.917779676</v>
      </c>
      <c r="X6" s="281">
        <v>3135.4668006420002</v>
      </c>
      <c r="Y6" s="281">
        <v>2863.6429814140001</v>
      </c>
    </row>
    <row r="7" spans="1:28" ht="18" customHeight="1">
      <c r="A7" s="245" t="s">
        <v>426</v>
      </c>
      <c r="B7" s="281">
        <v>1283.164411103</v>
      </c>
      <c r="C7" s="281">
        <v>983.14330200100005</v>
      </c>
      <c r="D7" s="281">
        <v>1495.944799243</v>
      </c>
      <c r="E7" s="281">
        <v>642.89595705900001</v>
      </c>
      <c r="F7" s="281">
        <v>1851.239476687</v>
      </c>
      <c r="G7" s="281">
        <v>1429.3569767409999</v>
      </c>
      <c r="H7" s="281">
        <v>1367.8106120469999</v>
      </c>
      <c r="I7" s="281">
        <v>2056.8842969269999</v>
      </c>
      <c r="J7" s="281">
        <v>1385.422659866</v>
      </c>
      <c r="K7" s="281">
        <v>4897.2444998149995</v>
      </c>
      <c r="L7" s="281">
        <v>3092.6012555500001</v>
      </c>
      <c r="M7" s="281">
        <v>5251.0095224589995</v>
      </c>
      <c r="N7" s="281">
        <v>3712.8604762319997</v>
      </c>
      <c r="O7" s="281">
        <v>4105.9639905969998</v>
      </c>
      <c r="P7" s="281">
        <v>3148.659913251</v>
      </c>
      <c r="Q7" s="281">
        <v>2993.7472873759998</v>
      </c>
      <c r="R7" s="281">
        <v>2759.1671277399996</v>
      </c>
      <c r="S7" s="281">
        <v>2515.7773855700002</v>
      </c>
      <c r="T7" s="281">
        <v>3139.3010143829997</v>
      </c>
      <c r="U7" s="281">
        <v>2291.8636496529998</v>
      </c>
      <c r="V7" s="281">
        <v>3085.352320728</v>
      </c>
      <c r="W7" s="281">
        <v>4037.8863139970003</v>
      </c>
      <c r="X7" s="281">
        <v>4563.1196681169995</v>
      </c>
      <c r="Y7" s="281">
        <v>4505.7583459589996</v>
      </c>
      <c r="AA7" s="13"/>
    </row>
    <row r="8" spans="1:28" ht="18" customHeight="1">
      <c r="A8" s="245" t="s">
        <v>427</v>
      </c>
      <c r="B8" s="281">
        <v>289.94965210190367</v>
      </c>
      <c r="C8" s="281">
        <v>34.376503967619783</v>
      </c>
      <c r="D8" s="281">
        <v>768.26827827475267</v>
      </c>
      <c r="E8" s="281">
        <v>1010.2355002689661</v>
      </c>
      <c r="F8" s="281">
        <v>1193.6361656152976</v>
      </c>
      <c r="G8" s="281">
        <f>G4-G6</f>
        <v>814.41939715800004</v>
      </c>
      <c r="H8" s="281">
        <f>H4-H6</f>
        <v>1838.4419048119994</v>
      </c>
      <c r="I8" s="281">
        <f>I4-I6</f>
        <v>981.44456665499979</v>
      </c>
      <c r="J8" s="281">
        <f>J4-J6</f>
        <v>422.02272195399996</v>
      </c>
      <c r="K8" s="281">
        <f>K4-K6</f>
        <v>763.26666839900008</v>
      </c>
      <c r="L8" s="281">
        <f t="shared" ref="L8:Y8" si="0">L4-L6</f>
        <v>1169.1070392730001</v>
      </c>
      <c r="M8" s="281">
        <f t="shared" si="0"/>
        <v>821.68666489999987</v>
      </c>
      <c r="N8" s="281">
        <f t="shared" si="0"/>
        <v>852.45350893000023</v>
      </c>
      <c r="O8" s="281">
        <f t="shared" si="0"/>
        <v>737.05331749000015</v>
      </c>
      <c r="P8" s="281">
        <f t="shared" si="0"/>
        <v>1090.4125247169995</v>
      </c>
      <c r="Q8" s="281">
        <f t="shared" si="0"/>
        <v>781.08580932099994</v>
      </c>
      <c r="R8" s="281">
        <f t="shared" si="0"/>
        <v>688.70475694000015</v>
      </c>
      <c r="S8" s="281">
        <f t="shared" si="0"/>
        <v>840.61098713499996</v>
      </c>
      <c r="T8" s="281">
        <f t="shared" si="0"/>
        <v>1453.713197989</v>
      </c>
      <c r="U8" s="281">
        <f t="shared" si="0"/>
        <v>1670.7440312889998</v>
      </c>
      <c r="V8" s="281">
        <f t="shared" si="0"/>
        <v>1273.0458750489997</v>
      </c>
      <c r="W8" s="281">
        <f t="shared" si="0"/>
        <v>2494.2705018080001</v>
      </c>
      <c r="X8" s="281">
        <f t="shared" si="0"/>
        <v>3450.0243242709998</v>
      </c>
      <c r="Y8" s="281">
        <f t="shared" si="0"/>
        <v>4361.40780498</v>
      </c>
    </row>
    <row r="9" spans="1:28" ht="18" customHeight="1">
      <c r="A9" s="245" t="s">
        <v>428</v>
      </c>
      <c r="B9" s="281">
        <v>735.30419081715081</v>
      </c>
      <c r="C9" s="281">
        <v>433.3999359031576</v>
      </c>
      <c r="D9" s="281">
        <v>748.2034320974808</v>
      </c>
      <c r="E9" s="281">
        <v>553.21373379263378</v>
      </c>
      <c r="F9" s="281">
        <v>856.39186550044292</v>
      </c>
      <c r="G9" s="281">
        <f t="shared" ref="G9:Y9" si="1">G5-G7</f>
        <v>916.14829015100031</v>
      </c>
      <c r="H9" s="281">
        <f t="shared" si="1"/>
        <v>754.44682928700036</v>
      </c>
      <c r="I9" s="281">
        <f t="shared" si="1"/>
        <v>1021.1123371609997</v>
      </c>
      <c r="J9" s="281">
        <f t="shared" si="1"/>
        <v>530.76992313999995</v>
      </c>
      <c r="K9" s="281">
        <f t="shared" si="1"/>
        <v>822.17990865400043</v>
      </c>
      <c r="L9" s="281">
        <f t="shared" si="1"/>
        <v>2244.7246145700001</v>
      </c>
      <c r="M9" s="281">
        <f t="shared" si="1"/>
        <v>2732.9912722300005</v>
      </c>
      <c r="N9" s="281">
        <f t="shared" si="1"/>
        <v>3225.474616500001</v>
      </c>
      <c r="O9" s="281">
        <f t="shared" si="1"/>
        <v>3110.3428477200005</v>
      </c>
      <c r="P9" s="281">
        <f t="shared" si="1"/>
        <v>2921.0594112299996</v>
      </c>
      <c r="Q9" s="281">
        <f t="shared" si="1"/>
        <v>3055.6277951110005</v>
      </c>
      <c r="R9" s="281">
        <f t="shared" si="1"/>
        <v>2579.2825815370011</v>
      </c>
      <c r="S9" s="281">
        <f t="shared" si="1"/>
        <v>2601.6221649280001</v>
      </c>
      <c r="T9" s="281">
        <f t="shared" si="1"/>
        <v>3309.3514548100002</v>
      </c>
      <c r="U9" s="281">
        <f t="shared" si="1"/>
        <v>2591.7464830790004</v>
      </c>
      <c r="V9" s="281">
        <f t="shared" si="1"/>
        <v>2547.3757242820006</v>
      </c>
      <c r="W9" s="281">
        <f t="shared" si="1"/>
        <v>3503.3573033030002</v>
      </c>
      <c r="X9" s="281">
        <f t="shared" si="1"/>
        <v>4105.8456862810008</v>
      </c>
      <c r="Y9" s="281">
        <f t="shared" si="1"/>
        <v>4705.6854112119991</v>
      </c>
    </row>
    <row r="10" spans="1:28" ht="18" customHeight="1">
      <c r="A10" s="245"/>
      <c r="B10" s="286"/>
      <c r="C10" s="286"/>
      <c r="D10" s="286"/>
      <c r="E10" s="286"/>
      <c r="F10" s="286"/>
      <c r="G10" s="286"/>
      <c r="H10" s="286"/>
      <c r="I10" s="286"/>
      <c r="J10" s="286"/>
      <c r="K10" s="286"/>
      <c r="L10" s="286"/>
      <c r="M10" s="286"/>
      <c r="N10" s="286"/>
      <c r="O10" s="286"/>
      <c r="P10" s="286"/>
      <c r="Q10" s="286"/>
      <c r="R10" s="286"/>
      <c r="S10" s="286"/>
      <c r="T10" s="286"/>
      <c r="U10" s="286"/>
      <c r="V10" s="286"/>
      <c r="W10" s="286"/>
      <c r="X10" s="286"/>
      <c r="Y10" s="286"/>
    </row>
    <row r="11" spans="1:28" ht="18" customHeight="1">
      <c r="A11" s="246" t="s">
        <v>429</v>
      </c>
      <c r="B11" s="537">
        <v>1317.108805201</v>
      </c>
      <c r="C11" s="537">
        <v>1085.6744155969998</v>
      </c>
      <c r="D11" s="537">
        <v>1389.919028823</v>
      </c>
      <c r="E11" s="537">
        <v>747.0450284069999</v>
      </c>
      <c r="F11" s="537">
        <v>1701.9435865989999</v>
      </c>
      <c r="G11" s="537">
        <v>1063.9320411219999</v>
      </c>
      <c r="H11" s="537">
        <v>3937.528432263</v>
      </c>
      <c r="I11" s="537">
        <v>1819.2241435369999</v>
      </c>
      <c r="J11" s="537">
        <v>744.24790417400004</v>
      </c>
      <c r="K11" s="537">
        <v>1031.882779114</v>
      </c>
      <c r="L11" s="537">
        <v>1471.4707913599998</v>
      </c>
      <c r="M11" s="537">
        <v>2299.5159125159998</v>
      </c>
      <c r="N11" s="537">
        <v>3128.53375508</v>
      </c>
      <c r="O11" s="537">
        <v>3170.0208833769998</v>
      </c>
      <c r="P11" s="537">
        <v>2781.1321920560003</v>
      </c>
      <c r="Q11" s="537">
        <v>2627.026561526</v>
      </c>
      <c r="R11" s="537">
        <v>2651.7138181700002</v>
      </c>
      <c r="S11" s="537">
        <v>2641.44521807</v>
      </c>
      <c r="T11" s="537">
        <v>2584.2315524529999</v>
      </c>
      <c r="U11" s="537">
        <v>2598.755320709</v>
      </c>
      <c r="V11" s="537">
        <v>3121.7657681000001</v>
      </c>
      <c r="W11" s="537">
        <v>3541.917779676</v>
      </c>
      <c r="X11" s="537">
        <v>3135.4668006420002</v>
      </c>
      <c r="Y11" s="537">
        <v>2863.6429814140001</v>
      </c>
    </row>
    <row r="12" spans="1:28" ht="18" customHeight="1">
      <c r="A12" s="247" t="s">
        <v>13</v>
      </c>
      <c r="B12" s="286">
        <v>0.74179361799999999</v>
      </c>
      <c r="C12" s="286">
        <v>0.30192210999999997</v>
      </c>
      <c r="D12" s="286">
        <v>4.1374178759999998</v>
      </c>
      <c r="E12" s="286">
        <v>3.4854860189999997</v>
      </c>
      <c r="F12" s="286">
        <v>13.94567949</v>
      </c>
      <c r="G12" s="286">
        <v>1.9009662760000001</v>
      </c>
      <c r="H12" s="286">
        <v>0.31752915100000001</v>
      </c>
      <c r="I12" s="286">
        <v>1.3240998689999999</v>
      </c>
      <c r="J12" s="286">
        <v>1.7719759420000001</v>
      </c>
      <c r="K12" s="286">
        <v>3.20962784</v>
      </c>
      <c r="L12" s="286">
        <v>4.1872455999999998</v>
      </c>
      <c r="M12" s="286">
        <v>8.8660877599999992</v>
      </c>
      <c r="N12" s="286">
        <v>0</v>
      </c>
      <c r="O12" s="286">
        <v>0</v>
      </c>
      <c r="P12" s="286">
        <v>0</v>
      </c>
      <c r="Q12" s="286">
        <v>6.4679999999999998E-3</v>
      </c>
      <c r="R12" s="286">
        <v>0</v>
      </c>
      <c r="S12" s="286">
        <v>0</v>
      </c>
      <c r="T12" s="286">
        <v>0</v>
      </c>
      <c r="U12" s="286">
        <v>2.8354852E-2</v>
      </c>
      <c r="V12" s="286">
        <v>0.126197012</v>
      </c>
      <c r="W12" s="286">
        <v>0.109363047</v>
      </c>
      <c r="X12" s="286">
        <v>3.79845465</v>
      </c>
      <c r="Y12" s="286">
        <v>0.10537800900000001</v>
      </c>
    </row>
    <row r="13" spans="1:28" ht="18" customHeight="1">
      <c r="A13" s="247" t="s">
        <v>12</v>
      </c>
      <c r="B13" s="286">
        <v>74.404353838999995</v>
      </c>
      <c r="C13" s="286">
        <v>16.242340321</v>
      </c>
      <c r="D13" s="286">
        <v>47.136170946999997</v>
      </c>
      <c r="E13" s="286">
        <v>62.136844688000004</v>
      </c>
      <c r="F13" s="286">
        <v>101.607115511</v>
      </c>
      <c r="G13" s="286">
        <v>80.344934507000005</v>
      </c>
      <c r="H13" s="286">
        <v>282.071707022</v>
      </c>
      <c r="I13" s="286">
        <v>151.79751497699999</v>
      </c>
      <c r="J13" s="286">
        <v>137.91315498199998</v>
      </c>
      <c r="K13" s="286">
        <v>36.733842852999999</v>
      </c>
      <c r="L13" s="286">
        <v>27.932794635</v>
      </c>
      <c r="M13" s="286">
        <v>39.42063125</v>
      </c>
      <c r="N13" s="286">
        <v>48.796281159999999</v>
      </c>
      <c r="O13" s="286">
        <v>44.007769209999999</v>
      </c>
      <c r="P13" s="286">
        <v>27.93888578</v>
      </c>
      <c r="Q13" s="286">
        <v>30.797899640000001</v>
      </c>
      <c r="R13" s="286">
        <v>29.07405756</v>
      </c>
      <c r="S13" s="286">
        <v>19.5208847</v>
      </c>
      <c r="T13" s="286">
        <v>31.03013047</v>
      </c>
      <c r="U13" s="286">
        <v>43.383984623000003</v>
      </c>
      <c r="V13" s="286">
        <v>39.719693184</v>
      </c>
      <c r="W13" s="286">
        <v>36.079989277999999</v>
      </c>
      <c r="X13" s="286">
        <v>37.061387314999997</v>
      </c>
      <c r="Y13" s="286">
        <v>26.953363438</v>
      </c>
    </row>
    <row r="14" spans="1:28" ht="18" customHeight="1">
      <c r="A14" s="247" t="s">
        <v>483</v>
      </c>
      <c r="B14" s="286" t="s">
        <v>101</v>
      </c>
      <c r="C14" s="286" t="s">
        <v>101</v>
      </c>
      <c r="D14" s="286" t="s">
        <v>101</v>
      </c>
      <c r="E14" s="286" t="s">
        <v>101</v>
      </c>
      <c r="F14" s="286" t="s">
        <v>101</v>
      </c>
      <c r="G14" s="286">
        <v>4.9053559999999996E-3</v>
      </c>
      <c r="H14" s="286">
        <v>2.6355521999999999E-2</v>
      </c>
      <c r="I14" s="286">
        <v>7.9002000000000003E-2</v>
      </c>
      <c r="J14" s="286">
        <v>0</v>
      </c>
      <c r="K14" s="286">
        <v>5.0000000000000004E-6</v>
      </c>
      <c r="L14" s="286">
        <v>0</v>
      </c>
      <c r="M14" s="286">
        <v>0</v>
      </c>
      <c r="N14" s="286">
        <v>0</v>
      </c>
      <c r="O14" s="286">
        <v>0</v>
      </c>
      <c r="P14" s="286">
        <v>0</v>
      </c>
      <c r="Q14" s="286">
        <v>0</v>
      </c>
      <c r="R14" s="286">
        <v>0</v>
      </c>
      <c r="S14" s="286">
        <v>0</v>
      </c>
      <c r="T14" s="286">
        <v>0</v>
      </c>
      <c r="U14" s="286">
        <v>0</v>
      </c>
      <c r="V14" s="286">
        <v>7.588E-6</v>
      </c>
      <c r="W14" s="286">
        <v>0</v>
      </c>
      <c r="X14" s="286">
        <v>0</v>
      </c>
      <c r="Y14" s="286">
        <v>0</v>
      </c>
    </row>
    <row r="15" spans="1:28" ht="18" customHeight="1">
      <c r="A15" s="247" t="s">
        <v>430</v>
      </c>
      <c r="B15" s="286">
        <v>4.7184614620000005</v>
      </c>
      <c r="C15" s="286">
        <v>0.48505760800000003</v>
      </c>
      <c r="D15" s="286">
        <v>17.156633881999998</v>
      </c>
      <c r="E15" s="286">
        <v>12.09987924</v>
      </c>
      <c r="F15" s="286">
        <v>24.443352106999999</v>
      </c>
      <c r="G15" s="286">
        <v>14.055143537000001</v>
      </c>
      <c r="H15" s="286">
        <v>947.29617005099999</v>
      </c>
      <c r="I15" s="286">
        <v>42.639568746000002</v>
      </c>
      <c r="J15" s="286">
        <v>11.419124653000001</v>
      </c>
      <c r="K15" s="286">
        <v>14.524406183</v>
      </c>
      <c r="L15" s="286">
        <v>25.006542929999998</v>
      </c>
      <c r="M15" s="286">
        <v>18.65800415</v>
      </c>
      <c r="N15" s="286">
        <v>16.342790520000001</v>
      </c>
      <c r="O15" s="286">
        <v>11.54094767</v>
      </c>
      <c r="P15" s="286">
        <v>4.3937555000000001</v>
      </c>
      <c r="Q15" s="286">
        <v>3.6881320199999998</v>
      </c>
      <c r="R15" s="286">
        <v>6.4835000000000004E-2</v>
      </c>
      <c r="S15" s="286">
        <v>1.9750000000000002E-3</v>
      </c>
      <c r="T15" s="286">
        <v>1.41652742</v>
      </c>
      <c r="U15" s="286">
        <v>0.708288955</v>
      </c>
      <c r="V15" s="286">
        <v>1.8976430000000001E-3</v>
      </c>
      <c r="W15" s="286">
        <v>4.2667000000000003E-5</v>
      </c>
      <c r="X15" s="286">
        <v>12.652761043</v>
      </c>
      <c r="Y15" s="286">
        <v>26.541853781</v>
      </c>
    </row>
    <row r="16" spans="1:28" s="40" customFormat="1" ht="18" customHeight="1">
      <c r="A16" s="247" t="s">
        <v>482</v>
      </c>
      <c r="B16" s="286">
        <v>0.12460595100000001</v>
      </c>
      <c r="C16" s="286">
        <v>7.9218759999999996E-3</v>
      </c>
      <c r="D16" s="286">
        <v>0.58424057700000009</v>
      </c>
      <c r="E16" s="286">
        <v>0.12737188699999999</v>
      </c>
      <c r="F16" s="286">
        <v>0.14551921800000001</v>
      </c>
      <c r="G16" s="286">
        <v>0.63670067500000005</v>
      </c>
      <c r="H16" s="286">
        <v>3.6113330939999999</v>
      </c>
      <c r="I16" s="286">
        <v>8.4763589849999992</v>
      </c>
      <c r="J16" s="286">
        <v>3.5772347140000003</v>
      </c>
      <c r="K16" s="286">
        <v>13.357055293</v>
      </c>
      <c r="L16" s="286">
        <v>16.573944109999999</v>
      </c>
      <c r="M16" s="286">
        <v>13.10839882</v>
      </c>
      <c r="N16" s="286">
        <v>0.25224787999999998</v>
      </c>
      <c r="O16" s="286">
        <v>0.26671921000000004</v>
      </c>
      <c r="P16" s="286">
        <v>0.53261738999999997</v>
      </c>
      <c r="Q16" s="286">
        <v>1.0300833199999999</v>
      </c>
      <c r="R16" s="286">
        <v>0.14551</v>
      </c>
      <c r="S16" s="286">
        <v>0.35959120999999999</v>
      </c>
      <c r="T16" s="286">
        <v>3.9990499999999998E-2</v>
      </c>
      <c r="U16" s="286">
        <v>27.310623967999998</v>
      </c>
      <c r="V16" s="286">
        <v>1.5556110139999999</v>
      </c>
      <c r="W16" s="286">
        <v>6.0573479999999997E-3</v>
      </c>
      <c r="X16" s="286">
        <v>7.6618793000000004E-2</v>
      </c>
      <c r="Y16" s="286">
        <v>2.4310863000000002E-2</v>
      </c>
      <c r="AB16" s="17"/>
    </row>
    <row r="17" spans="1:25" ht="18" customHeight="1">
      <c r="A17" s="247" t="s">
        <v>11</v>
      </c>
      <c r="B17" s="286">
        <v>0.19565854899999999</v>
      </c>
      <c r="C17" s="286">
        <v>1.7064523000000002E-2</v>
      </c>
      <c r="D17" s="286">
        <v>0.50184120500000007</v>
      </c>
      <c r="E17" s="286">
        <v>0.38909310399999997</v>
      </c>
      <c r="F17" s="286">
        <v>8.4217046060000005</v>
      </c>
      <c r="G17" s="286">
        <v>0.46082518</v>
      </c>
      <c r="H17" s="286">
        <v>0.33216325400000002</v>
      </c>
      <c r="I17" s="286">
        <v>4.6270994639999996</v>
      </c>
      <c r="J17" s="286">
        <v>0.83711722</v>
      </c>
      <c r="K17" s="286">
        <v>25.616983050999998</v>
      </c>
      <c r="L17" s="286">
        <v>7.3938162929999995</v>
      </c>
      <c r="M17" s="286">
        <v>3.7319033999999998</v>
      </c>
      <c r="N17" s="286">
        <v>0.89472039000000003</v>
      </c>
      <c r="O17" s="286">
        <v>8.8579999999999996E-3</v>
      </c>
      <c r="P17" s="286">
        <v>0.52610493000000003</v>
      </c>
      <c r="Q17" s="286">
        <v>0</v>
      </c>
      <c r="R17" s="286">
        <v>1.5E-5</v>
      </c>
      <c r="S17" s="286">
        <v>3.64E-3</v>
      </c>
      <c r="T17" s="286">
        <v>0</v>
      </c>
      <c r="U17" s="286">
        <v>0</v>
      </c>
      <c r="V17" s="286">
        <v>1.03E-7</v>
      </c>
      <c r="W17" s="286">
        <v>2.61466E-3</v>
      </c>
      <c r="X17" s="286">
        <v>0</v>
      </c>
      <c r="Y17" s="286">
        <v>0</v>
      </c>
    </row>
    <row r="18" spans="1:25" ht="18" customHeight="1">
      <c r="A18" s="247" t="s">
        <v>10</v>
      </c>
      <c r="B18" s="286">
        <v>0</v>
      </c>
      <c r="C18" s="286">
        <v>0</v>
      </c>
      <c r="D18" s="286">
        <v>0.43261717399999999</v>
      </c>
      <c r="E18" s="286">
        <v>4.1818258999999997E-2</v>
      </c>
      <c r="F18" s="286">
        <v>7.6465876999999988E-2</v>
      </c>
      <c r="G18" s="286">
        <v>3.8389334999999997E-2</v>
      </c>
      <c r="H18" s="286">
        <v>5.2490043E-2</v>
      </c>
      <c r="I18" s="286">
        <v>1.1152715</v>
      </c>
      <c r="J18" s="286">
        <v>4.2740023999999995E-2</v>
      </c>
      <c r="K18" s="286">
        <v>4.0160000000000001E-2</v>
      </c>
      <c r="L18" s="286">
        <v>1.2382499999999999E-2</v>
      </c>
      <c r="M18" s="286">
        <v>6.9999999999999999E-6</v>
      </c>
      <c r="N18" s="286">
        <v>0</v>
      </c>
      <c r="O18" s="286">
        <v>0</v>
      </c>
      <c r="P18" s="286">
        <v>1.02E-4</v>
      </c>
      <c r="Q18" s="286">
        <v>0.12744439999999999</v>
      </c>
      <c r="R18" s="286">
        <v>0.12994</v>
      </c>
      <c r="S18" s="286">
        <v>0.25384442000000002</v>
      </c>
      <c r="T18" s="286">
        <v>1.5552000000000001E-3</v>
      </c>
      <c r="U18" s="286">
        <v>8.7559179999999997E-3</v>
      </c>
      <c r="V18" s="286">
        <v>9.7539200000000006E-4</v>
      </c>
      <c r="W18" s="286">
        <v>1.0006E-5</v>
      </c>
      <c r="X18" s="286">
        <v>0.34593362099999997</v>
      </c>
      <c r="Y18" s="286">
        <v>0</v>
      </c>
    </row>
    <row r="19" spans="1:25" ht="18" customHeight="1">
      <c r="A19" s="247" t="s">
        <v>9</v>
      </c>
      <c r="B19" s="286">
        <v>21.126400159000003</v>
      </c>
      <c r="C19" s="286">
        <v>7.1822341989999998</v>
      </c>
      <c r="D19" s="286">
        <v>76.103564871999993</v>
      </c>
      <c r="E19" s="286">
        <v>50.041332652999998</v>
      </c>
      <c r="F19" s="286">
        <v>99.511815630000001</v>
      </c>
      <c r="G19" s="286">
        <v>35.823443591999997</v>
      </c>
      <c r="H19" s="286">
        <v>39.88898382</v>
      </c>
      <c r="I19" s="286">
        <v>45.377456529</v>
      </c>
      <c r="J19" s="286">
        <v>89.666544971000008</v>
      </c>
      <c r="K19" s="286">
        <v>28.649170789999999</v>
      </c>
      <c r="L19" s="286">
        <v>34.594050744999997</v>
      </c>
      <c r="M19" s="286">
        <v>19.630987319999999</v>
      </c>
      <c r="N19" s="286">
        <v>5.7981407000000003</v>
      </c>
      <c r="O19" s="286">
        <v>7.0270086200000001</v>
      </c>
      <c r="P19" s="286">
        <v>4.7523514999999996</v>
      </c>
      <c r="Q19" s="286">
        <v>3.46229911</v>
      </c>
      <c r="R19" s="286">
        <v>4.2352851399999993</v>
      </c>
      <c r="S19" s="286">
        <v>5.4656864599999997</v>
      </c>
      <c r="T19" s="286">
        <v>6.3440306</v>
      </c>
      <c r="U19" s="286">
        <v>5.2992357720000003</v>
      </c>
      <c r="V19" s="286">
        <v>3.317767651</v>
      </c>
      <c r="W19" s="286">
        <v>4.1623773399999999</v>
      </c>
      <c r="X19" s="286">
        <v>5.9957220810000003</v>
      </c>
      <c r="Y19" s="286">
        <v>6.8414495130000006</v>
      </c>
    </row>
    <row r="20" spans="1:25" ht="18" customHeight="1">
      <c r="A20" s="247" t="s">
        <v>8</v>
      </c>
      <c r="B20" s="286">
        <v>1.725771247</v>
      </c>
      <c r="C20" s="286">
        <v>8.8555448000000009E-2</v>
      </c>
      <c r="D20" s="286">
        <v>5.5323766760000002</v>
      </c>
      <c r="E20" s="286">
        <v>1.026045981</v>
      </c>
      <c r="F20" s="286">
        <v>2.7329104130000004</v>
      </c>
      <c r="G20" s="286">
        <v>1.6662801789999999</v>
      </c>
      <c r="H20" s="286">
        <v>1.733865518</v>
      </c>
      <c r="I20" s="286">
        <v>2.7211566880000002</v>
      </c>
      <c r="J20" s="286">
        <v>0.55370429799999998</v>
      </c>
      <c r="K20" s="286">
        <v>1.82447118</v>
      </c>
      <c r="L20" s="286">
        <v>5.8371649300000001</v>
      </c>
      <c r="M20" s="286">
        <v>4.8082788799999996</v>
      </c>
      <c r="N20" s="286">
        <v>2.812514E-2</v>
      </c>
      <c r="O20" s="286">
        <v>2.059482E-2</v>
      </c>
      <c r="P20" s="286">
        <v>1.220866E-2</v>
      </c>
      <c r="Q20" s="286">
        <v>4.1068879999999995E-2</v>
      </c>
      <c r="R20" s="286">
        <v>0.13131767000000003</v>
      </c>
      <c r="S20" s="286">
        <v>0.18597848</v>
      </c>
      <c r="T20" s="286">
        <v>1.757003E-2</v>
      </c>
      <c r="U20" s="286">
        <v>5.0581942999999997E-2</v>
      </c>
      <c r="V20" s="286">
        <v>0.110847431</v>
      </c>
      <c r="W20" s="286">
        <v>2.3223495E-2</v>
      </c>
      <c r="X20" s="286">
        <v>7.5989373779999996</v>
      </c>
      <c r="Y20" s="286">
        <v>0.71770256600000004</v>
      </c>
    </row>
    <row r="21" spans="1:25" ht="18" customHeight="1">
      <c r="A21" s="247" t="s">
        <v>6</v>
      </c>
      <c r="B21" s="286">
        <v>273.73997842299997</v>
      </c>
      <c r="C21" s="286">
        <v>362.06881748500001</v>
      </c>
      <c r="D21" s="286">
        <v>131.92173636000001</v>
      </c>
      <c r="E21" s="286">
        <v>40.995019880000001</v>
      </c>
      <c r="F21" s="286">
        <v>118.59471535600001</v>
      </c>
      <c r="G21" s="286">
        <v>68.950314062000004</v>
      </c>
      <c r="H21" s="286">
        <v>97.553261426000006</v>
      </c>
      <c r="I21" s="286">
        <v>427.81852153399996</v>
      </c>
      <c r="J21" s="286">
        <v>21.294290835000002</v>
      </c>
      <c r="K21" s="286">
        <v>97.71106378399999</v>
      </c>
      <c r="L21" s="286">
        <v>91.926404415999997</v>
      </c>
      <c r="M21" s="286">
        <v>130.59035448</v>
      </c>
      <c r="N21" s="286">
        <v>283.10548569000002</v>
      </c>
      <c r="O21" s="286">
        <v>369.54857914999997</v>
      </c>
      <c r="P21" s="286">
        <v>577.41878527599999</v>
      </c>
      <c r="Q21" s="286">
        <v>408.89002220999998</v>
      </c>
      <c r="R21" s="286">
        <v>268.2490535</v>
      </c>
      <c r="S21" s="286">
        <v>365.32375007000002</v>
      </c>
      <c r="T21" s="286">
        <v>392.20163344000002</v>
      </c>
      <c r="U21" s="286">
        <v>354.33834349199998</v>
      </c>
      <c r="V21" s="286">
        <v>407.51634141799997</v>
      </c>
      <c r="W21" s="286">
        <v>508.64104249900004</v>
      </c>
      <c r="X21" s="286">
        <v>190.3526607</v>
      </c>
      <c r="Y21" s="286">
        <v>397.697723301</v>
      </c>
    </row>
    <row r="22" spans="1:25" ht="18" customHeight="1">
      <c r="A22" s="247" t="s">
        <v>17</v>
      </c>
      <c r="B22" s="286">
        <v>5.5590393540000003</v>
      </c>
      <c r="C22" s="286">
        <v>5.0133234790000003</v>
      </c>
      <c r="D22" s="286">
        <v>16.975929107000002</v>
      </c>
      <c r="E22" s="286">
        <v>19.135632784000002</v>
      </c>
      <c r="F22" s="286">
        <v>15.472624630999999</v>
      </c>
      <c r="G22" s="286">
        <v>16.962894967999997</v>
      </c>
      <c r="H22" s="286">
        <v>15.103402091</v>
      </c>
      <c r="I22" s="286">
        <v>14.377952696000001</v>
      </c>
      <c r="J22" s="286">
        <v>7.6395793949999993</v>
      </c>
      <c r="K22" s="286">
        <v>18.431148565000001</v>
      </c>
      <c r="L22" s="286">
        <v>5.6831048200000005</v>
      </c>
      <c r="M22" s="286">
        <v>5.1850924660000004</v>
      </c>
      <c r="N22" s="286">
        <v>1.71397205</v>
      </c>
      <c r="O22" s="286">
        <v>7.9724380870000005</v>
      </c>
      <c r="P22" s="286">
        <v>8.9746962300000011</v>
      </c>
      <c r="Q22" s="286">
        <v>13.742707786</v>
      </c>
      <c r="R22" s="286">
        <v>7.3483363099999996</v>
      </c>
      <c r="S22" s="286">
        <v>9.5508553200000001</v>
      </c>
      <c r="T22" s="286">
        <v>7.659335972</v>
      </c>
      <c r="U22" s="286">
        <v>13.143222792</v>
      </c>
      <c r="V22" s="286">
        <v>5.771765984</v>
      </c>
      <c r="W22" s="286">
        <v>3.9571837790000002</v>
      </c>
      <c r="X22" s="286">
        <v>26.277884050999997</v>
      </c>
      <c r="Y22" s="286">
        <v>20.943755871</v>
      </c>
    </row>
    <row r="23" spans="1:25" ht="18" customHeight="1">
      <c r="A23" s="247" t="s">
        <v>4</v>
      </c>
      <c r="B23" s="286">
        <v>2.8794884430000001</v>
      </c>
      <c r="C23" s="286">
        <v>1.2492637000000001E-2</v>
      </c>
      <c r="D23" s="286">
        <v>0.189262606</v>
      </c>
      <c r="E23" s="286">
        <v>4.5671752999999995E-2</v>
      </c>
      <c r="F23" s="286">
        <v>7.2458471999999996E-2</v>
      </c>
      <c r="G23" s="286">
        <v>6.0177356000000001E-2</v>
      </c>
      <c r="H23" s="286">
        <v>5.6045892999999999E-2</v>
      </c>
      <c r="I23" s="286">
        <v>5.4192449999999996E-2</v>
      </c>
      <c r="J23" s="286">
        <v>1.1879410000000001E-3</v>
      </c>
      <c r="K23" s="286">
        <v>0.10815652000000001</v>
      </c>
      <c r="L23" s="286">
        <v>0.17349567999999999</v>
      </c>
      <c r="M23" s="286">
        <v>0.18125780999999999</v>
      </c>
      <c r="N23" s="286">
        <v>0</v>
      </c>
      <c r="O23" s="286">
        <v>0</v>
      </c>
      <c r="P23" s="286">
        <v>1.2049300000000001E-3</v>
      </c>
      <c r="Q23" s="286">
        <v>0</v>
      </c>
      <c r="R23" s="286">
        <v>0</v>
      </c>
      <c r="S23" s="286">
        <v>0</v>
      </c>
      <c r="T23" s="286">
        <v>0</v>
      </c>
      <c r="U23" s="286">
        <v>9.6000000000000002E-5</v>
      </c>
      <c r="V23" s="286">
        <v>7.1119930000000005E-3</v>
      </c>
      <c r="W23" s="286">
        <v>4.8369029000000001E-2</v>
      </c>
      <c r="X23" s="286">
        <v>8.4511901E-2</v>
      </c>
      <c r="Y23" s="286">
        <v>8.3226595E-2</v>
      </c>
    </row>
    <row r="24" spans="1:25" ht="18" customHeight="1">
      <c r="A24" s="247" t="s">
        <v>3</v>
      </c>
      <c r="B24" s="286">
        <v>837.83971147099999</v>
      </c>
      <c r="C24" s="286">
        <v>682.06121400199993</v>
      </c>
      <c r="D24" s="286">
        <v>950.62882677199991</v>
      </c>
      <c r="E24" s="286">
        <v>475.17991003399999</v>
      </c>
      <c r="F24" s="286">
        <v>1164.7574237379999</v>
      </c>
      <c r="G24" s="286">
        <v>735.54145022</v>
      </c>
      <c r="H24" s="286">
        <v>904.23366405100001</v>
      </c>
      <c r="I24" s="286">
        <v>968.02417975499998</v>
      </c>
      <c r="J24" s="286">
        <v>427.45596030199999</v>
      </c>
      <c r="K24" s="286">
        <v>721.02455930499991</v>
      </c>
      <c r="L24" s="286">
        <v>1176.2314593429999</v>
      </c>
      <c r="M24" s="286">
        <v>1966.7418495999998</v>
      </c>
      <c r="N24" s="286">
        <v>2673.96299752</v>
      </c>
      <c r="O24" s="286">
        <v>2613.8576031100001</v>
      </c>
      <c r="P24" s="286">
        <v>2052.8951221800003</v>
      </c>
      <c r="Q24" s="286">
        <v>2072.9163123900003</v>
      </c>
      <c r="R24" s="286">
        <v>2270.2205021</v>
      </c>
      <c r="S24" s="286">
        <v>2181.5231972699999</v>
      </c>
      <c r="T24" s="286">
        <v>2078.8535612400001</v>
      </c>
      <c r="U24" s="286">
        <v>2094.1487257859999</v>
      </c>
      <c r="V24" s="286">
        <v>2608.2191072840001</v>
      </c>
      <c r="W24" s="286">
        <v>2921.0770667689999</v>
      </c>
      <c r="X24" s="286">
        <v>2755.6796957820002</v>
      </c>
      <c r="Y24" s="286">
        <v>2233.3903250489998</v>
      </c>
    </row>
    <row r="25" spans="1:25" ht="18" customHeight="1">
      <c r="A25" s="247" t="s">
        <v>431</v>
      </c>
      <c r="B25" s="286">
        <v>3.7048166090000003</v>
      </c>
      <c r="C25" s="286">
        <v>0.62487891799999995</v>
      </c>
      <c r="D25" s="286">
        <v>6.7408173800000002</v>
      </c>
      <c r="E25" s="286">
        <v>3.1071855510000002</v>
      </c>
      <c r="F25" s="286">
        <v>6.0639560230000003</v>
      </c>
      <c r="G25" s="286">
        <v>3.6064295679999998</v>
      </c>
      <c r="H25" s="286">
        <v>3.3575626540000001</v>
      </c>
      <c r="I25" s="286">
        <v>31.069818798</v>
      </c>
      <c r="J25" s="286">
        <v>0.69045216700000001</v>
      </c>
      <c r="K25" s="286">
        <v>0.65618113199999994</v>
      </c>
      <c r="L25" s="286">
        <v>1.686652507</v>
      </c>
      <c r="M25" s="286">
        <v>3.0775296400000003</v>
      </c>
      <c r="N25" s="286">
        <v>0.40941644999999999</v>
      </c>
      <c r="O25" s="286">
        <v>0.11264826</v>
      </c>
      <c r="P25" s="286">
        <v>0.90829789000000005</v>
      </c>
      <c r="Q25" s="286">
        <v>0.77301388000000004</v>
      </c>
      <c r="R25" s="286">
        <v>0.26364459999999995</v>
      </c>
      <c r="S25" s="286">
        <v>0.12827542</v>
      </c>
      <c r="T25" s="286">
        <v>8.711141E-2</v>
      </c>
      <c r="U25" s="286">
        <v>0.30558452799999997</v>
      </c>
      <c r="V25" s="286">
        <v>2.8550010699999997</v>
      </c>
      <c r="W25" s="286">
        <v>7.7017545350000001</v>
      </c>
      <c r="X25" s="286">
        <v>5.5361980239999999</v>
      </c>
      <c r="Y25" s="286">
        <v>8.0190767960000002</v>
      </c>
    </row>
    <row r="26" spans="1:25" ht="18" customHeight="1">
      <c r="A26" s="247" t="s">
        <v>1</v>
      </c>
      <c r="B26" s="286">
        <v>90.348726077999999</v>
      </c>
      <c r="C26" s="286">
        <v>11.568592992000001</v>
      </c>
      <c r="D26" s="286">
        <v>131.877593391</v>
      </c>
      <c r="E26" s="286">
        <v>79.233736574000005</v>
      </c>
      <c r="F26" s="286">
        <v>146.09784552599999</v>
      </c>
      <c r="G26" s="286">
        <v>103.879186312</v>
      </c>
      <c r="H26" s="286">
        <v>1641.893898674</v>
      </c>
      <c r="I26" s="286">
        <v>119.721949546</v>
      </c>
      <c r="J26" s="286">
        <v>41.384836729999996</v>
      </c>
      <c r="K26" s="286">
        <v>69.995947616999999</v>
      </c>
      <c r="L26" s="286">
        <v>74.231732851999993</v>
      </c>
      <c r="M26" s="286">
        <v>85.515529939999993</v>
      </c>
      <c r="N26" s="286">
        <v>97.229577579999997</v>
      </c>
      <c r="O26" s="286">
        <v>115.65771724</v>
      </c>
      <c r="P26" s="286">
        <v>102.77805979</v>
      </c>
      <c r="Q26" s="286">
        <v>91.551109890000006</v>
      </c>
      <c r="R26" s="286">
        <v>71.851321290000001</v>
      </c>
      <c r="S26" s="286">
        <v>59.127539720000001</v>
      </c>
      <c r="T26" s="286">
        <v>66.580106170000008</v>
      </c>
      <c r="U26" s="286">
        <v>60.029522081000003</v>
      </c>
      <c r="V26" s="286">
        <v>52.563443335000002</v>
      </c>
      <c r="W26" s="286">
        <v>60.108685222999995</v>
      </c>
      <c r="X26" s="286">
        <v>90.006035303000004</v>
      </c>
      <c r="Y26" s="286">
        <v>142.324815632</v>
      </c>
    </row>
    <row r="27" spans="1:25" ht="18" customHeight="1">
      <c r="A27" s="245"/>
      <c r="B27" s="286"/>
      <c r="C27" s="286"/>
      <c r="D27" s="286"/>
      <c r="E27" s="286"/>
      <c r="F27" s="286"/>
      <c r="G27" s="286"/>
      <c r="H27" s="286"/>
      <c r="I27" s="286"/>
      <c r="J27" s="286"/>
      <c r="K27" s="286"/>
      <c r="L27" s="286"/>
      <c r="M27" s="286"/>
      <c r="N27" s="286"/>
      <c r="O27" s="286"/>
      <c r="P27" s="286"/>
      <c r="Q27" s="286"/>
      <c r="R27" s="286"/>
      <c r="S27" s="286"/>
      <c r="T27" s="286"/>
      <c r="U27" s="286"/>
      <c r="V27" s="286"/>
      <c r="W27" s="286"/>
      <c r="X27" s="286"/>
      <c r="Y27" s="286"/>
    </row>
    <row r="28" spans="1:25" ht="18" customHeight="1">
      <c r="A28" s="246" t="s">
        <v>432</v>
      </c>
      <c r="B28" s="537">
        <v>1283.164411103</v>
      </c>
      <c r="C28" s="537">
        <v>983.14330200100005</v>
      </c>
      <c r="D28" s="537">
        <v>1495.944799243</v>
      </c>
      <c r="E28" s="537">
        <v>642.89595705900001</v>
      </c>
      <c r="F28" s="537">
        <v>1851.239476687</v>
      </c>
      <c r="G28" s="537">
        <v>1429.3569767409999</v>
      </c>
      <c r="H28" s="537">
        <v>1367.8106120469999</v>
      </c>
      <c r="I28" s="537">
        <v>2056.8842969269999</v>
      </c>
      <c r="J28" s="537">
        <v>1385.422659866</v>
      </c>
      <c r="K28" s="537">
        <v>4897.2444998149995</v>
      </c>
      <c r="L28" s="537">
        <v>3092.6012555500001</v>
      </c>
      <c r="M28" s="537">
        <v>5251.0095224589995</v>
      </c>
      <c r="N28" s="537">
        <v>3712.8604762319997</v>
      </c>
      <c r="O28" s="537">
        <v>4105.9639905969998</v>
      </c>
      <c r="P28" s="537">
        <v>3148.659913251</v>
      </c>
      <c r="Q28" s="537">
        <v>2993.7472873759998</v>
      </c>
      <c r="R28" s="537">
        <v>2759.1671277399996</v>
      </c>
      <c r="S28" s="537">
        <v>2515.7773855700002</v>
      </c>
      <c r="T28" s="537">
        <v>3139.3010143829997</v>
      </c>
      <c r="U28" s="537">
        <v>2291.8636496529998</v>
      </c>
      <c r="V28" s="537">
        <v>3085.352320728</v>
      </c>
      <c r="W28" s="537">
        <v>4037.8863139970003</v>
      </c>
      <c r="X28" s="537">
        <v>4563.1196681169995</v>
      </c>
      <c r="Y28" s="537">
        <v>4505.7583459589996</v>
      </c>
    </row>
    <row r="29" spans="1:25" ht="18" customHeight="1">
      <c r="A29" s="247" t="s">
        <v>13</v>
      </c>
      <c r="B29" s="286">
        <v>7.7769299999999998E-4</v>
      </c>
      <c r="C29" s="286">
        <v>1.7102512E-2</v>
      </c>
      <c r="D29" s="286">
        <v>0</v>
      </c>
      <c r="E29" s="286">
        <v>9.2936800000000008E-4</v>
      </c>
      <c r="F29" s="286">
        <v>4.0100699000000004E-2</v>
      </c>
      <c r="G29" s="286">
        <v>2.1607139999999998E-3</v>
      </c>
      <c r="H29" s="286">
        <v>5.59576E-4</v>
      </c>
      <c r="I29" s="286">
        <v>1.8657865000000003E-2</v>
      </c>
      <c r="J29" s="286">
        <v>6.8174949999999998E-3</v>
      </c>
      <c r="K29" s="286">
        <v>5.2300000000000003E-4</v>
      </c>
      <c r="L29" s="286">
        <v>3.5127499999999998E-3</v>
      </c>
      <c r="M29" s="286">
        <v>9.5675000000000003E-4</v>
      </c>
      <c r="N29" s="286">
        <v>2.669935E-2</v>
      </c>
      <c r="O29" s="286">
        <v>4.7760099999999998E-3</v>
      </c>
      <c r="P29" s="286">
        <v>6.1920530000000001E-2</v>
      </c>
      <c r="Q29" s="286">
        <v>3.6364559999999997E-2</v>
      </c>
      <c r="R29" s="286">
        <v>5.4450150000000003E-2</v>
      </c>
      <c r="S29" s="286">
        <v>0.28334092</v>
      </c>
      <c r="T29" s="286">
        <v>0.16561904999999999</v>
      </c>
      <c r="U29" s="286">
        <v>4.0210240000000001E-2</v>
      </c>
      <c r="V29" s="286">
        <v>0</v>
      </c>
      <c r="W29" s="286">
        <v>2.4095599999999999E-4</v>
      </c>
      <c r="X29" s="286">
        <v>1.8371112000000002E-2</v>
      </c>
      <c r="Y29" s="286">
        <v>1.189360119</v>
      </c>
    </row>
    <row r="30" spans="1:25" ht="18" customHeight="1">
      <c r="A30" s="247" t="s">
        <v>12</v>
      </c>
      <c r="B30" s="286">
        <v>67.029100459000006</v>
      </c>
      <c r="C30" s="286">
        <v>27.297240690999999</v>
      </c>
      <c r="D30" s="286">
        <v>77.329699646999998</v>
      </c>
      <c r="E30" s="286">
        <v>29.481225002999999</v>
      </c>
      <c r="F30" s="286">
        <v>186.38063717399999</v>
      </c>
      <c r="G30" s="286">
        <v>153.29226441699998</v>
      </c>
      <c r="H30" s="286">
        <v>73.799525920999997</v>
      </c>
      <c r="I30" s="286">
        <v>252.31312194100002</v>
      </c>
      <c r="J30" s="286">
        <v>181.33028729</v>
      </c>
      <c r="K30" s="286">
        <v>104.18125086800001</v>
      </c>
      <c r="L30" s="286">
        <v>139.39198597000001</v>
      </c>
      <c r="M30" s="286">
        <v>131.56046720999998</v>
      </c>
      <c r="N30" s="286">
        <v>84.105578359999996</v>
      </c>
      <c r="O30" s="286">
        <v>119.21597023000001</v>
      </c>
      <c r="P30" s="286">
        <v>122.00661105</v>
      </c>
      <c r="Q30" s="286">
        <v>54.982582270000002</v>
      </c>
      <c r="R30" s="286">
        <v>39.622192759999997</v>
      </c>
      <c r="S30" s="286">
        <v>31.621653579999997</v>
      </c>
      <c r="T30" s="286">
        <v>50.191903780000004</v>
      </c>
      <c r="U30" s="286">
        <v>34.420956717000003</v>
      </c>
      <c r="V30" s="286">
        <v>30.664533226</v>
      </c>
      <c r="W30" s="286">
        <v>42.143519248000004</v>
      </c>
      <c r="X30" s="286">
        <v>42.010805887000004</v>
      </c>
      <c r="Y30" s="286">
        <v>45.066403154</v>
      </c>
    </row>
    <row r="31" spans="1:25" ht="18" customHeight="1">
      <c r="A31" s="247" t="s">
        <v>483</v>
      </c>
      <c r="B31" s="286" t="s">
        <v>101</v>
      </c>
      <c r="C31" s="286" t="s">
        <v>101</v>
      </c>
      <c r="D31" s="286" t="s">
        <v>101</v>
      </c>
      <c r="E31" s="286" t="s">
        <v>101</v>
      </c>
      <c r="F31" s="286" t="s">
        <v>101</v>
      </c>
      <c r="G31" s="286">
        <v>8.9240700000000001E-4</v>
      </c>
      <c r="H31" s="286">
        <v>0</v>
      </c>
      <c r="I31" s="286">
        <v>0</v>
      </c>
      <c r="J31" s="286">
        <v>0</v>
      </c>
      <c r="K31" s="286">
        <v>0</v>
      </c>
      <c r="L31" s="286">
        <v>3.6000000000000001E-5</v>
      </c>
      <c r="M31" s="286">
        <v>0</v>
      </c>
      <c r="N31" s="286">
        <v>0</v>
      </c>
      <c r="O31" s="286">
        <v>0</v>
      </c>
      <c r="P31" s="286">
        <v>0</v>
      </c>
      <c r="Q31" s="286">
        <v>4.4900000000000002E-4</v>
      </c>
      <c r="R31" s="286">
        <v>0</v>
      </c>
      <c r="S31" s="286">
        <v>0</v>
      </c>
      <c r="T31" s="286">
        <v>0</v>
      </c>
      <c r="U31" s="286">
        <v>0</v>
      </c>
      <c r="V31" s="286">
        <v>0</v>
      </c>
      <c r="W31" s="286">
        <v>0</v>
      </c>
      <c r="X31" s="286">
        <v>0</v>
      </c>
      <c r="Y31" s="286">
        <v>0</v>
      </c>
    </row>
    <row r="32" spans="1:25" ht="18" customHeight="1">
      <c r="A32" s="247" t="s">
        <v>430</v>
      </c>
      <c r="B32" s="286">
        <v>10.13716075</v>
      </c>
      <c r="C32" s="286">
        <v>4.3810697419999993</v>
      </c>
      <c r="D32" s="286">
        <v>4.4562924879999999</v>
      </c>
      <c r="E32" s="286">
        <v>2.8404019619999996</v>
      </c>
      <c r="F32" s="286">
        <v>2.7028754830000001</v>
      </c>
      <c r="G32" s="286">
        <v>3.6428166269999998</v>
      </c>
      <c r="H32" s="286">
        <v>1.2056621359999999</v>
      </c>
      <c r="I32" s="286">
        <v>0.70214504700000002</v>
      </c>
      <c r="J32" s="286">
        <v>8.4578576000000003E-2</v>
      </c>
      <c r="K32" s="286">
        <v>3.5698751899999999</v>
      </c>
      <c r="L32" s="286">
        <v>0.59369737</v>
      </c>
      <c r="M32" s="286">
        <v>0.45393392999999999</v>
      </c>
      <c r="N32" s="286">
        <v>5.7134480000000001E-2</v>
      </c>
      <c r="O32" s="286">
        <v>0.10456844</v>
      </c>
      <c r="P32" s="286">
        <v>0.77844937000000003</v>
      </c>
      <c r="Q32" s="286">
        <v>6.50646E-2</v>
      </c>
      <c r="R32" s="286">
        <v>1.1512059999999999E-2</v>
      </c>
      <c r="S32" s="286">
        <v>0.45366827000000004</v>
      </c>
      <c r="T32" s="286">
        <v>0.13454272</v>
      </c>
      <c r="U32" s="286">
        <v>0.42021541100000004</v>
      </c>
      <c r="V32" s="286">
        <v>1.6969924359999999</v>
      </c>
      <c r="W32" s="286">
        <v>0.73993574100000004</v>
      </c>
      <c r="X32" s="286">
        <v>2.0342206030000001</v>
      </c>
      <c r="Y32" s="286">
        <v>0.80419635499999997</v>
      </c>
    </row>
    <row r="33" spans="1:25" ht="18" customHeight="1">
      <c r="A33" s="247" t="s">
        <v>482</v>
      </c>
      <c r="B33" s="286">
        <v>6.7442327860000004</v>
      </c>
      <c r="C33" s="286">
        <v>11.843122900000001</v>
      </c>
      <c r="D33" s="286">
        <v>53.200866667</v>
      </c>
      <c r="E33" s="286">
        <v>7.2613360369999995</v>
      </c>
      <c r="F33" s="286">
        <v>5.8974957960000003</v>
      </c>
      <c r="G33" s="286">
        <v>5.1113045100000001</v>
      </c>
      <c r="H33" s="286">
        <v>4.07915809</v>
      </c>
      <c r="I33" s="286">
        <v>5.2012366070000002</v>
      </c>
      <c r="J33" s="286">
        <v>2.4917082450000003</v>
      </c>
      <c r="K33" s="286">
        <v>7.1146443030000004</v>
      </c>
      <c r="L33" s="286">
        <v>13.222796750000001</v>
      </c>
      <c r="M33" s="286">
        <v>22.578999449999998</v>
      </c>
      <c r="N33" s="286">
        <v>21.704360430000001</v>
      </c>
      <c r="O33" s="286">
        <v>24.671704030000001</v>
      </c>
      <c r="P33" s="286">
        <v>27.928676379999999</v>
      </c>
      <c r="Q33" s="286">
        <v>36.317631370000001</v>
      </c>
      <c r="R33" s="286">
        <v>38.96476371</v>
      </c>
      <c r="S33" s="286">
        <v>21.179732229999999</v>
      </c>
      <c r="T33" s="286">
        <v>30.817888889999999</v>
      </c>
      <c r="U33" s="286">
        <v>16.979255649999999</v>
      </c>
      <c r="V33" s="286">
        <v>14.364139947</v>
      </c>
      <c r="W33" s="286">
        <v>15.144903231000001</v>
      </c>
      <c r="X33" s="286">
        <v>34.636952215999997</v>
      </c>
      <c r="Y33" s="286">
        <v>39.178713191</v>
      </c>
    </row>
    <row r="34" spans="1:25" ht="18" customHeight="1">
      <c r="A34" s="247" t="s">
        <v>11</v>
      </c>
      <c r="B34" s="286">
        <v>1.1507338170000001</v>
      </c>
      <c r="C34" s="286">
        <v>1.8500272000000002E-2</v>
      </c>
      <c r="D34" s="286">
        <v>0</v>
      </c>
      <c r="E34" s="286">
        <v>7.0255188999999996E-2</v>
      </c>
      <c r="F34" s="286">
        <v>2.6667195000000001E-2</v>
      </c>
      <c r="G34" s="286">
        <v>2.3534799999999998E-3</v>
      </c>
      <c r="H34" s="286">
        <v>8.6731999999999996E-5</v>
      </c>
      <c r="I34" s="286">
        <v>2.0708503999999999E-2</v>
      </c>
      <c r="J34" s="286">
        <v>0</v>
      </c>
      <c r="K34" s="286">
        <v>0.51193820000000001</v>
      </c>
      <c r="L34" s="286">
        <v>1.43954687</v>
      </c>
      <c r="M34" s="286">
        <v>0.88874045999999995</v>
      </c>
      <c r="N34" s="286">
        <v>0.67845281999999996</v>
      </c>
      <c r="O34" s="286">
        <v>0.93968952000000006</v>
      </c>
      <c r="P34" s="286">
        <v>1.21081244</v>
      </c>
      <c r="Q34" s="286">
        <v>0.34799057999999999</v>
      </c>
      <c r="R34" s="286">
        <v>1.0133403000000001</v>
      </c>
      <c r="S34" s="286">
        <v>1.13312799</v>
      </c>
      <c r="T34" s="286">
        <v>8.6717329999999995E-2</v>
      </c>
      <c r="U34" s="286">
        <v>0.28249763999999999</v>
      </c>
      <c r="V34" s="286">
        <v>0.36768275099999997</v>
      </c>
      <c r="W34" s="286">
        <v>8.7437811000000004E-2</v>
      </c>
      <c r="X34" s="286">
        <v>8.0623339000000002E-2</v>
      </c>
      <c r="Y34" s="286">
        <v>0.26377862600000002</v>
      </c>
    </row>
    <row r="35" spans="1:25" ht="18" customHeight="1">
      <c r="A35" s="247" t="s">
        <v>10</v>
      </c>
      <c r="B35" s="286">
        <v>6.4202439999999994E-3</v>
      </c>
      <c r="C35" s="286">
        <v>0</v>
      </c>
      <c r="D35" s="286">
        <v>1.6284484000000002E-2</v>
      </c>
      <c r="E35" s="286">
        <v>1.3006999999999999E-5</v>
      </c>
      <c r="F35" s="286">
        <v>0.62052238800000004</v>
      </c>
      <c r="G35" s="286">
        <v>0.49720793499999999</v>
      </c>
      <c r="H35" s="286">
        <v>0.27120018099999998</v>
      </c>
      <c r="I35" s="286">
        <v>0.42447469100000002</v>
      </c>
      <c r="J35" s="286">
        <v>6.7872365000000004E-2</v>
      </c>
      <c r="K35" s="286">
        <v>0.25286460300000002</v>
      </c>
      <c r="L35" s="286">
        <v>1.1522799999999999E-3</v>
      </c>
      <c r="M35" s="286">
        <v>3.300061E-2</v>
      </c>
      <c r="N35" s="286">
        <v>4.7772189999999999E-2</v>
      </c>
      <c r="O35" s="286">
        <v>0.17469128</v>
      </c>
      <c r="P35" s="286">
        <v>3.58179E-2</v>
      </c>
      <c r="Q35" s="286">
        <v>0.21154638000000001</v>
      </c>
      <c r="R35" s="286">
        <v>3.2611419999999995E-2</v>
      </c>
      <c r="S35" s="286">
        <v>0.42330084000000001</v>
      </c>
      <c r="T35" s="286">
        <v>7.6764820000000011E-2</v>
      </c>
      <c r="U35" s="286">
        <v>0.30380913299999995</v>
      </c>
      <c r="V35" s="286">
        <v>1.1531265460000002</v>
      </c>
      <c r="W35" s="286">
        <v>1.545588811</v>
      </c>
      <c r="X35" s="286">
        <v>0.64222875899999998</v>
      </c>
      <c r="Y35" s="286">
        <v>0.63029714199999998</v>
      </c>
    </row>
    <row r="36" spans="1:25" ht="18" customHeight="1">
      <c r="A36" s="247" t="s">
        <v>9</v>
      </c>
      <c r="B36" s="286">
        <v>2.4277475709999998</v>
      </c>
      <c r="C36" s="286">
        <v>1.540641216</v>
      </c>
      <c r="D36" s="286">
        <v>3.3814294500000002</v>
      </c>
      <c r="E36" s="286">
        <v>3.050418461</v>
      </c>
      <c r="F36" s="286">
        <v>12.858949719</v>
      </c>
      <c r="G36" s="286">
        <v>4.1433595429999999</v>
      </c>
      <c r="H36" s="286">
        <v>16.700841142000002</v>
      </c>
      <c r="I36" s="286">
        <v>167.54483688400001</v>
      </c>
      <c r="J36" s="286">
        <v>15.931770153</v>
      </c>
      <c r="K36" s="286">
        <v>8.2011411929999998</v>
      </c>
      <c r="L36" s="286">
        <v>41.015316049999996</v>
      </c>
      <c r="M36" s="286">
        <v>66.241802329999999</v>
      </c>
      <c r="N36" s="286">
        <v>34.0350295</v>
      </c>
      <c r="O36" s="286">
        <v>38.069087429999996</v>
      </c>
      <c r="P36" s="286">
        <v>43.10922695</v>
      </c>
      <c r="Q36" s="286">
        <v>44.363892840000005</v>
      </c>
      <c r="R36" s="286">
        <v>43.213913939999998</v>
      </c>
      <c r="S36" s="286">
        <v>31.596288649999998</v>
      </c>
      <c r="T36" s="286">
        <v>33.351015019999998</v>
      </c>
      <c r="U36" s="286">
        <v>19.532991533000001</v>
      </c>
      <c r="V36" s="286">
        <v>36.023519884000002</v>
      </c>
      <c r="W36" s="286">
        <v>34.037371663999998</v>
      </c>
      <c r="X36" s="286">
        <v>38.681390235999999</v>
      </c>
      <c r="Y36" s="286">
        <v>49.218107064000002</v>
      </c>
    </row>
    <row r="37" spans="1:25" ht="18" customHeight="1">
      <c r="A37" s="247" t="s">
        <v>433</v>
      </c>
      <c r="B37" s="286">
        <v>9.8476925260000012</v>
      </c>
      <c r="C37" s="286">
        <v>11.525434075</v>
      </c>
      <c r="D37" s="286">
        <v>12.908094794</v>
      </c>
      <c r="E37" s="286">
        <v>2.5823827719999999</v>
      </c>
      <c r="F37" s="286">
        <v>7.4430752660000001</v>
      </c>
      <c r="G37" s="286">
        <v>6.3204423899999993</v>
      </c>
      <c r="H37" s="286">
        <v>6.1317495160000002</v>
      </c>
      <c r="I37" s="286">
        <v>9.1840452530000007</v>
      </c>
      <c r="J37" s="286">
        <v>4.7577984859999995</v>
      </c>
      <c r="K37" s="286">
        <v>43.352214926000002</v>
      </c>
      <c r="L37" s="286">
        <v>74.196927920000007</v>
      </c>
      <c r="M37" s="286">
        <v>119.94093271</v>
      </c>
      <c r="N37" s="286">
        <v>35.867190530000002</v>
      </c>
      <c r="O37" s="286">
        <v>41.960268159999998</v>
      </c>
      <c r="P37" s="286">
        <v>50.085427119999999</v>
      </c>
      <c r="Q37" s="286">
        <v>50.763473340000004</v>
      </c>
      <c r="R37" s="286">
        <v>79.046488159999996</v>
      </c>
      <c r="S37" s="286">
        <v>106.36006094</v>
      </c>
      <c r="T37" s="286">
        <v>201.22090635000001</v>
      </c>
      <c r="U37" s="286">
        <v>132.965462739</v>
      </c>
      <c r="V37" s="286">
        <v>164.15657513999997</v>
      </c>
      <c r="W37" s="286">
        <v>217.97879747499999</v>
      </c>
      <c r="X37" s="286">
        <v>315.02917550800004</v>
      </c>
      <c r="Y37" s="286">
        <v>268.64543254599999</v>
      </c>
    </row>
    <row r="38" spans="1:25" ht="18" customHeight="1">
      <c r="A38" s="247" t="s">
        <v>6</v>
      </c>
      <c r="B38" s="286">
        <v>253.38636963100001</v>
      </c>
      <c r="C38" s="286">
        <v>241.31703918299999</v>
      </c>
      <c r="D38" s="286">
        <v>234.83627054199999</v>
      </c>
      <c r="E38" s="286">
        <v>30.867902107999999</v>
      </c>
      <c r="F38" s="286">
        <v>107.677112538</v>
      </c>
      <c r="G38" s="286">
        <v>162.42894081400001</v>
      </c>
      <c r="H38" s="286">
        <v>184.88018361799999</v>
      </c>
      <c r="I38" s="286">
        <v>123.12414418700001</v>
      </c>
      <c r="J38" s="286">
        <v>65.886359330999994</v>
      </c>
      <c r="K38" s="286">
        <v>104.571588624</v>
      </c>
      <c r="L38" s="286">
        <v>164.72781599999999</v>
      </c>
      <c r="M38" s="286">
        <v>168.77041691900001</v>
      </c>
      <c r="N38" s="286">
        <v>157.89599377499999</v>
      </c>
      <c r="O38" s="286">
        <v>198.16015266700001</v>
      </c>
      <c r="P38" s="286">
        <v>146.334223552</v>
      </c>
      <c r="Q38" s="286">
        <v>171.92231574599998</v>
      </c>
      <c r="R38" s="286">
        <v>166.05563312000001</v>
      </c>
      <c r="S38" s="286">
        <v>116.31205808</v>
      </c>
      <c r="T38" s="286">
        <v>124.52759887000001</v>
      </c>
      <c r="U38" s="286">
        <v>91.482035284999995</v>
      </c>
      <c r="V38" s="286">
        <v>148.24054027</v>
      </c>
      <c r="W38" s="286">
        <v>254.55615050700001</v>
      </c>
      <c r="X38" s="286">
        <v>334.15037060600002</v>
      </c>
      <c r="Y38" s="286">
        <v>285.95540262599997</v>
      </c>
    </row>
    <row r="39" spans="1:25" ht="18" customHeight="1">
      <c r="A39" s="247" t="s">
        <v>17</v>
      </c>
      <c r="B39" s="286">
        <v>3.3280524270000003</v>
      </c>
      <c r="C39" s="286">
        <v>5.6856742889999996</v>
      </c>
      <c r="D39" s="286">
        <v>2.6232286559999998</v>
      </c>
      <c r="E39" s="286">
        <v>1.274260317</v>
      </c>
      <c r="F39" s="286">
        <v>1.772393146</v>
      </c>
      <c r="G39" s="286">
        <v>1.2956937120000001</v>
      </c>
      <c r="H39" s="286">
        <v>3.6843712809999998</v>
      </c>
      <c r="I39" s="286">
        <v>3.131156066</v>
      </c>
      <c r="J39" s="286">
        <v>4.1985870379999994</v>
      </c>
      <c r="K39" s="286">
        <v>3.2560449600000001</v>
      </c>
      <c r="L39" s="286">
        <v>14.80312307</v>
      </c>
      <c r="M39" s="286">
        <v>16.661207310000002</v>
      </c>
      <c r="N39" s="286">
        <v>13.441484457</v>
      </c>
      <c r="O39" s="286">
        <v>14.87974912</v>
      </c>
      <c r="P39" s="286">
        <v>17.503779229999999</v>
      </c>
      <c r="Q39" s="286">
        <v>19.505628390000002</v>
      </c>
      <c r="R39" s="286">
        <v>18.292736680000001</v>
      </c>
      <c r="S39" s="286">
        <v>21.90916142</v>
      </c>
      <c r="T39" s="286">
        <v>18.229196809999998</v>
      </c>
      <c r="U39" s="286">
        <v>10.747805647</v>
      </c>
      <c r="V39" s="286">
        <v>11.106589473</v>
      </c>
      <c r="W39" s="286">
        <v>20.324527918000001</v>
      </c>
      <c r="X39" s="286">
        <v>29.062110771</v>
      </c>
      <c r="Y39" s="286">
        <v>29.066403298000001</v>
      </c>
    </row>
    <row r="40" spans="1:25" ht="18" customHeight="1">
      <c r="A40" s="247" t="s">
        <v>4</v>
      </c>
      <c r="B40" s="286">
        <v>4.6840780000000004E-3</v>
      </c>
      <c r="C40" s="286">
        <v>1.4512281E-2</v>
      </c>
      <c r="D40" s="286">
        <v>2.2944234000000001E-2</v>
      </c>
      <c r="E40" s="286">
        <v>3.0945870000000002E-3</v>
      </c>
      <c r="F40" s="286">
        <v>6.6378785779999996</v>
      </c>
      <c r="G40" s="286">
        <v>1.4108665</v>
      </c>
      <c r="H40" s="286">
        <v>1.1936954019999999</v>
      </c>
      <c r="I40" s="286">
        <v>0.90469054599999998</v>
      </c>
      <c r="J40" s="286">
        <v>0</v>
      </c>
      <c r="K40" s="286">
        <v>0.53706283999999993</v>
      </c>
      <c r="L40" s="286">
        <v>1.1407387199999999</v>
      </c>
      <c r="M40" s="286">
        <v>0.24879960000000001</v>
      </c>
      <c r="N40" s="286">
        <v>8.4087410000000001E-2</v>
      </c>
      <c r="O40" s="286">
        <v>0.31614171999999996</v>
      </c>
      <c r="P40" s="286">
        <v>0.10588141000000001</v>
      </c>
      <c r="Q40" s="286">
        <v>0.27941669000000002</v>
      </c>
      <c r="R40" s="286">
        <v>5.8097070000000001E-2</v>
      </c>
      <c r="S40" s="286">
        <v>7.2297810000000004E-2</v>
      </c>
      <c r="T40" s="286">
        <v>0.12071967</v>
      </c>
      <c r="U40" s="286">
        <v>2.217834061</v>
      </c>
      <c r="V40" s="286">
        <v>7.4967419040000003</v>
      </c>
      <c r="W40" s="286">
        <v>21.486036341999998</v>
      </c>
      <c r="X40" s="286">
        <v>7.6956473079999999</v>
      </c>
      <c r="Y40" s="286">
        <v>12.234544896999999</v>
      </c>
    </row>
    <row r="41" spans="1:25" ht="18" customHeight="1">
      <c r="A41" s="247" t="s">
        <v>3</v>
      </c>
      <c r="B41" s="286">
        <v>897.17374886300001</v>
      </c>
      <c r="C41" s="286">
        <v>651.28145816999995</v>
      </c>
      <c r="D41" s="286">
        <v>1083.5673151370002</v>
      </c>
      <c r="E41" s="286">
        <v>551.39006148800001</v>
      </c>
      <c r="F41" s="286">
        <v>1285.0535740160001</v>
      </c>
      <c r="G41" s="286">
        <v>1049.4938695349999</v>
      </c>
      <c r="H41" s="286">
        <v>1042.1572028850001</v>
      </c>
      <c r="I41" s="286">
        <v>1394.1400830929999</v>
      </c>
      <c r="J41" s="286">
        <v>1071.8271373760001</v>
      </c>
      <c r="K41" s="286">
        <v>4560.4445729049994</v>
      </c>
      <c r="L41" s="286">
        <v>2527.1183158400004</v>
      </c>
      <c r="M41" s="286">
        <v>4530.8144901200003</v>
      </c>
      <c r="N41" s="286">
        <v>2939.3425716399997</v>
      </c>
      <c r="O41" s="286">
        <v>3422.1422172800003</v>
      </c>
      <c r="P41" s="286">
        <v>2578.0119462740004</v>
      </c>
      <c r="Q41" s="286">
        <v>2326.0923469600002</v>
      </c>
      <c r="R41" s="286">
        <v>2180.8038408800003</v>
      </c>
      <c r="S41" s="286">
        <v>2049.7523011799999</v>
      </c>
      <c r="T41" s="286">
        <v>2497.6113447329999</v>
      </c>
      <c r="U41" s="286">
        <v>1870.8844747959999</v>
      </c>
      <c r="V41" s="286">
        <v>2533.5866832670004</v>
      </c>
      <c r="W41" s="286">
        <v>3210.6873521849998</v>
      </c>
      <c r="X41" s="286">
        <v>3479.5284712350003</v>
      </c>
      <c r="Y41" s="286">
        <v>3495.544249948</v>
      </c>
    </row>
    <row r="42" spans="1:25" ht="18" customHeight="1">
      <c r="A42" s="247" t="s">
        <v>431</v>
      </c>
      <c r="B42" s="286">
        <v>2.8696073930000003</v>
      </c>
      <c r="C42" s="286">
        <v>4.5321330999999999E-2</v>
      </c>
      <c r="D42" s="286">
        <v>1.917144926</v>
      </c>
      <c r="E42" s="286">
        <v>4.3577761320000006</v>
      </c>
      <c r="F42" s="286">
        <v>1.7414109820000001</v>
      </c>
      <c r="G42" s="286">
        <v>2.18927337</v>
      </c>
      <c r="H42" s="286">
        <v>1.2128871810000001</v>
      </c>
      <c r="I42" s="286">
        <v>0.74502302200000003</v>
      </c>
      <c r="J42" s="286">
        <v>0.47178476899999999</v>
      </c>
      <c r="K42" s="286">
        <v>0.74751991200000001</v>
      </c>
      <c r="L42" s="286">
        <v>0.94939578000000002</v>
      </c>
      <c r="M42" s="286">
        <v>5.0829681100000004</v>
      </c>
      <c r="N42" s="286">
        <v>5.7431574400000001</v>
      </c>
      <c r="O42" s="286">
        <v>9.5813620999999998</v>
      </c>
      <c r="P42" s="286">
        <v>9.2316144100000006</v>
      </c>
      <c r="Q42" s="286">
        <v>11.391059689999999</v>
      </c>
      <c r="R42" s="286">
        <v>9.3794612799999992</v>
      </c>
      <c r="S42" s="286">
        <v>8.6532696199999997</v>
      </c>
      <c r="T42" s="286">
        <v>5.9485048200000001</v>
      </c>
      <c r="U42" s="286">
        <v>14.875574844000001</v>
      </c>
      <c r="V42" s="286">
        <v>23.754828484000001</v>
      </c>
      <c r="W42" s="286">
        <v>14.647913449999999</v>
      </c>
      <c r="X42" s="286">
        <v>13.254598546</v>
      </c>
      <c r="Y42" s="286">
        <v>32.197279710000004</v>
      </c>
    </row>
    <row r="43" spans="1:25" ht="18" customHeight="1">
      <c r="A43" s="247" t="s">
        <v>1</v>
      </c>
      <c r="B43" s="286">
        <v>29.058082863999999</v>
      </c>
      <c r="C43" s="286">
        <v>28.176185339</v>
      </c>
      <c r="D43" s="286">
        <v>21.685228216999999</v>
      </c>
      <c r="E43" s="286">
        <v>9.7159006290000001</v>
      </c>
      <c r="F43" s="286">
        <v>232.386783705</v>
      </c>
      <c r="G43" s="286">
        <v>39.525530787000001</v>
      </c>
      <c r="H43" s="286">
        <v>32.493488386999999</v>
      </c>
      <c r="I43" s="286">
        <v>99.429973222000001</v>
      </c>
      <c r="J43" s="286">
        <v>38.367958740999995</v>
      </c>
      <c r="K43" s="286">
        <v>60.503258291000002</v>
      </c>
      <c r="L43" s="286">
        <v>113.99689418000001</v>
      </c>
      <c r="M43" s="286">
        <v>187.73280695</v>
      </c>
      <c r="N43" s="286">
        <v>419.83096385000005</v>
      </c>
      <c r="O43" s="286">
        <v>235.74361261000001</v>
      </c>
      <c r="P43" s="286">
        <v>152.255526635</v>
      </c>
      <c r="Q43" s="286">
        <v>277.46752495999999</v>
      </c>
      <c r="R43" s="286">
        <v>182.61808621</v>
      </c>
      <c r="S43" s="286">
        <v>126.02712404</v>
      </c>
      <c r="T43" s="286">
        <v>176.81829152</v>
      </c>
      <c r="U43" s="286">
        <v>96.710525955999998</v>
      </c>
      <c r="V43" s="286">
        <v>112.740367398</v>
      </c>
      <c r="W43" s="286">
        <v>204.50653865799998</v>
      </c>
      <c r="X43" s="286">
        <v>266.29470199000002</v>
      </c>
      <c r="Y43" s="286">
        <v>245.76417728199999</v>
      </c>
    </row>
    <row r="45" spans="1:25" ht="18" customHeight="1">
      <c r="A45" s="242" t="s">
        <v>2808</v>
      </c>
    </row>
  </sheetData>
  <hyperlinks>
    <hyperlink ref="AA3" location="Content!A1" display="Back to content page" xr:uid="{00000000-0004-0000-2200-000000000000}"/>
  </hyperlink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3C591-8618-43E3-9E2B-9AE7B45C429A}">
  <dimension ref="A1:N21"/>
  <sheetViews>
    <sheetView workbookViewId="0">
      <selection activeCell="D22" sqref="D22"/>
    </sheetView>
  </sheetViews>
  <sheetFormatPr defaultColWidth="9.21875" defaultRowHeight="13.8"/>
  <cols>
    <col min="1" max="1" width="36.5546875" style="17" customWidth="1"/>
    <col min="2" max="11" width="11.77734375" style="17" customWidth="1"/>
    <col min="12" max="12" width="8.5546875" style="17" customWidth="1"/>
    <col min="13" max="13" width="15.21875" style="17" customWidth="1"/>
    <col min="14" max="14" width="21.21875" style="17" customWidth="1"/>
    <col min="15" max="16384" width="9.21875" style="17"/>
  </cols>
  <sheetData>
    <row r="1" spans="1:14" ht="18" customHeight="1">
      <c r="A1" s="44" t="s">
        <v>3097</v>
      </c>
      <c r="B1" s="43"/>
      <c r="C1" s="43"/>
      <c r="D1" s="43"/>
      <c r="E1" s="43"/>
      <c r="F1" s="43"/>
      <c r="G1" s="43"/>
      <c r="H1" s="43"/>
      <c r="I1" s="43"/>
      <c r="J1" s="43"/>
      <c r="K1" s="43"/>
    </row>
    <row r="2" spans="1:14" ht="18" customHeight="1">
      <c r="A2" s="44"/>
      <c r="B2" s="43"/>
      <c r="C2" s="43"/>
      <c r="D2" s="43"/>
      <c r="E2" s="43"/>
      <c r="F2" s="43"/>
      <c r="G2" s="43"/>
      <c r="H2" s="43"/>
      <c r="I2" s="43"/>
      <c r="J2" s="43"/>
      <c r="K2" s="43"/>
    </row>
    <row r="3" spans="1:14" ht="18" customHeight="1">
      <c r="A3" s="373"/>
      <c r="B3" s="217">
        <v>2005</v>
      </c>
      <c r="C3" s="217">
        <v>2010</v>
      </c>
      <c r="D3" s="217">
        <v>2015</v>
      </c>
      <c r="E3" s="217">
        <v>2016</v>
      </c>
      <c r="F3" s="217">
        <v>2017</v>
      </c>
      <c r="G3" s="217">
        <v>2018</v>
      </c>
      <c r="H3" s="217">
        <v>2019</v>
      </c>
      <c r="I3" s="217">
        <v>2020</v>
      </c>
      <c r="J3" s="217">
        <v>2021</v>
      </c>
      <c r="K3" s="217">
        <v>2022</v>
      </c>
      <c r="M3" s="1" t="s">
        <v>528</v>
      </c>
    </row>
    <row r="4" spans="1:14" ht="18" customHeight="1">
      <c r="A4" s="245" t="s">
        <v>13</v>
      </c>
      <c r="B4" s="283">
        <v>44.257505000000002</v>
      </c>
      <c r="C4" s="283">
        <v>57.329508333333337</v>
      </c>
      <c r="D4" s="283">
        <v>54.303417142857143</v>
      </c>
      <c r="E4" s="701">
        <v>47.095954285714285</v>
      </c>
      <c r="F4" s="701">
        <v>44.400754999999997</v>
      </c>
      <c r="G4" s="701">
        <v>44.464701666666677</v>
      </c>
      <c r="H4" s="701">
        <v>41.54927285714286</v>
      </c>
      <c r="I4" s="701">
        <v>37.782714285714285</v>
      </c>
      <c r="J4" s="701">
        <v>40.593452857142857</v>
      </c>
      <c r="K4" s="701">
        <v>35.517001428571426</v>
      </c>
    </row>
    <row r="5" spans="1:14" ht="18" customHeight="1">
      <c r="A5" s="245" t="s">
        <v>12</v>
      </c>
      <c r="B5" s="283">
        <v>60.981607999999994</v>
      </c>
      <c r="C5" s="283">
        <v>51.545555714285705</v>
      </c>
      <c r="D5" s="283">
        <v>95.504123333333339</v>
      </c>
      <c r="E5" s="701">
        <v>91.214643333333342</v>
      </c>
      <c r="F5" s="701">
        <v>95.999252857142864</v>
      </c>
      <c r="G5" s="701">
        <v>96.682410000000004</v>
      </c>
      <c r="H5" s="701">
        <v>91.33279499999999</v>
      </c>
      <c r="I5" s="701">
        <v>86.165696666666676</v>
      </c>
      <c r="J5" s="701">
        <v>89.386894999999996</v>
      </c>
      <c r="K5" s="701">
        <v>92.649788333333348</v>
      </c>
    </row>
    <row r="6" spans="1:14" ht="18" customHeight="1">
      <c r="A6" s="245" t="s">
        <v>483</v>
      </c>
      <c r="B6" s="283">
        <v>52.282451999999999</v>
      </c>
      <c r="C6" s="283">
        <v>40.824117999999999</v>
      </c>
      <c r="D6" s="283">
        <v>61.832307999999998</v>
      </c>
      <c r="E6" s="701">
        <v>70.315653999999995</v>
      </c>
      <c r="F6" s="701">
        <v>61.056615999999998</v>
      </c>
      <c r="G6" s="701">
        <v>61.701610000000002</v>
      </c>
      <c r="H6" s="701">
        <v>72.246207999999996</v>
      </c>
      <c r="I6" s="701">
        <v>52.859554000000003</v>
      </c>
      <c r="J6" s="701">
        <v>53.650646000000009</v>
      </c>
      <c r="K6" s="701">
        <v>71.720371999999998</v>
      </c>
    </row>
    <row r="7" spans="1:14" ht="18" customHeight="1">
      <c r="A7" s="245" t="s">
        <v>573</v>
      </c>
      <c r="B7" s="283">
        <v>59.249563333333334</v>
      </c>
      <c r="C7" s="283">
        <v>53.00581833333333</v>
      </c>
      <c r="D7" s="283">
        <v>53.46567666666666</v>
      </c>
      <c r="E7" s="701">
        <v>48.69876</v>
      </c>
      <c r="F7" s="701">
        <v>44.886431666666674</v>
      </c>
      <c r="G7" s="701">
        <v>45.697023333333334</v>
      </c>
      <c r="H7" s="701">
        <v>64.722545714285715</v>
      </c>
      <c r="I7" s="701">
        <v>58.151254285714288</v>
      </c>
      <c r="J7" s="701">
        <v>53.50505857142857</v>
      </c>
      <c r="K7" s="701">
        <v>45.455968333333338</v>
      </c>
    </row>
    <row r="8" spans="1:14" s="40" customFormat="1" ht="18" customHeight="1">
      <c r="A8" s="245" t="s">
        <v>482</v>
      </c>
      <c r="B8" s="283">
        <v>18.904366666666665</v>
      </c>
      <c r="C8" s="283">
        <v>44.092801428571434</v>
      </c>
      <c r="D8" s="283">
        <v>54.238480000000003</v>
      </c>
      <c r="E8" s="701">
        <v>53.267998333333331</v>
      </c>
      <c r="F8" s="701">
        <v>58.089572857142855</v>
      </c>
      <c r="G8" s="701">
        <v>58.945704285714285</v>
      </c>
      <c r="H8" s="701">
        <v>73.353255714285709</v>
      </c>
      <c r="I8" s="701">
        <v>53.979161666666663</v>
      </c>
      <c r="J8" s="701">
        <v>57.68834833333333</v>
      </c>
      <c r="K8" s="701">
        <v>74.290602000000007</v>
      </c>
      <c r="N8" s="17"/>
    </row>
    <row r="9" spans="1:14" ht="18" customHeight="1">
      <c r="A9" s="245" t="s">
        <v>11</v>
      </c>
      <c r="B9" s="283">
        <v>42.56277</v>
      </c>
      <c r="C9" s="283">
        <v>47.433968</v>
      </c>
      <c r="D9" s="283">
        <v>86.963673999999997</v>
      </c>
      <c r="E9" s="701">
        <v>90.404005999999995</v>
      </c>
      <c r="F9" s="701">
        <v>90.322755999999998</v>
      </c>
      <c r="G9" s="701">
        <v>90.577618000000001</v>
      </c>
      <c r="H9" s="701">
        <v>89.239797999999979</v>
      </c>
      <c r="I9" s="701">
        <v>87.772397999999995</v>
      </c>
      <c r="J9" s="701">
        <v>87.836020000000005</v>
      </c>
      <c r="K9" s="701">
        <v>88.059616000000005</v>
      </c>
    </row>
    <row r="10" spans="1:14" ht="18" customHeight="1">
      <c r="A10" s="245" t="s">
        <v>10</v>
      </c>
      <c r="B10" s="283">
        <v>60.446066000000009</v>
      </c>
      <c r="C10" s="283">
        <v>61.714270000000013</v>
      </c>
      <c r="D10" s="283">
        <v>67.132757999999995</v>
      </c>
      <c r="E10" s="701">
        <v>70.677937999999997</v>
      </c>
      <c r="F10" s="701">
        <v>69.679726000000002</v>
      </c>
      <c r="G10" s="701">
        <v>70.388311999999999</v>
      </c>
      <c r="H10" s="701">
        <v>70.257796000000013</v>
      </c>
      <c r="I10" s="701">
        <v>70.487582000000003</v>
      </c>
      <c r="J10" s="701">
        <v>70.746753999999996</v>
      </c>
      <c r="K10" s="701">
        <v>77.850526666666667</v>
      </c>
    </row>
    <row r="11" spans="1:14" ht="18" customHeight="1">
      <c r="A11" s="245" t="s">
        <v>9</v>
      </c>
      <c r="B11" s="283">
        <v>49.050996666666663</v>
      </c>
      <c r="C11" s="283">
        <v>65.243685000000013</v>
      </c>
      <c r="D11" s="283">
        <v>80.440708000000001</v>
      </c>
      <c r="E11" s="701">
        <v>78.457542000000004</v>
      </c>
      <c r="F11" s="701">
        <v>79.294442000000004</v>
      </c>
      <c r="G11" s="701">
        <v>79.656813999999997</v>
      </c>
      <c r="H11" s="701">
        <v>90.747881428571432</v>
      </c>
      <c r="I11" s="701">
        <v>85.283286000000004</v>
      </c>
      <c r="J11" s="701">
        <v>70.723571666666672</v>
      </c>
      <c r="K11" s="701">
        <v>86.262974999999997</v>
      </c>
    </row>
    <row r="12" spans="1:14" ht="18" customHeight="1">
      <c r="A12" s="245" t="s">
        <v>8</v>
      </c>
      <c r="B12" s="283">
        <v>45.015246000000005</v>
      </c>
      <c r="C12" s="283">
        <v>45.859621666666669</v>
      </c>
      <c r="D12" s="283">
        <v>50.250639999999997</v>
      </c>
      <c r="E12" s="701">
        <v>56.58849166666667</v>
      </c>
      <c r="F12" s="701">
        <v>67.493524000000008</v>
      </c>
      <c r="G12" s="701">
        <v>67.613113999999996</v>
      </c>
      <c r="H12" s="701">
        <v>66.313568000000004</v>
      </c>
      <c r="I12" s="701">
        <v>68.287884000000005</v>
      </c>
      <c r="J12" s="701">
        <v>58.794261666666671</v>
      </c>
      <c r="K12" s="701">
        <v>70.015202000000002</v>
      </c>
    </row>
    <row r="13" spans="1:14" ht="18" customHeight="1">
      <c r="A13" s="245" t="s">
        <v>6</v>
      </c>
      <c r="B13" s="283">
        <v>47.881539999999994</v>
      </c>
      <c r="C13" s="283">
        <v>67.855883333333338</v>
      </c>
      <c r="D13" s="283">
        <v>85.229613999999998</v>
      </c>
      <c r="E13" s="701">
        <v>84.608257999999992</v>
      </c>
      <c r="F13" s="701">
        <v>85.503996666666652</v>
      </c>
      <c r="G13" s="701">
        <v>86.499518333333342</v>
      </c>
      <c r="H13" s="701">
        <v>78.095553333333328</v>
      </c>
      <c r="I13" s="701">
        <v>69.254253333333338</v>
      </c>
      <c r="J13" s="701">
        <v>76.840150000000008</v>
      </c>
      <c r="K13" s="701">
        <v>65.851405</v>
      </c>
    </row>
    <row r="14" spans="1:14" ht="18" customHeight="1">
      <c r="A14" s="245" t="s">
        <v>17</v>
      </c>
      <c r="B14" s="283">
        <v>62.755524999999999</v>
      </c>
      <c r="C14" s="283">
        <v>21.075897142857144</v>
      </c>
      <c r="D14" s="283">
        <v>79.1511</v>
      </c>
      <c r="E14" s="701">
        <v>53.913996666666669</v>
      </c>
      <c r="F14" s="701">
        <v>64.677610000000001</v>
      </c>
      <c r="G14" s="701">
        <v>69.456491428571425</v>
      </c>
      <c r="H14" s="701">
        <v>61.226776666666666</v>
      </c>
      <c r="I14" s="701">
        <v>54.599891666666657</v>
      </c>
      <c r="J14" s="701">
        <v>64.771233333333342</v>
      </c>
      <c r="K14" s="701">
        <v>70.031394285714285</v>
      </c>
    </row>
    <row r="15" spans="1:14" ht="18" customHeight="1">
      <c r="A15" s="245" t="s">
        <v>4</v>
      </c>
      <c r="B15" s="283">
        <v>52.764588333333336</v>
      </c>
      <c r="C15" s="283">
        <v>35.312618333333333</v>
      </c>
      <c r="D15" s="283">
        <v>42.26051833333333</v>
      </c>
      <c r="E15" s="701">
        <v>39.860621666666667</v>
      </c>
      <c r="F15" s="701">
        <v>49.953861666666661</v>
      </c>
      <c r="G15" s="701">
        <v>53.127836666666667</v>
      </c>
      <c r="H15" s="701">
        <v>48.505883333333337</v>
      </c>
      <c r="I15" s="701">
        <v>40.60845333333333</v>
      </c>
      <c r="J15" s="701">
        <v>45.098771666666664</v>
      </c>
      <c r="K15" s="701">
        <v>48.788436666666662</v>
      </c>
    </row>
    <row r="16" spans="1:14" ht="18" customHeight="1">
      <c r="A16" s="245" t="s">
        <v>3</v>
      </c>
      <c r="B16" s="283">
        <v>49.316181428571426</v>
      </c>
      <c r="C16" s="283">
        <v>55.370048571428576</v>
      </c>
      <c r="D16" s="283">
        <v>64.792728571428569</v>
      </c>
      <c r="E16" s="701">
        <v>67.867959999999997</v>
      </c>
      <c r="F16" s="701">
        <v>67.043308571428568</v>
      </c>
      <c r="G16" s="701">
        <v>68.131761428571423</v>
      </c>
      <c r="H16" s="701">
        <v>68.953484285714282</v>
      </c>
      <c r="I16" s="701">
        <v>64.942525714285708</v>
      </c>
      <c r="J16" s="701">
        <v>64.938698571428574</v>
      </c>
      <c r="K16" s="701">
        <v>67.701038571428569</v>
      </c>
    </row>
    <row r="17" spans="1:11" ht="18" customHeight="1">
      <c r="A17" s="245" t="s">
        <v>32</v>
      </c>
      <c r="B17" s="283">
        <v>40.130344999999998</v>
      </c>
      <c r="C17" s="283">
        <v>54.870319999999992</v>
      </c>
      <c r="D17" s="283">
        <v>82.198801428571429</v>
      </c>
      <c r="E17" s="701">
        <v>77.788452857142858</v>
      </c>
      <c r="F17" s="701">
        <v>61.310074285714286</v>
      </c>
      <c r="G17" s="701">
        <v>75.882641428571432</v>
      </c>
      <c r="H17" s="701">
        <v>76.937120000000007</v>
      </c>
      <c r="I17" s="701">
        <v>65.448315714285712</v>
      </c>
      <c r="J17" s="701">
        <v>65.99606285714286</v>
      </c>
      <c r="K17" s="701">
        <v>72.98101166666666</v>
      </c>
    </row>
    <row r="18" spans="1:11" ht="18" customHeight="1">
      <c r="A18" s="245" t="s">
        <v>1</v>
      </c>
      <c r="B18" s="283">
        <v>52.974062857142862</v>
      </c>
      <c r="C18" s="283">
        <v>55.230141428571429</v>
      </c>
      <c r="D18" s="283">
        <v>84.65820166666667</v>
      </c>
      <c r="E18" s="701">
        <v>72.006828333333331</v>
      </c>
      <c r="F18" s="701">
        <v>91.197528333333324</v>
      </c>
      <c r="G18" s="701">
        <v>91.681626666666659</v>
      </c>
      <c r="H18" s="701">
        <v>92.171411428571446</v>
      </c>
      <c r="I18" s="701">
        <v>73.466697142857143</v>
      </c>
      <c r="J18" s="701">
        <v>68.654717142857152</v>
      </c>
      <c r="K18" s="701">
        <v>76.998249999999999</v>
      </c>
    </row>
    <row r="19" spans="1:11" ht="18" customHeight="1">
      <c r="A19" s="245" t="s">
        <v>23</v>
      </c>
      <c r="B19" s="283">
        <v>71.036454999999989</v>
      </c>
      <c r="C19" s="283">
        <v>77.633201666666665</v>
      </c>
      <c r="D19" s="283">
        <v>69.257708333333326</v>
      </c>
      <c r="E19" s="701">
        <v>68.432360000000003</v>
      </c>
      <c r="F19" s="701">
        <v>81.070638000000002</v>
      </c>
      <c r="G19" s="701">
        <v>81.191481999999993</v>
      </c>
      <c r="H19" s="701">
        <v>83.251035000000002</v>
      </c>
      <c r="I19" s="701">
        <v>81.609261666666669</v>
      </c>
      <c r="J19" s="701">
        <v>76.759724285714285</v>
      </c>
      <c r="K19" s="701">
        <v>67.404721666666674</v>
      </c>
    </row>
    <row r="21" spans="1:11" ht="18" customHeight="1">
      <c r="A21" s="242" t="s">
        <v>3096</v>
      </c>
    </row>
  </sheetData>
  <hyperlinks>
    <hyperlink ref="M3" location="Content!A1" display="Back to content page" xr:uid="{D4D29E79-6750-4ACC-97FE-B33E65A4C2DF}"/>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pageSetUpPr fitToPage="1"/>
  </sheetPr>
  <dimension ref="B8:H9"/>
  <sheetViews>
    <sheetView topLeftCell="A4" workbookViewId="0">
      <selection activeCell="J22" sqref="J22"/>
    </sheetView>
  </sheetViews>
  <sheetFormatPr defaultColWidth="9.21875" defaultRowHeight="14.4"/>
  <cols>
    <col min="2" max="2" width="8.77734375" customWidth="1"/>
  </cols>
  <sheetData>
    <row r="8" spans="2:8" ht="58.8">
      <c r="B8" s="748">
        <v>2</v>
      </c>
      <c r="C8" s="748"/>
      <c r="D8" s="748"/>
      <c r="E8" s="748"/>
      <c r="F8" s="748"/>
      <c r="G8" s="748"/>
      <c r="H8" s="748"/>
    </row>
    <row r="9" spans="2:8" ht="58.8">
      <c r="B9" s="748" t="s">
        <v>489</v>
      </c>
      <c r="C9" s="748"/>
      <c r="D9" s="748"/>
      <c r="E9" s="748"/>
      <c r="F9" s="748"/>
      <c r="G9" s="748"/>
      <c r="H9" s="748"/>
    </row>
  </sheetData>
  <mergeCells count="2">
    <mergeCell ref="B8:H8"/>
    <mergeCell ref="B9:H9"/>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AS29"/>
  <sheetViews>
    <sheetView workbookViewId="0">
      <selection activeCell="U4" sqref="U4:AD19"/>
    </sheetView>
  </sheetViews>
  <sheetFormatPr defaultRowHeight="14.4"/>
  <cols>
    <col min="1" max="1" width="32.5546875" customWidth="1"/>
    <col min="2" max="19" width="8.77734375" customWidth="1"/>
    <col min="20" max="21" width="8.88671875" customWidth="1"/>
    <col min="33" max="33" width="13.21875" customWidth="1"/>
  </cols>
  <sheetData>
    <row r="1" spans="1:45">
      <c r="A1" s="18" t="s">
        <v>2951</v>
      </c>
      <c r="B1" s="17"/>
      <c r="C1" s="17"/>
      <c r="D1" s="17"/>
      <c r="E1" s="17"/>
      <c r="F1" s="17"/>
      <c r="G1" s="17"/>
      <c r="H1" s="17"/>
      <c r="I1" s="17"/>
      <c r="J1" s="17"/>
      <c r="K1" s="17"/>
      <c r="L1" s="17"/>
      <c r="M1" s="17"/>
      <c r="N1" s="17"/>
      <c r="O1" s="17"/>
      <c r="P1" s="17"/>
      <c r="Q1" s="17"/>
      <c r="R1" s="17"/>
      <c r="S1" s="17"/>
      <c r="T1" s="17"/>
      <c r="U1" s="17"/>
      <c r="V1" s="17"/>
      <c r="W1" s="17"/>
      <c r="X1" s="17"/>
      <c r="Y1" s="17"/>
      <c r="Z1" s="17"/>
      <c r="AA1" s="14"/>
      <c r="AB1" s="14"/>
      <c r="AC1" s="14"/>
      <c r="AD1" s="14"/>
    </row>
    <row r="2" spans="1:45">
      <c r="A2" s="17"/>
      <c r="B2" s="17"/>
      <c r="C2" s="17"/>
      <c r="D2" s="17"/>
      <c r="E2" s="17"/>
      <c r="F2" s="17"/>
      <c r="G2" s="17"/>
      <c r="H2" s="17"/>
      <c r="I2" s="17"/>
      <c r="J2" s="17"/>
      <c r="K2" s="17"/>
      <c r="L2" s="17"/>
      <c r="M2" s="17"/>
      <c r="N2" s="17"/>
      <c r="O2" s="17"/>
      <c r="P2" s="17"/>
      <c r="Q2" s="17"/>
      <c r="R2" s="17"/>
      <c r="S2" s="17"/>
      <c r="T2" s="17"/>
      <c r="U2" s="17"/>
      <c r="V2" s="17"/>
      <c r="W2" s="17"/>
      <c r="X2" s="17"/>
      <c r="Y2" s="17"/>
      <c r="Z2" s="17"/>
      <c r="AA2" s="14"/>
      <c r="AB2" s="14"/>
      <c r="AC2" s="14"/>
      <c r="AD2" s="14"/>
      <c r="AF2" s="262"/>
    </row>
    <row r="3" spans="1:45">
      <c r="A3" s="373" t="s">
        <v>14</v>
      </c>
      <c r="B3" s="217">
        <v>1995</v>
      </c>
      <c r="C3" s="217">
        <v>1996</v>
      </c>
      <c r="D3" s="217">
        <v>1997</v>
      </c>
      <c r="E3" s="217">
        <v>1998</v>
      </c>
      <c r="F3" s="217">
        <v>1999</v>
      </c>
      <c r="G3" s="217">
        <v>2000</v>
      </c>
      <c r="H3" s="217">
        <v>2001</v>
      </c>
      <c r="I3" s="217">
        <v>2002</v>
      </c>
      <c r="J3" s="217">
        <v>2003</v>
      </c>
      <c r="K3" s="217">
        <v>2004</v>
      </c>
      <c r="L3" s="217">
        <v>2005</v>
      </c>
      <c r="M3" s="217">
        <v>2006</v>
      </c>
      <c r="N3" s="217">
        <v>2007</v>
      </c>
      <c r="O3" s="217">
        <v>2008</v>
      </c>
      <c r="P3" s="217">
        <v>2009</v>
      </c>
      <c r="Q3" s="217">
        <v>2010</v>
      </c>
      <c r="R3" s="217">
        <v>2011</v>
      </c>
      <c r="S3" s="217">
        <v>2012</v>
      </c>
      <c r="T3" s="217">
        <v>2013</v>
      </c>
      <c r="U3" s="217">
        <v>2014</v>
      </c>
      <c r="V3" s="217">
        <v>2015</v>
      </c>
      <c r="W3" s="217">
        <v>2016</v>
      </c>
      <c r="X3" s="373">
        <v>2017</v>
      </c>
      <c r="Y3" s="217">
        <v>2018</v>
      </c>
      <c r="Z3" s="217">
        <v>2019</v>
      </c>
      <c r="AA3" s="217">
        <v>2020</v>
      </c>
      <c r="AB3" s="217">
        <v>2021</v>
      </c>
      <c r="AC3" s="217">
        <v>2022</v>
      </c>
      <c r="AD3" s="217">
        <v>2023</v>
      </c>
      <c r="AF3" s="1" t="s">
        <v>528</v>
      </c>
      <c r="AG3" s="10"/>
      <c r="AH3" s="10"/>
      <c r="AI3" s="10"/>
      <c r="AJ3" s="10"/>
      <c r="AK3" s="10"/>
      <c r="AL3" s="10"/>
      <c r="AM3" s="10"/>
      <c r="AN3" s="10"/>
      <c r="AO3" s="10"/>
      <c r="AP3" s="10"/>
      <c r="AQ3" s="10"/>
      <c r="AR3" s="10"/>
      <c r="AS3" s="10"/>
    </row>
    <row r="4" spans="1:45">
      <c r="A4" s="92" t="s">
        <v>13</v>
      </c>
      <c r="B4" s="584"/>
      <c r="C4" s="584"/>
      <c r="D4" s="584"/>
      <c r="E4" s="584"/>
      <c r="F4" s="584"/>
      <c r="G4" s="584"/>
      <c r="H4" s="584"/>
      <c r="I4" s="584"/>
      <c r="J4" s="584"/>
      <c r="K4" s="584"/>
      <c r="L4" s="584"/>
      <c r="M4" s="584"/>
      <c r="N4" s="584"/>
      <c r="O4" s="584"/>
      <c r="P4" s="584"/>
      <c r="Q4" s="584"/>
      <c r="R4" s="584"/>
      <c r="S4" s="584"/>
      <c r="T4" s="584"/>
      <c r="U4" s="584"/>
      <c r="V4" s="584"/>
      <c r="W4" s="584"/>
      <c r="X4" s="584"/>
      <c r="Y4" s="584"/>
      <c r="Z4" s="584"/>
      <c r="AA4" s="584"/>
      <c r="AB4" s="584"/>
      <c r="AC4" s="584"/>
      <c r="AD4" s="584"/>
      <c r="AG4" s="515"/>
    </row>
    <row r="5" spans="1:45">
      <c r="A5" s="92" t="s">
        <v>12</v>
      </c>
      <c r="B5" s="584">
        <v>636</v>
      </c>
      <c r="C5" s="584">
        <v>656</v>
      </c>
      <c r="D5" s="584">
        <v>765</v>
      </c>
      <c r="E5" s="584">
        <v>940</v>
      </c>
      <c r="F5" s="584">
        <v>1039</v>
      </c>
      <c r="G5" s="584">
        <v>1306</v>
      </c>
      <c r="H5" s="584">
        <v>1451</v>
      </c>
      <c r="I5" s="584">
        <v>1485</v>
      </c>
      <c r="J5" s="584">
        <v>1592</v>
      </c>
      <c r="K5" s="584">
        <v>1727</v>
      </c>
      <c r="L5" s="584">
        <v>1684</v>
      </c>
      <c r="M5" s="584">
        <v>1642</v>
      </c>
      <c r="N5" s="584">
        <v>1965</v>
      </c>
      <c r="O5" s="584">
        <v>2344</v>
      </c>
      <c r="P5" s="584"/>
      <c r="Q5" s="584"/>
      <c r="R5" s="584"/>
      <c r="S5" s="584"/>
      <c r="T5" s="584"/>
      <c r="U5" s="584"/>
      <c r="V5" s="584">
        <v>1660</v>
      </c>
      <c r="W5" s="584">
        <v>1712</v>
      </c>
      <c r="X5" s="584">
        <v>1775</v>
      </c>
      <c r="Y5" s="584">
        <v>1830</v>
      </c>
      <c r="Z5" s="584">
        <f>1555399/1000</f>
        <v>1555.3989999999999</v>
      </c>
      <c r="AA5" s="584">
        <f>358225/1000</f>
        <v>358.22500000000002</v>
      </c>
      <c r="AB5" s="584"/>
      <c r="AC5" s="584"/>
      <c r="AD5" s="584"/>
      <c r="AG5" s="515"/>
    </row>
    <row r="6" spans="1:45">
      <c r="A6" s="92" t="s">
        <v>483</v>
      </c>
      <c r="B6" s="584"/>
      <c r="C6" s="584"/>
      <c r="D6" s="584"/>
      <c r="E6" s="584"/>
      <c r="F6" s="584"/>
      <c r="G6" s="584"/>
      <c r="H6" s="584"/>
      <c r="I6" s="584"/>
      <c r="J6" s="584"/>
      <c r="K6" s="584"/>
      <c r="L6" s="584"/>
      <c r="M6" s="584"/>
      <c r="N6" s="584"/>
      <c r="O6" s="584"/>
      <c r="P6" s="584"/>
      <c r="Q6" s="584"/>
      <c r="R6" s="584"/>
      <c r="S6" s="584"/>
      <c r="T6" s="584"/>
      <c r="U6" s="584"/>
      <c r="V6" s="584"/>
      <c r="W6" s="584"/>
      <c r="X6" s="584"/>
      <c r="Y6" s="584"/>
      <c r="Z6" s="584"/>
      <c r="AA6" s="584"/>
      <c r="AB6" s="584"/>
      <c r="AC6" s="584"/>
      <c r="AD6" s="584"/>
      <c r="AF6" s="262"/>
      <c r="AG6" s="515"/>
    </row>
    <row r="7" spans="1:45">
      <c r="A7" s="92" t="s">
        <v>89</v>
      </c>
      <c r="B7" s="584">
        <v>85</v>
      </c>
      <c r="C7" s="584"/>
      <c r="D7" s="584"/>
      <c r="E7" s="584"/>
      <c r="F7" s="584"/>
      <c r="G7" s="584"/>
      <c r="H7" s="584"/>
      <c r="I7" s="584"/>
      <c r="J7" s="584"/>
      <c r="K7" s="584"/>
      <c r="L7" s="584"/>
      <c r="M7" s="584"/>
      <c r="N7" s="584"/>
      <c r="O7" s="584"/>
      <c r="P7" s="584"/>
      <c r="Q7" s="584"/>
      <c r="R7" s="584">
        <v>197</v>
      </c>
      <c r="S7" s="584"/>
      <c r="T7" s="584"/>
      <c r="U7" s="584"/>
      <c r="V7" s="584"/>
      <c r="W7" s="584"/>
      <c r="X7" s="584"/>
      <c r="Y7" s="584"/>
      <c r="Z7" s="584"/>
      <c r="AA7" s="584"/>
      <c r="AB7" s="584"/>
      <c r="AC7" s="584"/>
      <c r="AD7" s="584"/>
      <c r="AG7" s="515"/>
    </row>
    <row r="8" spans="1:45">
      <c r="A8" s="92" t="s">
        <v>482</v>
      </c>
      <c r="B8" s="584"/>
      <c r="C8" s="584">
        <v>1337</v>
      </c>
      <c r="D8" s="584">
        <v>1635</v>
      </c>
      <c r="E8" s="584">
        <v>986</v>
      </c>
      <c r="F8" s="584">
        <v>1253</v>
      </c>
      <c r="G8" s="584">
        <v>1151</v>
      </c>
      <c r="H8" s="584">
        <v>1312</v>
      </c>
      <c r="I8" s="584">
        <v>1371</v>
      </c>
      <c r="J8" s="584">
        <v>1543</v>
      </c>
      <c r="K8" s="584"/>
      <c r="L8" s="584">
        <v>1182</v>
      </c>
      <c r="M8" s="584">
        <v>1200</v>
      </c>
      <c r="N8" s="584">
        <v>1230</v>
      </c>
      <c r="O8" s="584">
        <v>1186</v>
      </c>
      <c r="P8" s="584">
        <v>1344</v>
      </c>
      <c r="Q8" s="584">
        <v>1343</v>
      </c>
      <c r="R8" s="584">
        <v>1328</v>
      </c>
      <c r="S8" s="584">
        <v>1278</v>
      </c>
      <c r="T8" s="584">
        <v>1299</v>
      </c>
      <c r="U8" s="584">
        <v>1325</v>
      </c>
      <c r="V8" s="584">
        <v>1256</v>
      </c>
      <c r="W8" s="584">
        <v>1279</v>
      </c>
      <c r="X8" s="584">
        <v>1343</v>
      </c>
      <c r="Y8" s="584">
        <v>1277</v>
      </c>
      <c r="Z8" s="584">
        <v>1226</v>
      </c>
      <c r="AA8" s="584">
        <v>345.3</v>
      </c>
      <c r="AB8" s="584">
        <v>210.7</v>
      </c>
      <c r="AC8" s="584">
        <v>502.5</v>
      </c>
      <c r="AD8" s="584"/>
    </row>
    <row r="9" spans="1:45">
      <c r="A9" s="92" t="s">
        <v>11</v>
      </c>
      <c r="B9" s="584">
        <v>209</v>
      </c>
      <c r="C9" s="584">
        <v>312</v>
      </c>
      <c r="D9" s="584">
        <v>313</v>
      </c>
      <c r="E9" s="584">
        <v>290</v>
      </c>
      <c r="F9" s="584">
        <v>308</v>
      </c>
      <c r="G9" s="584">
        <v>302</v>
      </c>
      <c r="H9" s="584">
        <v>295</v>
      </c>
      <c r="I9" s="584">
        <v>287</v>
      </c>
      <c r="J9" s="584">
        <v>329</v>
      </c>
      <c r="K9" s="584">
        <v>304</v>
      </c>
      <c r="L9" s="584">
        <v>304</v>
      </c>
      <c r="M9" s="584">
        <v>357</v>
      </c>
      <c r="N9" s="584">
        <v>300</v>
      </c>
      <c r="O9" s="584">
        <v>293</v>
      </c>
      <c r="P9" s="584">
        <v>344</v>
      </c>
      <c r="Q9" s="584">
        <v>426</v>
      </c>
      <c r="R9" s="584">
        <v>398</v>
      </c>
      <c r="S9" s="584">
        <v>423</v>
      </c>
      <c r="T9" s="584">
        <v>433</v>
      </c>
      <c r="U9" s="584">
        <v>1079</v>
      </c>
      <c r="V9" s="584">
        <v>1082</v>
      </c>
      <c r="W9" s="584">
        <v>1196</v>
      </c>
      <c r="X9" s="584">
        <v>1137</v>
      </c>
      <c r="Y9" s="584">
        <v>1173</v>
      </c>
      <c r="Z9" s="584">
        <v>1142</v>
      </c>
      <c r="AA9" s="584"/>
      <c r="AB9" s="584">
        <v>278.5</v>
      </c>
      <c r="AC9" s="584"/>
      <c r="AD9" s="584"/>
      <c r="AH9" s="19"/>
      <c r="AI9" s="19"/>
      <c r="AJ9" s="19"/>
      <c r="AK9" s="19"/>
      <c r="AL9" s="19"/>
      <c r="AM9" s="19"/>
      <c r="AN9" s="19"/>
      <c r="AO9" s="19"/>
      <c r="AP9" s="19"/>
      <c r="AQ9" s="19"/>
      <c r="AR9" s="19"/>
    </row>
    <row r="10" spans="1:45">
      <c r="A10" s="92" t="s">
        <v>10</v>
      </c>
      <c r="B10" s="584"/>
      <c r="C10" s="584"/>
      <c r="D10" s="584"/>
      <c r="E10" s="584"/>
      <c r="F10" s="584"/>
      <c r="G10" s="584"/>
      <c r="H10" s="584"/>
      <c r="I10" s="584"/>
      <c r="J10" s="584"/>
      <c r="K10" s="584"/>
      <c r="L10" s="584"/>
      <c r="M10" s="584"/>
      <c r="N10" s="584"/>
      <c r="O10" s="584"/>
      <c r="P10" s="584"/>
      <c r="Q10" s="584"/>
      <c r="R10" s="584"/>
      <c r="S10" s="584"/>
      <c r="T10" s="584"/>
      <c r="U10" s="584"/>
      <c r="V10" s="584">
        <v>282</v>
      </c>
      <c r="W10" s="514">
        <v>333</v>
      </c>
      <c r="X10" s="514">
        <v>285</v>
      </c>
      <c r="Y10" s="514">
        <v>360</v>
      </c>
      <c r="Z10" s="514">
        <v>486</v>
      </c>
      <c r="AA10" s="514">
        <v>87</v>
      </c>
      <c r="AB10" s="584"/>
      <c r="AC10" s="584"/>
      <c r="AD10" s="584"/>
    </row>
    <row r="11" spans="1:45">
      <c r="A11" s="92" t="s">
        <v>9</v>
      </c>
      <c r="B11" s="584"/>
      <c r="C11" s="584"/>
      <c r="D11" s="584"/>
      <c r="E11" s="584"/>
      <c r="F11" s="584"/>
      <c r="G11" s="584"/>
      <c r="H11" s="584"/>
      <c r="I11" s="584"/>
      <c r="J11" s="584"/>
      <c r="K11" s="584"/>
      <c r="L11" s="584"/>
      <c r="M11" s="584"/>
      <c r="N11" s="584"/>
      <c r="O11" s="584"/>
      <c r="P11" s="584"/>
      <c r="Q11" s="584"/>
      <c r="R11" s="584"/>
      <c r="S11" s="584"/>
      <c r="T11" s="584"/>
      <c r="U11" s="584"/>
      <c r="V11" s="584"/>
      <c r="W11" s="584"/>
      <c r="X11" s="584"/>
      <c r="Y11" s="584"/>
      <c r="Z11" s="584"/>
      <c r="AA11" s="584"/>
      <c r="AB11" s="584"/>
      <c r="AC11" s="584"/>
      <c r="AD11" s="584"/>
    </row>
    <row r="12" spans="1:45">
      <c r="A12" s="92" t="s">
        <v>8</v>
      </c>
      <c r="B12" s="584">
        <v>437</v>
      </c>
      <c r="C12" s="584">
        <v>509</v>
      </c>
      <c r="D12" s="584">
        <v>558</v>
      </c>
      <c r="E12" s="584">
        <v>579</v>
      </c>
      <c r="F12" s="584">
        <v>600</v>
      </c>
      <c r="G12" s="584">
        <v>678</v>
      </c>
      <c r="H12" s="584">
        <v>675</v>
      </c>
      <c r="I12" s="584">
        <v>709</v>
      </c>
      <c r="J12" s="584">
        <v>721</v>
      </c>
      <c r="K12" s="584">
        <v>739</v>
      </c>
      <c r="L12" s="584">
        <v>782</v>
      </c>
      <c r="M12" s="584">
        <v>807</v>
      </c>
      <c r="N12" s="584">
        <v>933</v>
      </c>
      <c r="O12" s="584">
        <v>970</v>
      </c>
      <c r="P12" s="584">
        <v>890</v>
      </c>
      <c r="Q12" s="584">
        <v>956</v>
      </c>
      <c r="R12" s="584">
        <v>983</v>
      </c>
      <c r="S12" s="584">
        <v>984</v>
      </c>
      <c r="T12" s="584">
        <v>1015</v>
      </c>
      <c r="U12" s="584">
        <v>1065</v>
      </c>
      <c r="V12" s="584">
        <v>1174</v>
      </c>
      <c r="W12" s="584">
        <v>1307</v>
      </c>
      <c r="X12" s="584">
        <v>1371</v>
      </c>
      <c r="Y12" s="584">
        <v>1431</v>
      </c>
      <c r="Z12" s="584">
        <v>1418</v>
      </c>
      <c r="AA12" s="584">
        <v>315.60000000000002</v>
      </c>
      <c r="AB12" s="584">
        <v>180.3</v>
      </c>
      <c r="AC12" s="625">
        <v>997</v>
      </c>
      <c r="AD12" s="658">
        <v>1295.4100000000001</v>
      </c>
      <c r="AE12" s="67" t="s">
        <v>15</v>
      </c>
    </row>
    <row r="13" spans="1:45">
      <c r="A13" s="92" t="s">
        <v>6</v>
      </c>
      <c r="B13" s="584"/>
      <c r="C13" s="584"/>
      <c r="D13" s="584"/>
      <c r="E13" s="584"/>
      <c r="F13" s="584"/>
      <c r="G13" s="584"/>
      <c r="H13" s="584">
        <v>404</v>
      </c>
      <c r="I13" s="584">
        <v>943</v>
      </c>
      <c r="J13" s="584">
        <v>726</v>
      </c>
      <c r="K13" s="584">
        <v>711</v>
      </c>
      <c r="L13" s="584">
        <v>954</v>
      </c>
      <c r="M13" s="584">
        <v>1095</v>
      </c>
      <c r="N13" s="584">
        <v>1259</v>
      </c>
      <c r="O13" s="584">
        <v>1439</v>
      </c>
      <c r="P13" s="584">
        <v>1711</v>
      </c>
      <c r="Q13" s="584">
        <v>1836</v>
      </c>
      <c r="R13" s="584">
        <v>2013</v>
      </c>
      <c r="S13" s="584">
        <v>2206</v>
      </c>
      <c r="T13" s="584">
        <v>1970</v>
      </c>
      <c r="U13" s="584">
        <v>1751</v>
      </c>
      <c r="V13" s="584">
        <v>1634</v>
      </c>
      <c r="W13" s="584">
        <v>1715</v>
      </c>
      <c r="X13" s="584">
        <v>1514</v>
      </c>
      <c r="Y13" s="584">
        <v>2870</v>
      </c>
      <c r="Z13" s="584">
        <v>2033</v>
      </c>
      <c r="AA13" s="584">
        <v>959</v>
      </c>
      <c r="AB13" s="584">
        <v>549</v>
      </c>
      <c r="AC13" s="584">
        <v>879</v>
      </c>
      <c r="AD13" s="584"/>
    </row>
    <row r="14" spans="1:45">
      <c r="A14" s="92" t="s">
        <v>5</v>
      </c>
      <c r="B14" s="584">
        <v>421</v>
      </c>
      <c r="C14" s="584">
        <v>560</v>
      </c>
      <c r="D14" s="584">
        <v>610</v>
      </c>
      <c r="E14" s="584">
        <v>681</v>
      </c>
      <c r="F14" s="584">
        <v>694</v>
      </c>
      <c r="G14" s="584">
        <v>759</v>
      </c>
      <c r="H14" s="584">
        <v>700</v>
      </c>
      <c r="I14" s="584">
        <v>799</v>
      </c>
      <c r="J14" s="584">
        <v>739</v>
      </c>
      <c r="K14" s="584">
        <v>986</v>
      </c>
      <c r="L14" s="584">
        <v>856</v>
      </c>
      <c r="M14" s="584">
        <v>961</v>
      </c>
      <c r="N14" s="584">
        <v>1048</v>
      </c>
      <c r="O14" s="584">
        <v>1079</v>
      </c>
      <c r="P14" s="584">
        <v>1100</v>
      </c>
      <c r="Q14" s="584">
        <v>1114</v>
      </c>
      <c r="R14" s="584">
        <v>1163</v>
      </c>
      <c r="S14" s="584">
        <v>1245</v>
      </c>
      <c r="T14" s="584">
        <v>1327</v>
      </c>
      <c r="U14" s="584">
        <v>1429</v>
      </c>
      <c r="V14" s="584">
        <v>1488</v>
      </c>
      <c r="W14" s="584">
        <v>1551</v>
      </c>
      <c r="X14" s="584">
        <v>1581</v>
      </c>
      <c r="Y14" s="584">
        <v>1639</v>
      </c>
      <c r="Z14" s="584">
        <v>1651</v>
      </c>
      <c r="AA14" s="584">
        <v>187.1</v>
      </c>
      <c r="AB14" s="584">
        <v>261.3</v>
      </c>
      <c r="AC14" s="584">
        <v>528</v>
      </c>
      <c r="AD14" s="584"/>
    </row>
    <row r="15" spans="1:45">
      <c r="A15" s="92" t="s">
        <v>4</v>
      </c>
      <c r="B15" s="584">
        <v>127</v>
      </c>
      <c r="C15" s="584">
        <v>142</v>
      </c>
      <c r="D15" s="584">
        <v>136</v>
      </c>
      <c r="E15" s="584">
        <v>134</v>
      </c>
      <c r="F15" s="584">
        <v>130</v>
      </c>
      <c r="G15" s="584">
        <v>140</v>
      </c>
      <c r="H15" s="584">
        <v>138</v>
      </c>
      <c r="I15" s="584">
        <v>135</v>
      </c>
      <c r="J15" s="584">
        <v>127</v>
      </c>
      <c r="K15" s="584">
        <v>126</v>
      </c>
      <c r="L15" s="584">
        <v>135</v>
      </c>
      <c r="M15" s="584">
        <v>151</v>
      </c>
      <c r="N15" s="584">
        <v>171</v>
      </c>
      <c r="O15" s="584">
        <v>173</v>
      </c>
      <c r="P15" s="584">
        <v>178</v>
      </c>
      <c r="Q15" s="584">
        <v>191</v>
      </c>
      <c r="R15" s="584">
        <v>210</v>
      </c>
      <c r="S15" s="584">
        <v>216</v>
      </c>
      <c r="T15" s="584">
        <v>237</v>
      </c>
      <c r="U15" s="584">
        <v>239</v>
      </c>
      <c r="V15" s="584">
        <v>296</v>
      </c>
      <c r="W15" s="584">
        <v>333</v>
      </c>
      <c r="X15" s="584">
        <v>382</v>
      </c>
      <c r="Y15" s="584">
        <v>405</v>
      </c>
      <c r="Z15" s="584">
        <v>428</v>
      </c>
      <c r="AA15" s="584">
        <v>124.5</v>
      </c>
      <c r="AB15" s="584">
        <v>183</v>
      </c>
      <c r="AC15" s="584">
        <v>339</v>
      </c>
      <c r="AD15" s="584"/>
    </row>
    <row r="16" spans="1:45">
      <c r="A16" s="92" t="s">
        <v>3</v>
      </c>
      <c r="B16" s="584">
        <v>4684</v>
      </c>
      <c r="C16" s="584">
        <v>5186</v>
      </c>
      <c r="D16" s="584">
        <v>5170</v>
      </c>
      <c r="E16" s="584">
        <v>5898</v>
      </c>
      <c r="F16" s="584">
        <v>6026</v>
      </c>
      <c r="G16" s="584">
        <v>6001</v>
      </c>
      <c r="H16" s="584">
        <v>5908</v>
      </c>
      <c r="I16" s="584">
        <v>6550</v>
      </c>
      <c r="J16" s="584">
        <v>6640</v>
      </c>
      <c r="K16" s="584">
        <v>6815</v>
      </c>
      <c r="L16" s="584">
        <v>7518</v>
      </c>
      <c r="M16" s="584">
        <v>8509</v>
      </c>
      <c r="N16" s="584">
        <v>9208</v>
      </c>
      <c r="O16" s="584">
        <v>9729</v>
      </c>
      <c r="P16" s="584">
        <v>7012</v>
      </c>
      <c r="Q16" s="584">
        <v>8074</v>
      </c>
      <c r="R16" s="584">
        <v>8339</v>
      </c>
      <c r="S16" s="584">
        <v>9188</v>
      </c>
      <c r="T16" s="584">
        <v>9537</v>
      </c>
      <c r="U16" s="584">
        <v>9549</v>
      </c>
      <c r="V16" s="584">
        <v>8904</v>
      </c>
      <c r="W16" s="584">
        <v>10044</v>
      </c>
      <c r="X16" s="584">
        <v>10285</v>
      </c>
      <c r="Y16" s="584">
        <v>10472</v>
      </c>
      <c r="Z16" s="584">
        <v>10228</v>
      </c>
      <c r="AA16" s="584">
        <v>2802</v>
      </c>
      <c r="AB16" s="584">
        <v>2257</v>
      </c>
      <c r="AC16" s="584">
        <v>5698</v>
      </c>
      <c r="AD16" s="584"/>
      <c r="AE16" s="74" t="s">
        <v>15</v>
      </c>
    </row>
    <row r="17" spans="1:31">
      <c r="A17" s="92" t="s">
        <v>32</v>
      </c>
      <c r="B17" s="584">
        <v>293.834</v>
      </c>
      <c r="C17" s="584">
        <v>326</v>
      </c>
      <c r="D17" s="584">
        <v>360</v>
      </c>
      <c r="E17" s="584">
        <v>482</v>
      </c>
      <c r="F17" s="584">
        <v>627</v>
      </c>
      <c r="G17" s="584">
        <v>501.66800000000001</v>
      </c>
      <c r="H17" s="584">
        <v>525</v>
      </c>
      <c r="I17" s="584">
        <v>575</v>
      </c>
      <c r="J17" s="584">
        <v>576</v>
      </c>
      <c r="K17" s="584">
        <v>583</v>
      </c>
      <c r="L17" s="584">
        <v>613</v>
      </c>
      <c r="M17" s="584">
        <v>843</v>
      </c>
      <c r="N17" s="584">
        <v>909</v>
      </c>
      <c r="O17" s="584">
        <v>925</v>
      </c>
      <c r="P17" s="584">
        <v>882</v>
      </c>
      <c r="Q17" s="584">
        <v>939</v>
      </c>
      <c r="R17" s="584">
        <v>996</v>
      </c>
      <c r="S17" s="584">
        <v>1035</v>
      </c>
      <c r="T17" s="584">
        <v>1096</v>
      </c>
      <c r="U17" s="584">
        <v>1140</v>
      </c>
      <c r="V17" s="514">
        <v>1137.182</v>
      </c>
      <c r="W17" s="514">
        <v>1284.279</v>
      </c>
      <c r="X17" s="514">
        <v>1327.143</v>
      </c>
      <c r="Y17" s="514">
        <v>1505.702</v>
      </c>
      <c r="Z17" s="658">
        <v>1527</v>
      </c>
      <c r="AA17" s="658">
        <v>621</v>
      </c>
      <c r="AB17" s="658">
        <v>923</v>
      </c>
      <c r="AC17" s="658">
        <v>1455</v>
      </c>
      <c r="AD17" s="658">
        <v>1808</v>
      </c>
      <c r="AE17" t="s">
        <v>15</v>
      </c>
    </row>
    <row r="18" spans="1:31">
      <c r="A18" s="92" t="s">
        <v>1</v>
      </c>
      <c r="B18" s="584"/>
      <c r="C18" s="584"/>
      <c r="D18" s="584"/>
      <c r="E18" s="584"/>
      <c r="F18" s="584"/>
      <c r="G18" s="584">
        <v>457</v>
      </c>
      <c r="H18" s="584">
        <v>492</v>
      </c>
      <c r="I18" s="584">
        <v>565</v>
      </c>
      <c r="J18" s="584">
        <v>413</v>
      </c>
      <c r="K18" s="584">
        <v>515</v>
      </c>
      <c r="L18" s="584">
        <v>669</v>
      </c>
      <c r="M18" s="584">
        <v>757</v>
      </c>
      <c r="N18" s="584">
        <v>897</v>
      </c>
      <c r="O18" s="584">
        <v>812</v>
      </c>
      <c r="P18" s="584">
        <v>710</v>
      </c>
      <c r="Q18" s="584">
        <v>815</v>
      </c>
      <c r="R18" s="584">
        <v>920</v>
      </c>
      <c r="S18" s="584">
        <v>859</v>
      </c>
      <c r="T18" s="584">
        <v>914</v>
      </c>
      <c r="U18" s="584">
        <v>947</v>
      </c>
      <c r="V18" s="584">
        <v>931.78200000000004</v>
      </c>
      <c r="W18" s="584">
        <v>956</v>
      </c>
      <c r="X18" s="584">
        <v>1009</v>
      </c>
      <c r="Y18" s="584">
        <v>1072</v>
      </c>
      <c r="Z18" s="584">
        <v>1266</v>
      </c>
      <c r="AA18" s="584">
        <v>501</v>
      </c>
      <c r="AB18" s="584">
        <v>554</v>
      </c>
      <c r="AC18" s="584">
        <v>1061</v>
      </c>
      <c r="AD18" s="584"/>
    </row>
    <row r="19" spans="1:31">
      <c r="A19" s="92" t="s">
        <v>0</v>
      </c>
      <c r="B19" s="584">
        <v>1416</v>
      </c>
      <c r="C19" s="584">
        <v>1597</v>
      </c>
      <c r="D19" s="584">
        <v>1336</v>
      </c>
      <c r="E19" s="584">
        <v>2090</v>
      </c>
      <c r="F19" s="584">
        <v>2250</v>
      </c>
      <c r="G19" s="584">
        <v>1967</v>
      </c>
      <c r="H19" s="584">
        <v>2217</v>
      </c>
      <c r="I19" s="584">
        <v>2041</v>
      </c>
      <c r="J19" s="584">
        <v>2256</v>
      </c>
      <c r="K19" s="584">
        <v>1854</v>
      </c>
      <c r="L19" s="584">
        <v>1559</v>
      </c>
      <c r="M19" s="584">
        <v>2287</v>
      </c>
      <c r="N19" s="584">
        <v>2506</v>
      </c>
      <c r="O19" s="584">
        <v>1956</v>
      </c>
      <c r="P19" s="584">
        <v>2017</v>
      </c>
      <c r="Q19" s="584">
        <v>2239</v>
      </c>
      <c r="R19" s="584">
        <v>2423</v>
      </c>
      <c r="S19" s="584">
        <v>1794</v>
      </c>
      <c r="T19" s="584">
        <v>1833</v>
      </c>
      <c r="U19" s="584">
        <v>1880</v>
      </c>
      <c r="V19" s="584">
        <v>2057</v>
      </c>
      <c r="W19" s="584">
        <v>2168</v>
      </c>
      <c r="X19" s="584">
        <v>2423</v>
      </c>
      <c r="Y19" s="584">
        <v>2580</v>
      </c>
      <c r="Z19" s="584">
        <v>2294</v>
      </c>
      <c r="AA19" s="584">
        <v>639</v>
      </c>
      <c r="AB19" s="584">
        <v>381</v>
      </c>
      <c r="AC19" s="584">
        <v>1044</v>
      </c>
      <c r="AD19" s="584"/>
    </row>
    <row r="21" spans="1:31">
      <c r="A21" s="136" t="s">
        <v>18</v>
      </c>
    </row>
    <row r="23" spans="1:31">
      <c r="A23" s="17" t="s">
        <v>3035</v>
      </c>
    </row>
    <row r="24" spans="1:31">
      <c r="A24" s="17" t="s">
        <v>2779</v>
      </c>
    </row>
    <row r="26" spans="1:31">
      <c r="A26" s="44" t="s">
        <v>36</v>
      </c>
      <c r="B26" s="67"/>
      <c r="C26" s="17"/>
      <c r="D26" s="17"/>
      <c r="E26" s="17"/>
    </row>
    <row r="27" spans="1:31">
      <c r="B27" s="17"/>
      <c r="C27" s="72" t="s">
        <v>42</v>
      </c>
      <c r="D27" s="67"/>
      <c r="E27" s="73" t="s">
        <v>2486</v>
      </c>
    </row>
    <row r="28" spans="1:31">
      <c r="A28" s="17"/>
      <c r="B28" s="17"/>
      <c r="C28" s="45" t="s">
        <v>41</v>
      </c>
      <c r="D28" s="45"/>
      <c r="E28" s="45" t="s">
        <v>2487</v>
      </c>
    </row>
    <row r="29" spans="1:31">
      <c r="A29" s="17"/>
      <c r="B29" s="17"/>
      <c r="C29" s="17" t="s">
        <v>40</v>
      </c>
      <c r="D29" s="17"/>
      <c r="E29" s="17" t="s">
        <v>39</v>
      </c>
    </row>
  </sheetData>
  <hyperlinks>
    <hyperlink ref="AF3" location="Content!A1" display="Back to content page" xr:uid="{00000000-0004-0000-99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AM50"/>
  <sheetViews>
    <sheetView zoomScale="70" zoomScaleNormal="70" workbookViewId="0">
      <selection activeCell="L30" sqref="L30"/>
    </sheetView>
  </sheetViews>
  <sheetFormatPr defaultRowHeight="14.4"/>
  <cols>
    <col min="1" max="1" width="33.77734375" customWidth="1"/>
    <col min="2" max="30" width="8.44140625" customWidth="1"/>
    <col min="32" max="32" width="17" customWidth="1"/>
  </cols>
  <sheetData>
    <row r="1" spans="1:39">
      <c r="A1" s="18" t="s">
        <v>3111</v>
      </c>
      <c r="B1" s="17"/>
      <c r="C1" s="17"/>
      <c r="D1" s="17"/>
      <c r="E1" s="17"/>
      <c r="F1" s="17"/>
      <c r="G1" s="17"/>
      <c r="H1" s="17"/>
      <c r="I1" s="17"/>
      <c r="J1" s="17"/>
      <c r="K1" s="17"/>
      <c r="L1" s="17"/>
      <c r="M1" s="17"/>
      <c r="N1" s="17"/>
      <c r="O1" s="17"/>
      <c r="P1" s="17"/>
      <c r="Q1" s="17"/>
      <c r="R1" s="17"/>
      <c r="S1" s="17"/>
      <c r="T1" s="17"/>
      <c r="U1" s="17"/>
      <c r="V1" s="17"/>
      <c r="W1" s="17"/>
      <c r="X1" s="17"/>
      <c r="Y1" s="17"/>
      <c r="Z1" s="17"/>
      <c r="AA1" s="14"/>
      <c r="AB1" s="14"/>
      <c r="AC1" s="14"/>
      <c r="AD1" s="14"/>
    </row>
    <row r="2" spans="1:39">
      <c r="A2" s="17"/>
      <c r="B2" s="17"/>
      <c r="C2" s="17"/>
      <c r="D2" s="17"/>
      <c r="E2" s="17"/>
      <c r="F2" s="17"/>
      <c r="G2" s="17"/>
      <c r="H2" s="17"/>
      <c r="I2" s="17"/>
      <c r="J2" s="17"/>
      <c r="K2" s="17"/>
      <c r="L2" s="17"/>
      <c r="M2" s="17"/>
      <c r="N2" s="17"/>
      <c r="O2" s="17"/>
      <c r="P2" s="17"/>
      <c r="Q2" s="17"/>
      <c r="R2" s="17"/>
      <c r="S2" s="17"/>
      <c r="T2" s="17"/>
      <c r="U2" s="17"/>
      <c r="V2" s="17"/>
      <c r="W2" s="17"/>
      <c r="X2" s="17"/>
      <c r="Y2" s="17"/>
      <c r="Z2" s="17"/>
      <c r="AA2" s="14"/>
      <c r="AB2" s="14"/>
      <c r="AC2" s="14"/>
      <c r="AD2" s="14"/>
      <c r="AF2" s="262"/>
    </row>
    <row r="3" spans="1:39">
      <c r="A3" s="373" t="s">
        <v>14</v>
      </c>
      <c r="B3" s="217">
        <v>1995</v>
      </c>
      <c r="C3" s="217">
        <v>1996</v>
      </c>
      <c r="D3" s="217">
        <v>1997</v>
      </c>
      <c r="E3" s="217">
        <v>1998</v>
      </c>
      <c r="F3" s="217">
        <v>1999</v>
      </c>
      <c r="G3" s="217">
        <v>2000</v>
      </c>
      <c r="H3" s="217">
        <v>2001</v>
      </c>
      <c r="I3" s="217">
        <v>2002</v>
      </c>
      <c r="J3" s="217">
        <v>2003</v>
      </c>
      <c r="K3" s="217">
        <v>2004</v>
      </c>
      <c r="L3" s="217">
        <v>2005</v>
      </c>
      <c r="M3" s="217">
        <v>2006</v>
      </c>
      <c r="N3" s="217">
        <v>2007</v>
      </c>
      <c r="O3" s="217">
        <v>2008</v>
      </c>
      <c r="P3" s="217">
        <v>2009</v>
      </c>
      <c r="Q3" s="217">
        <v>2010</v>
      </c>
      <c r="R3" s="217">
        <v>2011</v>
      </c>
      <c r="S3" s="217">
        <v>2012</v>
      </c>
      <c r="T3" s="217">
        <v>2013</v>
      </c>
      <c r="U3" s="217">
        <v>2014</v>
      </c>
      <c r="V3" s="217">
        <v>2015</v>
      </c>
      <c r="W3" s="217">
        <v>2016</v>
      </c>
      <c r="X3" s="373">
        <v>2017</v>
      </c>
      <c r="Y3" s="217">
        <v>2018</v>
      </c>
      <c r="Z3" s="217">
        <v>2019</v>
      </c>
      <c r="AA3" s="217">
        <v>2020</v>
      </c>
      <c r="AB3" s="217">
        <v>2021</v>
      </c>
      <c r="AC3" s="217">
        <v>2022</v>
      </c>
      <c r="AD3" s="217">
        <v>2023</v>
      </c>
      <c r="AF3" s="1" t="s">
        <v>528</v>
      </c>
      <c r="AG3" s="10"/>
      <c r="AH3" s="10"/>
      <c r="AI3" s="10"/>
      <c r="AJ3" s="10"/>
      <c r="AK3" s="10"/>
      <c r="AL3" s="10"/>
      <c r="AM3" s="10"/>
    </row>
    <row r="4" spans="1:39">
      <c r="A4" s="92" t="s">
        <v>13</v>
      </c>
      <c r="B4" s="584">
        <v>9</v>
      </c>
      <c r="C4" s="584">
        <v>21</v>
      </c>
      <c r="D4" s="584">
        <v>45</v>
      </c>
      <c r="E4" s="584">
        <v>52</v>
      </c>
      <c r="F4" s="584">
        <v>45</v>
      </c>
      <c r="G4" s="584">
        <v>51</v>
      </c>
      <c r="H4" s="584">
        <v>67</v>
      </c>
      <c r="I4" s="584">
        <v>91</v>
      </c>
      <c r="J4" s="584">
        <v>107</v>
      </c>
      <c r="K4" s="584">
        <v>194</v>
      </c>
      <c r="L4" s="584">
        <v>210</v>
      </c>
      <c r="M4" s="584">
        <v>121</v>
      </c>
      <c r="N4" s="584">
        <v>195</v>
      </c>
      <c r="O4" s="297">
        <v>294</v>
      </c>
      <c r="P4" s="297">
        <v>366</v>
      </c>
      <c r="Q4" s="297">
        <v>425</v>
      </c>
      <c r="R4" s="297">
        <v>481</v>
      </c>
      <c r="S4" s="297">
        <v>528</v>
      </c>
      <c r="T4" s="297">
        <v>650</v>
      </c>
      <c r="U4" s="297">
        <v>595</v>
      </c>
      <c r="V4" s="297">
        <v>592</v>
      </c>
      <c r="W4" s="297">
        <v>397</v>
      </c>
      <c r="X4" s="297">
        <v>261</v>
      </c>
      <c r="Y4" s="297">
        <v>218</v>
      </c>
      <c r="Z4" s="297">
        <v>218</v>
      </c>
      <c r="AA4" s="297">
        <v>64</v>
      </c>
      <c r="AB4" s="297">
        <v>64</v>
      </c>
      <c r="AC4" s="297">
        <v>130</v>
      </c>
      <c r="AD4" s="297">
        <v>130</v>
      </c>
    </row>
    <row r="5" spans="1:39">
      <c r="A5" s="92" t="s">
        <v>12</v>
      </c>
      <c r="B5" s="584">
        <v>521</v>
      </c>
      <c r="C5" s="584">
        <v>521</v>
      </c>
      <c r="D5" s="584">
        <v>512</v>
      </c>
      <c r="E5" s="584">
        <v>607</v>
      </c>
      <c r="F5" s="584">
        <v>750</v>
      </c>
      <c r="G5" s="584">
        <v>843</v>
      </c>
      <c r="H5" s="584">
        <v>1104</v>
      </c>
      <c r="I5" s="584">
        <v>1193</v>
      </c>
      <c r="J5" s="584">
        <v>1274</v>
      </c>
      <c r="K5" s="584">
        <v>1406</v>
      </c>
      <c r="L5" s="584">
        <v>1523</v>
      </c>
      <c r="M5" s="584">
        <v>1474</v>
      </c>
      <c r="N5" s="584">
        <v>1426</v>
      </c>
      <c r="O5" s="297">
        <v>1736</v>
      </c>
      <c r="P5" s="297">
        <v>2101</v>
      </c>
      <c r="Q5" s="297">
        <v>1721</v>
      </c>
      <c r="R5" s="297">
        <v>1973</v>
      </c>
      <c r="S5" s="297" t="s">
        <v>25</v>
      </c>
      <c r="T5" s="297">
        <v>1614</v>
      </c>
      <c r="U5" s="297">
        <v>1544</v>
      </c>
      <c r="V5" s="297">
        <v>1966</v>
      </c>
      <c r="W5" s="297">
        <v>1528</v>
      </c>
      <c r="X5" s="297">
        <v>1574</v>
      </c>
      <c r="Y5" s="297">
        <v>1623</v>
      </c>
      <c r="Z5" s="297">
        <v>1655</v>
      </c>
      <c r="AA5" s="297">
        <v>1454.6</v>
      </c>
      <c r="AB5" s="297">
        <v>328.5</v>
      </c>
      <c r="AC5" s="297">
        <v>314</v>
      </c>
      <c r="AD5" s="297"/>
    </row>
    <row r="6" spans="1:39">
      <c r="A6" s="92" t="s">
        <v>483</v>
      </c>
      <c r="B6" s="584">
        <v>23</v>
      </c>
      <c r="C6" s="584">
        <v>24</v>
      </c>
      <c r="D6" s="584">
        <v>26</v>
      </c>
      <c r="E6" s="584">
        <v>27</v>
      </c>
      <c r="F6" s="584">
        <v>24</v>
      </c>
      <c r="G6" s="584">
        <v>24</v>
      </c>
      <c r="H6" s="584">
        <v>19.399999999999999</v>
      </c>
      <c r="I6" s="584">
        <v>18.899999999999999</v>
      </c>
      <c r="J6" s="584">
        <v>20.6</v>
      </c>
      <c r="K6" s="584">
        <v>23.3</v>
      </c>
      <c r="L6" s="584">
        <v>25.9</v>
      </c>
      <c r="M6" s="584">
        <v>28.5</v>
      </c>
      <c r="N6" s="584">
        <v>15.2</v>
      </c>
      <c r="O6" s="297">
        <v>14.8</v>
      </c>
      <c r="P6" s="297">
        <v>11.3</v>
      </c>
      <c r="Q6" s="297">
        <v>15.3</v>
      </c>
      <c r="R6" s="297">
        <v>18.8</v>
      </c>
      <c r="S6" s="297">
        <v>22.700000000000003</v>
      </c>
      <c r="T6" s="297">
        <v>21.9</v>
      </c>
      <c r="U6" s="297">
        <v>22.8</v>
      </c>
      <c r="V6" s="297">
        <v>23.6</v>
      </c>
      <c r="W6" s="297">
        <v>26.8</v>
      </c>
      <c r="X6" s="297">
        <v>28</v>
      </c>
      <c r="Y6" s="297">
        <v>35.9</v>
      </c>
      <c r="Z6" s="297">
        <v>45.1</v>
      </c>
      <c r="AA6" s="297">
        <v>7</v>
      </c>
      <c r="AB6" s="297">
        <v>28.8</v>
      </c>
      <c r="AC6" s="297"/>
      <c r="AD6" s="297"/>
      <c r="AF6" s="262"/>
    </row>
    <row r="7" spans="1:39">
      <c r="A7" s="92" t="s">
        <v>89</v>
      </c>
      <c r="B7" s="584">
        <v>35</v>
      </c>
      <c r="C7" s="584">
        <v>37</v>
      </c>
      <c r="D7" s="584">
        <v>30</v>
      </c>
      <c r="E7" s="584">
        <v>53</v>
      </c>
      <c r="F7" s="584">
        <v>80</v>
      </c>
      <c r="G7" s="584">
        <v>103</v>
      </c>
      <c r="H7" s="584">
        <v>55</v>
      </c>
      <c r="I7" s="584">
        <v>28</v>
      </c>
      <c r="J7" s="584">
        <v>35</v>
      </c>
      <c r="K7" s="584">
        <v>36</v>
      </c>
      <c r="L7" s="584">
        <v>61</v>
      </c>
      <c r="M7" s="584">
        <v>55</v>
      </c>
      <c r="N7" s="584">
        <v>47</v>
      </c>
      <c r="O7" s="297">
        <v>50</v>
      </c>
      <c r="P7" s="297">
        <v>53</v>
      </c>
      <c r="Q7" s="297">
        <v>81</v>
      </c>
      <c r="R7" s="297">
        <v>186</v>
      </c>
      <c r="S7" s="297">
        <v>167</v>
      </c>
      <c r="T7" s="297">
        <v>191</v>
      </c>
      <c r="U7" s="297">
        <v>334</v>
      </c>
      <c r="V7" s="297">
        <v>354</v>
      </c>
      <c r="W7" s="297">
        <v>351</v>
      </c>
      <c r="X7" s="297">
        <v>430</v>
      </c>
      <c r="Y7" s="297">
        <v>392</v>
      </c>
      <c r="Z7" s="297">
        <v>479</v>
      </c>
      <c r="AA7" s="297">
        <v>202</v>
      </c>
      <c r="AB7" s="297">
        <v>382</v>
      </c>
      <c r="AC7" s="281"/>
      <c r="AD7" s="281"/>
    </row>
    <row r="8" spans="1:39">
      <c r="A8" s="92" t="s">
        <v>482</v>
      </c>
      <c r="B8" s="584">
        <v>300</v>
      </c>
      <c r="C8" s="584">
        <v>315</v>
      </c>
      <c r="D8" s="584">
        <v>269</v>
      </c>
      <c r="E8" s="584">
        <v>284</v>
      </c>
      <c r="F8" s="584">
        <v>289</v>
      </c>
      <c r="G8" s="584">
        <v>281</v>
      </c>
      <c r="H8" s="584">
        <v>283</v>
      </c>
      <c r="I8" s="584">
        <v>256</v>
      </c>
      <c r="J8" s="584">
        <v>461</v>
      </c>
      <c r="K8" s="584">
        <v>459</v>
      </c>
      <c r="L8" s="584">
        <v>837</v>
      </c>
      <c r="M8" s="584">
        <v>873</v>
      </c>
      <c r="N8" s="584">
        <v>869</v>
      </c>
      <c r="O8" s="297">
        <v>756</v>
      </c>
      <c r="P8" s="297">
        <v>908</v>
      </c>
      <c r="Q8" s="297">
        <v>868</v>
      </c>
      <c r="R8" s="297">
        <v>879</v>
      </c>
      <c r="S8" s="297">
        <v>888</v>
      </c>
      <c r="T8" s="297">
        <v>968</v>
      </c>
      <c r="U8" s="297">
        <v>939</v>
      </c>
      <c r="V8" s="297">
        <v>873</v>
      </c>
      <c r="W8" s="297">
        <v>947</v>
      </c>
      <c r="X8" s="297">
        <v>921</v>
      </c>
      <c r="Y8" s="297">
        <v>782</v>
      </c>
      <c r="Z8" s="297">
        <v>680</v>
      </c>
      <c r="AA8" s="297">
        <v>193.7</v>
      </c>
      <c r="AB8" s="297">
        <v>170.3</v>
      </c>
      <c r="AC8" s="297">
        <v>393</v>
      </c>
      <c r="AD8" s="297"/>
    </row>
    <row r="9" spans="1:39">
      <c r="A9" s="92" t="s">
        <v>11</v>
      </c>
      <c r="B9" s="584">
        <v>87</v>
      </c>
      <c r="C9" s="584">
        <v>134</v>
      </c>
      <c r="D9" s="584">
        <v>144</v>
      </c>
      <c r="E9" s="584">
        <v>150</v>
      </c>
      <c r="F9" s="584">
        <v>186</v>
      </c>
      <c r="G9" s="514"/>
      <c r="H9" s="514"/>
      <c r="I9" s="514"/>
      <c r="J9" s="514"/>
      <c r="K9" s="514"/>
      <c r="L9" s="514"/>
      <c r="M9" s="584">
        <v>347</v>
      </c>
      <c r="N9" s="584">
        <v>292</v>
      </c>
      <c r="O9" s="297">
        <v>285</v>
      </c>
      <c r="P9" s="297">
        <v>320</v>
      </c>
      <c r="Q9" s="297">
        <v>414</v>
      </c>
      <c r="R9" s="297">
        <v>397</v>
      </c>
      <c r="S9" s="297">
        <v>317</v>
      </c>
      <c r="T9" s="297">
        <v>320</v>
      </c>
      <c r="U9" s="281"/>
      <c r="V9" s="281"/>
      <c r="W9" s="281"/>
      <c r="X9" s="281"/>
      <c r="Y9" s="281"/>
      <c r="Z9" s="281"/>
      <c r="AA9" s="281"/>
      <c r="AB9" s="281"/>
      <c r="AC9" s="281"/>
      <c r="AD9" s="281"/>
      <c r="AG9" s="19"/>
      <c r="AH9" s="19"/>
      <c r="AI9" s="19"/>
      <c r="AJ9" s="19"/>
      <c r="AK9" s="19"/>
      <c r="AL9" s="19"/>
    </row>
    <row r="10" spans="1:39">
      <c r="A10" s="92" t="s">
        <v>10</v>
      </c>
      <c r="B10" s="584">
        <v>75</v>
      </c>
      <c r="C10" s="584">
        <v>83</v>
      </c>
      <c r="D10" s="584">
        <v>101</v>
      </c>
      <c r="E10" s="584">
        <v>121</v>
      </c>
      <c r="F10" s="584">
        <v>138</v>
      </c>
      <c r="G10" s="584">
        <v>160</v>
      </c>
      <c r="H10" s="584">
        <v>170</v>
      </c>
      <c r="I10" s="584">
        <v>62</v>
      </c>
      <c r="J10" s="584">
        <v>139</v>
      </c>
      <c r="K10" s="584">
        <v>229</v>
      </c>
      <c r="L10" s="584">
        <v>277</v>
      </c>
      <c r="M10" s="584">
        <v>312</v>
      </c>
      <c r="N10" s="584">
        <v>344</v>
      </c>
      <c r="O10" s="297">
        <v>375</v>
      </c>
      <c r="P10" s="297">
        <v>163</v>
      </c>
      <c r="Q10" s="297">
        <v>196</v>
      </c>
      <c r="R10" s="297">
        <v>225</v>
      </c>
      <c r="S10" s="297">
        <v>256</v>
      </c>
      <c r="T10" s="297">
        <v>196</v>
      </c>
      <c r="U10" s="297">
        <v>222</v>
      </c>
      <c r="V10" s="297">
        <v>244</v>
      </c>
      <c r="W10" s="297">
        <v>293</v>
      </c>
      <c r="X10" s="297">
        <v>255</v>
      </c>
      <c r="Y10" s="297">
        <v>291</v>
      </c>
      <c r="Z10" s="297">
        <v>384</v>
      </c>
      <c r="AA10" s="297">
        <v>68.3</v>
      </c>
      <c r="AB10" s="297">
        <v>7.7550000000000008</v>
      </c>
      <c r="AC10" s="281">
        <v>13</v>
      </c>
      <c r="AD10" s="297"/>
    </row>
    <row r="11" spans="1:39" ht="15" customHeight="1">
      <c r="A11" s="92" t="s">
        <v>9</v>
      </c>
      <c r="B11" s="584">
        <v>192</v>
      </c>
      <c r="C11" s="584">
        <v>194</v>
      </c>
      <c r="D11" s="584">
        <v>207</v>
      </c>
      <c r="E11" s="584">
        <v>220</v>
      </c>
      <c r="F11" s="584">
        <v>254</v>
      </c>
      <c r="G11" s="584">
        <v>228</v>
      </c>
      <c r="H11" s="584">
        <v>266</v>
      </c>
      <c r="I11" s="584">
        <v>383</v>
      </c>
      <c r="J11" s="584">
        <v>424</v>
      </c>
      <c r="K11" s="584">
        <v>427</v>
      </c>
      <c r="L11" s="584">
        <v>438</v>
      </c>
      <c r="M11" s="584">
        <v>638</v>
      </c>
      <c r="N11" s="584">
        <v>735</v>
      </c>
      <c r="O11" s="297">
        <v>742</v>
      </c>
      <c r="P11" s="297">
        <v>755</v>
      </c>
      <c r="Q11" s="297">
        <v>746</v>
      </c>
      <c r="R11" s="297">
        <v>767</v>
      </c>
      <c r="S11" s="297">
        <v>770</v>
      </c>
      <c r="T11" s="297">
        <v>795</v>
      </c>
      <c r="U11" s="297">
        <v>819</v>
      </c>
      <c r="V11" s="297">
        <v>805</v>
      </c>
      <c r="W11" s="297">
        <v>849</v>
      </c>
      <c r="X11" s="297">
        <v>837</v>
      </c>
      <c r="Y11" s="297">
        <v>871</v>
      </c>
      <c r="Z11" s="297">
        <v>978.40000000000009</v>
      </c>
      <c r="AA11" s="297">
        <v>198.99999999999997</v>
      </c>
      <c r="AB11" s="297">
        <v>431.89999999999992</v>
      </c>
      <c r="AC11" s="281">
        <v>740</v>
      </c>
      <c r="AD11" s="297"/>
    </row>
    <row r="12" spans="1:39">
      <c r="A12" s="92" t="s">
        <v>8</v>
      </c>
      <c r="B12" s="584">
        <v>422</v>
      </c>
      <c r="C12" s="584">
        <v>487</v>
      </c>
      <c r="D12" s="584">
        <v>536</v>
      </c>
      <c r="E12" s="584">
        <v>558</v>
      </c>
      <c r="F12" s="584">
        <v>578</v>
      </c>
      <c r="G12" s="514">
        <v>656</v>
      </c>
      <c r="H12" s="514">
        <v>660</v>
      </c>
      <c r="I12" s="514">
        <v>682</v>
      </c>
      <c r="J12" s="514">
        <v>702</v>
      </c>
      <c r="K12" s="514">
        <v>719</v>
      </c>
      <c r="L12" s="514">
        <v>761</v>
      </c>
      <c r="M12" s="514">
        <v>788</v>
      </c>
      <c r="N12" s="514">
        <v>907</v>
      </c>
      <c r="O12" s="281">
        <v>930</v>
      </c>
      <c r="P12" s="281">
        <v>871</v>
      </c>
      <c r="Q12" s="281">
        <v>935</v>
      </c>
      <c r="R12" s="281">
        <v>965</v>
      </c>
      <c r="S12" s="281">
        <v>965</v>
      </c>
      <c r="T12" s="281">
        <v>993</v>
      </c>
      <c r="U12" s="281">
        <v>1038</v>
      </c>
      <c r="V12" s="281">
        <v>1151</v>
      </c>
      <c r="W12" s="281">
        <v>1275</v>
      </c>
      <c r="X12" s="281">
        <v>1342</v>
      </c>
      <c r="Y12" s="281">
        <v>1399</v>
      </c>
      <c r="Z12" s="281">
        <v>1383</v>
      </c>
      <c r="AA12" s="281">
        <v>309</v>
      </c>
      <c r="AB12" s="281">
        <v>180</v>
      </c>
      <c r="AC12" s="281">
        <v>997</v>
      </c>
      <c r="AD12" s="281">
        <v>1300</v>
      </c>
      <c r="AE12" s="67" t="s">
        <v>15</v>
      </c>
    </row>
    <row r="13" spans="1:39">
      <c r="A13" s="92" t="s">
        <v>6</v>
      </c>
      <c r="B13" s="584"/>
      <c r="C13" s="584"/>
      <c r="D13" s="584"/>
      <c r="E13" s="584"/>
      <c r="F13" s="584"/>
      <c r="G13" s="584"/>
      <c r="H13" s="584">
        <v>323</v>
      </c>
      <c r="I13" s="584">
        <v>541</v>
      </c>
      <c r="J13" s="584">
        <v>441</v>
      </c>
      <c r="K13" s="584">
        <v>470</v>
      </c>
      <c r="L13" s="584">
        <v>578</v>
      </c>
      <c r="M13" s="584">
        <v>664</v>
      </c>
      <c r="N13" s="584">
        <v>771</v>
      </c>
      <c r="O13" s="297">
        <v>1193</v>
      </c>
      <c r="P13" s="297">
        <v>1461</v>
      </c>
      <c r="Q13" s="297">
        <v>1718</v>
      </c>
      <c r="R13" s="297">
        <v>1902</v>
      </c>
      <c r="S13" s="297">
        <v>2113</v>
      </c>
      <c r="T13" s="297">
        <v>1886</v>
      </c>
      <c r="U13" s="297">
        <v>1661</v>
      </c>
      <c r="V13" s="297">
        <v>1552</v>
      </c>
      <c r="W13" s="297">
        <v>1639</v>
      </c>
      <c r="X13" s="297">
        <v>1447</v>
      </c>
      <c r="Y13" s="297">
        <v>2743</v>
      </c>
      <c r="Z13" s="297">
        <v>2019</v>
      </c>
      <c r="AA13" s="297">
        <v>952</v>
      </c>
      <c r="AB13" s="297">
        <v>492</v>
      </c>
      <c r="AC13" s="297"/>
      <c r="AD13" s="297"/>
    </row>
    <row r="14" spans="1:39">
      <c r="A14" s="92" t="s">
        <v>5</v>
      </c>
      <c r="B14" s="584">
        <v>272</v>
      </c>
      <c r="C14" s="584">
        <v>461</v>
      </c>
      <c r="D14" s="584">
        <v>502</v>
      </c>
      <c r="E14" s="584">
        <v>614</v>
      </c>
      <c r="F14" s="584">
        <v>635</v>
      </c>
      <c r="G14" s="584">
        <v>656</v>
      </c>
      <c r="H14" s="584">
        <v>670</v>
      </c>
      <c r="I14" s="584">
        <v>757</v>
      </c>
      <c r="J14" s="584">
        <v>695</v>
      </c>
      <c r="K14" s="584">
        <v>716</v>
      </c>
      <c r="L14" s="584">
        <v>778</v>
      </c>
      <c r="M14" s="584">
        <v>833</v>
      </c>
      <c r="N14" s="584">
        <v>929</v>
      </c>
      <c r="O14" s="297">
        <v>931</v>
      </c>
      <c r="P14" s="297">
        <v>980</v>
      </c>
      <c r="Q14" s="297">
        <v>984</v>
      </c>
      <c r="R14" s="297">
        <v>1027</v>
      </c>
      <c r="S14" s="297">
        <v>1079</v>
      </c>
      <c r="T14" s="297">
        <v>1176</v>
      </c>
      <c r="U14" s="297">
        <v>1320</v>
      </c>
      <c r="V14" s="297">
        <v>1388</v>
      </c>
      <c r="W14" s="297">
        <v>1469</v>
      </c>
      <c r="X14" s="297">
        <v>1499</v>
      </c>
      <c r="Y14" s="297">
        <v>1557</v>
      </c>
      <c r="Z14" s="297">
        <v>1596</v>
      </c>
      <c r="AA14" s="297">
        <v>169.6</v>
      </c>
      <c r="AB14" s="281">
        <v>232.8</v>
      </c>
      <c r="AC14" s="281">
        <v>461</v>
      </c>
      <c r="AD14" s="297"/>
    </row>
    <row r="15" spans="1:39">
      <c r="A15" s="92" t="s">
        <v>4</v>
      </c>
      <c r="B15" s="584">
        <v>121</v>
      </c>
      <c r="C15" s="584">
        <v>131</v>
      </c>
      <c r="D15" s="584">
        <v>130</v>
      </c>
      <c r="E15" s="584">
        <v>128</v>
      </c>
      <c r="F15" s="584">
        <v>125</v>
      </c>
      <c r="G15" s="584">
        <v>130</v>
      </c>
      <c r="H15" s="584">
        <v>130</v>
      </c>
      <c r="I15" s="584">
        <v>132</v>
      </c>
      <c r="J15" s="584">
        <v>122</v>
      </c>
      <c r="K15" s="584">
        <v>121</v>
      </c>
      <c r="L15" s="584">
        <v>129</v>
      </c>
      <c r="M15" s="584">
        <v>141</v>
      </c>
      <c r="N15" s="584">
        <v>161</v>
      </c>
      <c r="O15" s="297">
        <v>159</v>
      </c>
      <c r="P15" s="297">
        <v>158</v>
      </c>
      <c r="Q15" s="297">
        <v>175</v>
      </c>
      <c r="R15" s="297">
        <v>194</v>
      </c>
      <c r="S15" s="297">
        <v>208</v>
      </c>
      <c r="T15" s="297">
        <v>230</v>
      </c>
      <c r="U15" s="297">
        <v>233</v>
      </c>
      <c r="V15" s="297">
        <v>276</v>
      </c>
      <c r="W15" s="297">
        <v>303</v>
      </c>
      <c r="X15" s="297">
        <v>350</v>
      </c>
      <c r="Y15" s="297">
        <v>362</v>
      </c>
      <c r="Z15" s="297">
        <v>384</v>
      </c>
      <c r="AA15" s="297">
        <v>114.9</v>
      </c>
      <c r="AB15" s="281">
        <v>183</v>
      </c>
      <c r="AC15" s="281">
        <v>332</v>
      </c>
      <c r="AD15" s="281">
        <v>350</v>
      </c>
    </row>
    <row r="16" spans="1:39">
      <c r="A16" s="92" t="s">
        <v>3</v>
      </c>
      <c r="B16" s="584">
        <v>4488</v>
      </c>
      <c r="C16" s="584">
        <v>4915</v>
      </c>
      <c r="D16" s="584">
        <v>4976</v>
      </c>
      <c r="E16" s="584">
        <v>5732</v>
      </c>
      <c r="F16" s="584">
        <v>5890</v>
      </c>
      <c r="G16" s="584">
        <v>5872</v>
      </c>
      <c r="H16" s="584">
        <v>5787</v>
      </c>
      <c r="I16" s="584">
        <v>6430</v>
      </c>
      <c r="J16" s="584">
        <v>6505</v>
      </c>
      <c r="K16" s="584">
        <v>6678</v>
      </c>
      <c r="L16" s="584">
        <v>7369</v>
      </c>
      <c r="M16" s="584">
        <v>8396</v>
      </c>
      <c r="N16" s="584">
        <v>9091</v>
      </c>
      <c r="O16" s="297">
        <v>9592</v>
      </c>
      <c r="P16" s="297">
        <v>7012</v>
      </c>
      <c r="Q16" s="297">
        <v>8074</v>
      </c>
      <c r="R16" s="297">
        <v>8339</v>
      </c>
      <c r="S16" s="297">
        <v>9188</v>
      </c>
      <c r="T16" s="297">
        <v>9537</v>
      </c>
      <c r="U16" s="297">
        <v>9549</v>
      </c>
      <c r="V16" s="297">
        <v>8904</v>
      </c>
      <c r="W16" s="297">
        <v>10044</v>
      </c>
      <c r="X16" s="297">
        <v>10285</v>
      </c>
      <c r="Y16" s="297">
        <v>10472</v>
      </c>
      <c r="Z16" s="297">
        <v>10227.5</v>
      </c>
      <c r="AA16" s="297">
        <v>2802</v>
      </c>
      <c r="AB16" s="281">
        <v>2256</v>
      </c>
      <c r="AC16" s="281">
        <v>5698</v>
      </c>
      <c r="AD16" s="281">
        <v>8480</v>
      </c>
      <c r="AE16" s="74" t="s">
        <v>15</v>
      </c>
    </row>
    <row r="17" spans="1:31">
      <c r="A17" s="92" t="s">
        <v>32</v>
      </c>
      <c r="B17" s="584">
        <v>285</v>
      </c>
      <c r="C17" s="584">
        <v>315</v>
      </c>
      <c r="D17" s="584">
        <v>347</v>
      </c>
      <c r="E17" s="584">
        <v>450</v>
      </c>
      <c r="F17" s="584">
        <v>564</v>
      </c>
      <c r="G17" s="584">
        <v>459</v>
      </c>
      <c r="H17" s="584">
        <v>501</v>
      </c>
      <c r="I17" s="584">
        <v>550</v>
      </c>
      <c r="J17" s="584">
        <v>552</v>
      </c>
      <c r="K17" s="584">
        <v>566</v>
      </c>
      <c r="L17" s="584">
        <v>590</v>
      </c>
      <c r="M17" s="584">
        <v>622</v>
      </c>
      <c r="N17" s="584">
        <v>692</v>
      </c>
      <c r="O17" s="297">
        <v>750</v>
      </c>
      <c r="P17" s="297">
        <v>695</v>
      </c>
      <c r="Q17" s="297">
        <v>754</v>
      </c>
      <c r="R17" s="297">
        <v>843</v>
      </c>
      <c r="S17" s="297">
        <v>1043</v>
      </c>
      <c r="T17" s="297">
        <v>1063</v>
      </c>
      <c r="U17" s="297">
        <v>1113</v>
      </c>
      <c r="V17" s="297">
        <v>1104</v>
      </c>
      <c r="W17" s="297">
        <v>1233</v>
      </c>
      <c r="X17" s="297">
        <v>1275</v>
      </c>
      <c r="Y17" s="297">
        <v>1378</v>
      </c>
      <c r="Z17" s="297">
        <v>1443</v>
      </c>
      <c r="AA17" s="297">
        <v>592</v>
      </c>
      <c r="AB17" s="281">
        <v>922.7</v>
      </c>
      <c r="AC17" s="281">
        <v>1455</v>
      </c>
      <c r="AD17" s="281">
        <v>1810</v>
      </c>
      <c r="AE17" t="s">
        <v>15</v>
      </c>
    </row>
    <row r="18" spans="1:31">
      <c r="A18" s="92" t="s">
        <v>1</v>
      </c>
      <c r="B18" s="584">
        <v>163</v>
      </c>
      <c r="C18" s="584">
        <v>264</v>
      </c>
      <c r="D18" s="584">
        <v>341</v>
      </c>
      <c r="E18" s="584">
        <v>362</v>
      </c>
      <c r="F18" s="584">
        <v>404</v>
      </c>
      <c r="G18" s="584">
        <v>457</v>
      </c>
      <c r="H18" s="584">
        <v>492</v>
      </c>
      <c r="I18" s="584">
        <v>565</v>
      </c>
      <c r="J18" s="584">
        <v>413</v>
      </c>
      <c r="K18" s="584">
        <v>515</v>
      </c>
      <c r="L18" s="584">
        <v>669</v>
      </c>
      <c r="M18" s="584">
        <v>757</v>
      </c>
      <c r="N18" s="584">
        <v>897</v>
      </c>
      <c r="O18" s="297">
        <v>812</v>
      </c>
      <c r="P18" s="297">
        <v>710</v>
      </c>
      <c r="Q18" s="297">
        <v>815</v>
      </c>
      <c r="R18" s="297">
        <v>920</v>
      </c>
      <c r="S18" s="297">
        <v>859</v>
      </c>
      <c r="T18" s="297">
        <v>915</v>
      </c>
      <c r="U18" s="297">
        <v>947</v>
      </c>
      <c r="V18" s="297">
        <v>932</v>
      </c>
      <c r="W18" s="297">
        <v>956</v>
      </c>
      <c r="X18" s="297">
        <v>1009</v>
      </c>
      <c r="Y18" s="297">
        <v>1072</v>
      </c>
      <c r="Z18" s="297">
        <v>1266</v>
      </c>
      <c r="AA18" s="297">
        <v>502</v>
      </c>
      <c r="AB18" s="297">
        <v>554</v>
      </c>
      <c r="AC18" s="281">
        <v>550</v>
      </c>
      <c r="AD18" s="281">
        <v>1060</v>
      </c>
    </row>
    <row r="19" spans="1:31">
      <c r="A19" s="92" t="s">
        <v>0</v>
      </c>
      <c r="B19" s="584">
        <v>1363</v>
      </c>
      <c r="C19" s="584">
        <v>1577</v>
      </c>
      <c r="D19" s="584">
        <v>1281</v>
      </c>
      <c r="E19" s="584">
        <v>1986</v>
      </c>
      <c r="F19" s="584">
        <v>2101</v>
      </c>
      <c r="G19" s="584">
        <v>1868</v>
      </c>
      <c r="H19" s="584">
        <v>2068</v>
      </c>
      <c r="I19" s="584"/>
      <c r="J19" s="584"/>
      <c r="K19" s="584"/>
      <c r="L19" s="584"/>
      <c r="M19" s="584"/>
      <c r="N19" s="584"/>
      <c r="O19" s="297"/>
      <c r="P19" s="297"/>
      <c r="Q19" s="297"/>
      <c r="R19" s="297"/>
      <c r="S19" s="297"/>
      <c r="T19" s="297"/>
      <c r="U19" s="297"/>
      <c r="V19" s="297"/>
      <c r="W19" s="297"/>
      <c r="X19" s="297"/>
      <c r="Y19" s="297"/>
      <c r="Z19" s="297"/>
      <c r="AA19" s="297"/>
      <c r="AB19" s="297"/>
      <c r="AC19" s="297">
        <v>1044</v>
      </c>
      <c r="AD19" s="297">
        <v>1060</v>
      </c>
    </row>
    <row r="20" spans="1:31">
      <c r="A20" s="17"/>
      <c r="B20" s="17"/>
      <c r="C20" s="17"/>
      <c r="D20" s="17"/>
      <c r="E20" s="17"/>
      <c r="F20" s="17"/>
      <c r="G20" s="17"/>
      <c r="H20" s="17"/>
      <c r="I20" s="17"/>
      <c r="J20" s="17"/>
      <c r="K20" s="17"/>
      <c r="L20" s="17"/>
      <c r="M20" s="17"/>
      <c r="N20" s="17"/>
      <c r="O20" s="17"/>
      <c r="P20" s="17"/>
      <c r="Q20" s="17"/>
      <c r="R20" s="17"/>
      <c r="S20" s="17"/>
      <c r="T20" s="17"/>
      <c r="U20" s="266"/>
      <c r="V20" s="266"/>
      <c r="W20" s="17"/>
      <c r="X20" s="17"/>
      <c r="Y20" s="17"/>
      <c r="Z20" s="17"/>
      <c r="AA20" s="190"/>
      <c r="AB20" s="190"/>
      <c r="AC20" s="190"/>
      <c r="AD20" s="190"/>
    </row>
    <row r="21" spans="1:31" ht="15" customHeight="1">
      <c r="A21" s="136" t="s">
        <v>18</v>
      </c>
      <c r="B21" s="410"/>
      <c r="C21" s="410"/>
      <c r="D21" s="410"/>
      <c r="E21" s="410"/>
      <c r="F21" s="410"/>
      <c r="G21" s="410"/>
      <c r="H21" s="410"/>
      <c r="I21" s="410"/>
      <c r="J21" s="410"/>
      <c r="K21" s="410"/>
      <c r="L21" s="410"/>
      <c r="M21" s="410"/>
      <c r="N21" s="410"/>
      <c r="O21" s="410"/>
      <c r="P21" s="410"/>
      <c r="Q21" s="410"/>
      <c r="R21" s="410"/>
      <c r="S21" s="410"/>
      <c r="T21" s="410"/>
      <c r="U21" s="410"/>
      <c r="V21" s="410"/>
      <c r="W21" s="410"/>
      <c r="X21" s="410"/>
      <c r="Y21" s="410"/>
      <c r="Z21" s="410"/>
      <c r="AA21" s="410"/>
      <c r="AB21" s="410"/>
      <c r="AC21" s="410"/>
      <c r="AD21" s="410"/>
    </row>
    <row r="22" spans="1:31">
      <c r="D22" s="132"/>
      <c r="E22" s="132"/>
      <c r="F22" s="132"/>
      <c r="G22" s="483"/>
      <c r="H22" s="483"/>
      <c r="I22" s="483"/>
      <c r="J22" s="483"/>
      <c r="K22" s="483"/>
      <c r="L22" s="483"/>
      <c r="M22" s="483"/>
      <c r="N22" s="483"/>
      <c r="O22" s="483"/>
      <c r="P22" s="483"/>
      <c r="Q22" s="483"/>
      <c r="R22" s="483"/>
      <c r="S22" s="483"/>
      <c r="T22" s="483"/>
      <c r="U22" s="483"/>
      <c r="V22" s="483"/>
      <c r="W22" s="483"/>
      <c r="X22" s="483"/>
      <c r="Y22" s="483"/>
      <c r="Z22" s="483"/>
      <c r="AA22" s="484"/>
      <c r="AB22" s="484"/>
      <c r="AC22" s="484"/>
      <c r="AD22" s="484"/>
    </row>
    <row r="23" spans="1:31">
      <c r="A23" s="132"/>
      <c r="C23" s="42"/>
      <c r="D23" s="42"/>
      <c r="E23" s="42"/>
      <c r="F23" s="42"/>
      <c r="G23" s="42"/>
      <c r="H23" s="42"/>
      <c r="I23" s="42"/>
      <c r="J23" s="42"/>
      <c r="K23" s="42"/>
      <c r="L23" s="42"/>
      <c r="M23" s="42"/>
      <c r="N23" s="42"/>
      <c r="O23" s="42"/>
      <c r="P23" s="42"/>
      <c r="Q23" s="42"/>
      <c r="R23" s="42"/>
      <c r="AA23" s="17"/>
      <c r="AB23" s="17"/>
      <c r="AC23" s="17"/>
      <c r="AD23" s="17"/>
    </row>
    <row r="24" spans="1:31">
      <c r="A24" s="17" t="s">
        <v>3034</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row>
    <row r="25" spans="1:31">
      <c r="A25" s="17" t="s">
        <v>3110</v>
      </c>
      <c r="C25" s="42"/>
      <c r="D25" s="42"/>
      <c r="E25" s="42"/>
      <c r="F25" s="42"/>
      <c r="G25" s="42"/>
      <c r="H25" s="42"/>
      <c r="I25" s="42"/>
      <c r="J25" s="42"/>
      <c r="K25" s="42"/>
      <c r="L25" s="42"/>
      <c r="M25" s="42"/>
      <c r="N25" s="42"/>
      <c r="O25" s="42"/>
      <c r="P25" s="42"/>
      <c r="Q25" s="42"/>
      <c r="R25" s="42"/>
      <c r="AA25" s="17"/>
      <c r="AB25" s="17"/>
      <c r="AC25" s="17"/>
      <c r="AD25" s="17"/>
    </row>
    <row r="26" spans="1:31">
      <c r="A26" s="53" t="s">
        <v>102</v>
      </c>
      <c r="C26" s="42"/>
      <c r="D26" s="42"/>
      <c r="E26" s="42"/>
      <c r="F26" s="42"/>
      <c r="G26" s="42"/>
      <c r="H26" s="42"/>
      <c r="I26" s="42"/>
      <c r="J26" s="42"/>
      <c r="K26" s="42"/>
      <c r="L26" s="42"/>
      <c r="M26" s="42"/>
      <c r="N26" s="42"/>
      <c r="O26" s="42"/>
      <c r="P26" s="42"/>
      <c r="Q26" s="42"/>
      <c r="R26" s="42"/>
      <c r="AA26" s="17"/>
      <c r="AB26" s="17"/>
      <c r="AC26" s="17"/>
      <c r="AD26" s="17"/>
    </row>
    <row r="27" spans="1:31">
      <c r="A27" t="s">
        <v>2782</v>
      </c>
      <c r="C27" s="42"/>
      <c r="D27" s="42"/>
      <c r="E27" s="42"/>
      <c r="F27" s="42"/>
      <c r="G27" s="42"/>
      <c r="H27" s="42"/>
      <c r="I27" s="42"/>
      <c r="J27" s="42"/>
      <c r="K27" s="42"/>
      <c r="L27" s="42"/>
      <c r="M27" s="42"/>
      <c r="N27" s="42"/>
      <c r="O27" s="42"/>
      <c r="P27" s="42"/>
      <c r="Q27" s="42"/>
      <c r="R27" s="42"/>
      <c r="AA27" s="17"/>
      <c r="AB27" s="17"/>
      <c r="AC27" s="17"/>
      <c r="AD27" s="17"/>
    </row>
    <row r="28" spans="1:31">
      <c r="A28" t="s">
        <v>2780</v>
      </c>
      <c r="C28" s="42"/>
      <c r="D28" s="42"/>
      <c r="E28" s="42"/>
      <c r="F28" s="42"/>
      <c r="G28" s="42"/>
      <c r="H28" s="42"/>
      <c r="I28" s="42"/>
      <c r="J28" s="42"/>
      <c r="K28" s="42"/>
      <c r="L28" s="42"/>
      <c r="M28" s="42"/>
      <c r="N28" s="42"/>
      <c r="O28" s="42"/>
      <c r="P28" s="42"/>
      <c r="Q28" s="42"/>
      <c r="R28" s="42"/>
      <c r="AA28" s="17"/>
      <c r="AB28" s="17"/>
      <c r="AC28" s="17"/>
      <c r="AD28" s="17"/>
    </row>
    <row r="29" spans="1:31">
      <c r="A29" t="s">
        <v>2781</v>
      </c>
      <c r="C29" s="42"/>
      <c r="D29" s="42"/>
      <c r="E29" s="42"/>
      <c r="F29" s="42"/>
      <c r="G29" s="42"/>
      <c r="H29" s="42"/>
      <c r="I29" s="42"/>
      <c r="J29" s="42"/>
      <c r="K29" s="42"/>
      <c r="L29" s="42"/>
      <c r="M29" s="42"/>
      <c r="N29" s="42"/>
      <c r="O29" s="42"/>
      <c r="P29" s="42"/>
      <c r="Q29" s="42"/>
      <c r="R29" s="42"/>
      <c r="AA29" s="17"/>
      <c r="AB29" s="17"/>
      <c r="AC29" s="17"/>
      <c r="AD29" s="17"/>
    </row>
    <row r="30" spans="1:31">
      <c r="C30" s="42"/>
      <c r="D30" s="42"/>
      <c r="E30" s="42"/>
      <c r="F30" s="42"/>
      <c r="G30" s="42"/>
      <c r="H30" s="42"/>
      <c r="I30" s="42"/>
      <c r="J30" s="42"/>
      <c r="K30" s="42"/>
      <c r="L30" s="42"/>
      <c r="M30" s="42"/>
      <c r="N30" s="42"/>
      <c r="O30" s="42"/>
      <c r="P30" s="42"/>
      <c r="Q30" s="42"/>
      <c r="R30" s="42"/>
      <c r="AA30" s="17"/>
      <c r="AB30" s="17"/>
      <c r="AC30" s="17"/>
      <c r="AD30" s="17"/>
    </row>
    <row r="31" spans="1:31">
      <c r="A31" s="44" t="s">
        <v>36</v>
      </c>
      <c r="B31" s="67"/>
      <c r="C31" s="17"/>
      <c r="D31" s="17"/>
      <c r="E31" s="17"/>
      <c r="F31" s="17"/>
      <c r="I31" s="17"/>
      <c r="J31" s="17"/>
      <c r="K31" s="17"/>
      <c r="L31" s="17"/>
      <c r="M31" s="17"/>
      <c r="N31" s="17"/>
      <c r="O31" s="17"/>
      <c r="P31" s="17"/>
      <c r="Q31" s="17"/>
      <c r="R31" s="17"/>
      <c r="S31" s="17"/>
      <c r="T31" s="17"/>
      <c r="U31" s="17"/>
      <c r="V31" s="17"/>
      <c r="W31" s="17"/>
      <c r="X31" s="622"/>
      <c r="Y31" s="17"/>
      <c r="Z31" s="17"/>
      <c r="AA31" s="17"/>
      <c r="AB31" s="17"/>
      <c r="AC31" s="17"/>
      <c r="AD31" s="17"/>
    </row>
    <row r="32" spans="1:31">
      <c r="B32" s="17"/>
      <c r="C32" s="72" t="s">
        <v>42</v>
      </c>
      <c r="D32" s="67"/>
      <c r="E32" s="73" t="s">
        <v>2486</v>
      </c>
      <c r="F32" s="17"/>
      <c r="I32" s="68"/>
      <c r="J32" s="69"/>
      <c r="K32" s="70"/>
      <c r="L32" s="70"/>
      <c r="M32" s="69"/>
      <c r="N32" s="71"/>
      <c r="O32" s="71"/>
      <c r="P32" s="71"/>
      <c r="Q32" s="17"/>
      <c r="R32" s="17"/>
      <c r="S32" s="17"/>
      <c r="T32" s="17"/>
      <c r="U32" s="17"/>
      <c r="V32" s="17"/>
      <c r="W32" s="17"/>
      <c r="X32" s="17"/>
      <c r="Y32" s="17"/>
      <c r="Z32" s="17"/>
      <c r="AA32" s="17"/>
      <c r="AB32" s="17"/>
      <c r="AC32" s="17"/>
      <c r="AD32" s="17"/>
    </row>
    <row r="33" spans="1:30">
      <c r="A33" s="17"/>
      <c r="B33" s="17"/>
      <c r="C33" s="45" t="s">
        <v>41</v>
      </c>
      <c r="D33" s="45"/>
      <c r="E33" s="45" t="s">
        <v>2487</v>
      </c>
      <c r="F33" s="17"/>
      <c r="I33" s="45"/>
      <c r="J33" s="45"/>
      <c r="K33" s="45"/>
      <c r="L33" s="45"/>
      <c r="M33" s="45"/>
      <c r="N33" s="45"/>
      <c r="O33" s="45"/>
      <c r="P33" s="45"/>
      <c r="Q33" s="17"/>
      <c r="R33" s="17"/>
      <c r="S33" s="17"/>
      <c r="T33" s="17"/>
      <c r="U33" s="17"/>
      <c r="V33" s="17"/>
      <c r="W33" s="17"/>
      <c r="X33" s="17"/>
      <c r="Y33" s="17"/>
      <c r="Z33" s="17"/>
      <c r="AA33" s="17"/>
      <c r="AB33" s="17"/>
      <c r="AC33" s="17"/>
      <c r="AD33" s="17"/>
    </row>
    <row r="34" spans="1:30">
      <c r="A34" s="17"/>
      <c r="B34" s="17"/>
      <c r="C34" s="17" t="s">
        <v>40</v>
      </c>
      <c r="D34" s="17"/>
      <c r="E34" s="17" t="s">
        <v>39</v>
      </c>
      <c r="F34" s="17"/>
      <c r="I34" s="17"/>
      <c r="J34" s="17"/>
      <c r="K34" s="17"/>
      <c r="L34" s="17"/>
      <c r="M34" s="17"/>
      <c r="N34" s="17"/>
      <c r="O34" s="17"/>
      <c r="P34" s="81"/>
      <c r="Q34" s="17"/>
      <c r="R34" s="17"/>
      <c r="S34" s="17"/>
      <c r="T34" s="17"/>
      <c r="U34" s="17"/>
      <c r="V34" s="17"/>
      <c r="W34" s="17"/>
      <c r="X34" s="17"/>
      <c r="Y34" s="17"/>
      <c r="Z34" s="17"/>
      <c r="AA34" s="17"/>
      <c r="AB34" s="17"/>
      <c r="AC34" s="17"/>
      <c r="AD34" s="17"/>
    </row>
    <row r="35" spans="1:30">
      <c r="A35" s="17"/>
      <c r="B35" s="17"/>
      <c r="C35" s="17" t="s">
        <v>15</v>
      </c>
      <c r="D35" s="17"/>
      <c r="E35" s="17" t="s">
        <v>38</v>
      </c>
      <c r="F35" s="17"/>
      <c r="I35" s="17"/>
      <c r="J35" s="17"/>
      <c r="K35" s="17"/>
      <c r="L35" s="17"/>
      <c r="M35" s="17"/>
      <c r="N35" s="17"/>
      <c r="O35" s="17"/>
      <c r="P35" s="17"/>
      <c r="Q35" s="17"/>
      <c r="R35" s="17"/>
      <c r="S35" s="17"/>
      <c r="T35" s="17"/>
      <c r="U35" s="17"/>
      <c r="V35" s="17"/>
      <c r="W35" s="17"/>
      <c r="X35" s="17"/>
      <c r="Y35" s="17"/>
      <c r="Z35" s="17"/>
      <c r="AA35" s="17"/>
      <c r="AB35" s="17"/>
      <c r="AC35" s="17"/>
      <c r="AD35" s="17"/>
    </row>
    <row r="36" spans="1:30">
      <c r="A36" s="17"/>
      <c r="B36" s="17"/>
      <c r="C36" s="17"/>
      <c r="D36" s="17"/>
      <c r="E36" s="17"/>
      <c r="F36" s="17"/>
      <c r="I36" s="17"/>
      <c r="J36" s="17"/>
      <c r="K36" s="17"/>
      <c r="L36" s="17"/>
      <c r="M36" s="17"/>
      <c r="N36" s="17"/>
      <c r="O36" s="17"/>
      <c r="P36" s="17"/>
      <c r="Q36" s="17"/>
      <c r="R36" s="17"/>
      <c r="S36" s="17"/>
      <c r="T36" s="17"/>
      <c r="U36" s="17"/>
      <c r="V36" s="17"/>
      <c r="W36" s="17"/>
      <c r="X36" s="17"/>
      <c r="Y36" s="17"/>
      <c r="Z36" s="17"/>
      <c r="AA36" s="17"/>
      <c r="AB36" s="17"/>
      <c r="AC36" s="17"/>
      <c r="AD36" s="17"/>
    </row>
    <row r="37" spans="1:30">
      <c r="A37" s="17"/>
      <c r="B37" s="17"/>
      <c r="C37" s="17" t="s">
        <v>74</v>
      </c>
      <c r="D37" s="17"/>
      <c r="E37" s="17"/>
      <c r="F37" s="17"/>
      <c r="I37" s="17"/>
      <c r="J37" s="17"/>
      <c r="K37" s="17"/>
      <c r="L37" s="17"/>
      <c r="M37" s="17"/>
      <c r="N37" s="17"/>
      <c r="O37" s="17"/>
      <c r="P37" s="17"/>
      <c r="Q37" s="17"/>
      <c r="R37" s="17"/>
      <c r="S37" s="17"/>
      <c r="T37" s="17"/>
      <c r="U37" s="17"/>
      <c r="V37" s="17"/>
      <c r="W37" s="17"/>
      <c r="X37" s="17"/>
      <c r="Y37" s="17"/>
      <c r="Z37" s="17"/>
      <c r="AA37" s="17"/>
      <c r="AB37" s="17"/>
      <c r="AC37" s="17"/>
      <c r="AD37" s="17"/>
    </row>
    <row r="38" spans="1:30">
      <c r="A38" s="17"/>
      <c r="B38" s="17"/>
      <c r="C38" s="17" t="s">
        <v>75</v>
      </c>
      <c r="D38" s="17"/>
      <c r="E38" s="17"/>
      <c r="F38" s="17"/>
      <c r="I38" s="17"/>
      <c r="J38" s="17"/>
      <c r="K38" s="17"/>
      <c r="L38" s="17"/>
      <c r="M38" s="17"/>
      <c r="N38" s="17"/>
      <c r="O38" s="17"/>
      <c r="P38" s="17"/>
      <c r="Q38" s="17"/>
      <c r="R38" s="17"/>
      <c r="S38" s="17"/>
      <c r="T38" s="17"/>
      <c r="U38" s="17"/>
      <c r="V38" s="17"/>
      <c r="W38" s="17"/>
      <c r="X38" s="17"/>
      <c r="Y38" s="17"/>
      <c r="Z38" s="17"/>
      <c r="AA38" s="17"/>
      <c r="AB38" s="17"/>
      <c r="AC38" s="17"/>
      <c r="AD38" s="17"/>
    </row>
    <row r="39" spans="1:30">
      <c r="A39" s="17"/>
      <c r="B39" s="17"/>
      <c r="C39" s="17" t="s">
        <v>2488</v>
      </c>
      <c r="D39" s="17"/>
      <c r="E39" s="17"/>
      <c r="F39" s="17"/>
      <c r="I39" s="17"/>
      <c r="J39" s="17"/>
      <c r="K39" s="17"/>
      <c r="L39" s="17"/>
      <c r="M39" s="17"/>
      <c r="N39" s="17"/>
      <c r="O39" s="17"/>
      <c r="P39" s="17"/>
      <c r="Q39" s="17"/>
      <c r="R39" s="17"/>
      <c r="S39" s="17"/>
      <c r="T39" s="17"/>
      <c r="U39" s="17"/>
      <c r="V39" s="17"/>
      <c r="W39" s="17"/>
      <c r="X39" s="17"/>
      <c r="Y39" s="17"/>
      <c r="Z39" s="17"/>
      <c r="AA39" s="17"/>
      <c r="AB39" s="17"/>
      <c r="AC39" s="17"/>
      <c r="AD39" s="17"/>
    </row>
    <row r="40" spans="1:30">
      <c r="A40" s="17"/>
      <c r="B40" s="17"/>
      <c r="C40" s="17" t="s">
        <v>76</v>
      </c>
      <c r="D40" s="17"/>
      <c r="E40" s="17"/>
      <c r="F40" s="17"/>
      <c r="I40" s="17"/>
      <c r="J40" s="17"/>
      <c r="K40" s="17"/>
      <c r="L40" s="17"/>
      <c r="M40" s="17"/>
      <c r="N40" s="17"/>
      <c r="O40" s="17"/>
      <c r="P40" s="17"/>
      <c r="Q40" s="17"/>
      <c r="R40" s="17"/>
      <c r="S40" s="17"/>
      <c r="T40" s="17"/>
      <c r="U40" s="17"/>
      <c r="V40" s="17"/>
      <c r="W40" s="17"/>
      <c r="X40" s="17"/>
      <c r="Y40" s="17"/>
      <c r="Z40" s="17"/>
    </row>
    <row r="41" spans="1:30">
      <c r="A41" s="17"/>
      <c r="B41" s="17"/>
      <c r="C41" s="17" t="s">
        <v>2489</v>
      </c>
      <c r="D41" s="17"/>
      <c r="E41" s="17"/>
      <c r="F41" s="17"/>
      <c r="I41" s="17"/>
      <c r="J41" s="17"/>
      <c r="K41" s="17"/>
      <c r="L41" s="17"/>
      <c r="M41" s="17"/>
      <c r="N41" s="17"/>
      <c r="O41" s="17"/>
      <c r="P41" s="17"/>
      <c r="Q41" s="17"/>
      <c r="R41" s="17"/>
      <c r="S41" s="17"/>
      <c r="T41" s="17"/>
      <c r="U41" s="17"/>
      <c r="V41" s="17"/>
      <c r="W41" s="17"/>
      <c r="X41" s="17"/>
      <c r="Y41" s="17"/>
      <c r="Z41" s="17"/>
    </row>
    <row r="42" spans="1:30">
      <c r="A42" s="17"/>
      <c r="B42" s="17"/>
      <c r="C42" s="17" t="s">
        <v>2490</v>
      </c>
      <c r="D42" s="17"/>
      <c r="E42" s="17"/>
      <c r="F42" s="17"/>
      <c r="I42" s="17"/>
      <c r="J42" s="17"/>
      <c r="K42" s="17"/>
      <c r="L42" s="17"/>
      <c r="M42" s="17"/>
      <c r="N42" s="17"/>
      <c r="O42" s="17"/>
      <c r="P42" s="17"/>
      <c r="Q42" s="17"/>
      <c r="R42" s="17"/>
      <c r="S42" s="17"/>
      <c r="T42" s="17"/>
      <c r="U42" s="17"/>
      <c r="V42" s="17"/>
      <c r="W42" s="17"/>
      <c r="X42" s="17"/>
      <c r="Y42" s="17"/>
      <c r="Z42" s="17"/>
    </row>
    <row r="43" spans="1:30">
      <c r="A43" s="17"/>
      <c r="B43" s="17"/>
      <c r="C43" s="17" t="s">
        <v>77</v>
      </c>
      <c r="D43" s="17"/>
      <c r="E43" s="17"/>
      <c r="F43" s="17"/>
      <c r="I43" s="17"/>
      <c r="J43" s="17"/>
      <c r="K43" s="17"/>
      <c r="L43" s="17"/>
      <c r="M43" s="17"/>
      <c r="N43" s="17"/>
      <c r="O43" s="17"/>
      <c r="P43" s="17"/>
      <c r="Q43" s="17"/>
      <c r="R43" s="17"/>
      <c r="S43" s="17"/>
      <c r="T43" s="17"/>
      <c r="U43" s="17"/>
      <c r="V43" s="17"/>
      <c r="W43" s="17"/>
      <c r="X43" s="17"/>
      <c r="Y43" s="17"/>
      <c r="Z43" s="17"/>
    </row>
    <row r="44" spans="1:30">
      <c r="A44" s="17"/>
      <c r="B44" s="17"/>
      <c r="C44" s="17" t="s">
        <v>78</v>
      </c>
      <c r="D44" s="17"/>
      <c r="E44" s="17"/>
      <c r="F44" s="17"/>
      <c r="I44" s="17"/>
      <c r="J44" s="17"/>
      <c r="K44" s="17"/>
      <c r="L44" s="17"/>
      <c r="M44" s="17"/>
      <c r="N44" s="17"/>
      <c r="O44" s="17"/>
      <c r="P44" s="17"/>
      <c r="Q44" s="17"/>
      <c r="R44" s="17"/>
      <c r="S44" s="17"/>
      <c r="T44" s="17"/>
      <c r="U44" s="17"/>
      <c r="V44" s="17"/>
      <c r="W44" s="17"/>
      <c r="X44" s="17"/>
      <c r="Y44" s="17"/>
      <c r="Z44" s="17"/>
    </row>
    <row r="45" spans="1:30">
      <c r="A45" s="17"/>
      <c r="B45" s="17"/>
      <c r="C45" s="17" t="s">
        <v>79</v>
      </c>
      <c r="D45" s="17"/>
      <c r="E45" s="17"/>
      <c r="F45" s="17"/>
      <c r="I45" s="17"/>
      <c r="J45" s="17"/>
      <c r="K45" s="17"/>
      <c r="L45" s="17"/>
      <c r="M45" s="17"/>
      <c r="N45" s="17"/>
      <c r="O45" s="17"/>
      <c r="P45" s="17"/>
      <c r="Q45" s="17"/>
      <c r="R45" s="17"/>
      <c r="S45" s="17"/>
      <c r="T45" s="17"/>
      <c r="U45" s="17"/>
      <c r="V45" s="17"/>
      <c r="W45" s="17"/>
      <c r="X45" s="17"/>
      <c r="Y45" s="17"/>
      <c r="Z45" s="17"/>
    </row>
    <row r="46" spans="1:30">
      <c r="A46" s="17"/>
      <c r="B46" s="17"/>
      <c r="C46" s="17" t="s">
        <v>2493</v>
      </c>
      <c r="D46" s="17"/>
      <c r="E46" s="17"/>
      <c r="F46" s="17"/>
      <c r="I46" s="17"/>
      <c r="J46" s="17"/>
      <c r="K46" s="17"/>
      <c r="L46" s="17"/>
      <c r="M46" s="17"/>
      <c r="N46" s="17"/>
      <c r="O46" s="17"/>
      <c r="P46" s="17"/>
      <c r="Q46" s="17"/>
      <c r="R46" s="17"/>
      <c r="S46" s="17"/>
      <c r="T46" s="17"/>
      <c r="U46" s="17"/>
      <c r="V46" s="17"/>
      <c r="W46" s="17"/>
      <c r="X46" s="17"/>
      <c r="Y46" s="17"/>
      <c r="Z46" s="17"/>
    </row>
    <row r="47" spans="1:30">
      <c r="A47" s="17"/>
      <c r="B47" s="17"/>
      <c r="C47" s="13" t="s">
        <v>2491</v>
      </c>
      <c r="D47" s="17"/>
      <c r="E47" s="17"/>
      <c r="F47" s="17"/>
      <c r="I47" s="17"/>
      <c r="J47" s="17"/>
      <c r="K47" s="17"/>
      <c r="L47" s="17"/>
      <c r="M47" s="17"/>
      <c r="N47" s="17"/>
      <c r="O47" s="17"/>
      <c r="P47" s="17"/>
      <c r="Q47" s="17"/>
      <c r="R47" s="17"/>
      <c r="S47" s="17"/>
      <c r="T47" s="17"/>
      <c r="U47" s="17"/>
      <c r="V47" s="17"/>
      <c r="W47" s="17"/>
      <c r="X47" s="17"/>
      <c r="Y47" s="17"/>
      <c r="Z47" s="17"/>
    </row>
    <row r="48" spans="1:30">
      <c r="A48" s="17"/>
      <c r="B48" s="17"/>
      <c r="C48" s="17" t="s">
        <v>80</v>
      </c>
      <c r="D48" s="17"/>
      <c r="E48" s="17"/>
      <c r="F48" s="17"/>
      <c r="I48" s="17"/>
      <c r="J48" s="17"/>
      <c r="K48" s="17"/>
      <c r="L48" s="17"/>
      <c r="M48" s="17"/>
      <c r="N48" s="17"/>
      <c r="O48" s="17"/>
      <c r="P48" s="17"/>
      <c r="Q48" s="17"/>
      <c r="R48" s="17"/>
      <c r="S48" s="17"/>
      <c r="T48" s="17"/>
      <c r="U48" s="17"/>
      <c r="V48" s="17"/>
      <c r="W48" s="17"/>
      <c r="X48" s="17"/>
      <c r="Y48" s="17"/>
      <c r="Z48" s="17"/>
    </row>
    <row r="49" spans="1:26">
      <c r="A49" s="17"/>
      <c r="B49" s="17"/>
      <c r="C49" s="17" t="s">
        <v>81</v>
      </c>
      <c r="D49" s="17"/>
      <c r="E49" s="17"/>
      <c r="F49" s="17"/>
      <c r="I49" s="17"/>
      <c r="J49" s="17"/>
      <c r="K49" s="17"/>
      <c r="L49" s="17"/>
      <c r="M49" s="17"/>
      <c r="N49" s="17"/>
      <c r="O49" s="17"/>
      <c r="P49" s="17"/>
      <c r="Q49" s="17"/>
      <c r="R49" s="17"/>
      <c r="S49" s="17"/>
      <c r="T49" s="17"/>
      <c r="U49" s="17"/>
      <c r="V49" s="17"/>
      <c r="W49" s="17"/>
      <c r="X49" s="17"/>
      <c r="Y49" s="17"/>
      <c r="Z49" s="17"/>
    </row>
    <row r="50" spans="1:26">
      <c r="A50" s="17"/>
      <c r="B50" s="17"/>
      <c r="C50" s="17" t="s">
        <v>2492</v>
      </c>
      <c r="D50" s="17"/>
      <c r="E50" s="17"/>
      <c r="F50" s="17"/>
      <c r="I50" s="17"/>
      <c r="J50" s="17"/>
      <c r="K50" s="17"/>
      <c r="L50" s="17"/>
      <c r="M50" s="17"/>
      <c r="N50" s="17"/>
      <c r="O50" s="17"/>
      <c r="P50" s="17"/>
      <c r="Q50" s="17"/>
      <c r="R50" s="17"/>
      <c r="S50" s="17"/>
      <c r="T50" s="17"/>
      <c r="U50" s="17"/>
      <c r="V50" s="17"/>
      <c r="W50" s="17"/>
      <c r="X50" s="17"/>
      <c r="Y50" s="17"/>
      <c r="Z50" s="17"/>
    </row>
  </sheetData>
  <hyperlinks>
    <hyperlink ref="AF3" location="Content!A1" display="Back to content page" xr:uid="{00000000-0004-0000-9A00-000000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8:L9"/>
  <sheetViews>
    <sheetView workbookViewId="0">
      <selection activeCell="D126" sqref="A1:XFD1048576"/>
    </sheetView>
  </sheetViews>
  <sheetFormatPr defaultColWidth="9.21875" defaultRowHeight="14.4"/>
  <cols>
    <col min="2" max="2" width="9.77734375" customWidth="1"/>
  </cols>
  <sheetData>
    <row r="8" spans="2:12" ht="58.8">
      <c r="B8" s="748">
        <v>1</v>
      </c>
      <c r="C8" s="748"/>
      <c r="D8" s="748"/>
      <c r="E8" s="748"/>
      <c r="F8" s="748"/>
      <c r="G8" s="748"/>
      <c r="H8" s="748"/>
      <c r="I8" s="748"/>
      <c r="J8" s="748"/>
      <c r="K8" s="748"/>
      <c r="L8" s="748"/>
    </row>
    <row r="9" spans="2:12" ht="58.8">
      <c r="B9" s="287" t="s">
        <v>543</v>
      </c>
      <c r="C9" s="287"/>
      <c r="D9" s="287"/>
      <c r="E9" s="287"/>
      <c r="F9" s="287"/>
      <c r="G9" s="287"/>
      <c r="H9" s="287"/>
    </row>
  </sheetData>
  <mergeCells count="1">
    <mergeCell ref="B8:L8"/>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AE51"/>
  <sheetViews>
    <sheetView zoomScale="99" zoomScaleNormal="99" workbookViewId="0">
      <selection activeCell="A23" sqref="A23"/>
    </sheetView>
  </sheetViews>
  <sheetFormatPr defaultRowHeight="14.4"/>
  <cols>
    <col min="1" max="1" width="33.77734375" customWidth="1"/>
    <col min="2" max="29" width="8.21875" customWidth="1"/>
  </cols>
  <sheetData>
    <row r="1" spans="1:31">
      <c r="A1" s="18" t="s">
        <v>2952</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row>
    <row r="2" spans="1:31">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row>
    <row r="3" spans="1:31">
      <c r="A3" s="373" t="s">
        <v>14</v>
      </c>
      <c r="B3" s="217">
        <v>1996</v>
      </c>
      <c r="C3" s="217">
        <v>1997</v>
      </c>
      <c r="D3" s="217">
        <v>1998</v>
      </c>
      <c r="E3" s="217">
        <v>1999</v>
      </c>
      <c r="F3" s="217">
        <v>2000</v>
      </c>
      <c r="G3" s="217">
        <v>2001</v>
      </c>
      <c r="H3" s="217">
        <v>2002</v>
      </c>
      <c r="I3" s="217">
        <v>2003</v>
      </c>
      <c r="J3" s="217">
        <v>2004</v>
      </c>
      <c r="K3" s="217">
        <v>2005</v>
      </c>
      <c r="L3" s="217">
        <v>2006</v>
      </c>
      <c r="M3" s="217">
        <v>2007</v>
      </c>
      <c r="N3" s="217">
        <v>2008</v>
      </c>
      <c r="O3" s="217">
        <v>2009</v>
      </c>
      <c r="P3" s="217">
        <v>2010</v>
      </c>
      <c r="Q3" s="217">
        <v>2011</v>
      </c>
      <c r="R3" s="217">
        <v>2012</v>
      </c>
      <c r="S3" s="217">
        <v>2013</v>
      </c>
      <c r="T3" s="217">
        <v>2014</v>
      </c>
      <c r="U3" s="217">
        <v>2015</v>
      </c>
      <c r="V3" s="217">
        <v>2016</v>
      </c>
      <c r="W3" s="217">
        <v>2017</v>
      </c>
      <c r="X3" s="373">
        <v>2018</v>
      </c>
      <c r="Y3" s="217">
        <v>2019</v>
      </c>
      <c r="Z3" s="217">
        <v>2020</v>
      </c>
      <c r="AA3" s="217">
        <v>2021</v>
      </c>
      <c r="AB3" s="217">
        <v>2022</v>
      </c>
      <c r="AC3" s="217">
        <v>2023</v>
      </c>
      <c r="AE3" s="1" t="s">
        <v>528</v>
      </c>
    </row>
    <row r="4" spans="1:31">
      <c r="A4" s="137" t="s">
        <v>13</v>
      </c>
      <c r="B4" s="283">
        <v>11</v>
      </c>
      <c r="C4" s="283">
        <f>(('2.2'!D4-'2.2'!C4)/'2.2'!C4)*100</f>
        <v>114.28571428571428</v>
      </c>
      <c r="D4" s="283">
        <f>(('2.2'!E4-'2.2'!D4)/'2.2'!D4)*100</f>
        <v>15.555555555555555</v>
      </c>
      <c r="E4" s="283">
        <f>(('2.2'!F4-'2.2'!E4)/'2.2'!E4)*100</f>
        <v>-13.461538461538462</v>
      </c>
      <c r="F4" s="283">
        <f>(('2.2'!G4-'2.2'!F4)/'2.2'!F4)*100</f>
        <v>13.333333333333334</v>
      </c>
      <c r="G4" s="283">
        <f>(('2.2'!H4-'2.2'!G4)/'2.2'!G4)*100</f>
        <v>31.372549019607842</v>
      </c>
      <c r="H4" s="283">
        <f>(('2.2'!I4-'2.2'!H4)/'2.2'!H4)*100</f>
        <v>35.820895522388057</v>
      </c>
      <c r="I4" s="283">
        <f>(('2.2'!J4-'2.2'!I4)/'2.2'!I4)*100</f>
        <v>17.582417582417584</v>
      </c>
      <c r="J4" s="283">
        <f>(('2.2'!K4-'2.2'!J4)/'2.2'!J4)*100</f>
        <v>81.308411214953267</v>
      </c>
      <c r="K4" s="283">
        <f>(('2.2'!L4-'2.2'!K4)/'2.2'!K4)*100</f>
        <v>8.2474226804123703</v>
      </c>
      <c r="L4" s="283">
        <f>(('2.2'!M4-'2.2'!L4)/'2.2'!L4)*100</f>
        <v>-42.38095238095238</v>
      </c>
      <c r="M4" s="283">
        <f>(('2.2'!N4-'2.2'!M4)/'2.2'!M4)*100</f>
        <v>61.157024793388423</v>
      </c>
      <c r="N4" s="283">
        <f>(('2.2'!O4-'2.2'!N4)/'2.2'!N4)*100</f>
        <v>50.769230769230766</v>
      </c>
      <c r="O4" s="283">
        <f>(('2.2'!P4-'2.2'!O4)/'2.2'!O4)*100</f>
        <v>24.489795918367346</v>
      </c>
      <c r="P4" s="283">
        <f>(('2.2'!Q4-'2.2'!P4)/'2.2'!P4)*100</f>
        <v>16.120218579234972</v>
      </c>
      <c r="Q4" s="283">
        <f>(('2.2'!R4-'2.2'!Q4)/'2.2'!Q4)*100</f>
        <v>13.176470588235295</v>
      </c>
      <c r="R4" s="283">
        <f>(('2.2'!S4-'2.2'!R4)/'2.2'!R4)*100</f>
        <v>9.7713097713097721</v>
      </c>
      <c r="S4" s="283">
        <f>(('2.2'!T4-'2.2'!S4)/'2.2'!S4)*100</f>
        <v>23.106060606060606</v>
      </c>
      <c r="T4" s="283">
        <f>(('2.2'!U4-'2.2'!T4)/'2.2'!T4)*100</f>
        <v>-8.4615384615384617</v>
      </c>
      <c r="U4" s="283">
        <f>(('2.2'!V4-'2.2'!U4)/'2.2'!U4)*100</f>
        <v>-0.50420168067226889</v>
      </c>
      <c r="V4" s="283">
        <f>(('2.2'!W4-'2.2'!V4)/'2.2'!V4)*100</f>
        <v>-32.939189189189186</v>
      </c>
      <c r="W4" s="283">
        <f>(('2.2'!X4-'2.2'!W4)/'2.2'!W4)*100</f>
        <v>-34.256926952141058</v>
      </c>
      <c r="X4" s="283">
        <f>(('2.2'!Y4-'2.2'!X4)/'2.2'!X4)*100</f>
        <v>-16.475095785440612</v>
      </c>
      <c r="Y4" s="283">
        <f>(('2.2'!Z4-'2.2'!Y4)/'2.2'!Y4)*100</f>
        <v>0</v>
      </c>
      <c r="Z4" s="283">
        <f>(('2.2'!AA4-'2.2'!Z4)/'2.2'!Z4)*100</f>
        <v>-70.642201834862391</v>
      </c>
      <c r="AA4" s="283">
        <f>(('2.2'!AB4-'2.2'!AA4)/'2.2'!AA4)*100</f>
        <v>0</v>
      </c>
      <c r="AB4" s="283">
        <f>(('2.2'!AC4-'2.2'!AB4)/'2.2'!AB4)*100</f>
        <v>103.125</v>
      </c>
      <c r="AC4" s="283">
        <f>(('2.2'!AD4-'2.2'!AC4)/'2.2'!AC4)*100</f>
        <v>0</v>
      </c>
      <c r="AE4" s="262"/>
    </row>
    <row r="5" spans="1:31">
      <c r="A5" s="137" t="s">
        <v>12</v>
      </c>
      <c r="B5" s="283">
        <f>(('2.2'!C5-'2.2'!B5)/'2.2'!B5)*100</f>
        <v>0</v>
      </c>
      <c r="C5" s="283">
        <f>(('2.2'!D5-'2.2'!C5)/'2.2'!C5)*100</f>
        <v>-1.727447216890595</v>
      </c>
      <c r="D5" s="283">
        <f>(('2.2'!E5-'2.2'!D5)/'2.2'!D5)*100</f>
        <v>18.5546875</v>
      </c>
      <c r="E5" s="283">
        <f>(('2.2'!F5-'2.2'!E5)/'2.2'!E5)*100</f>
        <v>23.558484349258649</v>
      </c>
      <c r="F5" s="283">
        <f>(('2.2'!G5-'2.2'!F5)/'2.2'!F5)*100</f>
        <v>12.4</v>
      </c>
      <c r="G5" s="283">
        <f>(('2.2'!H5-'2.2'!G5)/'2.2'!G5)*100</f>
        <v>30.960854092526692</v>
      </c>
      <c r="H5" s="283">
        <f>(('2.2'!I5-'2.2'!H5)/'2.2'!H5)*100</f>
        <v>8.0615942028985508</v>
      </c>
      <c r="I5" s="283">
        <f>(('2.2'!J5-'2.2'!I5)/'2.2'!I5)*100</f>
        <v>6.7896060352053649</v>
      </c>
      <c r="J5" s="283">
        <f>(('2.2'!K5-'2.2'!J5)/'2.2'!J5)*100</f>
        <v>10.361067503924646</v>
      </c>
      <c r="K5" s="283">
        <f>(('2.2'!L5-'2.2'!K5)/'2.2'!K5)*100</f>
        <v>8.3214793741109538</v>
      </c>
      <c r="L5" s="283">
        <f>(('2.2'!M5-'2.2'!L5)/'2.2'!L5)*100</f>
        <v>-3.217334208798424</v>
      </c>
      <c r="M5" s="283">
        <f>(('2.2'!N5-'2.2'!M5)/'2.2'!M5)*100</f>
        <v>-3.2564450474898234</v>
      </c>
      <c r="N5" s="283">
        <f>(('2.2'!O5-'2.2'!N5)/'2.2'!N5)*100</f>
        <v>21.739130434782609</v>
      </c>
      <c r="O5" s="283">
        <f>(('2.2'!P5-'2.2'!O5)/'2.2'!O5)*100</f>
        <v>21.025345622119815</v>
      </c>
      <c r="P5" s="283">
        <f>(('2.2'!Q5-'2.2'!P5)/'2.2'!P5)*100</f>
        <v>-18.086625416468351</v>
      </c>
      <c r="Q5" s="283">
        <f>(('2.2'!R5-'2.2'!Q5)/'2.2'!Q5)*100</f>
        <v>14.642649622312609</v>
      </c>
      <c r="R5" s="283"/>
      <c r="S5" s="283"/>
      <c r="T5" s="283">
        <f>(('2.2'!U5-'2.2'!T5)/'2.2'!T5)*100</f>
        <v>-4.337050805452292</v>
      </c>
      <c r="U5" s="283">
        <f>(('2.2'!V5-'2.2'!U5)/'2.2'!U5)*100</f>
        <v>27.331606217616581</v>
      </c>
      <c r="V5" s="283">
        <f>(('2.2'!W5-'2.2'!V5)/'2.2'!V5)*100</f>
        <v>-22.278738555442523</v>
      </c>
      <c r="W5" s="283">
        <f>(('2.2'!X5-'2.2'!W5)/'2.2'!W5)*100</f>
        <v>3.0104712041884816</v>
      </c>
      <c r="X5" s="283">
        <f>(('2.2'!Y5-'2.2'!X5)/'2.2'!X5)*100</f>
        <v>3.1130876747141043</v>
      </c>
      <c r="Y5" s="283">
        <f>(('2.2'!Z5-'2.2'!Y5)/'2.2'!Y5)*100</f>
        <v>1.9716574245224894</v>
      </c>
      <c r="Z5" s="283">
        <f>(('2.2'!AA5-'2.2'!Z5)/'2.2'!Z5)*100</f>
        <v>-12.108761329305141</v>
      </c>
      <c r="AA5" s="283">
        <f>(('2.2'!AB5-'2.2'!AA5)/'2.2'!AA5)*100</f>
        <v>-77.416471882304421</v>
      </c>
      <c r="AB5" s="283">
        <f>(('2.2'!AC5-'2.2'!AB5)/'2.2'!AB5)*100</f>
        <v>-4.4140030441400304</v>
      </c>
      <c r="AC5" s="283"/>
    </row>
    <row r="6" spans="1:31">
      <c r="A6" s="137" t="s">
        <v>483</v>
      </c>
      <c r="B6" s="283">
        <f>(('2.2'!C6-'2.2'!B6)/'2.2'!B6)*100</f>
        <v>4.3478260869565215</v>
      </c>
      <c r="C6" s="283">
        <f>(('2.2'!D6-'2.2'!C6)/'2.2'!C6)*100</f>
        <v>8.3333333333333321</v>
      </c>
      <c r="D6" s="283">
        <f>(('2.2'!E6-'2.2'!D6)/'2.2'!D6)*100</f>
        <v>3.8461538461538463</v>
      </c>
      <c r="E6" s="283">
        <f>(('2.2'!F6-'2.2'!E6)/'2.2'!E6)*100</f>
        <v>-11.111111111111111</v>
      </c>
      <c r="F6" s="283">
        <f>(('2.2'!G6-'2.2'!F6)/'2.2'!F6)*100</f>
        <v>0</v>
      </c>
      <c r="G6" s="283">
        <f>(('2.2'!H6-'2.2'!G6)/'2.2'!G6)*100</f>
        <v>-19.166666666666675</v>
      </c>
      <c r="H6" s="283">
        <f>(('2.2'!I6-'2.2'!H6)/'2.2'!H6)*100</f>
        <v>-2.5773195876288661</v>
      </c>
      <c r="I6" s="283">
        <f>(('2.2'!J6-'2.2'!I6)/'2.2'!I6)*100</f>
        <v>8.9947089947090113</v>
      </c>
      <c r="J6" s="283">
        <f>(('2.2'!K6-'2.2'!J6)/'2.2'!J6)*100</f>
        <v>13.106796116504851</v>
      </c>
      <c r="K6" s="283">
        <f>(('2.2'!L6-'2.2'!K6)/'2.2'!K6)*100</f>
        <v>11.158798283261794</v>
      </c>
      <c r="L6" s="283">
        <f>(('2.2'!M6-'2.2'!L6)/'2.2'!L6)*100</f>
        <v>10.038610038610045</v>
      </c>
      <c r="M6" s="283">
        <f>(('2.2'!N6-'2.2'!M6)/'2.2'!M6)*100</f>
        <v>-46.666666666666664</v>
      </c>
      <c r="N6" s="283">
        <f>(('2.2'!O6-'2.2'!N6)/'2.2'!N6)*100</f>
        <v>-2.6315789473684119</v>
      </c>
      <c r="O6" s="283">
        <f>(('2.2'!P6-'2.2'!O6)/'2.2'!O6)*100</f>
        <v>-23.648648648648649</v>
      </c>
      <c r="P6" s="283">
        <f>(('2.2'!Q6-'2.2'!P6)/'2.2'!P6)*100</f>
        <v>35.398230088495573</v>
      </c>
      <c r="Q6" s="283">
        <f>(('2.2'!R6-'2.2'!Q6)/'2.2'!Q6)*100</f>
        <v>22.875816993464053</v>
      </c>
      <c r="R6" s="283">
        <f>(('2.2'!S6-'2.2'!R6)/'2.2'!R6)*100</f>
        <v>20.744680851063841</v>
      </c>
      <c r="S6" s="283">
        <f>(('2.2'!T6-'2.2'!S6)/'2.2'!S6)*100</f>
        <v>-3.5242290748898863</v>
      </c>
      <c r="T6" s="283">
        <f>(('2.2'!U6-'2.2'!T6)/'2.2'!T6)*100</f>
        <v>4.1095890410959006</v>
      </c>
      <c r="U6" s="283">
        <f>(('2.2'!V6-'2.2'!U6)/'2.2'!U6)*100</f>
        <v>3.5087719298245648</v>
      </c>
      <c r="V6" s="283">
        <f>(('2.2'!W6-'2.2'!V6)/'2.2'!V6)*100</f>
        <v>13.559322033898303</v>
      </c>
      <c r="W6" s="283">
        <f>(('2.2'!X6-'2.2'!W6)/'2.2'!W6)*100</f>
        <v>4.4776119402985044</v>
      </c>
      <c r="X6" s="283">
        <f>(('2.2'!Y6-'2.2'!X6)/'2.2'!X6)*100</f>
        <v>28.214285714285708</v>
      </c>
      <c r="Y6" s="283">
        <f>(('2.2'!Z6-'2.2'!Y6)/'2.2'!Y6)*100</f>
        <v>25.626740947075216</v>
      </c>
      <c r="Z6" s="283">
        <f>(('2.2'!AA6-'2.2'!Z6)/'2.2'!Z6)*100</f>
        <v>-84.478935698447899</v>
      </c>
      <c r="AA6" s="283">
        <f>(('2.2'!AB6-'2.2'!AA6)/'2.2'!AA6)*100</f>
        <v>311.42857142857144</v>
      </c>
      <c r="AB6" s="283">
        <f>(('2.2'!AC6-'2.2'!AB6)/'2.2'!AB6)*100</f>
        <v>-100</v>
      </c>
      <c r="AC6" s="283"/>
    </row>
    <row r="7" spans="1:31">
      <c r="A7" s="137" t="s">
        <v>89</v>
      </c>
      <c r="B7" s="283">
        <f>(('2.2'!C7-'2.2'!B7)/'2.2'!B7)*100</f>
        <v>5.7142857142857144</v>
      </c>
      <c r="C7" s="283">
        <f>(('2.2'!D7-'2.2'!C7)/'2.2'!C7)*100</f>
        <v>-18.918918918918919</v>
      </c>
      <c r="D7" s="283">
        <f>(('2.2'!E7-'2.2'!D7)/'2.2'!D7)*100</f>
        <v>76.666666666666671</v>
      </c>
      <c r="E7" s="283">
        <f>(('2.2'!F7-'2.2'!E7)/'2.2'!E7)*100</f>
        <v>50.943396226415096</v>
      </c>
      <c r="F7" s="283">
        <f>(('2.2'!G7-'2.2'!F7)/'2.2'!F7)*100</f>
        <v>28.749999999999996</v>
      </c>
      <c r="G7" s="283">
        <f>(('2.2'!H7-'2.2'!G7)/'2.2'!G7)*100</f>
        <v>-46.601941747572816</v>
      </c>
      <c r="H7" s="283">
        <f>(('2.2'!I7-'2.2'!H7)/'2.2'!H7)*100</f>
        <v>-49.090909090909093</v>
      </c>
      <c r="I7" s="283">
        <f>(('2.2'!J7-'2.2'!I7)/'2.2'!I7)*100</f>
        <v>25</v>
      </c>
      <c r="J7" s="283">
        <f>(('2.2'!K7-'2.2'!J7)/'2.2'!J7)*100</f>
        <v>2.8571428571428572</v>
      </c>
      <c r="K7" s="283">
        <f>(('2.2'!L7-'2.2'!K7)/'2.2'!K7)*100</f>
        <v>69.444444444444443</v>
      </c>
      <c r="L7" s="283">
        <f>(('2.2'!M7-'2.2'!L7)/'2.2'!L7)*100</f>
        <v>-9.8360655737704921</v>
      </c>
      <c r="M7" s="283">
        <f>(('2.2'!N7-'2.2'!M7)/'2.2'!M7)*100</f>
        <v>-14.545454545454545</v>
      </c>
      <c r="N7" s="283">
        <f>(('2.2'!O7-'2.2'!N7)/'2.2'!N7)*100</f>
        <v>6.3829787234042552</v>
      </c>
      <c r="O7" s="283">
        <f>(('2.2'!P7-'2.2'!O7)/'2.2'!O7)*100</f>
        <v>6</v>
      </c>
      <c r="P7" s="283">
        <f>(('2.2'!Q7-'2.2'!P7)/'2.2'!P7)*100</f>
        <v>52.830188679245282</v>
      </c>
      <c r="Q7" s="283">
        <f>(('2.2'!R7-'2.2'!Q7)/'2.2'!Q7)*100</f>
        <v>129.62962962962962</v>
      </c>
      <c r="R7" s="283">
        <f>(('2.2'!S7-'2.2'!R7)/'2.2'!R7)*100</f>
        <v>-10.21505376344086</v>
      </c>
      <c r="S7" s="283">
        <f>(('2.2'!T7-'2.2'!S7)/'2.2'!S7)*100</f>
        <v>14.37125748502994</v>
      </c>
      <c r="T7" s="283">
        <f>(('2.2'!U7-'2.2'!T7)/'2.2'!T7)*100</f>
        <v>74.869109947643977</v>
      </c>
      <c r="U7" s="283">
        <f>(('2.2'!V7-'2.2'!U7)/'2.2'!U7)*100</f>
        <v>5.9880239520958085</v>
      </c>
      <c r="V7" s="283">
        <f>(('2.2'!W7-'2.2'!V7)/'2.2'!V7)*100</f>
        <v>-0.84745762711864403</v>
      </c>
      <c r="W7" s="283">
        <f>(('2.2'!X7-'2.2'!W7)/'2.2'!W7)*100</f>
        <v>22.507122507122507</v>
      </c>
      <c r="X7" s="283">
        <f>(('2.2'!Y7-'2.2'!X7)/'2.2'!X7)*100</f>
        <v>-8.8372093023255811</v>
      </c>
      <c r="Y7" s="283">
        <f>(('2.2'!Z7-'2.2'!Y7)/'2.2'!Y7)*100</f>
        <v>22.193877551020407</v>
      </c>
      <c r="Z7" s="283">
        <f>(('2.2'!AA7-'2.2'!Z7)/'2.2'!Z7)*100</f>
        <v>-57.82881002087683</v>
      </c>
      <c r="AA7" s="283">
        <f>(('2.2'!AB7-'2.2'!AA7)/'2.2'!AA7)*100</f>
        <v>89.10891089108911</v>
      </c>
      <c r="AB7" s="283">
        <f>(('2.2'!AC7-'2.2'!AB7)/'2.2'!AB7)*100</f>
        <v>-100</v>
      </c>
      <c r="AC7" s="283"/>
    </row>
    <row r="8" spans="1:31">
      <c r="A8" s="137" t="s">
        <v>482</v>
      </c>
      <c r="B8" s="283">
        <f>(('2.2'!C8-'2.2'!B8)/'2.2'!B8)*100</f>
        <v>5</v>
      </c>
      <c r="C8" s="283">
        <f>(('2.2'!D8-'2.2'!C8)/'2.2'!C8)*100</f>
        <v>-14.603174603174605</v>
      </c>
      <c r="D8" s="283">
        <f>(('2.2'!E8-'2.2'!D8)/'2.2'!D8)*100</f>
        <v>5.5762081784386615</v>
      </c>
      <c r="E8" s="283">
        <f>(('2.2'!F8-'2.2'!E8)/'2.2'!E8)*100</f>
        <v>1.7605633802816902</v>
      </c>
      <c r="F8" s="283">
        <f>(('2.2'!G8-'2.2'!F8)/'2.2'!F8)*100</f>
        <v>-2.7681660899653981</v>
      </c>
      <c r="G8" s="283">
        <f>(('2.2'!H8-'2.2'!G8)/'2.2'!G8)*100</f>
        <v>0.71174377224199281</v>
      </c>
      <c r="H8" s="283">
        <f>(('2.2'!I8-'2.2'!H8)/'2.2'!H8)*100</f>
        <v>-9.5406360424028271</v>
      </c>
      <c r="I8" s="283">
        <f>(('2.2'!J8-'2.2'!I8)/'2.2'!I8)*100</f>
        <v>80.078125</v>
      </c>
      <c r="J8" s="283">
        <f>(('2.2'!K8-'2.2'!J8)/'2.2'!J8)*100</f>
        <v>-0.43383947939262474</v>
      </c>
      <c r="K8" s="283">
        <f>(('2.2'!L8-'2.2'!K8)/'2.2'!K8)*100</f>
        <v>82.35294117647058</v>
      </c>
      <c r="L8" s="283">
        <f>(('2.2'!M8-'2.2'!L8)/'2.2'!L8)*100</f>
        <v>4.3010752688172049</v>
      </c>
      <c r="M8" s="283">
        <f>(('2.2'!N8-'2.2'!M8)/'2.2'!M8)*100</f>
        <v>-0.45819014891179843</v>
      </c>
      <c r="N8" s="283">
        <f>(('2.2'!O8-'2.2'!N8)/'2.2'!N8)*100</f>
        <v>-13.003452243958574</v>
      </c>
      <c r="O8" s="283">
        <f>(('2.2'!P8-'2.2'!O8)/'2.2'!O8)*100</f>
        <v>20.105820105820104</v>
      </c>
      <c r="P8" s="283">
        <f>(('2.2'!Q8-'2.2'!P8)/'2.2'!P8)*100</f>
        <v>-4.4052863436123353</v>
      </c>
      <c r="Q8" s="283">
        <f>(('2.2'!R8-'2.2'!Q8)/'2.2'!Q8)*100</f>
        <v>1.2672811059907834</v>
      </c>
      <c r="R8" s="283">
        <f>(('2.2'!S8-'2.2'!R8)/'2.2'!R8)*100</f>
        <v>1.0238907849829351</v>
      </c>
      <c r="S8" s="283">
        <f>(('2.2'!T8-'2.2'!S8)/'2.2'!S8)*100</f>
        <v>9.0090090090090094</v>
      </c>
      <c r="T8" s="283">
        <f>(('2.2'!U8-'2.2'!T8)/'2.2'!T8)*100</f>
        <v>-2.9958677685950414</v>
      </c>
      <c r="U8" s="283">
        <f>(('2.2'!V8-'2.2'!U8)/'2.2'!U8)*100</f>
        <v>-7.0287539936102235</v>
      </c>
      <c r="V8" s="283">
        <f>(('2.2'!W8-'2.2'!V8)/'2.2'!V8)*100</f>
        <v>8.4765177548682704</v>
      </c>
      <c r="W8" s="283">
        <f>(('2.2'!X8-'2.2'!W8)/'2.2'!W8)*100</f>
        <v>-2.7455121436114043</v>
      </c>
      <c r="X8" s="283">
        <f>(('2.2'!Y8-'2.2'!X8)/'2.2'!X8)*100</f>
        <v>-15.092290988056462</v>
      </c>
      <c r="Y8" s="283">
        <f>(('2.2'!Z8-'2.2'!Y8)/'2.2'!Y8)*100</f>
        <v>-13.043478260869565</v>
      </c>
      <c r="Z8" s="283">
        <f>(('2.2'!AA8-'2.2'!Z8)/'2.2'!Z8)*100</f>
        <v>-71.514705882352942</v>
      </c>
      <c r="AA8" s="283">
        <f>(('2.2'!AB8-'2.2'!AA8)/'2.2'!AA8)*100</f>
        <v>-12.080536912751667</v>
      </c>
      <c r="AB8" s="283">
        <f>(('2.2'!AC8-'2.2'!AB8)/'2.2'!AB8)*100</f>
        <v>130.76923076923075</v>
      </c>
      <c r="AC8" s="283"/>
      <c r="AD8" t="s">
        <v>15</v>
      </c>
    </row>
    <row r="9" spans="1:31">
      <c r="A9" s="137" t="s">
        <v>11</v>
      </c>
      <c r="B9" s="283">
        <f>(('2.2'!C9-'2.2'!B9)/'2.2'!B9)*100</f>
        <v>54.022988505747129</v>
      </c>
      <c r="C9" s="283">
        <f>(('2.2'!D9-'2.2'!C9)/'2.2'!C9)*100</f>
        <v>7.4626865671641784</v>
      </c>
      <c r="D9" s="283">
        <f>(('2.2'!E9-'2.2'!D9)/'2.2'!D9)*100</f>
        <v>4.1666666666666661</v>
      </c>
      <c r="E9" s="283">
        <f>(('2.2'!F9-'2.2'!E9)/'2.2'!E9)*100</f>
        <v>24</v>
      </c>
      <c r="F9" s="283">
        <f>(('2.2'!G9-'2.2'!F9)/'2.2'!F9)*100</f>
        <v>-100</v>
      </c>
      <c r="G9" s="283"/>
      <c r="H9" s="283"/>
      <c r="I9" s="283"/>
      <c r="J9" s="283"/>
      <c r="K9" s="283"/>
      <c r="L9" s="283"/>
      <c r="M9" s="283">
        <f>(('2.2'!N9-'2.2'!M9)/'2.2'!M9)*100</f>
        <v>-15.85014409221902</v>
      </c>
      <c r="N9" s="283">
        <f>(('2.2'!O9-'2.2'!N9)/'2.2'!N9)*100</f>
        <v>-2.3972602739726026</v>
      </c>
      <c r="O9" s="283">
        <f>(('2.2'!P9-'2.2'!O9)/'2.2'!O9)*100</f>
        <v>12.280701754385964</v>
      </c>
      <c r="P9" s="283">
        <f>(('2.2'!Q9-'2.2'!P9)/'2.2'!P9)*100</f>
        <v>29.375</v>
      </c>
      <c r="Q9" s="283">
        <f>(('2.2'!R9-'2.2'!Q9)/'2.2'!Q9)*100</f>
        <v>-4.1062801932367154</v>
      </c>
      <c r="R9" s="283">
        <f>(('2.2'!S9-'2.2'!R9)/'2.2'!R9)*100</f>
        <v>-20.151133501259448</v>
      </c>
      <c r="S9" s="283">
        <f>(('2.2'!T9-'2.2'!S9)/'2.2'!S9)*100</f>
        <v>0.94637223974763407</v>
      </c>
      <c r="T9" s="283">
        <f>(('2.2'!U9-'2.2'!T9)/'2.2'!T9)*100</f>
        <v>-100</v>
      </c>
      <c r="U9" s="283"/>
      <c r="V9" s="283"/>
      <c r="W9" s="283"/>
      <c r="X9" s="283"/>
      <c r="Y9" s="283"/>
      <c r="Z9" s="283"/>
      <c r="AA9" s="283"/>
      <c r="AB9" s="283"/>
      <c r="AC9" s="283"/>
    </row>
    <row r="10" spans="1:31">
      <c r="A10" s="137" t="s">
        <v>10</v>
      </c>
      <c r="B10" s="283">
        <f>(('2.2'!C10-'2.2'!B10)/'2.2'!B10)*100</f>
        <v>10.666666666666668</v>
      </c>
      <c r="C10" s="283">
        <f>(('2.2'!D10-'2.2'!C10)/'2.2'!C10)*100</f>
        <v>21.686746987951807</v>
      </c>
      <c r="D10" s="283">
        <f>(('2.2'!E10-'2.2'!D10)/'2.2'!D10)*100</f>
        <v>19.801980198019802</v>
      </c>
      <c r="E10" s="283">
        <f>(('2.2'!F10-'2.2'!E10)/'2.2'!E10)*100</f>
        <v>14.049586776859504</v>
      </c>
      <c r="F10" s="283">
        <f>(('2.2'!G10-'2.2'!F10)/'2.2'!F10)*100</f>
        <v>15.942028985507244</v>
      </c>
      <c r="G10" s="283">
        <f>(('2.2'!H10-'2.2'!G10)/'2.2'!G10)*100</f>
        <v>6.25</v>
      </c>
      <c r="H10" s="283">
        <f>(('2.2'!I10-'2.2'!H10)/'2.2'!H10)*100</f>
        <v>-63.529411764705877</v>
      </c>
      <c r="I10" s="283">
        <f>(('2.2'!J10-'2.2'!I10)/'2.2'!I10)*100</f>
        <v>124.19354838709677</v>
      </c>
      <c r="J10" s="283">
        <f>(('2.2'!K10-'2.2'!J10)/'2.2'!J10)*100</f>
        <v>64.748201438848923</v>
      </c>
      <c r="K10" s="283">
        <f>(('2.2'!L10-'2.2'!K10)/'2.2'!K10)*100</f>
        <v>20.960698689956331</v>
      </c>
      <c r="L10" s="283">
        <f>(('2.2'!M10-'2.2'!L10)/'2.2'!L10)*100</f>
        <v>12.63537906137184</v>
      </c>
      <c r="M10" s="283">
        <f>(('2.2'!N10-'2.2'!M10)/'2.2'!M10)*100</f>
        <v>10.256410256410255</v>
      </c>
      <c r="N10" s="283">
        <f>(('2.2'!O10-'2.2'!N10)/'2.2'!N10)*100</f>
        <v>9.0116279069767433</v>
      </c>
      <c r="O10" s="283">
        <f>(('2.2'!P10-'2.2'!O10)/'2.2'!O10)*100</f>
        <v>-56.533333333333339</v>
      </c>
      <c r="P10" s="283">
        <f>(('2.2'!Q10-'2.2'!P10)/'2.2'!P10)*100</f>
        <v>20.245398773006134</v>
      </c>
      <c r="Q10" s="283">
        <f>(('2.2'!R10-'2.2'!Q10)/'2.2'!Q10)*100</f>
        <v>14.795918367346939</v>
      </c>
      <c r="R10" s="283">
        <f>(('2.2'!S10-'2.2'!R10)/'2.2'!R10)*100</f>
        <v>13.777777777777779</v>
      </c>
      <c r="S10" s="283">
        <f>(('2.2'!T10-'2.2'!S10)/'2.2'!S10)*100</f>
        <v>-23.4375</v>
      </c>
      <c r="T10" s="283">
        <f>(('2.2'!U10-'2.2'!T10)/'2.2'!T10)*100</f>
        <v>13.26530612244898</v>
      </c>
      <c r="U10" s="283">
        <f>(('2.2'!V10-'2.2'!U10)/'2.2'!U10)*100</f>
        <v>9.9099099099099099</v>
      </c>
      <c r="V10" s="283">
        <f>(('2.2'!W10-'2.2'!V10)/'2.2'!V10)*100</f>
        <v>20.081967213114755</v>
      </c>
      <c r="W10" s="283">
        <f>(('2.2'!X10-'2.2'!W10)/'2.2'!W10)*100</f>
        <v>-12.969283276450511</v>
      </c>
      <c r="X10" s="283">
        <f>(('2.2'!Y10-'2.2'!X10)/'2.2'!X10)*100</f>
        <v>14.117647058823529</v>
      </c>
      <c r="Y10" s="283">
        <f>(('2.2'!Z10-'2.2'!Y10)/'2.2'!Y10)*100</f>
        <v>31.958762886597935</v>
      </c>
      <c r="Z10" s="283">
        <f>(('2.2'!AA10-'2.2'!Z10)/'2.2'!Z10)*100</f>
        <v>-82.213541666666671</v>
      </c>
      <c r="AA10" s="283">
        <f>(('2.2'!AB10-'2.2'!AA10)/'2.2'!AA10)*100</f>
        <v>-88.645680819912144</v>
      </c>
      <c r="AB10" s="283">
        <f>(('2.2'!AC10-'2.2'!AB10)/'2.2'!AB10)*100</f>
        <v>67.633784655061234</v>
      </c>
      <c r="AC10" s="283"/>
    </row>
    <row r="11" spans="1:31">
      <c r="A11" s="137" t="s">
        <v>9</v>
      </c>
      <c r="B11" s="283">
        <f>(('2.2'!C11-'2.2'!B11)/'2.2'!B11)*100</f>
        <v>1.0416666666666665</v>
      </c>
      <c r="C11" s="283">
        <f>(('2.2'!D11-'2.2'!C11)/'2.2'!C11)*100</f>
        <v>6.7010309278350517</v>
      </c>
      <c r="D11" s="283">
        <f>(('2.2'!E11-'2.2'!D11)/'2.2'!D11)*100</f>
        <v>6.2801932367149762</v>
      </c>
      <c r="E11" s="283">
        <f>(('2.2'!F11-'2.2'!E11)/'2.2'!E11)*100</f>
        <v>15.454545454545453</v>
      </c>
      <c r="F11" s="283">
        <f>(('2.2'!G11-'2.2'!F11)/'2.2'!F11)*100</f>
        <v>-10.236220472440944</v>
      </c>
      <c r="G11" s="283">
        <f>(('2.2'!H11-'2.2'!G11)/'2.2'!G11)*100</f>
        <v>16.666666666666664</v>
      </c>
      <c r="H11" s="283">
        <f>(('2.2'!I11-'2.2'!H11)/'2.2'!H11)*100</f>
        <v>43.984962406015036</v>
      </c>
      <c r="I11" s="283">
        <f>(('2.2'!J11-'2.2'!I11)/'2.2'!I11)*100</f>
        <v>10.704960835509137</v>
      </c>
      <c r="J11" s="283">
        <f>(('2.2'!K11-'2.2'!J11)/'2.2'!J11)*100</f>
        <v>0.70754716981132082</v>
      </c>
      <c r="K11" s="283">
        <f>(('2.2'!L11-'2.2'!K11)/'2.2'!K11)*100</f>
        <v>2.5761124121779861</v>
      </c>
      <c r="L11" s="283">
        <f>(('2.2'!M11-'2.2'!L11)/'2.2'!L11)*100</f>
        <v>45.662100456621005</v>
      </c>
      <c r="M11" s="283">
        <f>(('2.2'!N11-'2.2'!M11)/'2.2'!M11)*100</f>
        <v>15.203761755485893</v>
      </c>
      <c r="N11" s="283">
        <f>(('2.2'!O11-'2.2'!N11)/'2.2'!N11)*100</f>
        <v>0.95238095238095244</v>
      </c>
      <c r="O11" s="283">
        <f>(('2.2'!P11-'2.2'!O11)/'2.2'!O11)*100</f>
        <v>1.7520215633423182</v>
      </c>
      <c r="P11" s="283">
        <f>(('2.2'!Q11-'2.2'!P11)/'2.2'!P11)*100</f>
        <v>-1.1920529801324504</v>
      </c>
      <c r="Q11" s="283">
        <f>(('2.2'!R11-'2.2'!Q11)/'2.2'!Q11)*100</f>
        <v>2.8150134048257374</v>
      </c>
      <c r="R11" s="283">
        <f>(('2.2'!S11-'2.2'!R11)/'2.2'!R11)*100</f>
        <v>0.39113428943937423</v>
      </c>
      <c r="S11" s="283">
        <f>(('2.2'!T11-'2.2'!S11)/'2.2'!S11)*100</f>
        <v>3.2467532467532463</v>
      </c>
      <c r="T11" s="283">
        <f>(('2.2'!U11-'2.2'!T11)/'2.2'!T11)*100</f>
        <v>3.0188679245283021</v>
      </c>
      <c r="U11" s="283">
        <f>(('2.2'!V11-'2.2'!U11)/'2.2'!U11)*100</f>
        <v>-1.7094017094017095</v>
      </c>
      <c r="V11" s="283">
        <f>(('2.2'!W11-'2.2'!V11)/'2.2'!V11)*100</f>
        <v>5.4658385093167698</v>
      </c>
      <c r="W11" s="283">
        <f>(('2.2'!X11-'2.2'!W11)/'2.2'!W11)*100</f>
        <v>-1.4134275618374559</v>
      </c>
      <c r="X11" s="283">
        <f>(('2.2'!Y11-'2.2'!X11)/'2.2'!X11)*100</f>
        <v>4.0621266427718039</v>
      </c>
      <c r="Y11" s="283">
        <f>(('2.2'!Z11-'2.2'!Y11)/'2.2'!Y11)*100</f>
        <v>12.33065442020667</v>
      </c>
      <c r="Z11" s="283">
        <f>(('2.2'!AA11-'2.2'!Z11)/'2.2'!Z11)*100</f>
        <v>-79.660670482420286</v>
      </c>
      <c r="AA11" s="283">
        <f>(('2.2'!AB11-'2.2'!AA11)/'2.2'!AA11)*100</f>
        <v>117.03517587939697</v>
      </c>
      <c r="AB11" s="283">
        <f>(('2.2'!AC11-'2.2'!AB11)/'2.2'!AB11)*100</f>
        <v>71.335957397545755</v>
      </c>
      <c r="AC11" s="283"/>
    </row>
    <row r="12" spans="1:31">
      <c r="A12" s="137" t="s">
        <v>8</v>
      </c>
      <c r="B12" s="283">
        <f>(('2.2'!C12-'2.2'!B12)/'2.2'!B12)*100</f>
        <v>15.402843601895736</v>
      </c>
      <c r="C12" s="283">
        <f>(('2.2'!D12-'2.2'!C12)/'2.2'!C12)*100</f>
        <v>10.061601642710473</v>
      </c>
      <c r="D12" s="283">
        <f>(('2.2'!E12-'2.2'!D12)/'2.2'!D12)*100</f>
        <v>4.1044776119402986</v>
      </c>
      <c r="E12" s="283">
        <f>(('2.2'!F12-'2.2'!E12)/'2.2'!E12)*100</f>
        <v>3.5842293906810032</v>
      </c>
      <c r="F12" s="283">
        <f>(('2.2'!G12-'2.2'!F12)/'2.2'!F12)*100</f>
        <v>13.494809688581316</v>
      </c>
      <c r="G12" s="283">
        <f>(('2.2'!H12-'2.2'!G12)/'2.2'!G12)*100</f>
        <v>0.6097560975609756</v>
      </c>
      <c r="H12" s="283">
        <f>(('2.2'!I12-'2.2'!H12)/'2.2'!H12)*100</f>
        <v>3.3333333333333335</v>
      </c>
      <c r="I12" s="283">
        <f>(('2.2'!J12-'2.2'!I12)/'2.2'!I12)*100</f>
        <v>2.9325513196480939</v>
      </c>
      <c r="J12" s="283">
        <f>(('2.2'!K12-'2.2'!J12)/'2.2'!J12)*100</f>
        <v>2.4216524216524213</v>
      </c>
      <c r="K12" s="283">
        <f>(('2.2'!L12-'2.2'!K12)/'2.2'!K12)*100</f>
        <v>5.8414464534075101</v>
      </c>
      <c r="L12" s="283">
        <f>(('2.2'!M12-'2.2'!L12)/'2.2'!L12)*100</f>
        <v>3.5479632063074904</v>
      </c>
      <c r="M12" s="283">
        <f>(('2.2'!N12-'2.2'!M12)/'2.2'!M12)*100</f>
        <v>15.101522842639595</v>
      </c>
      <c r="N12" s="283">
        <f>(('2.2'!O12-'2.2'!N12)/'2.2'!N12)*100</f>
        <v>2.535832414553473</v>
      </c>
      <c r="O12" s="283">
        <f>(('2.2'!P12-'2.2'!O12)/'2.2'!O12)*100</f>
        <v>-6.3440860215053769</v>
      </c>
      <c r="P12" s="283">
        <f>(('2.2'!Q12-'2.2'!P12)/'2.2'!P12)*100</f>
        <v>7.3478760045924227</v>
      </c>
      <c r="Q12" s="283">
        <f>(('2.2'!R12-'2.2'!Q12)/'2.2'!Q12)*100</f>
        <v>3.2085561497326207</v>
      </c>
      <c r="R12" s="283">
        <f>(('2.2'!S12-'2.2'!R12)/'2.2'!R12)*100</f>
        <v>0</v>
      </c>
      <c r="S12" s="283">
        <f>(('2.2'!T12-'2.2'!S12)/'2.2'!S12)*100</f>
        <v>2.9015544041450778</v>
      </c>
      <c r="T12" s="283">
        <f>(('2.2'!U12-'2.2'!T12)/'2.2'!T12)*100</f>
        <v>4.5317220543806647</v>
      </c>
      <c r="U12" s="283">
        <f>(('2.2'!V12-'2.2'!U12)/'2.2'!U12)*100</f>
        <v>10.886319845857418</v>
      </c>
      <c r="V12" s="283">
        <f>(('2.2'!W12-'2.2'!V12)/'2.2'!V12)*100</f>
        <v>10.773240660295395</v>
      </c>
      <c r="W12" s="283">
        <f>(('2.2'!X12-'2.2'!W12)/'2.2'!W12)*100</f>
        <v>5.2549019607843137</v>
      </c>
      <c r="X12" s="283">
        <f>(('2.2'!Y12-'2.2'!X12)/'2.2'!X12)*100</f>
        <v>4.247391952309985</v>
      </c>
      <c r="Y12" s="283">
        <f>(('2.2'!Z12-'2.2'!Y12)/'2.2'!Y12)*100</f>
        <v>-1.143674052894925</v>
      </c>
      <c r="Z12" s="283">
        <f>(('2.2'!AA12-'2.2'!Z12)/'2.2'!Z12)*100</f>
        <v>-77.657266811279825</v>
      </c>
      <c r="AA12" s="283">
        <f>(('2.2'!AB12-'2.2'!AA12)/'2.2'!AA12)*100</f>
        <v>-41.747572815533978</v>
      </c>
      <c r="AB12" s="283">
        <f>(('2.2'!AC12-'2.2'!AB12)/'2.2'!AB12)*100</f>
        <v>453.88888888888886</v>
      </c>
      <c r="AC12" s="283">
        <f>(('2.2'!AD12-'2.2'!AC12)/'2.2'!AC12)*100</f>
        <v>30.391173520561686</v>
      </c>
      <c r="AD12" s="17" t="s">
        <v>15</v>
      </c>
    </row>
    <row r="13" spans="1:31">
      <c r="A13" s="137" t="s">
        <v>6</v>
      </c>
      <c r="B13" s="283"/>
      <c r="C13" s="283"/>
      <c r="D13" s="283"/>
      <c r="E13" s="283"/>
      <c r="F13" s="283"/>
      <c r="G13" s="283"/>
      <c r="H13" s="283">
        <f>(('2.2'!I13-'2.2'!H13)/'2.2'!H13)*100</f>
        <v>67.492260061919509</v>
      </c>
      <c r="I13" s="283">
        <f>(('2.2'!J13-'2.2'!I13)/'2.2'!I13)*100</f>
        <v>-18.484288354898336</v>
      </c>
      <c r="J13" s="283">
        <f>(('2.2'!K13-'2.2'!J13)/'2.2'!J13)*100</f>
        <v>6.5759637188208613</v>
      </c>
      <c r="K13" s="283">
        <f>(('2.2'!L13-'2.2'!K13)/'2.2'!K13)*100</f>
        <v>22.978723404255319</v>
      </c>
      <c r="L13" s="283">
        <f>(('2.2'!M13-'2.2'!L13)/'2.2'!L13)*100</f>
        <v>14.878892733564014</v>
      </c>
      <c r="M13" s="283">
        <f>(('2.2'!N13-'2.2'!M13)/'2.2'!M13)*100</f>
        <v>16.114457831325304</v>
      </c>
      <c r="N13" s="283">
        <f>(('2.2'!O13-'2.2'!N13)/'2.2'!N13)*100</f>
        <v>54.734111543450069</v>
      </c>
      <c r="O13" s="283">
        <f>(('2.2'!P13-'2.2'!O13)/'2.2'!O13)*100</f>
        <v>22.464375523889355</v>
      </c>
      <c r="P13" s="283">
        <f>(('2.2'!Q13-'2.2'!P13)/'2.2'!P13)*100</f>
        <v>17.590691307323748</v>
      </c>
      <c r="Q13" s="283">
        <f>(('2.2'!R13-'2.2'!Q13)/'2.2'!Q13)*100</f>
        <v>10.710128055878929</v>
      </c>
      <c r="R13" s="283">
        <f>(('2.2'!S13-'2.2'!R13)/'2.2'!R13)*100</f>
        <v>11.093585699263933</v>
      </c>
      <c r="S13" s="283">
        <f>(('2.2'!T13-'2.2'!S13)/'2.2'!S13)*100</f>
        <v>-10.743019403691434</v>
      </c>
      <c r="T13" s="283">
        <f>(('2.2'!U13-'2.2'!T13)/'2.2'!T13)*100</f>
        <v>-11.930010604453871</v>
      </c>
      <c r="U13" s="283">
        <f>(('2.2'!V13-'2.2'!U13)/'2.2'!U13)*100</f>
        <v>-6.5623118603251056</v>
      </c>
      <c r="V13" s="283">
        <f>(('2.2'!W13-'2.2'!V13)/'2.2'!V13)*100</f>
        <v>5.605670103092784</v>
      </c>
      <c r="W13" s="283">
        <f>(('2.2'!X13-'2.2'!W13)/'2.2'!W13)*100</f>
        <v>-11.714460036607688</v>
      </c>
      <c r="X13" s="283">
        <f>(('2.2'!Y13-'2.2'!X13)/'2.2'!X13)*100</f>
        <v>89.564616447823084</v>
      </c>
      <c r="Y13" s="283">
        <f>(('2.2'!Z13-'2.2'!Y13)/'2.2'!Y13)*100</f>
        <v>-26.394458621946775</v>
      </c>
      <c r="Z13" s="283">
        <f>(('2.2'!AA13-'2.2'!Z13)/'2.2'!Z13)*100</f>
        <v>-52.847944526993565</v>
      </c>
      <c r="AA13" s="283">
        <f>(('2.2'!AB13-'2.2'!AA13)/'2.2'!AA13)*100</f>
        <v>-48.319327731092436</v>
      </c>
      <c r="AB13" s="283">
        <f>(('2.2'!AC13-'2.2'!AB13)/'2.2'!AB13)*100</f>
        <v>-100</v>
      </c>
      <c r="AC13" s="283"/>
    </row>
    <row r="14" spans="1:31">
      <c r="A14" s="137" t="s">
        <v>5</v>
      </c>
      <c r="B14" s="283">
        <f>(('2.2'!C14-'2.2'!B14)/'2.2'!B14)*100</f>
        <v>69.485294117647058</v>
      </c>
      <c r="C14" s="283">
        <f>(('2.2'!D14-'2.2'!C14)/'2.2'!C14)*100</f>
        <v>8.8937093275488071</v>
      </c>
      <c r="D14" s="283">
        <f>(('2.2'!E14-'2.2'!D14)/'2.2'!D14)*100</f>
        <v>22.310756972111552</v>
      </c>
      <c r="E14" s="283">
        <f>(('2.2'!F14-'2.2'!E14)/'2.2'!E14)*100</f>
        <v>3.4201954397394139</v>
      </c>
      <c r="F14" s="283">
        <f>(('2.2'!G14-'2.2'!F14)/'2.2'!F14)*100</f>
        <v>3.3070866141732282</v>
      </c>
      <c r="G14" s="283">
        <f>(('2.2'!H14-'2.2'!G14)/'2.2'!G14)*100</f>
        <v>2.1341463414634148</v>
      </c>
      <c r="H14" s="283">
        <f>(('2.2'!I14-'2.2'!H14)/'2.2'!H14)*100</f>
        <v>12.985074626865673</v>
      </c>
      <c r="I14" s="283">
        <f>(('2.2'!J14-'2.2'!I14)/'2.2'!I14)*100</f>
        <v>-8.1902245706737133</v>
      </c>
      <c r="J14" s="283">
        <f>(('2.2'!K14-'2.2'!J14)/'2.2'!J14)*100</f>
        <v>3.0215827338129495</v>
      </c>
      <c r="K14" s="283">
        <f>(('2.2'!L14-'2.2'!K14)/'2.2'!K14)*100</f>
        <v>8.6592178770949726</v>
      </c>
      <c r="L14" s="283">
        <f>(('2.2'!M14-'2.2'!L14)/'2.2'!L14)*100</f>
        <v>7.069408740359898</v>
      </c>
      <c r="M14" s="283">
        <f>(('2.2'!N14-'2.2'!M14)/'2.2'!M14)*100</f>
        <v>11.524609843937576</v>
      </c>
      <c r="N14" s="283">
        <f>(('2.2'!O14-'2.2'!N14)/'2.2'!N14)*100</f>
        <v>0.2152852529601722</v>
      </c>
      <c r="O14" s="283">
        <f>(('2.2'!P14-'2.2'!O14)/'2.2'!O14)*100</f>
        <v>5.2631578947368416</v>
      </c>
      <c r="P14" s="283">
        <f>(('2.2'!Q14-'2.2'!P14)/'2.2'!P14)*100</f>
        <v>0.40816326530612246</v>
      </c>
      <c r="Q14" s="283">
        <f>(('2.2'!R14-'2.2'!Q14)/'2.2'!Q14)*100</f>
        <v>4.3699186991869921</v>
      </c>
      <c r="R14" s="283">
        <f>(('2.2'!S14-'2.2'!R14)/'2.2'!R14)*100</f>
        <v>5.0632911392405067</v>
      </c>
      <c r="S14" s="283">
        <f>(('2.2'!T14-'2.2'!S14)/'2.2'!S14)*100</f>
        <v>8.9898053753475438</v>
      </c>
      <c r="T14" s="283">
        <f>(('2.2'!U14-'2.2'!T14)/'2.2'!T14)*100</f>
        <v>12.244897959183673</v>
      </c>
      <c r="U14" s="283">
        <f>(('2.2'!V14-'2.2'!U14)/'2.2'!U14)*100</f>
        <v>5.1515151515151514</v>
      </c>
      <c r="V14" s="283">
        <f>(('2.2'!W14-'2.2'!V14)/'2.2'!V14)*100</f>
        <v>5.8357348703170029</v>
      </c>
      <c r="W14" s="283">
        <f>(('2.2'!X14-'2.2'!W14)/'2.2'!W14)*100</f>
        <v>2.0422055820285911</v>
      </c>
      <c r="X14" s="283">
        <f>(('2.2'!Y14-'2.2'!X14)/'2.2'!X14)*100</f>
        <v>3.8692461641094065</v>
      </c>
      <c r="Y14" s="283">
        <f>(('2.2'!Z14-'2.2'!Y14)/'2.2'!Y14)*100</f>
        <v>2.5048169556840074</v>
      </c>
      <c r="Z14" s="283">
        <f>(('2.2'!AA14-'2.2'!Z14)/'2.2'!Z14)*100</f>
        <v>-89.373433583959908</v>
      </c>
      <c r="AA14" s="283">
        <f>(('2.2'!AB14-'2.2'!AA14)/'2.2'!AA14)*100</f>
        <v>37.264150943396238</v>
      </c>
      <c r="AB14" s="283">
        <f>(('2.2'!AC14-'2.2'!AB14)/'2.2'!AB14)*100</f>
        <v>98.024054982817859</v>
      </c>
      <c r="AC14" s="283"/>
    </row>
    <row r="15" spans="1:31">
      <c r="A15" s="137" t="s">
        <v>4</v>
      </c>
      <c r="B15" s="283">
        <f>(('2.2'!C15-'2.2'!B15)/'2.2'!B15)*100</f>
        <v>8.2644628099173563</v>
      </c>
      <c r="C15" s="283">
        <f>(('2.2'!D15-'2.2'!C15)/'2.2'!C15)*100</f>
        <v>-0.76335877862595414</v>
      </c>
      <c r="D15" s="283">
        <f>(('2.2'!E15-'2.2'!D15)/'2.2'!D15)*100</f>
        <v>-1.5384615384615385</v>
      </c>
      <c r="E15" s="283">
        <f>(('2.2'!F15-'2.2'!E15)/'2.2'!E15)*100</f>
        <v>-2.34375</v>
      </c>
      <c r="F15" s="283">
        <f>(('2.2'!G15-'2.2'!F15)/'2.2'!F15)*100</f>
        <v>4</v>
      </c>
      <c r="G15" s="283">
        <f>(('2.2'!H15-'2.2'!G15)/'2.2'!G15)*100</f>
        <v>0</v>
      </c>
      <c r="H15" s="283">
        <f>(('2.2'!I15-'2.2'!H15)/'2.2'!H15)*100</f>
        <v>1.5384615384615385</v>
      </c>
      <c r="I15" s="283">
        <f>(('2.2'!J15-'2.2'!I15)/'2.2'!I15)*100</f>
        <v>-7.5757575757575761</v>
      </c>
      <c r="J15" s="283">
        <f>(('2.2'!K15-'2.2'!J15)/'2.2'!J15)*100</f>
        <v>-0.81967213114754101</v>
      </c>
      <c r="K15" s="283">
        <f>(('2.2'!L15-'2.2'!K15)/'2.2'!K15)*100</f>
        <v>6.6115702479338845</v>
      </c>
      <c r="L15" s="283">
        <f>(('2.2'!M15-'2.2'!L15)/'2.2'!L15)*100</f>
        <v>9.3023255813953494</v>
      </c>
      <c r="M15" s="283">
        <f>(('2.2'!N15-'2.2'!M15)/'2.2'!M15)*100</f>
        <v>14.184397163120568</v>
      </c>
      <c r="N15" s="283">
        <f>(('2.2'!O15-'2.2'!N15)/'2.2'!N15)*100</f>
        <v>-1.2422360248447204</v>
      </c>
      <c r="O15" s="283">
        <f>(('2.2'!P15-'2.2'!O15)/'2.2'!O15)*100</f>
        <v>-0.62893081761006298</v>
      </c>
      <c r="P15" s="283">
        <f>(('2.2'!Q15-'2.2'!P15)/'2.2'!P15)*100</f>
        <v>10.759493670886076</v>
      </c>
      <c r="Q15" s="283">
        <f>(('2.2'!R15-'2.2'!Q15)/'2.2'!Q15)*100</f>
        <v>10.857142857142858</v>
      </c>
      <c r="R15" s="283">
        <f>(('2.2'!S15-'2.2'!R15)/'2.2'!R15)*100</f>
        <v>7.216494845360824</v>
      </c>
      <c r="S15" s="283">
        <f>(('2.2'!T15-'2.2'!S15)/'2.2'!S15)*100</f>
        <v>10.576923076923077</v>
      </c>
      <c r="T15" s="283">
        <f>(('2.2'!U15-'2.2'!T15)/'2.2'!T15)*100</f>
        <v>1.3043478260869565</v>
      </c>
      <c r="U15" s="283">
        <f>(('2.2'!V15-'2.2'!U15)/'2.2'!U15)*100</f>
        <v>18.454935622317599</v>
      </c>
      <c r="V15" s="283">
        <f>(('2.2'!W15-'2.2'!V15)/'2.2'!V15)*100</f>
        <v>9.7826086956521738</v>
      </c>
      <c r="W15" s="283">
        <f>(('2.2'!X15-'2.2'!W15)/'2.2'!W15)*100</f>
        <v>15.511551155115511</v>
      </c>
      <c r="X15" s="283">
        <f>(('2.2'!Y15-'2.2'!X15)/'2.2'!X15)*100</f>
        <v>3.4285714285714288</v>
      </c>
      <c r="Y15" s="283">
        <f>(('2.2'!Z15-'2.2'!Y15)/'2.2'!Y15)*100</f>
        <v>6.0773480662983426</v>
      </c>
      <c r="Z15" s="283">
        <f>(('2.2'!AA15-'2.2'!Z15)/'2.2'!Z15)*100</f>
        <v>-70.078125</v>
      </c>
      <c r="AA15" s="283">
        <f>(('2.2'!AB15-'2.2'!AA15)/'2.2'!AA15)*100</f>
        <v>59.268929503916446</v>
      </c>
      <c r="AB15" s="283">
        <f>(('2.2'!AC15-'2.2'!AB15)/'2.2'!AB15)*100</f>
        <v>81.420765027322403</v>
      </c>
      <c r="AC15" s="283">
        <f>(('2.2'!AD15-'2.2'!AC15)/'2.2'!AC15)*100</f>
        <v>5.4216867469879517</v>
      </c>
    </row>
    <row r="16" spans="1:31">
      <c r="A16" s="137" t="s">
        <v>3</v>
      </c>
      <c r="B16" s="283">
        <f>(('2.2'!C16-'2.2'!B16)/'2.2'!B16)*100</f>
        <v>9.5142602495543667</v>
      </c>
      <c r="C16" s="283">
        <f>(('2.2'!D16-'2.2'!C16)/'2.2'!C16)*100</f>
        <v>1.2410986775178026</v>
      </c>
      <c r="D16" s="283">
        <f>(('2.2'!E16-'2.2'!D16)/'2.2'!D16)*100</f>
        <v>15.192926045016078</v>
      </c>
      <c r="E16" s="283">
        <f>(('2.2'!F16-'2.2'!E16)/'2.2'!E16)*100</f>
        <v>2.7564549895324495</v>
      </c>
      <c r="F16" s="283">
        <f>(('2.2'!G16-'2.2'!F16)/'2.2'!F16)*100</f>
        <v>-0.30560271646859083</v>
      </c>
      <c r="G16" s="283">
        <f>(('2.2'!H16-'2.2'!G16)/'2.2'!G16)*100</f>
        <v>-1.4475476839237058</v>
      </c>
      <c r="H16" s="283">
        <f>(('2.2'!I16-'2.2'!H16)/'2.2'!H16)*100</f>
        <v>11.111111111111111</v>
      </c>
      <c r="I16" s="283">
        <f>(('2.2'!J16-'2.2'!I16)/'2.2'!I16)*100</f>
        <v>1.166407465007776</v>
      </c>
      <c r="J16" s="283">
        <f>(('2.2'!K16-'2.2'!J16)/'2.2'!J16)*100</f>
        <v>2.6594926979246734</v>
      </c>
      <c r="K16" s="283">
        <f>(('2.2'!L16-'2.2'!K16)/'2.2'!K16)*100</f>
        <v>10.347409404013177</v>
      </c>
      <c r="L16" s="283">
        <f>(('2.2'!M16-'2.2'!L16)/'2.2'!L16)*100</f>
        <v>13.936762111548379</v>
      </c>
      <c r="M16" s="283">
        <f>(('2.2'!N16-'2.2'!M16)/'2.2'!M16)*100</f>
        <v>8.2777513101476892</v>
      </c>
      <c r="N16" s="283">
        <f>(('2.2'!O16-'2.2'!N16)/'2.2'!N16)*100</f>
        <v>5.5109448905510945</v>
      </c>
      <c r="O16" s="283">
        <f>(('2.2'!P16-'2.2'!O16)/'2.2'!O16)*100</f>
        <v>-26.897414512093409</v>
      </c>
      <c r="P16" s="283">
        <f>(('2.2'!Q16-'2.2'!P16)/'2.2'!P16)*100</f>
        <v>15.145464917284654</v>
      </c>
      <c r="Q16" s="283">
        <f>(('2.2'!R16-'2.2'!Q16)/'2.2'!Q16)*100</f>
        <v>3.2821402031211298</v>
      </c>
      <c r="R16" s="283">
        <f>(('2.2'!S16-'2.2'!R16)/'2.2'!R16)*100</f>
        <v>10.181076867729944</v>
      </c>
      <c r="S16" s="283">
        <f>(('2.2'!T16-'2.2'!S16)/'2.2'!S16)*100</f>
        <v>3.798432738354375</v>
      </c>
      <c r="T16" s="283">
        <f>(('2.2'!U16-'2.2'!T16)/'2.2'!T16)*100</f>
        <v>0.12582573136206354</v>
      </c>
      <c r="U16" s="283">
        <f>(('2.2'!V16-'2.2'!U16)/'2.2'!U16)*100</f>
        <v>-6.7546339930882811</v>
      </c>
      <c r="V16" s="283">
        <f>(('2.2'!W16-'2.2'!V16)/'2.2'!V16)*100</f>
        <v>12.80323450134771</v>
      </c>
      <c r="W16" s="283">
        <f>(('2.2'!X16-'2.2'!W16)/'2.2'!W16)*100</f>
        <v>2.3994424532058942</v>
      </c>
      <c r="X16" s="283">
        <f>(('2.2'!Y16-'2.2'!X16)/'2.2'!X16)*100</f>
        <v>1.8181818181818181</v>
      </c>
      <c r="Y16" s="283">
        <f>(('2.2'!Z16-'2.2'!Y16)/'2.2'!Y16)*100</f>
        <v>-2.3347975553857907</v>
      </c>
      <c r="Z16" s="283">
        <f>(('2.2'!AA16-'2.2'!Z16)/'2.2'!Z16)*100</f>
        <v>-72.603275482767046</v>
      </c>
      <c r="AA16" s="283">
        <f>(('2.2'!AB16-'2.2'!AA16)/'2.2'!AA16)*100</f>
        <v>-19.486081370449678</v>
      </c>
      <c r="AB16" s="283">
        <f>(('2.2'!AC16-'2.2'!AB16)/'2.2'!AB16)*100</f>
        <v>152.5709219858156</v>
      </c>
      <c r="AC16" s="283">
        <f>(('2.2'!AD16-'2.2'!AC16)/'2.2'!AC16)*100</f>
        <v>48.824148824148821</v>
      </c>
    </row>
    <row r="17" spans="1:30">
      <c r="A17" s="137" t="s">
        <v>32</v>
      </c>
      <c r="B17" s="283">
        <f>(('2.2'!C17-'2.2'!B17)/'2.2'!B17)*100</f>
        <v>10.526315789473683</v>
      </c>
      <c r="C17" s="283">
        <f>(('2.2'!D17-'2.2'!C17)/'2.2'!C17)*100</f>
        <v>10.158730158730158</v>
      </c>
      <c r="D17" s="283">
        <f>(('2.2'!E17-'2.2'!D17)/'2.2'!D17)*100</f>
        <v>29.682997118155619</v>
      </c>
      <c r="E17" s="283">
        <f>(('2.2'!F17-'2.2'!E17)/'2.2'!E17)*100</f>
        <v>25.333333333333336</v>
      </c>
      <c r="F17" s="283">
        <f>(('2.2'!G17-'2.2'!F17)/'2.2'!F17)*100</f>
        <v>-18.617021276595743</v>
      </c>
      <c r="G17" s="283">
        <f>(('2.2'!H17-'2.2'!G17)/'2.2'!G17)*100</f>
        <v>9.1503267973856204</v>
      </c>
      <c r="H17" s="283">
        <f>(('2.2'!I17-'2.2'!H17)/'2.2'!H17)*100</f>
        <v>9.780439121756487</v>
      </c>
      <c r="I17" s="283">
        <f>(('2.2'!J17-'2.2'!I17)/'2.2'!I17)*100</f>
        <v>0.36363636363636365</v>
      </c>
      <c r="J17" s="283">
        <f>(('2.2'!K17-'2.2'!J17)/'2.2'!J17)*100</f>
        <v>2.5362318840579712</v>
      </c>
      <c r="K17" s="283">
        <f>(('2.2'!L17-'2.2'!K17)/'2.2'!K17)*100</f>
        <v>4.2402826855123674</v>
      </c>
      <c r="L17" s="283">
        <f>(('2.2'!M17-'2.2'!L17)/'2.2'!L17)*100</f>
        <v>5.4237288135593218</v>
      </c>
      <c r="M17" s="283">
        <f>(('2.2'!N17-'2.2'!M17)/'2.2'!M17)*100</f>
        <v>11.254019292604502</v>
      </c>
      <c r="N17" s="283">
        <f>(('2.2'!O17-'2.2'!N17)/'2.2'!N17)*100</f>
        <v>8.3815028901734099</v>
      </c>
      <c r="O17" s="283">
        <f>(('2.2'!P17-'2.2'!O17)/'2.2'!O17)*100</f>
        <v>-7.333333333333333</v>
      </c>
      <c r="P17" s="283">
        <f>(('2.2'!Q17-'2.2'!P17)/'2.2'!P17)*100</f>
        <v>8.4892086330935257</v>
      </c>
      <c r="Q17" s="283">
        <f>(('2.2'!R17-'2.2'!Q17)/'2.2'!Q17)*100</f>
        <v>11.803713527851459</v>
      </c>
      <c r="R17" s="283">
        <f>(('2.2'!S17-'2.2'!R17)/'2.2'!R17)*100</f>
        <v>23.724792408066431</v>
      </c>
      <c r="S17" s="283">
        <f>(('2.2'!T17-'2.2'!S17)/'2.2'!S17)*100</f>
        <v>1.9175455417066156</v>
      </c>
      <c r="T17" s="283">
        <f>(('2.2'!U17-'2.2'!T17)/'2.2'!T17)*100</f>
        <v>4.7036688617121358</v>
      </c>
      <c r="U17" s="283">
        <f>(('2.2'!V17-'2.2'!U17)/'2.2'!U17)*100</f>
        <v>-0.80862533692722371</v>
      </c>
      <c r="V17" s="283">
        <f>(('2.2'!W17-'2.2'!V17)/'2.2'!V17)*100</f>
        <v>11.684782608695652</v>
      </c>
      <c r="W17" s="283">
        <f>(('2.2'!X17-'2.2'!W17)/'2.2'!W17)*100</f>
        <v>3.4063260340632602</v>
      </c>
      <c r="X17" s="283">
        <f>(('2.2'!Y17-'2.2'!X17)/'2.2'!X17)*100</f>
        <v>8.0784313725490193</v>
      </c>
      <c r="Y17" s="283">
        <f>(('2.2'!Z17-'2.2'!Y17)/'2.2'!Y17)*100</f>
        <v>4.716981132075472</v>
      </c>
      <c r="Z17" s="283">
        <f>(('2.2'!AA17-'2.2'!Z17)/'2.2'!Z17)*100</f>
        <v>-58.974358974358978</v>
      </c>
      <c r="AA17" s="283">
        <f>(('2.2'!AB17-'2.2'!AA17)/'2.2'!AA17)*100</f>
        <v>55.861486486486491</v>
      </c>
      <c r="AB17" s="283">
        <f>(('2.2'!AC17-'2.2'!AB17)/'2.2'!AB17)*100</f>
        <v>57.689389834182279</v>
      </c>
      <c r="AC17" s="283">
        <f>(('2.2'!AD17-'2.2'!AC17)/'2.2'!AC17)*100</f>
        <v>24.398625429553263</v>
      </c>
      <c r="AD17" t="s">
        <v>15</v>
      </c>
    </row>
    <row r="18" spans="1:30">
      <c r="A18" s="137" t="s">
        <v>1</v>
      </c>
      <c r="B18" s="283">
        <f>(('2.2'!C18-'2.2'!B18)/'2.2'!B18)*100</f>
        <v>61.963190184049076</v>
      </c>
      <c r="C18" s="283">
        <f>(('2.2'!D18-'2.2'!C18)/'2.2'!C18)*100</f>
        <v>29.166666666666668</v>
      </c>
      <c r="D18" s="283">
        <f>(('2.2'!E18-'2.2'!D18)/'2.2'!D18)*100</f>
        <v>6.1583577712609969</v>
      </c>
      <c r="E18" s="283">
        <f>(('2.2'!F18-'2.2'!E18)/'2.2'!E18)*100</f>
        <v>11.602209944751381</v>
      </c>
      <c r="F18" s="283">
        <f>(('2.2'!G18-'2.2'!F18)/'2.2'!F18)*100</f>
        <v>13.118811881188119</v>
      </c>
      <c r="G18" s="283">
        <f>(('2.2'!H18-'2.2'!G18)/'2.2'!G18)*100</f>
        <v>7.6586433260393871</v>
      </c>
      <c r="H18" s="283">
        <f>(('2.2'!I18-'2.2'!H18)/'2.2'!H18)*100</f>
        <v>14.83739837398374</v>
      </c>
      <c r="I18" s="283">
        <f>(('2.2'!J18-'2.2'!I18)/'2.2'!I18)*100</f>
        <v>-26.902654867256636</v>
      </c>
      <c r="J18" s="283">
        <f>(('2.2'!K18-'2.2'!J18)/'2.2'!J18)*100</f>
        <v>24.697336561743342</v>
      </c>
      <c r="K18" s="283">
        <f>(('2.2'!L18-'2.2'!K18)/'2.2'!K18)*100</f>
        <v>29.902912621359224</v>
      </c>
      <c r="L18" s="283">
        <f>(('2.2'!M18-'2.2'!L18)/'2.2'!L18)*100</f>
        <v>13.153961136023916</v>
      </c>
      <c r="M18" s="283">
        <f>(('2.2'!N18-'2.2'!M18)/'2.2'!M18)*100</f>
        <v>18.494055482166445</v>
      </c>
      <c r="N18" s="283">
        <f>(('2.2'!O18-'2.2'!N18)/'2.2'!N18)*100</f>
        <v>-9.4760312151616493</v>
      </c>
      <c r="O18" s="283">
        <f>(('2.2'!P18-'2.2'!O18)/'2.2'!O18)*100</f>
        <v>-12.561576354679804</v>
      </c>
      <c r="P18" s="283">
        <f>(('2.2'!Q18-'2.2'!P18)/'2.2'!P18)*100</f>
        <v>14.788732394366196</v>
      </c>
      <c r="Q18" s="283">
        <f>(('2.2'!R18-'2.2'!Q18)/'2.2'!Q18)*100</f>
        <v>12.883435582822086</v>
      </c>
      <c r="R18" s="283">
        <f>(('2.2'!S18-'2.2'!R18)/'2.2'!R18)*100</f>
        <v>-6.6304347826086962</v>
      </c>
      <c r="S18" s="283">
        <f>(('2.2'!T18-'2.2'!S18)/'2.2'!S18)*100</f>
        <v>6.5192083818393476</v>
      </c>
      <c r="T18" s="283">
        <f>(('2.2'!U18-'2.2'!T18)/'2.2'!T18)*100</f>
        <v>3.4972677595628414</v>
      </c>
      <c r="U18" s="283">
        <f>(('2.2'!V18-'2.2'!U18)/'2.2'!U18)*100</f>
        <v>-1.583949313621964</v>
      </c>
      <c r="V18" s="283">
        <f>(('2.2'!W18-'2.2'!V18)/'2.2'!V18)*100</f>
        <v>2.5751072961373391</v>
      </c>
      <c r="W18" s="283">
        <f>(('2.2'!X18-'2.2'!W18)/'2.2'!W18)*100</f>
        <v>5.543933054393305</v>
      </c>
      <c r="X18" s="283">
        <f>(('2.2'!Y18-'2.2'!X18)/'2.2'!X18)*100</f>
        <v>6.2438057482656095</v>
      </c>
      <c r="Y18" s="283">
        <f>(('2.2'!Z18-'2.2'!Y18)/'2.2'!Y18)*100</f>
        <v>18.097014925373134</v>
      </c>
      <c r="Z18" s="283">
        <f>(('2.2'!AA18-'2.2'!Z18)/'2.2'!Z18)*100</f>
        <v>-60.347551342812011</v>
      </c>
      <c r="AA18" s="283">
        <f>(('2.2'!AB18-'2.2'!AA18)/'2.2'!AA18)*100</f>
        <v>10.358565737051793</v>
      </c>
      <c r="AB18" s="283">
        <f>(('2.2'!AC18-'2.2'!AB18)/'2.2'!AB18)*100</f>
        <v>-0.72202166064981954</v>
      </c>
      <c r="AC18" s="283">
        <f>(('2.2'!AD18-'2.2'!AC18)/'2.2'!AC18)*100</f>
        <v>92.72727272727272</v>
      </c>
    </row>
    <row r="19" spans="1:30">
      <c r="A19" s="137" t="s">
        <v>0</v>
      </c>
      <c r="B19" s="283">
        <f>(('2.2'!C19-'2.2'!B19)/'2.2'!B19)*100</f>
        <v>15.700660308143801</v>
      </c>
      <c r="C19" s="283">
        <f>(('2.2'!D19-'2.2'!C19)/'2.2'!C19)*100</f>
        <v>-18.76981610653139</v>
      </c>
      <c r="D19" s="283">
        <f>(('2.2'!E19-'2.2'!D19)/'2.2'!D19)*100</f>
        <v>55.035128805620602</v>
      </c>
      <c r="E19" s="283">
        <f>(('2.2'!F19-'2.2'!E19)/'2.2'!E19)*100</f>
        <v>5.7905337361530718</v>
      </c>
      <c r="F19" s="283">
        <f>(('2.2'!G19-'2.2'!F19)/'2.2'!F19)*100</f>
        <v>-11.089957163255592</v>
      </c>
      <c r="G19" s="283">
        <f>(('2.2'!H19-'2.2'!G19)/'2.2'!G19)*100</f>
        <v>10.706638115631693</v>
      </c>
      <c r="H19" s="283">
        <f>(('2.2'!I19-'2.2'!H19)/'2.2'!H19)*100</f>
        <v>-100</v>
      </c>
      <c r="I19" s="283"/>
      <c r="J19" s="283"/>
      <c r="K19" s="283"/>
      <c r="L19" s="283"/>
      <c r="M19" s="283"/>
      <c r="N19" s="283"/>
      <c r="O19" s="283"/>
      <c r="P19" s="283"/>
      <c r="Q19" s="283"/>
      <c r="R19" s="283"/>
      <c r="S19" s="283"/>
      <c r="T19" s="283"/>
      <c r="U19" s="283"/>
      <c r="V19" s="283"/>
      <c r="W19" s="283"/>
      <c r="X19" s="283"/>
      <c r="Y19" s="283"/>
      <c r="Z19" s="283"/>
      <c r="AA19" s="283"/>
      <c r="AB19" s="283"/>
      <c r="AC19" s="283">
        <f>(('2.2'!AD19-'2.2'!AC19)/'2.2'!AC19)*100</f>
        <v>1.5325670498084289</v>
      </c>
    </row>
    <row r="20" spans="1:30">
      <c r="B20" s="66"/>
      <c r="C20" s="66"/>
      <c r="D20" s="66"/>
      <c r="E20" s="66"/>
      <c r="F20" s="66"/>
      <c r="G20" s="66"/>
      <c r="H20" s="66"/>
      <c r="I20" s="66"/>
      <c r="J20" s="66"/>
      <c r="K20" s="66"/>
      <c r="L20" s="65"/>
      <c r="M20" s="65"/>
      <c r="N20" s="65"/>
      <c r="O20" s="65"/>
      <c r="P20" s="65"/>
      <c r="Q20" s="65"/>
      <c r="R20" s="65"/>
      <c r="S20" s="17"/>
      <c r="T20" s="17"/>
      <c r="U20" s="17"/>
      <c r="V20" s="17"/>
      <c r="W20" s="17"/>
      <c r="X20" s="17"/>
      <c r="Y20" s="17"/>
      <c r="Z20" s="17"/>
      <c r="AA20" s="17"/>
      <c r="AB20" s="17"/>
      <c r="AC20" s="17"/>
    </row>
    <row r="21" spans="1:30" ht="14.7" customHeight="1">
      <c r="A21" t="s">
        <v>18</v>
      </c>
      <c r="C21" s="17"/>
      <c r="D21" s="17"/>
      <c r="E21" s="17"/>
      <c r="F21" s="17"/>
      <c r="G21" s="17"/>
      <c r="H21" s="17"/>
      <c r="I21" s="17"/>
      <c r="J21" s="17"/>
      <c r="K21" s="17"/>
      <c r="L21" s="17"/>
      <c r="M21" s="17"/>
      <c r="N21" s="17"/>
      <c r="O21" s="17"/>
      <c r="P21" s="17"/>
      <c r="Q21" s="17"/>
      <c r="R21" s="17"/>
    </row>
    <row r="22" spans="1:30">
      <c r="A22" s="17"/>
      <c r="C22" s="17"/>
      <c r="D22" s="17"/>
      <c r="G22" s="17"/>
      <c r="H22" s="17"/>
      <c r="I22" s="17"/>
      <c r="J22" s="17"/>
      <c r="K22" s="17"/>
      <c r="L22" s="17"/>
      <c r="M22" s="17"/>
      <c r="N22" s="17"/>
      <c r="O22" s="17"/>
      <c r="P22" s="17"/>
      <c r="Q22" s="17"/>
      <c r="R22" s="17"/>
    </row>
    <row r="23" spans="1:30" ht="14.7" customHeight="1">
      <c r="A23" s="17" t="s">
        <v>3233</v>
      </c>
      <c r="C23" s="42"/>
      <c r="D23" s="42"/>
      <c r="E23" s="42"/>
      <c r="F23" s="42"/>
      <c r="G23" s="42"/>
      <c r="H23" s="42"/>
      <c r="I23" s="42"/>
      <c r="J23" s="42"/>
      <c r="K23" s="42"/>
      <c r="L23" s="42"/>
      <c r="M23" s="42"/>
      <c r="N23" s="42"/>
      <c r="O23" s="42"/>
      <c r="P23" s="42"/>
      <c r="Q23" s="17"/>
      <c r="R23" s="17"/>
    </row>
    <row r="24" spans="1:30">
      <c r="A24" s="17"/>
      <c r="B24" s="42"/>
      <c r="C24" s="42"/>
      <c r="D24" s="42"/>
      <c r="E24" s="42"/>
      <c r="F24" s="42"/>
      <c r="G24" s="42"/>
      <c r="H24" s="42"/>
      <c r="I24" s="42"/>
      <c r="J24" s="42"/>
      <c r="K24" s="42"/>
      <c r="L24" s="42"/>
      <c r="M24" s="42"/>
      <c r="N24" s="42"/>
      <c r="O24" s="42"/>
      <c r="P24" s="42"/>
      <c r="S24" s="17"/>
      <c r="T24" s="17"/>
      <c r="U24" s="17"/>
      <c r="V24" s="17"/>
      <c r="W24" s="17"/>
      <c r="X24" s="17"/>
      <c r="Y24" s="17"/>
      <c r="Z24" s="17"/>
      <c r="AA24" s="17"/>
      <c r="AB24" s="17"/>
      <c r="AC24" s="17"/>
    </row>
    <row r="25" spans="1:30">
      <c r="A25" s="42" t="s">
        <v>102</v>
      </c>
      <c r="AC25" s="17"/>
    </row>
    <row r="26" spans="1:30">
      <c r="S26" s="17"/>
      <c r="T26" s="17"/>
      <c r="U26" s="17"/>
      <c r="V26" s="17"/>
      <c r="W26" s="17"/>
      <c r="X26" s="17"/>
      <c r="Y26" s="17"/>
      <c r="Z26" s="17"/>
      <c r="AA26" s="17"/>
      <c r="AB26" s="17"/>
      <c r="AC26" s="17"/>
    </row>
    <row r="27" spans="1:30">
      <c r="S27" s="17"/>
      <c r="T27" s="17"/>
      <c r="U27" s="17"/>
      <c r="V27" s="17"/>
      <c r="W27" s="17"/>
      <c r="X27" s="17"/>
      <c r="Y27" s="17"/>
      <c r="Z27" s="17"/>
      <c r="AA27" s="17"/>
      <c r="AB27" s="17"/>
      <c r="AC27" s="17"/>
    </row>
    <row r="28" spans="1:30">
      <c r="S28" s="17"/>
      <c r="T28" s="17"/>
      <c r="U28" s="17"/>
      <c r="V28" s="17"/>
      <c r="W28" s="17"/>
      <c r="X28" s="17"/>
      <c r="Y28" s="17"/>
      <c r="Z28" s="17"/>
      <c r="AA28" s="17"/>
      <c r="AB28" s="17"/>
      <c r="AC28" s="17"/>
    </row>
    <row r="33" spans="19:29">
      <c r="S33" s="17"/>
      <c r="T33" s="17"/>
      <c r="U33" s="17"/>
      <c r="V33" s="17"/>
      <c r="W33" s="17"/>
      <c r="X33" s="17"/>
      <c r="Y33" s="17"/>
      <c r="Z33" s="17"/>
      <c r="AA33" s="17"/>
      <c r="AB33" s="17"/>
      <c r="AC33" s="17"/>
    </row>
    <row r="34" spans="19:29">
      <c r="S34" s="17"/>
      <c r="T34" s="17"/>
      <c r="U34" s="17"/>
      <c r="V34" s="17"/>
      <c r="W34" s="17"/>
      <c r="X34" s="17"/>
      <c r="Y34" s="17"/>
      <c r="Z34" s="17"/>
      <c r="AA34" s="17"/>
      <c r="AB34" s="17"/>
      <c r="AC34" s="17"/>
    </row>
    <row r="35" spans="19:29">
      <c r="S35" s="17"/>
      <c r="T35" s="17"/>
      <c r="U35" s="17"/>
      <c r="V35" s="17"/>
      <c r="W35" s="17"/>
      <c r="X35" s="17"/>
      <c r="Y35" s="17"/>
      <c r="Z35" s="17"/>
      <c r="AA35" s="17"/>
      <c r="AB35" s="17"/>
      <c r="AC35" s="17"/>
    </row>
    <row r="36" spans="19:29">
      <c r="S36" s="17"/>
      <c r="T36" s="17"/>
      <c r="U36" s="17"/>
      <c r="V36" s="17"/>
      <c r="W36" s="17"/>
      <c r="X36" s="17"/>
      <c r="Y36" s="17"/>
      <c r="Z36" s="17"/>
      <c r="AA36" s="17"/>
      <c r="AB36" s="17"/>
      <c r="AC36" s="17"/>
    </row>
    <row r="37" spans="19:29">
      <c r="S37" s="17"/>
      <c r="T37" s="17"/>
      <c r="U37" s="17"/>
      <c r="V37" s="17"/>
      <c r="W37" s="17"/>
      <c r="X37" s="17"/>
      <c r="Y37" s="17"/>
      <c r="Z37" s="17"/>
      <c r="AA37" s="17"/>
      <c r="AB37" s="17"/>
      <c r="AC37" s="17"/>
    </row>
    <row r="38" spans="19:29">
      <c r="S38" s="17"/>
      <c r="T38" s="17"/>
      <c r="U38" s="17"/>
      <c r="V38" s="17"/>
      <c r="W38" s="17"/>
      <c r="X38" s="17"/>
      <c r="Y38" s="17"/>
      <c r="Z38" s="17"/>
      <c r="AA38" s="17"/>
      <c r="AB38" s="17"/>
      <c r="AC38" s="17"/>
    </row>
    <row r="39" spans="19:29">
      <c r="S39" s="17"/>
      <c r="T39" s="17"/>
      <c r="U39" s="17"/>
      <c r="V39" s="17"/>
      <c r="W39" s="17"/>
      <c r="X39" s="17"/>
      <c r="Y39" s="17"/>
      <c r="Z39" s="17"/>
      <c r="AA39" s="17"/>
      <c r="AB39" s="17"/>
      <c r="AC39" s="17"/>
    </row>
    <row r="40" spans="19:29">
      <c r="S40" s="17"/>
      <c r="T40" s="17"/>
      <c r="U40" s="17"/>
      <c r="V40" s="17"/>
      <c r="W40" s="17"/>
      <c r="X40" s="17"/>
      <c r="Y40" s="17"/>
      <c r="Z40" s="17"/>
      <c r="AA40" s="17"/>
      <c r="AB40" s="17"/>
      <c r="AC40" s="17"/>
    </row>
    <row r="41" spans="19:29">
      <c r="S41" s="17"/>
      <c r="T41" s="17"/>
      <c r="U41" s="17"/>
      <c r="V41" s="17"/>
      <c r="W41" s="17"/>
      <c r="X41" s="17"/>
      <c r="Y41" s="17"/>
      <c r="Z41" s="17"/>
      <c r="AA41" s="17"/>
      <c r="AB41" s="17"/>
      <c r="AC41" s="17"/>
    </row>
    <row r="42" spans="19:29">
      <c r="S42" s="17"/>
      <c r="T42" s="17"/>
      <c r="U42" s="17"/>
      <c r="V42" s="17"/>
      <c r="W42" s="17"/>
      <c r="X42" s="17"/>
      <c r="Y42" s="17"/>
      <c r="Z42" s="17"/>
      <c r="AA42" s="17"/>
      <c r="AB42" s="17"/>
      <c r="AC42" s="17"/>
    </row>
    <row r="43" spans="19:29">
      <c r="S43" s="17"/>
      <c r="T43" s="17"/>
      <c r="U43" s="17"/>
      <c r="V43" s="17"/>
      <c r="W43" s="17"/>
      <c r="X43" s="17"/>
      <c r="Y43" s="17"/>
      <c r="Z43" s="17"/>
      <c r="AA43" s="17"/>
      <c r="AB43" s="17"/>
      <c r="AC43" s="17"/>
    </row>
    <row r="44" spans="19:29">
      <c r="S44" s="17"/>
      <c r="T44" s="17"/>
      <c r="U44" s="17"/>
      <c r="V44" s="17"/>
      <c r="W44" s="17"/>
      <c r="X44" s="17"/>
      <c r="Y44" s="17"/>
      <c r="Z44" s="17"/>
      <c r="AA44" s="17"/>
      <c r="AB44" s="17"/>
      <c r="AC44" s="17"/>
    </row>
    <row r="45" spans="19:29">
      <c r="S45" s="17"/>
      <c r="T45" s="17"/>
      <c r="U45" s="17"/>
      <c r="V45" s="17"/>
      <c r="W45" s="17"/>
      <c r="X45" s="17"/>
      <c r="Y45" s="17"/>
      <c r="Z45" s="17"/>
      <c r="AA45" s="17"/>
      <c r="AB45" s="17"/>
      <c r="AC45" s="17"/>
    </row>
    <row r="46" spans="19:29">
      <c r="S46" s="17"/>
      <c r="T46" s="17"/>
      <c r="U46" s="17"/>
      <c r="V46" s="17"/>
      <c r="W46" s="17"/>
      <c r="X46" s="17"/>
      <c r="Y46" s="17"/>
      <c r="Z46" s="17"/>
      <c r="AA46" s="17"/>
      <c r="AB46" s="17"/>
      <c r="AC46" s="17"/>
    </row>
    <row r="47" spans="19:29">
      <c r="S47" s="17"/>
      <c r="T47" s="17"/>
      <c r="U47" s="17"/>
      <c r="V47" s="17"/>
      <c r="W47" s="17"/>
      <c r="X47" s="17"/>
      <c r="Y47" s="17"/>
      <c r="Z47" s="17"/>
      <c r="AA47" s="17"/>
      <c r="AB47" s="17"/>
      <c r="AC47" s="17"/>
    </row>
    <row r="48" spans="19:29">
      <c r="S48" s="17"/>
      <c r="T48" s="17"/>
      <c r="U48" s="17"/>
      <c r="V48" s="17"/>
      <c r="W48" s="17"/>
      <c r="X48" s="17"/>
      <c r="Y48" s="17"/>
      <c r="Z48" s="17"/>
      <c r="AA48" s="17"/>
      <c r="AB48" s="17"/>
      <c r="AC48" s="17"/>
    </row>
    <row r="49" spans="19:29">
      <c r="S49" s="17"/>
      <c r="T49" s="17"/>
      <c r="U49" s="17"/>
      <c r="V49" s="17"/>
      <c r="W49" s="17"/>
      <c r="X49" s="17"/>
      <c r="Y49" s="17"/>
      <c r="Z49" s="17"/>
      <c r="AA49" s="17"/>
      <c r="AB49" s="17"/>
      <c r="AC49" s="17"/>
    </row>
    <row r="50" spans="19:29">
      <c r="S50" s="17"/>
      <c r="T50" s="17"/>
      <c r="U50" s="17"/>
      <c r="V50" s="17"/>
      <c r="W50" s="17"/>
      <c r="X50" s="17"/>
      <c r="Y50" s="17"/>
      <c r="Z50" s="17"/>
      <c r="AA50" s="17"/>
      <c r="AB50" s="17"/>
      <c r="AC50" s="17"/>
    </row>
    <row r="51" spans="19:29">
      <c r="S51" s="17"/>
      <c r="T51" s="17"/>
      <c r="U51" s="17"/>
      <c r="V51" s="17"/>
      <c r="W51" s="17"/>
      <c r="X51" s="17"/>
      <c r="Y51" s="17"/>
      <c r="Z51" s="17"/>
      <c r="AA51" s="17"/>
      <c r="AB51" s="17"/>
      <c r="AC51" s="17"/>
    </row>
  </sheetData>
  <hyperlinks>
    <hyperlink ref="AE3" location="Content!A1" display="Back to content page" xr:uid="{00000000-0004-0000-9B00-000000000000}"/>
  </hyperlink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S22"/>
  <sheetViews>
    <sheetView workbookViewId="0">
      <selection activeCell="P12" sqref="P12"/>
    </sheetView>
  </sheetViews>
  <sheetFormatPr defaultRowHeight="14.4"/>
  <cols>
    <col min="1" max="1" width="31.77734375" customWidth="1"/>
    <col min="19" max="19" width="17.77734375" customWidth="1"/>
  </cols>
  <sheetData>
    <row r="1" spans="1:19">
      <c r="A1" s="18" t="s">
        <v>2953</v>
      </c>
      <c r="B1" s="17"/>
      <c r="C1" s="17"/>
      <c r="D1" s="17"/>
      <c r="E1" s="17"/>
      <c r="F1" s="17"/>
      <c r="G1" s="17"/>
      <c r="H1" s="17"/>
      <c r="I1" s="17"/>
      <c r="J1" s="17"/>
      <c r="K1" s="17"/>
      <c r="L1" s="17"/>
      <c r="M1" s="14"/>
      <c r="N1" s="14"/>
      <c r="O1" s="14"/>
      <c r="P1" s="14"/>
    </row>
    <row r="2" spans="1:19">
      <c r="A2" s="17"/>
      <c r="B2" s="17"/>
      <c r="C2" s="17"/>
      <c r="D2" s="17"/>
      <c r="E2" s="17"/>
      <c r="F2" s="17"/>
      <c r="G2" s="17"/>
      <c r="H2" s="17"/>
      <c r="I2" s="17"/>
      <c r="J2" s="17"/>
      <c r="K2" s="17"/>
      <c r="L2" s="17"/>
      <c r="M2" s="14"/>
      <c r="N2" s="14"/>
      <c r="O2" s="14"/>
      <c r="P2" s="14"/>
    </row>
    <row r="3" spans="1:19">
      <c r="A3" s="373" t="s">
        <v>14</v>
      </c>
      <c r="B3" s="217">
        <v>2009</v>
      </c>
      <c r="C3" s="217">
        <v>2010</v>
      </c>
      <c r="D3" s="217">
        <v>2011</v>
      </c>
      <c r="E3" s="217">
        <v>2012</v>
      </c>
      <c r="F3" s="217">
        <v>2013</v>
      </c>
      <c r="G3" s="217">
        <v>2014</v>
      </c>
      <c r="H3" s="217">
        <v>2015</v>
      </c>
      <c r="I3" s="217">
        <v>2016</v>
      </c>
      <c r="J3" s="217">
        <v>2017</v>
      </c>
      <c r="K3" s="217">
        <v>2018</v>
      </c>
      <c r="L3" s="217">
        <v>2019</v>
      </c>
      <c r="M3" s="217">
        <v>2020</v>
      </c>
      <c r="N3" s="217">
        <v>2021</v>
      </c>
      <c r="O3" s="217">
        <v>2022</v>
      </c>
      <c r="P3" s="217">
        <v>2023</v>
      </c>
      <c r="R3" s="1" t="s">
        <v>528</v>
      </c>
    </row>
    <row r="4" spans="1:19">
      <c r="A4" s="92" t="s">
        <v>13</v>
      </c>
      <c r="B4" s="584"/>
      <c r="C4" s="584"/>
      <c r="D4" s="584"/>
      <c r="E4" s="584"/>
      <c r="F4" s="584"/>
      <c r="G4" s="514"/>
      <c r="H4" s="584"/>
      <c r="I4" s="584"/>
      <c r="J4" s="584"/>
      <c r="K4" s="584"/>
      <c r="L4" s="584"/>
      <c r="M4" s="514"/>
      <c r="N4" s="584"/>
      <c r="O4" s="584"/>
      <c r="P4" s="584"/>
    </row>
    <row r="5" spans="1:19">
      <c r="A5" s="92" t="s">
        <v>12</v>
      </c>
      <c r="B5" s="584"/>
      <c r="C5" s="584"/>
      <c r="D5" s="584"/>
      <c r="E5" s="584"/>
      <c r="F5" s="584"/>
      <c r="G5" s="514"/>
      <c r="H5" s="514"/>
      <c r="I5" s="584"/>
      <c r="J5" s="584"/>
      <c r="K5" s="584"/>
      <c r="L5" s="514"/>
      <c r="M5" s="584"/>
      <c r="N5" s="584"/>
      <c r="O5" s="584"/>
      <c r="P5" s="584"/>
    </row>
    <row r="6" spans="1:19">
      <c r="A6" s="92" t="s">
        <v>483</v>
      </c>
      <c r="B6" s="582"/>
      <c r="C6" s="582"/>
      <c r="D6" s="582"/>
      <c r="E6" s="582"/>
      <c r="F6" s="582"/>
      <c r="G6" s="582"/>
      <c r="H6" s="582"/>
      <c r="I6" s="582"/>
      <c r="J6" s="514">
        <v>3.1</v>
      </c>
      <c r="K6" s="514">
        <v>4.4000000000000004</v>
      </c>
      <c r="L6" s="514">
        <v>5.5</v>
      </c>
      <c r="M6" s="514">
        <v>0.5</v>
      </c>
      <c r="N6" s="514">
        <v>3.2</v>
      </c>
      <c r="O6" s="584"/>
      <c r="P6" s="584"/>
    </row>
    <row r="7" spans="1:19">
      <c r="A7" s="92" t="s">
        <v>89</v>
      </c>
      <c r="B7" s="584"/>
      <c r="C7" s="584"/>
      <c r="D7" s="584"/>
      <c r="E7" s="584"/>
      <c r="F7" s="584"/>
      <c r="G7" s="584"/>
      <c r="H7" s="584"/>
      <c r="I7" s="584"/>
      <c r="J7" s="514"/>
      <c r="K7" s="514"/>
      <c r="L7" s="514"/>
      <c r="M7" s="514"/>
      <c r="N7" s="584"/>
      <c r="O7" s="584"/>
      <c r="P7" s="584"/>
    </row>
    <row r="8" spans="1:19">
      <c r="A8" s="92" t="s">
        <v>482</v>
      </c>
      <c r="B8" s="584"/>
      <c r="C8" s="584"/>
      <c r="D8" s="584"/>
      <c r="E8" s="584"/>
      <c r="F8" s="584"/>
      <c r="G8" s="514"/>
      <c r="H8" s="514"/>
      <c r="I8" s="584"/>
      <c r="J8" s="584"/>
      <c r="K8" s="584"/>
      <c r="L8" s="584"/>
      <c r="M8" s="514"/>
      <c r="N8" s="584"/>
      <c r="O8" s="584"/>
      <c r="P8" s="584"/>
    </row>
    <row r="9" spans="1:19">
      <c r="A9" s="92" t="s">
        <v>11</v>
      </c>
      <c r="B9" s="584"/>
      <c r="C9" s="584"/>
      <c r="D9" s="584"/>
      <c r="E9" s="584"/>
      <c r="F9" s="584"/>
      <c r="G9" s="514"/>
      <c r="H9" s="514"/>
      <c r="I9" s="584"/>
      <c r="J9" s="584"/>
      <c r="K9" s="584"/>
      <c r="L9" s="584"/>
      <c r="M9" s="514"/>
      <c r="N9" s="584"/>
      <c r="O9" s="584"/>
      <c r="P9" s="584"/>
    </row>
    <row r="10" spans="1:19">
      <c r="A10" s="92" t="s">
        <v>10</v>
      </c>
      <c r="B10" s="584"/>
      <c r="C10" s="584"/>
      <c r="D10" s="584"/>
      <c r="E10" s="584"/>
      <c r="F10" s="584"/>
      <c r="G10" s="514"/>
      <c r="H10" s="514"/>
      <c r="I10" s="514"/>
      <c r="J10" s="514"/>
      <c r="K10" s="514"/>
      <c r="L10" s="514"/>
      <c r="M10" s="514"/>
      <c r="N10" s="584"/>
      <c r="O10" s="584"/>
      <c r="P10" s="584"/>
    </row>
    <row r="11" spans="1:19">
      <c r="A11" s="92" t="s">
        <v>9</v>
      </c>
      <c r="B11" s="584"/>
      <c r="C11" s="584"/>
      <c r="D11" s="584"/>
      <c r="E11" s="584"/>
      <c r="F11" s="584"/>
      <c r="G11" s="514"/>
      <c r="H11" s="584"/>
      <c r="I11" s="584"/>
      <c r="J11" s="584"/>
      <c r="K11" s="584"/>
      <c r="L11" s="514"/>
      <c r="M11" s="514"/>
      <c r="N11" s="584"/>
      <c r="O11" s="584"/>
      <c r="P11" s="584"/>
    </row>
    <row r="12" spans="1:19">
      <c r="A12" s="92" t="s">
        <v>8</v>
      </c>
      <c r="B12" s="582"/>
      <c r="C12" s="582"/>
      <c r="D12" s="582"/>
      <c r="E12" s="584"/>
      <c r="F12" s="583">
        <v>123</v>
      </c>
      <c r="G12" s="583">
        <v>121</v>
      </c>
      <c r="H12" s="583">
        <v>128</v>
      </c>
      <c r="I12" s="583">
        <v>133</v>
      </c>
      <c r="J12" s="583">
        <v>141</v>
      </c>
      <c r="K12" s="583">
        <v>158</v>
      </c>
      <c r="L12" s="583">
        <v>154</v>
      </c>
      <c r="M12" s="583">
        <v>25</v>
      </c>
      <c r="N12" s="583">
        <v>10</v>
      </c>
      <c r="O12" s="584">
        <v>118.506</v>
      </c>
      <c r="P12" s="659">
        <v>139.18899999999999</v>
      </c>
      <c r="S12" s="515"/>
    </row>
    <row r="13" spans="1:19">
      <c r="A13" s="92" t="s">
        <v>6</v>
      </c>
      <c r="B13" s="584"/>
      <c r="C13" s="584"/>
      <c r="D13" s="584"/>
      <c r="E13" s="584"/>
      <c r="F13" s="584"/>
      <c r="G13" s="514"/>
      <c r="H13" s="514"/>
      <c r="I13" s="584"/>
      <c r="J13" s="584"/>
      <c r="K13" s="584"/>
      <c r="L13" s="584"/>
      <c r="M13" s="514"/>
      <c r="N13" s="584"/>
      <c r="O13" s="584"/>
      <c r="P13" s="584"/>
    </row>
    <row r="14" spans="1:19">
      <c r="A14" s="92" t="s">
        <v>5</v>
      </c>
      <c r="B14" s="584"/>
      <c r="C14" s="584"/>
      <c r="D14" s="584"/>
      <c r="E14" s="584"/>
      <c r="F14" s="584"/>
      <c r="G14" s="584"/>
      <c r="H14" s="584"/>
      <c r="I14" s="584"/>
      <c r="J14" s="584"/>
      <c r="K14" s="584"/>
      <c r="L14" s="584"/>
      <c r="M14" s="514"/>
      <c r="N14" s="584"/>
      <c r="O14" s="584"/>
      <c r="P14" s="584"/>
    </row>
    <row r="15" spans="1:19">
      <c r="A15" s="92" t="s">
        <v>4</v>
      </c>
      <c r="B15" s="584"/>
      <c r="C15" s="584"/>
      <c r="D15" s="584"/>
      <c r="E15" s="584"/>
      <c r="F15" s="584"/>
      <c r="G15" s="514"/>
      <c r="H15" s="584"/>
      <c r="I15" s="584"/>
      <c r="J15" s="584"/>
      <c r="K15" s="584"/>
      <c r="L15" s="584"/>
      <c r="M15" s="514"/>
      <c r="N15" s="584"/>
      <c r="O15" s="584"/>
      <c r="P15" s="584"/>
    </row>
    <row r="16" spans="1:19">
      <c r="A16" s="92" t="s">
        <v>3</v>
      </c>
      <c r="B16" s="584">
        <v>4936</v>
      </c>
      <c r="C16" s="584">
        <v>5564</v>
      </c>
      <c r="D16" s="584">
        <v>5951</v>
      </c>
      <c r="E16" s="584">
        <v>6447</v>
      </c>
      <c r="F16" s="585">
        <v>6619</v>
      </c>
      <c r="G16" s="585">
        <v>7094</v>
      </c>
      <c r="H16" s="585">
        <v>6575</v>
      </c>
      <c r="I16" s="585">
        <v>7314</v>
      </c>
      <c r="J16" s="585">
        <v>7387</v>
      </c>
      <c r="K16" s="585">
        <v>7610</v>
      </c>
      <c r="L16" s="585">
        <v>7441</v>
      </c>
      <c r="M16" s="585">
        <v>2097</v>
      </c>
      <c r="N16" s="585">
        <v>1824</v>
      </c>
      <c r="O16" s="585">
        <v>4139</v>
      </c>
      <c r="P16" s="584"/>
    </row>
    <row r="17" spans="1:16">
      <c r="A17" s="92" t="s">
        <v>32</v>
      </c>
      <c r="B17" s="584"/>
      <c r="C17" s="584"/>
      <c r="D17" s="584"/>
      <c r="E17" s="584"/>
      <c r="F17" s="584"/>
      <c r="G17" s="514"/>
      <c r="H17" s="514"/>
      <c r="I17" s="514"/>
      <c r="J17" s="514"/>
      <c r="K17" s="514"/>
      <c r="L17" s="514"/>
      <c r="M17" s="514"/>
      <c r="N17" s="514"/>
      <c r="O17" s="584"/>
      <c r="P17" s="584"/>
    </row>
    <row r="18" spans="1:16">
      <c r="A18" s="92" t="s">
        <v>1</v>
      </c>
      <c r="B18" s="584"/>
      <c r="C18" s="584"/>
      <c r="D18" s="584"/>
      <c r="E18" s="584"/>
      <c r="F18" s="584"/>
      <c r="G18" s="514"/>
      <c r="H18" s="514"/>
      <c r="I18" s="584"/>
      <c r="J18" s="584"/>
      <c r="K18" s="584"/>
      <c r="L18" s="584"/>
      <c r="M18" s="514"/>
      <c r="N18" s="584"/>
      <c r="O18" s="584"/>
      <c r="P18" s="584"/>
    </row>
    <row r="19" spans="1:16">
      <c r="A19" s="92" t="s">
        <v>0</v>
      </c>
      <c r="B19" s="584"/>
      <c r="C19" s="584"/>
      <c r="D19" s="584"/>
      <c r="E19" s="584"/>
      <c r="F19" s="584"/>
      <c r="G19" s="514"/>
      <c r="H19" s="514"/>
      <c r="I19" s="584"/>
      <c r="J19" s="584"/>
      <c r="K19" s="584"/>
      <c r="L19" s="584"/>
      <c r="M19" s="514"/>
      <c r="N19" s="584"/>
      <c r="O19" s="584"/>
      <c r="P19" s="584"/>
    </row>
    <row r="20" spans="1:16">
      <c r="A20" s="17"/>
      <c r="B20" s="17"/>
      <c r="C20" s="17"/>
      <c r="D20" s="17"/>
      <c r="E20" s="17"/>
      <c r="F20" s="17"/>
      <c r="G20" s="266"/>
      <c r="H20" s="266"/>
      <c r="I20" s="17"/>
      <c r="J20" s="17"/>
      <c r="K20" s="17"/>
      <c r="L20" s="17"/>
      <c r="M20" s="190"/>
      <c r="N20" s="190"/>
      <c r="O20" s="190"/>
      <c r="P20" s="190"/>
    </row>
    <row r="21" spans="1:16">
      <c r="A21" s="136" t="s">
        <v>18</v>
      </c>
      <c r="B21" s="17"/>
      <c r="C21" s="17"/>
      <c r="D21" s="17"/>
      <c r="N21" s="265"/>
      <c r="O21" s="265"/>
      <c r="P21" s="265"/>
    </row>
    <row r="22" spans="1:16">
      <c r="A22" s="17" t="s">
        <v>3036</v>
      </c>
    </row>
  </sheetData>
  <hyperlinks>
    <hyperlink ref="R3" location="Content!A1" display="Back to content page" xr:uid="{00000000-0004-0000-9C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AI141"/>
  <sheetViews>
    <sheetView topLeftCell="A116" workbookViewId="0">
      <selection activeCell="AH9" sqref="AH9"/>
    </sheetView>
  </sheetViews>
  <sheetFormatPr defaultColWidth="8.77734375" defaultRowHeight="14.4"/>
  <cols>
    <col min="1" max="1" width="15.44140625" customWidth="1"/>
    <col min="2" max="2" width="21.5546875" customWidth="1"/>
    <col min="4" max="22" width="8.77734375" customWidth="1"/>
    <col min="32" max="32" width="78.21875" customWidth="1"/>
  </cols>
  <sheetData>
    <row r="1" spans="1:35">
      <c r="A1" s="18" t="s">
        <v>3028</v>
      </c>
    </row>
    <row r="2" spans="1:35">
      <c r="A2" s="413"/>
    </row>
    <row r="3" spans="1:35" s="411" customFormat="1" ht="14.25" customHeight="1">
      <c r="A3" s="373" t="s">
        <v>2526</v>
      </c>
      <c r="B3" s="373" t="s">
        <v>2527</v>
      </c>
      <c r="C3" s="373" t="s">
        <v>2494</v>
      </c>
      <c r="D3" s="217">
        <v>1995</v>
      </c>
      <c r="E3" s="217">
        <v>1996</v>
      </c>
      <c r="F3" s="217">
        <v>1997</v>
      </c>
      <c r="G3" s="217">
        <v>1998</v>
      </c>
      <c r="H3" s="217">
        <v>1999</v>
      </c>
      <c r="I3" s="217">
        <v>2000</v>
      </c>
      <c r="J3" s="217">
        <v>2001</v>
      </c>
      <c r="K3" s="217">
        <v>2002</v>
      </c>
      <c r="L3" s="217">
        <v>2003</v>
      </c>
      <c r="M3" s="217">
        <v>2004</v>
      </c>
      <c r="N3" s="217">
        <v>2005</v>
      </c>
      <c r="O3" s="217">
        <v>2006</v>
      </c>
      <c r="P3" s="217">
        <v>2007</v>
      </c>
      <c r="Q3" s="217">
        <v>2008</v>
      </c>
      <c r="R3" s="217">
        <v>2009</v>
      </c>
      <c r="S3" s="217">
        <v>2010</v>
      </c>
      <c r="T3" s="217">
        <v>2011</v>
      </c>
      <c r="U3" s="217">
        <v>2012</v>
      </c>
      <c r="V3" s="217">
        <v>2013</v>
      </c>
      <c r="W3" s="217">
        <v>2014</v>
      </c>
      <c r="X3" s="217">
        <v>2015</v>
      </c>
      <c r="Y3" s="217">
        <v>2016</v>
      </c>
      <c r="Z3" s="217">
        <v>2017</v>
      </c>
      <c r="AA3" s="217">
        <v>2018</v>
      </c>
      <c r="AB3" s="217">
        <v>2019</v>
      </c>
      <c r="AC3" s="217">
        <v>2020</v>
      </c>
      <c r="AD3" s="217">
        <v>2021</v>
      </c>
      <c r="AE3" s="217">
        <v>2022</v>
      </c>
      <c r="AF3" s="418" t="s">
        <v>2215</v>
      </c>
      <c r="AH3" s="1" t="s">
        <v>528</v>
      </c>
    </row>
    <row r="4" spans="1:35" s="411" customFormat="1" ht="22.35" customHeight="1">
      <c r="A4" s="750" t="s">
        <v>13</v>
      </c>
      <c r="B4" s="414" t="s">
        <v>27</v>
      </c>
      <c r="C4" s="415" t="s">
        <v>42</v>
      </c>
      <c r="D4" s="568">
        <v>9</v>
      </c>
      <c r="E4" s="568">
        <v>21</v>
      </c>
      <c r="F4" s="568">
        <v>45</v>
      </c>
      <c r="G4" s="568">
        <v>51</v>
      </c>
      <c r="H4" s="568">
        <v>45</v>
      </c>
      <c r="I4" s="568">
        <v>51</v>
      </c>
      <c r="J4" s="568">
        <v>67</v>
      </c>
      <c r="K4" s="568">
        <v>91</v>
      </c>
      <c r="L4" s="568">
        <v>106</v>
      </c>
      <c r="M4" s="568">
        <v>194</v>
      </c>
      <c r="N4" s="568">
        <v>209</v>
      </c>
      <c r="O4" s="568">
        <v>121</v>
      </c>
      <c r="P4" s="568">
        <v>194</v>
      </c>
      <c r="Q4" s="568">
        <v>294</v>
      </c>
      <c r="R4" s="568">
        <v>364</v>
      </c>
      <c r="S4" s="568">
        <v>426</v>
      </c>
      <c r="T4" s="568">
        <v>481</v>
      </c>
      <c r="U4" s="568">
        <v>528</v>
      </c>
      <c r="V4" s="568">
        <v>650</v>
      </c>
      <c r="W4" s="568">
        <v>595</v>
      </c>
      <c r="X4" s="568">
        <v>592.4</v>
      </c>
      <c r="Y4" s="568">
        <v>397.40000000000003</v>
      </c>
      <c r="Z4" s="568">
        <v>261</v>
      </c>
      <c r="AA4" s="568">
        <v>217.9</v>
      </c>
      <c r="AB4" s="568">
        <v>217.5</v>
      </c>
      <c r="AC4" s="568">
        <v>63.6</v>
      </c>
      <c r="AD4" s="568">
        <v>63.800000000000004</v>
      </c>
      <c r="AE4" s="568">
        <v>129.80000000000001</v>
      </c>
      <c r="AF4" s="749"/>
    </row>
    <row r="5" spans="1:35" s="412" customFormat="1" ht="16.05" customHeight="1">
      <c r="A5" s="750"/>
      <c r="B5" s="416" t="s">
        <v>2314</v>
      </c>
      <c r="C5" s="417"/>
      <c r="D5" s="569">
        <v>2</v>
      </c>
      <c r="E5" s="569">
        <v>5</v>
      </c>
      <c r="F5" s="569">
        <v>14</v>
      </c>
      <c r="G5" s="569">
        <v>7</v>
      </c>
      <c r="H5" s="569">
        <v>8</v>
      </c>
      <c r="I5" s="569">
        <v>8</v>
      </c>
      <c r="J5" s="569">
        <v>15</v>
      </c>
      <c r="K5" s="569">
        <v>17</v>
      </c>
      <c r="L5" s="569">
        <v>31</v>
      </c>
      <c r="M5" s="569">
        <v>42</v>
      </c>
      <c r="N5" s="569">
        <v>43</v>
      </c>
      <c r="O5" s="569">
        <v>19</v>
      </c>
      <c r="P5" s="569">
        <v>33</v>
      </c>
      <c r="Q5" s="569">
        <v>37</v>
      </c>
      <c r="R5" s="569">
        <v>46</v>
      </c>
      <c r="S5" s="569">
        <v>73</v>
      </c>
      <c r="T5" s="569">
        <v>148</v>
      </c>
      <c r="U5" s="569">
        <v>173</v>
      </c>
      <c r="V5" s="569">
        <v>223</v>
      </c>
      <c r="W5" s="569">
        <v>105.5</v>
      </c>
      <c r="X5" s="569">
        <v>176</v>
      </c>
      <c r="Y5" s="569">
        <v>52.7</v>
      </c>
      <c r="Z5" s="569">
        <v>40.700000000000003</v>
      </c>
      <c r="AA5" s="569">
        <v>34.700000000000003</v>
      </c>
      <c r="AB5" s="569">
        <v>31.3</v>
      </c>
      <c r="AC5" s="569">
        <v>8.1</v>
      </c>
      <c r="AD5" s="569">
        <v>11.7</v>
      </c>
      <c r="AE5" s="569">
        <v>25.2</v>
      </c>
      <c r="AF5" s="749"/>
      <c r="AI5" s="411"/>
    </row>
    <row r="6" spans="1:35" s="412" customFormat="1" ht="16.05" customHeight="1">
      <c r="A6" s="750"/>
      <c r="B6" s="416" t="s">
        <v>2495</v>
      </c>
      <c r="C6" s="417"/>
      <c r="D6" s="569">
        <v>1</v>
      </c>
      <c r="E6" s="569">
        <v>2</v>
      </c>
      <c r="F6" s="569">
        <v>3</v>
      </c>
      <c r="G6" s="569">
        <v>8</v>
      </c>
      <c r="H6" s="569">
        <v>6</v>
      </c>
      <c r="I6" s="569">
        <v>8</v>
      </c>
      <c r="J6" s="569">
        <v>9</v>
      </c>
      <c r="K6" s="569">
        <v>15</v>
      </c>
      <c r="L6" s="569">
        <v>15</v>
      </c>
      <c r="M6" s="569">
        <v>34</v>
      </c>
      <c r="N6" s="569">
        <v>36</v>
      </c>
      <c r="O6" s="569">
        <v>21</v>
      </c>
      <c r="P6" s="569">
        <v>38</v>
      </c>
      <c r="Q6" s="569">
        <v>59</v>
      </c>
      <c r="R6" s="569">
        <v>76</v>
      </c>
      <c r="S6" s="569">
        <v>83</v>
      </c>
      <c r="T6" s="569">
        <v>58</v>
      </c>
      <c r="U6" s="569">
        <v>68</v>
      </c>
      <c r="V6" s="569">
        <v>74</v>
      </c>
      <c r="W6" s="569">
        <v>83.6</v>
      </c>
      <c r="X6" s="569">
        <v>105.1</v>
      </c>
      <c r="Y6" s="569">
        <v>61.7</v>
      </c>
      <c r="Z6" s="569">
        <v>33.6</v>
      </c>
      <c r="AA6" s="569">
        <v>37.799999999999997</v>
      </c>
      <c r="AB6" s="569">
        <v>32.700000000000003</v>
      </c>
      <c r="AC6" s="569">
        <v>9.9</v>
      </c>
      <c r="AD6" s="569">
        <v>8.8000000000000007</v>
      </c>
      <c r="AE6" s="569">
        <v>18.8</v>
      </c>
      <c r="AF6" s="749"/>
      <c r="AI6" s="411"/>
    </row>
    <row r="7" spans="1:35" s="412" customFormat="1" ht="16.05" customHeight="1">
      <c r="A7" s="750"/>
      <c r="B7" s="416" t="s">
        <v>2496</v>
      </c>
      <c r="C7" s="417"/>
      <c r="D7" s="569"/>
      <c r="E7" s="569">
        <v>1</v>
      </c>
      <c r="F7" s="569">
        <v>1</v>
      </c>
      <c r="G7" s="569">
        <v>2</v>
      </c>
      <c r="H7" s="569">
        <v>2</v>
      </c>
      <c r="I7" s="569">
        <v>3</v>
      </c>
      <c r="J7" s="569">
        <v>4</v>
      </c>
      <c r="K7" s="569">
        <v>5</v>
      </c>
      <c r="L7" s="569">
        <v>5</v>
      </c>
      <c r="M7" s="569">
        <v>16</v>
      </c>
      <c r="N7" s="569">
        <v>15</v>
      </c>
      <c r="O7" s="569">
        <v>15</v>
      </c>
      <c r="P7" s="569">
        <v>28</v>
      </c>
      <c r="Q7" s="569">
        <v>59</v>
      </c>
      <c r="R7" s="569">
        <v>66</v>
      </c>
      <c r="S7" s="569">
        <v>81</v>
      </c>
      <c r="T7" s="569">
        <v>88</v>
      </c>
      <c r="U7" s="569">
        <v>94</v>
      </c>
      <c r="V7" s="569">
        <v>106</v>
      </c>
      <c r="W7" s="569">
        <v>65.8</v>
      </c>
      <c r="X7" s="569">
        <v>98.1</v>
      </c>
      <c r="Y7" s="569">
        <v>50.7</v>
      </c>
      <c r="Z7" s="569">
        <v>40.1</v>
      </c>
      <c r="AA7" s="569">
        <v>29.2</v>
      </c>
      <c r="AB7" s="569">
        <v>27.5</v>
      </c>
      <c r="AC7" s="569">
        <v>3.2</v>
      </c>
      <c r="AD7" s="569">
        <v>6.6</v>
      </c>
      <c r="AE7" s="569">
        <v>7.4</v>
      </c>
      <c r="AF7" s="749"/>
      <c r="AI7" s="411"/>
    </row>
    <row r="8" spans="1:35" s="412" customFormat="1" ht="16.05" customHeight="1">
      <c r="A8" s="750"/>
      <c r="B8" s="416" t="s">
        <v>2497</v>
      </c>
      <c r="C8" s="417"/>
      <c r="D8" s="569">
        <v>6</v>
      </c>
      <c r="E8" s="569">
        <v>13</v>
      </c>
      <c r="F8" s="569">
        <v>27</v>
      </c>
      <c r="G8" s="569">
        <v>34</v>
      </c>
      <c r="H8" s="569">
        <v>29</v>
      </c>
      <c r="I8" s="569">
        <v>31</v>
      </c>
      <c r="J8" s="569">
        <v>38</v>
      </c>
      <c r="K8" s="569">
        <v>52</v>
      </c>
      <c r="L8" s="569">
        <v>55</v>
      </c>
      <c r="M8" s="569">
        <v>101</v>
      </c>
      <c r="N8" s="569">
        <v>110</v>
      </c>
      <c r="O8" s="569">
        <v>63</v>
      </c>
      <c r="P8" s="569">
        <v>89</v>
      </c>
      <c r="Q8" s="569">
        <v>130</v>
      </c>
      <c r="R8" s="569">
        <v>161</v>
      </c>
      <c r="S8" s="569">
        <v>170</v>
      </c>
      <c r="T8" s="569">
        <v>170</v>
      </c>
      <c r="U8" s="569">
        <v>177</v>
      </c>
      <c r="V8" s="569">
        <v>231</v>
      </c>
      <c r="W8" s="569">
        <v>326</v>
      </c>
      <c r="X8" s="569">
        <v>198</v>
      </c>
      <c r="Y8" s="569">
        <v>213.1</v>
      </c>
      <c r="Z8" s="569">
        <v>134.5</v>
      </c>
      <c r="AA8" s="569">
        <v>105.7</v>
      </c>
      <c r="AB8" s="569">
        <v>111.9</v>
      </c>
      <c r="AC8" s="569">
        <v>37.700000000000003</v>
      </c>
      <c r="AD8" s="569">
        <v>30</v>
      </c>
      <c r="AE8" s="569">
        <v>66</v>
      </c>
      <c r="AF8" s="749"/>
      <c r="AI8" s="411"/>
    </row>
    <row r="9" spans="1:35" s="412" customFormat="1" ht="16.05" customHeight="1">
      <c r="A9" s="750"/>
      <c r="B9" s="416" t="s">
        <v>2498</v>
      </c>
      <c r="C9" s="417"/>
      <c r="D9" s="569"/>
      <c r="E9" s="569"/>
      <c r="F9" s="569"/>
      <c r="G9" s="569"/>
      <c r="H9" s="569"/>
      <c r="I9" s="569"/>
      <c r="J9" s="569"/>
      <c r="K9" s="569">
        <v>1</v>
      </c>
      <c r="L9" s="569"/>
      <c r="M9" s="569">
        <v>1</v>
      </c>
      <c r="N9" s="569">
        <v>3</v>
      </c>
      <c r="O9" s="569">
        <v>1</v>
      </c>
      <c r="P9" s="569">
        <v>2</v>
      </c>
      <c r="Q9" s="569">
        <v>3</v>
      </c>
      <c r="R9" s="569">
        <v>4</v>
      </c>
      <c r="S9" s="569">
        <v>9</v>
      </c>
      <c r="T9" s="569">
        <v>3</v>
      </c>
      <c r="U9" s="569">
        <v>6</v>
      </c>
      <c r="V9" s="569">
        <v>8</v>
      </c>
      <c r="W9" s="569">
        <v>6.6</v>
      </c>
      <c r="X9" s="569">
        <v>4.9000000000000004</v>
      </c>
      <c r="Y9" s="569">
        <v>9.8000000000000007</v>
      </c>
      <c r="Z9" s="569">
        <v>5.4</v>
      </c>
      <c r="AA9" s="569">
        <v>4.3</v>
      </c>
      <c r="AB9" s="569">
        <v>5.5</v>
      </c>
      <c r="AC9" s="569">
        <v>1.9</v>
      </c>
      <c r="AD9" s="569">
        <v>3.5</v>
      </c>
      <c r="AE9" s="569">
        <v>6.2</v>
      </c>
      <c r="AF9" s="749"/>
      <c r="AI9" s="411"/>
    </row>
    <row r="10" spans="1:35" s="412" customFormat="1" ht="16.05" customHeight="1">
      <c r="A10" s="750"/>
      <c r="B10" s="416" t="s">
        <v>2499</v>
      </c>
      <c r="C10" s="417"/>
      <c r="D10" s="569"/>
      <c r="E10" s="569"/>
      <c r="F10" s="569"/>
      <c r="G10" s="569"/>
      <c r="H10" s="569"/>
      <c r="I10" s="569">
        <v>1</v>
      </c>
      <c r="J10" s="569">
        <v>1</v>
      </c>
      <c r="K10" s="569">
        <v>1</v>
      </c>
      <c r="L10" s="569"/>
      <c r="M10" s="569"/>
      <c r="N10" s="569">
        <v>2</v>
      </c>
      <c r="O10" s="569">
        <v>2</v>
      </c>
      <c r="P10" s="569">
        <v>4</v>
      </c>
      <c r="Q10" s="569">
        <v>6</v>
      </c>
      <c r="R10" s="569">
        <v>11</v>
      </c>
      <c r="S10" s="569">
        <v>10</v>
      </c>
      <c r="T10" s="569">
        <v>14</v>
      </c>
      <c r="U10" s="569">
        <v>10</v>
      </c>
      <c r="V10" s="569">
        <v>8</v>
      </c>
      <c r="W10" s="569">
        <v>7.5</v>
      </c>
      <c r="X10" s="569">
        <v>10.3</v>
      </c>
      <c r="Y10" s="569">
        <v>9.4</v>
      </c>
      <c r="Z10" s="569">
        <v>6.7</v>
      </c>
      <c r="AA10" s="569">
        <v>6.2</v>
      </c>
      <c r="AB10" s="569">
        <v>8.6</v>
      </c>
      <c r="AC10" s="569">
        <v>2.8</v>
      </c>
      <c r="AD10" s="569">
        <v>3.2</v>
      </c>
      <c r="AE10" s="569">
        <v>6.2</v>
      </c>
      <c r="AF10" s="749"/>
      <c r="AI10" s="411"/>
    </row>
    <row r="11" spans="1:35" s="412" customFormat="1" ht="16.05" customHeight="1">
      <c r="A11" s="750"/>
      <c r="B11" s="416" t="s">
        <v>2500</v>
      </c>
      <c r="C11" s="417"/>
      <c r="D11" s="569"/>
      <c r="E11" s="569"/>
      <c r="F11" s="569"/>
      <c r="G11" s="569"/>
      <c r="H11" s="569"/>
      <c r="I11" s="569"/>
      <c r="J11" s="569"/>
      <c r="K11" s="569"/>
      <c r="L11" s="569"/>
      <c r="M11" s="569"/>
      <c r="N11" s="569"/>
      <c r="O11" s="569"/>
      <c r="P11" s="569"/>
      <c r="Q11" s="569"/>
      <c r="R11" s="569"/>
      <c r="S11" s="569"/>
      <c r="T11" s="569"/>
      <c r="U11" s="569"/>
      <c r="V11" s="569"/>
      <c r="W11" s="569"/>
      <c r="X11" s="569"/>
      <c r="Y11" s="569"/>
      <c r="Z11" s="569"/>
      <c r="AA11" s="569"/>
      <c r="AB11" s="569"/>
      <c r="AC11" s="569"/>
      <c r="AD11" s="569"/>
      <c r="AE11" s="601"/>
      <c r="AF11" s="749"/>
    </row>
    <row r="12" spans="1:35" s="411" customFormat="1" ht="22.35" customHeight="1">
      <c r="A12" s="750" t="s">
        <v>12</v>
      </c>
      <c r="B12" s="414" t="s">
        <v>27</v>
      </c>
      <c r="C12" s="415" t="s">
        <v>42</v>
      </c>
      <c r="D12" s="568">
        <v>521</v>
      </c>
      <c r="E12" s="568">
        <v>512</v>
      </c>
      <c r="F12" s="568">
        <v>606</v>
      </c>
      <c r="G12" s="568">
        <v>750</v>
      </c>
      <c r="H12" s="568">
        <v>843</v>
      </c>
      <c r="I12" s="568">
        <v>1104</v>
      </c>
      <c r="J12" s="568">
        <v>1194</v>
      </c>
      <c r="K12" s="568">
        <v>1275</v>
      </c>
      <c r="L12" s="568">
        <v>1405</v>
      </c>
      <c r="M12" s="568">
        <v>1522</v>
      </c>
      <c r="N12" s="568"/>
      <c r="O12" s="568">
        <v>1426</v>
      </c>
      <c r="P12" s="568">
        <v>1736</v>
      </c>
      <c r="Q12" s="568">
        <v>2101</v>
      </c>
      <c r="R12" s="568">
        <v>1721</v>
      </c>
      <c r="S12" s="568">
        <v>1972.6000000000001</v>
      </c>
      <c r="T12" s="568"/>
      <c r="U12" s="568">
        <v>1613.9</v>
      </c>
      <c r="V12" s="568">
        <v>1544</v>
      </c>
      <c r="W12" s="568">
        <v>1965.6</v>
      </c>
      <c r="X12" s="568">
        <v>1527.7</v>
      </c>
      <c r="Y12" s="568">
        <v>1574.2</v>
      </c>
      <c r="Z12" s="568">
        <v>1622.7</v>
      </c>
      <c r="AA12" s="568">
        <v>1654.6999999999998</v>
      </c>
      <c r="AB12" s="568"/>
      <c r="AC12" s="568">
        <v>328.49999999999994</v>
      </c>
      <c r="AD12" s="568">
        <v>313.84000000000003</v>
      </c>
      <c r="AE12" s="600"/>
      <c r="AF12" s="749"/>
    </row>
    <row r="13" spans="1:35" s="412" customFormat="1" ht="16.05" customHeight="1">
      <c r="A13" s="750"/>
      <c r="B13" s="416" t="s">
        <v>2314</v>
      </c>
      <c r="C13" s="417"/>
      <c r="D13" s="569">
        <v>463</v>
      </c>
      <c r="E13" s="569">
        <v>439</v>
      </c>
      <c r="F13" s="569">
        <v>516</v>
      </c>
      <c r="G13" s="569">
        <v>629</v>
      </c>
      <c r="H13" s="569">
        <v>720</v>
      </c>
      <c r="I13" s="569">
        <v>914</v>
      </c>
      <c r="J13" s="569">
        <v>1019</v>
      </c>
      <c r="K13" s="569">
        <v>1096</v>
      </c>
      <c r="L13" s="569">
        <v>1235</v>
      </c>
      <c r="M13" s="569">
        <v>1353</v>
      </c>
      <c r="N13" s="569"/>
      <c r="O13" s="569">
        <v>1240</v>
      </c>
      <c r="P13" s="569">
        <v>1546</v>
      </c>
      <c r="Q13" s="569">
        <v>1933</v>
      </c>
      <c r="R13" s="569">
        <v>1548</v>
      </c>
      <c r="S13" s="569">
        <v>1787</v>
      </c>
      <c r="T13" s="569"/>
      <c r="U13" s="569">
        <v>1363.8</v>
      </c>
      <c r="V13" s="569">
        <v>1182.0999999999999</v>
      </c>
      <c r="W13" s="569">
        <v>1723</v>
      </c>
      <c r="X13" s="569">
        <v>1355.8</v>
      </c>
      <c r="Y13" s="569">
        <v>1380.5</v>
      </c>
      <c r="Z13" s="569">
        <v>1379.6</v>
      </c>
      <c r="AA13" s="569">
        <v>1384</v>
      </c>
      <c r="AB13" s="569"/>
      <c r="AC13" s="569">
        <v>299.39999999999998</v>
      </c>
      <c r="AD13" s="569">
        <v>283.44</v>
      </c>
      <c r="AE13" s="601"/>
      <c r="AF13" s="749"/>
      <c r="AI13" s="411"/>
    </row>
    <row r="14" spans="1:35" s="412" customFormat="1" ht="16.05" customHeight="1">
      <c r="A14" s="750"/>
      <c r="B14" s="416" t="s">
        <v>2495</v>
      </c>
      <c r="C14" s="417"/>
      <c r="D14" s="569">
        <v>7</v>
      </c>
      <c r="E14" s="569">
        <v>8</v>
      </c>
      <c r="F14" s="569">
        <v>9</v>
      </c>
      <c r="G14" s="569">
        <v>11</v>
      </c>
      <c r="H14" s="569">
        <v>12</v>
      </c>
      <c r="I14" s="569">
        <v>27</v>
      </c>
      <c r="J14" s="569">
        <v>25</v>
      </c>
      <c r="K14" s="569">
        <v>19</v>
      </c>
      <c r="L14" s="569">
        <v>18</v>
      </c>
      <c r="M14" s="569">
        <v>21</v>
      </c>
      <c r="N14" s="569"/>
      <c r="O14" s="569">
        <v>25</v>
      </c>
      <c r="P14" s="569">
        <v>33</v>
      </c>
      <c r="Q14" s="569">
        <v>38</v>
      </c>
      <c r="R14" s="569">
        <v>32</v>
      </c>
      <c r="S14" s="569">
        <v>33</v>
      </c>
      <c r="T14" s="569"/>
      <c r="U14" s="569">
        <v>40.4</v>
      </c>
      <c r="V14" s="569">
        <v>149.9</v>
      </c>
      <c r="W14" s="569">
        <v>59.6</v>
      </c>
      <c r="X14" s="569">
        <v>45.5</v>
      </c>
      <c r="Y14" s="569">
        <v>50.7</v>
      </c>
      <c r="Z14" s="569">
        <v>58.5</v>
      </c>
      <c r="AA14" s="569">
        <v>71.099999999999994</v>
      </c>
      <c r="AB14" s="569"/>
      <c r="AC14" s="569">
        <v>6.7</v>
      </c>
      <c r="AD14" s="569">
        <v>10.3</v>
      </c>
      <c r="AE14" s="601"/>
      <c r="AF14" s="749"/>
      <c r="AI14" s="411"/>
    </row>
    <row r="15" spans="1:35" s="412" customFormat="1" ht="16.05" customHeight="1">
      <c r="A15" s="750"/>
      <c r="B15" s="416" t="s">
        <v>2496</v>
      </c>
      <c r="C15" s="417"/>
      <c r="D15" s="569">
        <v>7</v>
      </c>
      <c r="E15" s="569">
        <v>8</v>
      </c>
      <c r="F15" s="569">
        <v>9</v>
      </c>
      <c r="G15" s="569">
        <v>9</v>
      </c>
      <c r="H15" s="569">
        <v>10</v>
      </c>
      <c r="I15" s="569">
        <v>15</v>
      </c>
      <c r="J15" s="569">
        <v>12</v>
      </c>
      <c r="K15" s="569">
        <v>12</v>
      </c>
      <c r="L15" s="569">
        <v>12</v>
      </c>
      <c r="M15" s="569">
        <v>12</v>
      </c>
      <c r="N15" s="569"/>
      <c r="O15" s="569">
        <v>15</v>
      </c>
      <c r="P15" s="569">
        <v>25</v>
      </c>
      <c r="Q15" s="569">
        <v>28</v>
      </c>
      <c r="R15" s="569">
        <v>22</v>
      </c>
      <c r="S15" s="569">
        <v>26.2</v>
      </c>
      <c r="T15" s="569"/>
      <c r="U15" s="569">
        <v>45.9</v>
      </c>
      <c r="V15" s="569">
        <v>52.5</v>
      </c>
      <c r="W15" s="569">
        <v>37.299999999999997</v>
      </c>
      <c r="X15" s="569">
        <v>23.2</v>
      </c>
      <c r="Y15" s="569">
        <v>26.7</v>
      </c>
      <c r="Z15" s="569">
        <v>39.200000000000003</v>
      </c>
      <c r="AA15" s="569">
        <v>39.4</v>
      </c>
      <c r="AB15" s="569"/>
      <c r="AC15" s="569">
        <v>4.4000000000000004</v>
      </c>
      <c r="AD15" s="569">
        <v>1.3</v>
      </c>
      <c r="AE15" s="601"/>
      <c r="AF15" s="749"/>
      <c r="AI15" s="411"/>
    </row>
    <row r="16" spans="1:35" s="412" customFormat="1" ht="16.05" customHeight="1">
      <c r="A16" s="750"/>
      <c r="B16" s="416" t="s">
        <v>2497</v>
      </c>
      <c r="C16" s="417"/>
      <c r="D16" s="569">
        <v>29</v>
      </c>
      <c r="E16" s="569">
        <v>31</v>
      </c>
      <c r="F16" s="569">
        <v>38</v>
      </c>
      <c r="G16" s="569">
        <v>39</v>
      </c>
      <c r="H16" s="569">
        <v>44</v>
      </c>
      <c r="I16" s="569">
        <v>66</v>
      </c>
      <c r="J16" s="569">
        <v>55</v>
      </c>
      <c r="K16" s="569">
        <v>57</v>
      </c>
      <c r="L16" s="569">
        <v>55</v>
      </c>
      <c r="M16" s="569">
        <v>58</v>
      </c>
      <c r="N16" s="569"/>
      <c r="O16" s="569">
        <v>67</v>
      </c>
      <c r="P16" s="569">
        <v>78</v>
      </c>
      <c r="Q16" s="569">
        <v>86</v>
      </c>
      <c r="R16" s="569">
        <v>86</v>
      </c>
      <c r="S16" s="569">
        <v>97</v>
      </c>
      <c r="T16" s="569"/>
      <c r="U16" s="569">
        <v>139.69999999999999</v>
      </c>
      <c r="V16" s="569">
        <v>150.9</v>
      </c>
      <c r="W16" s="569">
        <v>130.69999999999999</v>
      </c>
      <c r="X16" s="569">
        <v>98.6</v>
      </c>
      <c r="Y16" s="569">
        <v>108.1</v>
      </c>
      <c r="Z16" s="569">
        <v>139</v>
      </c>
      <c r="AA16" s="569">
        <v>149</v>
      </c>
      <c r="AB16" s="569"/>
      <c r="AC16" s="569">
        <v>14.1</v>
      </c>
      <c r="AD16" s="569">
        <v>16.600000000000001</v>
      </c>
      <c r="AE16" s="601"/>
      <c r="AF16" s="749"/>
      <c r="AI16" s="411"/>
    </row>
    <row r="17" spans="1:35" s="412" customFormat="1" ht="16.05" customHeight="1">
      <c r="A17" s="750"/>
      <c r="B17" s="416" t="s">
        <v>2498</v>
      </c>
      <c r="C17" s="417"/>
      <c r="D17" s="569"/>
      <c r="E17" s="569"/>
      <c r="F17" s="569"/>
      <c r="G17" s="569"/>
      <c r="H17" s="569"/>
      <c r="I17" s="569"/>
      <c r="J17" s="569"/>
      <c r="K17" s="569"/>
      <c r="L17" s="569"/>
      <c r="M17" s="569"/>
      <c r="N17" s="569"/>
      <c r="O17" s="569"/>
      <c r="P17" s="569"/>
      <c r="Q17" s="569"/>
      <c r="R17" s="569"/>
      <c r="S17" s="569"/>
      <c r="T17" s="569"/>
      <c r="U17" s="569"/>
      <c r="V17" s="569"/>
      <c r="W17" s="569">
        <v>1.4</v>
      </c>
      <c r="X17" s="570">
        <v>0.9</v>
      </c>
      <c r="Y17" s="570">
        <v>0.7</v>
      </c>
      <c r="Z17" s="570">
        <v>0.8</v>
      </c>
      <c r="AA17" s="569">
        <v>1.1000000000000001</v>
      </c>
      <c r="AB17" s="569"/>
      <c r="AC17" s="569">
        <v>0.2</v>
      </c>
      <c r="AD17" s="569">
        <v>0.3</v>
      </c>
      <c r="AE17" s="601"/>
      <c r="AF17" s="749"/>
      <c r="AI17" s="411"/>
    </row>
    <row r="18" spans="1:35" s="412" customFormat="1" ht="16.05" customHeight="1">
      <c r="A18" s="750"/>
      <c r="B18" s="416" t="s">
        <v>2499</v>
      </c>
      <c r="C18" s="417"/>
      <c r="D18" s="569">
        <v>1</v>
      </c>
      <c r="E18" s="569">
        <v>1</v>
      </c>
      <c r="F18" s="569">
        <v>1</v>
      </c>
      <c r="G18" s="569">
        <v>1</v>
      </c>
      <c r="H18" s="569">
        <v>1</v>
      </c>
      <c r="I18" s="569">
        <v>2</v>
      </c>
      <c r="J18" s="569">
        <v>3</v>
      </c>
      <c r="K18" s="569">
        <v>5</v>
      </c>
      <c r="L18" s="569">
        <v>2</v>
      </c>
      <c r="M18" s="569">
        <v>2</v>
      </c>
      <c r="N18" s="569"/>
      <c r="O18" s="569">
        <v>4</v>
      </c>
      <c r="P18" s="569">
        <v>2</v>
      </c>
      <c r="Q18" s="569">
        <v>2</v>
      </c>
      <c r="R18" s="569">
        <v>3</v>
      </c>
      <c r="S18" s="569">
        <v>4</v>
      </c>
      <c r="T18" s="569"/>
      <c r="U18" s="569">
        <v>8.6</v>
      </c>
      <c r="V18" s="569">
        <v>2.8</v>
      </c>
      <c r="W18" s="569">
        <v>9.3000000000000007</v>
      </c>
      <c r="X18" s="569">
        <v>2.7</v>
      </c>
      <c r="Y18" s="569">
        <v>4.3</v>
      </c>
      <c r="Z18" s="569">
        <v>4.9000000000000004</v>
      </c>
      <c r="AA18" s="569">
        <v>5.8</v>
      </c>
      <c r="AB18" s="569"/>
      <c r="AC18" s="569">
        <v>1.2</v>
      </c>
      <c r="AD18" s="569">
        <v>1.5</v>
      </c>
      <c r="AE18" s="601"/>
      <c r="AF18" s="749"/>
      <c r="AI18" s="411"/>
    </row>
    <row r="19" spans="1:35" s="412" customFormat="1" ht="16.05" customHeight="1">
      <c r="A19" s="750"/>
      <c r="B19" s="416" t="s">
        <v>2500</v>
      </c>
      <c r="C19" s="417"/>
      <c r="D19" s="569">
        <v>14</v>
      </c>
      <c r="E19" s="569">
        <v>25</v>
      </c>
      <c r="F19" s="569">
        <v>33</v>
      </c>
      <c r="G19" s="569">
        <v>61</v>
      </c>
      <c r="H19" s="569">
        <v>56</v>
      </c>
      <c r="I19" s="569">
        <v>80</v>
      </c>
      <c r="J19" s="569">
        <v>80</v>
      </c>
      <c r="K19" s="569">
        <v>86</v>
      </c>
      <c r="L19" s="569">
        <v>83</v>
      </c>
      <c r="M19" s="569">
        <v>76</v>
      </c>
      <c r="N19" s="569"/>
      <c r="O19" s="569">
        <v>75</v>
      </c>
      <c r="P19" s="569">
        <v>52</v>
      </c>
      <c r="Q19" s="569">
        <v>14</v>
      </c>
      <c r="R19" s="569">
        <v>30</v>
      </c>
      <c r="S19" s="569">
        <v>25.4</v>
      </c>
      <c r="T19" s="569"/>
      <c r="U19" s="569">
        <v>15.5</v>
      </c>
      <c r="V19" s="569">
        <v>5.8</v>
      </c>
      <c r="W19" s="569">
        <v>4.3</v>
      </c>
      <c r="X19" s="569">
        <v>1</v>
      </c>
      <c r="Y19" s="569">
        <v>3.2</v>
      </c>
      <c r="Z19" s="570">
        <v>0.7</v>
      </c>
      <c r="AA19" s="569">
        <v>4.3</v>
      </c>
      <c r="AB19" s="569"/>
      <c r="AC19" s="569">
        <v>2.5</v>
      </c>
      <c r="AD19" s="569">
        <v>0.4</v>
      </c>
      <c r="AE19" s="601"/>
      <c r="AF19" s="749"/>
    </row>
    <row r="20" spans="1:35" s="411" customFormat="1" ht="22.35" customHeight="1">
      <c r="A20" s="750" t="s">
        <v>483</v>
      </c>
      <c r="B20" s="414" t="s">
        <v>27</v>
      </c>
      <c r="C20" s="415" t="s">
        <v>42</v>
      </c>
      <c r="D20" s="568">
        <v>22</v>
      </c>
      <c r="E20" s="568">
        <v>24</v>
      </c>
      <c r="F20" s="568">
        <v>26</v>
      </c>
      <c r="G20" s="568">
        <v>26</v>
      </c>
      <c r="H20" s="568">
        <v>24</v>
      </c>
      <c r="I20" s="568">
        <v>24</v>
      </c>
      <c r="J20" s="571">
        <v>19.3</v>
      </c>
      <c r="K20" s="571">
        <v>18.899999999999999</v>
      </c>
      <c r="L20" s="571">
        <v>14.399999999999999</v>
      </c>
      <c r="M20" s="571">
        <v>17.599999999999998</v>
      </c>
      <c r="N20" s="571">
        <v>19.600000000000001</v>
      </c>
      <c r="O20" s="571">
        <v>17.100000000000001</v>
      </c>
      <c r="P20" s="571">
        <v>15.2</v>
      </c>
      <c r="Q20" s="571">
        <v>14.8</v>
      </c>
      <c r="R20" s="571">
        <v>11.3</v>
      </c>
      <c r="S20" s="571">
        <v>15.299999999999999</v>
      </c>
      <c r="T20" s="571">
        <v>18.8</v>
      </c>
      <c r="U20" s="571">
        <v>22.8</v>
      </c>
      <c r="V20" s="571">
        <v>21.9</v>
      </c>
      <c r="W20" s="571">
        <v>22.7</v>
      </c>
      <c r="X20" s="571">
        <v>23.5</v>
      </c>
      <c r="Y20" s="571">
        <v>26.8</v>
      </c>
      <c r="Z20" s="571">
        <v>28</v>
      </c>
      <c r="AA20" s="571">
        <v>35.799999999999997</v>
      </c>
      <c r="AB20" s="571">
        <v>45.076999999999998</v>
      </c>
      <c r="AC20" s="571">
        <v>7.0000000000000009</v>
      </c>
      <c r="AD20" s="571">
        <v>28.799999999999997</v>
      </c>
      <c r="AE20" s="602"/>
      <c r="AF20" s="749" t="s">
        <v>2502</v>
      </c>
    </row>
    <row r="21" spans="1:35" s="412" customFormat="1" ht="16.05" customHeight="1">
      <c r="A21" s="750"/>
      <c r="B21" s="416" t="s">
        <v>2314</v>
      </c>
      <c r="C21" s="417"/>
      <c r="D21" s="569">
        <v>8</v>
      </c>
      <c r="E21" s="569">
        <v>11</v>
      </c>
      <c r="F21" s="569">
        <v>14</v>
      </c>
      <c r="G21" s="569">
        <v>11</v>
      </c>
      <c r="H21" s="569">
        <v>14</v>
      </c>
      <c r="I21" s="569">
        <v>16</v>
      </c>
      <c r="J21" s="570">
        <v>11.8</v>
      </c>
      <c r="K21" s="570">
        <v>8.6999999999999993</v>
      </c>
      <c r="L21" s="570">
        <v>5.6</v>
      </c>
      <c r="M21" s="570">
        <v>6.3</v>
      </c>
      <c r="N21" s="570">
        <v>8.9</v>
      </c>
      <c r="O21" s="570">
        <v>5.5</v>
      </c>
      <c r="P21" s="570">
        <v>4.2</v>
      </c>
      <c r="Q21" s="570">
        <v>2.1</v>
      </c>
      <c r="R21" s="570">
        <v>2.9</v>
      </c>
      <c r="S21" s="570">
        <v>1.8</v>
      </c>
      <c r="T21" s="570">
        <v>1.5</v>
      </c>
      <c r="U21" s="570">
        <v>6.7</v>
      </c>
      <c r="V21" s="570">
        <v>5.6</v>
      </c>
      <c r="W21" s="570">
        <v>7.1</v>
      </c>
      <c r="X21" s="570">
        <v>9.1999999999999993</v>
      </c>
      <c r="Y21" s="570">
        <v>8.1999999999999993</v>
      </c>
      <c r="Z21" s="570">
        <v>11.6</v>
      </c>
      <c r="AA21" s="570">
        <v>10.9</v>
      </c>
      <c r="AB21" s="570">
        <v>11.933</v>
      </c>
      <c r="AC21" s="570">
        <v>1</v>
      </c>
      <c r="AD21" s="570">
        <v>3.9</v>
      </c>
      <c r="AE21" s="603"/>
      <c r="AF21" s="749"/>
    </row>
    <row r="22" spans="1:35" s="412" customFormat="1" ht="16.05" customHeight="1">
      <c r="A22" s="750"/>
      <c r="B22" s="416" t="s">
        <v>2495</v>
      </c>
      <c r="C22" s="417"/>
      <c r="D22" s="569"/>
      <c r="E22" s="569"/>
      <c r="F22" s="569"/>
      <c r="G22" s="569"/>
      <c r="H22" s="569"/>
      <c r="I22" s="569"/>
      <c r="J22" s="570">
        <v>0.2</v>
      </c>
      <c r="K22" s="570">
        <v>0.1</v>
      </c>
      <c r="L22" s="570"/>
      <c r="M22" s="570">
        <v>0.1</v>
      </c>
      <c r="N22" s="570">
        <v>0.2</v>
      </c>
      <c r="O22" s="570">
        <v>0.4</v>
      </c>
      <c r="P22" s="570">
        <v>0.4</v>
      </c>
      <c r="Q22" s="570">
        <v>0.3</v>
      </c>
      <c r="R22" s="570">
        <v>0.1</v>
      </c>
      <c r="S22" s="570">
        <v>0.2</v>
      </c>
      <c r="T22" s="570">
        <v>0.8</v>
      </c>
      <c r="U22" s="570">
        <v>0.3</v>
      </c>
      <c r="V22" s="570">
        <v>0.2</v>
      </c>
      <c r="W22" s="570">
        <v>0.7</v>
      </c>
      <c r="X22" s="570">
        <v>0.8</v>
      </c>
      <c r="Y22" s="570">
        <v>0.9</v>
      </c>
      <c r="Z22" s="570">
        <v>0.5</v>
      </c>
      <c r="AA22" s="570">
        <v>0.5</v>
      </c>
      <c r="AB22" s="570">
        <v>0.92300000000000004</v>
      </c>
      <c r="AC22" s="570">
        <v>0.2</v>
      </c>
      <c r="AD22" s="570">
        <v>0.6</v>
      </c>
      <c r="AE22" s="603"/>
      <c r="AF22" s="749"/>
    </row>
    <row r="23" spans="1:35" s="412" customFormat="1" ht="16.05" customHeight="1">
      <c r="A23" s="750"/>
      <c r="B23" s="416" t="s">
        <v>2496</v>
      </c>
      <c r="C23" s="417"/>
      <c r="D23" s="569"/>
      <c r="E23" s="569"/>
      <c r="F23" s="569">
        <v>1</v>
      </c>
      <c r="G23" s="569"/>
      <c r="H23" s="569"/>
      <c r="I23" s="569"/>
      <c r="J23" s="570">
        <v>0.1</v>
      </c>
      <c r="K23" s="570">
        <v>0.1</v>
      </c>
      <c r="L23" s="570">
        <v>0.6</v>
      </c>
      <c r="M23" s="570">
        <v>0.4</v>
      </c>
      <c r="N23" s="570">
        <v>0.3</v>
      </c>
      <c r="O23" s="570">
        <v>0.9</v>
      </c>
      <c r="P23" s="570">
        <v>0.5</v>
      </c>
      <c r="Q23" s="570">
        <v>0.4</v>
      </c>
      <c r="R23" s="570">
        <v>0.3</v>
      </c>
      <c r="S23" s="570">
        <v>0.2</v>
      </c>
      <c r="T23" s="570">
        <v>0.6</v>
      </c>
      <c r="U23" s="570">
        <v>0.5</v>
      </c>
      <c r="V23" s="570">
        <v>0.4</v>
      </c>
      <c r="W23" s="570">
        <v>1.1000000000000001</v>
      </c>
      <c r="X23" s="570">
        <v>1.2</v>
      </c>
      <c r="Y23" s="570">
        <v>1.6</v>
      </c>
      <c r="Z23" s="570">
        <v>0.7</v>
      </c>
      <c r="AA23" s="570">
        <v>0.9</v>
      </c>
      <c r="AB23" s="570">
        <v>1.845</v>
      </c>
      <c r="AC23" s="570">
        <v>0.2</v>
      </c>
      <c r="AD23" s="570">
        <v>0.6</v>
      </c>
      <c r="AE23" s="603"/>
      <c r="AF23" s="749"/>
    </row>
    <row r="24" spans="1:35" s="412" customFormat="1" ht="16.05" customHeight="1">
      <c r="A24" s="750"/>
      <c r="B24" s="416" t="s">
        <v>2497</v>
      </c>
      <c r="C24" s="417"/>
      <c r="D24" s="569">
        <v>14</v>
      </c>
      <c r="E24" s="569">
        <v>11</v>
      </c>
      <c r="F24" s="569">
        <v>11</v>
      </c>
      <c r="G24" s="569">
        <v>13</v>
      </c>
      <c r="H24" s="569">
        <v>9</v>
      </c>
      <c r="I24" s="569">
        <v>7</v>
      </c>
      <c r="J24" s="570">
        <v>6.9</v>
      </c>
      <c r="K24" s="570">
        <v>9.5</v>
      </c>
      <c r="L24" s="570">
        <v>8</v>
      </c>
      <c r="M24" s="570">
        <v>10.6</v>
      </c>
      <c r="N24" s="570">
        <v>9.6</v>
      </c>
      <c r="O24" s="570">
        <v>9.5</v>
      </c>
      <c r="P24" s="570">
        <v>9.1</v>
      </c>
      <c r="Q24" s="570">
        <v>11</v>
      </c>
      <c r="R24" s="570">
        <v>7.5</v>
      </c>
      <c r="S24" s="570">
        <v>12.5</v>
      </c>
      <c r="T24" s="570">
        <v>14.6</v>
      </c>
      <c r="U24" s="570">
        <v>14.5</v>
      </c>
      <c r="V24" s="570">
        <v>14.2</v>
      </c>
      <c r="W24" s="570">
        <v>13</v>
      </c>
      <c r="X24" s="570">
        <v>11.7</v>
      </c>
      <c r="Y24" s="570">
        <v>15.3</v>
      </c>
      <c r="Z24" s="570">
        <v>14.7</v>
      </c>
      <c r="AA24" s="570">
        <v>23.2</v>
      </c>
      <c r="AB24" s="570">
        <v>29.638000000000002</v>
      </c>
      <c r="AC24" s="570">
        <v>5.4</v>
      </c>
      <c r="AD24" s="570">
        <v>23.3</v>
      </c>
      <c r="AE24" s="603"/>
      <c r="AF24" s="749"/>
    </row>
    <row r="25" spans="1:35" s="412" customFormat="1" ht="16.05" customHeight="1">
      <c r="A25" s="750"/>
      <c r="B25" s="416" t="s">
        <v>2498</v>
      </c>
      <c r="C25" s="417"/>
      <c r="D25" s="569"/>
      <c r="E25" s="569"/>
      <c r="F25" s="569"/>
      <c r="G25" s="569"/>
      <c r="H25" s="569"/>
      <c r="I25" s="569"/>
      <c r="J25" s="570"/>
      <c r="K25" s="570"/>
      <c r="L25" s="570"/>
      <c r="M25" s="570"/>
      <c r="N25" s="570"/>
      <c r="O25" s="570"/>
      <c r="P25" s="570"/>
      <c r="Q25" s="570"/>
      <c r="R25" s="570"/>
      <c r="S25" s="570"/>
      <c r="T25" s="570"/>
      <c r="U25" s="570">
        <v>0.8</v>
      </c>
      <c r="V25" s="570">
        <v>0.8</v>
      </c>
      <c r="W25" s="570">
        <v>0.8</v>
      </c>
      <c r="X25" s="570">
        <v>0.6</v>
      </c>
      <c r="Y25" s="570">
        <v>0.8</v>
      </c>
      <c r="Z25" s="570">
        <v>0.5</v>
      </c>
      <c r="AA25" s="570">
        <v>0.3</v>
      </c>
      <c r="AB25" s="570">
        <v>0.73799999999999999</v>
      </c>
      <c r="AC25" s="570">
        <v>0.2</v>
      </c>
      <c r="AD25" s="570">
        <v>0.4</v>
      </c>
      <c r="AE25" s="603"/>
      <c r="AF25" s="749"/>
    </row>
    <row r="26" spans="1:35" s="412" customFormat="1" ht="16.05" customHeight="1">
      <c r="A26" s="750"/>
      <c r="B26" s="416" t="s">
        <v>2499</v>
      </c>
      <c r="C26" s="417"/>
      <c r="D26" s="569"/>
      <c r="E26" s="569"/>
      <c r="F26" s="569"/>
      <c r="G26" s="569"/>
      <c r="H26" s="569"/>
      <c r="I26" s="569"/>
      <c r="J26" s="570"/>
      <c r="K26" s="570"/>
      <c r="L26" s="570"/>
      <c r="M26" s="570"/>
      <c r="N26" s="570"/>
      <c r="O26" s="570"/>
      <c r="P26" s="570"/>
      <c r="Q26" s="570"/>
      <c r="R26" s="570"/>
      <c r="S26" s="570"/>
      <c r="T26" s="570"/>
      <c r="U26" s="570"/>
      <c r="V26" s="570"/>
      <c r="W26" s="570"/>
      <c r="X26" s="570"/>
      <c r="Y26" s="570"/>
      <c r="Z26" s="570"/>
      <c r="AA26" s="570"/>
      <c r="AB26" s="570"/>
      <c r="AC26" s="570"/>
      <c r="AD26" s="570"/>
      <c r="AE26" s="603"/>
      <c r="AF26" s="749"/>
    </row>
    <row r="27" spans="1:35" s="412" customFormat="1" ht="16.05" customHeight="1">
      <c r="A27" s="750"/>
      <c r="B27" s="416" t="s">
        <v>2500</v>
      </c>
      <c r="C27" s="417"/>
      <c r="D27" s="569"/>
      <c r="E27" s="569">
        <v>2</v>
      </c>
      <c r="F27" s="569"/>
      <c r="G27" s="569">
        <v>2</v>
      </c>
      <c r="H27" s="569">
        <v>1</v>
      </c>
      <c r="I27" s="569">
        <v>1</v>
      </c>
      <c r="J27" s="570">
        <v>0.3</v>
      </c>
      <c r="K27" s="570">
        <v>0.5</v>
      </c>
      <c r="L27" s="570">
        <v>0.2</v>
      </c>
      <c r="M27" s="570">
        <v>0.2</v>
      </c>
      <c r="N27" s="570">
        <v>0.6</v>
      </c>
      <c r="O27" s="570">
        <v>0.8</v>
      </c>
      <c r="P27" s="570">
        <v>1</v>
      </c>
      <c r="Q27" s="570">
        <v>1</v>
      </c>
      <c r="R27" s="570">
        <v>0.5</v>
      </c>
      <c r="S27" s="570">
        <v>0.6</v>
      </c>
      <c r="T27" s="570">
        <v>1.3</v>
      </c>
      <c r="U27" s="570"/>
      <c r="V27" s="570">
        <v>0.7</v>
      </c>
      <c r="W27" s="570"/>
      <c r="X27" s="570"/>
      <c r="Y27" s="570"/>
      <c r="Z27" s="570"/>
      <c r="AA27" s="570"/>
      <c r="AB27" s="570"/>
      <c r="AC27" s="570"/>
      <c r="AD27" s="570"/>
      <c r="AE27" s="603"/>
      <c r="AF27" s="749"/>
    </row>
    <row r="28" spans="1:35" s="411" customFormat="1" ht="22.35" customHeight="1">
      <c r="A28" s="750" t="s">
        <v>89</v>
      </c>
      <c r="B28" s="414" t="s">
        <v>27</v>
      </c>
      <c r="C28" s="415" t="s">
        <v>42</v>
      </c>
      <c r="D28" s="568">
        <v>35</v>
      </c>
      <c r="E28" s="568"/>
      <c r="F28" s="568"/>
      <c r="G28" s="568">
        <v>52</v>
      </c>
      <c r="H28" s="568">
        <v>79</v>
      </c>
      <c r="I28" s="568">
        <v>102</v>
      </c>
      <c r="J28" s="568">
        <v>55</v>
      </c>
      <c r="K28" s="568">
        <v>28</v>
      </c>
      <c r="L28" s="568">
        <v>35</v>
      </c>
      <c r="M28" s="568">
        <v>37</v>
      </c>
      <c r="N28" s="568">
        <v>61</v>
      </c>
      <c r="O28" s="568">
        <v>55</v>
      </c>
      <c r="P28" s="568">
        <v>47</v>
      </c>
      <c r="Q28" s="568">
        <v>50</v>
      </c>
      <c r="R28" s="568">
        <v>53</v>
      </c>
      <c r="S28" s="568">
        <v>81</v>
      </c>
      <c r="T28" s="568">
        <v>186</v>
      </c>
      <c r="U28" s="568">
        <v>167.39999999999998</v>
      </c>
      <c r="V28" s="568">
        <v>190.79999999999998</v>
      </c>
      <c r="W28" s="568"/>
      <c r="X28" s="568">
        <v>353.6</v>
      </c>
      <c r="Y28" s="568">
        <v>351.10000000000008</v>
      </c>
      <c r="Z28" s="568">
        <v>430.30000000000007</v>
      </c>
      <c r="AA28" s="568">
        <v>392</v>
      </c>
      <c r="AB28" s="568">
        <v>479</v>
      </c>
      <c r="AC28" s="568">
        <v>202.29999999999995</v>
      </c>
      <c r="AD28" s="568">
        <v>381.79999999999995</v>
      </c>
      <c r="AE28" s="600"/>
      <c r="AF28" s="749" t="s">
        <v>2505</v>
      </c>
    </row>
    <row r="29" spans="1:35" s="412" customFormat="1" ht="16.05" customHeight="1">
      <c r="A29" s="750"/>
      <c r="B29" s="416" t="s">
        <v>2314</v>
      </c>
      <c r="C29" s="417"/>
      <c r="D29" s="569">
        <v>20</v>
      </c>
      <c r="E29" s="569"/>
      <c r="F29" s="569"/>
      <c r="G29" s="569">
        <v>22</v>
      </c>
      <c r="H29" s="569">
        <v>73</v>
      </c>
      <c r="I29" s="569">
        <v>96</v>
      </c>
      <c r="J29" s="569">
        <v>38</v>
      </c>
      <c r="K29" s="569">
        <v>9</v>
      </c>
      <c r="L29" s="569">
        <v>20</v>
      </c>
      <c r="M29" s="569">
        <v>15</v>
      </c>
      <c r="N29" s="569">
        <v>36</v>
      </c>
      <c r="O29" s="569">
        <v>33</v>
      </c>
      <c r="P29" s="569">
        <v>28</v>
      </c>
      <c r="Q29" s="569">
        <v>28</v>
      </c>
      <c r="R29" s="569">
        <v>31</v>
      </c>
      <c r="S29" s="569">
        <v>20</v>
      </c>
      <c r="T29" s="569">
        <v>44</v>
      </c>
      <c r="U29" s="569">
        <v>66</v>
      </c>
      <c r="V29" s="569">
        <v>72</v>
      </c>
      <c r="W29" s="569"/>
      <c r="X29" s="569">
        <v>189.9</v>
      </c>
      <c r="Y29" s="569">
        <v>221</v>
      </c>
      <c r="Z29" s="569">
        <v>271.3</v>
      </c>
      <c r="AA29" s="569">
        <v>235.9</v>
      </c>
      <c r="AB29" s="569">
        <v>289.8</v>
      </c>
      <c r="AC29" s="569">
        <v>128.4</v>
      </c>
      <c r="AD29" s="569">
        <v>248.7</v>
      </c>
      <c r="AE29" s="601"/>
      <c r="AF29" s="749"/>
      <c r="AI29" s="411"/>
    </row>
    <row r="30" spans="1:35" s="412" customFormat="1" ht="16.05" customHeight="1">
      <c r="A30" s="750"/>
      <c r="B30" s="416" t="s">
        <v>2495</v>
      </c>
      <c r="C30" s="417"/>
      <c r="D30" s="569"/>
      <c r="E30" s="569"/>
      <c r="F30" s="569"/>
      <c r="G30" s="569">
        <v>1</v>
      </c>
      <c r="H30" s="569">
        <v>1</v>
      </c>
      <c r="I30" s="569"/>
      <c r="J30" s="569">
        <v>3</v>
      </c>
      <c r="K30" s="569">
        <v>4</v>
      </c>
      <c r="L30" s="569">
        <v>3</v>
      </c>
      <c r="M30" s="569">
        <v>5</v>
      </c>
      <c r="N30" s="569">
        <v>4</v>
      </c>
      <c r="O30" s="569">
        <v>3</v>
      </c>
      <c r="P30" s="569">
        <v>3</v>
      </c>
      <c r="Q30" s="569">
        <v>4</v>
      </c>
      <c r="R30" s="569">
        <v>3</v>
      </c>
      <c r="S30" s="569">
        <v>7</v>
      </c>
      <c r="T30" s="569">
        <v>21</v>
      </c>
      <c r="U30" s="569">
        <v>18</v>
      </c>
      <c r="V30" s="569">
        <v>20.399999999999999</v>
      </c>
      <c r="W30" s="569"/>
      <c r="X30" s="569">
        <v>18.7</v>
      </c>
      <c r="Y30" s="569">
        <v>9.3000000000000007</v>
      </c>
      <c r="Z30" s="569">
        <v>18.600000000000001</v>
      </c>
      <c r="AA30" s="569">
        <v>18.600000000000001</v>
      </c>
      <c r="AB30" s="569">
        <v>22.4</v>
      </c>
      <c r="AC30" s="569">
        <v>8</v>
      </c>
      <c r="AD30" s="569">
        <v>15</v>
      </c>
      <c r="AE30" s="601"/>
      <c r="AF30" s="749"/>
      <c r="AI30" s="411"/>
    </row>
    <row r="31" spans="1:35" s="412" customFormat="1" ht="16.05" customHeight="1">
      <c r="A31" s="750"/>
      <c r="B31" s="416" t="s">
        <v>2496</v>
      </c>
      <c r="C31" s="417"/>
      <c r="D31" s="569"/>
      <c r="E31" s="569"/>
      <c r="F31" s="569"/>
      <c r="G31" s="569">
        <v>1</v>
      </c>
      <c r="H31" s="569">
        <v>1</v>
      </c>
      <c r="I31" s="569"/>
      <c r="J31" s="569">
        <v>3</v>
      </c>
      <c r="K31" s="569">
        <v>4</v>
      </c>
      <c r="L31" s="569">
        <v>3</v>
      </c>
      <c r="M31" s="569">
        <v>4</v>
      </c>
      <c r="N31" s="569">
        <v>6</v>
      </c>
      <c r="O31" s="569">
        <v>6</v>
      </c>
      <c r="P31" s="569">
        <v>5</v>
      </c>
      <c r="Q31" s="569">
        <v>5</v>
      </c>
      <c r="R31" s="569">
        <v>6</v>
      </c>
      <c r="S31" s="569">
        <v>4</v>
      </c>
      <c r="T31" s="569">
        <v>14</v>
      </c>
      <c r="U31" s="569">
        <v>21.6</v>
      </c>
      <c r="V31" s="569">
        <v>13.6</v>
      </c>
      <c r="W31" s="569"/>
      <c r="X31" s="569">
        <v>23.3</v>
      </c>
      <c r="Y31" s="569">
        <v>19.3</v>
      </c>
      <c r="Z31" s="569">
        <v>22.3</v>
      </c>
      <c r="AA31" s="569">
        <v>25.7</v>
      </c>
      <c r="AB31" s="569">
        <v>35.299999999999997</v>
      </c>
      <c r="AC31" s="569">
        <v>10.199999999999999</v>
      </c>
      <c r="AD31" s="569">
        <v>18.2</v>
      </c>
      <c r="AE31" s="601"/>
      <c r="AF31" s="749"/>
      <c r="AI31" s="411"/>
    </row>
    <row r="32" spans="1:35" s="412" customFormat="1" ht="16.05" customHeight="1">
      <c r="A32" s="750"/>
      <c r="B32" s="416" t="s">
        <v>2497</v>
      </c>
      <c r="C32" s="417"/>
      <c r="D32" s="569">
        <v>15</v>
      </c>
      <c r="E32" s="569"/>
      <c r="F32" s="569"/>
      <c r="G32" s="569">
        <v>8</v>
      </c>
      <c r="H32" s="569">
        <v>4</v>
      </c>
      <c r="I32" s="569">
        <v>6</v>
      </c>
      <c r="J32" s="569">
        <v>11</v>
      </c>
      <c r="K32" s="569">
        <v>11</v>
      </c>
      <c r="L32" s="569">
        <v>9</v>
      </c>
      <c r="M32" s="569">
        <v>13</v>
      </c>
      <c r="N32" s="569">
        <v>15</v>
      </c>
      <c r="O32" s="569">
        <v>13</v>
      </c>
      <c r="P32" s="569">
        <v>11</v>
      </c>
      <c r="Q32" s="569">
        <v>13</v>
      </c>
      <c r="R32" s="569">
        <v>13</v>
      </c>
      <c r="S32" s="569">
        <v>35</v>
      </c>
      <c r="T32" s="569">
        <v>68</v>
      </c>
      <c r="U32" s="569">
        <v>50.8</v>
      </c>
      <c r="V32" s="569">
        <v>49.1</v>
      </c>
      <c r="W32" s="569"/>
      <c r="X32" s="569">
        <v>94.9</v>
      </c>
      <c r="Y32" s="569">
        <v>72.099999999999994</v>
      </c>
      <c r="Z32" s="569">
        <v>80</v>
      </c>
      <c r="AA32" s="569">
        <v>78</v>
      </c>
      <c r="AB32" s="569">
        <v>95</v>
      </c>
      <c r="AC32" s="569">
        <v>41.3</v>
      </c>
      <c r="AD32" s="569">
        <v>75.900000000000006</v>
      </c>
      <c r="AE32" s="601"/>
      <c r="AF32" s="749"/>
      <c r="AI32" s="411"/>
    </row>
    <row r="33" spans="1:35" s="412" customFormat="1" ht="16.05" customHeight="1">
      <c r="A33" s="750"/>
      <c r="B33" s="416" t="s">
        <v>2498</v>
      </c>
      <c r="C33" s="417"/>
      <c r="D33" s="569"/>
      <c r="E33" s="569"/>
      <c r="F33" s="569"/>
      <c r="G33" s="569"/>
      <c r="H33" s="569"/>
      <c r="I33" s="569"/>
      <c r="J33" s="569"/>
      <c r="K33" s="569"/>
      <c r="L33" s="569"/>
      <c r="M33" s="569"/>
      <c r="N33" s="569"/>
      <c r="O33" s="569"/>
      <c r="P33" s="569"/>
      <c r="Q33" s="569"/>
      <c r="R33" s="569"/>
      <c r="S33" s="569">
        <v>2</v>
      </c>
      <c r="T33" s="569">
        <v>6</v>
      </c>
      <c r="U33" s="569">
        <v>11</v>
      </c>
      <c r="V33" s="569">
        <v>3.2</v>
      </c>
      <c r="W33" s="569"/>
      <c r="X33" s="569">
        <v>7.6</v>
      </c>
      <c r="Y33" s="569">
        <v>13.6</v>
      </c>
      <c r="Z33" s="569">
        <v>7.6</v>
      </c>
      <c r="AA33" s="569">
        <v>7.8</v>
      </c>
      <c r="AB33" s="569">
        <v>9.3000000000000007</v>
      </c>
      <c r="AC33" s="569">
        <v>5.2</v>
      </c>
      <c r="AD33" s="569">
        <v>9.3000000000000007</v>
      </c>
      <c r="AE33" s="601"/>
      <c r="AF33" s="749"/>
      <c r="AI33" s="411"/>
    </row>
    <row r="34" spans="1:35" s="412" customFormat="1" ht="16.05" customHeight="1">
      <c r="A34" s="750"/>
      <c r="B34" s="416" t="s">
        <v>2499</v>
      </c>
      <c r="C34" s="417"/>
      <c r="D34" s="569"/>
      <c r="E34" s="569"/>
      <c r="F34" s="569"/>
      <c r="G34" s="569"/>
      <c r="H34" s="569"/>
      <c r="I34" s="569"/>
      <c r="J34" s="569"/>
      <c r="K34" s="569"/>
      <c r="L34" s="569"/>
      <c r="M34" s="569"/>
      <c r="N34" s="569"/>
      <c r="O34" s="569"/>
      <c r="P34" s="569"/>
      <c r="Q34" s="569"/>
      <c r="R34" s="569"/>
      <c r="S34" s="569">
        <v>3</v>
      </c>
      <c r="T34" s="569">
        <v>6</v>
      </c>
      <c r="U34" s="569"/>
      <c r="V34" s="569">
        <v>5</v>
      </c>
      <c r="W34" s="569"/>
      <c r="X34" s="569">
        <v>19.2</v>
      </c>
      <c r="Y34" s="569">
        <v>15.8</v>
      </c>
      <c r="Z34" s="569">
        <v>30.5</v>
      </c>
      <c r="AA34" s="569">
        <v>26</v>
      </c>
      <c r="AB34" s="569">
        <v>27.2</v>
      </c>
      <c r="AC34" s="569">
        <v>9.1999999999999993</v>
      </c>
      <c r="AD34" s="569">
        <v>14.7</v>
      </c>
      <c r="AE34" s="601"/>
      <c r="AF34" s="749"/>
      <c r="AI34" s="411"/>
    </row>
    <row r="35" spans="1:35" s="412" customFormat="1" ht="16.05" customHeight="1">
      <c r="A35" s="750"/>
      <c r="B35" s="416" t="s">
        <v>2500</v>
      </c>
      <c r="C35" s="417"/>
      <c r="D35" s="569"/>
      <c r="E35" s="569"/>
      <c r="F35" s="569"/>
      <c r="G35" s="569">
        <v>20</v>
      </c>
      <c r="H35" s="569"/>
      <c r="I35" s="569"/>
      <c r="J35" s="569"/>
      <c r="K35" s="569"/>
      <c r="L35" s="569"/>
      <c r="M35" s="569"/>
      <c r="N35" s="569"/>
      <c r="O35" s="569"/>
      <c r="P35" s="569"/>
      <c r="Q35" s="569"/>
      <c r="R35" s="569"/>
      <c r="S35" s="569">
        <v>10</v>
      </c>
      <c r="T35" s="569">
        <v>27</v>
      </c>
      <c r="U35" s="569"/>
      <c r="V35" s="569">
        <v>27.5</v>
      </c>
      <c r="W35" s="569"/>
      <c r="X35" s="569"/>
      <c r="Y35" s="569"/>
      <c r="Z35" s="611" t="s">
        <v>25</v>
      </c>
      <c r="AA35" s="611" t="s">
        <v>25</v>
      </c>
      <c r="AB35" s="611" t="s">
        <v>25</v>
      </c>
      <c r="AC35" s="611" t="s">
        <v>25</v>
      </c>
      <c r="AD35" s="611" t="s">
        <v>25</v>
      </c>
      <c r="AE35" s="601"/>
      <c r="AF35" s="749"/>
    </row>
    <row r="36" spans="1:35" s="411" customFormat="1" ht="22.35" customHeight="1">
      <c r="A36" s="750" t="s">
        <v>482</v>
      </c>
      <c r="B36" s="414" t="s">
        <v>27</v>
      </c>
      <c r="C36" s="415" t="s">
        <v>41</v>
      </c>
      <c r="D36" s="568">
        <v>300</v>
      </c>
      <c r="E36" s="568">
        <v>312</v>
      </c>
      <c r="F36" s="568">
        <v>265</v>
      </c>
      <c r="G36" s="568">
        <v>283</v>
      </c>
      <c r="H36" s="568">
        <v>288</v>
      </c>
      <c r="I36" s="568">
        <v>280</v>
      </c>
      <c r="J36" s="568">
        <v>256</v>
      </c>
      <c r="K36" s="568">
        <v>228</v>
      </c>
      <c r="L36" s="568">
        <v>211</v>
      </c>
      <c r="M36" s="568">
        <v>271</v>
      </c>
      <c r="N36" s="568">
        <v>1182</v>
      </c>
      <c r="O36" s="568">
        <v>1200</v>
      </c>
      <c r="P36" s="568">
        <v>1230</v>
      </c>
      <c r="Q36" s="568">
        <v>1187</v>
      </c>
      <c r="R36" s="568">
        <v>1343</v>
      </c>
      <c r="S36" s="568">
        <v>1342</v>
      </c>
      <c r="T36" s="568">
        <v>1328</v>
      </c>
      <c r="U36" s="568">
        <v>1278.7</v>
      </c>
      <c r="V36" s="568">
        <v>1299</v>
      </c>
      <c r="W36" s="568">
        <v>1324.5</v>
      </c>
      <c r="X36" s="568">
        <v>1255.9000000000001</v>
      </c>
      <c r="Y36" s="568">
        <v>1278.8000000000002</v>
      </c>
      <c r="Z36" s="568">
        <v>1343</v>
      </c>
      <c r="AA36" s="568">
        <v>1277.3999999999999</v>
      </c>
      <c r="AB36" s="568">
        <v>1225.4999999999998</v>
      </c>
      <c r="AC36" s="568">
        <v>345.3</v>
      </c>
      <c r="AD36" s="568">
        <v>210.70000000000002</v>
      </c>
      <c r="AE36" s="568">
        <v>502.54800000000006</v>
      </c>
      <c r="AF36" s="749"/>
    </row>
    <row r="37" spans="1:35" s="412" customFormat="1" ht="16.05" customHeight="1">
      <c r="A37" s="750"/>
      <c r="B37" s="416" t="s">
        <v>2314</v>
      </c>
      <c r="C37" s="417"/>
      <c r="D37" s="569">
        <v>253</v>
      </c>
      <c r="E37" s="569">
        <v>264</v>
      </c>
      <c r="F37" s="569">
        <v>131</v>
      </c>
      <c r="G37" s="569">
        <v>201</v>
      </c>
      <c r="H37" s="569">
        <v>199</v>
      </c>
      <c r="I37" s="569">
        <v>177</v>
      </c>
      <c r="J37" s="569">
        <v>145</v>
      </c>
      <c r="K37" s="569">
        <v>173</v>
      </c>
      <c r="L37" s="569">
        <v>110</v>
      </c>
      <c r="M37" s="569">
        <v>152</v>
      </c>
      <c r="N37" s="569">
        <v>1043</v>
      </c>
      <c r="O37" s="569">
        <v>1056</v>
      </c>
      <c r="P37" s="569">
        <v>1075</v>
      </c>
      <c r="Q37" s="569">
        <v>1041</v>
      </c>
      <c r="R37" s="569">
        <v>1191</v>
      </c>
      <c r="S37" s="569">
        <v>1218</v>
      </c>
      <c r="T37" s="569">
        <v>1225</v>
      </c>
      <c r="U37" s="569">
        <v>1165.2</v>
      </c>
      <c r="V37" s="569">
        <v>1170</v>
      </c>
      <c r="W37" s="569">
        <v>1177.8</v>
      </c>
      <c r="X37" s="569">
        <v>1104.5</v>
      </c>
      <c r="Y37" s="569">
        <v>1111</v>
      </c>
      <c r="Z37" s="569">
        <v>1156.3</v>
      </c>
      <c r="AA37" s="569">
        <v>1116.3</v>
      </c>
      <c r="AB37" s="569">
        <v>1087.7</v>
      </c>
      <c r="AC37" s="569">
        <v>315.2</v>
      </c>
      <c r="AD37" s="569">
        <v>196.8</v>
      </c>
      <c r="AE37" s="569">
        <v>447.7</v>
      </c>
      <c r="AF37" s="749"/>
      <c r="AI37" s="411"/>
    </row>
    <row r="38" spans="1:35" s="412" customFormat="1" ht="16.05" customHeight="1">
      <c r="A38" s="750"/>
      <c r="B38" s="416" t="s">
        <v>2495</v>
      </c>
      <c r="C38" s="417"/>
      <c r="D38" s="569">
        <v>6</v>
      </c>
      <c r="E38" s="569">
        <v>6</v>
      </c>
      <c r="F38" s="569">
        <v>17</v>
      </c>
      <c r="G38" s="569">
        <v>5</v>
      </c>
      <c r="H38" s="569">
        <v>10</v>
      </c>
      <c r="I38" s="569">
        <v>11</v>
      </c>
      <c r="J38" s="569">
        <v>20</v>
      </c>
      <c r="K38" s="569">
        <v>10</v>
      </c>
      <c r="L38" s="569">
        <v>11</v>
      </c>
      <c r="M38" s="569">
        <v>5</v>
      </c>
      <c r="N38" s="569">
        <v>17</v>
      </c>
      <c r="O38" s="569">
        <v>19</v>
      </c>
      <c r="P38" s="569">
        <v>19</v>
      </c>
      <c r="Q38" s="569">
        <v>20</v>
      </c>
      <c r="R38" s="569">
        <v>20</v>
      </c>
      <c r="S38" s="569">
        <v>20</v>
      </c>
      <c r="T38" s="569">
        <v>19</v>
      </c>
      <c r="U38" s="569">
        <v>20.3</v>
      </c>
      <c r="V38" s="569">
        <v>21</v>
      </c>
      <c r="W38" s="569">
        <v>22.7</v>
      </c>
      <c r="X38" s="569">
        <v>23.4</v>
      </c>
      <c r="Y38" s="569">
        <v>24.2</v>
      </c>
      <c r="Z38" s="569">
        <v>25.6</v>
      </c>
      <c r="AA38" s="569">
        <v>22.8</v>
      </c>
      <c r="AB38" s="569">
        <v>21.1</v>
      </c>
      <c r="AC38" s="569">
        <v>4.2</v>
      </c>
      <c r="AD38" s="569">
        <v>2.2000000000000002</v>
      </c>
      <c r="AE38" s="569">
        <v>8.3000000000000007</v>
      </c>
      <c r="AF38" s="749"/>
      <c r="AI38" s="411"/>
    </row>
    <row r="39" spans="1:35" s="412" customFormat="1" ht="16.05" customHeight="1">
      <c r="A39" s="750"/>
      <c r="B39" s="416" t="s">
        <v>2496</v>
      </c>
      <c r="C39" s="417"/>
      <c r="D39" s="569">
        <v>4</v>
      </c>
      <c r="E39" s="569">
        <v>4</v>
      </c>
      <c r="F39" s="569">
        <v>13</v>
      </c>
      <c r="G39" s="569">
        <v>1</v>
      </c>
      <c r="H39" s="569">
        <v>6</v>
      </c>
      <c r="I39" s="569">
        <v>7</v>
      </c>
      <c r="J39" s="569">
        <v>6</v>
      </c>
      <c r="K39" s="569">
        <v>5</v>
      </c>
      <c r="L39" s="569">
        <v>2</v>
      </c>
      <c r="M39" s="569">
        <v>3</v>
      </c>
      <c r="N39" s="569">
        <v>10</v>
      </c>
      <c r="O39" s="569">
        <v>10</v>
      </c>
      <c r="P39" s="569">
        <v>12</v>
      </c>
      <c r="Q39" s="569">
        <v>12</v>
      </c>
      <c r="R39" s="569">
        <v>11</v>
      </c>
      <c r="S39" s="569">
        <v>11</v>
      </c>
      <c r="T39" s="569">
        <v>10</v>
      </c>
      <c r="U39" s="569">
        <v>11.4</v>
      </c>
      <c r="V39" s="569">
        <v>12</v>
      </c>
      <c r="W39" s="569">
        <v>13.4</v>
      </c>
      <c r="X39" s="569">
        <v>12.8</v>
      </c>
      <c r="Y39" s="569">
        <v>14.7</v>
      </c>
      <c r="Z39" s="569">
        <v>14.4</v>
      </c>
      <c r="AA39" s="569">
        <v>13</v>
      </c>
      <c r="AB39" s="569">
        <v>12.6</v>
      </c>
      <c r="AC39" s="569">
        <v>3</v>
      </c>
      <c r="AD39" s="569">
        <v>2.2999999999999998</v>
      </c>
      <c r="AE39" s="569">
        <v>5.8</v>
      </c>
      <c r="AF39" s="749"/>
      <c r="AI39" s="411"/>
    </row>
    <row r="40" spans="1:35" s="412" customFormat="1" ht="16.05" customHeight="1">
      <c r="A40" s="750"/>
      <c r="B40" s="416" t="s">
        <v>2497</v>
      </c>
      <c r="C40" s="417"/>
      <c r="D40" s="569">
        <v>33</v>
      </c>
      <c r="E40" s="569">
        <v>38</v>
      </c>
      <c r="F40" s="569">
        <v>104</v>
      </c>
      <c r="G40" s="569">
        <v>76</v>
      </c>
      <c r="H40" s="569">
        <v>73</v>
      </c>
      <c r="I40" s="569">
        <v>85</v>
      </c>
      <c r="J40" s="569">
        <v>85</v>
      </c>
      <c r="K40" s="569">
        <v>40</v>
      </c>
      <c r="L40" s="569">
        <v>88</v>
      </c>
      <c r="M40" s="569">
        <v>111</v>
      </c>
      <c r="N40" s="569">
        <v>108</v>
      </c>
      <c r="O40" s="569">
        <v>110</v>
      </c>
      <c r="P40" s="569">
        <v>119</v>
      </c>
      <c r="Q40" s="569">
        <v>108</v>
      </c>
      <c r="R40" s="569">
        <v>114</v>
      </c>
      <c r="S40" s="569">
        <v>85</v>
      </c>
      <c r="T40" s="569">
        <v>67</v>
      </c>
      <c r="U40" s="569">
        <v>74</v>
      </c>
      <c r="V40" s="569">
        <v>87</v>
      </c>
      <c r="W40" s="569">
        <v>101.1</v>
      </c>
      <c r="X40" s="569">
        <v>104.5</v>
      </c>
      <c r="Y40" s="569">
        <v>114.2</v>
      </c>
      <c r="Z40" s="569">
        <v>131.1</v>
      </c>
      <c r="AA40" s="569">
        <v>112.6</v>
      </c>
      <c r="AB40" s="569">
        <v>91.5</v>
      </c>
      <c r="AC40" s="569">
        <v>18.7</v>
      </c>
      <c r="AD40" s="569">
        <v>5.4</v>
      </c>
      <c r="AE40" s="569">
        <v>32</v>
      </c>
      <c r="AF40" s="749"/>
      <c r="AI40" s="411"/>
    </row>
    <row r="41" spans="1:35" s="412" customFormat="1" ht="16.05" customHeight="1">
      <c r="A41" s="750"/>
      <c r="B41" s="416" t="s">
        <v>2498</v>
      </c>
      <c r="C41" s="417"/>
      <c r="D41" s="569">
        <v>4</v>
      </c>
      <c r="E41" s="569"/>
      <c r="F41" s="569"/>
      <c r="G41" s="569"/>
      <c r="H41" s="569"/>
      <c r="I41" s="569"/>
      <c r="J41" s="569"/>
      <c r="K41" s="569"/>
      <c r="L41" s="569"/>
      <c r="M41" s="569"/>
      <c r="N41" s="569"/>
      <c r="O41" s="569"/>
      <c r="P41" s="569"/>
      <c r="Q41" s="569"/>
      <c r="R41" s="569"/>
      <c r="S41" s="569"/>
      <c r="T41" s="569"/>
      <c r="U41" s="569"/>
      <c r="V41" s="569"/>
      <c r="W41" s="569"/>
      <c r="X41" s="569">
        <v>0.3</v>
      </c>
      <c r="Y41" s="569">
        <v>0.3</v>
      </c>
      <c r="Z41" s="569">
        <v>0.4</v>
      </c>
      <c r="AA41" s="569">
        <v>0.4</v>
      </c>
      <c r="AB41" s="569">
        <v>0.3</v>
      </c>
      <c r="AC41" s="569">
        <v>0.1</v>
      </c>
      <c r="AD41" s="569">
        <v>0.1</v>
      </c>
      <c r="AE41" s="569">
        <v>0.14799999999999999</v>
      </c>
      <c r="AF41" s="749"/>
      <c r="AI41" s="411"/>
    </row>
    <row r="42" spans="1:35" s="412" customFormat="1" ht="16.05" customHeight="1">
      <c r="A42" s="750"/>
      <c r="B42" s="416" t="s">
        <v>2499</v>
      </c>
      <c r="C42" s="417"/>
      <c r="D42" s="569"/>
      <c r="E42" s="569"/>
      <c r="F42" s="569"/>
      <c r="G42" s="569"/>
      <c r="H42" s="569"/>
      <c r="I42" s="569"/>
      <c r="J42" s="569"/>
      <c r="K42" s="569"/>
      <c r="L42" s="569"/>
      <c r="M42" s="569"/>
      <c r="N42" s="569">
        <v>4</v>
      </c>
      <c r="O42" s="569">
        <v>5</v>
      </c>
      <c r="P42" s="569">
        <v>5</v>
      </c>
      <c r="Q42" s="569">
        <v>6</v>
      </c>
      <c r="R42" s="569">
        <v>7</v>
      </c>
      <c r="S42" s="569">
        <v>8</v>
      </c>
      <c r="T42" s="569">
        <v>7</v>
      </c>
      <c r="U42" s="569">
        <v>7.8</v>
      </c>
      <c r="V42" s="569">
        <v>9</v>
      </c>
      <c r="W42" s="569">
        <v>9.5</v>
      </c>
      <c r="X42" s="569">
        <v>10.4</v>
      </c>
      <c r="Y42" s="569">
        <v>14.4</v>
      </c>
      <c r="Z42" s="569">
        <v>15.2</v>
      </c>
      <c r="AA42" s="569">
        <v>12.3</v>
      </c>
      <c r="AB42" s="569">
        <v>12.3</v>
      </c>
      <c r="AC42" s="569">
        <v>4.0999999999999996</v>
      </c>
      <c r="AD42" s="569">
        <v>3.9</v>
      </c>
      <c r="AE42" s="569">
        <v>8.6</v>
      </c>
      <c r="AF42" s="749"/>
      <c r="AI42" s="411"/>
    </row>
    <row r="43" spans="1:35" s="412" customFormat="1" ht="16.05" customHeight="1">
      <c r="A43" s="750"/>
      <c r="B43" s="416" t="s">
        <v>2500</v>
      </c>
      <c r="C43" s="417"/>
      <c r="D43" s="569"/>
      <c r="E43" s="569"/>
      <c r="F43" s="569"/>
      <c r="G43" s="569"/>
      <c r="H43" s="569"/>
      <c r="I43" s="569"/>
      <c r="J43" s="569"/>
      <c r="K43" s="569"/>
      <c r="L43" s="569"/>
      <c r="M43" s="569"/>
      <c r="N43" s="569"/>
      <c r="O43" s="569"/>
      <c r="P43" s="569"/>
      <c r="Q43" s="569"/>
      <c r="R43" s="569"/>
      <c r="S43" s="569"/>
      <c r="T43" s="569"/>
      <c r="U43" s="569"/>
      <c r="V43" s="569"/>
      <c r="W43" s="569"/>
      <c r="X43" s="569"/>
      <c r="Y43" s="569"/>
      <c r="Z43" s="569"/>
      <c r="AA43" s="569"/>
      <c r="AB43" s="569"/>
      <c r="AC43" s="569"/>
      <c r="AD43" s="569"/>
      <c r="AE43" s="601"/>
      <c r="AF43" s="749"/>
    </row>
    <row r="44" spans="1:35" s="411" customFormat="1" ht="22.35" customHeight="1">
      <c r="A44" s="750" t="s">
        <v>11</v>
      </c>
      <c r="B44" s="414" t="s">
        <v>27</v>
      </c>
      <c r="C44" s="415" t="s">
        <v>41</v>
      </c>
      <c r="D44" s="568">
        <v>209</v>
      </c>
      <c r="E44" s="568">
        <v>311</v>
      </c>
      <c r="F44" s="568">
        <v>323</v>
      </c>
      <c r="G44" s="568">
        <v>290</v>
      </c>
      <c r="H44" s="568">
        <v>308</v>
      </c>
      <c r="I44" s="568">
        <v>302</v>
      </c>
      <c r="J44" s="568">
        <v>295</v>
      </c>
      <c r="K44" s="568">
        <v>287</v>
      </c>
      <c r="L44" s="568">
        <v>329</v>
      </c>
      <c r="M44" s="568">
        <v>304</v>
      </c>
      <c r="N44" s="568">
        <v>304</v>
      </c>
      <c r="O44" s="568">
        <v>357</v>
      </c>
      <c r="P44" s="568">
        <v>300</v>
      </c>
      <c r="Q44" s="568">
        <v>293</v>
      </c>
      <c r="R44" s="568">
        <v>344</v>
      </c>
      <c r="S44" s="568">
        <v>426</v>
      </c>
      <c r="T44" s="568">
        <v>398</v>
      </c>
      <c r="U44" s="568">
        <v>423</v>
      </c>
      <c r="V44" s="568">
        <v>432.79999999999995</v>
      </c>
      <c r="W44" s="568">
        <v>1078.5999999999999</v>
      </c>
      <c r="X44" s="568">
        <v>1082.3999999999999</v>
      </c>
      <c r="Y44" s="568">
        <v>1196.2</v>
      </c>
      <c r="Z44" s="568">
        <v>1137.1000000000004</v>
      </c>
      <c r="AA44" s="568">
        <v>1172.6999999999996</v>
      </c>
      <c r="AB44" s="568">
        <v>1142.3999999999999</v>
      </c>
      <c r="AC44" s="568"/>
      <c r="AD44" s="568">
        <v>278.5</v>
      </c>
      <c r="AE44" s="600"/>
      <c r="AF44" s="749"/>
    </row>
    <row r="45" spans="1:35" s="412" customFormat="1" ht="16.05" customHeight="1">
      <c r="A45" s="750"/>
      <c r="B45" s="416" t="s">
        <v>2314</v>
      </c>
      <c r="C45" s="417"/>
      <c r="D45" s="569">
        <v>202</v>
      </c>
      <c r="E45" s="569">
        <v>304</v>
      </c>
      <c r="F45" s="569">
        <v>313</v>
      </c>
      <c r="G45" s="569">
        <v>286</v>
      </c>
      <c r="H45" s="569">
        <v>302</v>
      </c>
      <c r="I45" s="569">
        <v>293</v>
      </c>
      <c r="J45" s="569">
        <v>286</v>
      </c>
      <c r="K45" s="569">
        <v>278</v>
      </c>
      <c r="L45" s="569">
        <v>303</v>
      </c>
      <c r="M45" s="569">
        <v>290</v>
      </c>
      <c r="N45" s="569">
        <v>289</v>
      </c>
      <c r="O45" s="569">
        <v>330</v>
      </c>
      <c r="P45" s="569">
        <v>271</v>
      </c>
      <c r="Q45" s="569">
        <v>259</v>
      </c>
      <c r="R45" s="569">
        <v>314</v>
      </c>
      <c r="S45" s="569">
        <v>401</v>
      </c>
      <c r="T45" s="569">
        <v>380</v>
      </c>
      <c r="U45" s="569">
        <v>404</v>
      </c>
      <c r="V45" s="569">
        <v>408.4</v>
      </c>
      <c r="W45" s="569">
        <v>1017.6</v>
      </c>
      <c r="X45" s="569">
        <v>1019.1</v>
      </c>
      <c r="Y45" s="569">
        <v>1131.5</v>
      </c>
      <c r="Z45" s="569">
        <v>1060.8</v>
      </c>
      <c r="AA45" s="569">
        <v>1104</v>
      </c>
      <c r="AB45" s="569">
        <v>1064.0999999999999</v>
      </c>
      <c r="AC45" s="569"/>
      <c r="AD45" s="569">
        <v>262.39999999999998</v>
      </c>
      <c r="AE45" s="601"/>
      <c r="AF45" s="749"/>
    </row>
    <row r="46" spans="1:35" s="412" customFormat="1" ht="16.05" customHeight="1">
      <c r="A46" s="750"/>
      <c r="B46" s="416" t="s">
        <v>2495</v>
      </c>
      <c r="C46" s="417"/>
      <c r="D46" s="569">
        <v>1</v>
      </c>
      <c r="E46" s="569">
        <v>1</v>
      </c>
      <c r="F46" s="569">
        <v>3</v>
      </c>
      <c r="G46" s="569">
        <v>1</v>
      </c>
      <c r="H46" s="569">
        <v>1</v>
      </c>
      <c r="I46" s="569">
        <v>1</v>
      </c>
      <c r="J46" s="569">
        <v>1</v>
      </c>
      <c r="K46" s="569">
        <v>1</v>
      </c>
      <c r="L46" s="569">
        <v>3</v>
      </c>
      <c r="M46" s="569">
        <v>1</v>
      </c>
      <c r="N46" s="569">
        <v>1</v>
      </c>
      <c r="O46" s="569">
        <v>3</v>
      </c>
      <c r="P46" s="569">
        <v>3</v>
      </c>
      <c r="Q46" s="569">
        <v>5</v>
      </c>
      <c r="R46" s="569">
        <v>4</v>
      </c>
      <c r="S46" s="569">
        <v>4</v>
      </c>
      <c r="T46" s="569">
        <v>3</v>
      </c>
      <c r="U46" s="569">
        <v>3</v>
      </c>
      <c r="V46" s="569">
        <v>3.4</v>
      </c>
      <c r="W46" s="569">
        <v>10.9</v>
      </c>
      <c r="X46" s="569">
        <v>10.9</v>
      </c>
      <c r="Y46" s="569">
        <v>11.6</v>
      </c>
      <c r="Z46" s="569">
        <v>10.4</v>
      </c>
      <c r="AA46" s="569">
        <v>10.6</v>
      </c>
      <c r="AB46" s="569">
        <v>11.3</v>
      </c>
      <c r="AC46" s="569"/>
      <c r="AD46" s="569">
        <v>1.8</v>
      </c>
      <c r="AE46" s="601"/>
      <c r="AF46" s="749"/>
    </row>
    <row r="47" spans="1:35" s="412" customFormat="1" ht="16.05" customHeight="1">
      <c r="A47" s="750"/>
      <c r="B47" s="416" t="s">
        <v>2496</v>
      </c>
      <c r="C47" s="417"/>
      <c r="D47" s="569">
        <v>1</v>
      </c>
      <c r="E47" s="569">
        <v>1</v>
      </c>
      <c r="F47" s="569">
        <v>2</v>
      </c>
      <c r="G47" s="569">
        <v>1</v>
      </c>
      <c r="H47" s="569">
        <v>1</v>
      </c>
      <c r="I47" s="569">
        <v>2</v>
      </c>
      <c r="J47" s="569">
        <v>2</v>
      </c>
      <c r="K47" s="569">
        <v>2</v>
      </c>
      <c r="L47" s="569">
        <v>4</v>
      </c>
      <c r="M47" s="569">
        <v>3</v>
      </c>
      <c r="N47" s="569">
        <v>3</v>
      </c>
      <c r="O47" s="569">
        <v>3</v>
      </c>
      <c r="P47" s="569">
        <v>5</v>
      </c>
      <c r="Q47" s="569">
        <v>6</v>
      </c>
      <c r="R47" s="569">
        <v>5</v>
      </c>
      <c r="S47" s="569">
        <v>4</v>
      </c>
      <c r="T47" s="569">
        <v>2</v>
      </c>
      <c r="U47" s="569">
        <v>3</v>
      </c>
      <c r="V47" s="569">
        <v>4</v>
      </c>
      <c r="W47" s="569">
        <v>21</v>
      </c>
      <c r="X47" s="569">
        <v>20</v>
      </c>
      <c r="Y47" s="569">
        <v>17.399999999999999</v>
      </c>
      <c r="Z47" s="569">
        <v>23.9</v>
      </c>
      <c r="AA47" s="569">
        <v>16.100000000000001</v>
      </c>
      <c r="AB47" s="569">
        <v>24.3</v>
      </c>
      <c r="AC47" s="569"/>
      <c r="AD47" s="569">
        <v>7.6</v>
      </c>
      <c r="AE47" s="601"/>
      <c r="AF47" s="749"/>
    </row>
    <row r="48" spans="1:35" s="412" customFormat="1" ht="16.05" customHeight="1">
      <c r="A48" s="750"/>
      <c r="B48" s="416" t="s">
        <v>2497</v>
      </c>
      <c r="C48" s="417"/>
      <c r="D48" s="569">
        <v>5</v>
      </c>
      <c r="E48" s="569">
        <v>5</v>
      </c>
      <c r="F48" s="569">
        <v>5</v>
      </c>
      <c r="G48" s="569">
        <v>2</v>
      </c>
      <c r="H48" s="569">
        <v>4</v>
      </c>
      <c r="I48" s="569">
        <v>6</v>
      </c>
      <c r="J48" s="569">
        <v>6</v>
      </c>
      <c r="K48" s="569">
        <v>6</v>
      </c>
      <c r="L48" s="569">
        <v>13</v>
      </c>
      <c r="M48" s="569">
        <v>8</v>
      </c>
      <c r="N48" s="569">
        <v>8</v>
      </c>
      <c r="O48" s="569">
        <v>20</v>
      </c>
      <c r="P48" s="569">
        <v>20</v>
      </c>
      <c r="Q48" s="569">
        <v>23</v>
      </c>
      <c r="R48" s="569">
        <v>20</v>
      </c>
      <c r="S48" s="569">
        <v>17</v>
      </c>
      <c r="T48" s="569">
        <v>13</v>
      </c>
      <c r="U48" s="569">
        <v>13</v>
      </c>
      <c r="V48" s="569">
        <v>17</v>
      </c>
      <c r="W48" s="569">
        <v>23.5</v>
      </c>
      <c r="X48" s="569">
        <v>27.7</v>
      </c>
      <c r="Y48" s="569">
        <v>30.8</v>
      </c>
      <c r="Z48" s="569">
        <v>35.4</v>
      </c>
      <c r="AA48" s="569">
        <v>35</v>
      </c>
      <c r="AB48" s="569">
        <v>35.6</v>
      </c>
      <c r="AC48" s="569"/>
      <c r="AD48" s="569">
        <v>3.5</v>
      </c>
      <c r="AE48" s="601"/>
      <c r="AF48" s="749"/>
    </row>
    <row r="49" spans="1:32" s="412" customFormat="1" ht="16.05" customHeight="1">
      <c r="A49" s="750"/>
      <c r="B49" s="416" t="s">
        <v>2498</v>
      </c>
      <c r="C49" s="417"/>
      <c r="D49" s="569"/>
      <c r="E49" s="569"/>
      <c r="F49" s="569"/>
      <c r="G49" s="569"/>
      <c r="H49" s="569"/>
      <c r="I49" s="569"/>
      <c r="J49" s="569"/>
      <c r="K49" s="569"/>
      <c r="L49" s="569"/>
      <c r="M49" s="569"/>
      <c r="N49" s="569"/>
      <c r="O49" s="569"/>
      <c r="P49" s="569"/>
      <c r="Q49" s="569"/>
      <c r="R49" s="569"/>
      <c r="S49" s="569"/>
      <c r="T49" s="569"/>
      <c r="U49" s="569"/>
      <c r="V49" s="569"/>
      <c r="W49" s="570">
        <v>0.5</v>
      </c>
      <c r="X49" s="570">
        <v>0.6</v>
      </c>
      <c r="Y49" s="570">
        <v>0.3</v>
      </c>
      <c r="Z49" s="570">
        <v>0.9</v>
      </c>
      <c r="AA49" s="570">
        <v>0.3</v>
      </c>
      <c r="AB49" s="570">
        <v>0.4</v>
      </c>
      <c r="AC49" s="570"/>
      <c r="AD49" s="570">
        <v>0.2</v>
      </c>
      <c r="AE49" s="603"/>
      <c r="AF49" s="749"/>
    </row>
    <row r="50" spans="1:32" s="412" customFormat="1" ht="16.05" customHeight="1">
      <c r="A50" s="750"/>
      <c r="B50" s="416" t="s">
        <v>2499</v>
      </c>
      <c r="C50" s="417"/>
      <c r="D50" s="569"/>
      <c r="E50" s="569"/>
      <c r="F50" s="569"/>
      <c r="G50" s="569"/>
      <c r="H50" s="569"/>
      <c r="I50" s="569"/>
      <c r="J50" s="569"/>
      <c r="K50" s="569"/>
      <c r="L50" s="569"/>
      <c r="M50" s="569"/>
      <c r="N50" s="569"/>
      <c r="O50" s="569"/>
      <c r="P50" s="569"/>
      <c r="Q50" s="569"/>
      <c r="R50" s="569"/>
      <c r="S50" s="569"/>
      <c r="T50" s="569"/>
      <c r="U50" s="569"/>
      <c r="V50" s="569"/>
      <c r="W50" s="569">
        <v>4.5999999999999996</v>
      </c>
      <c r="X50" s="569">
        <v>3.6</v>
      </c>
      <c r="Y50" s="569">
        <v>4.4000000000000004</v>
      </c>
      <c r="Z50" s="569">
        <v>4.7</v>
      </c>
      <c r="AA50" s="569">
        <v>3.6</v>
      </c>
      <c r="AB50" s="569">
        <v>5</v>
      </c>
      <c r="AC50" s="569"/>
      <c r="AD50" s="569">
        <v>2.4</v>
      </c>
      <c r="AE50" s="601"/>
      <c r="AF50" s="749"/>
    </row>
    <row r="51" spans="1:32" s="412" customFormat="1" ht="16.05" customHeight="1">
      <c r="A51" s="750"/>
      <c r="B51" s="416" t="s">
        <v>2500</v>
      </c>
      <c r="C51" s="417"/>
      <c r="D51" s="569"/>
      <c r="E51" s="569"/>
      <c r="F51" s="569"/>
      <c r="G51" s="569"/>
      <c r="H51" s="569"/>
      <c r="I51" s="569"/>
      <c r="J51" s="569"/>
      <c r="K51" s="569"/>
      <c r="L51" s="569">
        <v>6</v>
      </c>
      <c r="M51" s="569">
        <v>2</v>
      </c>
      <c r="N51" s="569">
        <v>3</v>
      </c>
      <c r="O51" s="569">
        <v>1</v>
      </c>
      <c r="P51" s="569">
        <v>1</v>
      </c>
      <c r="Q51" s="569"/>
      <c r="R51" s="569">
        <v>1</v>
      </c>
      <c r="S51" s="569"/>
      <c r="T51" s="569"/>
      <c r="U51" s="569"/>
      <c r="V51" s="569"/>
      <c r="W51" s="570">
        <v>0.5</v>
      </c>
      <c r="X51" s="570">
        <v>0.5</v>
      </c>
      <c r="Y51" s="570">
        <v>0.2</v>
      </c>
      <c r="Z51" s="570">
        <v>1</v>
      </c>
      <c r="AA51" s="569">
        <v>3.1</v>
      </c>
      <c r="AB51" s="569">
        <v>1.7</v>
      </c>
      <c r="AC51" s="569"/>
      <c r="AD51" s="569">
        <v>0.6</v>
      </c>
      <c r="AE51" s="601"/>
      <c r="AF51" s="749"/>
    </row>
    <row r="52" spans="1:32" s="411" customFormat="1" ht="22.35" customHeight="1">
      <c r="A52" s="750" t="s">
        <v>10</v>
      </c>
      <c r="B52" s="414" t="s">
        <v>27</v>
      </c>
      <c r="C52" s="415" t="s">
        <v>42</v>
      </c>
      <c r="D52" s="568">
        <v>74</v>
      </c>
      <c r="E52" s="568">
        <v>82</v>
      </c>
      <c r="F52" s="568">
        <v>100</v>
      </c>
      <c r="G52" s="568">
        <v>119</v>
      </c>
      <c r="H52" s="568">
        <v>137</v>
      </c>
      <c r="I52" s="568">
        <v>159</v>
      </c>
      <c r="J52" s="568">
        <v>169</v>
      </c>
      <c r="K52" s="568">
        <v>62</v>
      </c>
      <c r="L52" s="568">
        <v>139</v>
      </c>
      <c r="M52" s="568">
        <v>228</v>
      </c>
      <c r="N52" s="568">
        <v>277</v>
      </c>
      <c r="O52" s="568">
        <v>312</v>
      </c>
      <c r="P52" s="568">
        <v>344</v>
      </c>
      <c r="Q52" s="568">
        <v>375</v>
      </c>
      <c r="R52" s="568">
        <v>163</v>
      </c>
      <c r="S52" s="568">
        <v>196</v>
      </c>
      <c r="T52" s="568">
        <v>225</v>
      </c>
      <c r="U52" s="568">
        <v>256</v>
      </c>
      <c r="V52" s="568">
        <v>196</v>
      </c>
      <c r="W52" s="568">
        <v>222.29999999999998</v>
      </c>
      <c r="X52" s="568">
        <v>244.39999999999998</v>
      </c>
      <c r="Y52" s="568">
        <v>293.20000000000005</v>
      </c>
      <c r="Z52" s="568">
        <v>255.45400000000001</v>
      </c>
      <c r="AA52" s="568">
        <v>291.3</v>
      </c>
      <c r="AB52" s="568">
        <v>383.69999999999993</v>
      </c>
      <c r="AC52" s="568">
        <v>68.300000000000011</v>
      </c>
      <c r="AD52" s="568">
        <v>7.7550000000000008</v>
      </c>
      <c r="AE52" s="600"/>
      <c r="AF52" s="749" t="s">
        <v>2501</v>
      </c>
    </row>
    <row r="53" spans="1:32" s="412" customFormat="1" ht="16.05" customHeight="1">
      <c r="A53" s="750"/>
      <c r="B53" s="416" t="s">
        <v>2314</v>
      </c>
      <c r="C53" s="417"/>
      <c r="D53" s="569">
        <v>8</v>
      </c>
      <c r="E53" s="569">
        <v>9</v>
      </c>
      <c r="F53" s="569">
        <v>6</v>
      </c>
      <c r="G53" s="569">
        <v>15</v>
      </c>
      <c r="H53" s="569">
        <v>20</v>
      </c>
      <c r="I53" s="569">
        <v>24</v>
      </c>
      <c r="J53" s="569">
        <v>31</v>
      </c>
      <c r="K53" s="569">
        <v>6</v>
      </c>
      <c r="L53" s="569">
        <v>22</v>
      </c>
      <c r="M53" s="569">
        <v>39</v>
      </c>
      <c r="N53" s="569">
        <v>52</v>
      </c>
      <c r="O53" s="569">
        <v>59</v>
      </c>
      <c r="P53" s="569">
        <v>64</v>
      </c>
      <c r="Q53" s="569">
        <v>84</v>
      </c>
      <c r="R53" s="569">
        <v>37</v>
      </c>
      <c r="S53" s="569">
        <v>40</v>
      </c>
      <c r="T53" s="569">
        <v>39</v>
      </c>
      <c r="U53" s="569">
        <v>45.3</v>
      </c>
      <c r="V53" s="569">
        <v>35</v>
      </c>
      <c r="W53" s="569">
        <v>36.9</v>
      </c>
      <c r="X53" s="569">
        <v>12.1</v>
      </c>
      <c r="Y53" s="569">
        <v>21.6</v>
      </c>
      <c r="Z53" s="569">
        <v>11.5</v>
      </c>
      <c r="AA53" s="569">
        <v>20.7</v>
      </c>
      <c r="AB53" s="569">
        <v>28.7</v>
      </c>
      <c r="AC53" s="569">
        <v>8</v>
      </c>
      <c r="AD53" s="569">
        <v>0.49299999999999999</v>
      </c>
      <c r="AE53" s="601"/>
      <c r="AF53" s="749"/>
    </row>
    <row r="54" spans="1:32" s="412" customFormat="1" ht="16.05" customHeight="1">
      <c r="A54" s="750"/>
      <c r="B54" s="416" t="s">
        <v>2495</v>
      </c>
      <c r="C54" s="417"/>
      <c r="D54" s="569">
        <v>5</v>
      </c>
      <c r="E54" s="569">
        <v>6</v>
      </c>
      <c r="F54" s="569">
        <v>2</v>
      </c>
      <c r="G54" s="569">
        <v>2</v>
      </c>
      <c r="H54" s="569">
        <v>7</v>
      </c>
      <c r="I54" s="569">
        <v>6</v>
      </c>
      <c r="J54" s="569">
        <v>7</v>
      </c>
      <c r="K54" s="569">
        <v>2</v>
      </c>
      <c r="L54" s="569">
        <v>4</v>
      </c>
      <c r="M54" s="569">
        <v>9</v>
      </c>
      <c r="N54" s="569">
        <v>14</v>
      </c>
      <c r="O54" s="569">
        <v>16</v>
      </c>
      <c r="P54" s="569">
        <v>14</v>
      </c>
      <c r="Q54" s="569">
        <v>11</v>
      </c>
      <c r="R54" s="569">
        <v>5</v>
      </c>
      <c r="S54" s="569">
        <v>6</v>
      </c>
      <c r="T54" s="569">
        <v>10</v>
      </c>
      <c r="U54" s="569">
        <v>10</v>
      </c>
      <c r="V54" s="569">
        <v>6</v>
      </c>
      <c r="W54" s="569">
        <v>8.6999999999999993</v>
      </c>
      <c r="X54" s="569">
        <v>5.7</v>
      </c>
      <c r="Y54" s="569">
        <v>14</v>
      </c>
      <c r="Z54" s="569">
        <v>4.3</v>
      </c>
      <c r="AA54" s="569">
        <v>10.8</v>
      </c>
      <c r="AB54" s="569">
        <v>11.2</v>
      </c>
      <c r="AC54" s="569">
        <v>4.9000000000000004</v>
      </c>
      <c r="AD54" s="569">
        <v>0.251</v>
      </c>
      <c r="AE54" s="601"/>
      <c r="AF54" s="749"/>
    </row>
    <row r="55" spans="1:32" s="412" customFormat="1" ht="16.05" customHeight="1">
      <c r="A55" s="750"/>
      <c r="B55" s="416" t="s">
        <v>2496</v>
      </c>
      <c r="C55" s="417"/>
      <c r="D55" s="569">
        <v>4</v>
      </c>
      <c r="E55" s="569">
        <v>4</v>
      </c>
      <c r="F55" s="569">
        <v>1</v>
      </c>
      <c r="G55" s="569">
        <v>1</v>
      </c>
      <c r="H55" s="569">
        <v>2</v>
      </c>
      <c r="I55" s="569">
        <v>2</v>
      </c>
      <c r="J55" s="569">
        <v>3</v>
      </c>
      <c r="K55" s="569">
        <v>1</v>
      </c>
      <c r="L55" s="569">
        <v>5</v>
      </c>
      <c r="M55" s="569">
        <v>3</v>
      </c>
      <c r="N55" s="569">
        <v>6</v>
      </c>
      <c r="O55" s="569">
        <v>7</v>
      </c>
      <c r="P55" s="569">
        <v>14</v>
      </c>
      <c r="Q55" s="569">
        <v>16</v>
      </c>
      <c r="R55" s="569">
        <v>6</v>
      </c>
      <c r="S55" s="569">
        <v>7</v>
      </c>
      <c r="T55" s="569">
        <v>23</v>
      </c>
      <c r="U55" s="569">
        <v>23.4</v>
      </c>
      <c r="V55" s="569">
        <v>12</v>
      </c>
      <c r="W55" s="569">
        <v>12.7</v>
      </c>
      <c r="X55" s="569">
        <v>7.4</v>
      </c>
      <c r="Y55" s="569">
        <v>13.5</v>
      </c>
      <c r="Z55" s="569">
        <v>5.5</v>
      </c>
      <c r="AA55" s="569">
        <v>12.2</v>
      </c>
      <c r="AB55" s="569">
        <v>17</v>
      </c>
      <c r="AC55" s="569">
        <v>5.8</v>
      </c>
      <c r="AD55" s="569">
        <v>0.224</v>
      </c>
      <c r="AE55" s="601"/>
      <c r="AF55" s="749"/>
    </row>
    <row r="56" spans="1:32" s="412" customFormat="1" ht="16.05" customHeight="1">
      <c r="A56" s="750"/>
      <c r="B56" s="416" t="s">
        <v>2497</v>
      </c>
      <c r="C56" s="417"/>
      <c r="D56" s="569">
        <v>57</v>
      </c>
      <c r="E56" s="569">
        <v>63</v>
      </c>
      <c r="F56" s="569">
        <v>64</v>
      </c>
      <c r="G56" s="569">
        <v>82</v>
      </c>
      <c r="H56" s="569">
        <v>95</v>
      </c>
      <c r="I56" s="569">
        <v>110</v>
      </c>
      <c r="J56" s="569">
        <v>119</v>
      </c>
      <c r="K56" s="569">
        <v>43</v>
      </c>
      <c r="L56" s="569">
        <v>99</v>
      </c>
      <c r="M56" s="569">
        <v>176</v>
      </c>
      <c r="N56" s="569">
        <v>203</v>
      </c>
      <c r="O56" s="569">
        <v>228</v>
      </c>
      <c r="P56" s="569">
        <v>247</v>
      </c>
      <c r="Q56" s="569">
        <v>262</v>
      </c>
      <c r="R56" s="569">
        <v>111</v>
      </c>
      <c r="S56" s="569">
        <v>143</v>
      </c>
      <c r="T56" s="569">
        <v>153</v>
      </c>
      <c r="U56" s="569">
        <v>177.3</v>
      </c>
      <c r="V56" s="569">
        <v>142</v>
      </c>
      <c r="W56" s="569">
        <v>162.1</v>
      </c>
      <c r="X56" s="569">
        <v>99.6</v>
      </c>
      <c r="Y56" s="569">
        <v>110.9</v>
      </c>
      <c r="Z56" s="569">
        <v>75.099999999999994</v>
      </c>
      <c r="AA56" s="569">
        <v>141.6</v>
      </c>
      <c r="AB56" s="569">
        <v>255</v>
      </c>
      <c r="AC56" s="569">
        <v>36.700000000000003</v>
      </c>
      <c r="AD56" s="569">
        <v>6.0060000000000002</v>
      </c>
      <c r="AE56" s="601"/>
      <c r="AF56" s="749"/>
    </row>
    <row r="57" spans="1:32" s="412" customFormat="1" ht="16.05" customHeight="1">
      <c r="A57" s="750"/>
      <c r="B57" s="416" t="s">
        <v>2498</v>
      </c>
      <c r="C57" s="417"/>
      <c r="D57" s="569"/>
      <c r="E57" s="569"/>
      <c r="F57" s="569"/>
      <c r="G57" s="569"/>
      <c r="H57" s="569"/>
      <c r="I57" s="569"/>
      <c r="J57" s="569"/>
      <c r="K57" s="569"/>
      <c r="L57" s="569"/>
      <c r="M57" s="569"/>
      <c r="N57" s="569"/>
      <c r="O57" s="569"/>
      <c r="P57" s="569"/>
      <c r="Q57" s="569"/>
      <c r="R57" s="569"/>
      <c r="S57" s="569"/>
      <c r="T57" s="569"/>
      <c r="U57" s="569"/>
      <c r="V57" s="569"/>
      <c r="W57" s="569"/>
      <c r="X57" s="570">
        <v>0.2</v>
      </c>
      <c r="Y57" s="570">
        <v>0.4</v>
      </c>
      <c r="Z57" s="570">
        <v>0.154</v>
      </c>
      <c r="AA57" s="570">
        <v>0.5</v>
      </c>
      <c r="AB57" s="570">
        <v>0.7</v>
      </c>
      <c r="AC57" s="570">
        <v>0.2</v>
      </c>
      <c r="AD57" s="570">
        <v>1.6E-2</v>
      </c>
      <c r="AE57" s="603"/>
      <c r="AF57" s="749"/>
    </row>
    <row r="58" spans="1:32" s="412" customFormat="1" ht="16.05" customHeight="1">
      <c r="A58" s="750"/>
      <c r="B58" s="416" t="s">
        <v>2499</v>
      </c>
      <c r="C58" s="417"/>
      <c r="D58" s="569"/>
      <c r="E58" s="569"/>
      <c r="F58" s="569"/>
      <c r="G58" s="569"/>
      <c r="H58" s="569"/>
      <c r="I58" s="569"/>
      <c r="J58" s="569"/>
      <c r="K58" s="569"/>
      <c r="L58" s="569"/>
      <c r="M58" s="569"/>
      <c r="N58" s="569"/>
      <c r="O58" s="569"/>
      <c r="P58" s="569"/>
      <c r="Q58" s="569"/>
      <c r="R58" s="569"/>
      <c r="S58" s="569"/>
      <c r="T58" s="569"/>
      <c r="U58" s="569"/>
      <c r="V58" s="569"/>
      <c r="W58" s="569"/>
      <c r="X58" s="569">
        <v>3.6</v>
      </c>
      <c r="Y58" s="569">
        <v>7.3</v>
      </c>
      <c r="Z58" s="569">
        <v>2.9</v>
      </c>
      <c r="AA58" s="569">
        <v>5.0999999999999996</v>
      </c>
      <c r="AB58" s="569">
        <v>6.2</v>
      </c>
      <c r="AC58" s="569">
        <v>3.8</v>
      </c>
      <c r="AD58" s="569">
        <v>0.13700000000000001</v>
      </c>
      <c r="AE58" s="601"/>
      <c r="AF58" s="749"/>
    </row>
    <row r="59" spans="1:32" s="412" customFormat="1" ht="16.05" customHeight="1">
      <c r="A59" s="750"/>
      <c r="B59" s="416" t="s">
        <v>2500</v>
      </c>
      <c r="C59" s="417"/>
      <c r="D59" s="569"/>
      <c r="E59" s="569"/>
      <c r="F59" s="569">
        <v>27</v>
      </c>
      <c r="G59" s="569">
        <v>19</v>
      </c>
      <c r="H59" s="569">
        <v>13</v>
      </c>
      <c r="I59" s="569">
        <v>17</v>
      </c>
      <c r="J59" s="569">
        <v>9</v>
      </c>
      <c r="K59" s="569">
        <v>10</v>
      </c>
      <c r="L59" s="569">
        <v>9</v>
      </c>
      <c r="M59" s="569">
        <v>1</v>
      </c>
      <c r="N59" s="569">
        <v>2</v>
      </c>
      <c r="O59" s="569">
        <v>2</v>
      </c>
      <c r="P59" s="569">
        <v>5</v>
      </c>
      <c r="Q59" s="569">
        <v>2</v>
      </c>
      <c r="R59" s="569">
        <v>4</v>
      </c>
      <c r="S59" s="569"/>
      <c r="T59" s="569"/>
      <c r="U59" s="569"/>
      <c r="V59" s="569">
        <v>1</v>
      </c>
      <c r="W59" s="569">
        <v>1.9</v>
      </c>
      <c r="X59" s="569">
        <v>115.8</v>
      </c>
      <c r="Y59" s="569">
        <v>125.5</v>
      </c>
      <c r="Z59" s="569">
        <v>156</v>
      </c>
      <c r="AA59" s="569">
        <v>100.4</v>
      </c>
      <c r="AB59" s="569">
        <v>64.900000000000006</v>
      </c>
      <c r="AC59" s="569">
        <v>8.9</v>
      </c>
      <c r="AD59" s="569">
        <v>0.628</v>
      </c>
      <c r="AE59" s="601"/>
      <c r="AF59" s="749"/>
    </row>
    <row r="60" spans="1:32" s="411" customFormat="1" ht="22.35" customHeight="1">
      <c r="A60" s="750" t="s">
        <v>9</v>
      </c>
      <c r="B60" s="414" t="s">
        <v>27</v>
      </c>
      <c r="C60" s="415" t="s">
        <v>42</v>
      </c>
      <c r="D60" s="568">
        <v>192</v>
      </c>
      <c r="E60" s="568">
        <v>194</v>
      </c>
      <c r="F60" s="568">
        <v>206</v>
      </c>
      <c r="G60" s="568">
        <v>219</v>
      </c>
      <c r="H60" s="568">
        <v>254</v>
      </c>
      <c r="I60" s="568">
        <v>228</v>
      </c>
      <c r="J60" s="568">
        <v>266</v>
      </c>
      <c r="K60" s="568">
        <v>383</v>
      </c>
      <c r="L60" s="568">
        <v>424</v>
      </c>
      <c r="M60" s="568">
        <v>428</v>
      </c>
      <c r="N60" s="568">
        <v>438</v>
      </c>
      <c r="O60" s="568">
        <v>638</v>
      </c>
      <c r="P60" s="568">
        <v>734</v>
      </c>
      <c r="Q60" s="568">
        <v>742</v>
      </c>
      <c r="R60" s="568">
        <v>755</v>
      </c>
      <c r="S60" s="568">
        <v>745</v>
      </c>
      <c r="T60" s="568">
        <v>766</v>
      </c>
      <c r="U60" s="568">
        <v>770.2</v>
      </c>
      <c r="V60" s="568">
        <v>795.00000000000011</v>
      </c>
      <c r="W60" s="568">
        <v>819.09999999999991</v>
      </c>
      <c r="X60" s="568">
        <v>804.9</v>
      </c>
      <c r="Y60" s="568">
        <v>849.19999999999993</v>
      </c>
      <c r="Z60" s="568">
        <v>837.3</v>
      </c>
      <c r="AA60" s="568">
        <v>870.7</v>
      </c>
      <c r="AB60" s="568">
        <v>978.40000000000009</v>
      </c>
      <c r="AC60" s="568">
        <v>198.99999999999997</v>
      </c>
      <c r="AD60" s="568">
        <v>431.89999999999992</v>
      </c>
      <c r="AE60" s="600"/>
      <c r="AF60" s="749"/>
    </row>
    <row r="61" spans="1:32" s="412" customFormat="1" ht="16.05" customHeight="1">
      <c r="A61" s="750"/>
      <c r="B61" s="416" t="s">
        <v>2314</v>
      </c>
      <c r="C61" s="417"/>
      <c r="D61" s="569">
        <v>140</v>
      </c>
      <c r="E61" s="569">
        <v>143</v>
      </c>
      <c r="F61" s="569">
        <v>153</v>
      </c>
      <c r="G61" s="569">
        <v>162</v>
      </c>
      <c r="H61" s="569">
        <v>188</v>
      </c>
      <c r="I61" s="569">
        <v>171</v>
      </c>
      <c r="J61" s="569">
        <v>203</v>
      </c>
      <c r="K61" s="569">
        <v>300</v>
      </c>
      <c r="L61" s="569">
        <v>320</v>
      </c>
      <c r="M61" s="569">
        <v>336</v>
      </c>
      <c r="N61" s="569">
        <v>337</v>
      </c>
      <c r="O61" s="569">
        <v>484</v>
      </c>
      <c r="P61" s="569">
        <v>559</v>
      </c>
      <c r="Q61" s="569">
        <v>574</v>
      </c>
      <c r="R61" s="569">
        <v>574</v>
      </c>
      <c r="S61" s="569">
        <v>562</v>
      </c>
      <c r="T61" s="569">
        <v>588</v>
      </c>
      <c r="U61" s="569">
        <v>631.1</v>
      </c>
      <c r="V61" s="569">
        <v>642.20000000000005</v>
      </c>
      <c r="W61" s="569">
        <v>637.29999999999995</v>
      </c>
      <c r="X61" s="569">
        <v>635.9</v>
      </c>
      <c r="Y61" s="569">
        <v>645</v>
      </c>
      <c r="Z61" s="569">
        <v>698.3</v>
      </c>
      <c r="AA61" s="569">
        <v>726.2</v>
      </c>
      <c r="AB61" s="569">
        <v>896.1</v>
      </c>
      <c r="AC61" s="569">
        <v>184.6</v>
      </c>
      <c r="AD61" s="569">
        <v>392.7</v>
      </c>
      <c r="AE61" s="601"/>
      <c r="AF61" s="749"/>
    </row>
    <row r="62" spans="1:32" s="412" customFormat="1" ht="16.05" customHeight="1">
      <c r="A62" s="750"/>
      <c r="B62" s="416" t="s">
        <v>2495</v>
      </c>
      <c r="C62" s="417"/>
      <c r="D62" s="569">
        <v>6</v>
      </c>
      <c r="E62" s="569">
        <v>10</v>
      </c>
      <c r="F62" s="569">
        <v>10</v>
      </c>
      <c r="G62" s="569">
        <v>11</v>
      </c>
      <c r="H62" s="569">
        <v>13</v>
      </c>
      <c r="I62" s="569">
        <v>11</v>
      </c>
      <c r="J62" s="569">
        <v>12</v>
      </c>
      <c r="K62" s="569">
        <v>15</v>
      </c>
      <c r="L62" s="569">
        <v>18</v>
      </c>
      <c r="M62" s="569">
        <v>21</v>
      </c>
      <c r="N62" s="569">
        <v>19</v>
      </c>
      <c r="O62" s="569">
        <v>36</v>
      </c>
      <c r="P62" s="569">
        <v>47</v>
      </c>
      <c r="Q62" s="569">
        <v>45</v>
      </c>
      <c r="R62" s="569">
        <v>46</v>
      </c>
      <c r="S62" s="569">
        <v>46</v>
      </c>
      <c r="T62" s="569">
        <v>45</v>
      </c>
      <c r="U62" s="569">
        <v>28.4</v>
      </c>
      <c r="V62" s="569">
        <v>49.9</v>
      </c>
      <c r="W62" s="569">
        <v>47.5</v>
      </c>
      <c r="X62" s="569">
        <v>48.3</v>
      </c>
      <c r="Y62" s="569">
        <v>56.9</v>
      </c>
      <c r="Z62" s="569">
        <v>45.6</v>
      </c>
      <c r="AA62" s="569">
        <v>47.4</v>
      </c>
      <c r="AB62" s="569">
        <v>15.7</v>
      </c>
      <c r="AC62" s="569">
        <v>3.6</v>
      </c>
      <c r="AD62" s="569">
        <v>9.9</v>
      </c>
      <c r="AE62" s="601"/>
      <c r="AF62" s="749"/>
    </row>
    <row r="63" spans="1:32" s="412" customFormat="1" ht="16.05" customHeight="1">
      <c r="A63" s="750"/>
      <c r="B63" s="416" t="s">
        <v>2496</v>
      </c>
      <c r="C63" s="417"/>
      <c r="D63" s="569">
        <v>8</v>
      </c>
      <c r="E63" s="569">
        <v>8</v>
      </c>
      <c r="F63" s="569">
        <v>8</v>
      </c>
      <c r="G63" s="569">
        <v>9</v>
      </c>
      <c r="H63" s="569">
        <v>10</v>
      </c>
      <c r="I63" s="569"/>
      <c r="J63" s="569"/>
      <c r="K63" s="569">
        <v>6</v>
      </c>
      <c r="L63" s="569">
        <v>10</v>
      </c>
      <c r="M63" s="569">
        <v>11</v>
      </c>
      <c r="N63" s="569">
        <v>9</v>
      </c>
      <c r="O63" s="569">
        <v>10</v>
      </c>
      <c r="P63" s="569">
        <v>13</v>
      </c>
      <c r="Q63" s="569">
        <v>12</v>
      </c>
      <c r="R63" s="569">
        <v>12</v>
      </c>
      <c r="S63" s="569">
        <v>20</v>
      </c>
      <c r="T63" s="569">
        <v>10</v>
      </c>
      <c r="U63" s="569">
        <v>7</v>
      </c>
      <c r="V63" s="569">
        <v>18.5</v>
      </c>
      <c r="W63" s="569">
        <v>8.4</v>
      </c>
      <c r="X63" s="569">
        <v>9.1</v>
      </c>
      <c r="Y63" s="569">
        <v>12.4</v>
      </c>
      <c r="Z63" s="569">
        <v>15.4</v>
      </c>
      <c r="AA63" s="569">
        <v>16</v>
      </c>
      <c r="AB63" s="569">
        <v>6.4</v>
      </c>
      <c r="AC63" s="569">
        <v>2.1</v>
      </c>
      <c r="AD63" s="569">
        <v>6</v>
      </c>
      <c r="AE63" s="601"/>
      <c r="AF63" s="749"/>
    </row>
    <row r="64" spans="1:32" s="412" customFormat="1" ht="16.05" customHeight="1">
      <c r="A64" s="750"/>
      <c r="B64" s="416" t="s">
        <v>2497</v>
      </c>
      <c r="C64" s="417"/>
      <c r="D64" s="569">
        <v>36</v>
      </c>
      <c r="E64" s="569">
        <v>31</v>
      </c>
      <c r="F64" s="569">
        <v>33</v>
      </c>
      <c r="G64" s="569">
        <v>35</v>
      </c>
      <c r="H64" s="569">
        <v>40</v>
      </c>
      <c r="I64" s="569">
        <v>38</v>
      </c>
      <c r="J64" s="569">
        <v>43</v>
      </c>
      <c r="K64" s="569">
        <v>55</v>
      </c>
      <c r="L64" s="569">
        <v>68</v>
      </c>
      <c r="M64" s="569">
        <v>49</v>
      </c>
      <c r="N64" s="569">
        <v>60</v>
      </c>
      <c r="O64" s="569">
        <v>94</v>
      </c>
      <c r="P64" s="569">
        <v>99</v>
      </c>
      <c r="Q64" s="569">
        <v>98</v>
      </c>
      <c r="R64" s="569">
        <v>105</v>
      </c>
      <c r="S64" s="569">
        <v>105</v>
      </c>
      <c r="T64" s="569">
        <v>102</v>
      </c>
      <c r="U64" s="569">
        <v>92</v>
      </c>
      <c r="V64" s="569">
        <v>71.7</v>
      </c>
      <c r="W64" s="569">
        <v>106.5</v>
      </c>
      <c r="X64" s="569">
        <v>96.6</v>
      </c>
      <c r="Y64" s="569">
        <v>115.6</v>
      </c>
      <c r="Z64" s="569">
        <v>50</v>
      </c>
      <c r="AA64" s="569">
        <v>52</v>
      </c>
      <c r="AB64" s="569">
        <v>42.1</v>
      </c>
      <c r="AC64" s="569">
        <v>6.4</v>
      </c>
      <c r="AD64" s="569">
        <v>16.399999999999999</v>
      </c>
      <c r="AE64" s="601"/>
      <c r="AF64" s="749"/>
    </row>
    <row r="65" spans="1:35" s="412" customFormat="1" ht="16.05" customHeight="1">
      <c r="A65" s="750"/>
      <c r="B65" s="416" t="s">
        <v>2498</v>
      </c>
      <c r="C65" s="417"/>
      <c r="D65" s="569"/>
      <c r="E65" s="569"/>
      <c r="F65" s="569"/>
      <c r="G65" s="569"/>
      <c r="H65" s="569"/>
      <c r="I65" s="569"/>
      <c r="J65" s="569"/>
      <c r="K65" s="569"/>
      <c r="L65" s="569"/>
      <c r="M65" s="569"/>
      <c r="N65" s="569"/>
      <c r="O65" s="569">
        <v>6</v>
      </c>
      <c r="P65" s="569">
        <v>2</v>
      </c>
      <c r="Q65" s="569">
        <v>2</v>
      </c>
      <c r="R65" s="569">
        <v>2</v>
      </c>
      <c r="S65" s="569">
        <v>2</v>
      </c>
      <c r="T65" s="569">
        <v>3</v>
      </c>
      <c r="U65" s="569">
        <v>2.2999999999999998</v>
      </c>
      <c r="V65" s="569"/>
      <c r="W65" s="569">
        <v>1.1000000000000001</v>
      </c>
      <c r="X65" s="569">
        <v>0.9</v>
      </c>
      <c r="Y65" s="569">
        <v>1.2</v>
      </c>
      <c r="Z65" s="569">
        <v>1.1000000000000001</v>
      </c>
      <c r="AA65" s="569">
        <v>1.1000000000000001</v>
      </c>
      <c r="AB65" s="569"/>
      <c r="AC65" s="569"/>
      <c r="AD65" s="569"/>
      <c r="AE65" s="601"/>
      <c r="AF65" s="749"/>
    </row>
    <row r="66" spans="1:35" s="412" customFormat="1" ht="16.05" customHeight="1">
      <c r="A66" s="750"/>
      <c r="B66" s="416" t="s">
        <v>2499</v>
      </c>
      <c r="C66" s="417"/>
      <c r="D66" s="569">
        <v>2</v>
      </c>
      <c r="E66" s="569">
        <v>2</v>
      </c>
      <c r="F66" s="569">
        <v>2</v>
      </c>
      <c r="G66" s="569">
        <v>2</v>
      </c>
      <c r="H66" s="569">
        <v>3</v>
      </c>
      <c r="I66" s="569"/>
      <c r="J66" s="569"/>
      <c r="K66" s="569">
        <v>2</v>
      </c>
      <c r="L66" s="569">
        <v>4</v>
      </c>
      <c r="M66" s="569">
        <v>7</v>
      </c>
      <c r="N66" s="569">
        <v>10</v>
      </c>
      <c r="O66" s="569"/>
      <c r="P66" s="569">
        <v>13</v>
      </c>
      <c r="Q66" s="569">
        <v>10</v>
      </c>
      <c r="R66" s="569">
        <v>14</v>
      </c>
      <c r="S66" s="569">
        <v>8</v>
      </c>
      <c r="T66" s="569">
        <v>16</v>
      </c>
      <c r="U66" s="569">
        <v>4.2</v>
      </c>
      <c r="V66" s="569"/>
      <c r="W66" s="569">
        <v>10</v>
      </c>
      <c r="X66" s="569">
        <v>6.1</v>
      </c>
      <c r="Y66" s="569">
        <v>8.8000000000000007</v>
      </c>
      <c r="Z66" s="569">
        <v>10.4</v>
      </c>
      <c r="AA66" s="569">
        <v>10.8</v>
      </c>
      <c r="AB66" s="569">
        <v>6.4</v>
      </c>
      <c r="AC66" s="569">
        <v>2.1</v>
      </c>
      <c r="AD66" s="569">
        <v>6</v>
      </c>
      <c r="AE66" s="601"/>
      <c r="AF66" s="749"/>
    </row>
    <row r="67" spans="1:35" s="412" customFormat="1" ht="16.05" customHeight="1">
      <c r="A67" s="750"/>
      <c r="B67" s="416" t="s">
        <v>2500</v>
      </c>
      <c r="C67" s="417"/>
      <c r="D67" s="569"/>
      <c r="E67" s="569"/>
      <c r="F67" s="569"/>
      <c r="G67" s="569"/>
      <c r="H67" s="569"/>
      <c r="I67" s="569">
        <v>8</v>
      </c>
      <c r="J67" s="569">
        <v>8</v>
      </c>
      <c r="K67" s="569">
        <v>5</v>
      </c>
      <c r="L67" s="569">
        <v>4</v>
      </c>
      <c r="M67" s="569">
        <v>4</v>
      </c>
      <c r="N67" s="569">
        <v>3</v>
      </c>
      <c r="O67" s="569">
        <v>8</v>
      </c>
      <c r="P67" s="569">
        <v>1</v>
      </c>
      <c r="Q67" s="569">
        <v>1</v>
      </c>
      <c r="R67" s="569">
        <v>2</v>
      </c>
      <c r="S67" s="569">
        <v>2</v>
      </c>
      <c r="T67" s="569">
        <v>2</v>
      </c>
      <c r="U67" s="569">
        <v>5.2</v>
      </c>
      <c r="V67" s="569">
        <v>12.7</v>
      </c>
      <c r="W67" s="569">
        <v>8.3000000000000007</v>
      </c>
      <c r="X67" s="569">
        <v>8</v>
      </c>
      <c r="Y67" s="569">
        <v>9.3000000000000007</v>
      </c>
      <c r="Z67" s="569">
        <v>16.5</v>
      </c>
      <c r="AA67" s="569">
        <v>17.2</v>
      </c>
      <c r="AB67" s="569">
        <v>11.7</v>
      </c>
      <c r="AC67" s="569">
        <v>0.2</v>
      </c>
      <c r="AD67" s="569">
        <v>0.9</v>
      </c>
      <c r="AE67" s="601"/>
      <c r="AF67" s="749"/>
    </row>
    <row r="68" spans="1:35" s="411" customFormat="1" ht="22.35" customHeight="1">
      <c r="A68" s="750" t="s">
        <v>8</v>
      </c>
      <c r="B68" s="414" t="s">
        <v>27</v>
      </c>
      <c r="C68" s="415" t="s">
        <v>42</v>
      </c>
      <c r="D68" s="568">
        <v>422</v>
      </c>
      <c r="E68" s="568">
        <v>487</v>
      </c>
      <c r="F68" s="568">
        <v>536</v>
      </c>
      <c r="G68" s="568">
        <v>558</v>
      </c>
      <c r="H68" s="568">
        <v>578</v>
      </c>
      <c r="I68" s="568">
        <v>657</v>
      </c>
      <c r="J68" s="568">
        <v>660</v>
      </c>
      <c r="K68" s="568">
        <v>681</v>
      </c>
      <c r="L68" s="568">
        <v>702</v>
      </c>
      <c r="M68" s="568">
        <v>718</v>
      </c>
      <c r="N68" s="568">
        <v>761</v>
      </c>
      <c r="O68" s="568">
        <v>788</v>
      </c>
      <c r="P68" s="568">
        <v>907</v>
      </c>
      <c r="Q68" s="568">
        <v>930</v>
      </c>
      <c r="R68" s="568">
        <v>871</v>
      </c>
      <c r="S68" s="568">
        <v>935</v>
      </c>
      <c r="T68" s="568">
        <v>965</v>
      </c>
      <c r="U68" s="568">
        <v>965.4</v>
      </c>
      <c r="V68" s="568">
        <v>992.5</v>
      </c>
      <c r="W68" s="568">
        <v>1038.4000000000001</v>
      </c>
      <c r="X68" s="568">
        <v>1151.2</v>
      </c>
      <c r="Y68" s="568">
        <v>1275.3</v>
      </c>
      <c r="Z68" s="568">
        <v>1341.8</v>
      </c>
      <c r="AA68" s="568">
        <v>1399.3</v>
      </c>
      <c r="AB68" s="568">
        <v>1383.4</v>
      </c>
      <c r="AC68" s="568">
        <v>309</v>
      </c>
      <c r="AD68" s="568">
        <v>179.7</v>
      </c>
      <c r="AE68" s="568">
        <v>997.19999999999993</v>
      </c>
      <c r="AF68" s="749"/>
    </row>
    <row r="69" spans="1:35" s="412" customFormat="1" ht="16.05" customHeight="1">
      <c r="A69" s="750"/>
      <c r="B69" s="416" t="s">
        <v>2314</v>
      </c>
      <c r="C69" s="417"/>
      <c r="D69" s="569">
        <v>144</v>
      </c>
      <c r="E69" s="569">
        <v>163</v>
      </c>
      <c r="F69" s="569">
        <v>164</v>
      </c>
      <c r="G69" s="569">
        <v>163</v>
      </c>
      <c r="H69" s="569">
        <v>156</v>
      </c>
      <c r="I69" s="569">
        <v>164</v>
      </c>
      <c r="J69" s="569">
        <v>168</v>
      </c>
      <c r="K69" s="569">
        <v>172</v>
      </c>
      <c r="L69" s="569">
        <v>174</v>
      </c>
      <c r="M69" s="569">
        <v>175</v>
      </c>
      <c r="N69" s="569">
        <v>185</v>
      </c>
      <c r="O69" s="569">
        <v>189</v>
      </c>
      <c r="P69" s="569">
        <v>211</v>
      </c>
      <c r="Q69" s="569">
        <v>213</v>
      </c>
      <c r="R69" s="569">
        <v>204</v>
      </c>
      <c r="S69" s="569">
        <v>226</v>
      </c>
      <c r="T69" s="569">
        <v>231</v>
      </c>
      <c r="U69" s="569">
        <v>270</v>
      </c>
      <c r="V69" s="569">
        <v>277.3</v>
      </c>
      <c r="W69" s="569">
        <v>273.7</v>
      </c>
      <c r="X69" s="569">
        <v>284.10000000000002</v>
      </c>
      <c r="Y69" s="569">
        <v>291.3</v>
      </c>
      <c r="Z69" s="569">
        <v>301.10000000000002</v>
      </c>
      <c r="AA69" s="569">
        <v>311.8</v>
      </c>
      <c r="AB69" s="569">
        <v>310</v>
      </c>
      <c r="AC69" s="569">
        <v>58.7</v>
      </c>
      <c r="AD69" s="569">
        <v>17.2</v>
      </c>
      <c r="AE69" s="569">
        <v>206.2</v>
      </c>
      <c r="AF69" s="749"/>
      <c r="AI69" s="411"/>
    </row>
    <row r="70" spans="1:35" s="412" customFormat="1" ht="16.05" customHeight="1">
      <c r="A70" s="750"/>
      <c r="B70" s="416" t="s">
        <v>2495</v>
      </c>
      <c r="C70" s="417"/>
      <c r="D70" s="569">
        <v>4</v>
      </c>
      <c r="E70" s="569">
        <v>4</v>
      </c>
      <c r="F70" s="569">
        <v>6</v>
      </c>
      <c r="G70" s="569">
        <v>6</v>
      </c>
      <c r="H70" s="569">
        <v>6</v>
      </c>
      <c r="I70" s="569">
        <v>8</v>
      </c>
      <c r="J70" s="569">
        <v>8</v>
      </c>
      <c r="K70" s="569">
        <v>7</v>
      </c>
      <c r="L70" s="569">
        <v>8</v>
      </c>
      <c r="M70" s="569">
        <v>8</v>
      </c>
      <c r="N70" s="569">
        <v>9</v>
      </c>
      <c r="O70" s="569">
        <v>10</v>
      </c>
      <c r="P70" s="569">
        <v>10</v>
      </c>
      <c r="Q70" s="569">
        <v>14</v>
      </c>
      <c r="R70" s="569">
        <v>13</v>
      </c>
      <c r="S70" s="569">
        <v>14</v>
      </c>
      <c r="T70" s="569">
        <v>14</v>
      </c>
      <c r="U70" s="569">
        <v>16.100000000000001</v>
      </c>
      <c r="V70" s="569">
        <v>15.2</v>
      </c>
      <c r="W70" s="569">
        <v>16.3</v>
      </c>
      <c r="X70" s="569">
        <v>17.899999999999999</v>
      </c>
      <c r="Y70" s="569">
        <v>19.8</v>
      </c>
      <c r="Z70" s="569">
        <v>24.8</v>
      </c>
      <c r="AA70" s="569">
        <v>25.9</v>
      </c>
      <c r="AB70" s="569">
        <v>25.4</v>
      </c>
      <c r="AC70" s="569">
        <v>6.4</v>
      </c>
      <c r="AD70" s="569">
        <v>2.6</v>
      </c>
      <c r="AE70" s="569">
        <v>16.5</v>
      </c>
      <c r="AF70" s="749"/>
      <c r="AI70" s="411"/>
    </row>
    <row r="71" spans="1:35" s="412" customFormat="1" ht="16.05" customHeight="1">
      <c r="A71" s="750"/>
      <c r="B71" s="416" t="s">
        <v>2496</v>
      </c>
      <c r="C71" s="417"/>
      <c r="D71" s="569">
        <v>19</v>
      </c>
      <c r="E71" s="569">
        <v>23</v>
      </c>
      <c r="F71" s="569">
        <v>25</v>
      </c>
      <c r="G71" s="569">
        <v>23</v>
      </c>
      <c r="H71" s="569">
        <v>21</v>
      </c>
      <c r="I71" s="569">
        <v>24</v>
      </c>
      <c r="J71" s="569">
        <v>24</v>
      </c>
      <c r="K71" s="569">
        <v>25</v>
      </c>
      <c r="L71" s="569">
        <v>22</v>
      </c>
      <c r="M71" s="569">
        <v>27</v>
      </c>
      <c r="N71" s="569">
        <v>29</v>
      </c>
      <c r="O71" s="569">
        <v>34</v>
      </c>
      <c r="P71" s="569">
        <v>40</v>
      </c>
      <c r="Q71" s="569">
        <v>40</v>
      </c>
      <c r="R71" s="569">
        <v>26</v>
      </c>
      <c r="S71" s="569">
        <v>31</v>
      </c>
      <c r="T71" s="569">
        <v>46</v>
      </c>
      <c r="U71" s="569">
        <v>54.7</v>
      </c>
      <c r="V71" s="569">
        <v>79.099999999999994</v>
      </c>
      <c r="W71" s="569">
        <v>99.1</v>
      </c>
      <c r="X71" s="569">
        <v>125.8</v>
      </c>
      <c r="Y71" s="569">
        <v>124.7</v>
      </c>
      <c r="Z71" s="569">
        <v>122.8</v>
      </c>
      <c r="AA71" s="569">
        <v>112.8</v>
      </c>
      <c r="AB71" s="569">
        <v>88.5</v>
      </c>
      <c r="AC71" s="569">
        <v>13.4</v>
      </c>
      <c r="AD71" s="569">
        <v>3.9</v>
      </c>
      <c r="AE71" s="569">
        <v>19.2</v>
      </c>
      <c r="AF71" s="749"/>
      <c r="AI71" s="411"/>
    </row>
    <row r="72" spans="1:35" s="412" customFormat="1" ht="16.05" customHeight="1">
      <c r="A72" s="750"/>
      <c r="B72" s="416" t="s">
        <v>2497</v>
      </c>
      <c r="C72" s="417"/>
      <c r="D72" s="569">
        <v>244</v>
      </c>
      <c r="E72" s="569">
        <v>282</v>
      </c>
      <c r="F72" s="569">
        <v>326</v>
      </c>
      <c r="G72" s="569">
        <v>352</v>
      </c>
      <c r="H72" s="569">
        <v>379</v>
      </c>
      <c r="I72" s="569">
        <v>440</v>
      </c>
      <c r="J72" s="569">
        <v>438</v>
      </c>
      <c r="K72" s="569">
        <v>452</v>
      </c>
      <c r="L72" s="569">
        <v>466</v>
      </c>
      <c r="M72" s="569">
        <v>477</v>
      </c>
      <c r="N72" s="569">
        <v>503</v>
      </c>
      <c r="O72" s="569">
        <v>511</v>
      </c>
      <c r="P72" s="569">
        <v>596</v>
      </c>
      <c r="Q72" s="569">
        <v>609</v>
      </c>
      <c r="R72" s="569">
        <v>580</v>
      </c>
      <c r="S72" s="569">
        <v>606</v>
      </c>
      <c r="T72" s="569">
        <v>610</v>
      </c>
      <c r="U72" s="569">
        <v>556</v>
      </c>
      <c r="V72" s="569">
        <v>547.6</v>
      </c>
      <c r="W72" s="569">
        <v>571.29999999999995</v>
      </c>
      <c r="X72" s="569">
        <v>632.29999999999995</v>
      </c>
      <c r="Y72" s="569">
        <v>735.6</v>
      </c>
      <c r="Z72" s="569">
        <v>781.9</v>
      </c>
      <c r="AA72" s="569">
        <v>826.4</v>
      </c>
      <c r="AB72" s="569">
        <v>839</v>
      </c>
      <c r="AC72" s="569">
        <v>209.4</v>
      </c>
      <c r="AD72" s="569">
        <v>146.19999999999999</v>
      </c>
      <c r="AE72" s="569">
        <v>678.9</v>
      </c>
      <c r="AF72" s="749"/>
      <c r="AI72" s="411"/>
    </row>
    <row r="73" spans="1:35" s="412" customFormat="1" ht="16.05" customHeight="1">
      <c r="A73" s="750"/>
      <c r="B73" s="416" t="s">
        <v>2498</v>
      </c>
      <c r="C73" s="417"/>
      <c r="D73" s="569"/>
      <c r="E73" s="569">
        <v>1</v>
      </c>
      <c r="F73" s="569">
        <v>1</v>
      </c>
      <c r="G73" s="569">
        <v>1</v>
      </c>
      <c r="H73" s="569">
        <v>1</v>
      </c>
      <c r="I73" s="569">
        <v>1</v>
      </c>
      <c r="J73" s="569">
        <v>1</v>
      </c>
      <c r="K73" s="569">
        <v>2</v>
      </c>
      <c r="L73" s="569">
        <v>5</v>
      </c>
      <c r="M73" s="569">
        <v>4</v>
      </c>
      <c r="N73" s="569">
        <v>4</v>
      </c>
      <c r="O73" s="569">
        <v>5</v>
      </c>
      <c r="P73" s="569">
        <v>5</v>
      </c>
      <c r="Q73" s="569">
        <v>7</v>
      </c>
      <c r="R73" s="569">
        <v>6</v>
      </c>
      <c r="S73" s="569">
        <v>6</v>
      </c>
      <c r="T73" s="569">
        <v>6</v>
      </c>
      <c r="U73" s="569">
        <v>8.9</v>
      </c>
      <c r="V73" s="569">
        <v>12.6</v>
      </c>
      <c r="W73" s="569">
        <v>12.7</v>
      </c>
      <c r="X73" s="569">
        <v>14.4</v>
      </c>
      <c r="Y73" s="569">
        <v>15.3</v>
      </c>
      <c r="Z73" s="569">
        <v>19.600000000000001</v>
      </c>
      <c r="AA73" s="569">
        <v>31.5</v>
      </c>
      <c r="AB73" s="569">
        <v>40.200000000000003</v>
      </c>
      <c r="AC73" s="569">
        <v>7.2</v>
      </c>
      <c r="AD73" s="569">
        <v>6.4</v>
      </c>
      <c r="AE73" s="569">
        <v>36.6</v>
      </c>
      <c r="AF73" s="749"/>
      <c r="AI73" s="411"/>
    </row>
    <row r="74" spans="1:35" s="412" customFormat="1" ht="16.05" customHeight="1">
      <c r="A74" s="750"/>
      <c r="B74" s="416" t="s">
        <v>2499</v>
      </c>
      <c r="C74" s="417"/>
      <c r="D74" s="569">
        <v>11</v>
      </c>
      <c r="E74" s="569">
        <v>14</v>
      </c>
      <c r="F74" s="569">
        <v>14</v>
      </c>
      <c r="G74" s="569">
        <v>13</v>
      </c>
      <c r="H74" s="569">
        <v>15</v>
      </c>
      <c r="I74" s="569">
        <v>20</v>
      </c>
      <c r="J74" s="569">
        <v>21</v>
      </c>
      <c r="K74" s="569">
        <v>23</v>
      </c>
      <c r="L74" s="569">
        <v>27</v>
      </c>
      <c r="M74" s="569">
        <v>27</v>
      </c>
      <c r="N74" s="569">
        <v>31</v>
      </c>
      <c r="O74" s="569">
        <v>39</v>
      </c>
      <c r="P74" s="569">
        <v>45</v>
      </c>
      <c r="Q74" s="569">
        <v>46</v>
      </c>
      <c r="R74" s="569">
        <v>41</v>
      </c>
      <c r="S74" s="569">
        <v>51</v>
      </c>
      <c r="T74" s="569">
        <v>56</v>
      </c>
      <c r="U74" s="569">
        <v>59</v>
      </c>
      <c r="V74" s="569">
        <v>60.4</v>
      </c>
      <c r="W74" s="569">
        <v>65.099999999999994</v>
      </c>
      <c r="X74" s="569">
        <v>76.400000000000006</v>
      </c>
      <c r="Y74" s="569">
        <v>87.8</v>
      </c>
      <c r="Z74" s="569">
        <v>90.9</v>
      </c>
      <c r="AA74" s="569">
        <v>90.3</v>
      </c>
      <c r="AB74" s="569">
        <v>79.7</v>
      </c>
      <c r="AC74" s="569">
        <v>13.7</v>
      </c>
      <c r="AD74" s="569">
        <v>3.3</v>
      </c>
      <c r="AE74" s="569">
        <v>39.299999999999997</v>
      </c>
      <c r="AF74" s="749"/>
      <c r="AI74" s="411"/>
    </row>
    <row r="75" spans="1:35" s="412" customFormat="1" ht="16.05" customHeight="1">
      <c r="A75" s="750"/>
      <c r="B75" s="416" t="s">
        <v>2500</v>
      </c>
      <c r="C75" s="417"/>
      <c r="D75" s="569"/>
      <c r="E75" s="569"/>
      <c r="F75" s="569"/>
      <c r="G75" s="569"/>
      <c r="H75" s="569"/>
      <c r="I75" s="569"/>
      <c r="J75" s="569"/>
      <c r="K75" s="569"/>
      <c r="L75" s="569"/>
      <c r="M75" s="569"/>
      <c r="N75" s="569"/>
      <c r="O75" s="569"/>
      <c r="P75" s="569"/>
      <c r="Q75" s="569">
        <v>1</v>
      </c>
      <c r="R75" s="569">
        <v>1</v>
      </c>
      <c r="S75" s="569">
        <v>1</v>
      </c>
      <c r="T75" s="569">
        <v>2</v>
      </c>
      <c r="U75" s="570">
        <v>0.7</v>
      </c>
      <c r="V75" s="570">
        <v>0.3</v>
      </c>
      <c r="W75" s="570">
        <v>0.2</v>
      </c>
      <c r="X75" s="570">
        <v>0.3</v>
      </c>
      <c r="Y75" s="570">
        <v>0.8</v>
      </c>
      <c r="Z75" s="570">
        <v>0.7</v>
      </c>
      <c r="AA75" s="570">
        <v>0.6</v>
      </c>
      <c r="AB75" s="570">
        <v>0.6</v>
      </c>
      <c r="AC75" s="570">
        <v>0.2</v>
      </c>
      <c r="AD75" s="570">
        <v>0.1</v>
      </c>
      <c r="AE75" s="570">
        <v>0.5</v>
      </c>
      <c r="AF75" s="749"/>
    </row>
    <row r="76" spans="1:35" s="411" customFormat="1" ht="22.35" customHeight="1">
      <c r="A76" s="750" t="s">
        <v>6</v>
      </c>
      <c r="B76" s="414" t="s">
        <v>27</v>
      </c>
      <c r="C76" s="415" t="s">
        <v>41</v>
      </c>
      <c r="D76" s="568"/>
      <c r="E76" s="568"/>
      <c r="F76" s="568"/>
      <c r="G76" s="568"/>
      <c r="H76" s="568"/>
      <c r="I76" s="568"/>
      <c r="J76" s="568">
        <v>405</v>
      </c>
      <c r="K76" s="568">
        <v>943</v>
      </c>
      <c r="L76" s="568">
        <v>726</v>
      </c>
      <c r="M76" s="568">
        <v>711</v>
      </c>
      <c r="N76" s="568">
        <v>954</v>
      </c>
      <c r="O76" s="568">
        <v>1094</v>
      </c>
      <c r="P76" s="568">
        <v>1259</v>
      </c>
      <c r="Q76" s="568">
        <v>1439</v>
      </c>
      <c r="R76" s="568">
        <v>1711</v>
      </c>
      <c r="S76" s="568">
        <v>1836</v>
      </c>
      <c r="T76" s="568">
        <v>2013</v>
      </c>
      <c r="U76" s="568">
        <v>2206</v>
      </c>
      <c r="V76" s="568">
        <v>1970</v>
      </c>
      <c r="W76" s="568">
        <v>1750.5</v>
      </c>
      <c r="X76" s="568">
        <v>1634</v>
      </c>
      <c r="Y76" s="568">
        <v>1715</v>
      </c>
      <c r="Z76" s="568">
        <v>1513.6000000000001</v>
      </c>
      <c r="AA76" s="568">
        <v>2869.8999999999996</v>
      </c>
      <c r="AB76" s="568">
        <v>2033</v>
      </c>
      <c r="AC76" s="568">
        <v>958.6</v>
      </c>
      <c r="AD76" s="568">
        <v>548.80000000000007</v>
      </c>
      <c r="AE76" s="600"/>
      <c r="AF76" s="749" t="s">
        <v>2503</v>
      </c>
    </row>
    <row r="77" spans="1:35" s="412" customFormat="1" ht="16.05" customHeight="1">
      <c r="A77" s="750"/>
      <c r="B77" s="416" t="s">
        <v>2314</v>
      </c>
      <c r="C77" s="417"/>
      <c r="D77" s="569"/>
      <c r="E77" s="569"/>
      <c r="F77" s="569"/>
      <c r="G77" s="569"/>
      <c r="H77" s="569"/>
      <c r="I77" s="569"/>
      <c r="J77" s="569">
        <v>368</v>
      </c>
      <c r="K77" s="569">
        <v>848</v>
      </c>
      <c r="L77" s="569">
        <v>592</v>
      </c>
      <c r="M77" s="569">
        <v>623</v>
      </c>
      <c r="N77" s="569">
        <v>852</v>
      </c>
      <c r="O77" s="569">
        <v>977</v>
      </c>
      <c r="P77" s="569">
        <v>1043</v>
      </c>
      <c r="Q77" s="569">
        <v>1213</v>
      </c>
      <c r="R77" s="569">
        <v>1443</v>
      </c>
      <c r="S77" s="569">
        <v>1466</v>
      </c>
      <c r="T77" s="569">
        <v>1584</v>
      </c>
      <c r="U77" s="569">
        <v>1581</v>
      </c>
      <c r="V77" s="569">
        <v>1411</v>
      </c>
      <c r="W77" s="569">
        <v>1255.3</v>
      </c>
      <c r="X77" s="569">
        <v>1275</v>
      </c>
      <c r="Y77" s="569">
        <v>1353</v>
      </c>
      <c r="Z77" s="569">
        <v>1193.9000000000001</v>
      </c>
      <c r="AA77" s="569">
        <v>2263.6</v>
      </c>
      <c r="AB77" s="569">
        <v>1391.8</v>
      </c>
      <c r="AC77" s="569">
        <v>613</v>
      </c>
      <c r="AD77" s="569">
        <v>380.7</v>
      </c>
      <c r="AE77" s="601"/>
      <c r="AF77" s="749"/>
    </row>
    <row r="78" spans="1:35" s="412" customFormat="1" ht="16.05" customHeight="1">
      <c r="A78" s="750"/>
      <c r="B78" s="416" t="s">
        <v>2495</v>
      </c>
      <c r="C78" s="417"/>
      <c r="D78" s="569"/>
      <c r="E78" s="569"/>
      <c r="F78" s="569"/>
      <c r="G78" s="569"/>
      <c r="H78" s="569"/>
      <c r="I78" s="569"/>
      <c r="J78" s="569"/>
      <c r="K78" s="569">
        <v>10</v>
      </c>
      <c r="L78" s="569">
        <v>5</v>
      </c>
      <c r="M78" s="569">
        <v>6</v>
      </c>
      <c r="N78" s="569">
        <v>12</v>
      </c>
      <c r="O78" s="569">
        <v>14</v>
      </c>
      <c r="P78" s="569">
        <v>19</v>
      </c>
      <c r="Q78" s="569">
        <v>39</v>
      </c>
      <c r="R78" s="569">
        <v>46</v>
      </c>
      <c r="S78" s="569">
        <v>102</v>
      </c>
      <c r="T78" s="569">
        <v>107</v>
      </c>
      <c r="U78" s="569">
        <v>135</v>
      </c>
      <c r="V78" s="569">
        <v>121</v>
      </c>
      <c r="W78" s="569">
        <v>107.5</v>
      </c>
      <c r="X78" s="569">
        <v>76</v>
      </c>
      <c r="Y78" s="569">
        <v>68</v>
      </c>
      <c r="Z78" s="569">
        <v>60.5</v>
      </c>
      <c r="AA78" s="569">
        <v>114.6</v>
      </c>
      <c r="AB78" s="569">
        <v>124.7</v>
      </c>
      <c r="AC78" s="569">
        <v>64.2</v>
      </c>
      <c r="AD78" s="569">
        <v>32.1</v>
      </c>
      <c r="AE78" s="601"/>
      <c r="AF78" s="749"/>
    </row>
    <row r="79" spans="1:35" s="412" customFormat="1" ht="16.05" customHeight="1">
      <c r="A79" s="750"/>
      <c r="B79" s="416" t="s">
        <v>2496</v>
      </c>
      <c r="C79" s="417"/>
      <c r="D79" s="569"/>
      <c r="E79" s="569"/>
      <c r="F79" s="569"/>
      <c r="G79" s="569"/>
      <c r="H79" s="569"/>
      <c r="I79" s="569"/>
      <c r="J79" s="569"/>
      <c r="K79" s="569">
        <v>6</v>
      </c>
      <c r="L79" s="569"/>
      <c r="M79" s="569"/>
      <c r="N79" s="569">
        <v>8</v>
      </c>
      <c r="O79" s="569">
        <v>9</v>
      </c>
      <c r="P79" s="569">
        <v>13</v>
      </c>
      <c r="Q79" s="569">
        <v>19</v>
      </c>
      <c r="R79" s="569">
        <v>22</v>
      </c>
      <c r="S79" s="569">
        <v>28</v>
      </c>
      <c r="T79" s="569">
        <v>33</v>
      </c>
      <c r="U79" s="569">
        <v>29</v>
      </c>
      <c r="V79" s="569">
        <v>26</v>
      </c>
      <c r="W79" s="569">
        <v>22.7</v>
      </c>
      <c r="X79" s="569">
        <v>42</v>
      </c>
      <c r="Y79" s="569">
        <v>42</v>
      </c>
      <c r="Z79" s="569">
        <v>37</v>
      </c>
      <c r="AA79" s="569">
        <v>70.2</v>
      </c>
      <c r="AB79" s="569">
        <v>64.400000000000006</v>
      </c>
      <c r="AC79" s="569">
        <v>34.9</v>
      </c>
      <c r="AD79" s="569">
        <v>19.100000000000001</v>
      </c>
      <c r="AE79" s="601"/>
      <c r="AF79" s="749"/>
    </row>
    <row r="80" spans="1:35" s="412" customFormat="1" ht="16.05" customHeight="1">
      <c r="A80" s="750"/>
      <c r="B80" s="416" t="s">
        <v>2497</v>
      </c>
      <c r="C80" s="417"/>
      <c r="D80" s="569"/>
      <c r="E80" s="569"/>
      <c r="F80" s="569"/>
      <c r="G80" s="569"/>
      <c r="H80" s="569"/>
      <c r="I80" s="569"/>
      <c r="J80" s="569">
        <v>37</v>
      </c>
      <c r="K80" s="569">
        <v>54</v>
      </c>
      <c r="L80" s="569">
        <v>43</v>
      </c>
      <c r="M80" s="569">
        <v>57</v>
      </c>
      <c r="N80" s="569">
        <v>48</v>
      </c>
      <c r="O80" s="569">
        <v>55</v>
      </c>
      <c r="P80" s="569">
        <v>66</v>
      </c>
      <c r="Q80" s="569">
        <v>162</v>
      </c>
      <c r="R80" s="569">
        <v>193</v>
      </c>
      <c r="S80" s="569">
        <v>219</v>
      </c>
      <c r="T80" s="569">
        <v>273</v>
      </c>
      <c r="U80" s="569">
        <v>444</v>
      </c>
      <c r="V80" s="569">
        <v>397</v>
      </c>
      <c r="W80" s="569">
        <v>352.8</v>
      </c>
      <c r="X80" s="569">
        <v>213</v>
      </c>
      <c r="Y80" s="569">
        <v>221</v>
      </c>
      <c r="Z80" s="569">
        <v>195</v>
      </c>
      <c r="AA80" s="569">
        <v>369.8</v>
      </c>
      <c r="AB80" s="569">
        <v>426.6</v>
      </c>
      <c r="AC80" s="569">
        <v>228.1</v>
      </c>
      <c r="AD80" s="569">
        <v>111</v>
      </c>
      <c r="AE80" s="601"/>
      <c r="AF80" s="749"/>
    </row>
    <row r="81" spans="1:35" s="412" customFormat="1" ht="16.05" customHeight="1">
      <c r="A81" s="750"/>
      <c r="B81" s="416" t="s">
        <v>2498</v>
      </c>
      <c r="C81" s="417"/>
      <c r="D81" s="569"/>
      <c r="E81" s="569"/>
      <c r="F81" s="569"/>
      <c r="G81" s="569"/>
      <c r="H81" s="569"/>
      <c r="I81" s="569"/>
      <c r="J81" s="569"/>
      <c r="K81" s="569"/>
      <c r="L81" s="569"/>
      <c r="M81" s="569"/>
      <c r="N81" s="569"/>
      <c r="O81" s="569"/>
      <c r="P81" s="569"/>
      <c r="Q81" s="569"/>
      <c r="R81" s="569"/>
      <c r="S81" s="569"/>
      <c r="T81" s="569"/>
      <c r="U81" s="569"/>
      <c r="V81" s="569"/>
      <c r="W81" s="569"/>
      <c r="X81" s="569"/>
      <c r="Y81" s="569"/>
      <c r="Z81" s="569"/>
      <c r="AA81" s="569"/>
      <c r="AB81" s="569"/>
      <c r="AC81" s="569"/>
      <c r="AD81" s="569"/>
      <c r="AE81" s="601"/>
      <c r="AF81" s="749"/>
    </row>
    <row r="82" spans="1:35" s="412" customFormat="1" ht="16.05" customHeight="1">
      <c r="A82" s="750"/>
      <c r="B82" s="416" t="s">
        <v>2499</v>
      </c>
      <c r="C82" s="417"/>
      <c r="D82" s="569"/>
      <c r="E82" s="569"/>
      <c r="F82" s="569"/>
      <c r="G82" s="569"/>
      <c r="H82" s="569"/>
      <c r="I82" s="569"/>
      <c r="J82" s="569"/>
      <c r="K82" s="569"/>
      <c r="L82" s="569"/>
      <c r="M82" s="569"/>
      <c r="N82" s="569"/>
      <c r="O82" s="569"/>
      <c r="P82" s="569"/>
      <c r="Q82" s="569"/>
      <c r="R82" s="569"/>
      <c r="S82" s="569"/>
      <c r="T82" s="569"/>
      <c r="U82" s="569"/>
      <c r="V82" s="569"/>
      <c r="W82" s="569"/>
      <c r="X82" s="569"/>
      <c r="Y82" s="569"/>
      <c r="Z82" s="569"/>
      <c r="AA82" s="569"/>
      <c r="AB82" s="569"/>
      <c r="AC82" s="569"/>
      <c r="AD82" s="569"/>
      <c r="AE82" s="601"/>
      <c r="AF82" s="749"/>
    </row>
    <row r="83" spans="1:35" s="412" customFormat="1" ht="16.05" customHeight="1">
      <c r="A83" s="750"/>
      <c r="B83" s="416" t="s">
        <v>2500</v>
      </c>
      <c r="C83" s="417"/>
      <c r="D83" s="569"/>
      <c r="E83" s="569"/>
      <c r="F83" s="569"/>
      <c r="G83" s="569"/>
      <c r="H83" s="569"/>
      <c r="I83" s="569"/>
      <c r="J83" s="569"/>
      <c r="K83" s="569">
        <v>25</v>
      </c>
      <c r="L83" s="569">
        <v>86</v>
      </c>
      <c r="M83" s="569">
        <v>25</v>
      </c>
      <c r="N83" s="569">
        <v>34</v>
      </c>
      <c r="O83" s="569">
        <v>39</v>
      </c>
      <c r="P83" s="569">
        <v>118</v>
      </c>
      <c r="Q83" s="569">
        <v>6</v>
      </c>
      <c r="R83" s="569">
        <v>7</v>
      </c>
      <c r="S83" s="569">
        <v>21</v>
      </c>
      <c r="T83" s="569">
        <v>16</v>
      </c>
      <c r="U83" s="569">
        <v>17</v>
      </c>
      <c r="V83" s="569">
        <v>15</v>
      </c>
      <c r="W83" s="569">
        <v>12.2</v>
      </c>
      <c r="X83" s="569">
        <v>28</v>
      </c>
      <c r="Y83" s="569">
        <v>31</v>
      </c>
      <c r="Z83" s="569">
        <v>27.2</v>
      </c>
      <c r="AA83" s="569">
        <v>51.7</v>
      </c>
      <c r="AB83" s="569">
        <v>25.5</v>
      </c>
      <c r="AC83" s="569">
        <v>18.399999999999999</v>
      </c>
      <c r="AD83" s="569">
        <v>5.9</v>
      </c>
      <c r="AE83" s="601"/>
      <c r="AF83" s="749"/>
    </row>
    <row r="84" spans="1:35" s="411" customFormat="1" ht="22.35" customHeight="1">
      <c r="A84" s="750" t="s">
        <v>17</v>
      </c>
      <c r="B84" s="414" t="s">
        <v>27</v>
      </c>
      <c r="C84" s="415" t="s">
        <v>42</v>
      </c>
      <c r="D84" s="568"/>
      <c r="E84" s="568">
        <v>461</v>
      </c>
      <c r="F84" s="568">
        <v>502</v>
      </c>
      <c r="G84" s="568">
        <v>614</v>
      </c>
      <c r="H84" s="568"/>
      <c r="I84" s="568"/>
      <c r="J84" s="568">
        <v>670</v>
      </c>
      <c r="K84" s="568">
        <v>758</v>
      </c>
      <c r="L84" s="568">
        <v>695</v>
      </c>
      <c r="M84" s="568"/>
      <c r="N84" s="568">
        <v>778</v>
      </c>
      <c r="O84" s="568">
        <v>834</v>
      </c>
      <c r="P84" s="568">
        <v>929</v>
      </c>
      <c r="Q84" s="568">
        <v>931</v>
      </c>
      <c r="R84" s="568">
        <v>980</v>
      </c>
      <c r="S84" s="568">
        <v>984</v>
      </c>
      <c r="T84" s="568">
        <v>1027</v>
      </c>
      <c r="U84" s="568">
        <v>1078.8</v>
      </c>
      <c r="V84" s="568">
        <v>1176.0999999999999</v>
      </c>
      <c r="W84" s="568">
        <v>1319.9</v>
      </c>
      <c r="X84" s="568">
        <v>1387.8</v>
      </c>
      <c r="Y84" s="568">
        <v>1469.2</v>
      </c>
      <c r="Z84" s="568">
        <v>1499.3999999999999</v>
      </c>
      <c r="AA84" s="568">
        <v>1557.2</v>
      </c>
      <c r="AB84" s="568">
        <v>1595.9999999999998</v>
      </c>
      <c r="AC84" s="568">
        <v>169.6</v>
      </c>
      <c r="AD84" s="568">
        <v>232.79999999999998</v>
      </c>
      <c r="AE84" s="568">
        <v>461</v>
      </c>
      <c r="AF84" s="749"/>
    </row>
    <row r="85" spans="1:35" s="412" customFormat="1" ht="16.05" customHeight="1">
      <c r="A85" s="750"/>
      <c r="B85" s="416" t="s">
        <v>2314</v>
      </c>
      <c r="C85" s="417"/>
      <c r="D85" s="569"/>
      <c r="E85" s="569">
        <v>351</v>
      </c>
      <c r="F85" s="569">
        <v>384</v>
      </c>
      <c r="G85" s="569">
        <v>469</v>
      </c>
      <c r="H85" s="569"/>
      <c r="I85" s="569"/>
      <c r="J85" s="569">
        <v>536</v>
      </c>
      <c r="K85" s="569">
        <v>592</v>
      </c>
      <c r="L85" s="569">
        <v>526</v>
      </c>
      <c r="M85" s="569"/>
      <c r="N85" s="569">
        <v>602</v>
      </c>
      <c r="O85" s="569">
        <v>629</v>
      </c>
      <c r="P85" s="569">
        <v>690</v>
      </c>
      <c r="Q85" s="569">
        <v>676</v>
      </c>
      <c r="R85" s="569">
        <v>724</v>
      </c>
      <c r="S85" s="569">
        <v>714</v>
      </c>
      <c r="T85" s="569">
        <v>784</v>
      </c>
      <c r="U85" s="569">
        <v>826.6</v>
      </c>
      <c r="V85" s="569">
        <v>912.9</v>
      </c>
      <c r="W85" s="569">
        <v>1029.4000000000001</v>
      </c>
      <c r="X85" s="569">
        <v>1083.3</v>
      </c>
      <c r="Y85" s="569">
        <v>1093.9000000000001</v>
      </c>
      <c r="Z85" s="569">
        <v>1090.5</v>
      </c>
      <c r="AA85" s="569">
        <v>1164.2</v>
      </c>
      <c r="AB85" s="569">
        <v>1251.8</v>
      </c>
      <c r="AC85" s="569">
        <v>112</v>
      </c>
      <c r="AD85" s="569">
        <v>162.69999999999999</v>
      </c>
      <c r="AE85" s="569">
        <v>255.6</v>
      </c>
      <c r="AF85" s="749"/>
      <c r="AI85" s="411"/>
    </row>
    <row r="86" spans="1:35" s="412" customFormat="1" ht="16.05" customHeight="1">
      <c r="A86" s="750"/>
      <c r="B86" s="416" t="s">
        <v>2495</v>
      </c>
      <c r="C86" s="417"/>
      <c r="D86" s="569"/>
      <c r="E86" s="569">
        <v>8</v>
      </c>
      <c r="F86" s="569">
        <v>9</v>
      </c>
      <c r="G86" s="569">
        <v>12</v>
      </c>
      <c r="H86" s="569"/>
      <c r="I86" s="569"/>
      <c r="J86" s="569">
        <v>9</v>
      </c>
      <c r="K86" s="569">
        <v>10</v>
      </c>
      <c r="L86" s="569">
        <v>12</v>
      </c>
      <c r="M86" s="569"/>
      <c r="N86" s="569">
        <v>12</v>
      </c>
      <c r="O86" s="569">
        <v>16</v>
      </c>
      <c r="P86" s="569">
        <v>19</v>
      </c>
      <c r="Q86" s="569">
        <v>29</v>
      </c>
      <c r="R86" s="569">
        <v>27</v>
      </c>
      <c r="S86" s="569">
        <v>26</v>
      </c>
      <c r="T86" s="569">
        <v>25</v>
      </c>
      <c r="U86" s="569">
        <v>26.6</v>
      </c>
      <c r="V86" s="569">
        <v>29.1</v>
      </c>
      <c r="W86" s="569">
        <v>31.2</v>
      </c>
      <c r="X86" s="569">
        <v>34.299999999999997</v>
      </c>
      <c r="Y86" s="569">
        <v>37.4</v>
      </c>
      <c r="Z86" s="569">
        <v>43</v>
      </c>
      <c r="AA86" s="569">
        <v>39.299999999999997</v>
      </c>
      <c r="AB86" s="569">
        <v>38.200000000000003</v>
      </c>
      <c r="AC86" s="569">
        <v>6.1</v>
      </c>
      <c r="AD86" s="569">
        <v>6</v>
      </c>
      <c r="AE86" s="569">
        <v>17.600000000000001</v>
      </c>
      <c r="AF86" s="749"/>
      <c r="AI86" s="411"/>
    </row>
    <row r="87" spans="1:35" s="412" customFormat="1" ht="16.05" customHeight="1">
      <c r="A87" s="750"/>
      <c r="B87" s="416" t="s">
        <v>2496</v>
      </c>
      <c r="C87" s="417"/>
      <c r="D87" s="569"/>
      <c r="E87" s="569"/>
      <c r="F87" s="569"/>
      <c r="G87" s="569"/>
      <c r="H87" s="569"/>
      <c r="I87" s="569"/>
      <c r="J87" s="569"/>
      <c r="K87" s="569">
        <v>3</v>
      </c>
      <c r="L87" s="569">
        <v>4</v>
      </c>
      <c r="M87" s="569"/>
      <c r="N87" s="569">
        <v>4</v>
      </c>
      <c r="O87" s="569">
        <v>5</v>
      </c>
      <c r="P87" s="569">
        <v>6</v>
      </c>
      <c r="Q87" s="569">
        <v>10</v>
      </c>
      <c r="R87" s="569">
        <v>11</v>
      </c>
      <c r="S87" s="569">
        <v>11</v>
      </c>
      <c r="T87" s="569">
        <v>12</v>
      </c>
      <c r="U87" s="569">
        <v>13.8</v>
      </c>
      <c r="V87" s="569">
        <v>16.899999999999999</v>
      </c>
      <c r="W87" s="569">
        <v>20.100000000000001</v>
      </c>
      <c r="X87" s="569">
        <v>19</v>
      </c>
      <c r="Y87" s="569">
        <v>21.3</v>
      </c>
      <c r="Z87" s="569">
        <v>18.600000000000001</v>
      </c>
      <c r="AA87" s="569">
        <v>17.5</v>
      </c>
      <c r="AB87" s="569">
        <v>23.6</v>
      </c>
      <c r="AC87" s="569">
        <v>1.9</v>
      </c>
      <c r="AD87" s="569">
        <v>1.5</v>
      </c>
      <c r="AE87" s="569">
        <v>5.5</v>
      </c>
      <c r="AF87" s="749"/>
      <c r="AI87" s="411"/>
    </row>
    <row r="88" spans="1:35" s="412" customFormat="1" ht="16.05" customHeight="1">
      <c r="A88" s="750"/>
      <c r="B88" s="416" t="s">
        <v>2497</v>
      </c>
      <c r="C88" s="417"/>
      <c r="D88" s="569"/>
      <c r="E88" s="569">
        <v>94</v>
      </c>
      <c r="F88" s="569">
        <v>101</v>
      </c>
      <c r="G88" s="569">
        <v>121</v>
      </c>
      <c r="H88" s="569"/>
      <c r="I88" s="569"/>
      <c r="J88" s="569">
        <v>112</v>
      </c>
      <c r="K88" s="569">
        <v>141</v>
      </c>
      <c r="L88" s="569">
        <v>142</v>
      </c>
      <c r="M88" s="569"/>
      <c r="N88" s="569">
        <v>146</v>
      </c>
      <c r="O88" s="569">
        <v>167</v>
      </c>
      <c r="P88" s="569">
        <v>195</v>
      </c>
      <c r="Q88" s="569">
        <v>204</v>
      </c>
      <c r="R88" s="569">
        <v>206</v>
      </c>
      <c r="S88" s="569">
        <v>219</v>
      </c>
      <c r="T88" s="569">
        <v>194</v>
      </c>
      <c r="U88" s="569">
        <v>198.2</v>
      </c>
      <c r="V88" s="569">
        <v>199.7</v>
      </c>
      <c r="W88" s="569">
        <v>221.8</v>
      </c>
      <c r="X88" s="569">
        <v>233.7</v>
      </c>
      <c r="Y88" s="569">
        <v>297.5</v>
      </c>
      <c r="Z88" s="569">
        <v>311.60000000000002</v>
      </c>
      <c r="AA88" s="569">
        <v>305.7</v>
      </c>
      <c r="AB88" s="569">
        <v>255.6</v>
      </c>
      <c r="AC88" s="569">
        <v>45.4</v>
      </c>
      <c r="AD88" s="569">
        <v>58.9</v>
      </c>
      <c r="AE88" s="569">
        <v>155</v>
      </c>
      <c r="AF88" s="749"/>
      <c r="AI88" s="411"/>
    </row>
    <row r="89" spans="1:35" s="412" customFormat="1" ht="16.05" customHeight="1">
      <c r="A89" s="750"/>
      <c r="B89" s="416" t="s">
        <v>2498</v>
      </c>
      <c r="C89" s="417"/>
      <c r="D89" s="569"/>
      <c r="E89" s="569"/>
      <c r="F89" s="569"/>
      <c r="G89" s="569"/>
      <c r="H89" s="569"/>
      <c r="I89" s="569"/>
      <c r="J89" s="569"/>
      <c r="K89" s="569"/>
      <c r="L89" s="569"/>
      <c r="M89" s="569"/>
      <c r="N89" s="569"/>
      <c r="O89" s="569"/>
      <c r="P89" s="569"/>
      <c r="Q89" s="569"/>
      <c r="R89" s="569"/>
      <c r="S89" s="569"/>
      <c r="T89" s="569"/>
      <c r="U89" s="569"/>
      <c r="V89" s="569"/>
      <c r="W89" s="569"/>
      <c r="X89" s="569"/>
      <c r="Y89" s="569"/>
      <c r="Z89" s="569"/>
      <c r="AA89" s="569"/>
      <c r="AB89" s="569"/>
      <c r="AC89" s="569"/>
      <c r="AD89" s="569"/>
      <c r="AE89" s="569" t="s">
        <v>25</v>
      </c>
      <c r="AF89" s="749"/>
      <c r="AI89" s="411"/>
    </row>
    <row r="90" spans="1:35" s="412" customFormat="1" ht="16.05" customHeight="1">
      <c r="A90" s="750"/>
      <c r="B90" s="416" t="s">
        <v>2499</v>
      </c>
      <c r="C90" s="417"/>
      <c r="D90" s="569"/>
      <c r="E90" s="569"/>
      <c r="F90" s="569"/>
      <c r="G90" s="569"/>
      <c r="H90" s="569"/>
      <c r="I90" s="569"/>
      <c r="J90" s="569"/>
      <c r="K90" s="569"/>
      <c r="L90" s="569"/>
      <c r="M90" s="569"/>
      <c r="N90" s="569"/>
      <c r="O90" s="569"/>
      <c r="P90" s="569"/>
      <c r="Q90" s="569"/>
      <c r="R90" s="569"/>
      <c r="S90" s="569"/>
      <c r="T90" s="569"/>
      <c r="U90" s="569"/>
      <c r="V90" s="569"/>
      <c r="W90" s="569"/>
      <c r="X90" s="569"/>
      <c r="Y90" s="569"/>
      <c r="Z90" s="569"/>
      <c r="AA90" s="569"/>
      <c r="AB90" s="569"/>
      <c r="AC90" s="569"/>
      <c r="AD90" s="569"/>
      <c r="AE90" s="569" t="s">
        <v>25</v>
      </c>
      <c r="AF90" s="749"/>
      <c r="AI90" s="411"/>
    </row>
    <row r="91" spans="1:35" s="412" customFormat="1" ht="16.05" customHeight="1">
      <c r="A91" s="750"/>
      <c r="B91" s="416" t="s">
        <v>2500</v>
      </c>
      <c r="C91" s="417"/>
      <c r="D91" s="569"/>
      <c r="E91" s="569">
        <v>8</v>
      </c>
      <c r="F91" s="569">
        <v>8</v>
      </c>
      <c r="G91" s="569">
        <v>12</v>
      </c>
      <c r="H91" s="569"/>
      <c r="I91" s="569"/>
      <c r="J91" s="569">
        <v>13</v>
      </c>
      <c r="K91" s="569">
        <v>12</v>
      </c>
      <c r="L91" s="569">
        <v>11</v>
      </c>
      <c r="M91" s="569"/>
      <c r="N91" s="569">
        <v>14</v>
      </c>
      <c r="O91" s="569">
        <v>17</v>
      </c>
      <c r="P91" s="569">
        <v>19</v>
      </c>
      <c r="Q91" s="569">
        <v>12</v>
      </c>
      <c r="R91" s="569">
        <v>12</v>
      </c>
      <c r="S91" s="569">
        <v>14</v>
      </c>
      <c r="T91" s="569">
        <v>12</v>
      </c>
      <c r="U91" s="569">
        <v>13.6</v>
      </c>
      <c r="V91" s="569">
        <v>17.5</v>
      </c>
      <c r="W91" s="569">
        <v>17.399999999999999</v>
      </c>
      <c r="X91" s="569">
        <v>17.5</v>
      </c>
      <c r="Y91" s="569">
        <v>19.100000000000001</v>
      </c>
      <c r="Z91" s="569">
        <v>35.700000000000003</v>
      </c>
      <c r="AA91" s="569">
        <v>30.5</v>
      </c>
      <c r="AB91" s="569">
        <v>26.8</v>
      </c>
      <c r="AC91" s="569">
        <v>4.2</v>
      </c>
      <c r="AD91" s="569">
        <v>3.7</v>
      </c>
      <c r="AE91" s="569">
        <v>27.3</v>
      </c>
      <c r="AF91" s="749"/>
      <c r="AI91" s="411"/>
    </row>
    <row r="92" spans="1:35" s="411" customFormat="1" ht="22.35" customHeight="1">
      <c r="A92" s="750" t="s">
        <v>4</v>
      </c>
      <c r="B92" s="414" t="s">
        <v>27</v>
      </c>
      <c r="C92" s="415" t="s">
        <v>42</v>
      </c>
      <c r="D92" s="568">
        <v>120</v>
      </c>
      <c r="E92" s="568">
        <v>130</v>
      </c>
      <c r="F92" s="568">
        <v>130</v>
      </c>
      <c r="G92" s="568">
        <v>128</v>
      </c>
      <c r="H92" s="568">
        <v>124</v>
      </c>
      <c r="I92" s="568">
        <v>131</v>
      </c>
      <c r="J92" s="568">
        <v>130</v>
      </c>
      <c r="K92" s="568">
        <v>133</v>
      </c>
      <c r="L92" s="568">
        <v>122</v>
      </c>
      <c r="M92" s="568">
        <v>121</v>
      </c>
      <c r="N92" s="568">
        <v>129</v>
      </c>
      <c r="O92" s="568">
        <v>140</v>
      </c>
      <c r="P92" s="568">
        <v>162</v>
      </c>
      <c r="Q92" s="568">
        <v>158</v>
      </c>
      <c r="R92" s="568">
        <v>157</v>
      </c>
      <c r="S92" s="568">
        <v>174</v>
      </c>
      <c r="T92" s="568">
        <v>194</v>
      </c>
      <c r="U92" s="568">
        <v>207</v>
      </c>
      <c r="V92" s="568">
        <v>230.29999999999998</v>
      </c>
      <c r="W92" s="568">
        <v>232.9</v>
      </c>
      <c r="X92" s="568">
        <v>276.2</v>
      </c>
      <c r="Y92" s="568">
        <v>303.19999999999993</v>
      </c>
      <c r="Z92" s="568">
        <v>350.00000000000006</v>
      </c>
      <c r="AA92" s="568">
        <v>361.8</v>
      </c>
      <c r="AB92" s="568">
        <v>384.20000000000005</v>
      </c>
      <c r="AC92" s="568">
        <v>114.8</v>
      </c>
      <c r="AD92" s="568">
        <v>182.79999999999998</v>
      </c>
      <c r="AE92" s="568">
        <v>332.09999999999997</v>
      </c>
      <c r="AF92" s="749"/>
    </row>
    <row r="93" spans="1:35" s="412" customFormat="1" ht="16.05" customHeight="1">
      <c r="A93" s="750"/>
      <c r="B93" s="416" t="s">
        <v>2314</v>
      </c>
      <c r="C93" s="417"/>
      <c r="D93" s="569">
        <v>14</v>
      </c>
      <c r="E93" s="569">
        <v>13</v>
      </c>
      <c r="F93" s="569">
        <v>14</v>
      </c>
      <c r="G93" s="569">
        <v>12</v>
      </c>
      <c r="H93" s="569">
        <v>14</v>
      </c>
      <c r="I93" s="569">
        <v>14</v>
      </c>
      <c r="J93" s="569">
        <v>14</v>
      </c>
      <c r="K93" s="569">
        <v>14</v>
      </c>
      <c r="L93" s="569">
        <v>14</v>
      </c>
      <c r="M93" s="569">
        <v>13</v>
      </c>
      <c r="N93" s="569">
        <v>12</v>
      </c>
      <c r="O93" s="569">
        <v>13</v>
      </c>
      <c r="P93" s="569">
        <v>17</v>
      </c>
      <c r="Q93" s="569">
        <v>19</v>
      </c>
      <c r="R93" s="569">
        <v>18</v>
      </c>
      <c r="S93" s="569">
        <v>22</v>
      </c>
      <c r="T93" s="569">
        <v>24</v>
      </c>
      <c r="U93" s="569">
        <v>25</v>
      </c>
      <c r="V93" s="569">
        <v>27.1</v>
      </c>
      <c r="W93" s="569">
        <v>28</v>
      </c>
      <c r="X93" s="569">
        <v>35.6</v>
      </c>
      <c r="Y93" s="569">
        <v>32.799999999999997</v>
      </c>
      <c r="Z93" s="569">
        <v>35.5</v>
      </c>
      <c r="AA93" s="569">
        <v>34.6</v>
      </c>
      <c r="AB93" s="569">
        <v>34.1</v>
      </c>
      <c r="AC93" s="569">
        <v>7.8</v>
      </c>
      <c r="AD93" s="569">
        <v>6.7</v>
      </c>
      <c r="AE93" s="569">
        <v>23.1</v>
      </c>
      <c r="AF93" s="749"/>
      <c r="AI93" s="411"/>
    </row>
    <row r="94" spans="1:35" s="412" customFormat="1" ht="16.05" customHeight="1">
      <c r="A94" s="750"/>
      <c r="B94" s="416" t="s">
        <v>2495</v>
      </c>
      <c r="C94" s="417"/>
      <c r="D94" s="569">
        <v>6</v>
      </c>
      <c r="E94" s="569">
        <v>7</v>
      </c>
      <c r="F94" s="569">
        <v>7</v>
      </c>
      <c r="G94" s="569">
        <v>7</v>
      </c>
      <c r="H94" s="569">
        <v>4</v>
      </c>
      <c r="I94" s="569">
        <v>6</v>
      </c>
      <c r="J94" s="569">
        <v>7</v>
      </c>
      <c r="K94" s="569">
        <v>4</v>
      </c>
      <c r="L94" s="569">
        <v>3</v>
      </c>
      <c r="M94" s="569">
        <v>4</v>
      </c>
      <c r="N94" s="569">
        <v>4</v>
      </c>
      <c r="O94" s="569">
        <v>3</v>
      </c>
      <c r="P94" s="569">
        <v>4</v>
      </c>
      <c r="Q94" s="569">
        <v>4</v>
      </c>
      <c r="R94" s="569">
        <v>5</v>
      </c>
      <c r="S94" s="569">
        <v>4</v>
      </c>
      <c r="T94" s="569">
        <v>5</v>
      </c>
      <c r="U94" s="569">
        <v>6</v>
      </c>
      <c r="V94" s="569">
        <v>6.1</v>
      </c>
      <c r="W94" s="569">
        <v>6.7</v>
      </c>
      <c r="X94" s="569">
        <v>8.5</v>
      </c>
      <c r="Y94" s="569">
        <v>9.5</v>
      </c>
      <c r="Z94" s="569">
        <v>14.5</v>
      </c>
      <c r="AA94" s="569">
        <v>14.3</v>
      </c>
      <c r="AB94" s="569">
        <v>15.6</v>
      </c>
      <c r="AC94" s="569">
        <v>4</v>
      </c>
      <c r="AD94" s="569">
        <v>6.4</v>
      </c>
      <c r="AE94" s="569">
        <v>12.2</v>
      </c>
      <c r="AF94" s="749"/>
      <c r="AI94" s="411"/>
    </row>
    <row r="95" spans="1:35" s="412" customFormat="1" ht="16.05" customHeight="1">
      <c r="A95" s="750"/>
      <c r="B95" s="416" t="s">
        <v>2496</v>
      </c>
      <c r="C95" s="417"/>
      <c r="D95" s="569">
        <v>4</v>
      </c>
      <c r="E95" s="569">
        <v>4</v>
      </c>
      <c r="F95" s="569">
        <v>3</v>
      </c>
      <c r="G95" s="569">
        <v>3</v>
      </c>
      <c r="H95" s="569">
        <v>3</v>
      </c>
      <c r="I95" s="569">
        <v>3</v>
      </c>
      <c r="J95" s="569">
        <v>3</v>
      </c>
      <c r="K95" s="569">
        <v>3</v>
      </c>
      <c r="L95" s="569">
        <v>2</v>
      </c>
      <c r="M95" s="569">
        <v>2</v>
      </c>
      <c r="N95" s="569">
        <v>3</v>
      </c>
      <c r="O95" s="569">
        <v>3</v>
      </c>
      <c r="P95" s="569">
        <v>4</v>
      </c>
      <c r="Q95" s="569">
        <v>3</v>
      </c>
      <c r="R95" s="569">
        <v>4</v>
      </c>
      <c r="S95" s="569">
        <v>4</v>
      </c>
      <c r="T95" s="569">
        <v>6</v>
      </c>
      <c r="U95" s="569">
        <v>9</v>
      </c>
      <c r="V95" s="569">
        <v>13</v>
      </c>
      <c r="W95" s="569">
        <v>18.7</v>
      </c>
      <c r="X95" s="569">
        <v>20</v>
      </c>
      <c r="Y95" s="569">
        <v>21.3</v>
      </c>
      <c r="Z95" s="569">
        <v>19.2</v>
      </c>
      <c r="AA95" s="569">
        <v>15.7</v>
      </c>
      <c r="AB95" s="569">
        <v>12.4</v>
      </c>
      <c r="AC95" s="569">
        <v>2.8</v>
      </c>
      <c r="AD95" s="569">
        <v>0.9</v>
      </c>
      <c r="AE95" s="569">
        <v>3.1</v>
      </c>
      <c r="AF95" s="749"/>
      <c r="AI95" s="411"/>
    </row>
    <row r="96" spans="1:35" s="412" customFormat="1" ht="16.05" customHeight="1">
      <c r="A96" s="750"/>
      <c r="B96" s="416" t="s">
        <v>2497</v>
      </c>
      <c r="C96" s="417"/>
      <c r="D96" s="569">
        <v>94</v>
      </c>
      <c r="E96" s="569">
        <v>103</v>
      </c>
      <c r="F96" s="569">
        <v>103</v>
      </c>
      <c r="G96" s="569">
        <v>103</v>
      </c>
      <c r="H96" s="569">
        <v>101</v>
      </c>
      <c r="I96" s="569">
        <v>105</v>
      </c>
      <c r="J96" s="569">
        <v>103</v>
      </c>
      <c r="K96" s="569">
        <v>108</v>
      </c>
      <c r="L96" s="569">
        <v>100</v>
      </c>
      <c r="M96" s="569">
        <v>99</v>
      </c>
      <c r="N96" s="569">
        <v>104</v>
      </c>
      <c r="O96" s="569">
        <v>114</v>
      </c>
      <c r="P96" s="569">
        <v>130</v>
      </c>
      <c r="Q96" s="569">
        <v>125</v>
      </c>
      <c r="R96" s="569">
        <v>122</v>
      </c>
      <c r="S96" s="569">
        <v>132</v>
      </c>
      <c r="T96" s="569">
        <v>144</v>
      </c>
      <c r="U96" s="569">
        <v>146</v>
      </c>
      <c r="V96" s="569">
        <v>161</v>
      </c>
      <c r="W96" s="569">
        <v>156</v>
      </c>
      <c r="X96" s="569">
        <v>175.2</v>
      </c>
      <c r="Y96" s="569">
        <v>195.7</v>
      </c>
      <c r="Z96" s="569">
        <v>227.9</v>
      </c>
      <c r="AA96" s="569">
        <v>248.2</v>
      </c>
      <c r="AB96" s="569">
        <v>273.10000000000002</v>
      </c>
      <c r="AC96" s="569">
        <v>88</v>
      </c>
      <c r="AD96" s="569">
        <v>136.1</v>
      </c>
      <c r="AE96" s="569">
        <v>262.89999999999998</v>
      </c>
      <c r="AF96" s="749"/>
      <c r="AI96" s="411"/>
    </row>
    <row r="97" spans="1:35" s="412" customFormat="1" ht="16.05" customHeight="1">
      <c r="A97" s="750"/>
      <c r="B97" s="416" t="s">
        <v>2498</v>
      </c>
      <c r="C97" s="417"/>
      <c r="D97" s="569">
        <v>1</v>
      </c>
      <c r="E97" s="569">
        <v>1</v>
      </c>
      <c r="F97" s="569">
        <v>1</v>
      </c>
      <c r="G97" s="569">
        <v>1</v>
      </c>
      <c r="H97" s="569">
        <v>1</v>
      </c>
      <c r="I97" s="569">
        <v>2</v>
      </c>
      <c r="J97" s="569">
        <v>1</v>
      </c>
      <c r="K97" s="569">
        <v>2</v>
      </c>
      <c r="L97" s="569">
        <v>2</v>
      </c>
      <c r="M97" s="569">
        <v>2</v>
      </c>
      <c r="N97" s="569">
        <v>4</v>
      </c>
      <c r="O97" s="569">
        <v>5</v>
      </c>
      <c r="P97" s="569">
        <v>5</v>
      </c>
      <c r="Q97" s="569">
        <v>5</v>
      </c>
      <c r="R97" s="569">
        <v>6</v>
      </c>
      <c r="S97" s="569">
        <v>8</v>
      </c>
      <c r="T97" s="569">
        <v>12</v>
      </c>
      <c r="U97" s="569">
        <v>18</v>
      </c>
      <c r="V97" s="569">
        <v>19.5</v>
      </c>
      <c r="W97" s="569">
        <v>18.7</v>
      </c>
      <c r="X97" s="569">
        <v>27.1</v>
      </c>
      <c r="Y97" s="569">
        <v>30.5</v>
      </c>
      <c r="Z97" s="569">
        <v>36.799999999999997</v>
      </c>
      <c r="AA97" s="569">
        <v>33</v>
      </c>
      <c r="AB97" s="569">
        <v>33</v>
      </c>
      <c r="AC97" s="569">
        <v>9</v>
      </c>
      <c r="AD97" s="569">
        <v>31.6</v>
      </c>
      <c r="AE97" s="569">
        <v>24.2</v>
      </c>
      <c r="AF97" s="749"/>
      <c r="AI97" s="411"/>
    </row>
    <row r="98" spans="1:35" s="412" customFormat="1" ht="16.05" customHeight="1">
      <c r="A98" s="750"/>
      <c r="B98" s="416" t="s">
        <v>2499</v>
      </c>
      <c r="C98" s="417"/>
      <c r="D98" s="569">
        <v>1</v>
      </c>
      <c r="E98" s="569">
        <v>2</v>
      </c>
      <c r="F98" s="569">
        <v>2</v>
      </c>
      <c r="G98" s="569">
        <v>2</v>
      </c>
      <c r="H98" s="569">
        <v>1</v>
      </c>
      <c r="I98" s="569">
        <v>1</v>
      </c>
      <c r="J98" s="569">
        <v>2</v>
      </c>
      <c r="K98" s="569">
        <v>2</v>
      </c>
      <c r="L98" s="569">
        <v>1</v>
      </c>
      <c r="M98" s="569">
        <v>1</v>
      </c>
      <c r="N98" s="569">
        <v>2</v>
      </c>
      <c r="O98" s="569">
        <v>2</v>
      </c>
      <c r="P98" s="569">
        <v>2</v>
      </c>
      <c r="Q98" s="569">
        <v>2</v>
      </c>
      <c r="R98" s="569">
        <v>2</v>
      </c>
      <c r="S98" s="569">
        <v>4</v>
      </c>
      <c r="T98" s="569">
        <v>3</v>
      </c>
      <c r="U98" s="569">
        <v>3</v>
      </c>
      <c r="V98" s="569">
        <v>3.6</v>
      </c>
      <c r="W98" s="569">
        <v>4.8</v>
      </c>
      <c r="X98" s="569">
        <v>9.8000000000000007</v>
      </c>
      <c r="Y98" s="569">
        <v>13.4</v>
      </c>
      <c r="Z98" s="569">
        <v>16.100000000000001</v>
      </c>
      <c r="AA98" s="569">
        <v>16</v>
      </c>
      <c r="AB98" s="569">
        <v>16</v>
      </c>
      <c r="AC98" s="569">
        <v>3.2</v>
      </c>
      <c r="AD98" s="569">
        <v>1.1000000000000001</v>
      </c>
      <c r="AE98" s="569">
        <v>6.6</v>
      </c>
      <c r="AF98" s="749"/>
      <c r="AI98" s="411"/>
    </row>
    <row r="99" spans="1:35" s="412" customFormat="1" ht="16.05" customHeight="1">
      <c r="A99" s="750"/>
      <c r="B99" s="416" t="s">
        <v>2500</v>
      </c>
      <c r="C99" s="417"/>
      <c r="D99" s="570"/>
      <c r="E99" s="570"/>
      <c r="F99" s="570"/>
      <c r="G99" s="570"/>
      <c r="H99" s="570"/>
      <c r="I99" s="570"/>
      <c r="J99" s="570"/>
      <c r="K99" s="570"/>
      <c r="L99" s="570"/>
      <c r="M99" s="570"/>
      <c r="N99" s="570"/>
      <c r="O99" s="570"/>
      <c r="P99" s="570"/>
      <c r="Q99" s="570"/>
      <c r="R99" s="570"/>
      <c r="S99" s="570"/>
      <c r="T99" s="570"/>
      <c r="U99" s="570"/>
      <c r="V99" s="570"/>
      <c r="W99" s="570"/>
      <c r="X99" s="570"/>
      <c r="Y99" s="570"/>
      <c r="Z99" s="570"/>
      <c r="AA99" s="570"/>
      <c r="AB99" s="570"/>
      <c r="AC99" s="570"/>
      <c r="AD99" s="570"/>
      <c r="AE99" s="603"/>
      <c r="AF99" s="749"/>
    </row>
    <row r="100" spans="1:35" s="411" customFormat="1" ht="22.35" customHeight="1">
      <c r="A100" s="750" t="s">
        <v>3</v>
      </c>
      <c r="B100" s="414" t="s">
        <v>27</v>
      </c>
      <c r="C100" s="415" t="s">
        <v>42</v>
      </c>
      <c r="D100" s="568">
        <v>4683</v>
      </c>
      <c r="E100" s="568">
        <v>5185</v>
      </c>
      <c r="F100" s="568">
        <v>5170</v>
      </c>
      <c r="G100" s="568">
        <v>5899</v>
      </c>
      <c r="H100" s="568">
        <v>6026</v>
      </c>
      <c r="I100" s="568">
        <v>5872</v>
      </c>
      <c r="J100" s="568">
        <v>5787</v>
      </c>
      <c r="K100" s="568">
        <v>6430</v>
      </c>
      <c r="L100" s="568">
        <v>6505</v>
      </c>
      <c r="M100" s="568">
        <v>6677</v>
      </c>
      <c r="N100" s="568">
        <v>7369</v>
      </c>
      <c r="O100" s="568">
        <v>8396</v>
      </c>
      <c r="P100" s="568">
        <v>9091</v>
      </c>
      <c r="Q100" s="568">
        <v>9592</v>
      </c>
      <c r="R100" s="568">
        <v>7011.7</v>
      </c>
      <c r="S100" s="568">
        <v>8073.5</v>
      </c>
      <c r="T100" s="568">
        <v>8339</v>
      </c>
      <c r="U100" s="568">
        <v>9188</v>
      </c>
      <c r="V100" s="568">
        <v>9536.4999999999982</v>
      </c>
      <c r="W100" s="568">
        <v>9549</v>
      </c>
      <c r="X100" s="568">
        <v>8903.7000000000007</v>
      </c>
      <c r="Y100" s="568">
        <v>10044.1</v>
      </c>
      <c r="Z100" s="568">
        <v>10285.200000000001</v>
      </c>
      <c r="AA100" s="568">
        <v>10472.1</v>
      </c>
      <c r="AB100" s="568">
        <v>10228.599999999999</v>
      </c>
      <c r="AC100" s="568">
        <v>2802.4</v>
      </c>
      <c r="AD100" s="568">
        <v>2255.7000000000003</v>
      </c>
      <c r="AE100" s="600"/>
      <c r="AF100" s="749" t="s">
        <v>2504</v>
      </c>
    </row>
    <row r="101" spans="1:35" s="412" customFormat="1" ht="16.05" customHeight="1">
      <c r="A101" s="750"/>
      <c r="B101" s="416" t="s">
        <v>2314</v>
      </c>
      <c r="C101" s="417"/>
      <c r="D101" s="569">
        <v>3449</v>
      </c>
      <c r="E101" s="569">
        <v>3790</v>
      </c>
      <c r="F101" s="569">
        <v>3677</v>
      </c>
      <c r="G101" s="569">
        <v>4305</v>
      </c>
      <c r="H101" s="569">
        <v>4363</v>
      </c>
      <c r="I101" s="569">
        <v>4234</v>
      </c>
      <c r="J101" s="569">
        <v>4131</v>
      </c>
      <c r="K101" s="569">
        <v>4453</v>
      </c>
      <c r="L101" s="569">
        <v>4450</v>
      </c>
      <c r="M101" s="569">
        <v>4638</v>
      </c>
      <c r="N101" s="569">
        <v>5370</v>
      </c>
      <c r="O101" s="569">
        <v>6281</v>
      </c>
      <c r="P101" s="569">
        <v>6862</v>
      </c>
      <c r="Q101" s="569">
        <v>7344</v>
      </c>
      <c r="R101" s="569">
        <v>5083.1000000000004</v>
      </c>
      <c r="S101" s="569">
        <v>5733.5</v>
      </c>
      <c r="T101" s="569">
        <v>6130</v>
      </c>
      <c r="U101" s="569">
        <v>6648</v>
      </c>
      <c r="V101" s="569">
        <v>6846.7</v>
      </c>
      <c r="W101" s="569">
        <v>7272</v>
      </c>
      <c r="X101" s="569">
        <v>6738.2</v>
      </c>
      <c r="Y101" s="569">
        <v>7492</v>
      </c>
      <c r="Z101" s="569">
        <v>7549.9</v>
      </c>
      <c r="AA101" s="569">
        <v>7777.7</v>
      </c>
      <c r="AB101" s="569">
        <v>7591.7</v>
      </c>
      <c r="AC101" s="569">
        <v>2134.6999999999998</v>
      </c>
      <c r="AD101" s="569">
        <v>1870.8</v>
      </c>
      <c r="AE101" s="601"/>
      <c r="AF101" s="749"/>
    </row>
    <row r="102" spans="1:35" s="412" customFormat="1" ht="16.05" customHeight="1">
      <c r="A102" s="750"/>
      <c r="B102" s="416" t="s">
        <v>2495</v>
      </c>
      <c r="C102" s="417"/>
      <c r="D102" s="569">
        <v>160</v>
      </c>
      <c r="E102" s="569">
        <v>178</v>
      </c>
      <c r="F102" s="569">
        <v>208</v>
      </c>
      <c r="G102" s="569">
        <v>255</v>
      </c>
      <c r="H102" s="569">
        <v>245</v>
      </c>
      <c r="I102" s="569">
        <v>248</v>
      </c>
      <c r="J102" s="569">
        <v>242</v>
      </c>
      <c r="K102" s="569">
        <v>255</v>
      </c>
      <c r="L102" s="569">
        <v>262</v>
      </c>
      <c r="M102" s="569">
        <v>291</v>
      </c>
      <c r="N102" s="569">
        <v>322</v>
      </c>
      <c r="O102" s="569">
        <v>358</v>
      </c>
      <c r="P102" s="569">
        <v>387</v>
      </c>
      <c r="Q102" s="569">
        <v>407</v>
      </c>
      <c r="R102" s="569">
        <v>333.5</v>
      </c>
      <c r="S102" s="569">
        <v>458</v>
      </c>
      <c r="T102" s="569">
        <v>433</v>
      </c>
      <c r="U102" s="569">
        <v>514</v>
      </c>
      <c r="V102" s="569">
        <v>545.5</v>
      </c>
      <c r="W102" s="569">
        <v>435</v>
      </c>
      <c r="X102" s="569">
        <v>403.8</v>
      </c>
      <c r="Y102" s="569">
        <v>473.7</v>
      </c>
      <c r="Z102" s="569">
        <v>545.5</v>
      </c>
      <c r="AA102" s="569">
        <v>561.20000000000005</v>
      </c>
      <c r="AB102" s="569">
        <v>560.70000000000005</v>
      </c>
      <c r="AC102" s="569">
        <v>119.9</v>
      </c>
      <c r="AD102" s="569">
        <v>99.4</v>
      </c>
      <c r="AE102" s="601"/>
      <c r="AF102" s="749"/>
    </row>
    <row r="103" spans="1:35" s="412" customFormat="1" ht="16.05" customHeight="1">
      <c r="A103" s="750"/>
      <c r="B103" s="416" t="s">
        <v>2496</v>
      </c>
      <c r="C103" s="417"/>
      <c r="D103" s="569">
        <v>173</v>
      </c>
      <c r="E103" s="569">
        <v>180</v>
      </c>
      <c r="F103" s="569">
        <v>190</v>
      </c>
      <c r="G103" s="569">
        <v>199</v>
      </c>
      <c r="H103" s="569">
        <v>188</v>
      </c>
      <c r="I103" s="569">
        <v>192</v>
      </c>
      <c r="J103" s="569">
        <v>194</v>
      </c>
      <c r="K103" s="569">
        <v>229</v>
      </c>
      <c r="L103" s="569">
        <v>225</v>
      </c>
      <c r="M103" s="569">
        <v>239</v>
      </c>
      <c r="N103" s="569">
        <v>239</v>
      </c>
      <c r="O103" s="569">
        <v>258</v>
      </c>
      <c r="P103" s="569">
        <v>282</v>
      </c>
      <c r="Q103" s="569">
        <v>271</v>
      </c>
      <c r="R103" s="569">
        <v>216.1</v>
      </c>
      <c r="S103" s="569">
        <v>293</v>
      </c>
      <c r="T103" s="569">
        <v>305</v>
      </c>
      <c r="U103" s="569">
        <v>401</v>
      </c>
      <c r="V103" s="569">
        <v>436.9</v>
      </c>
      <c r="W103" s="569">
        <v>293</v>
      </c>
      <c r="X103" s="569">
        <v>270.3</v>
      </c>
      <c r="Y103" s="569">
        <v>337.9</v>
      </c>
      <c r="Z103" s="569">
        <v>327.7</v>
      </c>
      <c r="AA103" s="569">
        <v>323.7</v>
      </c>
      <c r="AB103" s="569">
        <v>319.5</v>
      </c>
      <c r="AC103" s="569">
        <v>55.2</v>
      </c>
      <c r="AD103" s="569">
        <v>20.399999999999999</v>
      </c>
      <c r="AE103" s="601"/>
      <c r="AF103" s="749"/>
    </row>
    <row r="104" spans="1:35" s="412" customFormat="1" ht="16.05" customHeight="1">
      <c r="A104" s="750"/>
      <c r="B104" s="416" t="s">
        <v>2497</v>
      </c>
      <c r="C104" s="417"/>
      <c r="D104" s="569">
        <v>738</v>
      </c>
      <c r="E104" s="569">
        <v>817</v>
      </c>
      <c r="F104" s="569">
        <v>924</v>
      </c>
      <c r="G104" s="569">
        <v>1016</v>
      </c>
      <c r="H104" s="569">
        <v>1049</v>
      </c>
      <c r="I104" s="569">
        <v>1042</v>
      </c>
      <c r="J104" s="569">
        <v>1028</v>
      </c>
      <c r="K104" s="569">
        <v>1274</v>
      </c>
      <c r="L104" s="569">
        <v>1339</v>
      </c>
      <c r="M104" s="569">
        <v>1306</v>
      </c>
      <c r="N104" s="569">
        <v>1329</v>
      </c>
      <c r="O104" s="569">
        <v>1403</v>
      </c>
      <c r="P104" s="569">
        <v>1438</v>
      </c>
      <c r="Q104" s="569">
        <v>1434</v>
      </c>
      <c r="R104" s="569">
        <v>1248.4000000000001</v>
      </c>
      <c r="S104" s="569">
        <v>1355</v>
      </c>
      <c r="T104" s="569">
        <v>1307</v>
      </c>
      <c r="U104" s="569">
        <v>1434</v>
      </c>
      <c r="V104" s="569">
        <v>1517</v>
      </c>
      <c r="W104" s="569">
        <v>1400</v>
      </c>
      <c r="X104" s="569">
        <v>1350.6</v>
      </c>
      <c r="Y104" s="569">
        <v>1569.9</v>
      </c>
      <c r="Z104" s="569">
        <v>1687.5</v>
      </c>
      <c r="AA104" s="569">
        <v>1645.9</v>
      </c>
      <c r="AB104" s="569">
        <v>1586.4</v>
      </c>
      <c r="AC104" s="569">
        <v>453</v>
      </c>
      <c r="AD104" s="569">
        <v>221</v>
      </c>
      <c r="AE104" s="601"/>
      <c r="AF104" s="749"/>
    </row>
    <row r="105" spans="1:35" s="412" customFormat="1" ht="16.05" customHeight="1">
      <c r="A105" s="750"/>
      <c r="B105" s="416" t="s">
        <v>2498</v>
      </c>
      <c r="C105" s="417"/>
      <c r="D105" s="569">
        <v>8</v>
      </c>
      <c r="E105" s="569">
        <v>8</v>
      </c>
      <c r="F105" s="569">
        <v>7</v>
      </c>
      <c r="G105" s="569">
        <v>11</v>
      </c>
      <c r="H105" s="569">
        <v>10</v>
      </c>
      <c r="I105" s="569">
        <v>11</v>
      </c>
      <c r="J105" s="569">
        <v>13</v>
      </c>
      <c r="K105" s="569">
        <v>15</v>
      </c>
      <c r="L105" s="569">
        <v>15</v>
      </c>
      <c r="M105" s="569">
        <v>16</v>
      </c>
      <c r="N105" s="569">
        <v>17</v>
      </c>
      <c r="O105" s="569">
        <v>20</v>
      </c>
      <c r="P105" s="569">
        <v>21</v>
      </c>
      <c r="Q105" s="569">
        <v>23</v>
      </c>
      <c r="R105" s="569">
        <v>19.3</v>
      </c>
      <c r="S105" s="569">
        <v>21</v>
      </c>
      <c r="T105" s="569">
        <v>20</v>
      </c>
      <c r="U105" s="569">
        <v>23</v>
      </c>
      <c r="V105" s="569">
        <v>25.8</v>
      </c>
      <c r="W105" s="569">
        <v>24</v>
      </c>
      <c r="X105" s="569">
        <v>25.2</v>
      </c>
      <c r="Y105" s="569">
        <v>33.299999999999997</v>
      </c>
      <c r="Z105" s="569">
        <v>34.4</v>
      </c>
      <c r="AA105" s="569">
        <v>29.2</v>
      </c>
      <c r="AB105" s="569">
        <v>33.799999999999997</v>
      </c>
      <c r="AC105" s="569">
        <v>8.8000000000000007</v>
      </c>
      <c r="AD105" s="569">
        <v>11.6</v>
      </c>
      <c r="AE105" s="601"/>
      <c r="AF105" s="749"/>
    </row>
    <row r="106" spans="1:35" s="412" customFormat="1" ht="16.05" customHeight="1">
      <c r="A106" s="750"/>
      <c r="B106" s="416" t="s">
        <v>2499</v>
      </c>
      <c r="C106" s="417"/>
      <c r="D106" s="569">
        <v>25</v>
      </c>
      <c r="E106" s="569">
        <v>27</v>
      </c>
      <c r="F106" s="569">
        <v>30</v>
      </c>
      <c r="G106" s="569">
        <v>34</v>
      </c>
      <c r="H106" s="569">
        <v>39</v>
      </c>
      <c r="I106" s="569">
        <v>26</v>
      </c>
      <c r="J106" s="569">
        <v>28</v>
      </c>
      <c r="K106" s="569">
        <v>34</v>
      </c>
      <c r="L106" s="569">
        <v>41</v>
      </c>
      <c r="M106" s="569">
        <v>36</v>
      </c>
      <c r="N106" s="569">
        <v>36</v>
      </c>
      <c r="O106" s="569">
        <v>44</v>
      </c>
      <c r="P106" s="569">
        <v>52</v>
      </c>
      <c r="Q106" s="569">
        <v>52</v>
      </c>
      <c r="R106" s="569">
        <v>74.900000000000006</v>
      </c>
      <c r="S106" s="569">
        <v>98</v>
      </c>
      <c r="T106" s="569">
        <v>119</v>
      </c>
      <c r="U106" s="569">
        <v>142</v>
      </c>
      <c r="V106" s="569">
        <v>144.5</v>
      </c>
      <c r="W106" s="569">
        <v>110</v>
      </c>
      <c r="X106" s="569">
        <v>102</v>
      </c>
      <c r="Y106" s="569">
        <v>125.7</v>
      </c>
      <c r="Z106" s="569">
        <v>127.5</v>
      </c>
      <c r="AA106" s="569">
        <v>120.8</v>
      </c>
      <c r="AB106" s="569">
        <v>120.9</v>
      </c>
      <c r="AC106" s="569">
        <v>27</v>
      </c>
      <c r="AD106" s="569">
        <v>28.2</v>
      </c>
      <c r="AE106" s="601"/>
      <c r="AF106" s="749"/>
    </row>
    <row r="107" spans="1:35" s="412" customFormat="1" ht="16.05" customHeight="1">
      <c r="A107" s="750"/>
      <c r="B107" s="416" t="s">
        <v>2500</v>
      </c>
      <c r="C107" s="417"/>
      <c r="D107" s="569">
        <v>130</v>
      </c>
      <c r="E107" s="569">
        <v>185</v>
      </c>
      <c r="F107" s="569">
        <v>134</v>
      </c>
      <c r="G107" s="569">
        <v>79</v>
      </c>
      <c r="H107" s="569">
        <v>132</v>
      </c>
      <c r="I107" s="569">
        <v>119</v>
      </c>
      <c r="J107" s="569">
        <v>151</v>
      </c>
      <c r="K107" s="569">
        <v>170</v>
      </c>
      <c r="L107" s="569">
        <v>173</v>
      </c>
      <c r="M107" s="569">
        <v>151</v>
      </c>
      <c r="N107" s="569">
        <v>56</v>
      </c>
      <c r="O107" s="569">
        <v>32</v>
      </c>
      <c r="P107" s="569">
        <v>49</v>
      </c>
      <c r="Q107" s="569">
        <v>61</v>
      </c>
      <c r="R107" s="569">
        <v>36.4</v>
      </c>
      <c r="S107" s="569">
        <v>115</v>
      </c>
      <c r="T107" s="569">
        <v>25</v>
      </c>
      <c r="U107" s="569">
        <v>26</v>
      </c>
      <c r="V107" s="569">
        <v>20.100000000000001</v>
      </c>
      <c r="W107" s="569">
        <v>15</v>
      </c>
      <c r="X107" s="569">
        <v>13.6</v>
      </c>
      <c r="Y107" s="569">
        <v>11.6</v>
      </c>
      <c r="Z107" s="569">
        <v>12.7</v>
      </c>
      <c r="AA107" s="569">
        <v>13.6</v>
      </c>
      <c r="AB107" s="569">
        <v>15.6</v>
      </c>
      <c r="AC107" s="569">
        <v>3.8</v>
      </c>
      <c r="AD107" s="569">
        <v>4.3</v>
      </c>
      <c r="AE107" s="601"/>
      <c r="AF107" s="749"/>
    </row>
    <row r="108" spans="1:35" s="411" customFormat="1" ht="22.35" customHeight="1">
      <c r="A108" s="750" t="s">
        <v>431</v>
      </c>
      <c r="B108" s="414" t="s">
        <v>27</v>
      </c>
      <c r="C108" s="415" t="s">
        <v>41</v>
      </c>
      <c r="D108" s="568">
        <v>294</v>
      </c>
      <c r="E108" s="568">
        <v>326</v>
      </c>
      <c r="F108" s="568">
        <v>360</v>
      </c>
      <c r="G108" s="568">
        <v>482</v>
      </c>
      <c r="H108" s="568">
        <v>627</v>
      </c>
      <c r="I108" s="568">
        <v>501</v>
      </c>
      <c r="J108" s="568">
        <v>526</v>
      </c>
      <c r="K108" s="568">
        <v>576</v>
      </c>
      <c r="L108" s="568">
        <v>577</v>
      </c>
      <c r="M108" s="568">
        <v>583</v>
      </c>
      <c r="N108" s="568">
        <v>614</v>
      </c>
      <c r="O108" s="568">
        <v>643</v>
      </c>
      <c r="P108" s="568">
        <v>719</v>
      </c>
      <c r="Q108" s="568">
        <v>770</v>
      </c>
      <c r="R108" s="568">
        <v>714</v>
      </c>
      <c r="S108" s="568">
        <v>783</v>
      </c>
      <c r="T108" s="568">
        <v>868</v>
      </c>
      <c r="U108" s="568">
        <v>1077</v>
      </c>
      <c r="V108" s="568">
        <v>1095.8</v>
      </c>
      <c r="W108" s="568">
        <v>1140</v>
      </c>
      <c r="X108" s="568">
        <v>1137</v>
      </c>
      <c r="Y108" s="568">
        <v>1284.3</v>
      </c>
      <c r="Z108" s="568">
        <v>1327.2</v>
      </c>
      <c r="AA108" s="568">
        <v>1505.8</v>
      </c>
      <c r="AB108" s="568">
        <v>1527</v>
      </c>
      <c r="AC108" s="568">
        <v>620.89999999999986</v>
      </c>
      <c r="AD108" s="568">
        <v>1026.9999999999998</v>
      </c>
      <c r="AE108" s="600"/>
      <c r="AF108" s="749"/>
    </row>
    <row r="109" spans="1:35" s="412" customFormat="1" ht="16.05" customHeight="1">
      <c r="A109" s="750"/>
      <c r="B109" s="416" t="s">
        <v>2314</v>
      </c>
      <c r="C109" s="417"/>
      <c r="D109" s="569">
        <v>123</v>
      </c>
      <c r="E109" s="569">
        <v>136</v>
      </c>
      <c r="F109" s="569">
        <v>151</v>
      </c>
      <c r="G109" s="569">
        <v>202</v>
      </c>
      <c r="H109" s="569">
        <v>262</v>
      </c>
      <c r="I109" s="569">
        <v>202</v>
      </c>
      <c r="J109" s="569">
        <v>213</v>
      </c>
      <c r="K109" s="569">
        <v>250</v>
      </c>
      <c r="L109" s="569">
        <v>268</v>
      </c>
      <c r="M109" s="569">
        <v>256</v>
      </c>
      <c r="N109" s="569">
        <v>276</v>
      </c>
      <c r="O109" s="569">
        <v>293</v>
      </c>
      <c r="P109" s="569">
        <v>306</v>
      </c>
      <c r="Q109" s="569">
        <v>373</v>
      </c>
      <c r="R109" s="569">
        <v>349</v>
      </c>
      <c r="S109" s="569">
        <v>392</v>
      </c>
      <c r="T109" s="569">
        <v>446</v>
      </c>
      <c r="U109" s="569">
        <v>489</v>
      </c>
      <c r="V109" s="569">
        <v>521.9</v>
      </c>
      <c r="W109" s="569">
        <v>526</v>
      </c>
      <c r="X109" s="569">
        <v>531</v>
      </c>
      <c r="Y109" s="569">
        <v>568.6</v>
      </c>
      <c r="Z109" s="569">
        <v>596.20000000000005</v>
      </c>
      <c r="AA109" s="569">
        <v>700.7</v>
      </c>
      <c r="AB109" s="569">
        <v>721.3</v>
      </c>
      <c r="AC109" s="569">
        <v>299.2</v>
      </c>
      <c r="AD109" s="569">
        <v>525.4</v>
      </c>
      <c r="AE109" s="601"/>
      <c r="AF109" s="749"/>
    </row>
    <row r="110" spans="1:35" s="412" customFormat="1" ht="16.05" customHeight="1">
      <c r="A110" s="750"/>
      <c r="B110" s="416" t="s">
        <v>2495</v>
      </c>
      <c r="C110" s="417"/>
      <c r="D110" s="569">
        <v>29</v>
      </c>
      <c r="E110" s="569">
        <v>32</v>
      </c>
      <c r="F110" s="569">
        <v>35</v>
      </c>
      <c r="G110" s="569">
        <v>47</v>
      </c>
      <c r="H110" s="569">
        <v>62</v>
      </c>
      <c r="I110" s="569">
        <v>49</v>
      </c>
      <c r="J110" s="569">
        <v>46</v>
      </c>
      <c r="K110" s="569">
        <v>59</v>
      </c>
      <c r="L110" s="569">
        <v>50</v>
      </c>
      <c r="M110" s="569">
        <v>53</v>
      </c>
      <c r="N110" s="569">
        <v>62</v>
      </c>
      <c r="O110" s="569">
        <v>71</v>
      </c>
      <c r="P110" s="569">
        <v>81</v>
      </c>
      <c r="Q110" s="569">
        <v>88</v>
      </c>
      <c r="R110" s="569">
        <v>68</v>
      </c>
      <c r="S110" s="569">
        <v>71</v>
      </c>
      <c r="T110" s="569">
        <v>95</v>
      </c>
      <c r="U110" s="569">
        <v>101</v>
      </c>
      <c r="V110" s="569">
        <v>100.6</v>
      </c>
      <c r="W110" s="569">
        <v>124</v>
      </c>
      <c r="X110" s="569">
        <v>98.5</v>
      </c>
      <c r="Y110" s="569">
        <v>118.4</v>
      </c>
      <c r="Z110" s="569">
        <v>125.6</v>
      </c>
      <c r="AA110" s="569">
        <v>134.9</v>
      </c>
      <c r="AB110" s="569">
        <v>138.1</v>
      </c>
      <c r="AC110" s="569">
        <v>42.4</v>
      </c>
      <c r="AD110" s="569">
        <v>61.3</v>
      </c>
      <c r="AE110" s="601"/>
      <c r="AF110" s="749"/>
    </row>
    <row r="111" spans="1:35" s="412" customFormat="1" ht="16.05" customHeight="1">
      <c r="A111" s="750"/>
      <c r="B111" s="416" t="s">
        <v>2496</v>
      </c>
      <c r="C111" s="417"/>
      <c r="D111" s="569">
        <v>22</v>
      </c>
      <c r="E111" s="569">
        <v>25</v>
      </c>
      <c r="F111" s="569">
        <v>27</v>
      </c>
      <c r="G111" s="569">
        <v>37</v>
      </c>
      <c r="H111" s="569">
        <v>48</v>
      </c>
      <c r="I111" s="569">
        <v>38</v>
      </c>
      <c r="J111" s="569">
        <v>47</v>
      </c>
      <c r="K111" s="569">
        <v>30</v>
      </c>
      <c r="L111" s="569">
        <v>27</v>
      </c>
      <c r="M111" s="569">
        <v>23</v>
      </c>
      <c r="N111" s="569">
        <v>25</v>
      </c>
      <c r="O111" s="569">
        <v>28</v>
      </c>
      <c r="P111" s="569">
        <v>30</v>
      </c>
      <c r="Q111" s="569">
        <v>32</v>
      </c>
      <c r="R111" s="569">
        <v>31</v>
      </c>
      <c r="S111" s="569">
        <v>43</v>
      </c>
      <c r="T111" s="569">
        <v>40</v>
      </c>
      <c r="U111" s="569">
        <v>79</v>
      </c>
      <c r="V111" s="569">
        <v>57.2</v>
      </c>
      <c r="W111" s="569">
        <v>71</v>
      </c>
      <c r="X111" s="569">
        <v>70.8</v>
      </c>
      <c r="Y111" s="569">
        <v>79.900000000000006</v>
      </c>
      <c r="Z111" s="569">
        <v>77.8</v>
      </c>
      <c r="AA111" s="569">
        <v>80.3</v>
      </c>
      <c r="AB111" s="569">
        <v>79</v>
      </c>
      <c r="AC111" s="569">
        <v>20.9</v>
      </c>
      <c r="AD111" s="569">
        <v>17.5</v>
      </c>
      <c r="AE111" s="601"/>
      <c r="AF111" s="749"/>
    </row>
    <row r="112" spans="1:35" s="412" customFormat="1" ht="16.05" customHeight="1">
      <c r="A112" s="750"/>
      <c r="B112" s="416" t="s">
        <v>2497</v>
      </c>
      <c r="C112" s="417"/>
      <c r="D112" s="569">
        <v>88</v>
      </c>
      <c r="E112" s="569">
        <v>97</v>
      </c>
      <c r="F112" s="569">
        <v>107</v>
      </c>
      <c r="G112" s="569">
        <v>143</v>
      </c>
      <c r="H112" s="569">
        <v>186</v>
      </c>
      <c r="I112" s="569">
        <v>157</v>
      </c>
      <c r="J112" s="569">
        <v>162</v>
      </c>
      <c r="K112" s="569">
        <v>192</v>
      </c>
      <c r="L112" s="569">
        <v>191</v>
      </c>
      <c r="M112" s="569">
        <v>222</v>
      </c>
      <c r="N112" s="569">
        <v>220</v>
      </c>
      <c r="O112" s="569">
        <v>229</v>
      </c>
      <c r="P112" s="569">
        <v>274</v>
      </c>
      <c r="Q112" s="569">
        <v>246</v>
      </c>
      <c r="R112" s="569">
        <v>233</v>
      </c>
      <c r="S112" s="569">
        <v>243</v>
      </c>
      <c r="T112" s="569">
        <v>250</v>
      </c>
      <c r="U112" s="569">
        <v>330</v>
      </c>
      <c r="V112" s="569">
        <v>361.7</v>
      </c>
      <c r="W112" s="569">
        <v>362</v>
      </c>
      <c r="X112" s="569">
        <v>367.9</v>
      </c>
      <c r="Y112" s="569">
        <v>408.9</v>
      </c>
      <c r="Z112" s="569">
        <v>447.9</v>
      </c>
      <c r="AA112" s="569">
        <v>502.2</v>
      </c>
      <c r="AB112" s="569">
        <v>519.4</v>
      </c>
      <c r="AC112" s="569">
        <v>231.1</v>
      </c>
      <c r="AD112" s="569">
        <v>361.7</v>
      </c>
      <c r="AE112" s="601"/>
      <c r="AF112" s="749"/>
    </row>
    <row r="113" spans="1:35" s="412" customFormat="1" ht="16.05" customHeight="1">
      <c r="A113" s="750"/>
      <c r="B113" s="416" t="s">
        <v>2498</v>
      </c>
      <c r="C113" s="417"/>
      <c r="D113" s="569">
        <v>18</v>
      </c>
      <c r="E113" s="569">
        <v>20</v>
      </c>
      <c r="F113" s="569">
        <v>22</v>
      </c>
      <c r="G113" s="569">
        <v>29</v>
      </c>
      <c r="H113" s="569">
        <v>38</v>
      </c>
      <c r="I113" s="569">
        <v>30</v>
      </c>
      <c r="J113" s="569">
        <v>30</v>
      </c>
      <c r="K113" s="569">
        <v>17</v>
      </c>
      <c r="L113" s="569">
        <v>14</v>
      </c>
      <c r="M113" s="569">
        <v>12</v>
      </c>
      <c r="N113" s="569">
        <v>11</v>
      </c>
      <c r="O113" s="569">
        <v>7</v>
      </c>
      <c r="P113" s="569">
        <v>11</v>
      </c>
      <c r="Q113" s="569">
        <v>10</v>
      </c>
      <c r="R113" s="569">
        <v>11</v>
      </c>
      <c r="S113" s="569">
        <v>10</v>
      </c>
      <c r="T113" s="569">
        <v>15</v>
      </c>
      <c r="U113" s="569">
        <v>21</v>
      </c>
      <c r="V113" s="569">
        <v>18.100000000000001</v>
      </c>
      <c r="W113" s="569">
        <v>22</v>
      </c>
      <c r="X113" s="569">
        <v>27.9</v>
      </c>
      <c r="Y113" s="569">
        <v>25.2</v>
      </c>
      <c r="Z113" s="569">
        <v>32.200000000000003</v>
      </c>
      <c r="AA113" s="569">
        <v>32.299999999999997</v>
      </c>
      <c r="AB113" s="569">
        <v>28.3</v>
      </c>
      <c r="AC113" s="569">
        <v>12.3</v>
      </c>
      <c r="AD113" s="569">
        <v>27.8</v>
      </c>
      <c r="AE113" s="601"/>
      <c r="AF113" s="749"/>
    </row>
    <row r="114" spans="1:35" s="412" customFormat="1" ht="16.05" customHeight="1">
      <c r="A114" s="750"/>
      <c r="B114" s="416" t="s">
        <v>2499</v>
      </c>
      <c r="C114" s="417"/>
      <c r="D114" s="569">
        <v>14</v>
      </c>
      <c r="E114" s="569">
        <v>16</v>
      </c>
      <c r="F114" s="569">
        <v>18</v>
      </c>
      <c r="G114" s="569">
        <v>24</v>
      </c>
      <c r="H114" s="569">
        <v>31</v>
      </c>
      <c r="I114" s="569">
        <v>25</v>
      </c>
      <c r="J114" s="569">
        <v>28</v>
      </c>
      <c r="K114" s="569">
        <v>28</v>
      </c>
      <c r="L114" s="569">
        <v>27</v>
      </c>
      <c r="M114" s="569">
        <v>17</v>
      </c>
      <c r="N114" s="569">
        <v>20</v>
      </c>
      <c r="O114" s="569">
        <v>15</v>
      </c>
      <c r="P114" s="569">
        <v>17</v>
      </c>
      <c r="Q114" s="569">
        <v>21</v>
      </c>
      <c r="R114" s="569">
        <v>22</v>
      </c>
      <c r="S114" s="569">
        <v>24</v>
      </c>
      <c r="T114" s="569">
        <v>22</v>
      </c>
      <c r="U114" s="569">
        <v>57</v>
      </c>
      <c r="V114" s="569">
        <v>36.299999999999997</v>
      </c>
      <c r="W114" s="569">
        <v>35</v>
      </c>
      <c r="X114" s="569">
        <v>40.9</v>
      </c>
      <c r="Y114" s="569">
        <v>83.3</v>
      </c>
      <c r="Z114" s="569">
        <v>47.5</v>
      </c>
      <c r="AA114" s="569">
        <v>55.4</v>
      </c>
      <c r="AB114" s="569">
        <v>40.9</v>
      </c>
      <c r="AC114" s="569">
        <v>15</v>
      </c>
      <c r="AD114" s="569">
        <v>33.299999999999997</v>
      </c>
      <c r="AE114" s="601"/>
      <c r="AF114" s="749"/>
    </row>
    <row r="115" spans="1:35" s="412" customFormat="1" ht="16.05" customHeight="1">
      <c r="A115" s="750"/>
      <c r="B115" s="416" t="s">
        <v>2500</v>
      </c>
      <c r="C115" s="417"/>
      <c r="D115" s="569"/>
      <c r="E115" s="569"/>
      <c r="F115" s="569"/>
      <c r="G115" s="569"/>
      <c r="H115" s="569"/>
      <c r="I115" s="569"/>
      <c r="J115" s="569"/>
      <c r="K115" s="569"/>
      <c r="L115" s="569"/>
      <c r="M115" s="569"/>
      <c r="N115" s="569"/>
      <c r="O115" s="569"/>
      <c r="P115" s="569"/>
      <c r="Q115" s="569"/>
      <c r="R115" s="569"/>
      <c r="S115" s="569"/>
      <c r="T115" s="569"/>
      <c r="U115" s="569"/>
      <c r="V115" s="569"/>
      <c r="W115" s="569"/>
      <c r="X115" s="569"/>
      <c r="Y115" s="569"/>
      <c r="Z115" s="569"/>
      <c r="AA115" s="569"/>
      <c r="AB115" s="569"/>
      <c r="AC115" s="569"/>
      <c r="AD115" s="569"/>
      <c r="AE115" s="601"/>
      <c r="AF115" s="749"/>
    </row>
    <row r="116" spans="1:35" s="411" customFormat="1" ht="22.35" customHeight="1">
      <c r="A116" s="750" t="s">
        <v>1</v>
      </c>
      <c r="B116" s="414" t="s">
        <v>27</v>
      </c>
      <c r="C116" s="415" t="s">
        <v>42</v>
      </c>
      <c r="D116" s="568">
        <v>159</v>
      </c>
      <c r="E116" s="568">
        <v>264</v>
      </c>
      <c r="F116" s="568">
        <v>340</v>
      </c>
      <c r="G116" s="568">
        <v>361</v>
      </c>
      <c r="H116" s="568">
        <v>403</v>
      </c>
      <c r="I116" s="568">
        <v>456</v>
      </c>
      <c r="J116" s="568">
        <v>493</v>
      </c>
      <c r="K116" s="568">
        <v>565</v>
      </c>
      <c r="L116" s="568">
        <v>412</v>
      </c>
      <c r="M116" s="568">
        <v>515</v>
      </c>
      <c r="N116" s="568">
        <v>670</v>
      </c>
      <c r="O116" s="568">
        <v>756</v>
      </c>
      <c r="P116" s="568">
        <v>898</v>
      </c>
      <c r="Q116" s="568">
        <v>812</v>
      </c>
      <c r="R116" s="568">
        <v>710</v>
      </c>
      <c r="S116" s="568">
        <v>814</v>
      </c>
      <c r="T116" s="568">
        <v>920</v>
      </c>
      <c r="U116" s="568">
        <v>859</v>
      </c>
      <c r="V116" s="568">
        <v>914.5</v>
      </c>
      <c r="W116" s="568">
        <v>946.90000000000009</v>
      </c>
      <c r="X116" s="568">
        <v>931.80000000000007</v>
      </c>
      <c r="Y116" s="568">
        <v>956.20000000000016</v>
      </c>
      <c r="Z116" s="568">
        <v>1009.1999999999999</v>
      </c>
      <c r="AA116" s="568">
        <v>1072.0000000000002</v>
      </c>
      <c r="AB116" s="568">
        <v>1266.4000000000001</v>
      </c>
      <c r="AC116" s="568">
        <v>501.6</v>
      </c>
      <c r="AD116" s="568">
        <v>554.30000000000007</v>
      </c>
      <c r="AE116" s="600"/>
      <c r="AF116" s="749"/>
    </row>
    <row r="117" spans="1:35" s="412" customFormat="1" ht="16.05" customHeight="1">
      <c r="A117" s="750"/>
      <c r="B117" s="416" t="s">
        <v>2314</v>
      </c>
      <c r="C117" s="417"/>
      <c r="D117" s="569">
        <v>120</v>
      </c>
      <c r="E117" s="569">
        <v>187</v>
      </c>
      <c r="F117" s="569">
        <v>204</v>
      </c>
      <c r="G117" s="569">
        <v>260</v>
      </c>
      <c r="H117" s="569">
        <v>302</v>
      </c>
      <c r="I117" s="569">
        <v>294</v>
      </c>
      <c r="J117" s="569">
        <v>317</v>
      </c>
      <c r="K117" s="569">
        <v>364</v>
      </c>
      <c r="L117" s="569">
        <v>298</v>
      </c>
      <c r="M117" s="569">
        <v>367</v>
      </c>
      <c r="N117" s="569">
        <v>461</v>
      </c>
      <c r="O117" s="569">
        <v>510</v>
      </c>
      <c r="P117" s="569">
        <v>661</v>
      </c>
      <c r="Q117" s="569">
        <v>607</v>
      </c>
      <c r="R117" s="569">
        <v>467</v>
      </c>
      <c r="S117" s="569">
        <v>583</v>
      </c>
      <c r="T117" s="569">
        <v>652</v>
      </c>
      <c r="U117" s="569">
        <v>654</v>
      </c>
      <c r="V117" s="569">
        <v>720.4</v>
      </c>
      <c r="W117" s="569">
        <v>731.5</v>
      </c>
      <c r="X117" s="569">
        <v>710.1</v>
      </c>
      <c r="Y117" s="569">
        <v>744.5</v>
      </c>
      <c r="Z117" s="569">
        <v>782.5</v>
      </c>
      <c r="AA117" s="569">
        <v>830.2</v>
      </c>
      <c r="AB117" s="569">
        <v>1026.4000000000001</v>
      </c>
      <c r="AC117" s="569">
        <v>444.1</v>
      </c>
      <c r="AD117" s="569">
        <v>486.5</v>
      </c>
      <c r="AE117" s="601"/>
      <c r="AF117" s="749"/>
    </row>
    <row r="118" spans="1:35" s="412" customFormat="1" ht="16.05" customHeight="1">
      <c r="A118" s="750"/>
      <c r="B118" s="416" t="s">
        <v>2495</v>
      </c>
      <c r="C118" s="417"/>
      <c r="D118" s="569">
        <v>5</v>
      </c>
      <c r="E118" s="569">
        <v>12</v>
      </c>
      <c r="F118" s="569">
        <v>28</v>
      </c>
      <c r="G118" s="569">
        <v>15</v>
      </c>
      <c r="H118" s="569">
        <v>15</v>
      </c>
      <c r="I118" s="569">
        <v>27</v>
      </c>
      <c r="J118" s="569">
        <v>30</v>
      </c>
      <c r="K118" s="569">
        <v>34</v>
      </c>
      <c r="L118" s="569">
        <v>23</v>
      </c>
      <c r="M118" s="569">
        <v>29</v>
      </c>
      <c r="N118" s="569">
        <v>38</v>
      </c>
      <c r="O118" s="569">
        <v>52</v>
      </c>
      <c r="P118" s="569">
        <v>51</v>
      </c>
      <c r="Q118" s="569">
        <v>47</v>
      </c>
      <c r="R118" s="569">
        <v>63</v>
      </c>
      <c r="S118" s="569">
        <v>42</v>
      </c>
      <c r="T118" s="569">
        <v>52</v>
      </c>
      <c r="U118" s="569">
        <v>32</v>
      </c>
      <c r="V118" s="569">
        <v>41.2</v>
      </c>
      <c r="W118" s="569">
        <v>44.6</v>
      </c>
      <c r="X118" s="569">
        <v>49</v>
      </c>
      <c r="Y118" s="569">
        <v>48.2</v>
      </c>
      <c r="Z118" s="569">
        <v>47.9</v>
      </c>
      <c r="AA118" s="569">
        <v>51.7</v>
      </c>
      <c r="AB118" s="569">
        <v>51.6</v>
      </c>
      <c r="AC118" s="569">
        <v>8.5</v>
      </c>
      <c r="AD118" s="569">
        <v>14.6</v>
      </c>
      <c r="AE118" s="601"/>
      <c r="AF118" s="749"/>
    </row>
    <row r="119" spans="1:35" s="412" customFormat="1" ht="16.05" customHeight="1">
      <c r="A119" s="750"/>
      <c r="B119" s="416" t="s">
        <v>2496</v>
      </c>
      <c r="C119" s="417"/>
      <c r="D119" s="569">
        <v>7</v>
      </c>
      <c r="E119" s="569">
        <v>16</v>
      </c>
      <c r="F119" s="569">
        <v>34</v>
      </c>
      <c r="G119" s="569">
        <v>17</v>
      </c>
      <c r="H119" s="569">
        <v>17</v>
      </c>
      <c r="I119" s="569">
        <v>28</v>
      </c>
      <c r="J119" s="569">
        <v>30</v>
      </c>
      <c r="K119" s="569">
        <v>34</v>
      </c>
      <c r="L119" s="569">
        <v>17</v>
      </c>
      <c r="M119" s="569">
        <v>23</v>
      </c>
      <c r="N119" s="569">
        <v>40</v>
      </c>
      <c r="O119" s="569">
        <v>38</v>
      </c>
      <c r="P119" s="569">
        <v>28</v>
      </c>
      <c r="Q119" s="569">
        <v>35</v>
      </c>
      <c r="R119" s="569">
        <v>39</v>
      </c>
      <c r="S119" s="569">
        <v>64</v>
      </c>
      <c r="T119" s="569">
        <v>80</v>
      </c>
      <c r="U119" s="569">
        <v>92</v>
      </c>
      <c r="V119" s="569">
        <v>57.3</v>
      </c>
      <c r="W119" s="569">
        <v>71.599999999999994</v>
      </c>
      <c r="X119" s="569">
        <v>58.6</v>
      </c>
      <c r="Y119" s="569">
        <v>56.2</v>
      </c>
      <c r="Z119" s="569">
        <v>62.8</v>
      </c>
      <c r="AA119" s="569">
        <v>68.7</v>
      </c>
      <c r="AB119" s="569">
        <v>70.900000000000006</v>
      </c>
      <c r="AC119" s="569">
        <v>12.6</v>
      </c>
      <c r="AD119" s="569">
        <v>8.4</v>
      </c>
      <c r="AE119" s="601"/>
      <c r="AF119" s="749"/>
    </row>
    <row r="120" spans="1:35" s="412" customFormat="1" ht="16.05" customHeight="1">
      <c r="A120" s="750"/>
      <c r="B120" s="416" t="s">
        <v>2497</v>
      </c>
      <c r="C120" s="417"/>
      <c r="D120" s="569">
        <v>23</v>
      </c>
      <c r="E120" s="569">
        <v>44</v>
      </c>
      <c r="F120" s="569">
        <v>71</v>
      </c>
      <c r="G120" s="569">
        <v>67</v>
      </c>
      <c r="H120" s="569">
        <v>67</v>
      </c>
      <c r="I120" s="569">
        <v>105</v>
      </c>
      <c r="J120" s="569">
        <v>113</v>
      </c>
      <c r="K120" s="569">
        <v>130</v>
      </c>
      <c r="L120" s="569">
        <v>71</v>
      </c>
      <c r="M120" s="569">
        <v>92</v>
      </c>
      <c r="N120" s="569">
        <v>122</v>
      </c>
      <c r="O120" s="569">
        <v>143</v>
      </c>
      <c r="P120" s="569">
        <v>146</v>
      </c>
      <c r="Q120" s="569">
        <v>109</v>
      </c>
      <c r="R120" s="569">
        <v>128</v>
      </c>
      <c r="S120" s="569">
        <v>104</v>
      </c>
      <c r="T120" s="569">
        <v>114</v>
      </c>
      <c r="U120" s="569">
        <v>66</v>
      </c>
      <c r="V120" s="569">
        <v>78.5</v>
      </c>
      <c r="W120" s="569">
        <v>78.099999999999994</v>
      </c>
      <c r="X120" s="569">
        <v>88.6</v>
      </c>
      <c r="Y120" s="569">
        <v>86.2</v>
      </c>
      <c r="Z120" s="569">
        <v>93.7</v>
      </c>
      <c r="AA120" s="569">
        <v>95.9</v>
      </c>
      <c r="AB120" s="569">
        <v>86.7</v>
      </c>
      <c r="AC120" s="569">
        <v>21.8</v>
      </c>
      <c r="AD120" s="569">
        <v>25.2</v>
      </c>
      <c r="AE120" s="601"/>
      <c r="AF120" s="749"/>
    </row>
    <row r="121" spans="1:35" s="412" customFormat="1" ht="16.05" customHeight="1">
      <c r="A121" s="750"/>
      <c r="B121" s="416" t="s">
        <v>2498</v>
      </c>
      <c r="C121" s="417"/>
      <c r="D121" s="569"/>
      <c r="E121" s="569"/>
      <c r="F121" s="569"/>
      <c r="G121" s="569"/>
      <c r="H121" s="569"/>
      <c r="I121" s="569"/>
      <c r="J121" s="569"/>
      <c r="K121" s="569"/>
      <c r="L121" s="569"/>
      <c r="M121" s="569"/>
      <c r="N121" s="569"/>
      <c r="O121" s="569"/>
      <c r="P121" s="569"/>
      <c r="Q121" s="569"/>
      <c r="R121" s="569"/>
      <c r="S121" s="569"/>
      <c r="T121" s="569"/>
      <c r="U121" s="569"/>
      <c r="V121" s="569"/>
      <c r="W121" s="569"/>
      <c r="X121" s="569"/>
      <c r="Y121" s="569"/>
      <c r="Z121" s="569"/>
      <c r="AA121" s="569"/>
      <c r="AB121" s="569"/>
      <c r="AC121" s="569">
        <v>2.2000000000000002</v>
      </c>
      <c r="AD121" s="569">
        <v>3.1</v>
      </c>
      <c r="AE121" s="601"/>
      <c r="AF121" s="749"/>
    </row>
    <row r="122" spans="1:35" s="412" customFormat="1" ht="16.05" customHeight="1">
      <c r="A122" s="750"/>
      <c r="B122" s="416" t="s">
        <v>2499</v>
      </c>
      <c r="C122" s="417"/>
      <c r="D122" s="569">
        <v>4</v>
      </c>
      <c r="E122" s="569">
        <v>5</v>
      </c>
      <c r="F122" s="569">
        <v>3</v>
      </c>
      <c r="G122" s="569">
        <v>2</v>
      </c>
      <c r="H122" s="569">
        <v>2</v>
      </c>
      <c r="I122" s="569">
        <v>2</v>
      </c>
      <c r="J122" s="569">
        <v>3</v>
      </c>
      <c r="K122" s="569">
        <v>3</v>
      </c>
      <c r="L122" s="569">
        <v>3</v>
      </c>
      <c r="M122" s="569">
        <v>4</v>
      </c>
      <c r="N122" s="569">
        <v>9</v>
      </c>
      <c r="O122" s="569">
        <v>13</v>
      </c>
      <c r="P122" s="569">
        <v>12</v>
      </c>
      <c r="Q122" s="569">
        <v>14</v>
      </c>
      <c r="R122" s="569">
        <v>13</v>
      </c>
      <c r="S122" s="569">
        <v>21</v>
      </c>
      <c r="T122" s="569">
        <v>22</v>
      </c>
      <c r="U122" s="569">
        <v>15</v>
      </c>
      <c r="V122" s="569">
        <v>17.100000000000001</v>
      </c>
      <c r="W122" s="569">
        <v>21.1</v>
      </c>
      <c r="X122" s="569">
        <v>25.5</v>
      </c>
      <c r="Y122" s="569">
        <v>21.1</v>
      </c>
      <c r="Z122" s="569">
        <v>22.3</v>
      </c>
      <c r="AA122" s="569">
        <v>25.5</v>
      </c>
      <c r="AB122" s="569">
        <v>30.8</v>
      </c>
      <c r="AC122" s="569">
        <v>11.7</v>
      </c>
      <c r="AD122" s="569">
        <v>15.8</v>
      </c>
      <c r="AE122" s="601"/>
      <c r="AF122" s="749"/>
    </row>
    <row r="123" spans="1:35" s="412" customFormat="1" ht="16.05" customHeight="1">
      <c r="A123" s="750"/>
      <c r="B123" s="416" t="s">
        <v>2500</v>
      </c>
      <c r="C123" s="417"/>
      <c r="D123" s="569"/>
      <c r="E123" s="569"/>
      <c r="F123" s="569"/>
      <c r="G123" s="569"/>
      <c r="H123" s="569"/>
      <c r="I123" s="569"/>
      <c r="J123" s="569"/>
      <c r="K123" s="569"/>
      <c r="L123" s="569"/>
      <c r="M123" s="569"/>
      <c r="N123" s="569"/>
      <c r="O123" s="569"/>
      <c r="P123" s="569"/>
      <c r="Q123" s="569"/>
      <c r="R123" s="569"/>
      <c r="S123" s="569"/>
      <c r="T123" s="569"/>
      <c r="U123" s="569"/>
      <c r="V123" s="569"/>
      <c r="W123" s="569"/>
      <c r="X123" s="569"/>
      <c r="Y123" s="569"/>
      <c r="Z123" s="569"/>
      <c r="AA123" s="569"/>
      <c r="AB123" s="569"/>
      <c r="AC123" s="569">
        <v>0.7</v>
      </c>
      <c r="AD123" s="569">
        <v>0.7</v>
      </c>
      <c r="AE123" s="601"/>
      <c r="AF123" s="749"/>
    </row>
    <row r="124" spans="1:35" s="411" customFormat="1" ht="22.35" customHeight="1">
      <c r="A124" s="750" t="s">
        <v>23</v>
      </c>
      <c r="B124" s="414" t="s">
        <v>27</v>
      </c>
      <c r="C124" s="415" t="s">
        <v>41</v>
      </c>
      <c r="D124" s="568">
        <v>1363</v>
      </c>
      <c r="E124" s="568">
        <v>1577</v>
      </c>
      <c r="F124" s="568">
        <v>1281</v>
      </c>
      <c r="G124" s="568">
        <v>1986</v>
      </c>
      <c r="H124" s="568">
        <v>2250</v>
      </c>
      <c r="I124" s="568">
        <v>1967</v>
      </c>
      <c r="J124" s="568">
        <v>2217</v>
      </c>
      <c r="K124" s="568">
        <v>2041</v>
      </c>
      <c r="L124" s="568">
        <v>2255</v>
      </c>
      <c r="M124" s="568">
        <v>1854</v>
      </c>
      <c r="N124" s="568">
        <v>1559</v>
      </c>
      <c r="O124" s="568">
        <v>2287</v>
      </c>
      <c r="P124" s="568">
        <v>2506</v>
      </c>
      <c r="Q124" s="568">
        <v>1955</v>
      </c>
      <c r="R124" s="568">
        <v>2016</v>
      </c>
      <c r="S124" s="568">
        <v>2239</v>
      </c>
      <c r="T124" s="568">
        <v>2423</v>
      </c>
      <c r="U124" s="568">
        <v>1794</v>
      </c>
      <c r="V124" s="568">
        <v>1832.8000000000002</v>
      </c>
      <c r="W124" s="568">
        <v>1880</v>
      </c>
      <c r="X124" s="568">
        <v>2056.5999999999995</v>
      </c>
      <c r="Y124" s="568">
        <v>2167.8000000000002</v>
      </c>
      <c r="Z124" s="568">
        <v>2422.8999999999996</v>
      </c>
      <c r="AA124" s="568">
        <v>2579.9</v>
      </c>
      <c r="AB124" s="568">
        <v>2294.4</v>
      </c>
      <c r="AC124" s="568">
        <v>639.35000000000014</v>
      </c>
      <c r="AD124" s="568">
        <v>380.70000000000005</v>
      </c>
      <c r="AE124" s="568">
        <v>1043.8000000000002</v>
      </c>
      <c r="AF124" s="749"/>
    </row>
    <row r="125" spans="1:35" s="412" customFormat="1" ht="16.05" customHeight="1">
      <c r="A125" s="750"/>
      <c r="B125" s="416" t="s">
        <v>2314</v>
      </c>
      <c r="C125" s="417"/>
      <c r="D125" s="569">
        <v>1137</v>
      </c>
      <c r="E125" s="569">
        <v>1242</v>
      </c>
      <c r="F125" s="569">
        <v>935</v>
      </c>
      <c r="G125" s="569">
        <v>1486</v>
      </c>
      <c r="H125" s="569">
        <v>1653</v>
      </c>
      <c r="I125" s="569">
        <v>1497</v>
      </c>
      <c r="J125" s="569">
        <v>1737</v>
      </c>
      <c r="K125" s="569">
        <v>1760</v>
      </c>
      <c r="L125" s="569">
        <v>1942</v>
      </c>
      <c r="M125" s="569">
        <v>1523</v>
      </c>
      <c r="N125" s="569">
        <v>1356</v>
      </c>
      <c r="O125" s="569">
        <v>2083</v>
      </c>
      <c r="P125" s="569">
        <v>2290</v>
      </c>
      <c r="Q125" s="569">
        <v>1732</v>
      </c>
      <c r="R125" s="569">
        <v>1679</v>
      </c>
      <c r="S125" s="569">
        <v>1951</v>
      </c>
      <c r="T125" s="569">
        <v>2041</v>
      </c>
      <c r="U125" s="569">
        <v>1562</v>
      </c>
      <c r="V125" s="569">
        <v>1570</v>
      </c>
      <c r="W125" s="569">
        <v>1598.4</v>
      </c>
      <c r="X125" s="569">
        <v>1760.4</v>
      </c>
      <c r="Y125" s="569">
        <v>1848.5</v>
      </c>
      <c r="Z125" s="569">
        <v>1948.1</v>
      </c>
      <c r="AA125" s="569">
        <v>2064</v>
      </c>
      <c r="AB125" s="569">
        <v>1871.9</v>
      </c>
      <c r="AC125" s="569">
        <v>567.70000000000005</v>
      </c>
      <c r="AD125" s="569">
        <v>269.2</v>
      </c>
      <c r="AE125" s="569">
        <v>692.8</v>
      </c>
      <c r="AF125" s="749"/>
      <c r="AI125" s="411"/>
    </row>
    <row r="126" spans="1:35" s="412" customFormat="1" ht="16.05" customHeight="1">
      <c r="A126" s="750"/>
      <c r="B126" s="416" t="s">
        <v>2495</v>
      </c>
      <c r="C126" s="417"/>
      <c r="D126" s="569">
        <v>40</v>
      </c>
      <c r="E126" s="569">
        <v>48</v>
      </c>
      <c r="F126" s="569">
        <v>62</v>
      </c>
      <c r="G126" s="569">
        <v>119</v>
      </c>
      <c r="H126" s="569">
        <v>116</v>
      </c>
      <c r="I126" s="569">
        <v>117</v>
      </c>
      <c r="J126" s="569">
        <v>112</v>
      </c>
      <c r="K126" s="569">
        <v>65</v>
      </c>
      <c r="L126" s="569">
        <v>61</v>
      </c>
      <c r="M126" s="569">
        <v>75</v>
      </c>
      <c r="N126" s="569">
        <v>44</v>
      </c>
      <c r="O126" s="569">
        <v>45</v>
      </c>
      <c r="P126" s="569">
        <v>40</v>
      </c>
      <c r="Q126" s="569">
        <v>43</v>
      </c>
      <c r="R126" s="569">
        <v>58</v>
      </c>
      <c r="S126" s="569">
        <v>69</v>
      </c>
      <c r="T126" s="569">
        <v>90</v>
      </c>
      <c r="U126" s="569">
        <v>59</v>
      </c>
      <c r="V126" s="569">
        <v>54</v>
      </c>
      <c r="W126" s="569">
        <v>66.8</v>
      </c>
      <c r="X126" s="569">
        <v>76.8</v>
      </c>
      <c r="Y126" s="569">
        <v>92.6</v>
      </c>
      <c r="Z126" s="569">
        <v>121</v>
      </c>
      <c r="AA126" s="569">
        <v>120.3</v>
      </c>
      <c r="AB126" s="569">
        <v>101.2</v>
      </c>
      <c r="AC126" s="569">
        <v>17.100000000000001</v>
      </c>
      <c r="AD126" s="569">
        <v>20.7</v>
      </c>
      <c r="AE126" s="569">
        <v>100.1</v>
      </c>
      <c r="AF126" s="749"/>
      <c r="AI126" s="411"/>
    </row>
    <row r="127" spans="1:35" s="412" customFormat="1" ht="16.05" customHeight="1">
      <c r="A127" s="750"/>
      <c r="B127" s="416" t="s">
        <v>2496</v>
      </c>
      <c r="C127" s="417"/>
      <c r="D127" s="569">
        <v>34</v>
      </c>
      <c r="E127" s="569">
        <v>57</v>
      </c>
      <c r="F127" s="569">
        <v>56</v>
      </c>
      <c r="G127" s="569">
        <v>79</v>
      </c>
      <c r="H127" s="569">
        <v>101</v>
      </c>
      <c r="I127" s="569">
        <v>81</v>
      </c>
      <c r="J127" s="569">
        <v>103</v>
      </c>
      <c r="K127" s="569">
        <v>66</v>
      </c>
      <c r="L127" s="569">
        <v>68</v>
      </c>
      <c r="M127" s="569">
        <v>90</v>
      </c>
      <c r="N127" s="569">
        <v>39</v>
      </c>
      <c r="O127" s="569">
        <v>54</v>
      </c>
      <c r="P127" s="569">
        <v>58</v>
      </c>
      <c r="Q127" s="569">
        <v>63</v>
      </c>
      <c r="R127" s="569">
        <v>104</v>
      </c>
      <c r="S127" s="569">
        <v>84</v>
      </c>
      <c r="T127" s="569">
        <v>125</v>
      </c>
      <c r="U127" s="569">
        <v>56</v>
      </c>
      <c r="V127" s="569">
        <v>73</v>
      </c>
      <c r="W127" s="569">
        <v>66.599999999999994</v>
      </c>
      <c r="X127" s="569">
        <v>59</v>
      </c>
      <c r="Y127" s="569">
        <v>79.400000000000006</v>
      </c>
      <c r="Z127" s="569">
        <v>119.7</v>
      </c>
      <c r="AA127" s="569">
        <v>141.9</v>
      </c>
      <c r="AB127" s="569">
        <v>113.4</v>
      </c>
      <c r="AC127" s="569">
        <v>14.2</v>
      </c>
      <c r="AD127" s="569">
        <v>17.100000000000001</v>
      </c>
      <c r="AE127" s="569">
        <v>50.1</v>
      </c>
      <c r="AF127" s="749"/>
      <c r="AI127" s="411"/>
    </row>
    <row r="128" spans="1:35" s="412" customFormat="1" ht="16.05" customHeight="1">
      <c r="A128" s="750"/>
      <c r="B128" s="416" t="s">
        <v>2497</v>
      </c>
      <c r="C128" s="417"/>
      <c r="D128" s="569">
        <v>152</v>
      </c>
      <c r="E128" s="569">
        <v>230</v>
      </c>
      <c r="F128" s="569">
        <v>228</v>
      </c>
      <c r="G128" s="569">
        <v>302</v>
      </c>
      <c r="H128" s="569">
        <v>380</v>
      </c>
      <c r="I128" s="569">
        <v>272</v>
      </c>
      <c r="J128" s="569">
        <v>265</v>
      </c>
      <c r="K128" s="569">
        <v>150</v>
      </c>
      <c r="L128" s="569">
        <v>170</v>
      </c>
      <c r="M128" s="569">
        <v>156</v>
      </c>
      <c r="N128" s="569">
        <v>113</v>
      </c>
      <c r="O128" s="569">
        <v>97</v>
      </c>
      <c r="P128" s="569">
        <v>112</v>
      </c>
      <c r="Q128" s="569">
        <v>111</v>
      </c>
      <c r="R128" s="569">
        <v>160</v>
      </c>
      <c r="S128" s="569">
        <v>128</v>
      </c>
      <c r="T128" s="569">
        <v>158</v>
      </c>
      <c r="U128" s="569">
        <v>114</v>
      </c>
      <c r="V128" s="569">
        <v>131.4</v>
      </c>
      <c r="W128" s="569">
        <v>143.5</v>
      </c>
      <c r="X128" s="569">
        <v>153</v>
      </c>
      <c r="Y128" s="569">
        <v>141.1</v>
      </c>
      <c r="Z128" s="569">
        <v>222.6</v>
      </c>
      <c r="AA128" s="569">
        <v>237.2</v>
      </c>
      <c r="AB128" s="569">
        <v>190.5</v>
      </c>
      <c r="AC128" s="569">
        <v>37.450000000000003</v>
      </c>
      <c r="AD128" s="569">
        <v>70.599999999999994</v>
      </c>
      <c r="AE128" s="569">
        <v>177.6</v>
      </c>
      <c r="AF128" s="749"/>
      <c r="AI128" s="411"/>
    </row>
    <row r="129" spans="1:35" s="412" customFormat="1" ht="16.05" customHeight="1">
      <c r="A129" s="750"/>
      <c r="B129" s="416" t="s">
        <v>2498</v>
      </c>
      <c r="C129" s="417"/>
      <c r="D129" s="569"/>
      <c r="E129" s="569"/>
      <c r="F129" s="569"/>
      <c r="G129" s="569"/>
      <c r="H129" s="569"/>
      <c r="I129" s="569"/>
      <c r="J129" s="569"/>
      <c r="K129" s="569"/>
      <c r="L129" s="569">
        <v>2</v>
      </c>
      <c r="M129" s="569">
        <v>4</v>
      </c>
      <c r="N129" s="569">
        <v>2</v>
      </c>
      <c r="O129" s="569">
        <v>4</v>
      </c>
      <c r="P129" s="569">
        <v>1</v>
      </c>
      <c r="Q129" s="569">
        <v>1</v>
      </c>
      <c r="R129" s="569">
        <v>5</v>
      </c>
      <c r="S129" s="569">
        <v>2</v>
      </c>
      <c r="T129" s="569">
        <v>3</v>
      </c>
      <c r="U129" s="569">
        <v>1</v>
      </c>
      <c r="V129" s="569">
        <v>1.4</v>
      </c>
      <c r="W129" s="569">
        <v>2.2999999999999998</v>
      </c>
      <c r="X129" s="569">
        <v>0.7</v>
      </c>
      <c r="Y129" s="569">
        <v>1.3</v>
      </c>
      <c r="Z129" s="569">
        <v>2.8</v>
      </c>
      <c r="AA129" s="569">
        <v>2.4</v>
      </c>
      <c r="AB129" s="569">
        <v>4.4000000000000004</v>
      </c>
      <c r="AC129" s="569">
        <v>0.3</v>
      </c>
      <c r="AD129" s="569">
        <v>0.3</v>
      </c>
      <c r="AE129" s="569">
        <v>3.8</v>
      </c>
      <c r="AF129" s="749"/>
      <c r="AI129" s="411"/>
    </row>
    <row r="130" spans="1:35" s="412" customFormat="1" ht="16.05" customHeight="1">
      <c r="A130" s="750"/>
      <c r="B130" s="416" t="s">
        <v>2499</v>
      </c>
      <c r="C130" s="417"/>
      <c r="D130" s="569"/>
      <c r="E130" s="569"/>
      <c r="F130" s="569"/>
      <c r="G130" s="569"/>
      <c r="H130" s="569"/>
      <c r="I130" s="569"/>
      <c r="J130" s="569"/>
      <c r="K130" s="569"/>
      <c r="L130" s="569">
        <v>12</v>
      </c>
      <c r="M130" s="569">
        <v>6</v>
      </c>
      <c r="N130" s="569">
        <v>5</v>
      </c>
      <c r="O130" s="569">
        <v>4</v>
      </c>
      <c r="P130" s="569">
        <v>5</v>
      </c>
      <c r="Q130" s="569">
        <v>5</v>
      </c>
      <c r="R130" s="569">
        <v>10</v>
      </c>
      <c r="S130" s="569">
        <v>5</v>
      </c>
      <c r="T130" s="569">
        <v>6</v>
      </c>
      <c r="U130" s="569">
        <v>2</v>
      </c>
      <c r="V130" s="569">
        <v>3</v>
      </c>
      <c r="W130" s="569">
        <v>2.4</v>
      </c>
      <c r="X130" s="569">
        <v>6.7</v>
      </c>
      <c r="Y130" s="569">
        <v>4.9000000000000004</v>
      </c>
      <c r="Z130" s="569">
        <v>8.6999999999999993</v>
      </c>
      <c r="AA130" s="569">
        <v>14.1</v>
      </c>
      <c r="AB130" s="569">
        <v>13</v>
      </c>
      <c r="AC130" s="569">
        <v>2.6</v>
      </c>
      <c r="AD130" s="569">
        <v>2.8</v>
      </c>
      <c r="AE130" s="569">
        <v>19.399999999999999</v>
      </c>
      <c r="AF130" s="749"/>
      <c r="AI130" s="411"/>
    </row>
    <row r="131" spans="1:35" s="412" customFormat="1" ht="16.05" customHeight="1">
      <c r="A131" s="750"/>
      <c r="B131" s="416" t="s">
        <v>2500</v>
      </c>
      <c r="C131" s="417"/>
      <c r="D131" s="569"/>
      <c r="E131" s="569"/>
      <c r="F131" s="569"/>
      <c r="G131" s="569"/>
      <c r="H131" s="569"/>
      <c r="I131" s="569"/>
      <c r="J131" s="569"/>
      <c r="K131" s="569"/>
      <c r="L131" s="569"/>
      <c r="M131" s="569"/>
      <c r="N131" s="569"/>
      <c r="O131" s="569"/>
      <c r="P131" s="569"/>
      <c r="Q131" s="569"/>
      <c r="R131" s="569"/>
      <c r="S131" s="569"/>
      <c r="T131" s="569"/>
      <c r="U131" s="569"/>
      <c r="V131" s="569"/>
      <c r="W131" s="569"/>
      <c r="X131" s="569"/>
      <c r="Y131" s="569"/>
      <c r="Z131" s="569"/>
      <c r="AA131" s="569"/>
      <c r="AB131" s="569"/>
      <c r="AC131" s="569"/>
      <c r="AD131" s="569"/>
      <c r="AE131" s="601"/>
      <c r="AF131" s="749"/>
    </row>
    <row r="134" spans="1:35">
      <c r="A134" s="136" t="s">
        <v>18</v>
      </c>
    </row>
    <row r="136" spans="1:35">
      <c r="A136" s="17" t="s">
        <v>3038</v>
      </c>
    </row>
    <row r="139" spans="1:35">
      <c r="A139" s="44" t="s">
        <v>36</v>
      </c>
      <c r="B139" s="67"/>
      <c r="C139" s="17"/>
      <c r="D139" s="17"/>
      <c r="E139" s="17"/>
    </row>
    <row r="140" spans="1:35">
      <c r="B140" s="17"/>
      <c r="C140" s="72" t="s">
        <v>42</v>
      </c>
      <c r="D140" s="67"/>
      <c r="E140" s="73" t="s">
        <v>2486</v>
      </c>
    </row>
    <row r="141" spans="1:35">
      <c r="A141" s="17"/>
      <c r="B141" s="17"/>
      <c r="C141" s="45" t="s">
        <v>41</v>
      </c>
      <c r="D141" s="45"/>
      <c r="E141" s="45" t="s">
        <v>2487</v>
      </c>
    </row>
  </sheetData>
  <mergeCells count="32">
    <mergeCell ref="AF100:AF107"/>
    <mergeCell ref="A60:A67"/>
    <mergeCell ref="A68:A75"/>
    <mergeCell ref="AF76:AF83"/>
    <mergeCell ref="AF84:AF91"/>
    <mergeCell ref="AF92:AF99"/>
    <mergeCell ref="A4:A11"/>
    <mergeCell ref="A12:A19"/>
    <mergeCell ref="A20:A27"/>
    <mergeCell ref="A28:A35"/>
    <mergeCell ref="A36:A43"/>
    <mergeCell ref="AF12:AF19"/>
    <mergeCell ref="AF4:AF11"/>
    <mergeCell ref="AF36:AF43"/>
    <mergeCell ref="AF44:AF51"/>
    <mergeCell ref="AF52:AF59"/>
    <mergeCell ref="AF108:AF115"/>
    <mergeCell ref="AF116:AF123"/>
    <mergeCell ref="AF124:AF131"/>
    <mergeCell ref="A124:A131"/>
    <mergeCell ref="AF20:AF27"/>
    <mergeCell ref="AF28:AF35"/>
    <mergeCell ref="AF60:AF67"/>
    <mergeCell ref="AF68:AF75"/>
    <mergeCell ref="A76:A83"/>
    <mergeCell ref="A84:A91"/>
    <mergeCell ref="A92:A99"/>
    <mergeCell ref="A100:A107"/>
    <mergeCell ref="A108:A115"/>
    <mergeCell ref="A116:A123"/>
    <mergeCell ref="A44:A51"/>
    <mergeCell ref="A52:A59"/>
  </mergeCells>
  <hyperlinks>
    <hyperlink ref="AH3" location="Content!A1" display="Back to content page" xr:uid="{00000000-0004-0000-9D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AF61"/>
  <sheetViews>
    <sheetView topLeftCell="J1" workbookViewId="0">
      <selection activeCell="A61" sqref="A61"/>
    </sheetView>
  </sheetViews>
  <sheetFormatPr defaultRowHeight="14.4"/>
  <cols>
    <col min="1" max="1" width="31.5546875" customWidth="1"/>
    <col min="2" max="2" width="32.44140625" customWidth="1"/>
    <col min="3" max="19" width="8.44140625" customWidth="1"/>
    <col min="20" max="22" width="8.44140625" bestFit="1" customWidth="1"/>
    <col min="23" max="26" width="8.44140625" customWidth="1"/>
    <col min="31" max="31" width="15" customWidth="1"/>
  </cols>
  <sheetData>
    <row r="1" spans="1:32">
      <c r="A1" s="44" t="s">
        <v>2954</v>
      </c>
      <c r="C1" s="17"/>
      <c r="D1" s="17"/>
      <c r="E1" s="17"/>
      <c r="F1" s="17"/>
      <c r="G1" s="17"/>
      <c r="H1" s="17"/>
      <c r="I1" s="17"/>
      <c r="J1" s="17"/>
      <c r="K1" s="17"/>
      <c r="L1" s="17"/>
      <c r="M1" s="17"/>
      <c r="N1" s="17"/>
      <c r="O1" s="17"/>
      <c r="P1" s="17"/>
      <c r="Q1" s="17"/>
      <c r="R1" s="17"/>
      <c r="S1" s="17"/>
      <c r="T1" s="17"/>
      <c r="U1" s="17"/>
      <c r="V1" s="17"/>
      <c r="W1" s="17"/>
      <c r="X1" s="17"/>
      <c r="Y1" s="17"/>
      <c r="Z1" s="17"/>
    </row>
    <row r="2" spans="1:32">
      <c r="B2" s="17"/>
      <c r="C2" s="17"/>
      <c r="D2" s="17"/>
      <c r="E2" s="17"/>
      <c r="F2" s="17"/>
      <c r="G2" s="17"/>
      <c r="H2" s="17"/>
      <c r="I2" s="17"/>
      <c r="J2" s="17"/>
      <c r="K2" s="17"/>
      <c r="L2" s="17"/>
      <c r="M2" s="17"/>
      <c r="N2" s="17"/>
      <c r="O2" s="17"/>
      <c r="P2" s="17"/>
      <c r="Q2" s="17"/>
      <c r="R2" s="17"/>
      <c r="S2" s="17"/>
      <c r="T2" s="17"/>
      <c r="U2" s="17"/>
      <c r="V2" s="17"/>
      <c r="W2" s="17"/>
      <c r="X2" s="17"/>
      <c r="Y2" s="17"/>
      <c r="Z2" s="17"/>
    </row>
    <row r="3" spans="1:32">
      <c r="A3" s="373" t="s">
        <v>14</v>
      </c>
      <c r="B3" s="373" t="s">
        <v>2528</v>
      </c>
      <c r="C3" s="3">
        <v>2000</v>
      </c>
      <c r="D3" s="3">
        <v>2001</v>
      </c>
      <c r="E3" s="3">
        <v>2002</v>
      </c>
      <c r="F3" s="3">
        <v>2003</v>
      </c>
      <c r="G3" s="3">
        <v>2004</v>
      </c>
      <c r="H3" s="3">
        <v>2005</v>
      </c>
      <c r="I3" s="3">
        <v>2006</v>
      </c>
      <c r="J3" s="3">
        <v>2007</v>
      </c>
      <c r="K3" s="3">
        <v>2008</v>
      </c>
      <c r="L3" s="3">
        <v>2009</v>
      </c>
      <c r="M3" s="3">
        <v>2010</v>
      </c>
      <c r="N3" s="3">
        <v>2011</v>
      </c>
      <c r="O3" s="3">
        <v>2012</v>
      </c>
      <c r="P3" s="3">
        <v>2013</v>
      </c>
      <c r="Q3" s="3">
        <v>2014</v>
      </c>
      <c r="R3" s="214">
        <v>2015</v>
      </c>
      <c r="S3" s="3">
        <v>2016</v>
      </c>
      <c r="T3" s="3">
        <v>2017</v>
      </c>
      <c r="U3" s="214">
        <v>2018</v>
      </c>
      <c r="V3" s="3">
        <v>2019</v>
      </c>
      <c r="W3" s="214">
        <v>2020</v>
      </c>
      <c r="X3" s="3">
        <v>2021</v>
      </c>
      <c r="Y3" s="3">
        <v>2022</v>
      </c>
      <c r="Z3" s="3">
        <v>2023</v>
      </c>
      <c r="AB3" s="1" t="s">
        <v>528</v>
      </c>
      <c r="AE3" s="44"/>
      <c r="AF3" s="44"/>
    </row>
    <row r="4" spans="1:32">
      <c r="A4" s="751" t="s">
        <v>13</v>
      </c>
      <c r="B4" s="274" t="s">
        <v>507</v>
      </c>
      <c r="C4" s="584">
        <v>51</v>
      </c>
      <c r="D4" s="584">
        <v>67</v>
      </c>
      <c r="E4" s="584">
        <v>91</v>
      </c>
      <c r="F4" s="584">
        <v>107</v>
      </c>
      <c r="G4" s="584">
        <v>194</v>
      </c>
      <c r="H4" s="584">
        <v>210</v>
      </c>
      <c r="I4" s="584">
        <v>122</v>
      </c>
      <c r="J4" s="584">
        <v>194</v>
      </c>
      <c r="K4" s="584">
        <v>294</v>
      </c>
      <c r="L4" s="584">
        <v>365</v>
      </c>
      <c r="M4" s="584">
        <v>425</v>
      </c>
      <c r="N4" s="584">
        <v>481</v>
      </c>
      <c r="O4" s="584">
        <v>528</v>
      </c>
      <c r="P4" s="584">
        <v>650</v>
      </c>
      <c r="Q4" s="584">
        <v>595</v>
      </c>
      <c r="R4" s="584">
        <v>592.4</v>
      </c>
      <c r="S4" s="584">
        <v>397.4</v>
      </c>
      <c r="T4" s="584">
        <v>260.89999999999998</v>
      </c>
      <c r="U4" s="584">
        <v>217.89999999999998</v>
      </c>
      <c r="V4" s="584">
        <v>217.5</v>
      </c>
      <c r="W4" s="584">
        <v>64</v>
      </c>
      <c r="X4" s="584">
        <v>63.7</v>
      </c>
      <c r="Y4" s="584">
        <v>129</v>
      </c>
      <c r="Z4" s="584"/>
      <c r="AE4" s="515"/>
    </row>
    <row r="5" spans="1:32">
      <c r="A5" s="751"/>
      <c r="B5" s="274" t="s">
        <v>508</v>
      </c>
      <c r="C5" s="584">
        <v>46</v>
      </c>
      <c r="D5" s="584">
        <v>56</v>
      </c>
      <c r="E5" s="584">
        <v>62</v>
      </c>
      <c r="F5" s="584">
        <v>88</v>
      </c>
      <c r="G5" s="584">
        <v>173</v>
      </c>
      <c r="H5" s="584">
        <v>182</v>
      </c>
      <c r="I5" s="584">
        <v>98</v>
      </c>
      <c r="J5" s="584">
        <v>166</v>
      </c>
      <c r="K5" s="584">
        <v>235</v>
      </c>
      <c r="L5" s="584">
        <v>289</v>
      </c>
      <c r="M5" s="584">
        <v>313</v>
      </c>
      <c r="N5" s="584">
        <v>246</v>
      </c>
      <c r="O5" s="584">
        <v>289</v>
      </c>
      <c r="P5" s="584">
        <v>386</v>
      </c>
      <c r="Q5" s="584">
        <v>360</v>
      </c>
      <c r="R5" s="584">
        <v>320</v>
      </c>
      <c r="S5" s="584">
        <v>290.8</v>
      </c>
      <c r="T5" s="584">
        <v>187.3</v>
      </c>
      <c r="U5" s="584">
        <v>167.2</v>
      </c>
      <c r="V5" s="584">
        <v>168</v>
      </c>
      <c r="W5" s="584">
        <v>57</v>
      </c>
      <c r="X5" s="584">
        <v>57.6</v>
      </c>
      <c r="Y5" s="584">
        <v>92</v>
      </c>
      <c r="Z5" s="584"/>
      <c r="AE5" s="515"/>
    </row>
    <row r="6" spans="1:32">
      <c r="A6" s="751"/>
      <c r="B6" s="274" t="s">
        <v>509</v>
      </c>
      <c r="C6" s="584">
        <v>5</v>
      </c>
      <c r="D6" s="584">
        <v>11</v>
      </c>
      <c r="E6" s="584">
        <v>29</v>
      </c>
      <c r="F6" s="584">
        <v>19</v>
      </c>
      <c r="G6" s="584">
        <v>21</v>
      </c>
      <c r="H6" s="584">
        <v>28</v>
      </c>
      <c r="I6" s="584">
        <v>24</v>
      </c>
      <c r="J6" s="584">
        <v>28</v>
      </c>
      <c r="K6" s="584">
        <v>59</v>
      </c>
      <c r="L6" s="584">
        <v>76</v>
      </c>
      <c r="M6" s="584">
        <v>112</v>
      </c>
      <c r="N6" s="584">
        <v>235</v>
      </c>
      <c r="O6" s="584">
        <v>239</v>
      </c>
      <c r="P6" s="584">
        <v>264</v>
      </c>
      <c r="Q6" s="584">
        <v>235</v>
      </c>
      <c r="R6" s="584">
        <v>272.39999999999998</v>
      </c>
      <c r="S6" s="584">
        <v>106.6</v>
      </c>
      <c r="T6" s="584">
        <v>73.599999999999994</v>
      </c>
      <c r="U6" s="584">
        <v>50.7</v>
      </c>
      <c r="V6" s="584">
        <v>49.5</v>
      </c>
      <c r="W6" s="584">
        <v>6</v>
      </c>
      <c r="X6" s="584">
        <v>6.1</v>
      </c>
      <c r="Y6" s="584">
        <v>37</v>
      </c>
      <c r="Z6" s="584"/>
      <c r="AE6" s="515"/>
    </row>
    <row r="7" spans="1:32">
      <c r="A7" s="751" t="s">
        <v>12</v>
      </c>
      <c r="B7" s="274" t="s">
        <v>507</v>
      </c>
      <c r="C7" s="584">
        <v>1104</v>
      </c>
      <c r="D7" s="584">
        <v>1193</v>
      </c>
      <c r="E7" s="584">
        <v>1274</v>
      </c>
      <c r="F7" s="584">
        <v>1406</v>
      </c>
      <c r="G7" s="584">
        <v>1523</v>
      </c>
      <c r="H7" s="584">
        <v>1474</v>
      </c>
      <c r="I7" s="584">
        <v>1426</v>
      </c>
      <c r="J7" s="584">
        <v>1736</v>
      </c>
      <c r="K7" s="584">
        <v>2101</v>
      </c>
      <c r="L7" s="584">
        <v>1721.4</v>
      </c>
      <c r="M7" s="584">
        <v>1973</v>
      </c>
      <c r="N7" s="584"/>
      <c r="O7" s="584">
        <v>1614.4</v>
      </c>
      <c r="P7" s="584">
        <v>1544.1</v>
      </c>
      <c r="Q7" s="584">
        <v>1966</v>
      </c>
      <c r="R7" s="584">
        <v>1527.6000000000001</v>
      </c>
      <c r="S7" s="584">
        <v>1574.2</v>
      </c>
      <c r="T7" s="584">
        <v>1622.6</v>
      </c>
      <c r="U7" s="584">
        <v>1654.6999999999998</v>
      </c>
      <c r="V7" s="584"/>
      <c r="W7" s="584">
        <v>328.5</v>
      </c>
      <c r="X7" s="584">
        <v>313.8</v>
      </c>
      <c r="Y7" s="584"/>
      <c r="Z7" s="584"/>
      <c r="AE7" s="7"/>
    </row>
    <row r="8" spans="1:32">
      <c r="A8" s="751"/>
      <c r="B8" s="274" t="s">
        <v>508</v>
      </c>
      <c r="C8" s="584">
        <v>961</v>
      </c>
      <c r="D8" s="584">
        <v>1095</v>
      </c>
      <c r="E8" s="584">
        <v>1151</v>
      </c>
      <c r="F8" s="584">
        <v>1300</v>
      </c>
      <c r="G8" s="584">
        <v>1443</v>
      </c>
      <c r="H8" s="584">
        <v>1396</v>
      </c>
      <c r="I8" s="584">
        <v>1349</v>
      </c>
      <c r="J8" s="584">
        <v>1618</v>
      </c>
      <c r="K8" s="584">
        <v>1954</v>
      </c>
      <c r="L8" s="584">
        <v>1575.7</v>
      </c>
      <c r="M8" s="584">
        <v>1785</v>
      </c>
      <c r="N8" s="584"/>
      <c r="O8" s="584">
        <v>1465.4</v>
      </c>
      <c r="P8" s="584">
        <v>1187.0999999999999</v>
      </c>
      <c r="Q8" s="584">
        <v>1357</v>
      </c>
      <c r="R8" s="584">
        <v>1037.4000000000001</v>
      </c>
      <c r="S8" s="584">
        <v>1112.7</v>
      </c>
      <c r="T8" s="584">
        <v>1241.2</v>
      </c>
      <c r="U8" s="584">
        <v>1282.3</v>
      </c>
      <c r="V8" s="584"/>
      <c r="W8" s="584">
        <v>259.2</v>
      </c>
      <c r="X8" s="584">
        <v>203.10000000000002</v>
      </c>
      <c r="Y8" s="584"/>
      <c r="Z8" s="584"/>
      <c r="AE8" s="7"/>
    </row>
    <row r="9" spans="1:32">
      <c r="A9" s="751"/>
      <c r="B9" s="274" t="s">
        <v>509</v>
      </c>
      <c r="C9" s="584">
        <v>143</v>
      </c>
      <c r="D9" s="584">
        <v>98</v>
      </c>
      <c r="E9" s="584">
        <v>123</v>
      </c>
      <c r="F9" s="584">
        <v>106</v>
      </c>
      <c r="G9" s="584">
        <v>80</v>
      </c>
      <c r="H9" s="584">
        <v>78</v>
      </c>
      <c r="I9" s="584">
        <v>77</v>
      </c>
      <c r="J9" s="584">
        <v>118</v>
      </c>
      <c r="K9" s="584">
        <v>147</v>
      </c>
      <c r="L9" s="584">
        <v>145.69999999999999</v>
      </c>
      <c r="M9" s="584">
        <v>188</v>
      </c>
      <c r="N9" s="584"/>
      <c r="O9" s="584">
        <v>149</v>
      </c>
      <c r="P9" s="584">
        <v>357</v>
      </c>
      <c r="Q9" s="584">
        <v>609</v>
      </c>
      <c r="R9" s="584">
        <v>490.2</v>
      </c>
      <c r="S9" s="584">
        <v>461.5</v>
      </c>
      <c r="T9" s="584">
        <v>381.4</v>
      </c>
      <c r="U9" s="584">
        <v>372.4</v>
      </c>
      <c r="V9" s="584"/>
      <c r="W9" s="584">
        <v>69.3</v>
      </c>
      <c r="X9" s="584">
        <v>110.7</v>
      </c>
      <c r="Y9" s="584"/>
      <c r="Z9" s="584"/>
      <c r="AE9" s="7"/>
    </row>
    <row r="10" spans="1:32">
      <c r="A10" s="751" t="s">
        <v>483</v>
      </c>
      <c r="B10" s="274" t="s">
        <v>507</v>
      </c>
      <c r="C10" s="584">
        <v>24</v>
      </c>
      <c r="D10" s="584">
        <v>19.3</v>
      </c>
      <c r="E10" s="584">
        <v>18.899999999999999</v>
      </c>
      <c r="F10" s="584">
        <v>20.5</v>
      </c>
      <c r="G10" s="584">
        <v>23.3</v>
      </c>
      <c r="H10" s="584">
        <v>25.9</v>
      </c>
      <c r="I10" s="584">
        <v>28.5</v>
      </c>
      <c r="J10" s="584">
        <v>15.200000000000001</v>
      </c>
      <c r="K10" s="584">
        <v>14.8</v>
      </c>
      <c r="L10" s="584">
        <v>11.3</v>
      </c>
      <c r="M10" s="584">
        <v>15.3</v>
      </c>
      <c r="N10" s="584">
        <v>18.8</v>
      </c>
      <c r="O10" s="584">
        <v>22.700000000000003</v>
      </c>
      <c r="P10" s="584">
        <v>21.900000000000002</v>
      </c>
      <c r="Q10" s="584">
        <v>22.799999999999997</v>
      </c>
      <c r="R10" s="584">
        <v>23.599999999999998</v>
      </c>
      <c r="S10" s="584">
        <v>26.799999999999997</v>
      </c>
      <c r="T10" s="584">
        <v>28.000000000000004</v>
      </c>
      <c r="U10" s="584">
        <v>35.9</v>
      </c>
      <c r="V10" s="584">
        <v>45.1</v>
      </c>
      <c r="W10" s="584">
        <f>W12+W11</f>
        <v>6.9</v>
      </c>
      <c r="X10" s="584">
        <f>X11+X12</f>
        <v>28</v>
      </c>
      <c r="Y10" s="584"/>
      <c r="Z10" s="584"/>
      <c r="AE10" s="7"/>
    </row>
    <row r="11" spans="1:32">
      <c r="A11" s="751"/>
      <c r="B11" s="274" t="s">
        <v>508</v>
      </c>
      <c r="C11" s="584">
        <v>22</v>
      </c>
      <c r="D11" s="584">
        <v>16.3</v>
      </c>
      <c r="E11" s="584">
        <v>14.6</v>
      </c>
      <c r="F11" s="584">
        <v>16.399999999999999</v>
      </c>
      <c r="G11" s="584">
        <v>19</v>
      </c>
      <c r="H11" s="584">
        <v>21</v>
      </c>
      <c r="I11" s="584">
        <v>23.1</v>
      </c>
      <c r="J11" s="584">
        <v>10.8</v>
      </c>
      <c r="K11" s="584">
        <v>10.6</v>
      </c>
      <c r="L11" s="584">
        <v>8.3000000000000007</v>
      </c>
      <c r="M11" s="584">
        <v>12</v>
      </c>
      <c r="N11" s="584">
        <v>15.3</v>
      </c>
      <c r="O11" s="584">
        <v>17.100000000000001</v>
      </c>
      <c r="P11" s="584">
        <v>18.600000000000001</v>
      </c>
      <c r="Q11" s="584">
        <v>17.7</v>
      </c>
      <c r="R11" s="584">
        <v>17.899999999999999</v>
      </c>
      <c r="S11" s="584">
        <v>21.7</v>
      </c>
      <c r="T11" s="584">
        <v>21.200000000000003</v>
      </c>
      <c r="U11" s="584">
        <v>25.5</v>
      </c>
      <c r="V11" s="584">
        <v>37</v>
      </c>
      <c r="W11" s="584">
        <v>2.4</v>
      </c>
      <c r="X11" s="584">
        <v>24</v>
      </c>
      <c r="Y11" s="584"/>
      <c r="Z11" s="584"/>
      <c r="AE11" s="7"/>
    </row>
    <row r="12" spans="1:32">
      <c r="A12" s="751"/>
      <c r="B12" s="274" t="s">
        <v>509</v>
      </c>
      <c r="C12" s="584">
        <v>2</v>
      </c>
      <c r="D12" s="584">
        <v>3</v>
      </c>
      <c r="E12" s="584">
        <v>4.3</v>
      </c>
      <c r="F12" s="584">
        <v>4.0999999999999996</v>
      </c>
      <c r="G12" s="584">
        <v>4.3</v>
      </c>
      <c r="H12" s="584">
        <v>4.9000000000000004</v>
      </c>
      <c r="I12" s="584">
        <v>5.4</v>
      </c>
      <c r="J12" s="584">
        <v>4.4000000000000004</v>
      </c>
      <c r="K12" s="584">
        <v>4.2</v>
      </c>
      <c r="L12" s="584">
        <v>3</v>
      </c>
      <c r="M12" s="584">
        <v>3.3</v>
      </c>
      <c r="N12" s="584">
        <v>3.5</v>
      </c>
      <c r="O12" s="584">
        <v>5.6</v>
      </c>
      <c r="P12" s="584">
        <v>3.3</v>
      </c>
      <c r="Q12" s="584">
        <v>5.0999999999999996</v>
      </c>
      <c r="R12" s="584">
        <v>5.7</v>
      </c>
      <c r="S12" s="584">
        <v>5.0999999999999996</v>
      </c>
      <c r="T12" s="584">
        <v>6.8</v>
      </c>
      <c r="U12" s="584">
        <v>10.4</v>
      </c>
      <c r="V12" s="584">
        <v>8.1</v>
      </c>
      <c r="W12" s="584">
        <v>4.5</v>
      </c>
      <c r="X12" s="584">
        <v>4</v>
      </c>
      <c r="Y12" s="584"/>
      <c r="Z12" s="584"/>
      <c r="AE12" s="7"/>
    </row>
    <row r="13" spans="1:32">
      <c r="A13" s="751" t="s">
        <v>89</v>
      </c>
      <c r="B13" s="274" t="s">
        <v>507</v>
      </c>
      <c r="C13" s="584">
        <v>103</v>
      </c>
      <c r="D13" s="584">
        <v>54</v>
      </c>
      <c r="E13" s="584">
        <v>28</v>
      </c>
      <c r="F13" s="584">
        <v>35</v>
      </c>
      <c r="G13" s="584">
        <v>36</v>
      </c>
      <c r="H13" s="584">
        <v>61</v>
      </c>
      <c r="I13" s="584">
        <v>55</v>
      </c>
      <c r="J13" s="584">
        <v>47</v>
      </c>
      <c r="K13" s="584">
        <v>50</v>
      </c>
      <c r="L13" s="584">
        <v>53</v>
      </c>
      <c r="M13" s="584">
        <v>81</v>
      </c>
      <c r="N13" s="584">
        <v>186</v>
      </c>
      <c r="O13" s="584">
        <v>167</v>
      </c>
      <c r="P13" s="584">
        <v>191.3</v>
      </c>
      <c r="Q13" s="584">
        <v>333.6</v>
      </c>
      <c r="R13" s="584">
        <v>353.7</v>
      </c>
      <c r="S13" s="584">
        <v>351.3</v>
      </c>
      <c r="T13" s="584"/>
      <c r="U13" s="584"/>
      <c r="V13" s="584"/>
      <c r="W13" s="584"/>
      <c r="X13" s="584"/>
      <c r="Y13" s="584"/>
      <c r="Z13" s="584"/>
      <c r="AE13" s="7"/>
    </row>
    <row r="14" spans="1:32">
      <c r="A14" s="751"/>
      <c r="B14" s="274" t="s">
        <v>508</v>
      </c>
      <c r="C14" s="584">
        <v>93</v>
      </c>
      <c r="D14" s="584">
        <v>49</v>
      </c>
      <c r="E14" s="584">
        <v>25</v>
      </c>
      <c r="F14" s="584">
        <v>14</v>
      </c>
      <c r="G14" s="584">
        <v>14</v>
      </c>
      <c r="H14" s="584">
        <v>19</v>
      </c>
      <c r="I14" s="584">
        <v>20</v>
      </c>
      <c r="J14" s="584">
        <v>21</v>
      </c>
      <c r="K14" s="584">
        <v>18</v>
      </c>
      <c r="L14" s="584">
        <v>19</v>
      </c>
      <c r="M14" s="584">
        <v>46</v>
      </c>
      <c r="N14" s="584">
        <v>67</v>
      </c>
      <c r="O14" s="584">
        <v>91</v>
      </c>
      <c r="P14" s="584">
        <v>107.1</v>
      </c>
      <c r="Q14" s="584">
        <v>194.8</v>
      </c>
      <c r="R14" s="584">
        <v>206.89999999999998</v>
      </c>
      <c r="S14" s="584">
        <v>205.5</v>
      </c>
      <c r="T14" s="584"/>
      <c r="U14" s="584"/>
      <c r="V14" s="584"/>
      <c r="W14" s="584"/>
      <c r="X14" s="584"/>
      <c r="Y14" s="584"/>
      <c r="Z14" s="584"/>
      <c r="AE14" s="7"/>
    </row>
    <row r="15" spans="1:32">
      <c r="A15" s="751"/>
      <c r="B15" s="274" t="s">
        <v>509</v>
      </c>
      <c r="C15" s="584">
        <v>10</v>
      </c>
      <c r="D15" s="584">
        <v>5</v>
      </c>
      <c r="E15" s="584">
        <v>3</v>
      </c>
      <c r="F15" s="584">
        <v>21</v>
      </c>
      <c r="G15" s="584">
        <v>22</v>
      </c>
      <c r="H15" s="584">
        <v>42</v>
      </c>
      <c r="I15" s="584">
        <v>35</v>
      </c>
      <c r="J15" s="584">
        <v>26</v>
      </c>
      <c r="K15" s="584">
        <v>32</v>
      </c>
      <c r="L15" s="584">
        <v>34</v>
      </c>
      <c r="M15" s="584">
        <v>35</v>
      </c>
      <c r="N15" s="584">
        <v>119</v>
      </c>
      <c r="O15" s="584">
        <v>76</v>
      </c>
      <c r="P15" s="584">
        <v>84.2</v>
      </c>
      <c r="Q15" s="584">
        <v>138.80000000000001</v>
      </c>
      <c r="R15" s="584">
        <v>146.80000000000001</v>
      </c>
      <c r="S15" s="584">
        <v>145.80000000000001</v>
      </c>
      <c r="T15" s="584"/>
      <c r="U15" s="584"/>
      <c r="V15" s="584"/>
      <c r="W15" s="584"/>
      <c r="X15" s="584"/>
      <c r="Y15" s="584"/>
      <c r="Z15" s="584"/>
      <c r="AE15" s="7"/>
    </row>
    <row r="16" spans="1:32">
      <c r="A16" s="751" t="s">
        <v>482</v>
      </c>
      <c r="B16" s="274" t="s">
        <v>507</v>
      </c>
      <c r="C16" s="584">
        <v>281</v>
      </c>
      <c r="D16" s="584">
        <v>283</v>
      </c>
      <c r="E16" s="584">
        <v>256</v>
      </c>
      <c r="F16" s="584">
        <v>461</v>
      </c>
      <c r="G16" s="584">
        <v>459</v>
      </c>
      <c r="H16" s="584">
        <v>1182</v>
      </c>
      <c r="I16" s="584">
        <v>1200</v>
      </c>
      <c r="J16" s="584">
        <v>1230</v>
      </c>
      <c r="K16" s="584">
        <v>1186</v>
      </c>
      <c r="L16" s="584">
        <v>1344</v>
      </c>
      <c r="M16" s="584">
        <v>1343</v>
      </c>
      <c r="N16" s="584">
        <v>1328</v>
      </c>
      <c r="O16" s="584">
        <v>1279</v>
      </c>
      <c r="P16" s="584">
        <v>1299</v>
      </c>
      <c r="Q16" s="584">
        <v>1325</v>
      </c>
      <c r="R16" s="584">
        <v>1255.8999999999999</v>
      </c>
      <c r="S16" s="584">
        <v>1278.6999999999998</v>
      </c>
      <c r="T16" s="584">
        <v>1342.6</v>
      </c>
      <c r="U16" s="584">
        <v>1277.1999999999998</v>
      </c>
      <c r="V16" s="584">
        <v>1225</v>
      </c>
      <c r="W16" s="584">
        <v>345</v>
      </c>
      <c r="X16" s="584">
        <v>210.7</v>
      </c>
      <c r="Y16" s="584">
        <v>502.5</v>
      </c>
      <c r="Z16" s="584"/>
      <c r="AE16" s="515"/>
    </row>
    <row r="17" spans="1:31">
      <c r="A17" s="751"/>
      <c r="B17" s="274" t="s">
        <v>508</v>
      </c>
      <c r="C17" s="584">
        <v>204</v>
      </c>
      <c r="D17" s="584">
        <v>190</v>
      </c>
      <c r="E17" s="584">
        <v>147</v>
      </c>
      <c r="F17" s="584">
        <v>339</v>
      </c>
      <c r="G17" s="584">
        <v>338</v>
      </c>
      <c r="H17" s="584">
        <v>1014</v>
      </c>
      <c r="I17" s="584">
        <v>1026</v>
      </c>
      <c r="J17" s="584">
        <v>1065</v>
      </c>
      <c r="K17" s="584">
        <v>1035</v>
      </c>
      <c r="L17" s="584">
        <v>1193</v>
      </c>
      <c r="M17" s="584">
        <v>1214</v>
      </c>
      <c r="N17" s="584">
        <v>1193</v>
      </c>
      <c r="O17" s="584">
        <v>1151</v>
      </c>
      <c r="P17" s="584">
        <v>1169</v>
      </c>
      <c r="Q17" s="584">
        <v>1170</v>
      </c>
      <c r="R17" s="584">
        <v>1045.5999999999999</v>
      </c>
      <c r="S17" s="584">
        <v>1097.1999999999998</v>
      </c>
      <c r="T17" s="584">
        <v>1152.0999999999999</v>
      </c>
      <c r="U17" s="584">
        <v>1097.5999999999999</v>
      </c>
      <c r="V17" s="584">
        <v>1040</v>
      </c>
      <c r="W17" s="584">
        <v>296</v>
      </c>
      <c r="X17" s="584">
        <v>139.69999999999999</v>
      </c>
      <c r="Y17" s="584">
        <v>417.1</v>
      </c>
      <c r="Z17" s="584"/>
      <c r="AE17" s="515"/>
    </row>
    <row r="18" spans="1:31">
      <c r="A18" s="751"/>
      <c r="B18" s="274" t="s">
        <v>509</v>
      </c>
      <c r="C18" s="584">
        <v>77</v>
      </c>
      <c r="D18" s="584">
        <v>93</v>
      </c>
      <c r="E18" s="584">
        <v>109</v>
      </c>
      <c r="F18" s="584">
        <v>122</v>
      </c>
      <c r="G18" s="584">
        <v>121</v>
      </c>
      <c r="H18" s="584">
        <v>168</v>
      </c>
      <c r="I18" s="584">
        <v>174</v>
      </c>
      <c r="J18" s="584">
        <v>165</v>
      </c>
      <c r="K18" s="584">
        <v>151</v>
      </c>
      <c r="L18" s="584">
        <v>151</v>
      </c>
      <c r="M18" s="584">
        <v>129</v>
      </c>
      <c r="N18" s="584">
        <v>135</v>
      </c>
      <c r="O18" s="584">
        <v>128</v>
      </c>
      <c r="P18" s="584">
        <v>130</v>
      </c>
      <c r="Q18" s="584">
        <v>155</v>
      </c>
      <c r="R18" s="584">
        <v>210.3</v>
      </c>
      <c r="S18" s="584">
        <v>181.5</v>
      </c>
      <c r="T18" s="584">
        <v>190.5</v>
      </c>
      <c r="U18" s="584">
        <v>179.6</v>
      </c>
      <c r="V18" s="584">
        <v>185</v>
      </c>
      <c r="W18" s="584">
        <v>49</v>
      </c>
      <c r="X18" s="584">
        <v>71</v>
      </c>
      <c r="Y18" s="584">
        <v>85.4</v>
      </c>
      <c r="Z18" s="584"/>
      <c r="AE18" s="515"/>
    </row>
    <row r="19" spans="1:31">
      <c r="A19" s="751" t="s">
        <v>11</v>
      </c>
      <c r="B19" s="274" t="s">
        <v>507</v>
      </c>
      <c r="C19" s="584">
        <v>301</v>
      </c>
      <c r="D19" s="584">
        <v>294</v>
      </c>
      <c r="E19" s="584">
        <v>287</v>
      </c>
      <c r="F19" s="584">
        <v>329</v>
      </c>
      <c r="G19" s="584">
        <v>303</v>
      </c>
      <c r="H19" s="584">
        <v>304</v>
      </c>
      <c r="I19" s="584"/>
      <c r="J19" s="584">
        <v>300</v>
      </c>
      <c r="K19" s="584">
        <v>293</v>
      </c>
      <c r="L19" s="584">
        <v>344</v>
      </c>
      <c r="M19" s="584">
        <v>426</v>
      </c>
      <c r="N19" s="584">
        <v>398</v>
      </c>
      <c r="O19" s="584">
        <v>423</v>
      </c>
      <c r="P19" s="584">
        <v>433</v>
      </c>
      <c r="Q19" s="584"/>
      <c r="R19" s="584"/>
      <c r="S19" s="584">
        <v>1196.2</v>
      </c>
      <c r="T19" s="584"/>
      <c r="U19" s="584"/>
      <c r="V19" s="584"/>
      <c r="W19" s="584"/>
      <c r="X19" s="584"/>
      <c r="Y19" s="584"/>
      <c r="Z19" s="584"/>
      <c r="AE19" s="7"/>
    </row>
    <row r="20" spans="1:31">
      <c r="A20" s="751"/>
      <c r="B20" s="274" t="s">
        <v>508</v>
      </c>
      <c r="C20" s="584">
        <v>256</v>
      </c>
      <c r="D20" s="584">
        <v>250</v>
      </c>
      <c r="E20" s="584">
        <v>244</v>
      </c>
      <c r="F20" s="584">
        <v>275</v>
      </c>
      <c r="G20" s="584">
        <v>246</v>
      </c>
      <c r="H20" s="584">
        <v>244</v>
      </c>
      <c r="I20" s="584"/>
      <c r="J20" s="584">
        <v>254</v>
      </c>
      <c r="K20" s="584">
        <v>254</v>
      </c>
      <c r="L20" s="584">
        <v>304</v>
      </c>
      <c r="M20" s="584">
        <v>374</v>
      </c>
      <c r="N20" s="584">
        <v>347</v>
      </c>
      <c r="O20" s="584">
        <v>373</v>
      </c>
      <c r="P20" s="584">
        <v>387</v>
      </c>
      <c r="Q20" s="584"/>
      <c r="R20" s="584"/>
      <c r="S20" s="584">
        <v>908.6</v>
      </c>
      <c r="T20" s="584"/>
      <c r="U20" s="584"/>
      <c r="V20" s="584"/>
      <c r="W20" s="584"/>
      <c r="X20" s="584"/>
      <c r="Y20" s="584"/>
      <c r="Z20" s="584"/>
      <c r="AE20" s="7"/>
    </row>
    <row r="21" spans="1:31">
      <c r="A21" s="751"/>
      <c r="B21" s="274" t="s">
        <v>509</v>
      </c>
      <c r="C21" s="584">
        <v>45</v>
      </c>
      <c r="D21" s="584">
        <v>44</v>
      </c>
      <c r="E21" s="584">
        <v>43</v>
      </c>
      <c r="F21" s="584">
        <v>54</v>
      </c>
      <c r="G21" s="584">
        <v>57</v>
      </c>
      <c r="H21" s="584">
        <v>60</v>
      </c>
      <c r="I21" s="584"/>
      <c r="J21" s="584">
        <v>46</v>
      </c>
      <c r="K21" s="584">
        <v>39</v>
      </c>
      <c r="L21" s="584">
        <v>40</v>
      </c>
      <c r="M21" s="584">
        <v>52</v>
      </c>
      <c r="N21" s="584">
        <v>51</v>
      </c>
      <c r="O21" s="584">
        <v>50</v>
      </c>
      <c r="P21" s="584">
        <v>46</v>
      </c>
      <c r="Q21" s="584"/>
      <c r="R21" s="584"/>
      <c r="S21" s="584">
        <v>287.60000000000002</v>
      </c>
      <c r="T21" s="584"/>
      <c r="U21" s="584"/>
      <c r="V21" s="584"/>
      <c r="W21" s="584"/>
      <c r="X21" s="584"/>
      <c r="Y21" s="584"/>
      <c r="Z21" s="584"/>
      <c r="AE21" s="7"/>
    </row>
    <row r="22" spans="1:31">
      <c r="A22" s="751" t="s">
        <v>10</v>
      </c>
      <c r="B22" s="274" t="s">
        <v>507</v>
      </c>
      <c r="C22" s="584">
        <v>160</v>
      </c>
      <c r="D22" s="584">
        <v>170</v>
      </c>
      <c r="E22" s="584">
        <v>62</v>
      </c>
      <c r="F22" s="584">
        <v>140</v>
      </c>
      <c r="G22" s="584">
        <v>229</v>
      </c>
      <c r="H22" s="584">
        <v>277</v>
      </c>
      <c r="I22" s="584">
        <v>312</v>
      </c>
      <c r="J22" s="584">
        <v>344</v>
      </c>
      <c r="K22" s="584">
        <v>375</v>
      </c>
      <c r="L22" s="584">
        <v>163</v>
      </c>
      <c r="M22" s="584">
        <v>196</v>
      </c>
      <c r="N22" s="584">
        <v>225</v>
      </c>
      <c r="O22" s="584">
        <v>256</v>
      </c>
      <c r="P22" s="584">
        <v>196</v>
      </c>
      <c r="Q22" s="584">
        <v>222.3</v>
      </c>
      <c r="R22" s="584">
        <v>244.39999999999998</v>
      </c>
      <c r="S22" s="584">
        <v>293.2</v>
      </c>
      <c r="T22" s="584">
        <v>255.40000000000003</v>
      </c>
      <c r="U22" s="584">
        <v>291.3</v>
      </c>
      <c r="V22" s="584">
        <v>383.59999999999997</v>
      </c>
      <c r="W22" s="584">
        <v>68</v>
      </c>
      <c r="X22" s="584">
        <v>7.7549999999999999</v>
      </c>
      <c r="Y22" s="584"/>
      <c r="Z22" s="584"/>
      <c r="AE22" s="515"/>
    </row>
    <row r="23" spans="1:31">
      <c r="A23" s="751"/>
      <c r="B23" s="274" t="s">
        <v>508</v>
      </c>
      <c r="C23" s="584">
        <v>131</v>
      </c>
      <c r="D23" s="584">
        <v>129</v>
      </c>
      <c r="E23" s="584">
        <v>47</v>
      </c>
      <c r="F23" s="584">
        <v>115</v>
      </c>
      <c r="G23" s="584">
        <v>158</v>
      </c>
      <c r="H23" s="584">
        <v>197</v>
      </c>
      <c r="I23" s="584">
        <v>222</v>
      </c>
      <c r="J23" s="584">
        <v>245</v>
      </c>
      <c r="K23" s="584">
        <v>267</v>
      </c>
      <c r="L23" s="584">
        <v>130</v>
      </c>
      <c r="M23" s="584">
        <v>161</v>
      </c>
      <c r="N23" s="584">
        <v>185</v>
      </c>
      <c r="O23" s="584">
        <v>209.9</v>
      </c>
      <c r="P23" s="584">
        <v>159</v>
      </c>
      <c r="Q23" s="584">
        <v>181.8</v>
      </c>
      <c r="R23" s="584">
        <v>191.6</v>
      </c>
      <c r="S23" s="584">
        <v>234.7</v>
      </c>
      <c r="T23" s="584">
        <v>214.60000000000002</v>
      </c>
      <c r="U23" s="584">
        <v>257.90000000000003</v>
      </c>
      <c r="V23" s="584">
        <v>343.2</v>
      </c>
      <c r="W23" s="584">
        <v>65</v>
      </c>
      <c r="X23" s="584">
        <v>7.173</v>
      </c>
      <c r="Y23" s="584"/>
      <c r="Z23" s="584"/>
      <c r="AE23" s="515"/>
    </row>
    <row r="24" spans="1:31">
      <c r="A24" s="751"/>
      <c r="B24" s="274" t="s">
        <v>509</v>
      </c>
      <c r="C24" s="584">
        <v>29</v>
      </c>
      <c r="D24" s="584">
        <v>41</v>
      </c>
      <c r="E24" s="584">
        <v>15</v>
      </c>
      <c r="F24" s="584">
        <v>25</v>
      </c>
      <c r="G24" s="584">
        <v>71</v>
      </c>
      <c r="H24" s="584">
        <v>80</v>
      </c>
      <c r="I24" s="584">
        <v>90</v>
      </c>
      <c r="J24" s="584">
        <v>99</v>
      </c>
      <c r="K24" s="584">
        <v>108</v>
      </c>
      <c r="L24" s="584">
        <v>33</v>
      </c>
      <c r="M24" s="584">
        <v>35</v>
      </c>
      <c r="N24" s="584">
        <v>40</v>
      </c>
      <c r="O24" s="584">
        <v>46.1</v>
      </c>
      <c r="P24" s="584">
        <v>37</v>
      </c>
      <c r="Q24" s="584">
        <v>40.5</v>
      </c>
      <c r="R24" s="584">
        <v>52.8</v>
      </c>
      <c r="S24" s="584">
        <v>58.5</v>
      </c>
      <c r="T24" s="584">
        <v>40.799999999999997</v>
      </c>
      <c r="U24" s="584">
        <v>33.4</v>
      </c>
      <c r="V24" s="584">
        <v>40.4</v>
      </c>
      <c r="W24" s="584">
        <v>3</v>
      </c>
      <c r="X24" s="584">
        <v>0.58199999999999996</v>
      </c>
      <c r="Y24" s="584"/>
      <c r="Z24" s="584"/>
      <c r="AE24" s="515"/>
    </row>
    <row r="25" spans="1:31">
      <c r="A25" s="751" t="s">
        <v>9</v>
      </c>
      <c r="B25" s="274" t="s">
        <v>507</v>
      </c>
      <c r="C25" s="584">
        <v>227</v>
      </c>
      <c r="D25" s="584">
        <v>266</v>
      </c>
      <c r="E25" s="584">
        <v>383</v>
      </c>
      <c r="F25" s="584">
        <v>424</v>
      </c>
      <c r="G25" s="584">
        <v>427</v>
      </c>
      <c r="H25" s="584">
        <v>437</v>
      </c>
      <c r="I25" s="584">
        <v>638</v>
      </c>
      <c r="J25" s="584">
        <v>734</v>
      </c>
      <c r="K25" s="584">
        <v>742</v>
      </c>
      <c r="L25" s="584">
        <v>755</v>
      </c>
      <c r="M25" s="584">
        <v>746</v>
      </c>
      <c r="N25" s="584">
        <v>767</v>
      </c>
      <c r="O25" s="584">
        <v>770.40000000000009</v>
      </c>
      <c r="P25" s="584">
        <v>795</v>
      </c>
      <c r="Q25" s="584">
        <v>819.2</v>
      </c>
      <c r="R25" s="584">
        <v>804.90000000000009</v>
      </c>
      <c r="S25" s="584">
        <v>849.40000000000009</v>
      </c>
      <c r="T25" s="584">
        <v>837.30000000000007</v>
      </c>
      <c r="U25" s="584">
        <v>871.09999999999991</v>
      </c>
      <c r="V25" s="584">
        <v>977</v>
      </c>
      <c r="W25" s="584">
        <v>198</v>
      </c>
      <c r="X25" s="584">
        <v>431</v>
      </c>
      <c r="Y25" s="584"/>
      <c r="Z25" s="584"/>
      <c r="AE25" s="515"/>
    </row>
    <row r="26" spans="1:31">
      <c r="A26" s="751"/>
      <c r="B26" s="274" t="s">
        <v>508</v>
      </c>
      <c r="C26" s="584">
        <v>103</v>
      </c>
      <c r="D26" s="584">
        <v>122</v>
      </c>
      <c r="E26" s="584">
        <v>177</v>
      </c>
      <c r="F26" s="584">
        <v>215</v>
      </c>
      <c r="G26" s="584">
        <v>219</v>
      </c>
      <c r="H26" s="584">
        <v>210</v>
      </c>
      <c r="I26" s="584">
        <v>326</v>
      </c>
      <c r="J26" s="584">
        <v>429</v>
      </c>
      <c r="K26" s="584">
        <v>370</v>
      </c>
      <c r="L26" s="584">
        <v>373</v>
      </c>
      <c r="M26" s="584">
        <v>311</v>
      </c>
      <c r="N26" s="584">
        <v>307</v>
      </c>
      <c r="O26" s="584">
        <v>283.60000000000002</v>
      </c>
      <c r="P26" s="584">
        <v>320.39999999999998</v>
      </c>
      <c r="Q26" s="584">
        <v>240.1</v>
      </c>
      <c r="R26" s="584">
        <v>215.8</v>
      </c>
      <c r="S26" s="584">
        <v>236.3</v>
      </c>
      <c r="T26" s="584">
        <v>264.10000000000002</v>
      </c>
      <c r="U26" s="584">
        <v>274.8</v>
      </c>
      <c r="V26" s="584">
        <v>556</v>
      </c>
      <c r="W26" s="584">
        <v>39</v>
      </c>
      <c r="X26" s="584">
        <v>126</v>
      </c>
      <c r="Y26" s="584"/>
      <c r="Z26" s="584"/>
      <c r="AE26" s="515"/>
    </row>
    <row r="27" spans="1:31">
      <c r="A27" s="751"/>
      <c r="B27" s="274" t="s">
        <v>509</v>
      </c>
      <c r="C27" s="584">
        <v>124</v>
      </c>
      <c r="D27" s="584">
        <v>144</v>
      </c>
      <c r="E27" s="584">
        <v>206</v>
      </c>
      <c r="F27" s="584">
        <v>209</v>
      </c>
      <c r="G27" s="584">
        <v>208</v>
      </c>
      <c r="H27" s="584">
        <v>227</v>
      </c>
      <c r="I27" s="584">
        <v>312</v>
      </c>
      <c r="J27" s="584">
        <v>305</v>
      </c>
      <c r="K27" s="584">
        <v>372</v>
      </c>
      <c r="L27" s="584">
        <v>382</v>
      </c>
      <c r="M27" s="584">
        <v>435</v>
      </c>
      <c r="N27" s="584">
        <v>460</v>
      </c>
      <c r="O27" s="584">
        <v>486.8</v>
      </c>
      <c r="P27" s="584">
        <v>474.6</v>
      </c>
      <c r="Q27" s="584">
        <v>579.1</v>
      </c>
      <c r="R27" s="584">
        <v>589.1</v>
      </c>
      <c r="S27" s="584">
        <v>613.1</v>
      </c>
      <c r="T27" s="584">
        <v>573.20000000000005</v>
      </c>
      <c r="U27" s="584">
        <v>596.29999999999995</v>
      </c>
      <c r="V27" s="584">
        <v>421</v>
      </c>
      <c r="W27" s="584">
        <v>159</v>
      </c>
      <c r="X27" s="584">
        <v>305</v>
      </c>
      <c r="Y27" s="584"/>
      <c r="Z27" s="584"/>
      <c r="AE27" s="515"/>
    </row>
    <row r="28" spans="1:31">
      <c r="A28" s="751" t="s">
        <v>8</v>
      </c>
      <c r="B28" s="274" t="s">
        <v>507</v>
      </c>
      <c r="C28" s="586">
        <v>678.5</v>
      </c>
      <c r="D28" s="586">
        <v>674.5</v>
      </c>
      <c r="E28" s="586">
        <v>709.40000000000009</v>
      </c>
      <c r="F28" s="586">
        <v>721.40000000000009</v>
      </c>
      <c r="G28" s="586">
        <v>738.5</v>
      </c>
      <c r="H28" s="586">
        <v>781.6</v>
      </c>
      <c r="I28" s="586">
        <v>806.6</v>
      </c>
      <c r="J28" s="586">
        <v>932.7</v>
      </c>
      <c r="K28" s="586">
        <v>970.5</v>
      </c>
      <c r="L28" s="586">
        <v>890</v>
      </c>
      <c r="M28" s="586">
        <v>956.40000000000009</v>
      </c>
      <c r="N28" s="586">
        <v>982.6</v>
      </c>
      <c r="O28" s="586">
        <v>984.1</v>
      </c>
      <c r="P28" s="586">
        <v>1014.6999999999999</v>
      </c>
      <c r="Q28" s="586">
        <v>1065.0999999999999</v>
      </c>
      <c r="R28" s="586">
        <v>1173.9000000000001</v>
      </c>
      <c r="S28" s="586">
        <v>1306.9000000000001</v>
      </c>
      <c r="T28" s="586">
        <v>1371.5</v>
      </c>
      <c r="U28" s="586">
        <v>1431.1</v>
      </c>
      <c r="V28" s="586">
        <v>1418.3</v>
      </c>
      <c r="W28" s="660">
        <v>315.60000000000002</v>
      </c>
      <c r="X28" s="660">
        <v>180.3</v>
      </c>
      <c r="Y28" s="584">
        <v>1003.1</v>
      </c>
      <c r="Z28" s="661">
        <v>1317.3</v>
      </c>
      <c r="AC28" s="515"/>
      <c r="AE28" s="7"/>
    </row>
    <row r="29" spans="1:31">
      <c r="A29" s="751"/>
      <c r="B29" s="274" t="s">
        <v>508</v>
      </c>
      <c r="C29" s="586">
        <v>651.5</v>
      </c>
      <c r="D29" s="586">
        <v>648</v>
      </c>
      <c r="E29" s="586">
        <v>680.80000000000007</v>
      </c>
      <c r="F29" s="586">
        <v>690.2</v>
      </c>
      <c r="G29" s="586">
        <v>708.1</v>
      </c>
      <c r="H29" s="586">
        <v>751.4</v>
      </c>
      <c r="I29" s="586">
        <v>774.1</v>
      </c>
      <c r="J29" s="586">
        <v>898.1</v>
      </c>
      <c r="K29" s="586">
        <v>933</v>
      </c>
      <c r="L29" s="586">
        <v>861</v>
      </c>
      <c r="M29" s="586">
        <v>920.30000000000007</v>
      </c>
      <c r="N29" s="586">
        <v>941.9</v>
      </c>
      <c r="O29" s="586">
        <v>941.5</v>
      </c>
      <c r="P29" s="586">
        <v>971.3</v>
      </c>
      <c r="Q29" s="586">
        <v>1020.3</v>
      </c>
      <c r="R29" s="586">
        <v>1125.5999999999999</v>
      </c>
      <c r="S29" s="586">
        <v>1256.5</v>
      </c>
      <c r="T29" s="586">
        <v>1318.8999999999999</v>
      </c>
      <c r="U29" s="586">
        <v>1372.6</v>
      </c>
      <c r="V29" s="586">
        <v>1362.2</v>
      </c>
      <c r="W29" s="660">
        <v>304.89999999999998</v>
      </c>
      <c r="X29" s="660">
        <v>173.5</v>
      </c>
      <c r="Y29" s="584">
        <v>974.6</v>
      </c>
      <c r="Z29" s="662">
        <v>1280</v>
      </c>
      <c r="AC29" s="515"/>
      <c r="AE29" s="7"/>
    </row>
    <row r="30" spans="1:31">
      <c r="A30" s="751"/>
      <c r="B30" s="274" t="s">
        <v>509</v>
      </c>
      <c r="C30" s="586">
        <v>27</v>
      </c>
      <c r="D30" s="586">
        <v>26.5</v>
      </c>
      <c r="E30" s="586">
        <v>28.6</v>
      </c>
      <c r="F30" s="586">
        <v>31.2</v>
      </c>
      <c r="G30" s="586">
        <v>30.4</v>
      </c>
      <c r="H30" s="586">
        <v>30.2</v>
      </c>
      <c r="I30" s="586">
        <v>32.5</v>
      </c>
      <c r="J30" s="586">
        <v>34.6</v>
      </c>
      <c r="K30" s="586">
        <v>37.5</v>
      </c>
      <c r="L30" s="586">
        <v>29</v>
      </c>
      <c r="M30" s="586">
        <v>36.1</v>
      </c>
      <c r="N30" s="586">
        <v>40.700000000000003</v>
      </c>
      <c r="O30" s="586">
        <v>42.6</v>
      </c>
      <c r="P30" s="586">
        <v>43.4</v>
      </c>
      <c r="Q30" s="586">
        <v>44.8</v>
      </c>
      <c r="R30" s="586">
        <v>48.3</v>
      </c>
      <c r="S30" s="586">
        <v>50.4</v>
      </c>
      <c r="T30" s="586">
        <v>52.6</v>
      </c>
      <c r="U30" s="586">
        <v>58.5</v>
      </c>
      <c r="V30" s="586">
        <v>56.1</v>
      </c>
      <c r="W30" s="660">
        <v>10.7</v>
      </c>
      <c r="X30" s="660">
        <v>6.8</v>
      </c>
      <c r="Y30" s="584">
        <v>28.6</v>
      </c>
      <c r="Z30" s="661">
        <v>37.299999999999997</v>
      </c>
      <c r="AC30" s="515"/>
      <c r="AE30" s="7"/>
    </row>
    <row r="31" spans="1:31">
      <c r="A31" s="751" t="s">
        <v>6</v>
      </c>
      <c r="B31" s="274" t="s">
        <v>507</v>
      </c>
      <c r="C31" s="584"/>
      <c r="D31" s="584">
        <v>323</v>
      </c>
      <c r="E31" s="584">
        <v>541</v>
      </c>
      <c r="F31" s="584">
        <v>441</v>
      </c>
      <c r="G31" s="584">
        <v>470</v>
      </c>
      <c r="H31" s="584">
        <v>578</v>
      </c>
      <c r="I31" s="584">
        <v>664</v>
      </c>
      <c r="J31" s="584">
        <v>771</v>
      </c>
      <c r="K31" s="584">
        <v>1193</v>
      </c>
      <c r="L31" s="584">
        <v>1461</v>
      </c>
      <c r="M31" s="584">
        <v>1718</v>
      </c>
      <c r="N31" s="584">
        <v>1901</v>
      </c>
      <c r="O31" s="584">
        <v>2112</v>
      </c>
      <c r="P31" s="584">
        <v>1886.4</v>
      </c>
      <c r="Q31" s="584">
        <v>1750.5</v>
      </c>
      <c r="R31" s="584">
        <v>1634</v>
      </c>
      <c r="S31" s="584">
        <v>1715.3</v>
      </c>
      <c r="T31" s="584">
        <v>1513.6</v>
      </c>
      <c r="U31" s="584">
        <v>2869.9</v>
      </c>
      <c r="V31" s="584">
        <v>2032.9</v>
      </c>
      <c r="W31" s="584">
        <v>959</v>
      </c>
      <c r="X31" s="584">
        <v>548.70000000000005</v>
      </c>
      <c r="Y31" s="584"/>
      <c r="Z31" s="584"/>
      <c r="AE31" s="7"/>
    </row>
    <row r="32" spans="1:31">
      <c r="A32" s="751"/>
      <c r="B32" s="274" t="s">
        <v>508</v>
      </c>
      <c r="C32" s="584"/>
      <c r="D32" s="584">
        <v>179</v>
      </c>
      <c r="E32" s="584">
        <v>331</v>
      </c>
      <c r="F32" s="584">
        <v>254</v>
      </c>
      <c r="G32" s="584">
        <v>216</v>
      </c>
      <c r="H32" s="584">
        <v>303</v>
      </c>
      <c r="I32" s="584">
        <v>354</v>
      </c>
      <c r="J32" s="584">
        <v>420</v>
      </c>
      <c r="K32" s="584">
        <v>979</v>
      </c>
      <c r="L32" s="584">
        <v>1030</v>
      </c>
      <c r="M32" s="584">
        <v>1313</v>
      </c>
      <c r="N32" s="584">
        <v>1283</v>
      </c>
      <c r="O32" s="584">
        <v>1675</v>
      </c>
      <c r="P32" s="584">
        <v>1574.7</v>
      </c>
      <c r="Q32" s="584">
        <v>1486.5</v>
      </c>
      <c r="R32" s="584">
        <v>1443</v>
      </c>
      <c r="S32" s="584">
        <v>1531</v>
      </c>
      <c r="T32" s="584">
        <v>1351</v>
      </c>
      <c r="U32" s="584">
        <v>2561.6</v>
      </c>
      <c r="V32" s="584">
        <v>1830.5</v>
      </c>
      <c r="W32" s="584">
        <v>851</v>
      </c>
      <c r="X32" s="584">
        <v>497.2</v>
      </c>
      <c r="Y32" s="584"/>
      <c r="Z32" s="584"/>
      <c r="AE32" s="7"/>
    </row>
    <row r="33" spans="1:31">
      <c r="A33" s="751"/>
      <c r="B33" s="274" t="s">
        <v>509</v>
      </c>
      <c r="C33" s="584"/>
      <c r="D33" s="584">
        <v>144</v>
      </c>
      <c r="E33" s="584">
        <v>210</v>
      </c>
      <c r="F33" s="584">
        <v>187</v>
      </c>
      <c r="G33" s="584">
        <v>254</v>
      </c>
      <c r="H33" s="584">
        <v>275</v>
      </c>
      <c r="I33" s="584">
        <v>310</v>
      </c>
      <c r="J33" s="584">
        <v>351</v>
      </c>
      <c r="K33" s="584">
        <v>214</v>
      </c>
      <c r="L33" s="584">
        <v>431</v>
      </c>
      <c r="M33" s="584">
        <v>405</v>
      </c>
      <c r="N33" s="584">
        <v>618</v>
      </c>
      <c r="O33" s="584">
        <v>437</v>
      </c>
      <c r="P33" s="584">
        <v>311.7</v>
      </c>
      <c r="Q33" s="584">
        <v>264</v>
      </c>
      <c r="R33" s="584">
        <v>191</v>
      </c>
      <c r="S33" s="584">
        <v>184.3</v>
      </c>
      <c r="T33" s="584">
        <v>162.6</v>
      </c>
      <c r="U33" s="584">
        <v>308.3</v>
      </c>
      <c r="V33" s="584">
        <v>202.4</v>
      </c>
      <c r="W33" s="584">
        <v>108</v>
      </c>
      <c r="X33" s="584">
        <v>51.5</v>
      </c>
      <c r="Y33" s="584"/>
      <c r="Z33" s="584"/>
      <c r="AE33" s="7"/>
    </row>
    <row r="34" spans="1:31">
      <c r="A34" s="751" t="s">
        <v>5</v>
      </c>
      <c r="B34" s="274" t="s">
        <v>507</v>
      </c>
      <c r="C34" s="584"/>
      <c r="D34" s="584">
        <v>671</v>
      </c>
      <c r="E34" s="584">
        <v>757</v>
      </c>
      <c r="F34" s="584">
        <v>695</v>
      </c>
      <c r="G34" s="584"/>
      <c r="H34" s="584">
        <v>778</v>
      </c>
      <c r="I34" s="584">
        <v>833</v>
      </c>
      <c r="J34" s="584">
        <v>928</v>
      </c>
      <c r="K34" s="584"/>
      <c r="L34" s="584"/>
      <c r="M34" s="584">
        <v>984</v>
      </c>
      <c r="N34" s="584">
        <v>1027</v>
      </c>
      <c r="O34" s="584">
        <v>1078.8999999999999</v>
      </c>
      <c r="P34" s="584">
        <v>1176.0999999999999</v>
      </c>
      <c r="Q34" s="584">
        <v>1320</v>
      </c>
      <c r="R34" s="584">
        <v>1387.8</v>
      </c>
      <c r="S34" s="584">
        <v>1469.3</v>
      </c>
      <c r="T34" s="584">
        <v>1499.3999999999999</v>
      </c>
      <c r="U34" s="584">
        <v>1557.2999999999997</v>
      </c>
      <c r="V34" s="584">
        <v>1596</v>
      </c>
      <c r="W34" s="584">
        <v>170</v>
      </c>
      <c r="X34" s="584">
        <v>232.7</v>
      </c>
      <c r="Y34" s="584">
        <v>461</v>
      </c>
      <c r="Z34" s="584"/>
      <c r="AE34" s="7"/>
    </row>
    <row r="35" spans="1:31">
      <c r="A35" s="751"/>
      <c r="B35" s="274" t="s">
        <v>508</v>
      </c>
      <c r="C35" s="584"/>
      <c r="D35" s="584">
        <v>521</v>
      </c>
      <c r="E35" s="584">
        <v>704</v>
      </c>
      <c r="F35" s="584">
        <v>597</v>
      </c>
      <c r="G35" s="584"/>
      <c r="H35" s="584">
        <v>677</v>
      </c>
      <c r="I35" s="584">
        <v>731</v>
      </c>
      <c r="J35" s="584">
        <v>839</v>
      </c>
      <c r="K35" s="584"/>
      <c r="L35" s="584"/>
      <c r="M35" s="584">
        <v>843</v>
      </c>
      <c r="N35" s="584">
        <v>904</v>
      </c>
      <c r="O35" s="584">
        <v>930.59999999999991</v>
      </c>
      <c r="P35" s="584">
        <v>1029.0999999999999</v>
      </c>
      <c r="Q35" s="584">
        <v>1152.5999999999999</v>
      </c>
      <c r="R35" s="584">
        <v>1209.0999999999999</v>
      </c>
      <c r="S35" s="584">
        <v>1245.7</v>
      </c>
      <c r="T35" s="584">
        <v>1293.5999999999999</v>
      </c>
      <c r="U35" s="584">
        <v>1365.6999999999998</v>
      </c>
      <c r="V35" s="584">
        <v>1398.9</v>
      </c>
      <c r="W35" s="584">
        <v>137</v>
      </c>
      <c r="X35" s="584">
        <v>166.39999999999998</v>
      </c>
      <c r="Y35" s="584">
        <v>390.9</v>
      </c>
      <c r="Z35" s="584"/>
      <c r="AE35" s="7"/>
    </row>
    <row r="36" spans="1:31">
      <c r="A36" s="751"/>
      <c r="B36" s="274" t="s">
        <v>509</v>
      </c>
      <c r="C36" s="584"/>
      <c r="D36" s="584">
        <v>150</v>
      </c>
      <c r="E36" s="584">
        <v>53</v>
      </c>
      <c r="F36" s="584">
        <v>98</v>
      </c>
      <c r="G36" s="584"/>
      <c r="H36" s="584">
        <v>101</v>
      </c>
      <c r="I36" s="584">
        <v>102</v>
      </c>
      <c r="J36" s="584">
        <v>89</v>
      </c>
      <c r="K36" s="584"/>
      <c r="L36" s="584"/>
      <c r="M36" s="584">
        <v>141</v>
      </c>
      <c r="N36" s="584">
        <v>123</v>
      </c>
      <c r="O36" s="584">
        <v>148.30000000000001</v>
      </c>
      <c r="P36" s="584">
        <v>147</v>
      </c>
      <c r="Q36" s="584">
        <v>167.4</v>
      </c>
      <c r="R36" s="584">
        <v>178.7</v>
      </c>
      <c r="S36" s="584">
        <v>223.6</v>
      </c>
      <c r="T36" s="584">
        <v>205.8</v>
      </c>
      <c r="U36" s="584">
        <v>191.6</v>
      </c>
      <c r="V36" s="584">
        <v>197.1</v>
      </c>
      <c r="W36" s="584">
        <v>33</v>
      </c>
      <c r="X36" s="584">
        <v>66.3</v>
      </c>
      <c r="Y36" s="584">
        <v>70.099999999999994</v>
      </c>
      <c r="Z36" s="584"/>
      <c r="AE36" s="7"/>
    </row>
    <row r="37" spans="1:31">
      <c r="A37" s="751" t="s">
        <v>4</v>
      </c>
      <c r="B37" s="274" t="s">
        <v>507</v>
      </c>
      <c r="C37" s="584">
        <v>130</v>
      </c>
      <c r="D37" s="584">
        <v>130</v>
      </c>
      <c r="E37" s="584">
        <v>132</v>
      </c>
      <c r="F37" s="584">
        <v>122</v>
      </c>
      <c r="G37" s="584">
        <v>121</v>
      </c>
      <c r="H37" s="584">
        <v>129</v>
      </c>
      <c r="I37" s="584">
        <v>141</v>
      </c>
      <c r="J37" s="584">
        <v>161</v>
      </c>
      <c r="K37" s="584">
        <v>159</v>
      </c>
      <c r="L37" s="584">
        <v>157</v>
      </c>
      <c r="M37" s="584">
        <v>175</v>
      </c>
      <c r="N37" s="584">
        <v>194</v>
      </c>
      <c r="O37" s="584">
        <v>208</v>
      </c>
      <c r="P37" s="584">
        <v>230</v>
      </c>
      <c r="Q37" s="584">
        <v>232.7</v>
      </c>
      <c r="R37" s="584">
        <v>276.2</v>
      </c>
      <c r="S37" s="584">
        <v>303.2</v>
      </c>
      <c r="T37" s="584">
        <v>349.90000000000003</v>
      </c>
      <c r="U37" s="584">
        <v>361.9</v>
      </c>
      <c r="V37" s="584">
        <v>384.2</v>
      </c>
      <c r="W37" s="584">
        <v>115</v>
      </c>
      <c r="X37" s="584">
        <v>182.9</v>
      </c>
      <c r="Y37" s="584">
        <v>332</v>
      </c>
      <c r="Z37" s="584"/>
      <c r="AE37" s="7"/>
    </row>
    <row r="38" spans="1:31">
      <c r="A38" s="751"/>
      <c r="B38" s="274" t="s">
        <v>508</v>
      </c>
      <c r="C38" s="584">
        <v>124</v>
      </c>
      <c r="D38" s="584">
        <v>124</v>
      </c>
      <c r="E38" s="584">
        <v>125</v>
      </c>
      <c r="F38" s="584">
        <v>116</v>
      </c>
      <c r="G38" s="584">
        <v>114</v>
      </c>
      <c r="H38" s="584">
        <v>122</v>
      </c>
      <c r="I38" s="584">
        <v>134</v>
      </c>
      <c r="J38" s="584">
        <v>153</v>
      </c>
      <c r="K38" s="584">
        <v>149</v>
      </c>
      <c r="L38" s="584">
        <v>147</v>
      </c>
      <c r="M38" s="584">
        <v>165</v>
      </c>
      <c r="N38" s="584">
        <v>187</v>
      </c>
      <c r="O38" s="584">
        <v>202</v>
      </c>
      <c r="P38" s="584">
        <v>222</v>
      </c>
      <c r="Q38" s="584">
        <v>223.79999999999998</v>
      </c>
      <c r="R38" s="584">
        <v>265.8</v>
      </c>
      <c r="S38" s="584">
        <v>293.8</v>
      </c>
      <c r="T38" s="584">
        <v>340.8</v>
      </c>
      <c r="U38" s="584">
        <v>352</v>
      </c>
      <c r="V38" s="584">
        <v>375.5</v>
      </c>
      <c r="W38" s="584">
        <v>113</v>
      </c>
      <c r="X38" s="584">
        <v>181</v>
      </c>
      <c r="Y38" s="584">
        <v>325.8</v>
      </c>
      <c r="Z38" s="584"/>
      <c r="AE38" s="7"/>
    </row>
    <row r="39" spans="1:31">
      <c r="A39" s="751"/>
      <c r="B39" s="274" t="s">
        <v>509</v>
      </c>
      <c r="C39" s="584">
        <v>6</v>
      </c>
      <c r="D39" s="584">
        <v>6</v>
      </c>
      <c r="E39" s="584">
        <v>7</v>
      </c>
      <c r="F39" s="584">
        <v>6</v>
      </c>
      <c r="G39" s="584">
        <v>7</v>
      </c>
      <c r="H39" s="584">
        <v>7</v>
      </c>
      <c r="I39" s="584">
        <v>7</v>
      </c>
      <c r="J39" s="584">
        <v>8</v>
      </c>
      <c r="K39" s="584">
        <v>10</v>
      </c>
      <c r="L39" s="584">
        <v>10</v>
      </c>
      <c r="M39" s="584">
        <v>10</v>
      </c>
      <c r="N39" s="584">
        <v>7</v>
      </c>
      <c r="O39" s="584">
        <v>6</v>
      </c>
      <c r="P39" s="584">
        <v>8</v>
      </c>
      <c r="Q39" s="584">
        <v>8.9</v>
      </c>
      <c r="R39" s="584">
        <v>10.4</v>
      </c>
      <c r="S39" s="584">
        <v>9.4</v>
      </c>
      <c r="T39" s="584">
        <v>9.1</v>
      </c>
      <c r="U39" s="584">
        <v>9.9</v>
      </c>
      <c r="V39" s="584">
        <v>8.6999999999999993</v>
      </c>
      <c r="W39" s="584">
        <v>2</v>
      </c>
      <c r="X39" s="584">
        <v>1.9</v>
      </c>
      <c r="Y39" s="584">
        <v>6.2</v>
      </c>
      <c r="Z39" s="584"/>
      <c r="AE39" s="7"/>
    </row>
    <row r="40" spans="1:31">
      <c r="A40" s="751" t="s">
        <v>3</v>
      </c>
      <c r="B40" s="274" t="s">
        <v>507</v>
      </c>
      <c r="C40" s="584">
        <v>5872</v>
      </c>
      <c r="D40" s="584">
        <v>5787</v>
      </c>
      <c r="E40" s="584">
        <v>6430</v>
      </c>
      <c r="F40" s="584">
        <v>6505</v>
      </c>
      <c r="G40" s="584">
        <v>6678</v>
      </c>
      <c r="H40" s="584">
        <v>7369</v>
      </c>
      <c r="I40" s="584">
        <v>8396</v>
      </c>
      <c r="J40" s="584">
        <v>9091</v>
      </c>
      <c r="K40" s="584">
        <v>9592</v>
      </c>
      <c r="L40" s="584">
        <v>7012</v>
      </c>
      <c r="M40" s="584">
        <v>8074</v>
      </c>
      <c r="N40" s="584">
        <v>8339</v>
      </c>
      <c r="O40" s="584">
        <v>9188</v>
      </c>
      <c r="P40" s="584">
        <v>9537</v>
      </c>
      <c r="Q40" s="584">
        <v>9549</v>
      </c>
      <c r="R40" s="584">
        <v>8903.6999999999989</v>
      </c>
      <c r="S40" s="584">
        <v>10044.200000000001</v>
      </c>
      <c r="T40" s="584">
        <v>10285.199999999999</v>
      </c>
      <c r="U40" s="584">
        <v>10472.1</v>
      </c>
      <c r="V40" s="584">
        <v>10228.500000000002</v>
      </c>
      <c r="W40" s="584">
        <v>2802</v>
      </c>
      <c r="X40" s="584">
        <v>2256</v>
      </c>
      <c r="Y40" s="584">
        <v>5698</v>
      </c>
      <c r="Z40" s="584"/>
      <c r="AE40" s="7"/>
    </row>
    <row r="41" spans="1:31">
      <c r="A41" s="751"/>
      <c r="B41" s="274" t="s">
        <v>508</v>
      </c>
      <c r="C41" s="584">
        <v>5243</v>
      </c>
      <c r="D41" s="584">
        <v>5231</v>
      </c>
      <c r="E41" s="584">
        <v>5890</v>
      </c>
      <c r="F41" s="584">
        <v>6099</v>
      </c>
      <c r="G41" s="584">
        <v>6317</v>
      </c>
      <c r="H41" s="584">
        <v>7034</v>
      </c>
      <c r="I41" s="584">
        <v>8072</v>
      </c>
      <c r="J41" s="584">
        <v>8781</v>
      </c>
      <c r="K41" s="584">
        <v>9297</v>
      </c>
      <c r="L41" s="584">
        <v>6815</v>
      </c>
      <c r="M41" s="584">
        <v>7743</v>
      </c>
      <c r="N41" s="584">
        <v>8072</v>
      </c>
      <c r="O41" s="584">
        <v>8896</v>
      </c>
      <c r="P41" s="584">
        <v>9265</v>
      </c>
      <c r="Q41" s="584">
        <v>9142</v>
      </c>
      <c r="R41" s="584">
        <v>8503.2999999999993</v>
      </c>
      <c r="S41" s="584">
        <v>9706.6</v>
      </c>
      <c r="T41" s="584">
        <v>9951.4</v>
      </c>
      <c r="U41" s="584">
        <v>10156</v>
      </c>
      <c r="V41" s="584">
        <v>9953.3000000000011</v>
      </c>
      <c r="W41" s="584">
        <v>2692</v>
      </c>
      <c r="X41" s="584">
        <v>2062</v>
      </c>
      <c r="Y41" s="584">
        <v>5435</v>
      </c>
      <c r="Z41" s="584"/>
      <c r="AE41" s="7"/>
    </row>
    <row r="42" spans="1:31">
      <c r="A42" s="751"/>
      <c r="B42" s="274" t="s">
        <v>509</v>
      </c>
      <c r="C42" s="584">
        <v>629</v>
      </c>
      <c r="D42" s="584">
        <v>556</v>
      </c>
      <c r="E42" s="584">
        <v>540</v>
      </c>
      <c r="F42" s="584">
        <v>406</v>
      </c>
      <c r="G42" s="584">
        <v>361</v>
      </c>
      <c r="H42" s="584">
        <v>335</v>
      </c>
      <c r="I42" s="584">
        <v>324</v>
      </c>
      <c r="J42" s="584">
        <v>310</v>
      </c>
      <c r="K42" s="584">
        <v>295</v>
      </c>
      <c r="L42" s="584">
        <v>197</v>
      </c>
      <c r="M42" s="584">
        <v>331</v>
      </c>
      <c r="N42" s="584">
        <v>267</v>
      </c>
      <c r="O42" s="584">
        <v>293</v>
      </c>
      <c r="P42" s="584">
        <v>271</v>
      </c>
      <c r="Q42" s="584">
        <v>407</v>
      </c>
      <c r="R42" s="584">
        <v>400.4</v>
      </c>
      <c r="S42" s="584">
        <v>337.6</v>
      </c>
      <c r="T42" s="584">
        <v>333.8</v>
      </c>
      <c r="U42" s="584">
        <v>316.10000000000002</v>
      </c>
      <c r="V42" s="584">
        <v>275.2</v>
      </c>
      <c r="W42" s="584">
        <v>111</v>
      </c>
      <c r="X42" s="584">
        <v>194</v>
      </c>
      <c r="Y42" s="584">
        <v>263</v>
      </c>
      <c r="Z42" s="584"/>
      <c r="AE42" s="7"/>
    </row>
    <row r="43" spans="1:31">
      <c r="A43" s="751" t="s">
        <v>32</v>
      </c>
      <c r="B43" s="274" t="s">
        <v>507</v>
      </c>
      <c r="C43" s="584">
        <v>502</v>
      </c>
      <c r="D43" s="584">
        <v>525</v>
      </c>
      <c r="E43" s="584">
        <v>575</v>
      </c>
      <c r="F43" s="584">
        <v>576</v>
      </c>
      <c r="G43" s="584">
        <v>583</v>
      </c>
      <c r="H43" s="584">
        <v>613</v>
      </c>
      <c r="I43" s="584">
        <v>644</v>
      </c>
      <c r="J43" s="584">
        <v>718</v>
      </c>
      <c r="K43" s="584">
        <v>770</v>
      </c>
      <c r="L43" s="584">
        <v>714</v>
      </c>
      <c r="M43" s="584">
        <v>783</v>
      </c>
      <c r="N43" s="584">
        <v>868</v>
      </c>
      <c r="O43" s="584">
        <v>1077</v>
      </c>
      <c r="P43" s="584">
        <v>1096</v>
      </c>
      <c r="Q43" s="584">
        <v>1140.0999999999999</v>
      </c>
      <c r="R43" s="584">
        <v>1137.1000000000001</v>
      </c>
      <c r="S43" s="584">
        <v>1284.3</v>
      </c>
      <c r="T43" s="584">
        <v>1327</v>
      </c>
      <c r="U43" s="584">
        <v>1505.6</v>
      </c>
      <c r="V43" s="584">
        <v>1526.8</v>
      </c>
      <c r="W43" s="584">
        <v>621</v>
      </c>
      <c r="X43" s="584">
        <v>1026.9000000000001</v>
      </c>
      <c r="Y43" s="584"/>
      <c r="Z43" s="584"/>
      <c r="AE43" s="515"/>
    </row>
    <row r="44" spans="1:31">
      <c r="A44" s="751"/>
      <c r="B44" s="274" t="s">
        <v>508</v>
      </c>
      <c r="C44" s="584">
        <v>372</v>
      </c>
      <c r="D44" s="584">
        <v>373</v>
      </c>
      <c r="E44" s="584">
        <v>460</v>
      </c>
      <c r="F44" s="584">
        <v>443</v>
      </c>
      <c r="G44" s="584">
        <v>500</v>
      </c>
      <c r="H44" s="584">
        <v>528</v>
      </c>
      <c r="I44" s="584">
        <v>573</v>
      </c>
      <c r="J44" s="584">
        <v>661</v>
      </c>
      <c r="K44" s="584">
        <v>733</v>
      </c>
      <c r="L44" s="584">
        <v>685</v>
      </c>
      <c r="M44" s="584">
        <v>727</v>
      </c>
      <c r="N44" s="584">
        <v>821</v>
      </c>
      <c r="O44" s="584">
        <v>1021</v>
      </c>
      <c r="P44" s="584">
        <v>1030</v>
      </c>
      <c r="Q44" s="584">
        <v>1071.8</v>
      </c>
      <c r="R44" s="584">
        <v>1060.9000000000001</v>
      </c>
      <c r="S44" s="584">
        <v>1217.2</v>
      </c>
      <c r="T44" s="584">
        <v>1269</v>
      </c>
      <c r="U44" s="584">
        <v>1429.5</v>
      </c>
      <c r="V44" s="584">
        <v>1462.2</v>
      </c>
      <c r="W44" s="584">
        <v>601</v>
      </c>
      <c r="X44" s="584">
        <v>934.2</v>
      </c>
      <c r="Y44" s="584"/>
      <c r="Z44" s="584"/>
      <c r="AE44" s="515"/>
    </row>
    <row r="45" spans="1:31">
      <c r="A45" s="751"/>
      <c r="B45" s="274" t="s">
        <v>509</v>
      </c>
      <c r="C45" s="584">
        <v>130</v>
      </c>
      <c r="D45" s="584">
        <v>152</v>
      </c>
      <c r="E45" s="584">
        <v>115</v>
      </c>
      <c r="F45" s="584">
        <v>133</v>
      </c>
      <c r="G45" s="584">
        <v>83</v>
      </c>
      <c r="H45" s="584">
        <v>85</v>
      </c>
      <c r="I45" s="584">
        <v>71</v>
      </c>
      <c r="J45" s="584">
        <v>57</v>
      </c>
      <c r="K45" s="584">
        <v>37</v>
      </c>
      <c r="L45" s="584">
        <v>29</v>
      </c>
      <c r="M45" s="584">
        <v>56</v>
      </c>
      <c r="N45" s="584">
        <v>47</v>
      </c>
      <c r="O45" s="584">
        <v>56</v>
      </c>
      <c r="P45" s="584">
        <v>66</v>
      </c>
      <c r="Q45" s="584">
        <v>68.3</v>
      </c>
      <c r="R45" s="584">
        <v>76.2</v>
      </c>
      <c r="S45" s="584">
        <v>67.099999999999994</v>
      </c>
      <c r="T45" s="584">
        <v>58</v>
      </c>
      <c r="U45" s="584">
        <v>76.099999999999994</v>
      </c>
      <c r="V45" s="584">
        <v>64.599999999999994</v>
      </c>
      <c r="W45" s="584">
        <v>20</v>
      </c>
      <c r="X45" s="584">
        <v>92.7</v>
      </c>
      <c r="Y45" s="584"/>
      <c r="Z45" s="584"/>
      <c r="AE45" s="515"/>
    </row>
    <row r="46" spans="1:31">
      <c r="A46" s="751" t="s">
        <v>1</v>
      </c>
      <c r="B46" s="274" t="s">
        <v>507</v>
      </c>
      <c r="C46" s="584">
        <v>457</v>
      </c>
      <c r="D46" s="584">
        <v>492</v>
      </c>
      <c r="E46" s="584">
        <v>565</v>
      </c>
      <c r="F46" s="584">
        <v>413</v>
      </c>
      <c r="G46" s="584">
        <v>515</v>
      </c>
      <c r="H46" s="584">
        <v>669</v>
      </c>
      <c r="I46" s="584">
        <v>756</v>
      </c>
      <c r="J46" s="584">
        <v>897</v>
      </c>
      <c r="K46" s="584">
        <v>811</v>
      </c>
      <c r="L46" s="584">
        <v>710</v>
      </c>
      <c r="M46" s="584">
        <v>815</v>
      </c>
      <c r="N46" s="584">
        <v>920.1</v>
      </c>
      <c r="O46" s="584">
        <v>858.6</v>
      </c>
      <c r="P46" s="584">
        <v>914.69999999999993</v>
      </c>
      <c r="Q46" s="584">
        <v>947</v>
      </c>
      <c r="R46" s="584">
        <v>931.7</v>
      </c>
      <c r="S46" s="584">
        <v>956.3</v>
      </c>
      <c r="T46" s="584">
        <v>1009.2</v>
      </c>
      <c r="U46" s="584">
        <v>1071.7</v>
      </c>
      <c r="V46" s="584">
        <v>1266.4000000000001</v>
      </c>
      <c r="W46" s="584">
        <v>501</v>
      </c>
      <c r="X46" s="584">
        <v>554</v>
      </c>
      <c r="Y46" s="584" t="s">
        <v>2816</v>
      </c>
      <c r="Z46" s="584"/>
      <c r="AE46" s="7"/>
    </row>
    <row r="47" spans="1:31">
      <c r="A47" s="751"/>
      <c r="B47" s="274" t="s">
        <v>508</v>
      </c>
      <c r="C47" s="584">
        <v>256</v>
      </c>
      <c r="D47" s="584">
        <v>291</v>
      </c>
      <c r="E47" s="584">
        <v>317</v>
      </c>
      <c r="F47" s="584">
        <v>257</v>
      </c>
      <c r="G47" s="584">
        <v>355</v>
      </c>
      <c r="H47" s="584">
        <v>416</v>
      </c>
      <c r="I47" s="584">
        <v>466</v>
      </c>
      <c r="J47" s="584">
        <v>557</v>
      </c>
      <c r="K47" s="584">
        <v>472</v>
      </c>
      <c r="L47" s="584">
        <v>381</v>
      </c>
      <c r="M47" s="584">
        <v>373</v>
      </c>
      <c r="N47" s="584">
        <v>349.5</v>
      </c>
      <c r="O47" s="584">
        <v>385</v>
      </c>
      <c r="P47" s="584">
        <v>379.4</v>
      </c>
      <c r="Q47" s="584">
        <v>513</v>
      </c>
      <c r="R47" s="584">
        <v>349.6</v>
      </c>
      <c r="S47" s="584">
        <v>407.8</v>
      </c>
      <c r="T47" s="584">
        <v>410.1</v>
      </c>
      <c r="U47" s="584">
        <v>445.3</v>
      </c>
      <c r="V47" s="584">
        <v>686</v>
      </c>
      <c r="W47" s="584">
        <v>150</v>
      </c>
      <c r="X47" s="584">
        <v>166</v>
      </c>
      <c r="Y47" s="584">
        <v>318</v>
      </c>
      <c r="Z47" s="584"/>
      <c r="AE47" s="7"/>
    </row>
    <row r="48" spans="1:31">
      <c r="A48" s="751"/>
      <c r="B48" s="274" t="s">
        <v>509</v>
      </c>
      <c r="C48" s="584">
        <v>201</v>
      </c>
      <c r="D48" s="584">
        <v>201</v>
      </c>
      <c r="E48" s="584">
        <v>248</v>
      </c>
      <c r="F48" s="584">
        <v>156</v>
      </c>
      <c r="G48" s="584">
        <v>160</v>
      </c>
      <c r="H48" s="584">
        <v>253</v>
      </c>
      <c r="I48" s="584">
        <v>290</v>
      </c>
      <c r="J48" s="584">
        <v>340</v>
      </c>
      <c r="K48" s="584">
        <v>339</v>
      </c>
      <c r="L48" s="584">
        <v>329</v>
      </c>
      <c r="M48" s="584">
        <v>442</v>
      </c>
      <c r="N48" s="584">
        <v>570.6</v>
      </c>
      <c r="O48" s="584">
        <v>473.6</v>
      </c>
      <c r="P48" s="584">
        <v>535.29999999999995</v>
      </c>
      <c r="Q48" s="584">
        <v>434</v>
      </c>
      <c r="R48" s="584">
        <v>582.1</v>
      </c>
      <c r="S48" s="584">
        <v>548.5</v>
      </c>
      <c r="T48" s="584">
        <v>599.1</v>
      </c>
      <c r="U48" s="584">
        <v>626.4</v>
      </c>
      <c r="V48" s="584">
        <v>580.4</v>
      </c>
      <c r="W48" s="584">
        <v>351</v>
      </c>
      <c r="X48" s="584">
        <v>388</v>
      </c>
      <c r="Y48" s="584">
        <v>743</v>
      </c>
      <c r="Z48" s="584"/>
      <c r="AE48" s="7"/>
    </row>
    <row r="49" spans="1:31">
      <c r="A49" s="751" t="s">
        <v>0</v>
      </c>
      <c r="B49" s="274" t="s">
        <v>507</v>
      </c>
      <c r="C49" s="584">
        <v>1966</v>
      </c>
      <c r="D49" s="584">
        <v>2217</v>
      </c>
      <c r="E49" s="584"/>
      <c r="F49" s="584"/>
      <c r="G49" s="584">
        <v>1854</v>
      </c>
      <c r="H49" s="584">
        <v>1558</v>
      </c>
      <c r="I49" s="584">
        <v>2287</v>
      </c>
      <c r="J49" s="584">
        <v>2506</v>
      </c>
      <c r="K49" s="584">
        <v>1956</v>
      </c>
      <c r="L49" s="584">
        <v>2017</v>
      </c>
      <c r="M49" s="584">
        <v>2239</v>
      </c>
      <c r="N49" s="584">
        <v>2423</v>
      </c>
      <c r="O49" s="584">
        <v>1794</v>
      </c>
      <c r="P49" s="584">
        <v>1832.6</v>
      </c>
      <c r="Q49" s="584">
        <v>1880</v>
      </c>
      <c r="R49" s="584">
        <v>2056.6</v>
      </c>
      <c r="S49" s="584">
        <v>2167.6999999999998</v>
      </c>
      <c r="T49" s="584">
        <v>2423</v>
      </c>
      <c r="U49" s="584">
        <v>2579.9</v>
      </c>
      <c r="V49" s="584">
        <v>2294.2000000000003</v>
      </c>
      <c r="W49" s="584">
        <v>639</v>
      </c>
      <c r="X49" s="584">
        <v>380.8</v>
      </c>
      <c r="Y49" s="584">
        <v>1043.8000000000002</v>
      </c>
      <c r="Z49" s="584"/>
      <c r="AE49" s="7"/>
    </row>
    <row r="50" spans="1:31">
      <c r="A50" s="751"/>
      <c r="B50" s="274" t="s">
        <v>508</v>
      </c>
      <c r="C50" s="584">
        <v>1614</v>
      </c>
      <c r="D50" s="584">
        <v>1781</v>
      </c>
      <c r="E50" s="584"/>
      <c r="F50" s="584"/>
      <c r="G50" s="584">
        <v>1261</v>
      </c>
      <c r="H50" s="584">
        <v>1293</v>
      </c>
      <c r="I50" s="584">
        <v>1894</v>
      </c>
      <c r="J50" s="584">
        <v>2128</v>
      </c>
      <c r="K50" s="584">
        <v>1827</v>
      </c>
      <c r="L50" s="584">
        <v>1881</v>
      </c>
      <c r="M50" s="584">
        <v>1896</v>
      </c>
      <c r="N50" s="584">
        <v>2006</v>
      </c>
      <c r="O50" s="584">
        <v>1425</v>
      </c>
      <c r="P50" s="584">
        <v>1595.1999999999998</v>
      </c>
      <c r="Q50" s="584">
        <v>1695.6</v>
      </c>
      <c r="R50" s="584">
        <v>1896.7</v>
      </c>
      <c r="S50" s="584">
        <v>2025.5</v>
      </c>
      <c r="T50" s="584">
        <v>2257.4</v>
      </c>
      <c r="U50" s="584">
        <v>2277.5</v>
      </c>
      <c r="V50" s="584">
        <v>2073.6000000000004</v>
      </c>
      <c r="W50" s="584">
        <v>539</v>
      </c>
      <c r="X50" s="584">
        <v>275.10000000000002</v>
      </c>
      <c r="Y50" s="584">
        <v>869.40000000000009</v>
      </c>
      <c r="Z50" s="584"/>
      <c r="AE50" s="7"/>
    </row>
    <row r="51" spans="1:31">
      <c r="A51" s="751"/>
      <c r="B51" s="274" t="s">
        <v>509</v>
      </c>
      <c r="C51" s="584">
        <v>352</v>
      </c>
      <c r="D51" s="584">
        <v>436</v>
      </c>
      <c r="E51" s="584"/>
      <c r="F51" s="584"/>
      <c r="G51" s="584">
        <v>593</v>
      </c>
      <c r="H51" s="584">
        <v>265</v>
      </c>
      <c r="I51" s="584">
        <v>393</v>
      </c>
      <c r="J51" s="584">
        <v>378</v>
      </c>
      <c r="K51" s="584">
        <v>129</v>
      </c>
      <c r="L51" s="584">
        <v>136</v>
      </c>
      <c r="M51" s="584">
        <v>343</v>
      </c>
      <c r="N51" s="584">
        <v>417</v>
      </c>
      <c r="O51" s="584">
        <v>369</v>
      </c>
      <c r="P51" s="584">
        <v>237.4</v>
      </c>
      <c r="Q51" s="584">
        <v>184.4</v>
      </c>
      <c r="R51" s="584">
        <v>159.9</v>
      </c>
      <c r="S51" s="584">
        <v>142.19999999999999</v>
      </c>
      <c r="T51" s="584">
        <v>165.6</v>
      </c>
      <c r="U51" s="584">
        <v>302.39999999999998</v>
      </c>
      <c r="V51" s="584">
        <v>220.6</v>
      </c>
      <c r="W51" s="584">
        <v>100</v>
      </c>
      <c r="X51" s="584">
        <v>105.7</v>
      </c>
      <c r="Y51" s="584">
        <v>174.4</v>
      </c>
      <c r="Z51" s="584"/>
      <c r="AE51" s="7"/>
    </row>
    <row r="52" spans="1:31">
      <c r="A52" s="751" t="s">
        <v>19</v>
      </c>
      <c r="B52" s="274" t="s">
        <v>507</v>
      </c>
      <c r="C52" s="587">
        <v>11856.5</v>
      </c>
      <c r="D52" s="587">
        <v>13165.8</v>
      </c>
      <c r="E52" s="587">
        <v>12109.3</v>
      </c>
      <c r="F52" s="587">
        <v>12395.9</v>
      </c>
      <c r="G52" s="587">
        <v>14153.8</v>
      </c>
      <c r="H52" s="587">
        <v>16446.5</v>
      </c>
      <c r="I52" s="587">
        <v>18309.099999999999</v>
      </c>
      <c r="J52" s="587">
        <v>20604.900000000001</v>
      </c>
      <c r="K52" s="587">
        <v>20507.3</v>
      </c>
      <c r="L52" s="587">
        <v>17717.7</v>
      </c>
      <c r="M52" s="587">
        <v>20949.7</v>
      </c>
      <c r="N52" s="587">
        <v>20058.5</v>
      </c>
      <c r="O52" s="587">
        <v>22361.1</v>
      </c>
      <c r="P52" s="587">
        <v>22817.8</v>
      </c>
      <c r="Q52" s="587">
        <v>23168.3</v>
      </c>
      <c r="R52" s="587">
        <v>22303.399999999998</v>
      </c>
      <c r="S52" s="587">
        <v>25214.399999999998</v>
      </c>
      <c r="T52" s="587">
        <v>24125.499999999996</v>
      </c>
      <c r="U52" s="587">
        <v>26197.7</v>
      </c>
      <c r="V52" s="587">
        <v>22583.600000000002</v>
      </c>
      <c r="W52" s="587">
        <f>W4+W7+W10+W13+W16+W19+W22+W25+W28+W31+W34+W37+W40+W43+W46+W49</f>
        <v>7133</v>
      </c>
      <c r="X52" s="587">
        <f t="shared" ref="X52:Y52" si="0">X4+X7+X10+X13+X16+X19+X22+X25+X28+X31+X34+X37+X40+X43+X46+X49</f>
        <v>6417.2550000000001</v>
      </c>
      <c r="Y52" s="587">
        <f t="shared" si="0"/>
        <v>10230.400000000001</v>
      </c>
      <c r="Z52" s="584"/>
      <c r="AE52" s="7"/>
    </row>
    <row r="53" spans="1:31">
      <c r="A53" s="751"/>
      <c r="B53" s="274" t="s">
        <v>508</v>
      </c>
      <c r="C53" s="587">
        <v>10076.5</v>
      </c>
      <c r="D53" s="587">
        <v>11055.3</v>
      </c>
      <c r="E53" s="587">
        <v>10375.4</v>
      </c>
      <c r="F53" s="587">
        <v>10818.6</v>
      </c>
      <c r="G53" s="587">
        <v>12081.1</v>
      </c>
      <c r="H53" s="587">
        <v>14407.4</v>
      </c>
      <c r="I53" s="587">
        <v>16062.2</v>
      </c>
      <c r="J53" s="587">
        <v>18245.900000000001</v>
      </c>
      <c r="K53" s="587">
        <v>18533.599999999999</v>
      </c>
      <c r="L53" s="587">
        <v>15692</v>
      </c>
      <c r="M53" s="587">
        <v>18196.3</v>
      </c>
      <c r="N53" s="587">
        <v>16924.7</v>
      </c>
      <c r="O53" s="587">
        <v>19355.099999999999</v>
      </c>
      <c r="P53" s="587">
        <v>19800.900000000001</v>
      </c>
      <c r="Q53" s="587">
        <v>19826.999999999996</v>
      </c>
      <c r="R53" s="587">
        <v>18889.100000000002</v>
      </c>
      <c r="S53" s="587">
        <v>21791.599999999999</v>
      </c>
      <c r="T53" s="587">
        <v>21272.7</v>
      </c>
      <c r="U53" s="587">
        <v>23065.599999999999</v>
      </c>
      <c r="V53" s="587">
        <v>20695.600000000006</v>
      </c>
      <c r="W53" s="587">
        <f t="shared" ref="W53:Y53" si="1">W5+W8+W11+W14+W17+W20+W23+W26+W29+W32+W35+W38+W41+W44+W47+W50</f>
        <v>6106.5</v>
      </c>
      <c r="X53" s="587">
        <f t="shared" si="1"/>
        <v>5012.9730000000009</v>
      </c>
      <c r="Y53" s="587">
        <f t="shared" si="1"/>
        <v>8822.7999999999993</v>
      </c>
      <c r="Z53" s="584"/>
      <c r="AE53" s="7"/>
    </row>
    <row r="54" spans="1:31">
      <c r="A54" s="751"/>
      <c r="B54" s="274" t="s">
        <v>509</v>
      </c>
      <c r="C54" s="587">
        <v>1780</v>
      </c>
      <c r="D54" s="587">
        <v>2110.5</v>
      </c>
      <c r="E54" s="587">
        <v>1733.9</v>
      </c>
      <c r="F54" s="587">
        <v>1577.3000000000002</v>
      </c>
      <c r="G54" s="587">
        <v>2072.6999999999998</v>
      </c>
      <c r="H54" s="587">
        <v>2039.1</v>
      </c>
      <c r="I54" s="587">
        <v>2246.9</v>
      </c>
      <c r="J54" s="587">
        <v>2359</v>
      </c>
      <c r="K54" s="587">
        <v>1973.7</v>
      </c>
      <c r="L54" s="587">
        <v>2025.7</v>
      </c>
      <c r="M54" s="587">
        <v>2753.3999999999996</v>
      </c>
      <c r="N54" s="587">
        <v>3133.7999999999997</v>
      </c>
      <c r="O54" s="587">
        <v>3005.9999999999995</v>
      </c>
      <c r="P54" s="587">
        <v>3016.9</v>
      </c>
      <c r="Q54" s="587">
        <v>3341.3000000000006</v>
      </c>
      <c r="R54" s="587">
        <v>3414.2999999999997</v>
      </c>
      <c r="S54" s="587">
        <v>3422.7999999999997</v>
      </c>
      <c r="T54" s="587">
        <v>2852.7999999999993</v>
      </c>
      <c r="U54" s="587">
        <v>3132.1</v>
      </c>
      <c r="V54" s="587">
        <v>1888</v>
      </c>
      <c r="W54" s="587">
        <f t="shared" ref="W54:Y54" si="2">W6+W9+W12+W15+W18+W21+W24+W27+W30+W33+W36+W39+W42+W45+W48+W51</f>
        <v>1026.5</v>
      </c>
      <c r="X54" s="587">
        <f t="shared" si="2"/>
        <v>1404.2819999999999</v>
      </c>
      <c r="Y54" s="587">
        <f t="shared" si="2"/>
        <v>1407.7</v>
      </c>
      <c r="Z54" s="584"/>
      <c r="AE54" s="7"/>
    </row>
    <row r="55" spans="1:31">
      <c r="B55" s="17"/>
      <c r="C55" s="17"/>
      <c r="D55" s="17"/>
      <c r="E55" s="17"/>
      <c r="F55" s="17"/>
      <c r="G55" s="17"/>
      <c r="H55" s="17"/>
      <c r="I55" s="17"/>
      <c r="J55" s="17"/>
      <c r="K55" s="17"/>
      <c r="L55" s="17"/>
      <c r="M55" s="17"/>
      <c r="N55" s="17"/>
      <c r="O55" s="17"/>
      <c r="P55" s="17"/>
      <c r="Q55" s="266"/>
      <c r="R55" s="266"/>
      <c r="S55" s="17"/>
      <c r="T55" s="17"/>
      <c r="U55" s="17"/>
      <c r="V55" s="17"/>
      <c r="W55" s="17"/>
      <c r="X55" s="17"/>
      <c r="Y55" s="17"/>
      <c r="Z55" s="17"/>
    </row>
    <row r="56" spans="1:31">
      <c r="A56" s="136" t="s">
        <v>18</v>
      </c>
      <c r="C56" s="17"/>
      <c r="D56" s="17"/>
      <c r="E56" s="17"/>
      <c r="F56" s="17"/>
      <c r="G56" s="17"/>
      <c r="H56" s="17"/>
      <c r="I56" s="17"/>
      <c r="J56" s="17"/>
      <c r="K56" s="17"/>
      <c r="L56" s="17"/>
      <c r="M56" s="17"/>
      <c r="N56" s="17"/>
      <c r="R56" s="265"/>
    </row>
    <row r="57" spans="1:31">
      <c r="C57" s="132"/>
      <c r="D57" s="132"/>
      <c r="E57" s="132"/>
      <c r="F57" s="132"/>
      <c r="G57" s="132"/>
      <c r="H57" s="132"/>
      <c r="I57" s="132"/>
      <c r="J57" s="132"/>
      <c r="K57" s="132"/>
      <c r="L57" s="132"/>
      <c r="M57" s="132"/>
      <c r="N57" s="132"/>
      <c r="Q57" s="130"/>
      <c r="R57" s="130"/>
      <c r="S57" s="130"/>
      <c r="T57" s="130"/>
      <c r="U57" s="130"/>
      <c r="V57" s="130"/>
      <c r="W57" s="130"/>
      <c r="X57" s="130"/>
      <c r="Y57" s="130"/>
      <c r="Z57" s="130"/>
    </row>
    <row r="58" spans="1:31">
      <c r="A58" s="132"/>
      <c r="C58" s="42"/>
      <c r="D58" s="42"/>
      <c r="E58" s="42"/>
      <c r="F58" s="42"/>
      <c r="G58" s="42"/>
      <c r="H58" s="42"/>
      <c r="I58" s="42"/>
      <c r="J58" s="42"/>
      <c r="K58" s="42"/>
      <c r="L58" s="42"/>
      <c r="M58" s="42"/>
      <c r="N58" s="42"/>
    </row>
    <row r="59" spans="1:31">
      <c r="A59" s="17" t="s">
        <v>3037</v>
      </c>
      <c r="C59" s="42"/>
      <c r="D59" s="42"/>
      <c r="E59" s="42"/>
      <c r="F59" s="42"/>
      <c r="G59" s="42"/>
      <c r="H59" s="42"/>
      <c r="I59" s="42"/>
      <c r="J59" s="42"/>
      <c r="K59" s="42"/>
      <c r="L59" s="42"/>
      <c r="M59" s="42"/>
      <c r="N59" s="42"/>
    </row>
    <row r="60" spans="1:31">
      <c r="B60" s="132"/>
      <c r="C60" s="42"/>
      <c r="D60" s="42"/>
      <c r="E60" s="42"/>
      <c r="F60" s="42"/>
      <c r="G60" s="42"/>
      <c r="H60" s="42"/>
      <c r="I60" s="42"/>
      <c r="J60" s="42"/>
      <c r="K60" s="42"/>
      <c r="L60" s="42"/>
      <c r="M60" s="42"/>
      <c r="N60" s="42"/>
    </row>
    <row r="61" spans="1:31">
      <c r="A61" s="74" t="s">
        <v>3234</v>
      </c>
    </row>
  </sheetData>
  <mergeCells count="17">
    <mergeCell ref="A40:A42"/>
    <mergeCell ref="A43:A45"/>
    <mergeCell ref="A46:A48"/>
    <mergeCell ref="A49:A51"/>
    <mergeCell ref="A52:A54"/>
    <mergeCell ref="A37:A39"/>
    <mergeCell ref="A4:A6"/>
    <mergeCell ref="A7:A9"/>
    <mergeCell ref="A10:A12"/>
    <mergeCell ref="A13:A15"/>
    <mergeCell ref="A16:A18"/>
    <mergeCell ref="A19:A21"/>
    <mergeCell ref="A22:A24"/>
    <mergeCell ref="A25:A27"/>
    <mergeCell ref="A28:A30"/>
    <mergeCell ref="A31:A33"/>
    <mergeCell ref="A34:A36"/>
  </mergeCells>
  <hyperlinks>
    <hyperlink ref="AB3" location="Content!A1" display="Back to content page" xr:uid="{00000000-0004-0000-9E00-000000000000}"/>
  </hyperlinks>
  <pageMargins left="0.7" right="0.7" top="0.75" bottom="0.75" header="0.3" footer="0.3"/>
  <pageSetup paperSize="9" orientation="portrait" horizontalDpi="4294967293" r:id="rId1"/>
  <legacy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AB78"/>
  <sheetViews>
    <sheetView topLeftCell="Q1" workbookViewId="0">
      <selection activeCell="AA22" sqref="AA22"/>
    </sheetView>
  </sheetViews>
  <sheetFormatPr defaultColWidth="8.77734375" defaultRowHeight="14.4"/>
  <cols>
    <col min="1" max="1" width="31.5546875" customWidth="1"/>
    <col min="2" max="2" width="22.44140625" customWidth="1"/>
    <col min="3" max="15" width="8.44140625" customWidth="1"/>
    <col min="16" max="22" width="8.44140625" bestFit="1" customWidth="1"/>
    <col min="23" max="26" width="8.44140625" customWidth="1"/>
  </cols>
  <sheetData>
    <row r="1" spans="1:28">
      <c r="A1" s="44" t="s">
        <v>2955</v>
      </c>
      <c r="C1" s="17"/>
      <c r="D1" s="17"/>
      <c r="E1" s="17"/>
      <c r="F1" s="17"/>
      <c r="G1" s="17"/>
      <c r="H1" s="17"/>
      <c r="I1" s="17"/>
      <c r="J1" s="17"/>
      <c r="K1" s="17"/>
      <c r="L1" s="17"/>
      <c r="M1" s="17"/>
      <c r="N1" s="17"/>
      <c r="O1" s="17"/>
      <c r="P1" s="17"/>
      <c r="Q1" s="17"/>
      <c r="R1" s="17"/>
      <c r="S1" s="17"/>
      <c r="T1" s="17"/>
      <c r="U1" s="17"/>
      <c r="V1" s="17"/>
      <c r="W1" s="17"/>
      <c r="X1" s="17"/>
      <c r="Y1" s="17"/>
      <c r="Z1" s="17"/>
    </row>
    <row r="2" spans="1:28">
      <c r="B2" s="17"/>
      <c r="C2" s="17"/>
      <c r="D2" s="17"/>
      <c r="E2" s="17"/>
      <c r="F2" s="17"/>
      <c r="G2" s="17"/>
      <c r="H2" s="17"/>
      <c r="I2" s="17"/>
      <c r="J2" s="17"/>
      <c r="K2" s="17"/>
      <c r="L2" s="17"/>
      <c r="M2" s="17"/>
      <c r="N2" s="17"/>
      <c r="O2" s="17"/>
      <c r="P2" s="17"/>
      <c r="Q2" s="17"/>
      <c r="R2" s="17"/>
      <c r="S2" s="17"/>
      <c r="T2" s="17"/>
      <c r="U2" s="17"/>
      <c r="V2" s="17"/>
      <c r="W2" s="17"/>
      <c r="X2" s="17"/>
      <c r="Y2" s="17"/>
      <c r="Z2" s="17"/>
    </row>
    <row r="3" spans="1:28">
      <c r="A3" s="373" t="s">
        <v>14</v>
      </c>
      <c r="B3" s="373" t="s">
        <v>2529</v>
      </c>
      <c r="C3" s="3">
        <v>2000</v>
      </c>
      <c r="D3" s="3">
        <v>2001</v>
      </c>
      <c r="E3" s="3">
        <v>2002</v>
      </c>
      <c r="F3" s="3">
        <v>2003</v>
      </c>
      <c r="G3" s="3">
        <v>2004</v>
      </c>
      <c r="H3" s="3">
        <v>2005</v>
      </c>
      <c r="I3" s="3">
        <v>2006</v>
      </c>
      <c r="J3" s="3">
        <v>2007</v>
      </c>
      <c r="K3" s="3">
        <v>2008</v>
      </c>
      <c r="L3" s="3">
        <v>2009</v>
      </c>
      <c r="M3" s="3">
        <v>2010</v>
      </c>
      <c r="N3" s="3">
        <v>2011</v>
      </c>
      <c r="O3" s="3">
        <v>2012</v>
      </c>
      <c r="P3" s="3">
        <v>2013</v>
      </c>
      <c r="Q3" s="3">
        <v>2014</v>
      </c>
      <c r="R3" s="214">
        <v>2015</v>
      </c>
      <c r="S3" s="3">
        <v>2016</v>
      </c>
      <c r="T3" s="3">
        <v>2017</v>
      </c>
      <c r="U3" s="214">
        <v>2018</v>
      </c>
      <c r="V3" s="3">
        <v>2019</v>
      </c>
      <c r="W3" s="214">
        <v>2020</v>
      </c>
      <c r="X3" s="3">
        <v>2021</v>
      </c>
      <c r="Y3" s="3">
        <v>2022</v>
      </c>
      <c r="Z3" s="3">
        <v>2023</v>
      </c>
      <c r="AB3" s="1" t="s">
        <v>528</v>
      </c>
    </row>
    <row r="4" spans="1:28">
      <c r="A4" s="751" t="s">
        <v>13</v>
      </c>
      <c r="B4" s="274" t="s">
        <v>507</v>
      </c>
      <c r="C4" s="584">
        <v>50</v>
      </c>
      <c r="D4" s="584">
        <v>67</v>
      </c>
      <c r="E4" s="584">
        <v>91</v>
      </c>
      <c r="F4" s="584">
        <v>107</v>
      </c>
      <c r="G4" s="584">
        <v>194</v>
      </c>
      <c r="H4" s="584">
        <v>210</v>
      </c>
      <c r="I4" s="584">
        <v>121</v>
      </c>
      <c r="J4" s="584">
        <v>194</v>
      </c>
      <c r="K4" s="584">
        <v>294</v>
      </c>
      <c r="L4" s="584">
        <v>366</v>
      </c>
      <c r="M4" s="584">
        <v>425</v>
      </c>
      <c r="N4" s="584">
        <v>481</v>
      </c>
      <c r="O4" s="584">
        <v>528</v>
      </c>
      <c r="P4" s="584">
        <v>650</v>
      </c>
      <c r="Q4" s="584">
        <v>595</v>
      </c>
      <c r="R4" s="584">
        <v>592</v>
      </c>
      <c r="S4" s="584">
        <v>397</v>
      </c>
      <c r="T4" s="297">
        <v>261</v>
      </c>
      <c r="U4" s="297">
        <v>218</v>
      </c>
      <c r="V4" s="297">
        <v>218</v>
      </c>
      <c r="W4" s="297">
        <v>64</v>
      </c>
      <c r="X4" s="297">
        <v>64</v>
      </c>
      <c r="Y4" s="297">
        <v>130</v>
      </c>
      <c r="Z4" s="297"/>
    </row>
    <row r="5" spans="1:28">
      <c r="A5" s="751"/>
      <c r="B5" s="274" t="s">
        <v>510</v>
      </c>
      <c r="C5" s="584">
        <v>48</v>
      </c>
      <c r="D5" s="584">
        <v>58</v>
      </c>
      <c r="E5" s="584">
        <v>61</v>
      </c>
      <c r="F5" s="584">
        <v>83</v>
      </c>
      <c r="G5" s="584">
        <v>144</v>
      </c>
      <c r="H5" s="584">
        <v>153</v>
      </c>
      <c r="I5" s="584">
        <v>120</v>
      </c>
      <c r="J5" s="584">
        <v>172</v>
      </c>
      <c r="K5" s="584">
        <v>294</v>
      </c>
      <c r="L5" s="584">
        <v>366</v>
      </c>
      <c r="M5" s="584">
        <v>425</v>
      </c>
      <c r="N5" s="584">
        <v>481</v>
      </c>
      <c r="O5" s="584">
        <v>528</v>
      </c>
      <c r="P5" s="584">
        <v>650</v>
      </c>
      <c r="Q5" s="584">
        <v>595</v>
      </c>
      <c r="R5" s="584">
        <v>592</v>
      </c>
      <c r="S5" s="584">
        <v>397</v>
      </c>
      <c r="T5" s="297">
        <v>261</v>
      </c>
      <c r="U5" s="297">
        <v>218</v>
      </c>
      <c r="V5" s="297">
        <v>218</v>
      </c>
      <c r="W5" s="297">
        <v>64</v>
      </c>
      <c r="X5" s="297">
        <v>64</v>
      </c>
      <c r="Y5" s="297">
        <v>130</v>
      </c>
      <c r="Z5" s="297"/>
    </row>
    <row r="6" spans="1:28">
      <c r="A6" s="751"/>
      <c r="B6" s="274" t="s">
        <v>511</v>
      </c>
      <c r="C6" s="584"/>
      <c r="D6" s="584">
        <v>1</v>
      </c>
      <c r="E6" s="584">
        <v>3</v>
      </c>
      <c r="F6" s="584">
        <v>3</v>
      </c>
      <c r="G6" s="584">
        <v>4</v>
      </c>
      <c r="H6" s="584">
        <v>5</v>
      </c>
      <c r="I6" s="584"/>
      <c r="J6" s="584">
        <v>18</v>
      </c>
      <c r="K6" s="584"/>
      <c r="L6" s="584"/>
      <c r="M6" s="584"/>
      <c r="N6" s="584"/>
      <c r="O6" s="584"/>
      <c r="P6" s="584"/>
      <c r="Q6" s="584"/>
      <c r="R6" s="584"/>
      <c r="S6" s="584"/>
      <c r="T6" s="297"/>
      <c r="U6" s="297"/>
      <c r="V6" s="297"/>
      <c r="W6" s="297"/>
      <c r="X6" s="297"/>
      <c r="Y6" s="297" t="s">
        <v>25</v>
      </c>
      <c r="Z6" s="297"/>
    </row>
    <row r="7" spans="1:28">
      <c r="A7" s="751"/>
      <c r="B7" s="274" t="s">
        <v>512</v>
      </c>
      <c r="C7" s="584">
        <v>2</v>
      </c>
      <c r="D7" s="584">
        <v>8</v>
      </c>
      <c r="E7" s="584">
        <v>27</v>
      </c>
      <c r="F7" s="584">
        <v>21</v>
      </c>
      <c r="G7" s="584">
        <v>46</v>
      </c>
      <c r="H7" s="584">
        <v>52</v>
      </c>
      <c r="I7" s="584">
        <v>1</v>
      </c>
      <c r="J7" s="584">
        <v>4</v>
      </c>
      <c r="K7" s="584"/>
      <c r="L7" s="584"/>
      <c r="M7" s="584"/>
      <c r="N7" s="584"/>
      <c r="O7" s="584"/>
      <c r="P7" s="584"/>
      <c r="Q7" s="584"/>
      <c r="R7" s="584"/>
      <c r="S7" s="584"/>
      <c r="T7" s="297"/>
      <c r="U7" s="297"/>
      <c r="V7" s="297"/>
      <c r="W7" s="297"/>
      <c r="X7" s="297"/>
      <c r="Y7" s="297" t="s">
        <v>25</v>
      </c>
      <c r="Z7" s="297"/>
    </row>
    <row r="8" spans="1:28">
      <c r="A8" s="751" t="s">
        <v>12</v>
      </c>
      <c r="B8" s="274" t="s">
        <v>507</v>
      </c>
      <c r="C8" s="584"/>
      <c r="D8" s="584">
        <v>1188</v>
      </c>
      <c r="E8" s="584">
        <v>1274</v>
      </c>
      <c r="F8" s="584">
        <v>1406</v>
      </c>
      <c r="G8" s="584">
        <v>1523</v>
      </c>
      <c r="H8" s="584"/>
      <c r="I8" s="584">
        <v>1426</v>
      </c>
      <c r="J8" s="584">
        <v>1736</v>
      </c>
      <c r="K8" s="584">
        <v>2101</v>
      </c>
      <c r="L8" s="584"/>
      <c r="M8" s="584"/>
      <c r="N8" s="584"/>
      <c r="O8" s="584"/>
      <c r="P8" s="584"/>
      <c r="Q8" s="584">
        <v>2083</v>
      </c>
      <c r="R8" s="584">
        <v>1660.2</v>
      </c>
      <c r="S8" s="584">
        <v>1712.1</v>
      </c>
      <c r="T8" s="297">
        <v>1774.9</v>
      </c>
      <c r="U8" s="297">
        <v>1830.2</v>
      </c>
      <c r="V8" s="297"/>
      <c r="W8" s="297">
        <v>358.2</v>
      </c>
      <c r="X8" s="297">
        <v>337.6</v>
      </c>
      <c r="Y8" s="297"/>
      <c r="Z8" s="297"/>
    </row>
    <row r="9" spans="1:28">
      <c r="A9" s="751"/>
      <c r="B9" s="274" t="s">
        <v>510</v>
      </c>
      <c r="C9" s="584"/>
      <c r="D9" s="584">
        <v>77</v>
      </c>
      <c r="E9" s="584">
        <v>95</v>
      </c>
      <c r="F9" s="584">
        <v>71</v>
      </c>
      <c r="G9" s="584">
        <v>66</v>
      </c>
      <c r="H9" s="584"/>
      <c r="I9" s="584">
        <v>68</v>
      </c>
      <c r="J9" s="584">
        <v>83</v>
      </c>
      <c r="K9" s="584">
        <v>85</v>
      </c>
      <c r="L9" s="584"/>
      <c r="M9" s="584"/>
      <c r="N9" s="584"/>
      <c r="O9" s="584"/>
      <c r="P9" s="584"/>
      <c r="Q9" s="584">
        <v>130</v>
      </c>
      <c r="R9" s="584">
        <v>128.69999999999999</v>
      </c>
      <c r="S9" s="584">
        <v>119.5</v>
      </c>
      <c r="T9" s="297">
        <v>119.4</v>
      </c>
      <c r="U9" s="297">
        <v>129.30000000000001</v>
      </c>
      <c r="V9" s="297"/>
      <c r="W9" s="297">
        <v>14.8</v>
      </c>
      <c r="X9" s="297">
        <v>36.6</v>
      </c>
      <c r="Y9" s="297"/>
      <c r="Z9" s="297"/>
    </row>
    <row r="10" spans="1:28">
      <c r="A10" s="751"/>
      <c r="B10" s="274" t="s">
        <v>511</v>
      </c>
      <c r="C10" s="584"/>
      <c r="D10" s="584"/>
      <c r="E10" s="584"/>
      <c r="F10" s="584"/>
      <c r="G10" s="584"/>
      <c r="H10" s="584"/>
      <c r="I10" s="584"/>
      <c r="J10" s="584"/>
      <c r="K10" s="584"/>
      <c r="L10" s="584"/>
      <c r="M10" s="584"/>
      <c r="N10" s="584"/>
      <c r="O10" s="584"/>
      <c r="P10" s="584"/>
      <c r="Q10" s="584"/>
      <c r="R10" s="584"/>
      <c r="S10" s="584"/>
      <c r="T10" s="297"/>
      <c r="U10" s="297"/>
      <c r="V10" s="297"/>
      <c r="W10" s="297"/>
      <c r="X10" s="297" t="s">
        <v>25</v>
      </c>
      <c r="Y10" s="297"/>
      <c r="Z10" s="297"/>
    </row>
    <row r="11" spans="1:28">
      <c r="A11" s="751"/>
      <c r="B11" s="274" t="s">
        <v>512</v>
      </c>
      <c r="C11" s="584"/>
      <c r="D11" s="584">
        <v>1111</v>
      </c>
      <c r="E11" s="584">
        <v>1179</v>
      </c>
      <c r="F11" s="584">
        <v>1335</v>
      </c>
      <c r="G11" s="584">
        <v>1457</v>
      </c>
      <c r="H11" s="584"/>
      <c r="I11" s="584">
        <v>1358</v>
      </c>
      <c r="J11" s="584">
        <v>1653</v>
      </c>
      <c r="K11" s="584">
        <v>2016</v>
      </c>
      <c r="L11" s="584"/>
      <c r="M11" s="584"/>
      <c r="N11" s="584"/>
      <c r="O11" s="584"/>
      <c r="P11" s="584"/>
      <c r="Q11" s="584">
        <v>1953</v>
      </c>
      <c r="R11" s="584">
        <v>1531.5</v>
      </c>
      <c r="S11" s="584">
        <v>1592.6</v>
      </c>
      <c r="T11" s="297">
        <v>1655.5</v>
      </c>
      <c r="U11" s="297">
        <v>1700.9</v>
      </c>
      <c r="V11" s="297"/>
      <c r="W11" s="297">
        <v>343.4</v>
      </c>
      <c r="X11" s="297">
        <v>301</v>
      </c>
      <c r="Y11" s="297"/>
      <c r="Z11" s="297"/>
    </row>
    <row r="12" spans="1:28">
      <c r="A12" s="751" t="s">
        <v>483</v>
      </c>
      <c r="B12" s="274" t="s">
        <v>507</v>
      </c>
      <c r="C12" s="584">
        <v>24</v>
      </c>
      <c r="D12" s="584">
        <v>19.399999999999999</v>
      </c>
      <c r="E12" s="584">
        <v>18.899999999999999</v>
      </c>
      <c r="F12" s="584">
        <v>14.4</v>
      </c>
      <c r="G12" s="584">
        <v>17.600000000000001</v>
      </c>
      <c r="H12" s="584">
        <v>19.600000000000001</v>
      </c>
      <c r="I12" s="584">
        <v>17.100000000000001</v>
      </c>
      <c r="J12" s="584">
        <v>15.2</v>
      </c>
      <c r="K12" s="584">
        <v>14.8</v>
      </c>
      <c r="L12" s="584">
        <v>11.3</v>
      </c>
      <c r="M12" s="584">
        <v>15.3</v>
      </c>
      <c r="N12" s="584">
        <v>18.8</v>
      </c>
      <c r="O12" s="584">
        <v>22.8</v>
      </c>
      <c r="P12" s="584">
        <v>21.9</v>
      </c>
      <c r="Q12" s="584">
        <v>22.8</v>
      </c>
      <c r="R12" s="584">
        <v>23.6</v>
      </c>
      <c r="S12" s="584">
        <v>26.8</v>
      </c>
      <c r="T12" s="297">
        <v>28</v>
      </c>
      <c r="U12" s="297">
        <v>35.9</v>
      </c>
      <c r="V12" s="297">
        <v>45.1</v>
      </c>
      <c r="W12" s="297">
        <f>W9</f>
        <v>14.8</v>
      </c>
      <c r="X12" s="297">
        <v>28</v>
      </c>
      <c r="Y12" s="297"/>
      <c r="Z12" s="297"/>
    </row>
    <row r="13" spans="1:28">
      <c r="A13" s="751"/>
      <c r="B13" s="274" t="s">
        <v>510</v>
      </c>
      <c r="C13" s="584">
        <v>24</v>
      </c>
      <c r="D13" s="584">
        <v>19.399999999999999</v>
      </c>
      <c r="E13" s="584">
        <v>18.899999999999999</v>
      </c>
      <c r="F13" s="584">
        <v>14.4</v>
      </c>
      <c r="G13" s="584">
        <v>17.600000000000001</v>
      </c>
      <c r="H13" s="584">
        <v>19.600000000000001</v>
      </c>
      <c r="I13" s="584">
        <v>17.100000000000001</v>
      </c>
      <c r="J13" s="584">
        <v>15.2</v>
      </c>
      <c r="K13" s="584">
        <v>14.8</v>
      </c>
      <c r="L13" s="584">
        <v>11.3</v>
      </c>
      <c r="M13" s="584">
        <v>15.3</v>
      </c>
      <c r="N13" s="584">
        <v>18.8</v>
      </c>
      <c r="O13" s="584">
        <v>22.8</v>
      </c>
      <c r="P13" s="584">
        <v>21.9</v>
      </c>
      <c r="Q13" s="584">
        <v>22.8</v>
      </c>
      <c r="R13" s="584">
        <v>23.6</v>
      </c>
      <c r="S13" s="584">
        <v>26.8</v>
      </c>
      <c r="T13" s="297">
        <v>28</v>
      </c>
      <c r="U13" s="297">
        <v>35.9</v>
      </c>
      <c r="V13" s="297">
        <v>45.1</v>
      </c>
      <c r="W13" s="297">
        <f>W12</f>
        <v>14.8</v>
      </c>
      <c r="X13" s="297">
        <v>28</v>
      </c>
      <c r="Y13" s="297"/>
      <c r="Z13" s="297"/>
    </row>
    <row r="14" spans="1:28">
      <c r="A14" s="751"/>
      <c r="B14" s="274" t="s">
        <v>511</v>
      </c>
      <c r="C14" s="584"/>
      <c r="D14" s="584"/>
      <c r="E14" s="584"/>
      <c r="F14" s="584"/>
      <c r="G14" s="584"/>
      <c r="H14" s="584"/>
      <c r="I14" s="584"/>
      <c r="J14" s="584"/>
      <c r="K14" s="584"/>
      <c r="L14" s="584"/>
      <c r="M14" s="584"/>
      <c r="N14" s="584"/>
      <c r="O14" s="584"/>
      <c r="P14" s="584"/>
      <c r="Q14" s="584"/>
      <c r="R14" s="584"/>
      <c r="S14" s="584"/>
      <c r="T14" s="297"/>
      <c r="U14" s="297"/>
      <c r="V14" s="297"/>
      <c r="W14" s="297"/>
      <c r="X14" s="297"/>
      <c r="Y14" s="297"/>
      <c r="Z14" s="297"/>
    </row>
    <row r="15" spans="1:28">
      <c r="A15" s="751"/>
      <c r="B15" s="274" t="s">
        <v>512</v>
      </c>
      <c r="C15" s="584"/>
      <c r="D15" s="584"/>
      <c r="E15" s="584"/>
      <c r="F15" s="584"/>
      <c r="G15" s="584"/>
      <c r="H15" s="584"/>
      <c r="I15" s="584"/>
      <c r="J15" s="584"/>
      <c r="K15" s="584"/>
      <c r="L15" s="584"/>
      <c r="M15" s="584"/>
      <c r="N15" s="584"/>
      <c r="O15" s="584"/>
      <c r="P15" s="584"/>
      <c r="Q15" s="584"/>
      <c r="R15" s="584"/>
      <c r="S15" s="584"/>
      <c r="T15" s="297"/>
      <c r="U15" s="297"/>
      <c r="V15" s="297"/>
      <c r="W15" s="297"/>
      <c r="X15" s="297"/>
      <c r="Y15" s="297"/>
      <c r="Z15" s="297"/>
    </row>
    <row r="16" spans="1:28">
      <c r="A16" s="751" t="s">
        <v>89</v>
      </c>
      <c r="B16" s="274" t="s">
        <v>507</v>
      </c>
      <c r="C16" s="584"/>
      <c r="D16" s="584">
        <v>54</v>
      </c>
      <c r="E16" s="584">
        <v>28</v>
      </c>
      <c r="F16" s="584">
        <v>35</v>
      </c>
      <c r="G16" s="584">
        <v>36</v>
      </c>
      <c r="H16" s="584">
        <v>61</v>
      </c>
      <c r="I16" s="584">
        <v>55</v>
      </c>
      <c r="J16" s="584">
        <v>47</v>
      </c>
      <c r="K16" s="584">
        <v>50</v>
      </c>
      <c r="L16" s="584">
        <v>53</v>
      </c>
      <c r="M16" s="584">
        <v>81</v>
      </c>
      <c r="N16" s="584">
        <v>186</v>
      </c>
      <c r="O16" s="584">
        <v>167</v>
      </c>
      <c r="P16" s="584">
        <v>191</v>
      </c>
      <c r="Q16" s="584"/>
      <c r="R16" s="584">
        <v>353.70000000000005</v>
      </c>
      <c r="S16" s="584">
        <v>351.29999999999995</v>
      </c>
      <c r="T16" s="297"/>
      <c r="U16" s="297"/>
      <c r="V16" s="297"/>
      <c r="W16" s="297"/>
      <c r="X16" s="297"/>
      <c r="Y16" s="297"/>
      <c r="Z16" s="297"/>
    </row>
    <row r="17" spans="1:26">
      <c r="A17" s="751"/>
      <c r="B17" s="274" t="s">
        <v>510</v>
      </c>
      <c r="C17" s="584"/>
      <c r="D17" s="584">
        <v>26</v>
      </c>
      <c r="E17" s="584">
        <v>28</v>
      </c>
      <c r="F17" s="584">
        <v>35</v>
      </c>
      <c r="G17" s="584">
        <v>36</v>
      </c>
      <c r="H17" s="584">
        <v>39</v>
      </c>
      <c r="I17" s="584">
        <v>41</v>
      </c>
      <c r="J17" s="584">
        <v>47</v>
      </c>
      <c r="K17" s="584">
        <v>50</v>
      </c>
      <c r="L17" s="584">
        <v>53</v>
      </c>
      <c r="M17" s="584">
        <v>81</v>
      </c>
      <c r="N17" s="584">
        <v>160</v>
      </c>
      <c r="O17" s="584">
        <v>156</v>
      </c>
      <c r="P17" s="584">
        <v>180</v>
      </c>
      <c r="Q17" s="584"/>
      <c r="R17" s="584">
        <v>187.4</v>
      </c>
      <c r="S17" s="584">
        <v>186.2</v>
      </c>
      <c r="T17" s="297"/>
      <c r="U17" s="297"/>
      <c r="V17" s="297"/>
      <c r="W17" s="297"/>
      <c r="X17" s="297"/>
      <c r="Y17" s="297"/>
      <c r="Z17" s="297"/>
    </row>
    <row r="18" spans="1:26">
      <c r="A18" s="751"/>
      <c r="B18" s="274" t="s">
        <v>511</v>
      </c>
      <c r="C18" s="584"/>
      <c r="D18" s="584">
        <v>28</v>
      </c>
      <c r="E18" s="584"/>
      <c r="F18" s="584"/>
      <c r="G18" s="584"/>
      <c r="H18" s="584"/>
      <c r="I18" s="584"/>
      <c r="J18" s="584"/>
      <c r="K18" s="584"/>
      <c r="L18" s="584"/>
      <c r="M18" s="584"/>
      <c r="N18" s="584"/>
      <c r="O18" s="584">
        <v>1</v>
      </c>
      <c r="P18" s="584">
        <v>3</v>
      </c>
      <c r="Q18" s="584"/>
      <c r="R18" s="584"/>
      <c r="S18" s="584"/>
      <c r="T18" s="297"/>
      <c r="U18" s="297"/>
      <c r="V18" s="297"/>
      <c r="W18" s="297"/>
      <c r="X18" s="297"/>
      <c r="Y18" s="297"/>
      <c r="Z18" s="297"/>
    </row>
    <row r="19" spans="1:26">
      <c r="A19" s="751"/>
      <c r="B19" s="274" t="s">
        <v>512</v>
      </c>
      <c r="C19" s="584"/>
      <c r="D19" s="584"/>
      <c r="E19" s="584"/>
      <c r="F19" s="584"/>
      <c r="G19" s="584"/>
      <c r="H19" s="584">
        <v>22</v>
      </c>
      <c r="I19" s="584">
        <v>14</v>
      </c>
      <c r="J19" s="584"/>
      <c r="K19" s="584"/>
      <c r="L19" s="584"/>
      <c r="M19" s="584"/>
      <c r="N19" s="584">
        <v>26</v>
      </c>
      <c r="O19" s="584">
        <v>10</v>
      </c>
      <c r="P19" s="584">
        <v>8</v>
      </c>
      <c r="Q19" s="584"/>
      <c r="R19" s="584">
        <v>166.3</v>
      </c>
      <c r="S19" s="584">
        <v>165.1</v>
      </c>
      <c r="T19" s="297"/>
      <c r="U19" s="297"/>
      <c r="V19" s="297"/>
      <c r="W19" s="297"/>
      <c r="X19" s="297"/>
      <c r="Y19" s="297"/>
      <c r="Z19" s="297"/>
    </row>
    <row r="20" spans="1:26">
      <c r="A20" s="751" t="s">
        <v>482</v>
      </c>
      <c r="B20" s="274" t="s">
        <v>507</v>
      </c>
      <c r="C20" s="584">
        <v>1151</v>
      </c>
      <c r="D20" s="584">
        <v>1312</v>
      </c>
      <c r="E20" s="584">
        <v>1371</v>
      </c>
      <c r="F20" s="584">
        <v>1543</v>
      </c>
      <c r="G20" s="584"/>
      <c r="H20" s="584">
        <v>1182</v>
      </c>
      <c r="I20" s="584">
        <v>1200</v>
      </c>
      <c r="J20" s="584">
        <v>1230</v>
      </c>
      <c r="K20" s="584">
        <v>1186</v>
      </c>
      <c r="L20" s="584">
        <v>1344</v>
      </c>
      <c r="M20" s="584">
        <v>1342</v>
      </c>
      <c r="N20" s="584">
        <v>1328</v>
      </c>
      <c r="O20" s="584">
        <v>1279</v>
      </c>
      <c r="P20" s="584">
        <v>1299</v>
      </c>
      <c r="Q20" s="584">
        <v>1324.6000000000001</v>
      </c>
      <c r="R20" s="584">
        <v>1256</v>
      </c>
      <c r="S20" s="584">
        <v>1278.6000000000001</v>
      </c>
      <c r="T20" s="297">
        <v>1342.6</v>
      </c>
      <c r="U20" s="297">
        <v>1277.2</v>
      </c>
      <c r="V20" s="297">
        <v>1225.5</v>
      </c>
      <c r="W20" s="297">
        <v>345</v>
      </c>
      <c r="X20" s="297">
        <v>210.7</v>
      </c>
      <c r="Y20" s="297">
        <v>502.59999999999997</v>
      </c>
      <c r="Z20" s="297"/>
    </row>
    <row r="21" spans="1:26">
      <c r="A21" s="751"/>
      <c r="B21" s="274" t="s">
        <v>510</v>
      </c>
      <c r="C21" s="584">
        <v>20</v>
      </c>
      <c r="D21" s="584">
        <v>13</v>
      </c>
      <c r="E21" s="584">
        <v>14</v>
      </c>
      <c r="F21" s="584">
        <v>17</v>
      </c>
      <c r="G21" s="584"/>
      <c r="H21" s="584">
        <v>22</v>
      </c>
      <c r="I21" s="584">
        <v>22</v>
      </c>
      <c r="J21" s="584">
        <v>27</v>
      </c>
      <c r="K21" s="584">
        <v>27</v>
      </c>
      <c r="L21" s="584">
        <v>26</v>
      </c>
      <c r="M21" s="584">
        <v>25</v>
      </c>
      <c r="N21" s="584">
        <v>22</v>
      </c>
      <c r="O21" s="584">
        <v>23</v>
      </c>
      <c r="P21" s="584">
        <v>22</v>
      </c>
      <c r="Q21" s="584">
        <v>16.2</v>
      </c>
      <c r="R21" s="584">
        <v>20</v>
      </c>
      <c r="S21" s="584">
        <v>20.399999999999999</v>
      </c>
      <c r="T21" s="297">
        <v>20.100000000000001</v>
      </c>
      <c r="U21" s="297">
        <v>19.5</v>
      </c>
      <c r="V21" s="297">
        <v>19</v>
      </c>
      <c r="W21" s="297">
        <v>11</v>
      </c>
      <c r="X21" s="297">
        <v>11.6</v>
      </c>
      <c r="Y21" s="297">
        <v>37.200000000000003</v>
      </c>
      <c r="Z21" s="297"/>
    </row>
    <row r="22" spans="1:26">
      <c r="A22" s="751"/>
      <c r="B22" s="274" t="s">
        <v>511</v>
      </c>
      <c r="C22" s="584"/>
      <c r="D22" s="584"/>
      <c r="E22" s="584"/>
      <c r="F22" s="584"/>
      <c r="G22" s="584"/>
      <c r="H22" s="584"/>
      <c r="I22" s="584"/>
      <c r="J22" s="584"/>
      <c r="K22" s="584"/>
      <c r="L22" s="584"/>
      <c r="M22" s="584"/>
      <c r="N22" s="584"/>
      <c r="O22" s="584"/>
      <c r="P22" s="584"/>
      <c r="Q22" s="584"/>
      <c r="R22" s="584"/>
      <c r="S22" s="584"/>
      <c r="T22" s="297"/>
      <c r="U22" s="297"/>
      <c r="V22" s="297"/>
      <c r="W22" s="297"/>
      <c r="X22" s="297"/>
      <c r="Y22" s="297" t="s">
        <v>25</v>
      </c>
      <c r="Z22" s="297"/>
    </row>
    <row r="23" spans="1:26">
      <c r="A23" s="751"/>
      <c r="B23" s="274" t="s">
        <v>512</v>
      </c>
      <c r="C23" s="584">
        <v>1131</v>
      </c>
      <c r="D23" s="584">
        <v>1299</v>
      </c>
      <c r="E23" s="584">
        <v>1357</v>
      </c>
      <c r="F23" s="584">
        <v>1526</v>
      </c>
      <c r="G23" s="584"/>
      <c r="H23" s="584">
        <v>1160</v>
      </c>
      <c r="I23" s="584">
        <v>1178</v>
      </c>
      <c r="J23" s="584">
        <v>1203</v>
      </c>
      <c r="K23" s="584">
        <v>1159</v>
      </c>
      <c r="L23" s="584">
        <v>1318</v>
      </c>
      <c r="M23" s="584">
        <v>1317</v>
      </c>
      <c r="N23" s="584">
        <v>1306</v>
      </c>
      <c r="O23" s="584">
        <v>1256</v>
      </c>
      <c r="P23" s="584">
        <v>1277</v>
      </c>
      <c r="Q23" s="584">
        <v>1308.4000000000001</v>
      </c>
      <c r="R23" s="584">
        <v>1236</v>
      </c>
      <c r="S23" s="584">
        <v>1258.2</v>
      </c>
      <c r="T23" s="297">
        <v>1322.5</v>
      </c>
      <c r="U23" s="297">
        <v>1257.7</v>
      </c>
      <c r="V23" s="297">
        <v>1206.5</v>
      </c>
      <c r="W23" s="297">
        <v>334</v>
      </c>
      <c r="X23" s="297">
        <v>199.1</v>
      </c>
      <c r="Y23" s="297">
        <v>465.4</v>
      </c>
      <c r="Z23" s="297"/>
    </row>
    <row r="24" spans="1:26">
      <c r="A24" s="751" t="s">
        <v>11</v>
      </c>
      <c r="B24" s="274" t="s">
        <v>507</v>
      </c>
      <c r="C24" s="584">
        <v>302</v>
      </c>
      <c r="D24" s="584">
        <v>295</v>
      </c>
      <c r="E24" s="584">
        <v>288</v>
      </c>
      <c r="F24" s="584">
        <v>329</v>
      </c>
      <c r="G24" s="584">
        <v>304</v>
      </c>
      <c r="H24" s="584">
        <v>304</v>
      </c>
      <c r="I24" s="584">
        <v>357</v>
      </c>
      <c r="J24" s="584">
        <v>300</v>
      </c>
      <c r="K24" s="584">
        <v>293</v>
      </c>
      <c r="L24" s="584">
        <v>344</v>
      </c>
      <c r="M24" s="584">
        <v>426</v>
      </c>
      <c r="N24" s="584">
        <v>398</v>
      </c>
      <c r="O24" s="584">
        <v>423</v>
      </c>
      <c r="P24" s="584">
        <v>433</v>
      </c>
      <c r="Q24" s="584">
        <v>1079</v>
      </c>
      <c r="R24" s="584">
        <v>1082.4000000000001</v>
      </c>
      <c r="S24" s="584">
        <v>1196.3</v>
      </c>
      <c r="T24" s="297">
        <v>1137.1999999999998</v>
      </c>
      <c r="U24" s="297">
        <v>1172.6000000000001</v>
      </c>
      <c r="V24" s="297">
        <v>1142.3000000000002</v>
      </c>
      <c r="W24" s="297"/>
      <c r="X24" s="297">
        <v>278.60000000000002</v>
      </c>
      <c r="Y24" s="297"/>
      <c r="Z24" s="297"/>
    </row>
    <row r="25" spans="1:26">
      <c r="A25" s="751"/>
      <c r="B25" s="274" t="s">
        <v>510</v>
      </c>
      <c r="C25" s="584">
        <v>9</v>
      </c>
      <c r="D25" s="584">
        <v>9</v>
      </c>
      <c r="E25" s="584">
        <v>9</v>
      </c>
      <c r="F25" s="584">
        <v>11</v>
      </c>
      <c r="G25" s="584">
        <v>10</v>
      </c>
      <c r="H25" s="584">
        <v>11</v>
      </c>
      <c r="I25" s="584">
        <v>13</v>
      </c>
      <c r="J25" s="584">
        <v>15</v>
      </c>
      <c r="K25" s="584">
        <v>15</v>
      </c>
      <c r="L25" s="584">
        <v>14</v>
      </c>
      <c r="M25" s="584">
        <v>13</v>
      </c>
      <c r="N25" s="584">
        <v>12</v>
      </c>
      <c r="O25" s="584">
        <v>11</v>
      </c>
      <c r="P25" s="584">
        <v>14</v>
      </c>
      <c r="Q25" s="584"/>
      <c r="R25" s="584">
        <v>12.4</v>
      </c>
      <c r="S25" s="584">
        <v>13.7</v>
      </c>
      <c r="T25" s="297">
        <v>12.1</v>
      </c>
      <c r="U25" s="297">
        <v>19.2</v>
      </c>
      <c r="V25" s="297">
        <v>15.4</v>
      </c>
      <c r="W25" s="297"/>
      <c r="X25" s="297">
        <v>2.1</v>
      </c>
      <c r="Y25" s="297"/>
      <c r="Z25" s="297"/>
    </row>
    <row r="26" spans="1:26">
      <c r="A26" s="751"/>
      <c r="B26" s="274" t="s">
        <v>511</v>
      </c>
      <c r="C26" s="584"/>
      <c r="D26" s="584"/>
      <c r="E26" s="584"/>
      <c r="F26" s="584"/>
      <c r="G26" s="584"/>
      <c r="H26" s="584"/>
      <c r="I26" s="584"/>
      <c r="J26" s="584"/>
      <c r="K26" s="584"/>
      <c r="L26" s="584"/>
      <c r="M26" s="584"/>
      <c r="N26" s="584"/>
      <c r="O26" s="584"/>
      <c r="P26" s="584"/>
      <c r="Q26" s="584"/>
      <c r="R26" s="584"/>
      <c r="S26" s="584"/>
      <c r="T26" s="297"/>
      <c r="U26" s="297"/>
      <c r="V26" s="297"/>
      <c r="W26" s="297"/>
      <c r="X26" s="297"/>
      <c r="Y26" s="297"/>
      <c r="Z26" s="297"/>
    </row>
    <row r="27" spans="1:26">
      <c r="A27" s="751"/>
      <c r="B27" s="274" t="s">
        <v>512</v>
      </c>
      <c r="C27" s="584">
        <v>293</v>
      </c>
      <c r="D27" s="584">
        <v>286</v>
      </c>
      <c r="E27" s="584">
        <v>279</v>
      </c>
      <c r="F27" s="584">
        <v>318</v>
      </c>
      <c r="G27" s="584">
        <v>294</v>
      </c>
      <c r="H27" s="584">
        <v>293</v>
      </c>
      <c r="I27" s="584">
        <v>344</v>
      </c>
      <c r="J27" s="584">
        <v>285</v>
      </c>
      <c r="K27" s="584">
        <v>278</v>
      </c>
      <c r="L27" s="584">
        <v>330</v>
      </c>
      <c r="M27" s="584">
        <v>413</v>
      </c>
      <c r="N27" s="584">
        <v>386</v>
      </c>
      <c r="O27" s="584">
        <v>412</v>
      </c>
      <c r="P27" s="584">
        <v>419</v>
      </c>
      <c r="Q27" s="584">
        <v>1079</v>
      </c>
      <c r="R27" s="584">
        <v>1070</v>
      </c>
      <c r="S27" s="584">
        <v>1182.5999999999999</v>
      </c>
      <c r="T27" s="297">
        <v>1125.0999999999999</v>
      </c>
      <c r="U27" s="297">
        <v>1153.4000000000001</v>
      </c>
      <c r="V27" s="297">
        <v>1126.9000000000001</v>
      </c>
      <c r="W27" s="297"/>
      <c r="X27" s="297">
        <v>276.5</v>
      </c>
      <c r="Y27" s="297"/>
      <c r="Z27" s="297"/>
    </row>
    <row r="28" spans="1:26">
      <c r="A28" s="751" t="s">
        <v>10</v>
      </c>
      <c r="B28" s="274" t="s">
        <v>507</v>
      </c>
      <c r="C28" s="584">
        <v>160</v>
      </c>
      <c r="D28" s="584">
        <v>170</v>
      </c>
      <c r="E28" s="584">
        <v>62</v>
      </c>
      <c r="F28" s="584">
        <v>139</v>
      </c>
      <c r="G28" s="584">
        <v>229</v>
      </c>
      <c r="H28" s="584">
        <v>277</v>
      </c>
      <c r="I28" s="584">
        <v>312</v>
      </c>
      <c r="J28" s="584">
        <v>344</v>
      </c>
      <c r="K28" s="584">
        <v>375</v>
      </c>
      <c r="L28" s="584">
        <v>163</v>
      </c>
      <c r="M28" s="584">
        <v>196</v>
      </c>
      <c r="N28" s="584">
        <v>225</v>
      </c>
      <c r="O28" s="584">
        <v>256</v>
      </c>
      <c r="P28" s="584">
        <v>196</v>
      </c>
      <c r="Q28" s="584">
        <v>222</v>
      </c>
      <c r="R28" s="584">
        <v>282</v>
      </c>
      <c r="S28" s="584">
        <v>333</v>
      </c>
      <c r="T28" s="297">
        <v>285</v>
      </c>
      <c r="U28" s="297">
        <v>360</v>
      </c>
      <c r="V28" s="297">
        <v>486</v>
      </c>
      <c r="W28" s="297">
        <v>87</v>
      </c>
      <c r="X28" s="297">
        <v>7.8</v>
      </c>
      <c r="Y28" s="297"/>
      <c r="Z28" s="297"/>
    </row>
    <row r="29" spans="1:26">
      <c r="A29" s="751"/>
      <c r="B29" s="274" t="s">
        <v>510</v>
      </c>
      <c r="C29" s="584">
        <v>160</v>
      </c>
      <c r="D29" s="584">
        <v>170</v>
      </c>
      <c r="E29" s="584">
        <v>62</v>
      </c>
      <c r="F29" s="584">
        <v>139</v>
      </c>
      <c r="G29" s="584">
        <v>229</v>
      </c>
      <c r="H29" s="584">
        <v>277</v>
      </c>
      <c r="I29" s="584">
        <v>312</v>
      </c>
      <c r="J29" s="584">
        <v>344</v>
      </c>
      <c r="K29" s="584">
        <v>375</v>
      </c>
      <c r="L29" s="584">
        <v>163</v>
      </c>
      <c r="M29" s="584">
        <v>196</v>
      </c>
      <c r="N29" s="584">
        <v>225</v>
      </c>
      <c r="O29" s="584">
        <v>256</v>
      </c>
      <c r="P29" s="584">
        <v>196</v>
      </c>
      <c r="Q29" s="584">
        <v>222</v>
      </c>
      <c r="R29" s="584">
        <v>244</v>
      </c>
      <c r="S29" s="584">
        <v>293</v>
      </c>
      <c r="T29" s="297">
        <v>255</v>
      </c>
      <c r="U29" s="297">
        <v>291</v>
      </c>
      <c r="V29" s="297">
        <v>384</v>
      </c>
      <c r="W29" s="297">
        <v>68</v>
      </c>
      <c r="X29" s="297">
        <v>7.8</v>
      </c>
      <c r="Y29" s="297"/>
      <c r="Z29" s="297"/>
    </row>
    <row r="30" spans="1:26">
      <c r="A30" s="751"/>
      <c r="B30" s="274" t="s">
        <v>511</v>
      </c>
      <c r="C30" s="584"/>
      <c r="D30" s="584"/>
      <c r="E30" s="584"/>
      <c r="F30" s="584"/>
      <c r="G30" s="584"/>
      <c r="H30" s="584"/>
      <c r="I30" s="584"/>
      <c r="J30" s="584"/>
      <c r="K30" s="584"/>
      <c r="L30" s="584"/>
      <c r="M30" s="584"/>
      <c r="N30" s="584"/>
      <c r="O30" s="584"/>
      <c r="P30" s="584"/>
      <c r="Q30" s="584"/>
      <c r="R30" s="584">
        <v>38</v>
      </c>
      <c r="S30" s="584">
        <v>40</v>
      </c>
      <c r="T30" s="297">
        <v>30</v>
      </c>
      <c r="U30" s="297">
        <v>69</v>
      </c>
      <c r="V30" s="297">
        <v>102</v>
      </c>
      <c r="W30" s="297">
        <v>19</v>
      </c>
      <c r="X30" s="297"/>
      <c r="Y30" s="297"/>
      <c r="Z30" s="297"/>
    </row>
    <row r="31" spans="1:26">
      <c r="A31" s="751"/>
      <c r="B31" s="274" t="s">
        <v>512</v>
      </c>
      <c r="C31" s="584"/>
      <c r="D31" s="584"/>
      <c r="E31" s="584"/>
      <c r="F31" s="584"/>
      <c r="G31" s="584"/>
      <c r="H31" s="584"/>
      <c r="I31" s="584"/>
      <c r="J31" s="584"/>
      <c r="K31" s="584"/>
      <c r="L31" s="584"/>
      <c r="M31" s="584"/>
      <c r="N31" s="584"/>
      <c r="O31" s="584"/>
      <c r="P31" s="584"/>
      <c r="Q31" s="584"/>
      <c r="R31" s="584"/>
      <c r="S31" s="584"/>
      <c r="T31" s="297"/>
      <c r="U31" s="297"/>
      <c r="V31" s="297"/>
      <c r="W31" s="297"/>
      <c r="X31" s="297"/>
      <c r="Y31" s="297"/>
      <c r="Z31" s="297"/>
    </row>
    <row r="32" spans="1:26">
      <c r="A32" s="751" t="s">
        <v>9</v>
      </c>
      <c r="B32" s="274" t="s">
        <v>507</v>
      </c>
      <c r="C32" s="584">
        <v>228</v>
      </c>
      <c r="D32" s="584">
        <v>266</v>
      </c>
      <c r="E32" s="584">
        <v>383</v>
      </c>
      <c r="F32" s="584">
        <v>424</v>
      </c>
      <c r="G32" s="584">
        <v>427</v>
      </c>
      <c r="H32" s="584">
        <v>438</v>
      </c>
      <c r="I32" s="584">
        <v>638</v>
      </c>
      <c r="J32" s="584">
        <v>735</v>
      </c>
      <c r="K32" s="584">
        <v>742</v>
      </c>
      <c r="L32" s="584">
        <v>755</v>
      </c>
      <c r="M32" s="584">
        <v>746</v>
      </c>
      <c r="N32" s="584">
        <v>767</v>
      </c>
      <c r="O32" s="584">
        <v>770.4</v>
      </c>
      <c r="P32" s="584">
        <v>795.09999999999991</v>
      </c>
      <c r="Q32" s="584">
        <v>819.1</v>
      </c>
      <c r="R32" s="584">
        <v>804.90000000000009</v>
      </c>
      <c r="S32" s="584">
        <v>849.3</v>
      </c>
      <c r="T32" s="297">
        <v>837.3</v>
      </c>
      <c r="U32" s="297">
        <v>871.2</v>
      </c>
      <c r="V32" s="297">
        <v>978.3</v>
      </c>
      <c r="W32" s="297">
        <v>198.9</v>
      </c>
      <c r="X32" s="297">
        <v>432</v>
      </c>
      <c r="Y32" s="297"/>
      <c r="Z32" s="297"/>
    </row>
    <row r="33" spans="1:26">
      <c r="A33" s="751"/>
      <c r="B33" s="274" t="s">
        <v>510</v>
      </c>
      <c r="C33" s="584">
        <v>74</v>
      </c>
      <c r="D33" s="584">
        <v>84</v>
      </c>
      <c r="E33" s="584">
        <v>94</v>
      </c>
      <c r="F33" s="584">
        <v>114</v>
      </c>
      <c r="G33" s="584">
        <v>114</v>
      </c>
      <c r="H33" s="584">
        <v>106</v>
      </c>
      <c r="I33" s="584">
        <v>201</v>
      </c>
      <c r="J33" s="584">
        <v>232</v>
      </c>
      <c r="K33" s="584">
        <v>227</v>
      </c>
      <c r="L33" s="584">
        <v>251</v>
      </c>
      <c r="M33" s="584">
        <v>224</v>
      </c>
      <c r="N33" s="584">
        <v>227</v>
      </c>
      <c r="O33" s="584">
        <v>198.5</v>
      </c>
      <c r="P33" s="584">
        <v>219.8</v>
      </c>
      <c r="Q33" s="584">
        <v>230.4</v>
      </c>
      <c r="R33" s="584">
        <v>220.6</v>
      </c>
      <c r="S33" s="584">
        <v>233.2</v>
      </c>
      <c r="T33" s="297">
        <v>129.19999999999999</v>
      </c>
      <c r="U33" s="297">
        <v>134.4</v>
      </c>
      <c r="V33" s="297">
        <v>347.3</v>
      </c>
      <c r="W33" s="297">
        <v>38.6</v>
      </c>
      <c r="X33" s="297">
        <v>136.1</v>
      </c>
      <c r="Y33" s="297"/>
      <c r="Z33" s="297"/>
    </row>
    <row r="34" spans="1:26">
      <c r="A34" s="751"/>
      <c r="B34" s="274" t="s">
        <v>511</v>
      </c>
      <c r="C34" s="584"/>
      <c r="D34" s="584"/>
      <c r="E34" s="584"/>
      <c r="F34" s="584"/>
      <c r="G34" s="584">
        <v>3</v>
      </c>
      <c r="H34" s="584">
        <v>7</v>
      </c>
      <c r="I34" s="584">
        <v>5</v>
      </c>
      <c r="J34" s="584">
        <v>9</v>
      </c>
      <c r="K34" s="584">
        <v>15</v>
      </c>
      <c r="L34" s="584">
        <v>21</v>
      </c>
      <c r="M34" s="584">
        <v>4</v>
      </c>
      <c r="N34" s="584">
        <v>4</v>
      </c>
      <c r="O34" s="584">
        <v>3.1</v>
      </c>
      <c r="P34" s="584">
        <v>9.1</v>
      </c>
      <c r="Q34" s="584">
        <v>4.7</v>
      </c>
      <c r="R34" s="584">
        <v>2</v>
      </c>
      <c r="S34" s="584">
        <v>2.2999999999999998</v>
      </c>
      <c r="T34" s="297">
        <v>1.2</v>
      </c>
      <c r="U34" s="297">
        <v>1.3</v>
      </c>
      <c r="V34" s="297">
        <v>1</v>
      </c>
      <c r="W34" s="297">
        <v>0.8</v>
      </c>
      <c r="X34" s="297">
        <v>0.4</v>
      </c>
      <c r="Y34" s="297"/>
      <c r="Z34" s="297"/>
    </row>
    <row r="35" spans="1:26">
      <c r="A35" s="751"/>
      <c r="B35" s="274" t="s">
        <v>512</v>
      </c>
      <c r="C35" s="584">
        <v>154</v>
      </c>
      <c r="D35" s="584">
        <v>182</v>
      </c>
      <c r="E35" s="584">
        <v>289</v>
      </c>
      <c r="F35" s="584">
        <v>310</v>
      </c>
      <c r="G35" s="584">
        <v>310</v>
      </c>
      <c r="H35" s="584">
        <v>325</v>
      </c>
      <c r="I35" s="584">
        <v>432</v>
      </c>
      <c r="J35" s="584">
        <v>494</v>
      </c>
      <c r="K35" s="584">
        <v>500</v>
      </c>
      <c r="L35" s="584">
        <v>483</v>
      </c>
      <c r="M35" s="584">
        <v>518</v>
      </c>
      <c r="N35" s="584">
        <v>536</v>
      </c>
      <c r="O35" s="584">
        <v>568.79999999999995</v>
      </c>
      <c r="P35" s="584">
        <v>566.19999999999993</v>
      </c>
      <c r="Q35" s="584">
        <v>584</v>
      </c>
      <c r="R35" s="584">
        <v>582.30000000000007</v>
      </c>
      <c r="S35" s="584">
        <v>613.79999999999995</v>
      </c>
      <c r="T35" s="297">
        <v>706.9</v>
      </c>
      <c r="U35" s="297">
        <v>735.5</v>
      </c>
      <c r="V35" s="297">
        <v>630</v>
      </c>
      <c r="W35" s="297">
        <v>159.5</v>
      </c>
      <c r="X35" s="297">
        <v>295.5</v>
      </c>
      <c r="Y35" s="297"/>
      <c r="Z35" s="297"/>
    </row>
    <row r="36" spans="1:26">
      <c r="A36" s="751" t="s">
        <v>8</v>
      </c>
      <c r="B36" s="274" t="s">
        <v>507</v>
      </c>
      <c r="C36" s="586">
        <v>656</v>
      </c>
      <c r="D36" s="586">
        <v>660</v>
      </c>
      <c r="E36" s="586">
        <v>682</v>
      </c>
      <c r="F36" s="586">
        <v>702</v>
      </c>
      <c r="G36" s="586">
        <v>719</v>
      </c>
      <c r="H36" s="586">
        <v>761</v>
      </c>
      <c r="I36" s="586">
        <v>788</v>
      </c>
      <c r="J36" s="586">
        <v>907</v>
      </c>
      <c r="K36" s="586">
        <v>930</v>
      </c>
      <c r="L36" s="586">
        <v>871</v>
      </c>
      <c r="M36" s="586">
        <v>935</v>
      </c>
      <c r="N36" s="586">
        <v>965</v>
      </c>
      <c r="O36" s="586">
        <v>965.4</v>
      </c>
      <c r="P36" s="586">
        <v>993</v>
      </c>
      <c r="Q36" s="586">
        <v>1038</v>
      </c>
      <c r="R36" s="586">
        <v>1151.3</v>
      </c>
      <c r="S36" s="586">
        <v>1275.2</v>
      </c>
      <c r="T36" s="663">
        <v>1341.8999999999999</v>
      </c>
      <c r="U36" s="663">
        <v>1399.4</v>
      </c>
      <c r="V36" s="663">
        <v>1383.5</v>
      </c>
      <c r="W36" s="664">
        <v>309</v>
      </c>
      <c r="X36" s="664">
        <v>179.8</v>
      </c>
      <c r="Y36" s="297">
        <v>997.3</v>
      </c>
      <c r="Z36" s="665">
        <v>1295.4000000000001</v>
      </c>
    </row>
    <row r="37" spans="1:26">
      <c r="A37" s="751"/>
      <c r="B37" s="274" t="s">
        <v>510</v>
      </c>
      <c r="C37" s="586">
        <v>646</v>
      </c>
      <c r="D37" s="586">
        <v>650</v>
      </c>
      <c r="E37" s="586">
        <v>668</v>
      </c>
      <c r="F37" s="586">
        <v>690</v>
      </c>
      <c r="G37" s="586">
        <v>708</v>
      </c>
      <c r="H37" s="586">
        <v>748</v>
      </c>
      <c r="I37" s="586">
        <v>775</v>
      </c>
      <c r="J37" s="586">
        <v>895</v>
      </c>
      <c r="K37" s="586">
        <v>914</v>
      </c>
      <c r="L37" s="586">
        <v>848</v>
      </c>
      <c r="M37" s="586">
        <v>911</v>
      </c>
      <c r="N37" s="586">
        <v>940</v>
      </c>
      <c r="O37" s="586">
        <v>948.5</v>
      </c>
      <c r="P37" s="586">
        <v>980</v>
      </c>
      <c r="Q37" s="586">
        <v>1035</v>
      </c>
      <c r="R37" s="586">
        <v>1131.8</v>
      </c>
      <c r="S37" s="586">
        <v>1246.9000000000001</v>
      </c>
      <c r="T37" s="663">
        <v>1312.3</v>
      </c>
      <c r="U37" s="663">
        <v>1359.7</v>
      </c>
      <c r="V37" s="663">
        <v>1338.2</v>
      </c>
      <c r="W37" s="664">
        <v>279.3</v>
      </c>
      <c r="X37" s="664">
        <v>178.7</v>
      </c>
      <c r="Y37" s="297">
        <v>990.1</v>
      </c>
      <c r="Z37" s="665">
        <v>1275.3</v>
      </c>
    </row>
    <row r="38" spans="1:26">
      <c r="A38" s="751"/>
      <c r="B38" s="274" t="s">
        <v>511</v>
      </c>
      <c r="C38" s="586">
        <v>10</v>
      </c>
      <c r="D38" s="586">
        <v>10</v>
      </c>
      <c r="E38" s="586">
        <v>14</v>
      </c>
      <c r="F38" s="586">
        <v>12</v>
      </c>
      <c r="G38" s="586">
        <v>11</v>
      </c>
      <c r="H38" s="586">
        <v>13</v>
      </c>
      <c r="I38" s="586">
        <v>13</v>
      </c>
      <c r="J38" s="586">
        <v>12</v>
      </c>
      <c r="K38" s="586">
        <v>16</v>
      </c>
      <c r="L38" s="586">
        <v>23</v>
      </c>
      <c r="M38" s="586">
        <v>24</v>
      </c>
      <c r="N38" s="586">
        <v>25</v>
      </c>
      <c r="O38" s="586">
        <v>16.899999999999999</v>
      </c>
      <c r="P38" s="586">
        <v>13</v>
      </c>
      <c r="Q38" s="586">
        <v>3</v>
      </c>
      <c r="R38" s="586">
        <v>19.399999999999999</v>
      </c>
      <c r="S38" s="586">
        <v>28.4</v>
      </c>
      <c r="T38" s="663">
        <v>29.6</v>
      </c>
      <c r="U38" s="663">
        <v>39.700000000000003</v>
      </c>
      <c r="V38" s="663">
        <v>45.3</v>
      </c>
      <c r="W38" s="664">
        <v>29.7</v>
      </c>
      <c r="X38" s="664">
        <v>1</v>
      </c>
      <c r="Y38" s="297">
        <v>7.2</v>
      </c>
      <c r="Z38" s="665">
        <v>20.100000000000001</v>
      </c>
    </row>
    <row r="39" spans="1:26">
      <c r="A39" s="751"/>
      <c r="B39" s="274" t="s">
        <v>512</v>
      </c>
      <c r="C39" s="586"/>
      <c r="D39" s="586"/>
      <c r="E39" s="586"/>
      <c r="F39" s="586"/>
      <c r="G39" s="586"/>
      <c r="H39" s="586"/>
      <c r="I39" s="586"/>
      <c r="J39" s="586"/>
      <c r="K39" s="586"/>
      <c r="L39" s="586"/>
      <c r="M39" s="586"/>
      <c r="N39" s="586"/>
      <c r="O39" s="586"/>
      <c r="P39" s="586"/>
      <c r="Q39" s="586"/>
      <c r="R39" s="586"/>
      <c r="S39" s="586"/>
      <c r="T39" s="663"/>
      <c r="U39" s="663"/>
      <c r="V39" s="663"/>
      <c r="W39" s="663"/>
      <c r="X39" s="663"/>
      <c r="Y39" s="663"/>
      <c r="Z39" s="666" t="s">
        <v>95</v>
      </c>
    </row>
    <row r="40" spans="1:26">
      <c r="A40" s="751" t="s">
        <v>6</v>
      </c>
      <c r="B40" s="274" t="s">
        <v>507</v>
      </c>
      <c r="C40" s="584"/>
      <c r="D40" s="584">
        <v>404</v>
      </c>
      <c r="E40" s="584">
        <v>943</v>
      </c>
      <c r="F40" s="584">
        <v>726</v>
      </c>
      <c r="G40" s="584">
        <v>711</v>
      </c>
      <c r="H40" s="584">
        <v>954</v>
      </c>
      <c r="I40" s="584">
        <v>664</v>
      </c>
      <c r="J40" s="584">
        <v>771</v>
      </c>
      <c r="K40" s="584">
        <v>1439</v>
      </c>
      <c r="L40" s="584">
        <v>1711</v>
      </c>
      <c r="M40" s="584">
        <v>1836</v>
      </c>
      <c r="N40" s="584">
        <v>2013</v>
      </c>
      <c r="O40" s="584">
        <v>2206</v>
      </c>
      <c r="P40" s="584">
        <v>1970</v>
      </c>
      <c r="Q40" s="584">
        <v>1750.6</v>
      </c>
      <c r="R40" s="584">
        <v>1634</v>
      </c>
      <c r="S40" s="584">
        <v>1715.3</v>
      </c>
      <c r="T40" s="297">
        <v>1513.7</v>
      </c>
      <c r="U40" s="297">
        <v>2869.8</v>
      </c>
      <c r="V40" s="297">
        <v>2033</v>
      </c>
      <c r="W40" s="297">
        <v>960</v>
      </c>
      <c r="X40" s="297">
        <v>548.9</v>
      </c>
      <c r="Y40" s="297"/>
      <c r="Z40" s="297"/>
    </row>
    <row r="41" spans="1:26">
      <c r="A41" s="751"/>
      <c r="B41" s="274" t="s">
        <v>510</v>
      </c>
      <c r="C41" s="584"/>
      <c r="D41" s="584">
        <v>15</v>
      </c>
      <c r="E41" s="584">
        <v>55</v>
      </c>
      <c r="F41" s="584">
        <v>70</v>
      </c>
      <c r="G41" s="584">
        <v>116</v>
      </c>
      <c r="H41" s="584">
        <v>156</v>
      </c>
      <c r="I41" s="584">
        <v>140</v>
      </c>
      <c r="J41" s="584">
        <v>54</v>
      </c>
      <c r="K41" s="584">
        <v>109</v>
      </c>
      <c r="L41" s="584">
        <v>190</v>
      </c>
      <c r="M41" s="584">
        <v>508</v>
      </c>
      <c r="N41" s="584">
        <v>604</v>
      </c>
      <c r="O41" s="584">
        <v>730</v>
      </c>
      <c r="P41" s="584">
        <v>675</v>
      </c>
      <c r="Q41" s="584">
        <v>738.5</v>
      </c>
      <c r="R41" s="584">
        <v>616</v>
      </c>
      <c r="S41" s="584">
        <v>605.20000000000005</v>
      </c>
      <c r="T41" s="297">
        <v>534.1</v>
      </c>
      <c r="U41" s="297">
        <v>1012.6</v>
      </c>
      <c r="V41" s="297">
        <v>843</v>
      </c>
      <c r="W41" s="297">
        <v>434</v>
      </c>
      <c r="X41" s="297">
        <v>219.9</v>
      </c>
      <c r="Y41" s="297"/>
      <c r="Z41" s="297"/>
    </row>
    <row r="42" spans="1:26">
      <c r="A42" s="751"/>
      <c r="B42" s="274" t="s">
        <v>511</v>
      </c>
      <c r="C42" s="584"/>
      <c r="D42" s="584"/>
      <c r="E42" s="584"/>
      <c r="F42" s="584"/>
      <c r="G42" s="584"/>
      <c r="H42" s="584"/>
      <c r="I42" s="584"/>
      <c r="J42" s="584"/>
      <c r="K42" s="584"/>
      <c r="L42" s="584"/>
      <c r="M42" s="584"/>
      <c r="N42" s="584"/>
      <c r="O42" s="584"/>
      <c r="P42" s="584"/>
      <c r="Q42" s="584"/>
      <c r="R42" s="584"/>
      <c r="S42" s="584"/>
      <c r="T42" s="297"/>
      <c r="U42" s="297"/>
      <c r="V42" s="297">
        <v>3</v>
      </c>
      <c r="W42" s="297">
        <v>1</v>
      </c>
      <c r="X42" s="297">
        <v>0.1</v>
      </c>
      <c r="Y42" s="297"/>
      <c r="Z42" s="297"/>
    </row>
    <row r="43" spans="1:26">
      <c r="A43" s="751"/>
      <c r="B43" s="274" t="s">
        <v>512</v>
      </c>
      <c r="C43" s="584"/>
      <c r="D43" s="584">
        <v>389</v>
      </c>
      <c r="E43" s="584">
        <v>888</v>
      </c>
      <c r="F43" s="584">
        <v>656</v>
      </c>
      <c r="G43" s="584">
        <v>595</v>
      </c>
      <c r="H43" s="584">
        <v>798</v>
      </c>
      <c r="I43" s="584">
        <v>524</v>
      </c>
      <c r="J43" s="584">
        <v>717</v>
      </c>
      <c r="K43" s="584">
        <v>1330</v>
      </c>
      <c r="L43" s="584">
        <v>1521</v>
      </c>
      <c r="M43" s="584">
        <v>1328</v>
      </c>
      <c r="N43" s="584">
        <v>1409</v>
      </c>
      <c r="O43" s="584">
        <v>1476</v>
      </c>
      <c r="P43" s="584">
        <v>1295</v>
      </c>
      <c r="Q43" s="584">
        <v>1012.1</v>
      </c>
      <c r="R43" s="584">
        <v>1018</v>
      </c>
      <c r="S43" s="584">
        <v>1110.0999999999999</v>
      </c>
      <c r="T43" s="297">
        <v>979.6</v>
      </c>
      <c r="U43" s="297">
        <v>1857.2</v>
      </c>
      <c r="V43" s="297">
        <v>1187</v>
      </c>
      <c r="W43" s="297">
        <v>525</v>
      </c>
      <c r="X43" s="297">
        <v>328.9</v>
      </c>
      <c r="Y43" s="297"/>
      <c r="Z43" s="297"/>
    </row>
    <row r="44" spans="1:26">
      <c r="A44" s="751" t="s">
        <v>5</v>
      </c>
      <c r="B44" s="274" t="s">
        <v>507</v>
      </c>
      <c r="C44" s="584"/>
      <c r="D44" s="584">
        <v>670</v>
      </c>
      <c r="E44" s="584">
        <v>757</v>
      </c>
      <c r="F44" s="584">
        <v>691</v>
      </c>
      <c r="G44" s="584">
        <v>167</v>
      </c>
      <c r="H44" s="584">
        <v>777</v>
      </c>
      <c r="I44" s="584">
        <v>833</v>
      </c>
      <c r="J44" s="584">
        <v>929</v>
      </c>
      <c r="K44" s="584">
        <v>931</v>
      </c>
      <c r="L44" s="584"/>
      <c r="M44" s="584">
        <v>984</v>
      </c>
      <c r="N44" s="584">
        <v>1027.2</v>
      </c>
      <c r="O44" s="584">
        <v>1079</v>
      </c>
      <c r="P44" s="584">
        <v>1176.0999999999999</v>
      </c>
      <c r="Q44" s="584">
        <v>1320.1</v>
      </c>
      <c r="R44" s="584">
        <v>1387.7</v>
      </c>
      <c r="S44" s="584">
        <v>1469.3</v>
      </c>
      <c r="T44" s="297">
        <v>1499.4</v>
      </c>
      <c r="U44" s="297">
        <v>1557.1999999999998</v>
      </c>
      <c r="V44" s="297">
        <v>1596</v>
      </c>
      <c r="W44" s="297">
        <v>170</v>
      </c>
      <c r="X44" s="297">
        <v>232.8</v>
      </c>
      <c r="Y44" s="297">
        <v>461</v>
      </c>
      <c r="Z44" s="297"/>
    </row>
    <row r="45" spans="1:26">
      <c r="A45" s="751"/>
      <c r="B45" s="274" t="s">
        <v>510</v>
      </c>
      <c r="C45" s="584"/>
      <c r="D45" s="584">
        <v>165</v>
      </c>
      <c r="E45" s="584">
        <v>183</v>
      </c>
      <c r="F45" s="584">
        <v>167</v>
      </c>
      <c r="G45" s="584">
        <v>167</v>
      </c>
      <c r="H45" s="584">
        <v>185</v>
      </c>
      <c r="I45" s="584">
        <v>217</v>
      </c>
      <c r="J45" s="584">
        <v>246</v>
      </c>
      <c r="K45" s="584">
        <v>273</v>
      </c>
      <c r="L45" s="584"/>
      <c r="M45" s="584">
        <v>282</v>
      </c>
      <c r="N45" s="584">
        <v>281.5</v>
      </c>
      <c r="O45" s="584">
        <v>291.3</v>
      </c>
      <c r="P45" s="584">
        <v>320.7</v>
      </c>
      <c r="Q45" s="584">
        <v>341.1</v>
      </c>
      <c r="R45" s="584">
        <v>376.7</v>
      </c>
      <c r="S45" s="584">
        <v>426.5</v>
      </c>
      <c r="T45" s="297">
        <v>408</v>
      </c>
      <c r="U45" s="297">
        <v>435.8</v>
      </c>
      <c r="V45" s="297">
        <v>683.6</v>
      </c>
      <c r="W45" s="297">
        <v>80</v>
      </c>
      <c r="X45" s="297">
        <v>98.4</v>
      </c>
      <c r="Y45" s="297">
        <v>214.3</v>
      </c>
      <c r="Z45" s="297"/>
    </row>
    <row r="46" spans="1:26">
      <c r="A46" s="751"/>
      <c r="B46" s="274" t="s">
        <v>511</v>
      </c>
      <c r="C46" s="584"/>
      <c r="D46" s="584"/>
      <c r="E46" s="584"/>
      <c r="F46" s="584">
        <v>4</v>
      </c>
      <c r="G46" s="584"/>
      <c r="H46" s="584">
        <v>3</v>
      </c>
      <c r="I46" s="584">
        <v>3</v>
      </c>
      <c r="J46" s="584">
        <v>6</v>
      </c>
      <c r="K46" s="584">
        <v>9</v>
      </c>
      <c r="L46" s="584"/>
      <c r="M46" s="584">
        <v>15</v>
      </c>
      <c r="N46" s="584">
        <v>15.3</v>
      </c>
      <c r="O46" s="584">
        <v>10.199999999999999</v>
      </c>
      <c r="P46" s="584">
        <v>11.7</v>
      </c>
      <c r="Q46" s="584">
        <v>8.6</v>
      </c>
      <c r="R46" s="584">
        <v>10.3</v>
      </c>
      <c r="S46" s="584">
        <v>9.8000000000000007</v>
      </c>
      <c r="T46" s="297">
        <v>8.9</v>
      </c>
      <c r="U46" s="297">
        <v>9.1999999999999993</v>
      </c>
      <c r="V46" s="297">
        <v>38.6</v>
      </c>
      <c r="W46" s="297">
        <v>3</v>
      </c>
      <c r="X46" s="297">
        <v>0.5</v>
      </c>
      <c r="Y46" s="297" t="s">
        <v>25</v>
      </c>
      <c r="Z46" s="297"/>
    </row>
    <row r="47" spans="1:26">
      <c r="A47" s="751"/>
      <c r="B47" s="274" t="s">
        <v>512</v>
      </c>
      <c r="C47" s="584"/>
      <c r="D47" s="584">
        <v>505</v>
      </c>
      <c r="E47" s="584">
        <v>574</v>
      </c>
      <c r="F47" s="584">
        <v>520</v>
      </c>
      <c r="G47" s="584"/>
      <c r="H47" s="584">
        <v>589</v>
      </c>
      <c r="I47" s="584">
        <v>613</v>
      </c>
      <c r="J47" s="584">
        <v>677</v>
      </c>
      <c r="K47" s="584">
        <v>649</v>
      </c>
      <c r="L47" s="584"/>
      <c r="M47" s="584">
        <v>687</v>
      </c>
      <c r="N47" s="584">
        <v>730.4</v>
      </c>
      <c r="O47" s="584">
        <v>777.5</v>
      </c>
      <c r="P47" s="584">
        <v>843.7</v>
      </c>
      <c r="Q47" s="584">
        <v>970.4</v>
      </c>
      <c r="R47" s="584">
        <v>1000.7</v>
      </c>
      <c r="S47" s="584">
        <v>1033</v>
      </c>
      <c r="T47" s="297">
        <v>1082.5</v>
      </c>
      <c r="U47" s="297">
        <v>1112.1999999999998</v>
      </c>
      <c r="V47" s="297">
        <v>873.8</v>
      </c>
      <c r="W47" s="297">
        <v>87</v>
      </c>
      <c r="X47" s="297">
        <v>133.9</v>
      </c>
      <c r="Y47" s="297">
        <v>246.7</v>
      </c>
      <c r="Z47" s="297"/>
    </row>
    <row r="48" spans="1:26">
      <c r="A48" s="751" t="s">
        <v>4</v>
      </c>
      <c r="B48" s="274" t="s">
        <v>507</v>
      </c>
      <c r="C48" s="584">
        <v>130</v>
      </c>
      <c r="D48" s="584">
        <v>130</v>
      </c>
      <c r="E48" s="584">
        <v>132</v>
      </c>
      <c r="F48" s="584">
        <v>122</v>
      </c>
      <c r="G48" s="584">
        <v>121</v>
      </c>
      <c r="H48" s="584">
        <v>129</v>
      </c>
      <c r="I48" s="584">
        <v>141</v>
      </c>
      <c r="J48" s="584">
        <v>161</v>
      </c>
      <c r="K48" s="584">
        <v>159</v>
      </c>
      <c r="L48" s="584">
        <v>157</v>
      </c>
      <c r="M48" s="584">
        <v>175</v>
      </c>
      <c r="N48" s="584">
        <v>194</v>
      </c>
      <c r="O48" s="584">
        <v>208</v>
      </c>
      <c r="P48" s="584">
        <v>230.29999999999998</v>
      </c>
      <c r="Q48" s="584">
        <v>233</v>
      </c>
      <c r="R48" s="584">
        <v>276</v>
      </c>
      <c r="S48" s="584">
        <v>303</v>
      </c>
      <c r="T48" s="297">
        <v>350</v>
      </c>
      <c r="U48" s="297">
        <v>361.8</v>
      </c>
      <c r="V48" s="297">
        <v>384.2</v>
      </c>
      <c r="W48" s="297">
        <v>115</v>
      </c>
      <c r="X48" s="297">
        <v>182.9</v>
      </c>
      <c r="Y48" s="297">
        <f>332068/1000</f>
        <v>332.06799999999998</v>
      </c>
      <c r="Z48" s="297"/>
    </row>
    <row r="49" spans="1:26">
      <c r="A49" s="751"/>
      <c r="B49" s="274" t="s">
        <v>510</v>
      </c>
      <c r="C49" s="584">
        <v>127</v>
      </c>
      <c r="D49" s="584">
        <v>127</v>
      </c>
      <c r="E49" s="584">
        <v>129</v>
      </c>
      <c r="F49" s="584">
        <v>119</v>
      </c>
      <c r="G49" s="584">
        <v>117</v>
      </c>
      <c r="H49" s="584">
        <v>125</v>
      </c>
      <c r="I49" s="584">
        <v>137</v>
      </c>
      <c r="J49" s="584">
        <v>159</v>
      </c>
      <c r="K49" s="584">
        <v>156</v>
      </c>
      <c r="L49" s="584">
        <v>155</v>
      </c>
      <c r="M49" s="584">
        <v>174</v>
      </c>
      <c r="N49" s="584">
        <v>193</v>
      </c>
      <c r="O49" s="584">
        <v>207</v>
      </c>
      <c r="P49" s="584">
        <v>229.6</v>
      </c>
      <c r="Q49" s="584">
        <v>232</v>
      </c>
      <c r="R49" s="584">
        <v>275</v>
      </c>
      <c r="S49" s="584">
        <v>302</v>
      </c>
      <c r="T49" s="297">
        <v>348</v>
      </c>
      <c r="U49" s="297">
        <v>355.8</v>
      </c>
      <c r="V49" s="297">
        <v>371.9</v>
      </c>
      <c r="W49" s="297">
        <v>108</v>
      </c>
      <c r="X49" s="297">
        <v>182.3</v>
      </c>
      <c r="Y49" s="297">
        <f>330546/1000</f>
        <v>330.54599999999999</v>
      </c>
      <c r="Z49" s="297"/>
    </row>
    <row r="50" spans="1:26">
      <c r="A50" s="751"/>
      <c r="B50" s="274" t="s">
        <v>511</v>
      </c>
      <c r="C50" s="584">
        <v>3</v>
      </c>
      <c r="D50" s="584">
        <v>3</v>
      </c>
      <c r="E50" s="584">
        <v>3</v>
      </c>
      <c r="F50" s="584">
        <v>3</v>
      </c>
      <c r="G50" s="584">
        <v>4</v>
      </c>
      <c r="H50" s="584">
        <v>4</v>
      </c>
      <c r="I50" s="584">
        <v>4</v>
      </c>
      <c r="J50" s="584">
        <v>2</v>
      </c>
      <c r="K50" s="584">
        <v>3</v>
      </c>
      <c r="L50" s="584">
        <v>2</v>
      </c>
      <c r="M50" s="584">
        <v>1</v>
      </c>
      <c r="N50" s="584">
        <v>1</v>
      </c>
      <c r="O50" s="584">
        <v>1</v>
      </c>
      <c r="P50" s="584">
        <v>0.7</v>
      </c>
      <c r="Q50" s="584">
        <v>1</v>
      </c>
      <c r="R50" s="584">
        <v>1</v>
      </c>
      <c r="S50" s="584">
        <v>1</v>
      </c>
      <c r="T50" s="297">
        <v>2</v>
      </c>
      <c r="U50" s="297">
        <v>6</v>
      </c>
      <c r="V50" s="297">
        <v>12.3</v>
      </c>
      <c r="W50" s="297">
        <v>7</v>
      </c>
      <c r="X50" s="297">
        <v>0.6</v>
      </c>
      <c r="Y50" s="297">
        <f>1522/1000</f>
        <v>1.522</v>
      </c>
      <c r="Z50" s="297"/>
    </row>
    <row r="51" spans="1:26">
      <c r="A51" s="751"/>
      <c r="B51" s="274" t="s">
        <v>512</v>
      </c>
      <c r="C51" s="584"/>
      <c r="D51" s="584"/>
      <c r="E51" s="584"/>
      <c r="F51" s="584"/>
      <c r="G51" s="584"/>
      <c r="H51" s="584"/>
      <c r="I51" s="584"/>
      <c r="J51" s="584"/>
      <c r="K51" s="584"/>
      <c r="L51" s="584"/>
      <c r="M51" s="584"/>
      <c r="N51" s="584"/>
      <c r="O51" s="584"/>
      <c r="P51" s="584"/>
      <c r="Q51" s="584"/>
      <c r="R51" s="584"/>
      <c r="S51" s="584"/>
      <c r="T51" s="297"/>
      <c r="U51" s="297"/>
      <c r="V51" s="297"/>
      <c r="W51" s="297"/>
      <c r="X51" s="297"/>
      <c r="Y51" s="297"/>
      <c r="Z51" s="297"/>
    </row>
    <row r="52" spans="1:26">
      <c r="A52" s="751" t="s">
        <v>3</v>
      </c>
      <c r="B52" s="274" t="s">
        <v>507</v>
      </c>
      <c r="C52" s="584">
        <v>6000</v>
      </c>
      <c r="D52" s="584">
        <v>5908</v>
      </c>
      <c r="E52" s="584">
        <v>6549</v>
      </c>
      <c r="F52" s="584">
        <v>6640</v>
      </c>
      <c r="G52" s="584">
        <v>6815</v>
      </c>
      <c r="H52" s="584">
        <v>7518</v>
      </c>
      <c r="I52" s="584">
        <v>8509</v>
      </c>
      <c r="J52" s="584">
        <v>9208</v>
      </c>
      <c r="K52" s="584">
        <v>9729</v>
      </c>
      <c r="L52" s="584">
        <v>7012</v>
      </c>
      <c r="M52" s="584">
        <v>8074</v>
      </c>
      <c r="N52" s="584">
        <v>8339</v>
      </c>
      <c r="O52" s="584">
        <v>9188</v>
      </c>
      <c r="P52" s="584">
        <v>9537</v>
      </c>
      <c r="Q52" s="584">
        <v>9549</v>
      </c>
      <c r="R52" s="584">
        <v>8903.7999999999993</v>
      </c>
      <c r="S52" s="584">
        <v>10044.200000000001</v>
      </c>
      <c r="T52" s="297">
        <v>10285.1</v>
      </c>
      <c r="U52" s="297">
        <v>10472.1</v>
      </c>
      <c r="V52" s="297">
        <v>10228.700000000001</v>
      </c>
      <c r="W52" s="297">
        <v>2802</v>
      </c>
      <c r="X52" s="297">
        <v>2256</v>
      </c>
      <c r="Y52" s="297">
        <v>5698</v>
      </c>
      <c r="Z52" s="297"/>
    </row>
    <row r="53" spans="1:26">
      <c r="A53" s="751"/>
      <c r="B53" s="274" t="s">
        <v>510</v>
      </c>
      <c r="C53" s="584">
        <v>1597</v>
      </c>
      <c r="D53" s="584">
        <v>1596</v>
      </c>
      <c r="E53" s="584">
        <v>1885</v>
      </c>
      <c r="F53" s="584">
        <v>1980</v>
      </c>
      <c r="G53" s="584">
        <v>2025</v>
      </c>
      <c r="H53" s="584">
        <v>2127</v>
      </c>
      <c r="I53" s="584">
        <v>2318</v>
      </c>
      <c r="J53" s="584">
        <v>2501</v>
      </c>
      <c r="K53" s="584">
        <v>2581</v>
      </c>
      <c r="L53" s="584">
        <v>2152</v>
      </c>
      <c r="M53" s="584">
        <v>2739</v>
      </c>
      <c r="N53" s="584">
        <v>2503</v>
      </c>
      <c r="O53" s="584">
        <v>2937</v>
      </c>
      <c r="P53" s="584">
        <v>3164</v>
      </c>
      <c r="Q53" s="584">
        <v>2573</v>
      </c>
      <c r="R53" s="584">
        <v>2535.5</v>
      </c>
      <c r="S53" s="584">
        <v>2893.3</v>
      </c>
      <c r="T53" s="297">
        <v>3060.3</v>
      </c>
      <c r="U53" s="297">
        <v>3088.5</v>
      </c>
      <c r="V53" s="297">
        <v>3006.3</v>
      </c>
      <c r="W53" s="297">
        <v>774</v>
      </c>
      <c r="X53" s="297">
        <v>606</v>
      </c>
      <c r="Y53" s="297">
        <v>1838</v>
      </c>
      <c r="Z53" s="297"/>
    </row>
    <row r="54" spans="1:26">
      <c r="A54" s="751"/>
      <c r="B54" s="274" t="s">
        <v>511</v>
      </c>
      <c r="C54" s="584">
        <v>26</v>
      </c>
      <c r="D54" s="584">
        <v>17</v>
      </c>
      <c r="E54" s="584">
        <v>18</v>
      </c>
      <c r="F54" s="584">
        <v>5</v>
      </c>
      <c r="G54" s="584">
        <v>3</v>
      </c>
      <c r="H54" s="584">
        <v>3</v>
      </c>
      <c r="I54" s="584">
        <v>7</v>
      </c>
      <c r="J54" s="584">
        <v>5</v>
      </c>
      <c r="K54" s="584">
        <v>2</v>
      </c>
      <c r="L54" s="584">
        <v>1</v>
      </c>
      <c r="M54" s="584">
        <v>5</v>
      </c>
      <c r="N54" s="584">
        <v>9</v>
      </c>
      <c r="O54" s="584">
        <v>12</v>
      </c>
      <c r="P54" s="584">
        <v>7</v>
      </c>
      <c r="Q54" s="584">
        <v>4</v>
      </c>
      <c r="R54" s="584">
        <v>6.8</v>
      </c>
      <c r="S54" s="584">
        <v>11.3</v>
      </c>
      <c r="T54" s="297">
        <v>9.1</v>
      </c>
      <c r="U54" s="297">
        <v>15.6</v>
      </c>
      <c r="V54" s="297">
        <v>16.100000000000001</v>
      </c>
      <c r="W54" s="297">
        <v>10</v>
      </c>
      <c r="X54" s="297">
        <v>0</v>
      </c>
      <c r="Y54" s="297">
        <v>6</v>
      </c>
      <c r="Z54" s="297"/>
    </row>
    <row r="55" spans="1:26">
      <c r="A55" s="751"/>
      <c r="B55" s="274" t="s">
        <v>512</v>
      </c>
      <c r="C55" s="584">
        <v>4377</v>
      </c>
      <c r="D55" s="584">
        <v>4295</v>
      </c>
      <c r="E55" s="584">
        <v>4646</v>
      </c>
      <c r="F55" s="584">
        <v>4655</v>
      </c>
      <c r="G55" s="584">
        <v>4787</v>
      </c>
      <c r="H55" s="584">
        <v>5388</v>
      </c>
      <c r="I55" s="584">
        <v>6184</v>
      </c>
      <c r="J55" s="584">
        <v>6702</v>
      </c>
      <c r="K55" s="584">
        <v>7146</v>
      </c>
      <c r="L55" s="584">
        <v>4854</v>
      </c>
      <c r="M55" s="584">
        <v>5328</v>
      </c>
      <c r="N55" s="584">
        <v>5827</v>
      </c>
      <c r="O55" s="584">
        <v>6240</v>
      </c>
      <c r="P55" s="584">
        <v>6365</v>
      </c>
      <c r="Q55" s="584">
        <v>6971</v>
      </c>
      <c r="R55" s="584">
        <v>6361</v>
      </c>
      <c r="S55" s="584">
        <v>7139.6</v>
      </c>
      <c r="T55" s="297">
        <v>7215.7</v>
      </c>
      <c r="U55" s="297">
        <v>7368</v>
      </c>
      <c r="V55" s="297">
        <v>7206.3</v>
      </c>
      <c r="W55" s="297">
        <v>2018</v>
      </c>
      <c r="X55" s="297">
        <v>1650</v>
      </c>
      <c r="Y55" s="297">
        <v>3855</v>
      </c>
      <c r="Z55" s="297"/>
    </row>
    <row r="56" spans="1:26">
      <c r="A56" s="751" t="s">
        <v>32</v>
      </c>
      <c r="B56" s="274" t="s">
        <v>507</v>
      </c>
      <c r="C56" s="584">
        <v>502</v>
      </c>
      <c r="D56" s="584">
        <v>525</v>
      </c>
      <c r="E56" s="584">
        <v>575</v>
      </c>
      <c r="F56" s="584">
        <v>576</v>
      </c>
      <c r="G56" s="584">
        <v>583</v>
      </c>
      <c r="H56" s="584">
        <v>613</v>
      </c>
      <c r="I56" s="584">
        <v>644</v>
      </c>
      <c r="J56" s="584">
        <v>720</v>
      </c>
      <c r="K56" s="584">
        <v>770</v>
      </c>
      <c r="L56" s="584">
        <v>714</v>
      </c>
      <c r="M56" s="584">
        <v>783</v>
      </c>
      <c r="N56" s="584">
        <v>868</v>
      </c>
      <c r="O56" s="584">
        <v>1076</v>
      </c>
      <c r="P56" s="584">
        <v>1095.9000000000001</v>
      </c>
      <c r="Q56" s="584">
        <v>1140</v>
      </c>
      <c r="R56" s="584">
        <v>1137</v>
      </c>
      <c r="S56" s="584">
        <v>1284.3000000000002</v>
      </c>
      <c r="T56" s="297">
        <v>1327</v>
      </c>
      <c r="U56" s="297">
        <v>1505.7</v>
      </c>
      <c r="V56" s="297">
        <v>1527</v>
      </c>
      <c r="W56" s="297">
        <v>621</v>
      </c>
      <c r="X56" s="297">
        <v>1026.9000000000001</v>
      </c>
      <c r="Y56" s="297"/>
      <c r="Z56" s="297"/>
    </row>
    <row r="57" spans="1:26">
      <c r="A57" s="751"/>
      <c r="B57" s="274" t="s">
        <v>510</v>
      </c>
      <c r="C57" s="584">
        <v>312</v>
      </c>
      <c r="D57" s="584">
        <v>315</v>
      </c>
      <c r="E57" s="584">
        <v>316</v>
      </c>
      <c r="F57" s="584">
        <v>320</v>
      </c>
      <c r="G57" s="584">
        <v>257</v>
      </c>
      <c r="H57" s="584">
        <v>331</v>
      </c>
      <c r="I57" s="584">
        <v>359</v>
      </c>
      <c r="J57" s="584">
        <v>389</v>
      </c>
      <c r="K57" s="584">
        <v>439</v>
      </c>
      <c r="L57" s="584">
        <v>380</v>
      </c>
      <c r="M57" s="584">
        <v>405</v>
      </c>
      <c r="N57" s="584">
        <v>476</v>
      </c>
      <c r="O57" s="584">
        <v>604</v>
      </c>
      <c r="P57" s="584">
        <v>562.5</v>
      </c>
      <c r="Q57" s="584">
        <v>636</v>
      </c>
      <c r="R57" s="584">
        <v>651.79999999999995</v>
      </c>
      <c r="S57" s="584">
        <v>768.1</v>
      </c>
      <c r="T57" s="297">
        <v>769</v>
      </c>
      <c r="U57" s="297">
        <v>929</v>
      </c>
      <c r="V57" s="297">
        <v>936</v>
      </c>
      <c r="W57" s="297">
        <v>366</v>
      </c>
      <c r="X57" s="297">
        <v>609.9</v>
      </c>
      <c r="Y57" s="297"/>
      <c r="Z57" s="297"/>
    </row>
    <row r="58" spans="1:26">
      <c r="A58" s="751"/>
      <c r="B58" s="274" t="s">
        <v>511</v>
      </c>
      <c r="C58" s="584">
        <v>15</v>
      </c>
      <c r="D58" s="584">
        <v>21</v>
      </c>
      <c r="E58" s="584">
        <v>20</v>
      </c>
      <c r="F58" s="584">
        <v>25</v>
      </c>
      <c r="G58" s="584">
        <v>24</v>
      </c>
      <c r="H58" s="584">
        <v>10</v>
      </c>
      <c r="I58" s="584">
        <v>14</v>
      </c>
      <c r="J58" s="584">
        <v>16</v>
      </c>
      <c r="K58" s="584">
        <v>9</v>
      </c>
      <c r="L58" s="584">
        <v>10</v>
      </c>
      <c r="M58" s="584">
        <v>23</v>
      </c>
      <c r="N58" s="584">
        <v>3</v>
      </c>
      <c r="O58" s="584">
        <v>3</v>
      </c>
      <c r="P58" s="584">
        <v>59.2</v>
      </c>
      <c r="Q58" s="584">
        <v>60</v>
      </c>
      <c r="R58" s="584">
        <v>62.5</v>
      </c>
      <c r="S58" s="584">
        <v>77.099999999999994</v>
      </c>
      <c r="T58" s="297">
        <v>76</v>
      </c>
      <c r="U58" s="297">
        <v>11.4</v>
      </c>
      <c r="V58" s="297">
        <v>10</v>
      </c>
      <c r="W58" s="297">
        <v>11</v>
      </c>
      <c r="X58" s="297">
        <v>12.9</v>
      </c>
      <c r="Y58" s="297"/>
      <c r="Z58" s="297"/>
    </row>
    <row r="59" spans="1:26">
      <c r="A59" s="751"/>
      <c r="B59" s="274" t="s">
        <v>512</v>
      </c>
      <c r="C59" s="584">
        <v>175</v>
      </c>
      <c r="D59" s="584">
        <v>189</v>
      </c>
      <c r="E59" s="584">
        <v>239</v>
      </c>
      <c r="F59" s="584">
        <v>231</v>
      </c>
      <c r="G59" s="584">
        <v>302</v>
      </c>
      <c r="H59" s="584">
        <v>272</v>
      </c>
      <c r="I59" s="584">
        <v>271</v>
      </c>
      <c r="J59" s="584">
        <v>315</v>
      </c>
      <c r="K59" s="584">
        <v>322</v>
      </c>
      <c r="L59" s="584">
        <v>324</v>
      </c>
      <c r="M59" s="584">
        <v>355</v>
      </c>
      <c r="N59" s="584">
        <v>389</v>
      </c>
      <c r="O59" s="584">
        <v>469</v>
      </c>
      <c r="P59" s="584">
        <v>474.2</v>
      </c>
      <c r="Q59" s="584">
        <v>444</v>
      </c>
      <c r="R59" s="584">
        <v>422.7</v>
      </c>
      <c r="S59" s="584">
        <v>439.1</v>
      </c>
      <c r="T59" s="297">
        <v>482</v>
      </c>
      <c r="U59" s="297">
        <v>565.30000000000007</v>
      </c>
      <c r="V59" s="297">
        <v>581</v>
      </c>
      <c r="W59" s="297">
        <v>244</v>
      </c>
      <c r="X59" s="297">
        <v>404.1</v>
      </c>
      <c r="Y59" s="297"/>
      <c r="Z59" s="297"/>
    </row>
    <row r="60" spans="1:26">
      <c r="A60" s="751" t="s">
        <v>1</v>
      </c>
      <c r="B60" s="274" t="s">
        <v>507</v>
      </c>
      <c r="C60" s="584">
        <v>458</v>
      </c>
      <c r="D60" s="584">
        <v>492</v>
      </c>
      <c r="E60" s="584">
        <v>565</v>
      </c>
      <c r="F60" s="584">
        <v>413</v>
      </c>
      <c r="G60" s="584">
        <v>515</v>
      </c>
      <c r="H60" s="584">
        <v>668</v>
      </c>
      <c r="I60" s="584">
        <v>757</v>
      </c>
      <c r="J60" s="584">
        <v>897</v>
      </c>
      <c r="K60" s="584">
        <v>812</v>
      </c>
      <c r="L60" s="584">
        <v>710</v>
      </c>
      <c r="M60" s="584">
        <v>815</v>
      </c>
      <c r="N60" s="584">
        <v>920</v>
      </c>
      <c r="O60" s="584">
        <v>859</v>
      </c>
      <c r="P60" s="584">
        <v>915</v>
      </c>
      <c r="Q60" s="584">
        <v>947</v>
      </c>
      <c r="R60" s="584">
        <v>931.9</v>
      </c>
      <c r="S60" s="584">
        <v>956.30000000000007</v>
      </c>
      <c r="T60" s="297">
        <v>1009.0999999999999</v>
      </c>
      <c r="U60" s="297">
        <v>1072.0999999999999</v>
      </c>
      <c r="V60" s="297">
        <v>1266.4000000000001</v>
      </c>
      <c r="W60" s="297">
        <v>501</v>
      </c>
      <c r="X60" s="297">
        <v>554</v>
      </c>
      <c r="Y60" s="297" t="s">
        <v>2816</v>
      </c>
      <c r="Z60" s="297"/>
    </row>
    <row r="61" spans="1:26">
      <c r="A61" s="751"/>
      <c r="B61" s="274" t="s">
        <v>510</v>
      </c>
      <c r="C61" s="584">
        <v>57</v>
      </c>
      <c r="D61" s="584">
        <v>62</v>
      </c>
      <c r="E61" s="584">
        <v>71</v>
      </c>
      <c r="F61" s="584">
        <v>104</v>
      </c>
      <c r="G61" s="584">
        <v>137</v>
      </c>
      <c r="H61" s="584">
        <v>164</v>
      </c>
      <c r="I61" s="584">
        <v>227</v>
      </c>
      <c r="J61" s="584">
        <v>281</v>
      </c>
      <c r="K61" s="584">
        <v>236</v>
      </c>
      <c r="L61" s="584">
        <v>191</v>
      </c>
      <c r="M61" s="584">
        <v>249</v>
      </c>
      <c r="N61" s="584">
        <v>297</v>
      </c>
      <c r="O61" s="584">
        <v>252</v>
      </c>
      <c r="P61" s="584">
        <v>241</v>
      </c>
      <c r="Q61" s="584">
        <v>262.39999999999998</v>
      </c>
      <c r="R61" s="584">
        <v>272.8</v>
      </c>
      <c r="S61" s="584">
        <v>285.5</v>
      </c>
      <c r="T61" s="297">
        <v>294</v>
      </c>
      <c r="U61" s="297">
        <v>319</v>
      </c>
      <c r="V61" s="297">
        <v>326.5</v>
      </c>
      <c r="W61" s="297">
        <v>89</v>
      </c>
      <c r="X61" s="297">
        <v>106</v>
      </c>
      <c r="Y61" s="297">
        <v>223</v>
      </c>
      <c r="Z61" s="297"/>
    </row>
    <row r="62" spans="1:26">
      <c r="A62" s="751"/>
      <c r="B62" s="274" t="s">
        <v>511</v>
      </c>
      <c r="C62" s="584"/>
      <c r="D62" s="584"/>
      <c r="E62" s="584"/>
      <c r="F62" s="584"/>
      <c r="G62" s="584"/>
      <c r="H62" s="584"/>
      <c r="I62" s="584"/>
      <c r="J62" s="584"/>
      <c r="K62" s="584"/>
      <c r="L62" s="584"/>
      <c r="M62" s="584"/>
      <c r="N62" s="584"/>
      <c r="O62" s="584">
        <v>8</v>
      </c>
      <c r="P62" s="584">
        <v>8</v>
      </c>
      <c r="Q62" s="584">
        <v>4.3</v>
      </c>
      <c r="R62" s="584">
        <v>3.2</v>
      </c>
      <c r="S62" s="584">
        <v>7.1</v>
      </c>
      <c r="T62" s="297">
        <v>7.3</v>
      </c>
      <c r="U62" s="297">
        <v>4.5</v>
      </c>
      <c r="V62" s="297">
        <v>6.3</v>
      </c>
      <c r="W62" s="297">
        <v>2</v>
      </c>
      <c r="X62" s="297">
        <v>7</v>
      </c>
      <c r="Y62" s="297">
        <v>5</v>
      </c>
      <c r="Z62" s="297"/>
    </row>
    <row r="63" spans="1:26">
      <c r="A63" s="751"/>
      <c r="B63" s="274" t="s">
        <v>512</v>
      </c>
      <c r="C63" s="584">
        <v>401</v>
      </c>
      <c r="D63" s="584">
        <v>430</v>
      </c>
      <c r="E63" s="584">
        <v>494</v>
      </c>
      <c r="F63" s="584">
        <v>309</v>
      </c>
      <c r="G63" s="584">
        <v>378</v>
      </c>
      <c r="H63" s="584">
        <v>504</v>
      </c>
      <c r="I63" s="584">
        <v>530</v>
      </c>
      <c r="J63" s="584">
        <v>616</v>
      </c>
      <c r="K63" s="584">
        <v>576</v>
      </c>
      <c r="L63" s="584">
        <v>519</v>
      </c>
      <c r="M63" s="584">
        <v>566</v>
      </c>
      <c r="N63" s="584">
        <v>623</v>
      </c>
      <c r="O63" s="584">
        <v>599</v>
      </c>
      <c r="P63" s="584">
        <v>666</v>
      </c>
      <c r="Q63" s="584">
        <v>680.3</v>
      </c>
      <c r="R63" s="584">
        <v>655.9</v>
      </c>
      <c r="S63" s="584">
        <v>663.7</v>
      </c>
      <c r="T63" s="297">
        <v>707.8</v>
      </c>
      <c r="U63" s="297">
        <v>748.59999999999991</v>
      </c>
      <c r="V63" s="297">
        <v>933.6</v>
      </c>
      <c r="W63" s="297">
        <v>410</v>
      </c>
      <c r="X63" s="297">
        <v>442</v>
      </c>
      <c r="Y63" s="297">
        <v>833</v>
      </c>
      <c r="Z63" s="297"/>
    </row>
    <row r="64" spans="1:26">
      <c r="A64" s="751" t="s">
        <v>0</v>
      </c>
      <c r="B64" s="274" t="s">
        <v>507</v>
      </c>
      <c r="C64" s="584">
        <v>1967</v>
      </c>
      <c r="D64" s="584">
        <v>2763</v>
      </c>
      <c r="E64" s="584">
        <v>2078</v>
      </c>
      <c r="F64" s="584">
        <v>2356</v>
      </c>
      <c r="G64" s="584">
        <v>1854</v>
      </c>
      <c r="H64" s="584">
        <v>1558</v>
      </c>
      <c r="I64" s="584">
        <v>2287</v>
      </c>
      <c r="J64" s="584">
        <v>2506</v>
      </c>
      <c r="K64" s="584">
        <v>1955</v>
      </c>
      <c r="L64" s="584">
        <v>2017</v>
      </c>
      <c r="M64" s="584">
        <v>2239</v>
      </c>
      <c r="N64" s="584">
        <v>2423</v>
      </c>
      <c r="O64" s="584">
        <v>1794</v>
      </c>
      <c r="P64" s="584">
        <v>1833</v>
      </c>
      <c r="Q64" s="584">
        <v>1880</v>
      </c>
      <c r="R64" s="584">
        <v>2056.6</v>
      </c>
      <c r="S64" s="584">
        <v>2168</v>
      </c>
      <c r="T64" s="297">
        <v>2422.9</v>
      </c>
      <c r="U64" s="297">
        <v>2580</v>
      </c>
      <c r="V64" s="297">
        <v>2294.2000000000003</v>
      </c>
      <c r="W64" s="297">
        <v>639</v>
      </c>
      <c r="X64" s="297">
        <v>380.8</v>
      </c>
      <c r="Y64" s="297">
        <v>1043.8</v>
      </c>
      <c r="Z64" s="297"/>
    </row>
    <row r="65" spans="1:26">
      <c r="A65" s="751"/>
      <c r="B65" s="274" t="s">
        <v>510</v>
      </c>
      <c r="C65" s="584">
        <v>463</v>
      </c>
      <c r="D65" s="584">
        <v>452</v>
      </c>
      <c r="E65" s="584">
        <v>340</v>
      </c>
      <c r="F65" s="584">
        <v>340</v>
      </c>
      <c r="G65" s="584">
        <v>330</v>
      </c>
      <c r="H65" s="584">
        <v>327</v>
      </c>
      <c r="I65" s="584">
        <v>275</v>
      </c>
      <c r="J65" s="584">
        <v>982</v>
      </c>
      <c r="K65" s="584">
        <v>429</v>
      </c>
      <c r="L65" s="584">
        <v>573</v>
      </c>
      <c r="M65" s="584">
        <v>326</v>
      </c>
      <c r="N65" s="584">
        <v>350</v>
      </c>
      <c r="O65" s="584">
        <v>228</v>
      </c>
      <c r="P65" s="584">
        <v>223</v>
      </c>
      <c r="Q65" s="584">
        <v>198</v>
      </c>
      <c r="R65" s="584">
        <v>280.60000000000002</v>
      </c>
      <c r="S65" s="584">
        <v>239</v>
      </c>
      <c r="T65" s="297">
        <v>310.10000000000002</v>
      </c>
      <c r="U65" s="297">
        <v>337.2</v>
      </c>
      <c r="V65" s="297">
        <v>320.8</v>
      </c>
      <c r="W65" s="297">
        <v>77</v>
      </c>
      <c r="X65" s="297">
        <v>147.4</v>
      </c>
      <c r="Y65" s="297">
        <v>367</v>
      </c>
      <c r="Z65" s="297"/>
    </row>
    <row r="66" spans="1:26">
      <c r="A66" s="751"/>
      <c r="B66" s="274" t="s">
        <v>511</v>
      </c>
      <c r="C66" s="584"/>
      <c r="D66" s="584"/>
      <c r="E66" s="584"/>
      <c r="F66" s="584"/>
      <c r="G66" s="584"/>
      <c r="H66" s="584"/>
      <c r="I66" s="584"/>
      <c r="J66" s="584"/>
      <c r="K66" s="584"/>
      <c r="L66" s="584"/>
      <c r="M66" s="584"/>
      <c r="N66" s="584"/>
      <c r="O66" s="584"/>
      <c r="P66" s="584"/>
      <c r="Q66" s="584"/>
      <c r="R66" s="584"/>
      <c r="S66" s="584"/>
      <c r="T66" s="297"/>
      <c r="U66" s="297"/>
      <c r="V66" s="297"/>
      <c r="W66" s="297"/>
      <c r="X66" s="297"/>
      <c r="Y66" s="297" t="s">
        <v>25</v>
      </c>
      <c r="Z66" s="297"/>
    </row>
    <row r="67" spans="1:26">
      <c r="A67" s="751"/>
      <c r="B67" s="274" t="s">
        <v>512</v>
      </c>
      <c r="C67" s="584">
        <v>1504</v>
      </c>
      <c r="D67" s="584">
        <v>2311</v>
      </c>
      <c r="E67" s="584">
        <v>1738</v>
      </c>
      <c r="F67" s="584">
        <v>2016</v>
      </c>
      <c r="G67" s="584">
        <v>1524</v>
      </c>
      <c r="H67" s="584">
        <v>1231</v>
      </c>
      <c r="I67" s="584">
        <v>2012</v>
      </c>
      <c r="J67" s="584">
        <v>1524</v>
      </c>
      <c r="K67" s="584">
        <v>1526</v>
      </c>
      <c r="L67" s="584">
        <v>1444</v>
      </c>
      <c r="M67" s="584">
        <v>1913</v>
      </c>
      <c r="N67" s="584">
        <v>2073</v>
      </c>
      <c r="O67" s="584">
        <v>1566</v>
      </c>
      <c r="P67" s="584">
        <v>1610</v>
      </c>
      <c r="Q67" s="584">
        <v>1682</v>
      </c>
      <c r="R67" s="584">
        <v>1776</v>
      </c>
      <c r="S67" s="584">
        <v>1929</v>
      </c>
      <c r="T67" s="297">
        <v>2112.8000000000002</v>
      </c>
      <c r="U67" s="297">
        <v>2242.8000000000002</v>
      </c>
      <c r="V67" s="297">
        <v>1973.4</v>
      </c>
      <c r="W67" s="297">
        <v>562</v>
      </c>
      <c r="X67" s="297">
        <v>233.4</v>
      </c>
      <c r="Y67" s="297">
        <v>676.8</v>
      </c>
      <c r="Z67" s="297"/>
    </row>
    <row r="68" spans="1:26">
      <c r="A68" s="751" t="s">
        <v>19</v>
      </c>
      <c r="B68" s="274" t="s">
        <v>507</v>
      </c>
      <c r="C68" s="587">
        <v>11628</v>
      </c>
      <c r="D68" s="587">
        <v>14923.4</v>
      </c>
      <c r="E68" s="587">
        <v>15796.9</v>
      </c>
      <c r="F68" s="587">
        <v>16223.4</v>
      </c>
      <c r="G68" s="587">
        <v>14215.6</v>
      </c>
      <c r="H68" s="587">
        <v>15469.6</v>
      </c>
      <c r="I68" s="587">
        <v>18749.099999999999</v>
      </c>
      <c r="J68" s="587">
        <v>20700.2</v>
      </c>
      <c r="K68" s="587">
        <v>21780.799999999999</v>
      </c>
      <c r="L68" s="587">
        <v>16228.3</v>
      </c>
      <c r="M68" s="587">
        <v>19072.3</v>
      </c>
      <c r="N68" s="587">
        <v>20153</v>
      </c>
      <c r="O68" s="587">
        <v>20821.599999999999</v>
      </c>
      <c r="P68" s="587">
        <v>21336.300000000003</v>
      </c>
      <c r="Q68" s="587">
        <v>24003.200000000001</v>
      </c>
      <c r="R68" s="587">
        <v>23532.799999999999</v>
      </c>
      <c r="S68" s="587">
        <v>25359.8</v>
      </c>
      <c r="T68" s="667">
        <v>25415.1</v>
      </c>
      <c r="U68" s="667">
        <v>27583.200000000001</v>
      </c>
      <c r="V68" s="667">
        <v>23829.800000000003</v>
      </c>
      <c r="W68" s="667"/>
      <c r="X68" s="667"/>
      <c r="Y68" s="667"/>
      <c r="Z68" s="297"/>
    </row>
    <row r="69" spans="1:26">
      <c r="A69" s="751"/>
      <c r="B69" s="274" t="s">
        <v>510</v>
      </c>
      <c r="C69" s="587">
        <v>3537</v>
      </c>
      <c r="D69" s="587">
        <v>3838.4</v>
      </c>
      <c r="E69" s="587">
        <v>4028.9</v>
      </c>
      <c r="F69" s="587">
        <v>4274.3999999999996</v>
      </c>
      <c r="G69" s="587">
        <v>4473.6000000000004</v>
      </c>
      <c r="H69" s="587">
        <v>4790.6000000000004</v>
      </c>
      <c r="I69" s="587">
        <v>5242.1000000000004</v>
      </c>
      <c r="J69" s="587">
        <v>6442.2</v>
      </c>
      <c r="K69" s="587">
        <v>6224.8</v>
      </c>
      <c r="L69" s="587">
        <v>5373.3</v>
      </c>
      <c r="M69" s="587">
        <v>6573.3</v>
      </c>
      <c r="N69" s="587">
        <v>6790.3</v>
      </c>
      <c r="O69" s="587">
        <v>7393.1</v>
      </c>
      <c r="P69" s="587">
        <v>7699.5</v>
      </c>
      <c r="Q69" s="587">
        <v>7232.4</v>
      </c>
      <c r="R69" s="587">
        <v>7569.1</v>
      </c>
      <c r="S69" s="587">
        <v>8056.4000000000005</v>
      </c>
      <c r="T69" s="667">
        <v>7860.6</v>
      </c>
      <c r="U69" s="667">
        <v>8684.9000000000015</v>
      </c>
      <c r="V69" s="667">
        <v>8507.7999999999993</v>
      </c>
      <c r="W69" s="667"/>
      <c r="X69" s="667"/>
      <c r="Y69" s="667"/>
      <c r="Z69" s="297"/>
    </row>
    <row r="70" spans="1:26">
      <c r="A70" s="751"/>
      <c r="B70" s="274" t="s">
        <v>511</v>
      </c>
      <c r="C70" s="587">
        <v>54</v>
      </c>
      <c r="D70" s="587">
        <v>80</v>
      </c>
      <c r="E70" s="587">
        <v>58</v>
      </c>
      <c r="F70" s="587">
        <v>52</v>
      </c>
      <c r="G70" s="587">
        <v>49</v>
      </c>
      <c r="H70" s="587">
        <v>45</v>
      </c>
      <c r="I70" s="587">
        <v>46</v>
      </c>
      <c r="J70" s="587">
        <v>68</v>
      </c>
      <c r="K70" s="587">
        <v>54</v>
      </c>
      <c r="L70" s="587">
        <v>57</v>
      </c>
      <c r="M70" s="587">
        <v>72</v>
      </c>
      <c r="N70" s="587">
        <v>57.3</v>
      </c>
      <c r="O70" s="587">
        <v>54.2</v>
      </c>
      <c r="P70" s="587">
        <v>111.7</v>
      </c>
      <c r="Q70" s="587">
        <v>85.6</v>
      </c>
      <c r="R70" s="587">
        <v>142.79999999999998</v>
      </c>
      <c r="S70" s="587">
        <v>176.6</v>
      </c>
      <c r="T70" s="667">
        <v>164.10000000000002</v>
      </c>
      <c r="U70" s="667">
        <v>156.70000000000002</v>
      </c>
      <c r="V70" s="667">
        <v>233.5</v>
      </c>
      <c r="W70" s="667"/>
      <c r="X70" s="667"/>
      <c r="Y70" s="667"/>
      <c r="Z70" s="297"/>
    </row>
    <row r="71" spans="1:26">
      <c r="A71" s="751"/>
      <c r="B71" s="274" t="s">
        <v>512</v>
      </c>
      <c r="C71" s="587">
        <v>8037</v>
      </c>
      <c r="D71" s="587">
        <v>11005</v>
      </c>
      <c r="E71" s="587">
        <v>11710</v>
      </c>
      <c r="F71" s="587">
        <v>11897</v>
      </c>
      <c r="G71" s="587">
        <v>9693</v>
      </c>
      <c r="H71" s="587">
        <v>10634</v>
      </c>
      <c r="I71" s="587">
        <v>13461</v>
      </c>
      <c r="J71" s="587">
        <v>14190</v>
      </c>
      <c r="K71" s="587">
        <v>15502</v>
      </c>
      <c r="L71" s="587">
        <v>10798</v>
      </c>
      <c r="M71" s="587">
        <v>12427</v>
      </c>
      <c r="N71" s="587">
        <v>13305.4</v>
      </c>
      <c r="O71" s="587">
        <v>13374.3</v>
      </c>
      <c r="P71" s="587">
        <v>13525.1</v>
      </c>
      <c r="Q71" s="587">
        <v>16685.199999999997</v>
      </c>
      <c r="R71" s="587">
        <v>15820.9</v>
      </c>
      <c r="S71" s="587">
        <v>17126.800000000003</v>
      </c>
      <c r="T71" s="667">
        <v>17390.399999999998</v>
      </c>
      <c r="U71" s="667">
        <v>18741.599999999999</v>
      </c>
      <c r="V71" s="667">
        <v>15088.5</v>
      </c>
      <c r="W71" s="667"/>
      <c r="X71" s="667"/>
      <c r="Y71" s="667"/>
      <c r="Z71" s="297"/>
    </row>
    <row r="72" spans="1:26">
      <c r="B72" s="17"/>
      <c r="C72" s="17"/>
      <c r="D72" s="17"/>
      <c r="E72" s="17"/>
      <c r="F72" s="17"/>
      <c r="G72" s="17"/>
      <c r="H72" s="17"/>
      <c r="I72" s="17"/>
      <c r="J72" s="17"/>
      <c r="K72" s="17"/>
      <c r="L72" s="17"/>
      <c r="M72" s="17"/>
      <c r="N72" s="17"/>
      <c r="O72" s="17"/>
      <c r="P72" s="17"/>
      <c r="Q72" s="266"/>
      <c r="R72" s="266"/>
      <c r="S72" s="17"/>
      <c r="T72" s="17"/>
      <c r="U72" s="17"/>
      <c r="V72" s="17"/>
      <c r="W72" s="17"/>
      <c r="X72" s="17"/>
      <c r="Y72" s="17"/>
      <c r="Z72" s="17"/>
    </row>
    <row r="73" spans="1:26">
      <c r="A73" s="136" t="s">
        <v>18</v>
      </c>
      <c r="C73" s="17"/>
      <c r="D73" s="17"/>
      <c r="E73" s="17"/>
      <c r="F73" s="17"/>
      <c r="G73" s="17"/>
      <c r="H73" s="17"/>
      <c r="I73" s="17"/>
      <c r="J73" s="17"/>
      <c r="K73" s="17"/>
      <c r="L73" s="17"/>
      <c r="M73" s="17"/>
      <c r="N73" s="17"/>
      <c r="R73" s="265"/>
    </row>
    <row r="74" spans="1:26">
      <c r="C74" s="132"/>
      <c r="D74" s="132"/>
      <c r="E74" s="132"/>
      <c r="F74" s="132"/>
      <c r="G74" s="132"/>
      <c r="H74" s="132"/>
      <c r="I74" s="132"/>
      <c r="J74" s="132"/>
      <c r="K74" s="132"/>
      <c r="L74" s="132"/>
      <c r="M74" s="132"/>
      <c r="N74" s="132"/>
      <c r="Q74" s="130"/>
      <c r="R74" s="130"/>
      <c r="S74" s="130"/>
      <c r="T74" s="130"/>
      <c r="U74" s="130"/>
      <c r="V74" s="130"/>
      <c r="W74" s="130"/>
      <c r="X74" s="130"/>
      <c r="Y74" s="130"/>
      <c r="Z74" s="130"/>
    </row>
    <row r="75" spans="1:26">
      <c r="A75" s="132"/>
      <c r="C75" s="42"/>
      <c r="D75" s="42"/>
      <c r="E75" s="42"/>
      <c r="F75" s="42"/>
      <c r="G75" s="42"/>
      <c r="H75" s="42"/>
      <c r="I75" s="42"/>
      <c r="J75" s="42"/>
      <c r="K75" s="42"/>
      <c r="L75" s="42"/>
      <c r="M75" s="42"/>
      <c r="N75" s="42"/>
    </row>
    <row r="76" spans="1:26">
      <c r="A76" s="17" t="s">
        <v>3039</v>
      </c>
      <c r="C76" s="42"/>
      <c r="D76" s="42"/>
      <c r="E76" s="42"/>
      <c r="F76" s="42"/>
      <c r="G76" s="42"/>
      <c r="H76" s="42"/>
      <c r="I76" s="42"/>
      <c r="J76" s="42"/>
      <c r="K76" s="42"/>
      <c r="L76" s="42"/>
      <c r="M76" s="42"/>
      <c r="N76" s="42"/>
    </row>
    <row r="77" spans="1:26">
      <c r="B77" s="132"/>
      <c r="C77" s="42"/>
      <c r="D77" s="42"/>
      <c r="E77" s="42"/>
      <c r="F77" s="42"/>
      <c r="G77" s="42"/>
      <c r="H77" s="42"/>
      <c r="I77" s="42"/>
      <c r="J77" s="42"/>
      <c r="K77" s="42"/>
      <c r="L77" s="42"/>
      <c r="M77" s="42"/>
      <c r="N77" s="42"/>
    </row>
    <row r="78" spans="1:26">
      <c r="A78" s="74" t="s">
        <v>3234</v>
      </c>
    </row>
  </sheetData>
  <mergeCells count="17">
    <mergeCell ref="A48:A51"/>
    <mergeCell ref="A4:A7"/>
    <mergeCell ref="A8:A11"/>
    <mergeCell ref="A12:A15"/>
    <mergeCell ref="A16:A19"/>
    <mergeCell ref="A20:A23"/>
    <mergeCell ref="A24:A27"/>
    <mergeCell ref="A28:A31"/>
    <mergeCell ref="A32:A35"/>
    <mergeCell ref="A36:A39"/>
    <mergeCell ref="A40:A43"/>
    <mergeCell ref="A44:A47"/>
    <mergeCell ref="A52:A55"/>
    <mergeCell ref="A56:A59"/>
    <mergeCell ref="A60:A63"/>
    <mergeCell ref="A64:A67"/>
    <mergeCell ref="A68:A71"/>
  </mergeCells>
  <hyperlinks>
    <hyperlink ref="AB3" location="Content!A1" display="Back to content page" xr:uid="{00000000-0004-0000-9F00-000000000000}"/>
  </hyperlinks>
  <pageMargins left="0.7" right="0.7" top="0.75" bottom="0.75" header="0.3" footer="0.3"/>
  <pageSetup paperSize="9" orientation="portrait" horizontalDpi="4294967293"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AH57"/>
  <sheetViews>
    <sheetView zoomScale="83" zoomScaleNormal="83" workbookViewId="0">
      <selection activeCell="K31" sqref="K31"/>
    </sheetView>
  </sheetViews>
  <sheetFormatPr defaultRowHeight="14.4"/>
  <cols>
    <col min="1" max="1" width="33.77734375" customWidth="1"/>
    <col min="2" max="13" width="8.21875" customWidth="1"/>
    <col min="14" max="14" width="9.44140625" customWidth="1"/>
    <col min="15" max="16" width="8.21875" customWidth="1"/>
    <col min="17" max="19" width="9.44140625" customWidth="1"/>
    <col min="20" max="21" width="9.44140625" bestFit="1" customWidth="1"/>
    <col min="22" max="27" width="8.21875" bestFit="1" customWidth="1"/>
    <col min="28" max="30" width="8.21875" customWidth="1"/>
    <col min="31" max="32" width="11.21875" bestFit="1" customWidth="1"/>
  </cols>
  <sheetData>
    <row r="1" spans="1:34">
      <c r="A1" s="35" t="s">
        <v>2956</v>
      </c>
      <c r="B1" s="17"/>
      <c r="C1" s="17"/>
      <c r="D1" s="17"/>
      <c r="E1" s="17"/>
      <c r="F1" s="17"/>
      <c r="G1" s="17"/>
      <c r="H1" s="17"/>
      <c r="I1" s="17"/>
      <c r="J1" s="17"/>
      <c r="K1" s="17"/>
      <c r="L1" s="17"/>
      <c r="M1" s="17"/>
      <c r="N1" s="17"/>
      <c r="O1" s="17"/>
      <c r="P1" s="17"/>
      <c r="Q1" s="17"/>
      <c r="R1" s="17"/>
      <c r="S1" s="17"/>
      <c r="T1" s="17"/>
      <c r="U1" s="17"/>
      <c r="V1" s="17"/>
      <c r="W1" s="17"/>
      <c r="X1" s="17"/>
      <c r="Y1" s="17"/>
      <c r="Z1" s="17"/>
      <c r="AA1" s="14"/>
      <c r="AB1" s="14"/>
      <c r="AC1" s="14"/>
      <c r="AD1" s="14"/>
    </row>
    <row r="2" spans="1:34">
      <c r="A2" s="17"/>
      <c r="B2" s="17"/>
      <c r="C2" s="17"/>
      <c r="D2" s="17"/>
      <c r="E2" s="17"/>
      <c r="F2" s="17"/>
      <c r="G2" s="17"/>
      <c r="H2" s="17"/>
      <c r="I2" s="17"/>
      <c r="J2" s="17"/>
      <c r="K2" s="17"/>
      <c r="L2" s="17"/>
      <c r="M2" s="17"/>
      <c r="N2" s="17"/>
      <c r="O2" s="17"/>
      <c r="P2" s="17"/>
      <c r="Q2" s="17"/>
      <c r="R2" s="17"/>
      <c r="S2" s="17"/>
      <c r="T2" s="17"/>
      <c r="U2" s="17"/>
      <c r="V2" s="17"/>
      <c r="W2" s="17"/>
      <c r="X2" s="17"/>
      <c r="Y2" s="17"/>
      <c r="Z2" s="17"/>
      <c r="AA2" s="14"/>
      <c r="AB2" s="14"/>
      <c r="AC2" s="14"/>
      <c r="AD2" s="14"/>
    </row>
    <row r="3" spans="1:34">
      <c r="A3" s="373" t="s">
        <v>14</v>
      </c>
      <c r="B3" s="217">
        <v>1995</v>
      </c>
      <c r="C3" s="217">
        <v>1996</v>
      </c>
      <c r="D3" s="217">
        <v>1997</v>
      </c>
      <c r="E3" s="217">
        <v>1998</v>
      </c>
      <c r="F3" s="217">
        <v>1999</v>
      </c>
      <c r="G3" s="217">
        <v>2000</v>
      </c>
      <c r="H3" s="217">
        <v>2001</v>
      </c>
      <c r="I3" s="217">
        <v>2002</v>
      </c>
      <c r="J3" s="217">
        <v>2003</v>
      </c>
      <c r="K3" s="217">
        <v>2004</v>
      </c>
      <c r="L3" s="217">
        <v>2005</v>
      </c>
      <c r="M3" s="217">
        <v>2006</v>
      </c>
      <c r="N3" s="217">
        <v>2007</v>
      </c>
      <c r="O3" s="217">
        <v>2008</v>
      </c>
      <c r="P3" s="217">
        <v>2009</v>
      </c>
      <c r="Q3" s="217">
        <v>2010</v>
      </c>
      <c r="R3" s="217">
        <v>2011</v>
      </c>
      <c r="S3" s="217">
        <v>2012</v>
      </c>
      <c r="T3" s="217">
        <v>2013</v>
      </c>
      <c r="U3" s="217">
        <v>2014</v>
      </c>
      <c r="V3" s="217">
        <v>2015</v>
      </c>
      <c r="W3" s="217">
        <v>2016</v>
      </c>
      <c r="X3" s="373">
        <v>2017</v>
      </c>
      <c r="Y3" s="217">
        <v>2018</v>
      </c>
      <c r="Z3" s="217">
        <v>2019</v>
      </c>
      <c r="AA3" s="217">
        <v>2020</v>
      </c>
      <c r="AB3" s="217">
        <v>2021</v>
      </c>
      <c r="AC3" s="217">
        <v>2022</v>
      </c>
      <c r="AD3" s="217">
        <v>2023</v>
      </c>
      <c r="AF3" s="1" t="s">
        <v>528</v>
      </c>
    </row>
    <row r="4" spans="1:34">
      <c r="A4" s="92" t="s">
        <v>13</v>
      </c>
      <c r="B4" s="514">
        <v>27</v>
      </c>
      <c r="C4" s="514">
        <v>38</v>
      </c>
      <c r="D4" s="514">
        <v>24</v>
      </c>
      <c r="E4" s="514">
        <v>39</v>
      </c>
      <c r="F4" s="514">
        <v>31</v>
      </c>
      <c r="G4" s="514">
        <v>34</v>
      </c>
      <c r="H4" s="514">
        <v>35</v>
      </c>
      <c r="I4" s="514">
        <v>51</v>
      </c>
      <c r="J4" s="514">
        <v>63</v>
      </c>
      <c r="K4" s="514">
        <v>82</v>
      </c>
      <c r="L4" s="514">
        <v>103</v>
      </c>
      <c r="M4" s="514">
        <v>91</v>
      </c>
      <c r="N4" s="514">
        <v>236</v>
      </c>
      <c r="O4" s="514">
        <v>293</v>
      </c>
      <c r="P4" s="514">
        <v>554</v>
      </c>
      <c r="Q4" s="514">
        <v>726</v>
      </c>
      <c r="R4" s="514">
        <v>698.3</v>
      </c>
      <c r="S4" s="514">
        <v>711</v>
      </c>
      <c r="T4" s="514">
        <v>1241</v>
      </c>
      <c r="U4" s="514">
        <v>1597</v>
      </c>
      <c r="V4" s="514">
        <v>1171</v>
      </c>
      <c r="W4" s="514">
        <v>628</v>
      </c>
      <c r="X4" s="514">
        <v>884</v>
      </c>
      <c r="Y4" s="514">
        <v>557</v>
      </c>
      <c r="Z4" s="281">
        <v>395</v>
      </c>
      <c r="AA4" s="281">
        <v>19</v>
      </c>
      <c r="AB4" s="281">
        <v>22.5</v>
      </c>
      <c r="AC4" s="281">
        <v>24.299999999999997</v>
      </c>
      <c r="AD4" s="281"/>
    </row>
    <row r="5" spans="1:34">
      <c r="A5" s="92" t="s">
        <v>12</v>
      </c>
      <c r="B5" s="514">
        <v>176</v>
      </c>
      <c r="C5" s="514">
        <v>105</v>
      </c>
      <c r="D5" s="514">
        <v>141</v>
      </c>
      <c r="E5" s="514">
        <v>179</v>
      </c>
      <c r="F5" s="514">
        <v>239</v>
      </c>
      <c r="G5" s="514">
        <v>227</v>
      </c>
      <c r="H5" s="514">
        <v>235</v>
      </c>
      <c r="I5" s="514">
        <v>324</v>
      </c>
      <c r="J5" s="514">
        <v>459</v>
      </c>
      <c r="K5" s="514">
        <v>582</v>
      </c>
      <c r="L5" s="514">
        <v>563</v>
      </c>
      <c r="M5" s="514">
        <v>539</v>
      </c>
      <c r="N5" s="514">
        <v>549</v>
      </c>
      <c r="O5" s="514">
        <v>555</v>
      </c>
      <c r="P5" s="514">
        <v>454</v>
      </c>
      <c r="Q5" s="514">
        <v>80</v>
      </c>
      <c r="R5" s="514">
        <v>36</v>
      </c>
      <c r="S5" s="514">
        <v>36</v>
      </c>
      <c r="T5" s="514">
        <v>113</v>
      </c>
      <c r="U5" s="514">
        <v>700</v>
      </c>
      <c r="V5" s="514">
        <v>705.6</v>
      </c>
      <c r="W5" s="514">
        <v>505</v>
      </c>
      <c r="X5" s="514">
        <v>542.6</v>
      </c>
      <c r="Y5" s="514">
        <v>584.20000000000005</v>
      </c>
      <c r="Z5" s="281">
        <v>572.1</v>
      </c>
      <c r="AA5" s="281">
        <v>258</v>
      </c>
      <c r="AB5" s="281">
        <v>294.60000000000002</v>
      </c>
      <c r="AC5" s="281">
        <v>373.59999999999997</v>
      </c>
      <c r="AD5" s="281"/>
    </row>
    <row r="6" spans="1:34">
      <c r="A6" s="92" t="s">
        <v>483</v>
      </c>
      <c r="B6" s="514"/>
      <c r="C6" s="514"/>
      <c r="D6" s="514"/>
      <c r="E6" s="514"/>
      <c r="F6" s="514"/>
      <c r="G6" s="514">
        <v>15</v>
      </c>
      <c r="H6" s="514">
        <v>9</v>
      </c>
      <c r="I6" s="514">
        <v>10.9</v>
      </c>
      <c r="J6" s="514">
        <v>15.6</v>
      </c>
      <c r="K6" s="514">
        <v>21.4</v>
      </c>
      <c r="L6" s="514">
        <v>24.4</v>
      </c>
      <c r="M6" s="514">
        <v>27.4</v>
      </c>
      <c r="N6" s="514">
        <v>30.4</v>
      </c>
      <c r="O6" s="514">
        <v>37.4</v>
      </c>
      <c r="P6" s="514">
        <v>32.299999999999997</v>
      </c>
      <c r="Q6" s="514">
        <v>35.200000000000003</v>
      </c>
      <c r="R6" s="514">
        <v>42.2</v>
      </c>
      <c r="S6" s="514">
        <v>39.299999999999997</v>
      </c>
      <c r="T6" s="514"/>
      <c r="U6" s="514">
        <v>62.8</v>
      </c>
      <c r="V6" s="514">
        <v>51.6</v>
      </c>
      <c r="W6" s="514">
        <v>50.5</v>
      </c>
      <c r="X6" s="514">
        <v>60.6</v>
      </c>
      <c r="Y6" s="514">
        <v>73.7</v>
      </c>
      <c r="Z6" s="281">
        <v>72.7</v>
      </c>
      <c r="AA6" s="281">
        <v>18.5</v>
      </c>
      <c r="AB6" s="281">
        <v>71.8</v>
      </c>
      <c r="AC6" s="281">
        <v>84.7</v>
      </c>
      <c r="AD6" s="281"/>
      <c r="AF6" s="262"/>
      <c r="AH6" s="515"/>
    </row>
    <row r="7" spans="1:34">
      <c r="A7" s="92" t="s">
        <v>89</v>
      </c>
      <c r="B7" s="514"/>
      <c r="C7" s="514"/>
      <c r="D7" s="514"/>
      <c r="E7" s="514"/>
      <c r="F7" s="514"/>
      <c r="G7" s="514"/>
      <c r="H7" s="514"/>
      <c r="I7" s="514"/>
      <c r="J7" s="514"/>
      <c r="K7" s="514"/>
      <c r="L7" s="514">
        <v>3.2</v>
      </c>
      <c r="M7" s="514">
        <v>3.1</v>
      </c>
      <c r="N7" s="514">
        <v>0.7</v>
      </c>
      <c r="O7" s="514">
        <v>0.7</v>
      </c>
      <c r="P7" s="514">
        <v>24</v>
      </c>
      <c r="Q7" s="514">
        <v>10.7</v>
      </c>
      <c r="R7" s="514">
        <v>11.4</v>
      </c>
      <c r="S7" s="514">
        <v>6.9</v>
      </c>
      <c r="T7" s="514">
        <v>8.4</v>
      </c>
      <c r="U7" s="514">
        <v>0.35</v>
      </c>
      <c r="V7" s="514"/>
      <c r="W7" s="514"/>
      <c r="X7" s="514"/>
      <c r="Y7" s="514"/>
      <c r="Z7" s="281"/>
      <c r="AA7" s="281"/>
      <c r="AB7" s="281"/>
      <c r="AC7" s="281"/>
      <c r="AD7" s="281"/>
      <c r="AH7" s="7"/>
    </row>
    <row r="8" spans="1:34">
      <c r="A8" s="92" t="s">
        <v>482</v>
      </c>
      <c r="B8" s="514">
        <v>54</v>
      </c>
      <c r="C8" s="514">
        <v>42</v>
      </c>
      <c r="D8" s="514">
        <v>44</v>
      </c>
      <c r="E8" s="514">
        <v>51</v>
      </c>
      <c r="F8" s="514">
        <v>15</v>
      </c>
      <c r="G8" s="514">
        <v>24</v>
      </c>
      <c r="H8" s="514">
        <v>23</v>
      </c>
      <c r="I8" s="514">
        <v>45</v>
      </c>
      <c r="J8" s="514">
        <v>70.040000000000006</v>
      </c>
      <c r="K8" s="514">
        <v>75.099999999999994</v>
      </c>
      <c r="L8" s="514">
        <v>77.3</v>
      </c>
      <c r="M8" s="514">
        <v>75.099999999999994</v>
      </c>
      <c r="N8" s="514">
        <v>32.200000000000003</v>
      </c>
      <c r="O8" s="514">
        <v>26.3</v>
      </c>
      <c r="P8" s="514">
        <v>40.1</v>
      </c>
      <c r="Q8" s="514">
        <v>51.4</v>
      </c>
      <c r="R8" s="514">
        <v>0</v>
      </c>
      <c r="S8" s="514"/>
      <c r="T8" s="514">
        <v>17.399999999999999</v>
      </c>
      <c r="U8" s="514">
        <v>25.7</v>
      </c>
      <c r="V8" s="514">
        <v>21.7</v>
      </c>
      <c r="W8" s="514">
        <v>13.2</v>
      </c>
      <c r="X8" s="514">
        <v>13.2</v>
      </c>
      <c r="Y8" s="514">
        <v>16.399999999999999</v>
      </c>
      <c r="Z8" s="281">
        <v>14.3</v>
      </c>
      <c r="AA8" s="281">
        <v>7.3</v>
      </c>
      <c r="AB8" s="281">
        <v>8.1999999999999993</v>
      </c>
      <c r="AC8" s="281">
        <v>11.8</v>
      </c>
      <c r="AD8" s="281"/>
      <c r="AH8" s="7"/>
    </row>
    <row r="9" spans="1:34">
      <c r="A9" s="92" t="s">
        <v>11</v>
      </c>
      <c r="B9" s="514">
        <v>29</v>
      </c>
      <c r="C9" s="514">
        <v>34</v>
      </c>
      <c r="D9" s="514">
        <v>34</v>
      </c>
      <c r="E9" s="514">
        <v>25</v>
      </c>
      <c r="F9" s="514">
        <v>23.1</v>
      </c>
      <c r="G9" s="514">
        <v>24</v>
      </c>
      <c r="H9" s="514">
        <v>23</v>
      </c>
      <c r="I9" s="514">
        <v>20</v>
      </c>
      <c r="J9" s="514">
        <v>28</v>
      </c>
      <c r="K9" s="514">
        <v>42</v>
      </c>
      <c r="L9" s="514">
        <v>26</v>
      </c>
      <c r="M9" s="514">
        <v>27</v>
      </c>
      <c r="N9" s="514">
        <v>43</v>
      </c>
      <c r="O9" s="514">
        <v>24</v>
      </c>
      <c r="P9" s="514">
        <v>40</v>
      </c>
      <c r="Q9" s="514">
        <v>25</v>
      </c>
      <c r="R9" s="514">
        <v>26</v>
      </c>
      <c r="S9" s="514">
        <v>0</v>
      </c>
      <c r="T9" s="514">
        <v>0</v>
      </c>
      <c r="U9" s="514">
        <v>38</v>
      </c>
      <c r="V9" s="514">
        <v>82</v>
      </c>
      <c r="W9" s="514"/>
      <c r="X9" s="514"/>
      <c r="Y9" s="514"/>
      <c r="Z9" s="281"/>
      <c r="AA9" s="281"/>
      <c r="AB9" s="281"/>
      <c r="AC9" s="281"/>
      <c r="AD9" s="281"/>
      <c r="AH9" s="7"/>
    </row>
    <row r="10" spans="1:34">
      <c r="A10" s="92" t="s">
        <v>10</v>
      </c>
      <c r="B10" s="514">
        <v>106</v>
      </c>
      <c r="C10" s="514">
        <v>102</v>
      </c>
      <c r="D10" s="514">
        <v>110</v>
      </c>
      <c r="E10" s="514">
        <v>136</v>
      </c>
      <c r="F10" s="514">
        <v>137</v>
      </c>
      <c r="G10" s="514">
        <v>152</v>
      </c>
      <c r="H10" s="514">
        <v>149</v>
      </c>
      <c r="I10" s="514">
        <v>109</v>
      </c>
      <c r="J10" s="514">
        <v>119</v>
      </c>
      <c r="K10" s="514">
        <v>239</v>
      </c>
      <c r="L10" s="514">
        <v>180.18</v>
      </c>
      <c r="M10" s="514">
        <v>231.91</v>
      </c>
      <c r="N10" s="514">
        <v>313</v>
      </c>
      <c r="O10" s="514">
        <v>459.65</v>
      </c>
      <c r="P10" s="514">
        <v>178.5</v>
      </c>
      <c r="Q10" s="514">
        <v>211.1</v>
      </c>
      <c r="R10" s="514">
        <v>262.49</v>
      </c>
      <c r="S10" s="514">
        <v>279.81</v>
      </c>
      <c r="T10" s="514">
        <v>390.42</v>
      </c>
      <c r="U10" s="514">
        <v>303.88</v>
      </c>
      <c r="V10" s="514">
        <v>310.22629999999998</v>
      </c>
      <c r="W10" s="514">
        <v>912</v>
      </c>
      <c r="X10" s="514">
        <v>849</v>
      </c>
      <c r="Y10" s="514">
        <v>879</v>
      </c>
      <c r="Z10" s="281">
        <v>951.5</v>
      </c>
      <c r="AA10" s="281">
        <v>202</v>
      </c>
      <c r="AB10" s="281">
        <v>118</v>
      </c>
      <c r="AC10" s="281">
        <v>405</v>
      </c>
      <c r="AD10" s="281"/>
      <c r="AH10" s="515"/>
    </row>
    <row r="11" spans="1:34">
      <c r="A11" s="92" t="s">
        <v>9</v>
      </c>
      <c r="B11" s="514">
        <v>22</v>
      </c>
      <c r="C11" s="514">
        <v>31</v>
      </c>
      <c r="D11" s="514">
        <v>32</v>
      </c>
      <c r="E11" s="514">
        <v>25</v>
      </c>
      <c r="F11" s="514">
        <v>42</v>
      </c>
      <c r="G11" s="514">
        <v>29</v>
      </c>
      <c r="H11" s="514">
        <v>40</v>
      </c>
      <c r="I11" s="514">
        <v>45</v>
      </c>
      <c r="J11" s="514">
        <v>35</v>
      </c>
      <c r="K11" s="514">
        <v>36</v>
      </c>
      <c r="L11" s="514">
        <v>43</v>
      </c>
      <c r="M11" s="514">
        <v>43</v>
      </c>
      <c r="N11" s="514">
        <v>48</v>
      </c>
      <c r="O11" s="514">
        <v>43</v>
      </c>
      <c r="P11" s="514">
        <v>46</v>
      </c>
      <c r="Q11" s="514">
        <v>45</v>
      </c>
      <c r="R11" s="514">
        <v>43</v>
      </c>
      <c r="S11" s="514">
        <v>38</v>
      </c>
      <c r="T11" s="514">
        <v>33</v>
      </c>
      <c r="U11" s="514">
        <v>20.69</v>
      </c>
      <c r="V11" s="514">
        <v>39</v>
      </c>
      <c r="W11" s="514">
        <v>30</v>
      </c>
      <c r="X11" s="514">
        <v>35</v>
      </c>
      <c r="Y11" s="514">
        <v>43</v>
      </c>
      <c r="Z11" s="281">
        <v>47</v>
      </c>
      <c r="AA11" s="281">
        <v>28</v>
      </c>
      <c r="AB11" s="281">
        <v>29</v>
      </c>
      <c r="AC11" s="281"/>
      <c r="AD11" s="281"/>
      <c r="AH11" s="7"/>
    </row>
    <row r="12" spans="1:34">
      <c r="A12" s="92" t="s">
        <v>8</v>
      </c>
      <c r="B12" s="514">
        <v>419.77528089887636</v>
      </c>
      <c r="C12" s="514">
        <v>452.9</v>
      </c>
      <c r="D12" s="514">
        <v>478.28978622327787</v>
      </c>
      <c r="E12" s="514">
        <v>495.82985821517929</v>
      </c>
      <c r="F12" s="514">
        <v>543.45924453280327</v>
      </c>
      <c r="G12" s="514">
        <v>542</v>
      </c>
      <c r="H12" s="514">
        <v>625</v>
      </c>
      <c r="I12" s="514">
        <v>612</v>
      </c>
      <c r="J12" s="514">
        <v>684</v>
      </c>
      <c r="K12" s="514">
        <v>845</v>
      </c>
      <c r="L12" s="514">
        <v>879</v>
      </c>
      <c r="M12" s="514">
        <v>1025</v>
      </c>
      <c r="N12" s="514">
        <v>1297</v>
      </c>
      <c r="O12" s="514">
        <v>1453</v>
      </c>
      <c r="P12" s="514">
        <v>1117</v>
      </c>
      <c r="Q12" s="514">
        <v>1277</v>
      </c>
      <c r="R12" s="514">
        <v>1486</v>
      </c>
      <c r="S12" s="514">
        <v>1483</v>
      </c>
      <c r="T12" s="514">
        <v>1323</v>
      </c>
      <c r="U12" s="514">
        <v>1447</v>
      </c>
      <c r="V12" s="514">
        <v>1429</v>
      </c>
      <c r="W12" s="514">
        <v>1559</v>
      </c>
      <c r="X12" s="514">
        <v>1733</v>
      </c>
      <c r="Y12" s="514">
        <v>1875</v>
      </c>
      <c r="Z12" s="281">
        <v>1773</v>
      </c>
      <c r="AA12" s="281">
        <v>451</v>
      </c>
      <c r="AB12" s="313">
        <v>368</v>
      </c>
      <c r="AC12" s="428">
        <v>1479.9907333469741</v>
      </c>
      <c r="AD12" s="668">
        <v>1912</v>
      </c>
      <c r="AG12" s="515"/>
      <c r="AH12" s="7"/>
    </row>
    <row r="13" spans="1:34">
      <c r="A13" s="92" t="s">
        <v>6</v>
      </c>
      <c r="B13" s="514">
        <v>0</v>
      </c>
      <c r="C13" s="514">
        <v>49</v>
      </c>
      <c r="D13" s="514">
        <v>61</v>
      </c>
      <c r="E13" s="514">
        <v>61</v>
      </c>
      <c r="F13" s="514">
        <v>61</v>
      </c>
      <c r="G13" s="514">
        <v>74</v>
      </c>
      <c r="H13" s="514">
        <v>64</v>
      </c>
      <c r="I13" s="514">
        <v>65</v>
      </c>
      <c r="J13" s="514">
        <v>106</v>
      </c>
      <c r="K13" s="514">
        <v>96</v>
      </c>
      <c r="L13" s="514">
        <v>121.706717228</v>
      </c>
      <c r="M13" s="514">
        <v>143.15608843100387</v>
      </c>
      <c r="N13" s="514">
        <v>150.29759516000001</v>
      </c>
      <c r="O13" s="514">
        <v>185.43</v>
      </c>
      <c r="P13" s="514">
        <v>192.84420742384796</v>
      </c>
      <c r="Q13" s="514">
        <v>107.3123680108377</v>
      </c>
      <c r="R13" s="514">
        <v>138.14608540999998</v>
      </c>
      <c r="S13" s="514">
        <v>187.96250000000001</v>
      </c>
      <c r="T13" s="514">
        <v>195.76903182283479</v>
      </c>
      <c r="U13" s="514">
        <v>206.63088798191043</v>
      </c>
      <c r="V13" s="514">
        <v>94.926000000000002</v>
      </c>
      <c r="W13" s="514">
        <v>114</v>
      </c>
      <c r="X13" s="514">
        <v>164</v>
      </c>
      <c r="Y13" s="514">
        <v>331</v>
      </c>
      <c r="Z13" s="281">
        <v>324</v>
      </c>
      <c r="AA13" s="281">
        <v>113</v>
      </c>
      <c r="AB13" s="281">
        <v>188</v>
      </c>
      <c r="AC13" s="281">
        <v>290</v>
      </c>
      <c r="AD13" s="281"/>
      <c r="AH13" s="7"/>
    </row>
    <row r="14" spans="1:34">
      <c r="A14" s="92" t="s">
        <v>17</v>
      </c>
      <c r="B14" s="514">
        <v>278</v>
      </c>
      <c r="C14" s="514">
        <v>293</v>
      </c>
      <c r="D14" s="514">
        <v>333</v>
      </c>
      <c r="E14" s="514">
        <v>288</v>
      </c>
      <c r="F14" s="514">
        <v>287</v>
      </c>
      <c r="G14" s="514">
        <v>193</v>
      </c>
      <c r="H14" s="514">
        <v>264</v>
      </c>
      <c r="I14" s="514">
        <v>251</v>
      </c>
      <c r="J14" s="514">
        <v>383</v>
      </c>
      <c r="K14" s="514">
        <v>426</v>
      </c>
      <c r="L14" s="514">
        <v>363</v>
      </c>
      <c r="M14" s="514">
        <v>473</v>
      </c>
      <c r="N14" s="514">
        <v>542</v>
      </c>
      <c r="O14" s="514">
        <v>484</v>
      </c>
      <c r="P14" s="514">
        <v>469</v>
      </c>
      <c r="Q14" s="514">
        <v>560</v>
      </c>
      <c r="R14" s="514">
        <v>645</v>
      </c>
      <c r="S14" s="514">
        <v>598</v>
      </c>
      <c r="T14" s="514">
        <v>524</v>
      </c>
      <c r="U14" s="514">
        <v>517</v>
      </c>
      <c r="V14" s="514">
        <v>540</v>
      </c>
      <c r="W14" s="514">
        <v>295</v>
      </c>
      <c r="X14" s="514">
        <v>449</v>
      </c>
      <c r="Y14" s="514">
        <v>488</v>
      </c>
      <c r="Z14" s="281">
        <v>451</v>
      </c>
      <c r="AA14" s="281">
        <v>155</v>
      </c>
      <c r="AB14" s="281">
        <v>142.80000000000001</v>
      </c>
      <c r="AC14" s="281">
        <v>294</v>
      </c>
      <c r="AD14" s="281"/>
      <c r="AH14" s="7"/>
    </row>
    <row r="15" spans="1:34">
      <c r="A15" s="92" t="s">
        <v>4</v>
      </c>
      <c r="B15" s="514">
        <v>224</v>
      </c>
      <c r="C15" s="514">
        <v>182</v>
      </c>
      <c r="D15" s="514">
        <v>195</v>
      </c>
      <c r="E15" s="514">
        <v>191</v>
      </c>
      <c r="F15" s="514">
        <v>202</v>
      </c>
      <c r="G15" s="514">
        <v>225</v>
      </c>
      <c r="H15" s="514">
        <v>221</v>
      </c>
      <c r="I15" s="514">
        <v>247</v>
      </c>
      <c r="J15" s="514">
        <v>258</v>
      </c>
      <c r="K15" s="514">
        <v>256</v>
      </c>
      <c r="L15" s="514">
        <v>269</v>
      </c>
      <c r="M15" s="514">
        <v>323</v>
      </c>
      <c r="N15" s="514">
        <v>366</v>
      </c>
      <c r="O15" s="514">
        <v>360</v>
      </c>
      <c r="P15" s="514">
        <v>302</v>
      </c>
      <c r="Q15" s="514">
        <v>352</v>
      </c>
      <c r="R15" s="514">
        <v>378</v>
      </c>
      <c r="S15" s="514">
        <v>310</v>
      </c>
      <c r="T15" s="514">
        <v>344</v>
      </c>
      <c r="U15" s="514">
        <v>395.36829521077078</v>
      </c>
      <c r="V15" s="514">
        <v>392.64806794839222</v>
      </c>
      <c r="W15" s="514">
        <v>505</v>
      </c>
      <c r="X15" s="514">
        <v>585</v>
      </c>
      <c r="Y15" s="514">
        <v>611</v>
      </c>
      <c r="Z15" s="281">
        <v>618</v>
      </c>
      <c r="AA15" s="281">
        <v>228</v>
      </c>
      <c r="AB15" s="281">
        <v>594</v>
      </c>
      <c r="AC15" s="281">
        <v>964</v>
      </c>
      <c r="AD15" s="281"/>
      <c r="AH15" s="515"/>
    </row>
    <row r="16" spans="1:34">
      <c r="A16" s="92" t="s">
        <v>2817</v>
      </c>
      <c r="B16" s="514">
        <v>2654</v>
      </c>
      <c r="C16" s="514">
        <v>3137</v>
      </c>
      <c r="D16" s="514">
        <v>3422</v>
      </c>
      <c r="E16" s="514">
        <v>3419</v>
      </c>
      <c r="F16" s="514">
        <v>3407</v>
      </c>
      <c r="G16" s="585">
        <v>3337.2769807650716</v>
      </c>
      <c r="H16" s="585">
        <v>3249.7596473468866</v>
      </c>
      <c r="I16" s="585">
        <v>3686.2992171682595</v>
      </c>
      <c r="J16" s="585">
        <v>6619.4115918225443</v>
      </c>
      <c r="K16" s="585">
        <v>7537.6156817873143</v>
      </c>
      <c r="L16" s="585">
        <v>8616.0645954006723</v>
      </c>
      <c r="M16" s="585">
        <v>9218.3330427473702</v>
      </c>
      <c r="N16" s="585">
        <v>10188.557056656839</v>
      </c>
      <c r="O16" s="585">
        <v>9151.0731791194539</v>
      </c>
      <c r="P16" s="585">
        <v>8630.3960434077653</v>
      </c>
      <c r="Q16" s="585">
        <v>10291.913560484554</v>
      </c>
      <c r="R16" s="585">
        <v>10753.512685879143</v>
      </c>
      <c r="S16" s="585">
        <v>11200.347445479238</v>
      </c>
      <c r="T16" s="585">
        <v>10467.315355316989</v>
      </c>
      <c r="U16" s="585">
        <v>10501.015313990632</v>
      </c>
      <c r="V16" s="585">
        <v>9121.6470573286169</v>
      </c>
      <c r="W16" s="585">
        <v>8795.7005198846946</v>
      </c>
      <c r="X16" s="585">
        <v>9721.8401451997688</v>
      </c>
      <c r="Y16" s="585">
        <v>9742.3860715352239</v>
      </c>
      <c r="Z16" s="454">
        <v>9058.2191453724972</v>
      </c>
      <c r="AA16" s="454">
        <v>2573.1654246678127</v>
      </c>
      <c r="AB16" s="454">
        <v>2124.9531960185941</v>
      </c>
      <c r="AC16" s="454">
        <v>4829.1577555964514</v>
      </c>
      <c r="AD16" s="281"/>
      <c r="AH16" s="7"/>
    </row>
    <row r="17" spans="1:34">
      <c r="A17" s="92" t="s">
        <v>32</v>
      </c>
      <c r="B17" s="514">
        <v>258.10000000000002</v>
      </c>
      <c r="C17" s="514">
        <v>322</v>
      </c>
      <c r="D17" s="514">
        <v>392.4</v>
      </c>
      <c r="E17" s="514">
        <v>570</v>
      </c>
      <c r="F17" s="514">
        <v>733.3</v>
      </c>
      <c r="G17" s="514">
        <v>739.1</v>
      </c>
      <c r="H17" s="514">
        <v>725</v>
      </c>
      <c r="I17" s="514">
        <v>730</v>
      </c>
      <c r="J17" s="514">
        <v>731</v>
      </c>
      <c r="K17" s="514">
        <v>746.1</v>
      </c>
      <c r="L17" s="514">
        <v>823.1</v>
      </c>
      <c r="M17" s="514">
        <v>950</v>
      </c>
      <c r="N17" s="514">
        <v>1198</v>
      </c>
      <c r="O17" s="514">
        <v>1288.7</v>
      </c>
      <c r="P17" s="514">
        <v>1159.8</v>
      </c>
      <c r="Q17" s="514">
        <v>1254.5</v>
      </c>
      <c r="R17" s="514">
        <v>1324.8</v>
      </c>
      <c r="S17" s="514">
        <v>1712.75</v>
      </c>
      <c r="T17" s="514">
        <v>1853.28</v>
      </c>
      <c r="U17" s="514">
        <v>2000</v>
      </c>
      <c r="V17" s="514">
        <v>1900</v>
      </c>
      <c r="W17" s="514">
        <v>2149</v>
      </c>
      <c r="X17" s="514">
        <v>2265</v>
      </c>
      <c r="Y17" s="514">
        <v>2465</v>
      </c>
      <c r="Z17" s="281">
        <v>2624.5</v>
      </c>
      <c r="AA17" s="668">
        <v>715</v>
      </c>
      <c r="AB17" s="668">
        <v>1248</v>
      </c>
      <c r="AC17" s="668">
        <v>2528</v>
      </c>
      <c r="AD17" s="668">
        <v>3374</v>
      </c>
      <c r="AG17" s="515"/>
      <c r="AH17" s="515"/>
    </row>
    <row r="18" spans="1:34">
      <c r="A18" s="92" t="s">
        <v>1</v>
      </c>
      <c r="B18" s="514"/>
      <c r="C18" s="514"/>
      <c r="D18" s="514">
        <v>29</v>
      </c>
      <c r="E18" s="514">
        <v>40</v>
      </c>
      <c r="F18" s="514">
        <v>53</v>
      </c>
      <c r="G18" s="514"/>
      <c r="H18" s="514"/>
      <c r="I18" s="514"/>
      <c r="J18" s="514"/>
      <c r="K18" s="514"/>
      <c r="L18" s="514"/>
      <c r="M18" s="514">
        <v>332.2602739726027</v>
      </c>
      <c r="N18" s="514">
        <v>416.83561643835611</v>
      </c>
      <c r="O18" s="514">
        <v>447.04109589041087</v>
      </c>
      <c r="P18" s="514">
        <v>296.01369863013696</v>
      </c>
      <c r="Q18" s="514">
        <v>377.5684931506849</v>
      </c>
      <c r="R18" s="514">
        <v>384.36472602739718</v>
      </c>
      <c r="S18" s="514">
        <v>441</v>
      </c>
      <c r="T18" s="514">
        <v>540.20000000000005</v>
      </c>
      <c r="U18" s="514">
        <v>646.96278431869916</v>
      </c>
      <c r="V18" s="514">
        <v>504.54290335846872</v>
      </c>
      <c r="W18" s="514" t="s">
        <v>25</v>
      </c>
      <c r="X18" s="514" t="s">
        <v>25</v>
      </c>
      <c r="Y18" s="514" t="s">
        <v>25</v>
      </c>
      <c r="Z18" s="281">
        <v>820</v>
      </c>
      <c r="AA18" s="281"/>
      <c r="AB18" s="281"/>
      <c r="AC18" s="281"/>
      <c r="AD18" s="281"/>
      <c r="AE18" t="s">
        <v>15</v>
      </c>
      <c r="AH18" s="7"/>
    </row>
    <row r="19" spans="1:34">
      <c r="A19" s="92" t="s">
        <v>23</v>
      </c>
      <c r="B19" s="514">
        <v>145</v>
      </c>
      <c r="C19" s="514">
        <v>232</v>
      </c>
      <c r="D19" s="514">
        <v>205</v>
      </c>
      <c r="E19" s="514">
        <v>158</v>
      </c>
      <c r="F19" s="514">
        <v>202</v>
      </c>
      <c r="G19" s="514">
        <v>125</v>
      </c>
      <c r="H19" s="514">
        <v>81</v>
      </c>
      <c r="I19" s="514">
        <v>76</v>
      </c>
      <c r="J19" s="514">
        <v>61</v>
      </c>
      <c r="K19" s="514">
        <v>194</v>
      </c>
      <c r="L19" s="514">
        <v>99</v>
      </c>
      <c r="M19" s="514">
        <v>338</v>
      </c>
      <c r="N19" s="514">
        <v>365</v>
      </c>
      <c r="O19" s="514">
        <v>294</v>
      </c>
      <c r="P19" s="514">
        <v>523</v>
      </c>
      <c r="Q19" s="514">
        <v>634</v>
      </c>
      <c r="R19" s="514">
        <v>664</v>
      </c>
      <c r="S19" s="514">
        <v>772.68449303626539</v>
      </c>
      <c r="T19" s="514">
        <v>816.85632778868182</v>
      </c>
      <c r="U19" s="514">
        <v>697.16272705872075</v>
      </c>
      <c r="V19" s="514"/>
      <c r="W19" s="514">
        <v>194</v>
      </c>
      <c r="X19" s="514">
        <v>158</v>
      </c>
      <c r="Y19" s="514">
        <v>191</v>
      </c>
      <c r="Z19" s="281">
        <v>285</v>
      </c>
      <c r="AA19" s="281">
        <v>66</v>
      </c>
      <c r="AB19" s="281"/>
      <c r="AC19" s="281"/>
      <c r="AD19" s="281"/>
    </row>
    <row r="20" spans="1:34">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90"/>
      <c r="AB20" s="190"/>
      <c r="AC20" s="190"/>
      <c r="AD20" s="190"/>
    </row>
    <row r="21" spans="1:34" ht="15" customHeight="1">
      <c r="A21" s="44" t="s">
        <v>18</v>
      </c>
      <c r="D21" s="17"/>
      <c r="E21" s="17"/>
      <c r="F21" s="17"/>
      <c r="G21" s="17"/>
      <c r="H21" s="17"/>
      <c r="I21" s="17"/>
      <c r="J21" s="17"/>
      <c r="K21" s="17"/>
      <c r="L21" s="17"/>
      <c r="M21" s="17"/>
      <c r="N21" s="17"/>
      <c r="O21" s="17"/>
      <c r="P21" s="17"/>
      <c r="Q21" s="17"/>
      <c r="R21" s="17"/>
      <c r="S21" s="17"/>
      <c r="T21" s="17"/>
      <c r="AA21" s="17"/>
      <c r="AB21" s="17"/>
      <c r="AC21" s="17"/>
      <c r="AD21" s="17"/>
    </row>
    <row r="22" spans="1:34" ht="15" customHeight="1">
      <c r="A22" s="44"/>
      <c r="D22" s="17"/>
      <c r="E22" s="17"/>
      <c r="F22" s="17"/>
      <c r="G22" s="17"/>
      <c r="H22" s="17"/>
      <c r="I22" s="17"/>
      <c r="J22" s="17"/>
      <c r="K22" s="17"/>
      <c r="L22" s="17"/>
      <c r="M22" s="17"/>
      <c r="N22" s="17"/>
      <c r="O22" s="17"/>
      <c r="P22" s="17"/>
      <c r="Q22" s="17"/>
      <c r="R22" s="17"/>
      <c r="S22" s="17"/>
      <c r="T22" s="17"/>
      <c r="AA22" s="17"/>
      <c r="AB22" s="17"/>
      <c r="AC22" s="17"/>
      <c r="AD22" s="17"/>
    </row>
    <row r="23" spans="1:34" ht="14.7" customHeight="1">
      <c r="A23" s="17" t="s">
        <v>399</v>
      </c>
      <c r="B23" s="17"/>
      <c r="D23" s="42"/>
      <c r="E23" s="42"/>
      <c r="F23" s="42"/>
      <c r="G23" s="42"/>
      <c r="H23" s="42"/>
      <c r="I23" s="42"/>
      <c r="J23" s="42"/>
      <c r="K23" s="42"/>
      <c r="L23" s="42"/>
      <c r="M23" s="42"/>
      <c r="N23" s="42"/>
      <c r="O23" s="42"/>
      <c r="P23" s="42"/>
      <c r="Q23" s="42"/>
      <c r="R23" s="42"/>
      <c r="S23" s="17"/>
      <c r="T23" s="17"/>
      <c r="AA23" s="17"/>
      <c r="AB23" s="17"/>
      <c r="AC23" s="17"/>
      <c r="AD23" s="17"/>
    </row>
    <row r="24" spans="1:34">
      <c r="A24" s="17"/>
      <c r="B24" s="17"/>
      <c r="C24" s="42"/>
      <c r="D24" s="42"/>
      <c r="E24" s="42"/>
      <c r="F24" s="42"/>
      <c r="G24" s="42"/>
      <c r="H24" s="42"/>
      <c r="I24" s="42"/>
      <c r="J24" s="42"/>
      <c r="K24" s="42"/>
      <c r="L24" s="42"/>
      <c r="M24" s="42"/>
      <c r="N24" s="42"/>
      <c r="O24" s="42"/>
      <c r="P24" s="42"/>
      <c r="Q24" s="42"/>
      <c r="R24" s="42"/>
      <c r="S24" s="17"/>
      <c r="T24" s="17"/>
      <c r="AA24" s="17"/>
      <c r="AB24" s="17"/>
      <c r="AC24" s="17"/>
      <c r="AD24" s="17"/>
    </row>
    <row r="25" spans="1:34">
      <c r="A25" s="17" t="s">
        <v>544</v>
      </c>
      <c r="B25" s="17"/>
      <c r="C25" s="42"/>
      <c r="D25" s="42"/>
      <c r="E25" s="42"/>
      <c r="F25" s="42"/>
      <c r="G25" s="42"/>
      <c r="H25" s="42"/>
      <c r="I25" s="42"/>
      <c r="J25" s="42"/>
      <c r="K25" s="42"/>
      <c r="L25" s="42"/>
      <c r="M25" s="42"/>
      <c r="N25" s="42"/>
      <c r="O25" s="42"/>
      <c r="P25" s="42"/>
      <c r="Q25" s="42"/>
      <c r="R25" s="42"/>
      <c r="S25" s="17"/>
      <c r="T25" s="17"/>
      <c r="AA25" s="17"/>
      <c r="AB25" s="17"/>
      <c r="AC25" s="17"/>
      <c r="AD25" s="17"/>
    </row>
    <row r="26" spans="1:34">
      <c r="A26" s="17"/>
      <c r="B26" s="17"/>
      <c r="C26" s="42"/>
      <c r="D26" s="42"/>
      <c r="E26" s="42"/>
      <c r="F26" s="42"/>
      <c r="G26" s="42"/>
      <c r="H26" s="42"/>
      <c r="I26" s="42"/>
      <c r="J26" s="42"/>
      <c r="K26" s="42"/>
      <c r="L26" s="42"/>
      <c r="M26" s="42"/>
      <c r="N26" s="42"/>
      <c r="O26" s="42"/>
      <c r="P26" s="42"/>
      <c r="Q26" s="42"/>
      <c r="R26" s="42"/>
      <c r="S26" s="17"/>
      <c r="T26" s="17"/>
      <c r="AA26" s="17"/>
      <c r="AB26" s="17"/>
      <c r="AC26" s="17"/>
      <c r="AD26" s="17"/>
    </row>
    <row r="27" spans="1:34">
      <c r="A27" s="17" t="s">
        <v>2855</v>
      </c>
      <c r="B27" s="17"/>
      <c r="C27" s="42"/>
      <c r="D27" s="42"/>
      <c r="E27" s="42"/>
      <c r="F27" s="42"/>
      <c r="G27" s="42"/>
      <c r="H27" s="42"/>
      <c r="I27" s="42"/>
      <c r="J27" s="42"/>
      <c r="K27" s="42"/>
      <c r="L27" s="42"/>
      <c r="M27" s="42"/>
      <c r="N27" s="42"/>
      <c r="O27" s="42"/>
      <c r="P27" s="42"/>
      <c r="Q27" s="42"/>
      <c r="R27" s="42"/>
      <c r="S27" s="17"/>
      <c r="T27" s="17"/>
      <c r="AA27" s="17"/>
      <c r="AB27" s="17"/>
      <c r="AC27" s="17"/>
      <c r="AD27" s="17"/>
    </row>
    <row r="28" spans="1:34">
      <c r="A28" s="17"/>
      <c r="B28" s="17"/>
      <c r="C28" s="42"/>
      <c r="D28" s="42"/>
      <c r="E28" s="42"/>
      <c r="F28" s="42"/>
      <c r="G28" s="42"/>
      <c r="H28" s="42"/>
      <c r="I28" s="42"/>
      <c r="J28" s="42"/>
      <c r="K28" s="42"/>
      <c r="L28" s="42"/>
      <c r="M28" s="42"/>
      <c r="N28" s="42"/>
      <c r="O28" s="42"/>
      <c r="P28" s="42"/>
      <c r="Q28" s="42"/>
      <c r="R28" s="42"/>
      <c r="S28" s="17"/>
      <c r="T28" s="17"/>
      <c r="AA28" s="17"/>
      <c r="AB28" s="17"/>
      <c r="AC28" s="17"/>
      <c r="AD28" s="17"/>
    </row>
    <row r="29" spans="1:34">
      <c r="A29" s="17" t="s">
        <v>3040</v>
      </c>
      <c r="B29" s="17"/>
      <c r="C29" s="42"/>
      <c r="D29" s="42"/>
      <c r="E29" s="42"/>
      <c r="F29" s="42"/>
      <c r="G29" s="42"/>
      <c r="H29" s="42"/>
      <c r="I29" s="42"/>
      <c r="J29" s="42"/>
      <c r="K29" s="42"/>
      <c r="L29" s="42"/>
      <c r="M29" s="42"/>
      <c r="N29" s="42"/>
      <c r="O29" s="42"/>
      <c r="P29" s="42"/>
      <c r="Q29" s="42"/>
      <c r="R29" s="42"/>
      <c r="S29" s="17"/>
      <c r="T29" s="17"/>
      <c r="AA29" s="17"/>
      <c r="AB29" s="17"/>
      <c r="AC29" s="17"/>
      <c r="AD29" s="17"/>
    </row>
    <row r="30" spans="1:34">
      <c r="A30" s="53" t="s">
        <v>102</v>
      </c>
      <c r="U30" s="17"/>
      <c r="V30" s="17"/>
      <c r="W30" s="17"/>
      <c r="X30" s="17"/>
      <c r="Y30" s="17"/>
      <c r="Z30" s="17"/>
      <c r="AA30" s="17"/>
      <c r="AB30" s="17"/>
      <c r="AC30" s="17"/>
      <c r="AD30" s="17"/>
    </row>
    <row r="31" spans="1:34">
      <c r="U31" s="17"/>
      <c r="V31" s="17"/>
      <c r="W31" s="17"/>
      <c r="X31" s="17"/>
      <c r="Y31" s="17"/>
      <c r="Z31" s="17"/>
      <c r="AA31" s="17"/>
      <c r="AB31" s="17"/>
      <c r="AC31" s="17"/>
      <c r="AD31" s="17"/>
    </row>
    <row r="32" spans="1:34">
      <c r="A32" s="53" t="s">
        <v>2818</v>
      </c>
      <c r="U32" s="17"/>
      <c r="V32" s="17"/>
      <c r="W32" s="17"/>
      <c r="X32" s="17"/>
      <c r="Y32" s="17"/>
      <c r="Z32" s="17"/>
      <c r="AA32" s="17"/>
      <c r="AB32" s="17"/>
      <c r="AC32" s="17"/>
      <c r="AD32" s="17"/>
    </row>
    <row r="33" spans="21:30">
      <c r="U33" s="17"/>
      <c r="V33" s="17"/>
      <c r="W33" s="17"/>
      <c r="X33" s="17"/>
      <c r="Y33" s="17"/>
      <c r="Z33" s="17"/>
      <c r="AA33" s="17"/>
      <c r="AB33" s="17"/>
      <c r="AC33" s="17"/>
      <c r="AD33" s="17"/>
    </row>
    <row r="34" spans="21:30">
      <c r="U34" s="17"/>
      <c r="V34" s="17"/>
      <c r="W34" s="17"/>
      <c r="X34" s="17"/>
      <c r="Y34" s="17"/>
      <c r="Z34" s="17"/>
      <c r="AA34" s="182"/>
      <c r="AB34" s="182"/>
      <c r="AC34" s="182"/>
      <c r="AD34" s="182"/>
    </row>
    <row r="35" spans="21:30">
      <c r="AA35" s="17"/>
      <c r="AB35" s="17"/>
      <c r="AC35" s="17"/>
      <c r="AD35" s="17"/>
    </row>
    <row r="36" spans="21:30">
      <c r="AA36" s="17"/>
      <c r="AB36" s="17"/>
      <c r="AC36" s="17"/>
      <c r="AD36" s="17"/>
    </row>
    <row r="37" spans="21:30">
      <c r="AA37" s="17"/>
      <c r="AB37" s="17"/>
      <c r="AC37" s="17"/>
      <c r="AD37" s="17"/>
    </row>
    <row r="38" spans="21:30">
      <c r="AA38" s="17"/>
      <c r="AB38" s="17"/>
      <c r="AC38" s="17"/>
      <c r="AD38" s="17"/>
    </row>
    <row r="39" spans="21:30">
      <c r="U39" s="17"/>
      <c r="V39" s="17"/>
      <c r="W39" s="17"/>
      <c r="X39" s="17"/>
      <c r="Y39" s="17"/>
      <c r="Z39" s="17"/>
      <c r="AA39" s="17"/>
      <c r="AB39" s="17"/>
      <c r="AC39" s="17"/>
      <c r="AD39" s="17"/>
    </row>
    <row r="40" spans="21:30">
      <c r="U40" s="17"/>
      <c r="V40" s="17"/>
      <c r="W40" s="17"/>
      <c r="X40" s="17"/>
      <c r="Y40" s="17"/>
      <c r="Z40" s="17"/>
      <c r="AA40" s="17"/>
      <c r="AB40" s="17"/>
      <c r="AC40" s="17"/>
      <c r="AD40" s="17"/>
    </row>
    <row r="41" spans="21:30">
      <c r="U41" s="17"/>
      <c r="V41" s="17"/>
      <c r="W41" s="17"/>
      <c r="X41" s="17"/>
      <c r="Y41" s="17"/>
      <c r="Z41" s="17"/>
      <c r="AA41" s="17"/>
      <c r="AB41" s="17"/>
      <c r="AC41" s="17"/>
      <c r="AD41" s="17"/>
    </row>
    <row r="42" spans="21:30">
      <c r="U42" s="17"/>
      <c r="V42" s="17"/>
      <c r="W42" s="17"/>
      <c r="X42" s="17"/>
      <c r="Y42" s="17"/>
      <c r="Z42" s="17"/>
      <c r="AA42" s="17"/>
      <c r="AB42" s="17"/>
      <c r="AC42" s="17"/>
      <c r="AD42" s="17"/>
    </row>
    <row r="43" spans="21:30">
      <c r="U43" s="17"/>
      <c r="V43" s="17"/>
      <c r="W43" s="17"/>
      <c r="X43" s="17"/>
      <c r="Y43" s="17"/>
      <c r="Z43" s="17"/>
      <c r="AA43" s="17"/>
      <c r="AB43" s="17"/>
      <c r="AC43" s="17"/>
      <c r="AD43" s="17"/>
    </row>
    <row r="44" spans="21:30">
      <c r="U44" s="17"/>
      <c r="V44" s="17"/>
      <c r="W44" s="17"/>
      <c r="X44" s="17"/>
      <c r="Y44" s="17"/>
      <c r="Z44" s="17"/>
      <c r="AA44" s="17"/>
      <c r="AB44" s="17"/>
      <c r="AC44" s="17"/>
      <c r="AD44" s="17"/>
    </row>
    <row r="45" spans="21:30">
      <c r="U45" s="17"/>
      <c r="V45" s="17"/>
      <c r="W45" s="17"/>
      <c r="X45" s="17"/>
      <c r="Y45" s="17"/>
      <c r="Z45" s="17"/>
      <c r="AA45" s="17"/>
      <c r="AB45" s="17"/>
      <c r="AC45" s="17"/>
      <c r="AD45" s="17"/>
    </row>
    <row r="46" spans="21:30">
      <c r="U46" s="17"/>
      <c r="V46" s="17"/>
      <c r="W46" s="17"/>
      <c r="X46" s="17"/>
      <c r="Y46" s="17"/>
      <c r="Z46" s="17"/>
      <c r="AA46" s="17"/>
      <c r="AB46" s="17"/>
      <c r="AC46" s="17"/>
      <c r="AD46" s="17"/>
    </row>
    <row r="47" spans="21:30">
      <c r="U47" s="17"/>
      <c r="V47" s="17"/>
      <c r="W47" s="17"/>
      <c r="X47" s="17"/>
      <c r="Y47" s="17"/>
      <c r="Z47" s="17"/>
      <c r="AA47" s="17"/>
      <c r="AB47" s="17"/>
      <c r="AC47" s="17"/>
      <c r="AD47" s="17"/>
    </row>
    <row r="48" spans="21:30">
      <c r="U48" s="17"/>
      <c r="V48" s="17"/>
      <c r="W48" s="17"/>
      <c r="X48" s="17"/>
      <c r="Y48" s="17"/>
      <c r="Z48" s="17"/>
      <c r="AA48" s="17"/>
      <c r="AB48" s="17"/>
      <c r="AC48" s="17"/>
      <c r="AD48" s="17"/>
    </row>
    <row r="49" spans="21:26">
      <c r="U49" s="17"/>
      <c r="V49" s="17"/>
      <c r="W49" s="17"/>
      <c r="X49" s="17"/>
      <c r="Y49" s="17"/>
      <c r="Z49" s="17"/>
    </row>
    <row r="50" spans="21:26">
      <c r="U50" s="17"/>
      <c r="V50" s="17"/>
      <c r="W50" s="17"/>
      <c r="X50" s="17"/>
      <c r="Y50" s="17"/>
      <c r="Z50" s="17"/>
    </row>
    <row r="51" spans="21:26">
      <c r="U51" s="17"/>
      <c r="V51" s="17"/>
      <c r="W51" s="17"/>
      <c r="X51" s="17"/>
      <c r="Y51" s="17"/>
      <c r="Z51" s="17"/>
    </row>
    <row r="52" spans="21:26">
      <c r="U52" s="17"/>
      <c r="V52" s="17"/>
      <c r="W52" s="17"/>
      <c r="X52" s="17"/>
      <c r="Y52" s="17"/>
      <c r="Z52" s="17"/>
    </row>
    <row r="53" spans="21:26">
      <c r="U53" s="17"/>
      <c r="V53" s="17"/>
      <c r="W53" s="17"/>
      <c r="X53" s="17"/>
      <c r="Y53" s="17"/>
      <c r="Z53" s="17"/>
    </row>
    <row r="54" spans="21:26">
      <c r="U54" s="17"/>
      <c r="V54" s="17"/>
      <c r="W54" s="17"/>
      <c r="X54" s="17"/>
      <c r="Y54" s="17"/>
      <c r="Z54" s="17"/>
    </row>
    <row r="55" spans="21:26">
      <c r="U55" s="17"/>
      <c r="V55" s="17"/>
      <c r="W55" s="17"/>
      <c r="X55" s="17"/>
      <c r="Y55" s="17"/>
      <c r="Z55" s="17"/>
    </row>
    <row r="56" spans="21:26">
      <c r="U56" s="17"/>
      <c r="V56" s="17"/>
      <c r="W56" s="17"/>
      <c r="X56" s="17"/>
      <c r="Y56" s="17"/>
      <c r="Z56" s="17"/>
    </row>
    <row r="57" spans="21:26">
      <c r="U57" s="17"/>
      <c r="V57" s="17"/>
      <c r="W57" s="17"/>
      <c r="X57" s="17"/>
      <c r="Y57" s="17"/>
      <c r="Z57" s="17"/>
    </row>
  </sheetData>
  <hyperlinks>
    <hyperlink ref="AF3" location="Content!A1" display="Back to content page" xr:uid="{00000000-0004-0000-A000-000000000000}"/>
  </hyperlink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AK55"/>
  <sheetViews>
    <sheetView zoomScale="96" zoomScaleNormal="96" workbookViewId="0">
      <selection activeCell="X21" sqref="X21"/>
    </sheetView>
  </sheetViews>
  <sheetFormatPr defaultColWidth="9.21875" defaultRowHeight="14.4"/>
  <cols>
    <col min="1" max="1" width="33.77734375" bestFit="1" customWidth="1"/>
    <col min="2" max="22" width="6.21875" customWidth="1"/>
    <col min="23" max="32" width="6.21875" bestFit="1" customWidth="1"/>
    <col min="33" max="35" width="6.21875" customWidth="1"/>
  </cols>
  <sheetData>
    <row r="1" spans="1:37">
      <c r="A1" s="44" t="s">
        <v>2957</v>
      </c>
      <c r="Z1" s="17"/>
      <c r="AA1" s="17"/>
      <c r="AB1" s="17"/>
      <c r="AC1" s="17"/>
      <c r="AD1" s="17"/>
      <c r="AE1" s="17"/>
      <c r="AF1" s="14"/>
      <c r="AG1" s="14"/>
      <c r="AH1" s="14"/>
      <c r="AI1" s="14"/>
    </row>
    <row r="2" spans="1:37">
      <c r="Z2" s="17"/>
      <c r="AA2" s="17"/>
      <c r="AB2" s="17"/>
      <c r="AC2" s="17"/>
      <c r="AD2" s="17"/>
      <c r="AE2" s="17"/>
      <c r="AF2" s="14"/>
      <c r="AG2" s="14"/>
      <c r="AH2" s="14"/>
      <c r="AI2" s="14"/>
    </row>
    <row r="3" spans="1:37">
      <c r="A3" s="373" t="s">
        <v>14</v>
      </c>
      <c r="B3" s="87">
        <v>1990</v>
      </c>
      <c r="C3" s="87">
        <v>1991</v>
      </c>
      <c r="D3" s="87">
        <v>1992</v>
      </c>
      <c r="E3" s="87">
        <v>1993</v>
      </c>
      <c r="F3" s="87">
        <v>1994</v>
      </c>
      <c r="G3" s="32">
        <v>1995</v>
      </c>
      <c r="H3" s="32">
        <v>1996</v>
      </c>
      <c r="I3" s="32">
        <v>1997</v>
      </c>
      <c r="J3" s="32">
        <v>1998</v>
      </c>
      <c r="K3" s="32">
        <v>1999</v>
      </c>
      <c r="L3" s="32">
        <v>2000</v>
      </c>
      <c r="M3" s="32">
        <v>2001</v>
      </c>
      <c r="N3" s="32">
        <v>2002</v>
      </c>
      <c r="O3" s="32">
        <v>2003</v>
      </c>
      <c r="P3" s="32">
        <v>2004</v>
      </c>
      <c r="Q3" s="32">
        <v>2005</v>
      </c>
      <c r="R3" s="32">
        <v>2006</v>
      </c>
      <c r="S3" s="32">
        <v>2007</v>
      </c>
      <c r="T3" s="32">
        <v>2008</v>
      </c>
      <c r="U3" s="32">
        <v>2009</v>
      </c>
      <c r="V3" s="3">
        <v>2010</v>
      </c>
      <c r="W3" s="3">
        <v>2011</v>
      </c>
      <c r="X3" s="3">
        <v>2012</v>
      </c>
      <c r="Y3" s="109">
        <v>2013</v>
      </c>
      <c r="Z3" s="109">
        <v>2014</v>
      </c>
      <c r="AA3" s="109">
        <v>2015</v>
      </c>
      <c r="AB3" s="109">
        <v>2016</v>
      </c>
      <c r="AC3" s="109">
        <v>2017</v>
      </c>
      <c r="AD3" s="109">
        <v>2018</v>
      </c>
      <c r="AE3" s="109">
        <v>2019</v>
      </c>
      <c r="AF3" s="109">
        <v>2020</v>
      </c>
      <c r="AG3" s="109">
        <v>2021</v>
      </c>
      <c r="AH3" s="109">
        <v>2022</v>
      </c>
      <c r="AI3" s="109">
        <v>2023</v>
      </c>
      <c r="AK3" s="1" t="s">
        <v>528</v>
      </c>
    </row>
    <row r="4" spans="1:37">
      <c r="A4" s="92" t="s">
        <v>13</v>
      </c>
      <c r="B4" s="280"/>
      <c r="C4" s="280"/>
      <c r="D4" s="280"/>
      <c r="E4" s="280"/>
      <c r="F4" s="280"/>
      <c r="G4" s="280"/>
      <c r="H4" s="280"/>
      <c r="I4" s="280"/>
      <c r="J4" s="280"/>
      <c r="K4" s="280"/>
      <c r="L4" s="280"/>
      <c r="M4" s="588">
        <v>4</v>
      </c>
      <c r="N4" s="588">
        <v>4</v>
      </c>
      <c r="O4" s="280"/>
      <c r="P4" s="280"/>
      <c r="Q4" s="280"/>
      <c r="R4" s="280"/>
      <c r="S4" s="280"/>
      <c r="T4" s="280"/>
      <c r="U4" s="280"/>
      <c r="V4" s="280"/>
      <c r="W4" s="280"/>
      <c r="X4" s="280"/>
      <c r="Y4" s="280"/>
      <c r="Z4" s="280"/>
      <c r="AA4" s="280"/>
      <c r="AB4" s="280"/>
      <c r="AC4" s="280"/>
      <c r="AD4" s="280"/>
      <c r="AE4" s="280"/>
      <c r="AF4" s="280"/>
      <c r="AG4" s="280"/>
      <c r="AH4" s="280"/>
      <c r="AI4" s="280"/>
    </row>
    <row r="5" spans="1:37">
      <c r="A5" s="92" t="s">
        <v>12</v>
      </c>
      <c r="B5" s="280"/>
      <c r="C5" s="280"/>
      <c r="D5" s="280"/>
      <c r="E5" s="280"/>
      <c r="F5" s="280"/>
      <c r="G5" s="280"/>
      <c r="H5" s="280"/>
      <c r="I5" s="280"/>
      <c r="J5" s="280"/>
      <c r="K5" s="280"/>
      <c r="L5" s="280"/>
      <c r="M5" s="280"/>
      <c r="N5" s="280"/>
      <c r="O5" s="280"/>
      <c r="P5" s="280"/>
      <c r="Q5" s="280">
        <v>5.5</v>
      </c>
      <c r="R5" s="280"/>
      <c r="S5" s="280"/>
      <c r="T5" s="280">
        <v>7.7</v>
      </c>
      <c r="U5" s="280">
        <v>7.6</v>
      </c>
      <c r="V5" s="588">
        <v>2.2000000000000002</v>
      </c>
      <c r="W5" s="588">
        <v>2.5</v>
      </c>
      <c r="X5" s="588" t="s">
        <v>25</v>
      </c>
      <c r="Y5" s="588">
        <v>2.2000000000000002</v>
      </c>
      <c r="Z5" s="588">
        <v>2.2000000000000002</v>
      </c>
      <c r="AA5" s="588">
        <v>2.2000000000000002</v>
      </c>
      <c r="AB5" s="588">
        <v>2.2999999999999998</v>
      </c>
      <c r="AC5" s="588">
        <v>1.8</v>
      </c>
      <c r="AD5" s="588">
        <v>1.8</v>
      </c>
      <c r="AE5" s="280"/>
      <c r="AF5" s="280"/>
      <c r="AG5" s="280"/>
      <c r="AH5" s="280"/>
      <c r="AI5" s="280"/>
    </row>
    <row r="6" spans="1:37">
      <c r="A6" s="92" t="s">
        <v>483</v>
      </c>
      <c r="B6" s="280"/>
      <c r="C6" s="280"/>
      <c r="D6" s="280"/>
      <c r="E6" s="280"/>
      <c r="F6" s="280"/>
      <c r="G6" s="280"/>
      <c r="H6" s="280"/>
      <c r="I6" s="280"/>
      <c r="J6" s="280"/>
      <c r="K6" s="280"/>
      <c r="L6" s="588">
        <v>7</v>
      </c>
      <c r="M6" s="588">
        <v>7</v>
      </c>
      <c r="N6" s="588">
        <v>7</v>
      </c>
      <c r="O6" s="588">
        <v>7</v>
      </c>
      <c r="P6" s="588">
        <v>7</v>
      </c>
      <c r="Q6" s="588">
        <v>7</v>
      </c>
      <c r="R6" s="588">
        <v>7</v>
      </c>
      <c r="S6" s="588">
        <v>7</v>
      </c>
      <c r="T6" s="588">
        <v>8</v>
      </c>
      <c r="U6" s="588">
        <v>6</v>
      </c>
      <c r="V6" s="588">
        <v>6</v>
      </c>
      <c r="W6" s="588">
        <v>7</v>
      </c>
      <c r="X6" s="588">
        <v>7</v>
      </c>
      <c r="Y6" s="588">
        <v>7</v>
      </c>
      <c r="Z6" s="588">
        <v>7</v>
      </c>
      <c r="AA6" s="588">
        <v>7</v>
      </c>
      <c r="AB6" s="588">
        <v>7</v>
      </c>
      <c r="AC6" s="588">
        <v>7</v>
      </c>
      <c r="AD6" s="588">
        <v>7</v>
      </c>
      <c r="AE6" s="588">
        <v>7</v>
      </c>
      <c r="AF6" s="588">
        <v>5</v>
      </c>
      <c r="AG6" s="588">
        <v>7</v>
      </c>
      <c r="AH6" s="280"/>
      <c r="AI6" s="280"/>
    </row>
    <row r="7" spans="1:37">
      <c r="A7" s="92" t="s">
        <v>89</v>
      </c>
      <c r="B7" s="280"/>
      <c r="C7" s="280"/>
      <c r="D7" s="280"/>
      <c r="E7" s="280"/>
      <c r="F7" s="280"/>
      <c r="G7" s="280"/>
      <c r="H7" s="280"/>
      <c r="I7" s="280"/>
      <c r="J7" s="280"/>
      <c r="K7" s="280"/>
      <c r="L7" s="280"/>
      <c r="M7" s="280"/>
      <c r="N7" s="280"/>
      <c r="O7" s="280"/>
      <c r="P7" s="280"/>
      <c r="Q7" s="280"/>
      <c r="R7" s="280"/>
      <c r="S7" s="280"/>
      <c r="T7" s="280">
        <v>4</v>
      </c>
      <c r="U7" s="280">
        <v>4</v>
      </c>
      <c r="V7" s="588">
        <v>4</v>
      </c>
      <c r="W7" s="588">
        <v>4</v>
      </c>
      <c r="X7" s="280"/>
      <c r="Y7" s="280"/>
      <c r="Z7" s="280"/>
      <c r="AA7" s="280"/>
      <c r="AB7" s="280"/>
      <c r="AC7" s="280"/>
      <c r="AD7" s="280"/>
      <c r="AE7" s="280"/>
      <c r="AF7" s="280"/>
      <c r="AG7" s="280"/>
      <c r="AH7" s="280"/>
      <c r="AI7" s="280"/>
    </row>
    <row r="8" spans="1:37">
      <c r="A8" s="92" t="s">
        <v>482</v>
      </c>
      <c r="B8" s="280"/>
      <c r="C8" s="280"/>
      <c r="D8" s="280"/>
      <c r="E8" s="280"/>
      <c r="F8" s="280"/>
      <c r="G8" s="280"/>
      <c r="H8" s="280"/>
      <c r="I8" s="280"/>
      <c r="J8" s="280"/>
      <c r="K8" s="280"/>
      <c r="L8" s="280"/>
      <c r="M8" s="280"/>
      <c r="N8" s="280"/>
      <c r="O8" s="280"/>
      <c r="P8" s="280"/>
      <c r="Q8" s="280">
        <v>1.1000000000000001</v>
      </c>
      <c r="R8" s="280"/>
      <c r="S8" s="280">
        <v>2.42</v>
      </c>
      <c r="T8" s="280">
        <v>2.5</v>
      </c>
      <c r="U8" s="280">
        <v>2.48</v>
      </c>
      <c r="V8" s="280">
        <v>3.16</v>
      </c>
      <c r="W8" s="280">
        <v>2.61</v>
      </c>
      <c r="X8" s="280">
        <v>2.37</v>
      </c>
      <c r="Y8" s="588">
        <v>0.91</v>
      </c>
      <c r="Z8" s="588">
        <v>0.92</v>
      </c>
      <c r="AA8" s="588">
        <v>0.88</v>
      </c>
      <c r="AB8" s="588">
        <v>0.94</v>
      </c>
      <c r="AC8" s="588">
        <v>1.07</v>
      </c>
      <c r="AD8" s="588">
        <v>0.96</v>
      </c>
      <c r="AE8" s="588">
        <v>1.0900000000000001</v>
      </c>
      <c r="AF8" s="588">
        <v>1.37</v>
      </c>
      <c r="AG8" s="588">
        <v>1.66</v>
      </c>
      <c r="AH8" s="669">
        <v>1.48</v>
      </c>
      <c r="AI8" s="280"/>
    </row>
    <row r="9" spans="1:37">
      <c r="A9" s="92" t="s">
        <v>11</v>
      </c>
      <c r="B9" s="280"/>
      <c r="C9" s="280"/>
      <c r="D9" s="280"/>
      <c r="E9" s="280"/>
      <c r="F9" s="280"/>
      <c r="G9" s="280"/>
      <c r="H9" s="280"/>
      <c r="I9" s="280"/>
      <c r="J9" s="280"/>
      <c r="K9" s="280"/>
      <c r="L9" s="280"/>
      <c r="M9" s="280"/>
      <c r="N9" s="280"/>
      <c r="O9" s="280"/>
      <c r="P9" s="280"/>
      <c r="Q9" s="280"/>
      <c r="R9" s="280"/>
      <c r="S9" s="280"/>
      <c r="T9" s="280">
        <v>9.1</v>
      </c>
      <c r="U9" s="280">
        <v>4</v>
      </c>
      <c r="V9" s="280">
        <v>10</v>
      </c>
      <c r="W9" s="280">
        <v>9</v>
      </c>
      <c r="X9" s="280">
        <v>10</v>
      </c>
      <c r="Y9" s="280">
        <v>12</v>
      </c>
      <c r="Z9" s="280">
        <v>5</v>
      </c>
      <c r="AA9" s="280">
        <v>5</v>
      </c>
      <c r="AB9" s="280"/>
      <c r="AC9" s="280"/>
      <c r="AD9" s="280"/>
      <c r="AE9" s="280"/>
      <c r="AF9" s="280"/>
      <c r="AG9" s="280"/>
      <c r="AH9" s="280"/>
      <c r="AI9" s="280"/>
    </row>
    <row r="10" spans="1:37">
      <c r="A10" s="92" t="s">
        <v>10</v>
      </c>
      <c r="B10" s="280"/>
      <c r="C10" s="280"/>
      <c r="D10" s="280"/>
      <c r="E10" s="280"/>
      <c r="F10" s="280"/>
      <c r="G10" s="280"/>
      <c r="H10" s="280"/>
      <c r="I10" s="280"/>
      <c r="J10" s="280"/>
      <c r="K10" s="280"/>
      <c r="L10" s="280"/>
      <c r="M10" s="280"/>
      <c r="N10" s="280"/>
      <c r="O10" s="280"/>
      <c r="P10" s="280"/>
      <c r="Q10" s="280">
        <v>20</v>
      </c>
      <c r="R10" s="280">
        <v>17</v>
      </c>
      <c r="S10" s="280">
        <v>17</v>
      </c>
      <c r="T10" s="280">
        <v>17</v>
      </c>
      <c r="U10" s="280">
        <v>21</v>
      </c>
      <c r="V10" s="280">
        <v>21</v>
      </c>
      <c r="W10" s="280">
        <v>21</v>
      </c>
      <c r="X10" s="280">
        <v>21</v>
      </c>
      <c r="Y10" s="280">
        <v>23</v>
      </c>
      <c r="Z10" s="280">
        <v>20</v>
      </c>
      <c r="AA10" s="280">
        <v>20</v>
      </c>
      <c r="AB10" s="588">
        <v>20</v>
      </c>
      <c r="AC10" s="588">
        <v>22</v>
      </c>
      <c r="AD10" s="588">
        <v>21</v>
      </c>
      <c r="AE10" s="588">
        <v>21</v>
      </c>
      <c r="AF10" s="588">
        <v>18</v>
      </c>
      <c r="AG10" s="588">
        <v>23</v>
      </c>
      <c r="AH10" s="280"/>
      <c r="AI10" s="280"/>
    </row>
    <row r="11" spans="1:37">
      <c r="A11" s="92" t="s">
        <v>9</v>
      </c>
      <c r="B11" s="280"/>
      <c r="C11" s="280"/>
      <c r="D11" s="280"/>
      <c r="E11" s="280"/>
      <c r="F11" s="280"/>
      <c r="G11" s="280"/>
      <c r="H11" s="280"/>
      <c r="I11" s="280"/>
      <c r="J11" s="280"/>
      <c r="K11" s="280"/>
      <c r="L11" s="280"/>
      <c r="M11" s="280"/>
      <c r="N11" s="280"/>
      <c r="O11" s="280"/>
      <c r="P11" s="280"/>
      <c r="Q11" s="280">
        <v>8</v>
      </c>
      <c r="R11" s="280">
        <v>9.8000000000000007</v>
      </c>
      <c r="S11" s="280">
        <v>7.7</v>
      </c>
      <c r="T11" s="280">
        <v>8.4</v>
      </c>
      <c r="U11" s="280">
        <v>7</v>
      </c>
      <c r="V11" s="280">
        <v>8.5</v>
      </c>
      <c r="W11" s="280">
        <v>7.6</v>
      </c>
      <c r="X11" s="280">
        <v>8.6999999999999993</v>
      </c>
      <c r="Y11" s="280">
        <v>7.3</v>
      </c>
      <c r="Z11" s="280">
        <v>10.1</v>
      </c>
      <c r="AA11" s="588">
        <v>8.8000000000000007</v>
      </c>
      <c r="AB11" s="588">
        <v>9.3000000000000007</v>
      </c>
      <c r="AC11" s="588">
        <v>10.199999999999999</v>
      </c>
      <c r="AD11" s="588">
        <v>10.8</v>
      </c>
      <c r="AE11" s="280"/>
      <c r="AF11" s="280"/>
      <c r="AG11" s="280"/>
      <c r="AH11" s="280"/>
      <c r="AI11" s="280"/>
    </row>
    <row r="12" spans="1:37" ht="13.5" customHeight="1">
      <c r="A12" s="92" t="s">
        <v>2819</v>
      </c>
      <c r="B12" s="280">
        <v>12.5</v>
      </c>
      <c r="C12" s="280">
        <v>12.3</v>
      </c>
      <c r="D12" s="280">
        <v>12.3</v>
      </c>
      <c r="E12" s="280">
        <v>12.3</v>
      </c>
      <c r="F12" s="280">
        <v>11.4</v>
      </c>
      <c r="G12" s="280">
        <v>10.7</v>
      </c>
      <c r="H12" s="280">
        <v>10.6</v>
      </c>
      <c r="I12" s="280">
        <v>10.5</v>
      </c>
      <c r="J12" s="280">
        <v>10.3</v>
      </c>
      <c r="K12" s="280">
        <v>10.4</v>
      </c>
      <c r="L12" s="280">
        <v>10.4</v>
      </c>
      <c r="M12" s="280">
        <v>10.4</v>
      </c>
      <c r="N12" s="280">
        <v>10.5</v>
      </c>
      <c r="O12" s="280">
        <v>10.4</v>
      </c>
      <c r="P12" s="280">
        <v>10.6</v>
      </c>
      <c r="Q12" s="280">
        <v>10.7</v>
      </c>
      <c r="R12" s="280">
        <v>10.1</v>
      </c>
      <c r="S12" s="280">
        <v>10.3</v>
      </c>
      <c r="T12" s="280">
        <v>9.9</v>
      </c>
      <c r="U12" s="280">
        <v>9.8000000000000007</v>
      </c>
      <c r="V12" s="280">
        <v>10.5</v>
      </c>
      <c r="W12" s="280">
        <v>10.1</v>
      </c>
      <c r="X12" s="280">
        <v>10.5</v>
      </c>
      <c r="Y12" s="280">
        <v>10.8</v>
      </c>
      <c r="Z12" s="280">
        <v>10.9</v>
      </c>
      <c r="AA12" s="280">
        <v>10.6</v>
      </c>
      <c r="AB12" s="280">
        <v>10.4</v>
      </c>
      <c r="AC12" s="280">
        <v>10.3</v>
      </c>
      <c r="AD12" s="280">
        <v>10.4</v>
      </c>
      <c r="AE12" s="280">
        <v>10.6</v>
      </c>
      <c r="AF12" s="280">
        <v>12.6</v>
      </c>
      <c r="AG12" s="581">
        <v>14.7</v>
      </c>
      <c r="AH12" s="280">
        <v>11.8</v>
      </c>
      <c r="AI12" s="669">
        <v>11.3</v>
      </c>
    </row>
    <row r="13" spans="1:37">
      <c r="A13" s="92" t="s">
        <v>6</v>
      </c>
      <c r="B13" s="280"/>
      <c r="C13" s="280"/>
      <c r="D13" s="280"/>
      <c r="E13" s="280"/>
      <c r="F13" s="280"/>
      <c r="G13" s="280"/>
      <c r="H13" s="280"/>
      <c r="I13" s="280"/>
      <c r="J13" s="280"/>
      <c r="K13" s="280"/>
      <c r="L13" s="588" t="s">
        <v>25</v>
      </c>
      <c r="M13" s="588">
        <v>2</v>
      </c>
      <c r="N13" s="588">
        <v>2.2999999999999998</v>
      </c>
      <c r="O13" s="588">
        <v>2.1</v>
      </c>
      <c r="P13" s="588">
        <v>2.19</v>
      </c>
      <c r="Q13" s="588">
        <v>2.1</v>
      </c>
      <c r="R13" s="588">
        <v>2.1</v>
      </c>
      <c r="S13" s="588">
        <v>1.7</v>
      </c>
      <c r="T13" s="588">
        <v>1.8</v>
      </c>
      <c r="U13" s="588">
        <v>1.9</v>
      </c>
      <c r="V13" s="588">
        <v>2</v>
      </c>
      <c r="W13" s="588">
        <v>2.1</v>
      </c>
      <c r="X13" s="588">
        <v>1.7</v>
      </c>
      <c r="Y13" s="588">
        <v>1.7</v>
      </c>
      <c r="Z13" s="588">
        <v>1.7</v>
      </c>
      <c r="AA13" s="588">
        <v>1.6</v>
      </c>
      <c r="AB13" s="588">
        <v>1.6</v>
      </c>
      <c r="AC13" s="588">
        <v>1.7</v>
      </c>
      <c r="AD13" s="588">
        <v>1.85</v>
      </c>
      <c r="AE13" s="588">
        <v>1.66</v>
      </c>
      <c r="AF13" s="588">
        <v>2</v>
      </c>
      <c r="AG13" s="588">
        <v>2</v>
      </c>
      <c r="AH13" s="280"/>
      <c r="AI13" s="280"/>
    </row>
    <row r="14" spans="1:37">
      <c r="A14" s="92" t="s">
        <v>17</v>
      </c>
      <c r="B14" s="280"/>
      <c r="C14" s="280"/>
      <c r="D14" s="280"/>
      <c r="E14" s="280"/>
      <c r="F14" s="280"/>
      <c r="G14" s="280"/>
      <c r="H14" s="280"/>
      <c r="I14" s="280"/>
      <c r="J14" s="280"/>
      <c r="K14" s="280"/>
      <c r="L14" s="280"/>
      <c r="M14" s="280"/>
      <c r="N14" s="280"/>
      <c r="O14" s="280"/>
      <c r="P14" s="280"/>
      <c r="Q14" s="280">
        <v>1.9</v>
      </c>
      <c r="R14" s="280"/>
      <c r="S14" s="280"/>
      <c r="T14" s="280">
        <v>17</v>
      </c>
      <c r="U14" s="280">
        <v>9.5</v>
      </c>
      <c r="V14" s="280"/>
      <c r="W14" s="280"/>
      <c r="X14" s="280"/>
      <c r="Y14" s="280"/>
      <c r="Z14" s="280"/>
      <c r="AA14" s="280"/>
      <c r="AB14" s="280">
        <v>19</v>
      </c>
      <c r="AC14" s="280">
        <v>19</v>
      </c>
      <c r="AD14" s="280">
        <v>16</v>
      </c>
      <c r="AE14" s="280">
        <v>15</v>
      </c>
      <c r="AF14" s="588">
        <v>19</v>
      </c>
      <c r="AG14" s="280"/>
      <c r="AH14" s="280"/>
      <c r="AI14" s="280"/>
    </row>
    <row r="15" spans="1:37">
      <c r="A15" s="92" t="s">
        <v>4</v>
      </c>
      <c r="B15" s="280">
        <v>10.1</v>
      </c>
      <c r="C15" s="280">
        <v>10.5</v>
      </c>
      <c r="D15" s="280">
        <v>10.199999999999999</v>
      </c>
      <c r="E15" s="280">
        <v>9.6</v>
      </c>
      <c r="F15" s="280">
        <v>10.1</v>
      </c>
      <c r="G15" s="280">
        <v>9.5</v>
      </c>
      <c r="H15" s="280">
        <v>9.6999999999999993</v>
      </c>
      <c r="I15" s="280">
        <v>10.3</v>
      </c>
      <c r="J15" s="280">
        <v>10.5</v>
      </c>
      <c r="K15" s="280">
        <v>10.4</v>
      </c>
      <c r="L15" s="280">
        <v>10.4</v>
      </c>
      <c r="M15" s="280">
        <v>10.4</v>
      </c>
      <c r="N15" s="280">
        <v>10.1</v>
      </c>
      <c r="O15" s="280">
        <v>10.1</v>
      </c>
      <c r="P15" s="280">
        <v>10</v>
      </c>
      <c r="Q15" s="280">
        <v>9.6999999999999993</v>
      </c>
      <c r="R15" s="280">
        <v>9.8000000000000007</v>
      </c>
      <c r="S15" s="280">
        <v>9.9</v>
      </c>
      <c r="T15" s="280">
        <v>10.1</v>
      </c>
      <c r="U15" s="280">
        <v>10.199999999999999</v>
      </c>
      <c r="V15" s="280">
        <v>10.4</v>
      </c>
      <c r="W15" s="280">
        <v>10</v>
      </c>
      <c r="X15" s="280">
        <v>9.9</v>
      </c>
      <c r="Y15" s="280">
        <v>10.199999999999999</v>
      </c>
      <c r="Z15" s="280">
        <v>10.199999999999999</v>
      </c>
      <c r="AA15" s="280">
        <v>9.9</v>
      </c>
      <c r="AB15" s="588">
        <v>9.9</v>
      </c>
      <c r="AC15" s="588">
        <v>9.5</v>
      </c>
      <c r="AD15" s="588">
        <v>10.4</v>
      </c>
      <c r="AE15" s="588">
        <v>9.43</v>
      </c>
      <c r="AF15" s="588">
        <v>8.6999999999999993</v>
      </c>
      <c r="AG15" s="588">
        <v>10</v>
      </c>
      <c r="AH15" s="669">
        <v>9.9</v>
      </c>
      <c r="AI15" s="280"/>
    </row>
    <row r="16" spans="1:37">
      <c r="A16" s="92" t="s">
        <v>3</v>
      </c>
      <c r="B16" s="280"/>
      <c r="C16" s="280"/>
      <c r="D16" s="280"/>
      <c r="E16" s="280"/>
      <c r="F16" s="280"/>
      <c r="G16" s="280"/>
      <c r="H16" s="280"/>
      <c r="I16" s="280"/>
      <c r="J16" s="280"/>
      <c r="K16" s="280"/>
      <c r="L16" s="280"/>
      <c r="M16" s="280"/>
      <c r="N16" s="280"/>
      <c r="O16" s="280"/>
      <c r="P16" s="280"/>
      <c r="Q16" s="280">
        <v>8.4</v>
      </c>
      <c r="R16" s="280"/>
      <c r="S16" s="280"/>
      <c r="T16" s="280">
        <v>8.1999999999999993</v>
      </c>
      <c r="U16" s="280">
        <v>7.5</v>
      </c>
      <c r="V16" s="588">
        <v>8.5</v>
      </c>
      <c r="W16" s="588">
        <v>8.3000000000000007</v>
      </c>
      <c r="X16" s="588">
        <v>7.7</v>
      </c>
      <c r="Y16" s="588">
        <v>8.6999999999999993</v>
      </c>
      <c r="Z16" s="280"/>
      <c r="AA16" s="280"/>
      <c r="AB16" s="280"/>
      <c r="AC16" s="280"/>
      <c r="AD16" s="280"/>
      <c r="AE16" s="280"/>
      <c r="AF16" s="280"/>
      <c r="AG16" s="280"/>
      <c r="AH16" s="280"/>
      <c r="AI16" s="280"/>
    </row>
    <row r="17" spans="1:35">
      <c r="A17" s="92" t="s">
        <v>32</v>
      </c>
      <c r="B17" s="280"/>
      <c r="C17" s="280"/>
      <c r="D17" s="280"/>
      <c r="E17" s="280"/>
      <c r="F17" s="280"/>
      <c r="G17" s="280"/>
      <c r="H17" s="280"/>
      <c r="I17" s="280"/>
      <c r="J17" s="280"/>
      <c r="K17" s="280"/>
      <c r="L17" s="280"/>
      <c r="M17" s="280"/>
      <c r="N17" s="280"/>
      <c r="O17" s="280"/>
      <c r="P17" s="280"/>
      <c r="Q17" s="280">
        <v>12</v>
      </c>
      <c r="R17" s="280"/>
      <c r="S17" s="280"/>
      <c r="T17" s="280">
        <v>12</v>
      </c>
      <c r="U17" s="280">
        <v>12</v>
      </c>
      <c r="V17" s="280">
        <v>11</v>
      </c>
      <c r="W17" s="280">
        <v>10</v>
      </c>
      <c r="X17" s="280">
        <v>10</v>
      </c>
      <c r="Y17" s="280">
        <v>10</v>
      </c>
      <c r="Z17" s="280">
        <v>10</v>
      </c>
      <c r="AA17" s="280">
        <v>10</v>
      </c>
      <c r="AB17" s="280">
        <v>10</v>
      </c>
      <c r="AC17" s="669"/>
      <c r="AD17" s="669"/>
      <c r="AE17" s="669"/>
      <c r="AF17" s="669"/>
      <c r="AG17" s="669"/>
      <c r="AH17" s="669"/>
      <c r="AI17" s="669"/>
    </row>
    <row r="18" spans="1:35">
      <c r="A18" s="92" t="s">
        <v>1</v>
      </c>
      <c r="B18" s="280"/>
      <c r="C18" s="280"/>
      <c r="D18" s="280"/>
      <c r="E18" s="280"/>
      <c r="F18" s="280"/>
      <c r="G18" s="280"/>
      <c r="H18" s="280"/>
      <c r="I18" s="280"/>
      <c r="J18" s="280"/>
      <c r="K18" s="280"/>
      <c r="L18" s="280"/>
      <c r="M18" s="280"/>
      <c r="N18" s="280"/>
      <c r="O18" s="280"/>
      <c r="P18" s="280"/>
      <c r="Q18" s="280">
        <v>7</v>
      </c>
      <c r="R18" s="280"/>
      <c r="S18" s="280"/>
      <c r="T18" s="280">
        <v>8</v>
      </c>
      <c r="U18" s="280">
        <v>8</v>
      </c>
      <c r="V18" s="280"/>
      <c r="W18" s="280"/>
      <c r="X18" s="280">
        <v>5</v>
      </c>
      <c r="Y18" s="280">
        <v>6</v>
      </c>
      <c r="Z18" s="280">
        <v>5.5</v>
      </c>
      <c r="AA18" s="280">
        <v>4</v>
      </c>
      <c r="AB18" s="588">
        <v>3.7</v>
      </c>
      <c r="AC18" s="588">
        <v>4.5</v>
      </c>
      <c r="AD18" s="588">
        <v>4</v>
      </c>
      <c r="AE18" s="588">
        <v>3.8</v>
      </c>
      <c r="AF18" s="280"/>
      <c r="AG18" s="280">
        <v>3</v>
      </c>
      <c r="AH18" s="280">
        <v>3</v>
      </c>
      <c r="AI18" s="280"/>
    </row>
    <row r="19" spans="1:35">
      <c r="A19" s="92" t="s">
        <v>23</v>
      </c>
      <c r="B19" s="280"/>
      <c r="C19" s="280"/>
      <c r="D19" s="280"/>
      <c r="E19" s="280"/>
      <c r="F19" s="280"/>
      <c r="G19" s="280"/>
      <c r="H19" s="280"/>
      <c r="I19" s="280"/>
      <c r="J19" s="280"/>
      <c r="K19" s="280"/>
      <c r="L19" s="280"/>
      <c r="M19" s="280">
        <v>2.8</v>
      </c>
      <c r="N19" s="280">
        <v>2.5</v>
      </c>
      <c r="O19" s="280">
        <v>2.2999999999999998</v>
      </c>
      <c r="P19" s="280">
        <v>2.7</v>
      </c>
      <c r="Q19" s="280">
        <v>3.3</v>
      </c>
      <c r="R19" s="280"/>
      <c r="S19" s="280"/>
      <c r="T19" s="280">
        <v>3</v>
      </c>
      <c r="U19" s="280">
        <v>3</v>
      </c>
      <c r="V19" s="280"/>
      <c r="W19" s="280"/>
      <c r="X19" s="280">
        <v>3.5</v>
      </c>
      <c r="Y19" s="280"/>
      <c r="Z19" s="280">
        <v>3.5</v>
      </c>
      <c r="AA19" s="588">
        <v>3</v>
      </c>
      <c r="AB19" s="588">
        <v>3</v>
      </c>
      <c r="AC19" s="588">
        <v>3</v>
      </c>
      <c r="AD19" s="588">
        <v>3</v>
      </c>
      <c r="AE19" s="588">
        <v>3</v>
      </c>
      <c r="AF19" s="588">
        <v>3</v>
      </c>
      <c r="AG19" s="588">
        <v>3</v>
      </c>
      <c r="AH19" s="280"/>
      <c r="AI19" s="280"/>
    </row>
    <row r="20" spans="1:35">
      <c r="A20" s="17"/>
      <c r="AF20" s="190"/>
      <c r="AG20" s="190"/>
      <c r="AH20" s="190"/>
      <c r="AI20" s="190"/>
    </row>
    <row r="21" spans="1:35" ht="15" customHeight="1">
      <c r="A21" s="44" t="s">
        <v>20</v>
      </c>
      <c r="D21" s="17"/>
      <c r="E21" s="17"/>
      <c r="F21" s="17"/>
      <c r="G21" s="17"/>
      <c r="H21" s="17"/>
      <c r="I21" s="17"/>
      <c r="J21" s="17"/>
      <c r="K21" s="17"/>
      <c r="L21" s="499"/>
      <c r="M21" s="499"/>
      <c r="N21" s="499"/>
      <c r="O21" s="499"/>
      <c r="P21" s="499"/>
      <c r="Q21" s="499"/>
      <c r="R21" s="499"/>
      <c r="S21" s="499"/>
      <c r="T21" s="499"/>
      <c r="U21" s="499"/>
      <c r="V21" s="499"/>
      <c r="W21" s="499"/>
      <c r="X21" s="499"/>
      <c r="Y21" s="499"/>
      <c r="Z21" s="499"/>
      <c r="AA21" s="499"/>
      <c r="AB21" s="499"/>
      <c r="AC21" s="499"/>
      <c r="AD21" s="499"/>
      <c r="AE21" s="499"/>
      <c r="AF21" s="484"/>
      <c r="AG21" s="484"/>
      <c r="AH21" s="484"/>
      <c r="AI21" s="484"/>
    </row>
    <row r="23" spans="1:35" ht="14.7" customHeight="1">
      <c r="A23" s="17" t="s">
        <v>103</v>
      </c>
      <c r="B23" s="17"/>
      <c r="D23" s="42"/>
      <c r="E23" s="42"/>
      <c r="F23" s="42"/>
      <c r="G23" s="42"/>
      <c r="H23" s="42"/>
      <c r="I23" s="42"/>
      <c r="J23" s="42"/>
      <c r="K23" s="42"/>
      <c r="L23" s="42"/>
      <c r="M23" s="42"/>
      <c r="N23" s="42"/>
      <c r="O23" s="42"/>
      <c r="P23" s="42"/>
      <c r="Q23" s="42"/>
      <c r="R23" s="42"/>
      <c r="S23" s="42"/>
      <c r="T23" s="42"/>
      <c r="U23" s="42"/>
      <c r="AF23" s="17"/>
      <c r="AG23" s="17"/>
      <c r="AH23" s="17"/>
      <c r="AI23" s="17"/>
    </row>
    <row r="24" spans="1:35">
      <c r="C24" s="42"/>
      <c r="D24" s="42"/>
      <c r="E24" s="42"/>
      <c r="F24" s="42"/>
      <c r="G24" s="42"/>
      <c r="H24" s="42"/>
      <c r="I24" s="42"/>
      <c r="J24" s="42"/>
      <c r="K24" s="42"/>
      <c r="L24" s="42"/>
      <c r="M24" s="42"/>
      <c r="N24" s="42"/>
      <c r="O24" s="42"/>
      <c r="P24" s="42"/>
      <c r="Q24" s="42"/>
      <c r="R24" s="42"/>
      <c r="S24" s="42"/>
      <c r="T24" s="42"/>
      <c r="U24" s="42"/>
      <c r="AF24" s="17"/>
      <c r="AG24" s="17"/>
      <c r="AH24" s="17"/>
      <c r="AI24" s="17"/>
    </row>
    <row r="25" spans="1:35">
      <c r="A25" s="17" t="s">
        <v>545</v>
      </c>
      <c r="Z25" s="17"/>
      <c r="AA25" s="17"/>
      <c r="AB25" s="17"/>
      <c r="AC25" s="17"/>
      <c r="AD25" s="17"/>
      <c r="AE25" s="17"/>
      <c r="AF25" s="17"/>
      <c r="AG25" s="17"/>
      <c r="AH25" s="17"/>
      <c r="AI25" s="17"/>
    </row>
    <row r="26" spans="1:35">
      <c r="A26" s="17"/>
      <c r="Z26" s="17"/>
      <c r="AA26" s="17"/>
      <c r="AB26" s="17"/>
      <c r="AC26" s="17"/>
      <c r="AD26" s="17"/>
      <c r="AE26" s="17"/>
      <c r="AF26" s="17"/>
      <c r="AG26" s="17"/>
      <c r="AH26" s="17"/>
      <c r="AI26" s="17"/>
    </row>
    <row r="27" spans="1:35">
      <c r="A27" s="17" t="s">
        <v>2856</v>
      </c>
      <c r="Z27" s="17"/>
      <c r="AA27" s="17"/>
      <c r="AB27" s="17"/>
      <c r="AC27" s="17"/>
      <c r="AD27" s="17"/>
      <c r="AE27" s="17"/>
      <c r="AF27" s="17"/>
      <c r="AG27" s="17"/>
      <c r="AH27" s="17"/>
      <c r="AI27" s="17"/>
    </row>
    <row r="28" spans="1:35">
      <c r="Z28" s="17"/>
      <c r="AA28" s="17"/>
      <c r="AB28" s="17"/>
      <c r="AC28" s="17"/>
      <c r="AD28" s="17"/>
      <c r="AE28" s="17"/>
      <c r="AF28" s="17"/>
      <c r="AG28" s="17"/>
      <c r="AH28" s="17"/>
      <c r="AI28" s="17"/>
    </row>
    <row r="29" spans="1:35">
      <c r="A29" s="17" t="s">
        <v>3041</v>
      </c>
      <c r="Z29" s="17"/>
      <c r="AA29" s="17"/>
      <c r="AB29" s="17"/>
      <c r="AC29" s="17"/>
      <c r="AD29" s="17"/>
      <c r="AE29" s="17"/>
      <c r="AF29" s="17"/>
      <c r="AG29" s="17"/>
      <c r="AH29" s="17"/>
      <c r="AI29" s="17"/>
    </row>
    <row r="30" spans="1:35">
      <c r="A30" s="42" t="s">
        <v>102</v>
      </c>
      <c r="Z30" s="17"/>
      <c r="AA30" s="17"/>
      <c r="AB30" s="17"/>
      <c r="AC30" s="17"/>
      <c r="AD30" s="17"/>
      <c r="AE30" s="17"/>
      <c r="AF30" s="17"/>
      <c r="AG30" s="17"/>
      <c r="AH30" s="17"/>
      <c r="AI30" s="17"/>
    </row>
    <row r="31" spans="1:35">
      <c r="Z31" s="17"/>
      <c r="AA31" s="17"/>
      <c r="AB31" s="17"/>
      <c r="AC31" s="17"/>
      <c r="AD31" s="17"/>
      <c r="AE31" s="17"/>
      <c r="AF31" s="17"/>
      <c r="AG31" s="17"/>
      <c r="AH31" s="17"/>
      <c r="AI31" s="17"/>
    </row>
    <row r="32" spans="1:35">
      <c r="A32" t="s">
        <v>2820</v>
      </c>
      <c r="Z32" s="17"/>
      <c r="AA32" s="17"/>
      <c r="AB32" s="17"/>
      <c r="AC32" s="17"/>
      <c r="AD32" s="17"/>
      <c r="AE32" s="17"/>
      <c r="AF32" s="182"/>
      <c r="AG32" s="182"/>
      <c r="AH32" s="182"/>
      <c r="AI32" s="182"/>
    </row>
    <row r="33" spans="26:35">
      <c r="AF33" s="17"/>
      <c r="AG33" s="17"/>
      <c r="AH33" s="17"/>
      <c r="AI33" s="17"/>
    </row>
    <row r="34" spans="26:35">
      <c r="AF34" s="17"/>
      <c r="AG34" s="17"/>
      <c r="AH34" s="17"/>
      <c r="AI34" s="17"/>
    </row>
    <row r="35" spans="26:35">
      <c r="AF35" s="17"/>
      <c r="AG35" s="17"/>
      <c r="AH35" s="17"/>
      <c r="AI35" s="17"/>
    </row>
    <row r="36" spans="26:35">
      <c r="AF36" s="17"/>
      <c r="AG36" s="17"/>
      <c r="AH36" s="17"/>
      <c r="AI36" s="17"/>
    </row>
    <row r="37" spans="26:35">
      <c r="Z37" s="17"/>
      <c r="AA37" s="17"/>
      <c r="AB37" s="17"/>
      <c r="AC37" s="17"/>
      <c r="AD37" s="17"/>
      <c r="AE37" s="17"/>
      <c r="AF37" s="17"/>
      <c r="AG37" s="17"/>
      <c r="AH37" s="17"/>
      <c r="AI37" s="17"/>
    </row>
    <row r="38" spans="26:35">
      <c r="Z38" s="17"/>
      <c r="AA38" s="17"/>
      <c r="AB38" s="17"/>
      <c r="AC38" s="17"/>
      <c r="AD38" s="17"/>
      <c r="AE38" s="17"/>
      <c r="AF38" s="17"/>
      <c r="AG38" s="17"/>
      <c r="AH38" s="17"/>
      <c r="AI38" s="17"/>
    </row>
    <row r="39" spans="26:35">
      <c r="Z39" s="17"/>
      <c r="AA39" s="17"/>
      <c r="AB39" s="17"/>
      <c r="AC39" s="17"/>
      <c r="AD39" s="17"/>
      <c r="AE39" s="17"/>
      <c r="AF39" s="17"/>
      <c r="AG39" s="17"/>
      <c r="AH39" s="17"/>
      <c r="AI39" s="17"/>
    </row>
    <row r="40" spans="26:35">
      <c r="Z40" s="17"/>
      <c r="AA40" s="17"/>
      <c r="AB40" s="17"/>
      <c r="AC40" s="17"/>
      <c r="AD40" s="17"/>
      <c r="AE40" s="17"/>
      <c r="AF40" s="17"/>
      <c r="AG40" s="17"/>
      <c r="AH40" s="17"/>
      <c r="AI40" s="17"/>
    </row>
    <row r="41" spans="26:35">
      <c r="Z41" s="17"/>
      <c r="AA41" s="17"/>
      <c r="AB41" s="17"/>
      <c r="AC41" s="17"/>
      <c r="AD41" s="17"/>
      <c r="AE41" s="17"/>
      <c r="AF41" s="17"/>
      <c r="AG41" s="17"/>
      <c r="AH41" s="17"/>
      <c r="AI41" s="17"/>
    </row>
    <row r="42" spans="26:35">
      <c r="Z42" s="17"/>
      <c r="AA42" s="17"/>
      <c r="AB42" s="17"/>
      <c r="AC42" s="17"/>
      <c r="AD42" s="17"/>
      <c r="AE42" s="17"/>
      <c r="AF42" s="17"/>
      <c r="AG42" s="17"/>
      <c r="AH42" s="17"/>
      <c r="AI42" s="17"/>
    </row>
    <row r="43" spans="26:35">
      <c r="Z43" s="17"/>
      <c r="AA43" s="17"/>
      <c r="AB43" s="17"/>
      <c r="AC43" s="17"/>
      <c r="AD43" s="17"/>
      <c r="AE43" s="17"/>
      <c r="AF43" s="17"/>
      <c r="AG43" s="17"/>
      <c r="AH43" s="17"/>
      <c r="AI43" s="17"/>
    </row>
    <row r="44" spans="26:35">
      <c r="Z44" s="17"/>
      <c r="AA44" s="17"/>
      <c r="AB44" s="17"/>
      <c r="AC44" s="17"/>
      <c r="AD44" s="17"/>
      <c r="AE44" s="17"/>
      <c r="AF44" s="17"/>
      <c r="AG44" s="17"/>
      <c r="AH44" s="17"/>
      <c r="AI44" s="17"/>
    </row>
    <row r="45" spans="26:35">
      <c r="Z45" s="17"/>
      <c r="AA45" s="17"/>
      <c r="AB45" s="17"/>
      <c r="AC45" s="17"/>
      <c r="AD45" s="17"/>
      <c r="AE45" s="17"/>
      <c r="AF45" s="17"/>
      <c r="AG45" s="17"/>
      <c r="AH45" s="17"/>
      <c r="AI45" s="17"/>
    </row>
    <row r="46" spans="26:35">
      <c r="Z46" s="17"/>
      <c r="AA46" s="17"/>
      <c r="AB46" s="17"/>
      <c r="AC46" s="17"/>
      <c r="AD46" s="17"/>
      <c r="AE46" s="17"/>
      <c r="AF46" s="17"/>
      <c r="AG46" s="17"/>
      <c r="AH46" s="17"/>
      <c r="AI46" s="17"/>
    </row>
    <row r="47" spans="26:35">
      <c r="Z47" s="17"/>
      <c r="AA47" s="17"/>
      <c r="AB47" s="17"/>
      <c r="AC47" s="17"/>
      <c r="AD47" s="17"/>
      <c r="AE47" s="17"/>
    </row>
    <row r="48" spans="26:35">
      <c r="Z48" s="17"/>
      <c r="AA48" s="17"/>
      <c r="AB48" s="17"/>
      <c r="AC48" s="17"/>
      <c r="AD48" s="17"/>
      <c r="AE48" s="17"/>
    </row>
    <row r="49" spans="26:31">
      <c r="Z49" s="17"/>
      <c r="AA49" s="17"/>
      <c r="AB49" s="17"/>
      <c r="AC49" s="17"/>
      <c r="AD49" s="17"/>
      <c r="AE49" s="17"/>
    </row>
    <row r="50" spans="26:31">
      <c r="Z50" s="17"/>
      <c r="AA50" s="17"/>
      <c r="AB50" s="17"/>
      <c r="AC50" s="17"/>
      <c r="AD50" s="17"/>
      <c r="AE50" s="17"/>
    </row>
    <row r="51" spans="26:31">
      <c r="Z51" s="17"/>
      <c r="AA51" s="17"/>
      <c r="AB51" s="17"/>
      <c r="AC51" s="17"/>
      <c r="AD51" s="17"/>
      <c r="AE51" s="17"/>
    </row>
    <row r="52" spans="26:31">
      <c r="Z52" s="17"/>
      <c r="AA52" s="17"/>
      <c r="AB52" s="17"/>
      <c r="AC52" s="17"/>
      <c r="AD52" s="17"/>
      <c r="AE52" s="17"/>
    </row>
    <row r="53" spans="26:31">
      <c r="Z53" s="17"/>
      <c r="AA53" s="17"/>
      <c r="AB53" s="17"/>
      <c r="AC53" s="17"/>
      <c r="AD53" s="17"/>
      <c r="AE53" s="17"/>
    </row>
    <row r="54" spans="26:31">
      <c r="Z54" s="17"/>
      <c r="AA54" s="17"/>
      <c r="AB54" s="17"/>
      <c r="AC54" s="17"/>
      <c r="AD54" s="17"/>
      <c r="AE54" s="17"/>
    </row>
    <row r="55" spans="26:31">
      <c r="Z55" s="17"/>
      <c r="AA55" s="17"/>
      <c r="AB55" s="17"/>
      <c r="AC55" s="17"/>
      <c r="AD55" s="17"/>
      <c r="AE55" s="17"/>
    </row>
  </sheetData>
  <hyperlinks>
    <hyperlink ref="AK3" location="Content!A1" display="Back to content page" xr:uid="{00000000-0004-0000-A200-000000000000}"/>
  </hyperlink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AA25"/>
  <sheetViews>
    <sheetView workbookViewId="0">
      <selection activeCell="B5" sqref="B5:Y19"/>
    </sheetView>
  </sheetViews>
  <sheetFormatPr defaultRowHeight="14.4"/>
  <cols>
    <col min="1" max="1" width="33.21875" customWidth="1"/>
  </cols>
  <sheetData>
    <row r="1" spans="1:27">
      <c r="A1" s="44" t="s">
        <v>2958</v>
      </c>
      <c r="P1" s="17"/>
      <c r="Q1" s="17"/>
      <c r="R1" s="17"/>
      <c r="S1" s="17"/>
      <c r="T1" s="17"/>
      <c r="U1" s="17"/>
      <c r="V1" s="14"/>
      <c r="W1" s="14"/>
      <c r="X1" s="14"/>
      <c r="Y1" s="14"/>
    </row>
    <row r="2" spans="1:27">
      <c r="P2" s="17"/>
      <c r="Q2" s="17"/>
      <c r="R2" s="17"/>
      <c r="S2" s="17"/>
      <c r="T2" s="17"/>
      <c r="U2" s="17"/>
      <c r="V2" s="14"/>
      <c r="W2" s="14"/>
      <c r="X2" s="14"/>
      <c r="Y2" s="14"/>
    </row>
    <row r="3" spans="1:27">
      <c r="A3" s="373" t="s">
        <v>14</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row>
    <row r="4" spans="1:27">
      <c r="A4" s="92" t="s">
        <v>13</v>
      </c>
      <c r="B4" s="283"/>
      <c r="C4" s="283"/>
      <c r="D4" s="283">
        <v>4</v>
      </c>
      <c r="E4" s="283">
        <v>4</v>
      </c>
      <c r="F4" s="283"/>
      <c r="G4" s="283"/>
      <c r="H4" s="283"/>
      <c r="I4" s="283"/>
      <c r="J4" s="283"/>
      <c r="K4" s="283"/>
      <c r="L4" s="283"/>
      <c r="M4" s="283"/>
      <c r="N4" s="283"/>
      <c r="O4" s="283"/>
      <c r="P4" s="283"/>
      <c r="Q4" s="283"/>
      <c r="R4" s="283"/>
      <c r="S4" s="283"/>
      <c r="T4" s="283"/>
      <c r="U4" s="283"/>
      <c r="V4" s="283"/>
      <c r="W4" s="283"/>
      <c r="X4" s="283"/>
      <c r="Y4" s="283"/>
    </row>
    <row r="5" spans="1:27">
      <c r="A5" s="92" t="s">
        <v>12</v>
      </c>
      <c r="B5" s="283">
        <v>9.8000000000000007</v>
      </c>
      <c r="C5" s="283">
        <v>10.3</v>
      </c>
      <c r="D5" s="283">
        <v>8.1999999999999993</v>
      </c>
      <c r="E5" s="283">
        <v>6</v>
      </c>
      <c r="F5" s="283">
        <v>9.6</v>
      </c>
      <c r="G5" s="283">
        <v>2.5</v>
      </c>
      <c r="H5" s="283">
        <v>2.1</v>
      </c>
      <c r="I5" s="283">
        <v>2</v>
      </c>
      <c r="J5" s="283">
        <v>2.6</v>
      </c>
      <c r="K5" s="283">
        <v>2.7</v>
      </c>
      <c r="L5" s="283">
        <v>2.2000000000000002</v>
      </c>
      <c r="M5" s="283">
        <v>2.5</v>
      </c>
      <c r="N5" s="283"/>
      <c r="O5" s="283">
        <v>2.2000000000000002</v>
      </c>
      <c r="P5" s="283">
        <v>2.2000000000000002</v>
      </c>
      <c r="Q5" s="283">
        <v>2.2000000000000002</v>
      </c>
      <c r="R5" s="283">
        <v>2.2999999999999998</v>
      </c>
      <c r="S5" s="283">
        <v>1.8</v>
      </c>
      <c r="T5" s="283">
        <v>1.8</v>
      </c>
      <c r="U5" s="283"/>
      <c r="V5" s="283"/>
      <c r="W5" s="283"/>
      <c r="X5" s="283"/>
      <c r="Y5" s="283"/>
    </row>
    <row r="6" spans="1:27">
      <c r="A6" s="92" t="s">
        <v>483</v>
      </c>
      <c r="B6" s="283">
        <v>7</v>
      </c>
      <c r="C6" s="283">
        <v>7</v>
      </c>
      <c r="D6" s="283">
        <v>7</v>
      </c>
      <c r="E6" s="283">
        <v>7</v>
      </c>
      <c r="F6" s="283">
        <v>7</v>
      </c>
      <c r="G6" s="283">
        <v>7</v>
      </c>
      <c r="H6" s="283">
        <v>7</v>
      </c>
      <c r="I6" s="283">
        <v>7</v>
      </c>
      <c r="J6" s="283">
        <v>8</v>
      </c>
      <c r="K6" s="283">
        <v>6</v>
      </c>
      <c r="L6" s="283">
        <v>6</v>
      </c>
      <c r="M6" s="283">
        <v>7</v>
      </c>
      <c r="N6" s="283">
        <v>7</v>
      </c>
      <c r="O6" s="283">
        <v>7</v>
      </c>
      <c r="P6" s="283">
        <v>7</v>
      </c>
      <c r="Q6" s="283">
        <v>7</v>
      </c>
      <c r="R6" s="283">
        <v>7</v>
      </c>
      <c r="S6" s="283">
        <v>7</v>
      </c>
      <c r="T6" s="283">
        <v>7</v>
      </c>
      <c r="U6" s="283">
        <v>7</v>
      </c>
      <c r="V6" s="283">
        <v>7</v>
      </c>
      <c r="W6" s="283">
        <v>7</v>
      </c>
      <c r="X6" s="283"/>
      <c r="Y6" s="283"/>
    </row>
    <row r="7" spans="1:27">
      <c r="A7" s="92" t="s">
        <v>89</v>
      </c>
      <c r="B7" s="283">
        <v>4</v>
      </c>
      <c r="C7" s="283">
        <v>7</v>
      </c>
      <c r="D7" s="283">
        <v>8</v>
      </c>
      <c r="E7" s="283">
        <v>7</v>
      </c>
      <c r="F7" s="283"/>
      <c r="G7" s="283"/>
      <c r="H7" s="283"/>
      <c r="I7" s="283">
        <v>4</v>
      </c>
      <c r="J7" s="283">
        <v>4</v>
      </c>
      <c r="K7" s="283">
        <v>5</v>
      </c>
      <c r="L7" s="283">
        <v>4</v>
      </c>
      <c r="M7" s="283">
        <v>4</v>
      </c>
      <c r="N7" s="283"/>
      <c r="O7" s="283"/>
      <c r="P7" s="283"/>
      <c r="Q7" s="283"/>
      <c r="R7" s="283"/>
      <c r="S7" s="283"/>
      <c r="T7" s="283"/>
      <c r="U7" s="283"/>
      <c r="V7" s="283"/>
      <c r="W7" s="283"/>
      <c r="X7" s="283"/>
      <c r="Y7" s="283"/>
    </row>
    <row r="8" spans="1:27">
      <c r="A8" s="92" t="s">
        <v>482</v>
      </c>
      <c r="B8" s="283">
        <v>0.8</v>
      </c>
      <c r="C8" s="283">
        <v>1</v>
      </c>
      <c r="D8" s="283">
        <v>0.83</v>
      </c>
      <c r="E8" s="283">
        <v>1</v>
      </c>
      <c r="F8" s="283"/>
      <c r="G8" s="283">
        <v>1.08</v>
      </c>
      <c r="H8" s="283">
        <v>0.97</v>
      </c>
      <c r="I8" s="283">
        <v>0.77</v>
      </c>
      <c r="J8" s="283">
        <v>1.23</v>
      </c>
      <c r="K8" s="283">
        <v>1.29</v>
      </c>
      <c r="L8" s="283">
        <v>1.27</v>
      </c>
      <c r="M8" s="283">
        <v>0.9</v>
      </c>
      <c r="N8" s="283">
        <v>1.27</v>
      </c>
      <c r="O8" s="283">
        <v>0.91</v>
      </c>
      <c r="P8" s="283">
        <v>0.92</v>
      </c>
      <c r="Q8" s="283">
        <v>0.88</v>
      </c>
      <c r="R8" s="283">
        <v>0.94</v>
      </c>
      <c r="S8" s="283">
        <v>1.07</v>
      </c>
      <c r="T8" s="283">
        <v>0.96</v>
      </c>
      <c r="U8" s="283">
        <v>1.0900000000000001</v>
      </c>
      <c r="V8" s="283">
        <v>1.37</v>
      </c>
      <c r="W8" s="283">
        <v>1.66</v>
      </c>
      <c r="X8" s="283"/>
      <c r="Y8" s="283"/>
    </row>
    <row r="9" spans="1:27">
      <c r="A9" s="92" t="s">
        <v>11</v>
      </c>
      <c r="B9" s="283"/>
      <c r="C9" s="283"/>
      <c r="D9" s="283"/>
      <c r="E9" s="283"/>
      <c r="F9" s="283"/>
      <c r="G9" s="283"/>
      <c r="H9" s="283">
        <v>7.2</v>
      </c>
      <c r="I9" s="283">
        <v>7.96</v>
      </c>
      <c r="J9" s="283">
        <v>9.1</v>
      </c>
      <c r="K9" s="283">
        <v>9</v>
      </c>
      <c r="L9" s="283">
        <v>10</v>
      </c>
      <c r="M9" s="283">
        <v>9</v>
      </c>
      <c r="N9" s="283">
        <v>10</v>
      </c>
      <c r="O9" s="283">
        <v>12</v>
      </c>
      <c r="P9" s="283">
        <v>5</v>
      </c>
      <c r="Q9" s="283"/>
      <c r="R9" s="283"/>
      <c r="S9" s="283"/>
      <c r="T9" s="283"/>
      <c r="U9" s="283"/>
      <c r="V9" s="283"/>
      <c r="W9" s="283"/>
      <c r="X9" s="283"/>
      <c r="Y9" s="283"/>
    </row>
    <row r="10" spans="1:27">
      <c r="A10" s="92" t="s">
        <v>10</v>
      </c>
      <c r="B10" s="283">
        <v>4</v>
      </c>
      <c r="C10" s="283">
        <v>4</v>
      </c>
      <c r="D10" s="283">
        <v>2</v>
      </c>
      <c r="E10" s="283">
        <v>4</v>
      </c>
      <c r="F10" s="283">
        <v>4</v>
      </c>
      <c r="G10" s="283">
        <v>4</v>
      </c>
      <c r="H10" s="283">
        <v>4</v>
      </c>
      <c r="I10" s="283">
        <v>4</v>
      </c>
      <c r="J10" s="283">
        <v>4</v>
      </c>
      <c r="K10" s="283">
        <v>4</v>
      </c>
      <c r="L10" s="283">
        <v>4</v>
      </c>
      <c r="M10" s="283"/>
      <c r="N10" s="283"/>
      <c r="O10" s="283"/>
      <c r="P10" s="283"/>
      <c r="Q10" s="283">
        <v>20</v>
      </c>
      <c r="R10" s="283">
        <v>20</v>
      </c>
      <c r="S10" s="283">
        <v>22</v>
      </c>
      <c r="T10" s="283">
        <v>21</v>
      </c>
      <c r="U10" s="283">
        <v>21</v>
      </c>
      <c r="V10" s="283">
        <v>18</v>
      </c>
      <c r="W10" s="283"/>
      <c r="X10" s="283"/>
      <c r="Y10" s="283"/>
    </row>
    <row r="11" spans="1:27">
      <c r="A11" s="92" t="s">
        <v>9</v>
      </c>
      <c r="B11" s="283">
        <v>7.2</v>
      </c>
      <c r="C11" s="283">
        <v>8.1</v>
      </c>
      <c r="D11" s="283">
        <v>7.6</v>
      </c>
      <c r="E11" s="283">
        <v>8.1</v>
      </c>
      <c r="F11" s="283">
        <v>8</v>
      </c>
      <c r="G11" s="283">
        <v>8</v>
      </c>
      <c r="H11" s="283">
        <v>9.8000000000000007</v>
      </c>
      <c r="I11" s="283">
        <v>7.7</v>
      </c>
      <c r="J11" s="283">
        <v>8.4</v>
      </c>
      <c r="K11" s="283">
        <v>8</v>
      </c>
      <c r="L11" s="283">
        <v>8.5</v>
      </c>
      <c r="M11" s="283">
        <v>8</v>
      </c>
      <c r="N11" s="283">
        <v>8.6999999999999993</v>
      </c>
      <c r="O11" s="283"/>
      <c r="P11" s="283">
        <v>10.1</v>
      </c>
      <c r="Q11" s="283">
        <v>8.8000000000000007</v>
      </c>
      <c r="R11" s="283">
        <v>9.3000000000000007</v>
      </c>
      <c r="S11" s="283">
        <v>10.199999999999999</v>
      </c>
      <c r="T11" s="283">
        <v>10.8</v>
      </c>
      <c r="U11" s="283"/>
      <c r="V11" s="283"/>
      <c r="W11" s="283"/>
      <c r="X11" s="283"/>
      <c r="Y11" s="283"/>
    </row>
    <row r="12" spans="1:27">
      <c r="A12" s="92" t="s">
        <v>8</v>
      </c>
      <c r="B12" s="630">
        <v>10.4</v>
      </c>
      <c r="C12" s="630">
        <v>10.4</v>
      </c>
      <c r="D12" s="630">
        <v>10.5</v>
      </c>
      <c r="E12" s="630">
        <v>10.4</v>
      </c>
      <c r="F12" s="630">
        <v>10.6</v>
      </c>
      <c r="G12" s="630">
        <v>10.7</v>
      </c>
      <c r="H12" s="630">
        <v>10.1</v>
      </c>
      <c r="I12" s="630">
        <v>10.3</v>
      </c>
      <c r="J12" s="630">
        <v>9.9</v>
      </c>
      <c r="K12" s="630">
        <v>9.8000000000000007</v>
      </c>
      <c r="L12" s="630">
        <v>10.5</v>
      </c>
      <c r="M12" s="630">
        <v>10.1</v>
      </c>
      <c r="N12" s="630">
        <v>10.5</v>
      </c>
      <c r="O12" s="630">
        <v>10.8</v>
      </c>
      <c r="P12" s="630">
        <v>10.9</v>
      </c>
      <c r="Q12" s="669">
        <v>10.6</v>
      </c>
      <c r="R12" s="669">
        <v>10.4</v>
      </c>
      <c r="S12" s="669">
        <v>10.3</v>
      </c>
      <c r="T12" s="669">
        <v>10.4</v>
      </c>
      <c r="U12" s="669">
        <v>10.6</v>
      </c>
      <c r="V12" s="669">
        <v>12.6</v>
      </c>
      <c r="W12" s="669">
        <v>14.7</v>
      </c>
      <c r="X12" s="669">
        <v>11.8</v>
      </c>
      <c r="Y12" s="669">
        <v>11.3</v>
      </c>
    </row>
    <row r="13" spans="1:27">
      <c r="A13" s="92" t="s">
        <v>6</v>
      </c>
      <c r="B13" s="283"/>
      <c r="C13" s="283">
        <v>2</v>
      </c>
      <c r="D13" s="283">
        <v>2.2999999999999998</v>
      </c>
      <c r="E13" s="283">
        <v>2.1</v>
      </c>
      <c r="F13" s="283">
        <v>2.19</v>
      </c>
      <c r="G13" s="283">
        <v>2.1</v>
      </c>
      <c r="H13" s="283">
        <v>2.1</v>
      </c>
      <c r="I13" s="283">
        <v>1.7</v>
      </c>
      <c r="J13" s="283">
        <v>1.8</v>
      </c>
      <c r="K13" s="283">
        <v>1.9</v>
      </c>
      <c r="L13" s="283">
        <v>2</v>
      </c>
      <c r="M13" s="283">
        <v>2.1</v>
      </c>
      <c r="N13" s="283">
        <v>1.7</v>
      </c>
      <c r="O13" s="283">
        <v>1.7</v>
      </c>
      <c r="P13" s="283">
        <v>1.7</v>
      </c>
      <c r="Q13" s="283">
        <v>1.6</v>
      </c>
      <c r="R13" s="283">
        <v>1.6</v>
      </c>
      <c r="S13" s="283">
        <v>1.7</v>
      </c>
      <c r="T13" s="283">
        <v>1.85</v>
      </c>
      <c r="U13" s="283">
        <v>1.66</v>
      </c>
      <c r="V13" s="283">
        <v>2</v>
      </c>
      <c r="W13" s="283">
        <v>2</v>
      </c>
      <c r="X13" s="283"/>
      <c r="Y13" s="283"/>
    </row>
    <row r="14" spans="1:27">
      <c r="A14" s="92" t="s">
        <v>17</v>
      </c>
      <c r="B14" s="283">
        <v>2.7471563031634645</v>
      </c>
      <c r="C14" s="283">
        <v>2.6940225381059153</v>
      </c>
      <c r="D14" s="283">
        <v>3.0645108151739193</v>
      </c>
      <c r="E14" s="283">
        <v>3.2414229479546997</v>
      </c>
      <c r="F14" s="283"/>
      <c r="G14" s="283">
        <v>3.7352010714455228</v>
      </c>
      <c r="H14" s="283"/>
      <c r="I14" s="283"/>
      <c r="J14" s="283">
        <v>5.6558196166942842</v>
      </c>
      <c r="K14" s="283">
        <v>3.9590800556837231</v>
      </c>
      <c r="L14" s="283">
        <v>3.3154354877607335</v>
      </c>
      <c r="M14" s="283">
        <v>4.3580510576816973</v>
      </c>
      <c r="N14" s="283">
        <v>14.195064008780847</v>
      </c>
      <c r="O14" s="283">
        <v>14.485745728912303</v>
      </c>
      <c r="P14" s="283">
        <v>14.800569712847482</v>
      </c>
      <c r="Q14" s="283">
        <v>15.117277153537021</v>
      </c>
      <c r="R14" s="283">
        <v>15.433978331193142</v>
      </c>
      <c r="S14" s="283"/>
      <c r="T14" s="283"/>
      <c r="U14" s="283"/>
      <c r="V14" s="283"/>
      <c r="W14" s="283"/>
      <c r="X14" s="283"/>
      <c r="Y14" s="283"/>
    </row>
    <row r="15" spans="1:27">
      <c r="A15" s="92" t="s">
        <v>4</v>
      </c>
      <c r="B15" s="283"/>
      <c r="C15" s="283"/>
      <c r="D15" s="283"/>
      <c r="E15" s="283"/>
      <c r="F15" s="283"/>
      <c r="G15" s="283"/>
      <c r="H15" s="283"/>
      <c r="I15" s="283"/>
      <c r="J15" s="283"/>
      <c r="K15" s="283"/>
      <c r="L15" s="283"/>
      <c r="M15" s="283"/>
      <c r="N15" s="283"/>
      <c r="O15" s="283">
        <v>10.199999999999999</v>
      </c>
      <c r="P15" s="283">
        <v>10.199999999999999</v>
      </c>
      <c r="Q15" s="283">
        <v>9.9</v>
      </c>
      <c r="R15" s="283">
        <v>9.9</v>
      </c>
      <c r="S15" s="283">
        <v>9.5</v>
      </c>
      <c r="T15" s="283">
        <v>10.4</v>
      </c>
      <c r="U15" s="283">
        <v>9.43</v>
      </c>
      <c r="V15" s="283">
        <v>8.6999999999999993</v>
      </c>
      <c r="W15" s="283">
        <v>10</v>
      </c>
      <c r="X15" s="283"/>
      <c r="Y15" s="283"/>
    </row>
    <row r="16" spans="1:27">
      <c r="A16" s="92" t="s">
        <v>3</v>
      </c>
      <c r="B16" s="283"/>
      <c r="C16" s="283"/>
      <c r="D16" s="283">
        <v>10.1</v>
      </c>
      <c r="E16" s="283">
        <v>9.6</v>
      </c>
      <c r="F16" s="283">
        <v>9</v>
      </c>
      <c r="G16" s="283">
        <v>8.4</v>
      </c>
      <c r="H16" s="283">
        <v>8.1999999999999993</v>
      </c>
      <c r="I16" s="283">
        <v>7.9</v>
      </c>
      <c r="J16" s="283">
        <v>8.1999999999999993</v>
      </c>
      <c r="K16" s="283">
        <v>8.3000000000000007</v>
      </c>
      <c r="L16" s="283">
        <v>8.5</v>
      </c>
      <c r="M16" s="283">
        <v>8.3000000000000007</v>
      </c>
      <c r="N16" s="283">
        <v>7.7</v>
      </c>
      <c r="O16" s="283">
        <v>8.6999999999999993</v>
      </c>
      <c r="P16" s="283"/>
      <c r="Q16" s="283"/>
      <c r="R16" s="283"/>
      <c r="S16" s="283"/>
      <c r="T16" s="283"/>
      <c r="U16" s="283"/>
      <c r="V16" s="283"/>
      <c r="W16" s="283"/>
      <c r="X16" s="283"/>
      <c r="Y16" s="283"/>
    </row>
    <row r="17" spans="1:25">
      <c r="A17" s="92" t="s">
        <v>32</v>
      </c>
      <c r="B17" s="283">
        <v>8</v>
      </c>
      <c r="C17" s="283">
        <v>8</v>
      </c>
      <c r="D17" s="283">
        <v>11</v>
      </c>
      <c r="E17" s="283">
        <v>11</v>
      </c>
      <c r="F17" s="283">
        <v>11</v>
      </c>
      <c r="G17" s="283">
        <v>12</v>
      </c>
      <c r="H17" s="283">
        <v>12</v>
      </c>
      <c r="I17" s="283">
        <v>12</v>
      </c>
      <c r="J17" s="607">
        <v>12</v>
      </c>
      <c r="K17" s="607">
        <v>12</v>
      </c>
      <c r="L17" s="607">
        <v>11</v>
      </c>
      <c r="M17" s="607">
        <v>10</v>
      </c>
      <c r="N17" s="607">
        <v>10</v>
      </c>
      <c r="O17" s="607">
        <v>10</v>
      </c>
      <c r="P17" s="607">
        <v>10</v>
      </c>
      <c r="Q17" s="607">
        <v>10</v>
      </c>
      <c r="R17" s="607">
        <v>10</v>
      </c>
      <c r="S17" s="607">
        <v>9</v>
      </c>
      <c r="T17" s="607">
        <v>10</v>
      </c>
      <c r="U17" s="607">
        <v>13</v>
      </c>
      <c r="V17" s="607">
        <v>10</v>
      </c>
      <c r="W17" s="669">
        <v>10</v>
      </c>
      <c r="X17" s="669">
        <v>9</v>
      </c>
      <c r="Y17" s="669">
        <v>10</v>
      </c>
    </row>
    <row r="18" spans="1:25">
      <c r="A18" s="92" t="s">
        <v>1</v>
      </c>
      <c r="B18" s="283"/>
      <c r="C18" s="283"/>
      <c r="D18" s="283"/>
      <c r="E18" s="283"/>
      <c r="F18" s="283"/>
      <c r="G18" s="283"/>
      <c r="H18" s="283"/>
      <c r="I18" s="283"/>
      <c r="J18" s="283"/>
      <c r="K18" s="283"/>
      <c r="L18" s="283"/>
      <c r="M18" s="283"/>
      <c r="N18" s="283">
        <v>5</v>
      </c>
      <c r="O18" s="283">
        <v>6</v>
      </c>
      <c r="P18" s="283">
        <v>5.5</v>
      </c>
      <c r="Q18" s="283">
        <v>4</v>
      </c>
      <c r="R18" s="283">
        <v>3.7</v>
      </c>
      <c r="S18" s="283">
        <v>4.5</v>
      </c>
      <c r="T18" s="283">
        <v>4</v>
      </c>
      <c r="U18" s="283">
        <v>3.8</v>
      </c>
      <c r="V18" s="283"/>
      <c r="W18" s="283"/>
      <c r="X18" s="283"/>
      <c r="Y18" s="283"/>
    </row>
    <row r="19" spans="1:25">
      <c r="A19" s="92" t="s">
        <v>23</v>
      </c>
      <c r="B19" s="283"/>
      <c r="C19" s="283"/>
      <c r="D19" s="283">
        <v>3</v>
      </c>
      <c r="E19" s="283">
        <v>3</v>
      </c>
      <c r="F19" s="283">
        <v>4</v>
      </c>
      <c r="G19" s="283">
        <v>3</v>
      </c>
      <c r="H19" s="283">
        <v>3</v>
      </c>
      <c r="I19" s="283">
        <v>3</v>
      </c>
      <c r="J19" s="283">
        <v>3</v>
      </c>
      <c r="K19" s="283">
        <v>3</v>
      </c>
      <c r="L19" s="283">
        <v>3</v>
      </c>
      <c r="M19" s="283">
        <v>3</v>
      </c>
      <c r="N19" s="283">
        <v>3</v>
      </c>
      <c r="O19" s="283">
        <v>3</v>
      </c>
      <c r="P19" s="283">
        <v>3</v>
      </c>
      <c r="Q19" s="283">
        <v>3</v>
      </c>
      <c r="R19" s="283">
        <v>3</v>
      </c>
      <c r="S19" s="283">
        <v>3</v>
      </c>
      <c r="T19" s="283">
        <v>3</v>
      </c>
      <c r="U19" s="283">
        <v>3</v>
      </c>
      <c r="V19" s="283"/>
      <c r="W19" s="283"/>
      <c r="X19" s="283"/>
      <c r="Y19" s="283"/>
    </row>
    <row r="22" spans="1:25">
      <c r="A22" s="136" t="s">
        <v>18</v>
      </c>
    </row>
    <row r="23" spans="1:25">
      <c r="A23" s="17" t="s">
        <v>3042</v>
      </c>
    </row>
    <row r="25" spans="1:25">
      <c r="A25" s="17" t="s">
        <v>2854</v>
      </c>
    </row>
  </sheetData>
  <hyperlinks>
    <hyperlink ref="AA3" location="Content!A1" display="Back to content page" xr:uid="{00000000-0004-0000-A3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AA23"/>
  <sheetViews>
    <sheetView topLeftCell="K1" workbookViewId="0">
      <selection activeCell="AB1" sqref="AB1:AB1048576"/>
    </sheetView>
  </sheetViews>
  <sheetFormatPr defaultColWidth="8.77734375" defaultRowHeight="14.4"/>
  <cols>
    <col min="1" max="1" width="34" customWidth="1"/>
    <col min="2" max="25" width="11.5546875" customWidth="1"/>
  </cols>
  <sheetData>
    <row r="1" spans="1:27">
      <c r="A1" s="44" t="s">
        <v>2959</v>
      </c>
    </row>
    <row r="3" spans="1:27">
      <c r="A3" s="373" t="s">
        <v>14</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row>
    <row r="4" spans="1:27">
      <c r="A4" s="92" t="s">
        <v>13</v>
      </c>
      <c r="B4" s="281"/>
      <c r="C4" s="281"/>
      <c r="D4" s="281"/>
      <c r="E4" s="281"/>
      <c r="F4" s="281"/>
      <c r="G4" s="281"/>
      <c r="H4" s="281"/>
      <c r="I4" s="281"/>
      <c r="J4" s="281"/>
      <c r="K4" s="281"/>
      <c r="L4" s="281"/>
      <c r="M4" s="281"/>
      <c r="N4" s="281"/>
      <c r="O4" s="281"/>
      <c r="P4" s="281"/>
      <c r="Q4" s="281"/>
      <c r="R4" s="281"/>
      <c r="S4" s="281"/>
      <c r="T4" s="281"/>
      <c r="U4" s="281"/>
      <c r="V4" s="281"/>
      <c r="W4" s="281"/>
      <c r="X4" s="281"/>
      <c r="Y4" s="281"/>
    </row>
    <row r="5" spans="1:27">
      <c r="A5" s="92" t="s">
        <v>12</v>
      </c>
      <c r="B5" s="281"/>
      <c r="C5" s="281"/>
      <c r="D5" s="281"/>
      <c r="E5" s="281"/>
      <c r="F5" s="281"/>
      <c r="G5" s="281"/>
      <c r="H5" s="281"/>
      <c r="I5" s="281"/>
      <c r="J5" s="281"/>
      <c r="K5" s="281"/>
      <c r="L5" s="281"/>
      <c r="M5" s="281"/>
      <c r="N5" s="281"/>
      <c r="O5" s="281"/>
      <c r="P5" s="281"/>
      <c r="Q5" s="281"/>
      <c r="R5" s="281"/>
      <c r="S5" s="281"/>
      <c r="T5" s="281"/>
      <c r="U5" s="281"/>
      <c r="V5" s="281"/>
      <c r="W5" s="281"/>
      <c r="X5" s="281"/>
      <c r="Y5" s="281"/>
    </row>
    <row r="6" spans="1:27">
      <c r="A6" s="92" t="s">
        <v>483</v>
      </c>
      <c r="B6" s="281"/>
      <c r="C6" s="281"/>
      <c r="D6" s="281"/>
      <c r="E6" s="281"/>
      <c r="F6" s="281"/>
      <c r="G6" s="281"/>
      <c r="H6" s="281"/>
      <c r="I6" s="281"/>
      <c r="J6" s="281"/>
      <c r="K6" s="281"/>
      <c r="L6" s="281"/>
      <c r="M6" s="281"/>
      <c r="N6" s="281"/>
      <c r="O6" s="281"/>
      <c r="P6" s="281"/>
      <c r="Q6" s="281"/>
      <c r="R6" s="281"/>
      <c r="S6" s="281"/>
      <c r="T6" s="281"/>
      <c r="U6" s="281"/>
      <c r="V6" s="281"/>
      <c r="W6" s="281"/>
      <c r="X6" s="281"/>
      <c r="Y6" s="281"/>
    </row>
    <row r="7" spans="1:27">
      <c r="A7" s="92" t="s">
        <v>89</v>
      </c>
      <c r="B7" s="281"/>
      <c r="C7" s="281"/>
      <c r="D7" s="281"/>
      <c r="E7" s="281"/>
      <c r="F7" s="281"/>
      <c r="G7" s="281"/>
      <c r="H7" s="281"/>
      <c r="I7" s="281"/>
      <c r="J7" s="281"/>
      <c r="K7" s="281"/>
      <c r="L7" s="281"/>
      <c r="M7" s="281"/>
      <c r="N7" s="281"/>
      <c r="O7" s="281"/>
      <c r="P7" s="281"/>
      <c r="Q7" s="281"/>
      <c r="R7" s="281"/>
      <c r="S7" s="281"/>
      <c r="T7" s="281"/>
      <c r="U7" s="281"/>
      <c r="V7" s="281"/>
      <c r="W7" s="281"/>
      <c r="X7" s="281"/>
      <c r="Y7" s="281"/>
    </row>
    <row r="8" spans="1:27">
      <c r="A8" s="92" t="s">
        <v>482</v>
      </c>
      <c r="B8" s="281"/>
      <c r="C8" s="281"/>
      <c r="D8" s="281"/>
      <c r="E8" s="281"/>
      <c r="F8" s="281"/>
      <c r="G8" s="281"/>
      <c r="H8" s="281"/>
      <c r="I8" s="281"/>
      <c r="J8" s="281"/>
      <c r="K8" s="281"/>
      <c r="L8" s="281"/>
      <c r="M8" s="281"/>
      <c r="N8" s="281"/>
      <c r="O8" s="281"/>
      <c r="P8" s="281"/>
      <c r="Q8" s="281"/>
      <c r="R8" s="281"/>
      <c r="S8" s="281"/>
      <c r="T8" s="281"/>
      <c r="U8" s="281"/>
      <c r="V8" s="281"/>
      <c r="W8" s="281"/>
      <c r="X8" s="281"/>
      <c r="Y8" s="281"/>
    </row>
    <row r="9" spans="1:27">
      <c r="A9" s="92" t="s">
        <v>11</v>
      </c>
      <c r="B9" s="281"/>
      <c r="C9" s="281"/>
      <c r="D9" s="281"/>
      <c r="E9" s="281"/>
      <c r="F9" s="281"/>
      <c r="G9" s="281"/>
      <c r="H9" s="281"/>
      <c r="I9" s="281"/>
      <c r="J9" s="281"/>
      <c r="K9" s="281"/>
      <c r="L9" s="281"/>
      <c r="M9" s="281"/>
      <c r="N9" s="281"/>
      <c r="O9" s="281"/>
      <c r="P9" s="281"/>
      <c r="Q9" s="281"/>
      <c r="R9" s="281"/>
      <c r="S9" s="281"/>
      <c r="T9" s="281"/>
      <c r="U9" s="281"/>
      <c r="V9" s="281"/>
      <c r="W9" s="281"/>
      <c r="X9" s="281"/>
      <c r="Y9" s="281"/>
    </row>
    <row r="10" spans="1:27">
      <c r="A10" s="92" t="s">
        <v>10</v>
      </c>
      <c r="B10" s="281"/>
      <c r="C10" s="281"/>
      <c r="D10" s="281"/>
      <c r="E10" s="281"/>
      <c r="F10" s="281"/>
      <c r="G10" s="281"/>
      <c r="H10" s="281"/>
      <c r="I10" s="281"/>
      <c r="J10" s="281"/>
      <c r="K10" s="281"/>
      <c r="L10" s="281"/>
      <c r="M10" s="281"/>
      <c r="N10" s="281"/>
      <c r="O10" s="281"/>
      <c r="P10" s="281"/>
      <c r="Q10" s="281"/>
      <c r="R10" s="281"/>
      <c r="S10" s="281"/>
      <c r="T10" s="281"/>
      <c r="U10" s="281"/>
      <c r="V10" s="281"/>
      <c r="W10" s="281"/>
      <c r="X10" s="281"/>
      <c r="Y10" s="281"/>
    </row>
    <row r="11" spans="1:27">
      <c r="A11" s="92" t="s">
        <v>9</v>
      </c>
      <c r="B11" s="281"/>
      <c r="C11" s="281"/>
      <c r="D11" s="281"/>
      <c r="E11" s="281"/>
      <c r="F11" s="281"/>
      <c r="G11" s="281"/>
      <c r="H11" s="281"/>
      <c r="I11" s="281"/>
      <c r="J11" s="281"/>
      <c r="K11" s="281"/>
      <c r="L11" s="281"/>
      <c r="M11" s="281"/>
      <c r="N11" s="281"/>
      <c r="O11" s="281"/>
      <c r="P11" s="281"/>
      <c r="Q11" s="281"/>
      <c r="R11" s="281"/>
      <c r="S11" s="281"/>
      <c r="T11" s="281"/>
      <c r="U11" s="281"/>
      <c r="V11" s="281"/>
      <c r="W11" s="281"/>
      <c r="X11" s="281"/>
      <c r="Y11" s="281"/>
    </row>
    <row r="12" spans="1:27">
      <c r="A12" s="92" t="s">
        <v>8</v>
      </c>
      <c r="B12" s="428">
        <v>6412876</v>
      </c>
      <c r="C12" s="428">
        <v>6527800</v>
      </c>
      <c r="D12" s="428">
        <v>6768870</v>
      </c>
      <c r="E12" s="428">
        <v>6952313</v>
      </c>
      <c r="F12" s="428">
        <v>7118603</v>
      </c>
      <c r="G12" s="428">
        <v>7498251</v>
      </c>
      <c r="H12" s="428">
        <v>7760679</v>
      </c>
      <c r="I12" s="428">
        <v>8986934</v>
      </c>
      <c r="J12" s="428">
        <v>9218625</v>
      </c>
      <c r="K12" s="428">
        <v>8639304</v>
      </c>
      <c r="L12" s="428">
        <v>9336446</v>
      </c>
      <c r="M12" s="428">
        <v>9494297.4341128506</v>
      </c>
      <c r="N12" s="428">
        <v>10043683</v>
      </c>
      <c r="O12" s="428">
        <v>10675598</v>
      </c>
      <c r="P12" s="428">
        <v>11266751</v>
      </c>
      <c r="Q12" s="428">
        <v>12049901</v>
      </c>
      <c r="R12" s="428">
        <v>13117907</v>
      </c>
      <c r="S12" s="428">
        <v>13640751</v>
      </c>
      <c r="T12" s="428">
        <v>14296274</v>
      </c>
      <c r="U12" s="428">
        <v>14465865</v>
      </c>
      <c r="V12" s="428">
        <v>4485257</v>
      </c>
      <c r="W12" s="428">
        <v>2168241</v>
      </c>
      <c r="X12" s="428">
        <v>11363042</v>
      </c>
      <c r="Y12" s="659">
        <v>14384016</v>
      </c>
    </row>
    <row r="13" spans="1:27">
      <c r="A13" s="92" t="s">
        <v>6</v>
      </c>
      <c r="B13" s="281"/>
      <c r="C13" s="281"/>
      <c r="D13" s="281"/>
      <c r="E13" s="281"/>
      <c r="F13" s="281"/>
      <c r="G13" s="281"/>
      <c r="H13" s="281"/>
      <c r="I13" s="281"/>
      <c r="J13" s="281"/>
      <c r="K13" s="281"/>
      <c r="L13" s="281"/>
      <c r="M13" s="281"/>
      <c r="N13" s="281"/>
      <c r="O13" s="281"/>
      <c r="P13" s="281"/>
      <c r="Q13" s="281"/>
      <c r="R13" s="281"/>
      <c r="S13" s="281"/>
      <c r="T13" s="281"/>
      <c r="U13" s="281"/>
      <c r="V13" s="281"/>
      <c r="W13" s="281"/>
      <c r="X13" s="281"/>
      <c r="Y13" s="281"/>
    </row>
    <row r="14" spans="1:27">
      <c r="A14" s="92" t="s">
        <v>17</v>
      </c>
      <c r="B14" s="281"/>
      <c r="C14" s="281"/>
      <c r="D14" s="281"/>
      <c r="E14" s="281"/>
      <c r="F14" s="281"/>
      <c r="G14" s="281"/>
      <c r="H14" s="281"/>
      <c r="I14" s="281"/>
      <c r="J14" s="281"/>
      <c r="K14" s="281"/>
      <c r="L14" s="281"/>
      <c r="M14" s="281"/>
      <c r="N14" s="281"/>
      <c r="O14" s="281"/>
      <c r="P14" s="281"/>
      <c r="Q14" s="281"/>
      <c r="R14" s="281"/>
      <c r="S14" s="281"/>
      <c r="T14" s="281"/>
      <c r="U14" s="281"/>
      <c r="V14" s="281"/>
      <c r="W14" s="281"/>
      <c r="X14" s="281"/>
      <c r="Y14" s="281"/>
    </row>
    <row r="15" spans="1:27">
      <c r="A15" s="92" t="s">
        <v>4</v>
      </c>
      <c r="B15" s="281"/>
      <c r="C15" s="281"/>
      <c r="D15" s="281"/>
      <c r="E15" s="281"/>
      <c r="F15" s="281"/>
      <c r="G15" s="281"/>
      <c r="H15" s="281"/>
      <c r="I15" s="281"/>
      <c r="J15" s="281"/>
      <c r="K15" s="281"/>
      <c r="L15" s="281"/>
      <c r="M15" s="281"/>
      <c r="N15" s="281"/>
      <c r="O15" s="281"/>
      <c r="P15" s="281"/>
      <c r="Q15" s="281"/>
      <c r="R15" s="281"/>
      <c r="S15" s="281"/>
      <c r="T15" s="281"/>
      <c r="U15" s="281"/>
      <c r="V15" s="281"/>
      <c r="W15" s="281"/>
      <c r="X15" s="281"/>
      <c r="Y15" s="281"/>
    </row>
    <row r="16" spans="1:27">
      <c r="A16" s="92" t="s">
        <v>3</v>
      </c>
      <c r="B16" s="281"/>
      <c r="C16" s="281"/>
      <c r="D16" s="281"/>
      <c r="E16" s="281"/>
      <c r="F16" s="281"/>
      <c r="G16" s="281"/>
      <c r="H16" s="281"/>
      <c r="I16" s="281"/>
      <c r="J16" s="281"/>
      <c r="K16" s="281"/>
      <c r="L16" s="281"/>
      <c r="M16" s="281"/>
      <c r="N16" s="281"/>
      <c r="O16" s="281"/>
      <c r="P16" s="281"/>
      <c r="Q16" s="281"/>
      <c r="R16" s="281"/>
      <c r="S16" s="281"/>
      <c r="T16" s="281"/>
      <c r="U16" s="281"/>
      <c r="V16" s="281"/>
      <c r="W16" s="281"/>
      <c r="X16" s="281"/>
      <c r="Y16" s="281"/>
    </row>
    <row r="17" spans="1:25">
      <c r="A17" s="92" t="s">
        <v>32</v>
      </c>
      <c r="B17" s="281"/>
      <c r="C17" s="281"/>
      <c r="D17" s="281"/>
      <c r="E17" s="281"/>
      <c r="F17" s="281"/>
      <c r="G17" s="281"/>
      <c r="H17" s="281"/>
      <c r="I17" s="281"/>
      <c r="J17" s="281"/>
      <c r="K17" s="281"/>
      <c r="L17" s="281"/>
      <c r="M17" s="281"/>
      <c r="N17" s="281"/>
      <c r="O17" s="281"/>
      <c r="P17" s="281"/>
      <c r="Q17" s="281"/>
      <c r="R17" s="281"/>
      <c r="S17" s="281"/>
      <c r="T17" s="281"/>
      <c r="U17" s="281"/>
      <c r="V17" s="281"/>
      <c r="W17" s="281"/>
      <c r="X17" s="281"/>
      <c r="Y17" s="281"/>
    </row>
    <row r="18" spans="1:25">
      <c r="A18" s="92" t="s">
        <v>1</v>
      </c>
      <c r="B18" s="281"/>
      <c r="C18" s="281"/>
      <c r="D18" s="281"/>
      <c r="E18" s="281"/>
      <c r="F18" s="281"/>
      <c r="G18" s="281"/>
      <c r="H18" s="281"/>
      <c r="I18" s="281"/>
      <c r="J18" s="281"/>
      <c r="K18" s="281"/>
      <c r="L18" s="281"/>
      <c r="M18" s="281"/>
      <c r="N18" s="281"/>
      <c r="O18" s="281"/>
      <c r="P18" s="281"/>
      <c r="Q18" s="281"/>
      <c r="R18" s="281"/>
      <c r="S18" s="281"/>
      <c r="T18" s="281"/>
      <c r="U18" s="281"/>
      <c r="V18" s="281"/>
      <c r="W18" s="281"/>
      <c r="X18" s="281"/>
      <c r="Y18" s="281"/>
    </row>
    <row r="19" spans="1:25">
      <c r="A19" s="92" t="s">
        <v>23</v>
      </c>
      <c r="B19" s="281"/>
      <c r="C19" s="281"/>
      <c r="D19" s="281"/>
      <c r="E19" s="281"/>
      <c r="F19" s="281"/>
      <c r="G19" s="281"/>
      <c r="H19" s="281"/>
      <c r="I19" s="281"/>
      <c r="J19" s="281"/>
      <c r="K19" s="281"/>
      <c r="L19" s="281"/>
      <c r="M19" s="281"/>
      <c r="N19" s="281"/>
      <c r="O19" s="281"/>
      <c r="P19" s="281"/>
      <c r="Q19" s="281"/>
      <c r="R19" s="281"/>
      <c r="S19" s="281"/>
      <c r="T19" s="281"/>
      <c r="U19" s="281"/>
      <c r="V19" s="281"/>
      <c r="W19" s="281"/>
      <c r="X19" s="281"/>
      <c r="Y19" s="281"/>
    </row>
    <row r="22" spans="1:25">
      <c r="A22" s="136" t="s">
        <v>18</v>
      </c>
    </row>
    <row r="23" spans="1:25">
      <c r="A23" s="17" t="s">
        <v>3042</v>
      </c>
    </row>
  </sheetData>
  <hyperlinks>
    <hyperlink ref="AA3" location="Content!A1" display="Back to content page" xr:uid="{00000000-0004-0000-A4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AC51"/>
  <sheetViews>
    <sheetView topLeftCell="I1" zoomScale="98" zoomScaleNormal="98" workbookViewId="0">
      <selection activeCell="AB1" sqref="AB1:AB1048576"/>
    </sheetView>
  </sheetViews>
  <sheetFormatPr defaultColWidth="8.77734375" defaultRowHeight="14.4"/>
  <cols>
    <col min="1" max="1" width="33.77734375" customWidth="1"/>
    <col min="2" max="12" width="9.77734375" customWidth="1"/>
    <col min="13" max="15" width="10.77734375" customWidth="1"/>
    <col min="16" max="16" width="10.44140625" bestFit="1" customWidth="1"/>
    <col min="17" max="22" width="10.44140625" customWidth="1"/>
    <col min="29" max="29" width="15" customWidth="1"/>
  </cols>
  <sheetData>
    <row r="1" spans="1:29">
      <c r="A1" s="44" t="s">
        <v>2960</v>
      </c>
      <c r="P1" s="17"/>
      <c r="Q1" s="17"/>
      <c r="R1" s="17"/>
      <c r="S1" s="17"/>
      <c r="T1" s="17"/>
      <c r="U1" s="17"/>
      <c r="V1" s="17"/>
    </row>
    <row r="2" spans="1:29">
      <c r="P2" s="17"/>
      <c r="Q2" s="17"/>
      <c r="R2" s="17"/>
      <c r="S2" s="17"/>
      <c r="T2" s="17"/>
      <c r="U2" s="17"/>
      <c r="V2" s="17"/>
    </row>
    <row r="3" spans="1:29">
      <c r="A3" s="373" t="s">
        <v>14</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AA3" s="1" t="s">
        <v>528</v>
      </c>
    </row>
    <row r="4" spans="1:29">
      <c r="A4" s="92" t="s">
        <v>13</v>
      </c>
      <c r="B4" s="297"/>
      <c r="C4" s="297"/>
      <c r="D4" s="297"/>
      <c r="E4" s="297"/>
      <c r="F4" s="297"/>
      <c r="G4" s="297"/>
      <c r="H4" s="297">
        <v>50</v>
      </c>
      <c r="I4" s="297">
        <v>77</v>
      </c>
      <c r="J4" s="297">
        <v>81</v>
      </c>
      <c r="K4" s="297">
        <v>87</v>
      </c>
      <c r="L4" s="297">
        <v>136</v>
      </c>
      <c r="M4" s="297">
        <v>148</v>
      </c>
      <c r="N4" s="297">
        <v>161</v>
      </c>
      <c r="O4" s="297">
        <v>178</v>
      </c>
      <c r="P4" s="297">
        <v>183</v>
      </c>
      <c r="Q4" s="297">
        <v>196</v>
      </c>
      <c r="R4" s="297">
        <v>220</v>
      </c>
      <c r="S4" s="297">
        <v>233</v>
      </c>
      <c r="T4" s="297">
        <v>238</v>
      </c>
      <c r="U4" s="297">
        <v>235</v>
      </c>
      <c r="V4" s="297">
        <v>235</v>
      </c>
      <c r="W4" s="297">
        <v>229</v>
      </c>
      <c r="X4" s="297">
        <v>247</v>
      </c>
      <c r="Y4" s="297"/>
      <c r="AC4" s="7"/>
    </row>
    <row r="5" spans="1:29">
      <c r="A5" s="92" t="s">
        <v>12</v>
      </c>
      <c r="B5" s="297"/>
      <c r="C5" s="297"/>
      <c r="D5" s="297"/>
      <c r="E5" s="297"/>
      <c r="F5" s="297"/>
      <c r="G5" s="297"/>
      <c r="H5" s="297"/>
      <c r="I5" s="297"/>
      <c r="J5" s="297"/>
      <c r="K5" s="297">
        <v>388</v>
      </c>
      <c r="L5" s="297">
        <v>399</v>
      </c>
      <c r="M5" s="297">
        <v>428</v>
      </c>
      <c r="N5" s="297"/>
      <c r="O5" s="297">
        <v>528</v>
      </c>
      <c r="P5" s="297">
        <v>520</v>
      </c>
      <c r="Q5" s="297">
        <v>575</v>
      </c>
      <c r="R5" s="297">
        <v>708</v>
      </c>
      <c r="S5" s="297">
        <v>860</v>
      </c>
      <c r="T5" s="297">
        <v>933</v>
      </c>
      <c r="U5" s="281"/>
      <c r="V5" s="297"/>
      <c r="W5" s="297"/>
      <c r="X5" s="297"/>
      <c r="Y5" s="279"/>
      <c r="AC5" s="7"/>
    </row>
    <row r="6" spans="1:29">
      <c r="A6" s="92" t="s">
        <v>483</v>
      </c>
      <c r="B6" s="297">
        <v>17</v>
      </c>
      <c r="C6" s="297">
        <v>15</v>
      </c>
      <c r="D6" s="297">
        <v>39</v>
      </c>
      <c r="E6" s="297">
        <v>37</v>
      </c>
      <c r="F6" s="297">
        <v>39</v>
      </c>
      <c r="G6" s="297">
        <v>33</v>
      </c>
      <c r="H6" s="297">
        <v>33</v>
      </c>
      <c r="I6" s="297">
        <v>38</v>
      </c>
      <c r="J6" s="297">
        <v>39</v>
      </c>
      <c r="K6" s="297">
        <v>40</v>
      </c>
      <c r="L6" s="297">
        <v>42</v>
      </c>
      <c r="M6" s="297">
        <v>51</v>
      </c>
      <c r="N6" s="297"/>
      <c r="O6" s="297"/>
      <c r="P6" s="297"/>
      <c r="Q6" s="297"/>
      <c r="R6" s="297"/>
      <c r="S6" s="297">
        <v>63</v>
      </c>
      <c r="T6" s="297">
        <v>72</v>
      </c>
      <c r="U6" s="297">
        <v>72</v>
      </c>
      <c r="V6" s="191">
        <v>68</v>
      </c>
      <c r="W6" s="191">
        <v>71</v>
      </c>
      <c r="X6" s="279"/>
      <c r="Y6" s="297"/>
      <c r="AC6" s="7"/>
    </row>
    <row r="7" spans="1:29">
      <c r="A7" s="92" t="s">
        <v>89</v>
      </c>
      <c r="B7" s="297"/>
      <c r="C7" s="297"/>
      <c r="D7" s="297"/>
      <c r="E7" s="297"/>
      <c r="F7" s="297"/>
      <c r="G7" s="297"/>
      <c r="H7" s="297"/>
      <c r="I7" s="297"/>
      <c r="J7" s="297"/>
      <c r="K7" s="297"/>
      <c r="L7" s="297"/>
      <c r="M7" s="297"/>
      <c r="N7" s="297"/>
      <c r="O7" s="297"/>
      <c r="P7" s="297"/>
      <c r="Q7" s="297"/>
      <c r="R7" s="297"/>
      <c r="S7" s="297"/>
      <c r="T7" s="297"/>
      <c r="U7" s="297"/>
      <c r="V7" s="297"/>
      <c r="W7" s="297"/>
      <c r="X7" s="297"/>
      <c r="Y7" s="279"/>
      <c r="AC7" s="7"/>
    </row>
    <row r="8" spans="1:29">
      <c r="A8" s="92" t="s">
        <v>482</v>
      </c>
      <c r="B8" s="297"/>
      <c r="C8" s="297"/>
      <c r="D8" s="297"/>
      <c r="E8" s="297"/>
      <c r="F8" s="297"/>
      <c r="G8" s="297"/>
      <c r="H8" s="297"/>
      <c r="I8" s="297"/>
      <c r="J8" s="297">
        <v>129</v>
      </c>
      <c r="K8" s="297">
        <v>142</v>
      </c>
      <c r="L8" s="297">
        <v>142</v>
      </c>
      <c r="M8" s="297">
        <v>141</v>
      </c>
      <c r="N8" s="297">
        <v>139</v>
      </c>
      <c r="O8" s="297">
        <v>138</v>
      </c>
      <c r="P8" s="297">
        <v>137</v>
      </c>
      <c r="Q8" s="297">
        <v>140</v>
      </c>
      <c r="R8" s="297">
        <v>138</v>
      </c>
      <c r="S8" s="297">
        <v>157</v>
      </c>
      <c r="T8" s="297">
        <v>152</v>
      </c>
      <c r="U8" s="297">
        <v>165</v>
      </c>
      <c r="V8" s="297">
        <v>178</v>
      </c>
      <c r="W8" s="297">
        <v>176</v>
      </c>
      <c r="X8" s="297">
        <v>189</v>
      </c>
      <c r="Y8" s="297"/>
      <c r="AC8" s="7"/>
    </row>
    <row r="9" spans="1:29">
      <c r="A9" s="92" t="s">
        <v>11</v>
      </c>
      <c r="B9" s="297"/>
      <c r="C9" s="297"/>
      <c r="D9" s="297"/>
      <c r="E9" s="297"/>
      <c r="F9" s="297"/>
      <c r="G9" s="297"/>
      <c r="H9" s="297"/>
      <c r="I9" s="297">
        <v>103</v>
      </c>
      <c r="J9" s="297">
        <v>108</v>
      </c>
      <c r="K9" s="297">
        <v>121</v>
      </c>
      <c r="L9" s="297">
        <v>137</v>
      </c>
      <c r="M9" s="297">
        <v>135</v>
      </c>
      <c r="N9" s="297">
        <v>145</v>
      </c>
      <c r="O9" s="297"/>
      <c r="P9" s="297">
        <v>153</v>
      </c>
      <c r="Q9" s="297">
        <v>155</v>
      </c>
      <c r="R9" s="297">
        <v>143</v>
      </c>
      <c r="S9" s="297">
        <v>159</v>
      </c>
      <c r="T9" s="297">
        <v>177</v>
      </c>
      <c r="U9" s="297">
        <v>170</v>
      </c>
      <c r="V9" s="297"/>
      <c r="W9" s="297">
        <v>129</v>
      </c>
      <c r="X9" s="297"/>
      <c r="Y9" s="297"/>
      <c r="AC9" s="7"/>
    </row>
    <row r="10" spans="1:29">
      <c r="A10" s="92" t="s">
        <v>10</v>
      </c>
      <c r="B10" s="297">
        <v>644</v>
      </c>
      <c r="C10" s="297">
        <v>695</v>
      </c>
      <c r="D10" s="297">
        <v>717</v>
      </c>
      <c r="E10" s="297">
        <v>768</v>
      </c>
      <c r="F10" s="297">
        <v>853</v>
      </c>
      <c r="G10" s="297">
        <v>937</v>
      </c>
      <c r="H10" s="297">
        <v>1015</v>
      </c>
      <c r="I10" s="297">
        <v>1181</v>
      </c>
      <c r="J10" s="297">
        <v>1292</v>
      </c>
      <c r="K10" s="297">
        <v>1396</v>
      </c>
      <c r="L10" s="297">
        <v>1573</v>
      </c>
      <c r="M10" s="297">
        <v>1693</v>
      </c>
      <c r="N10" s="297">
        <v>2010</v>
      </c>
      <c r="O10" s="297">
        <v>2251</v>
      </c>
      <c r="P10" s="297">
        <v>2377</v>
      </c>
      <c r="Q10" s="297">
        <v>2558</v>
      </c>
      <c r="R10" s="297">
        <v>2715</v>
      </c>
      <c r="S10" s="297">
        <v>2931</v>
      </c>
      <c r="T10" s="297">
        <v>3078</v>
      </c>
      <c r="U10" s="297">
        <v>3200</v>
      </c>
      <c r="V10" s="297">
        <v>3361</v>
      </c>
      <c r="W10" s="297">
        <v>3527</v>
      </c>
      <c r="X10" s="279"/>
      <c r="Y10" s="279"/>
      <c r="AC10" s="7"/>
    </row>
    <row r="11" spans="1:29">
      <c r="A11" s="92" t="s">
        <v>9</v>
      </c>
      <c r="B11" s="297"/>
      <c r="C11" s="297"/>
      <c r="D11" s="297"/>
      <c r="E11" s="297"/>
      <c r="F11" s="297"/>
      <c r="G11" s="297"/>
      <c r="H11" s="297"/>
      <c r="I11" s="297"/>
      <c r="J11" s="297"/>
      <c r="K11" s="297"/>
      <c r="L11" s="297"/>
      <c r="M11" s="297"/>
      <c r="N11" s="297"/>
      <c r="O11" s="297"/>
      <c r="P11" s="297"/>
      <c r="Q11" s="297"/>
      <c r="R11" s="297"/>
      <c r="S11" s="297"/>
      <c r="T11" s="297"/>
      <c r="U11" s="297"/>
      <c r="V11" s="297"/>
      <c r="W11" s="297"/>
      <c r="X11" s="297"/>
      <c r="Y11" s="297"/>
      <c r="AC11" s="7"/>
    </row>
    <row r="12" spans="1:29">
      <c r="A12" s="92" t="s">
        <v>8</v>
      </c>
      <c r="B12" s="663">
        <v>95</v>
      </c>
      <c r="C12" s="663">
        <v>95</v>
      </c>
      <c r="D12" s="663">
        <v>95</v>
      </c>
      <c r="E12" s="663">
        <v>97</v>
      </c>
      <c r="F12" s="663">
        <v>103</v>
      </c>
      <c r="G12" s="663">
        <v>99</v>
      </c>
      <c r="H12" s="663">
        <v>98</v>
      </c>
      <c r="I12" s="663">
        <v>97</v>
      </c>
      <c r="J12" s="663">
        <v>102</v>
      </c>
      <c r="K12" s="663">
        <v>102</v>
      </c>
      <c r="L12" s="663">
        <v>112</v>
      </c>
      <c r="M12" s="663">
        <v>109</v>
      </c>
      <c r="N12" s="663">
        <v>117</v>
      </c>
      <c r="O12" s="663">
        <v>107</v>
      </c>
      <c r="P12" s="663">
        <v>112</v>
      </c>
      <c r="Q12" s="663">
        <v>115</v>
      </c>
      <c r="R12" s="663">
        <v>111</v>
      </c>
      <c r="S12" s="663">
        <v>111</v>
      </c>
      <c r="T12" s="663">
        <v>113</v>
      </c>
      <c r="U12" s="663">
        <v>112</v>
      </c>
      <c r="V12" s="428">
        <v>106</v>
      </c>
      <c r="W12" s="428">
        <v>111</v>
      </c>
      <c r="X12" s="191">
        <v>105</v>
      </c>
      <c r="Y12" s="656">
        <v>107</v>
      </c>
      <c r="Z12" s="188"/>
      <c r="AA12" s="188"/>
      <c r="AC12" s="7"/>
    </row>
    <row r="13" spans="1:29">
      <c r="A13" s="92" t="s">
        <v>6</v>
      </c>
      <c r="B13" s="297"/>
      <c r="C13" s="297"/>
      <c r="D13" s="297"/>
      <c r="E13" s="297">
        <v>320</v>
      </c>
      <c r="F13" s="297"/>
      <c r="G13" s="297"/>
      <c r="H13" s="297">
        <v>519</v>
      </c>
      <c r="I13" s="297">
        <v>568</v>
      </c>
      <c r="J13" s="297">
        <v>682</v>
      </c>
      <c r="K13" s="297">
        <v>848</v>
      </c>
      <c r="L13" s="297">
        <v>1162</v>
      </c>
      <c r="M13" s="297">
        <v>1208</v>
      </c>
      <c r="N13" s="297">
        <v>1294</v>
      </c>
      <c r="O13" s="297">
        <v>1422</v>
      </c>
      <c r="P13" s="297">
        <v>1514</v>
      </c>
      <c r="Q13" s="297">
        <v>1663</v>
      </c>
      <c r="R13" s="297">
        <v>2094</v>
      </c>
      <c r="S13" s="297">
        <v>2103</v>
      </c>
      <c r="T13" s="297">
        <v>2188</v>
      </c>
      <c r="U13" s="297">
        <v>2188</v>
      </c>
      <c r="V13" s="297">
        <v>2188</v>
      </c>
      <c r="W13" s="297">
        <v>2707</v>
      </c>
      <c r="X13" s="279"/>
      <c r="Y13" s="297"/>
      <c r="AC13" s="7"/>
    </row>
    <row r="14" spans="1:29">
      <c r="A14" s="92" t="s">
        <v>17</v>
      </c>
      <c r="B14" s="297">
        <v>64</v>
      </c>
      <c r="C14" s="297">
        <v>68</v>
      </c>
      <c r="D14" s="297">
        <v>94</v>
      </c>
      <c r="E14" s="297"/>
      <c r="F14" s="297"/>
      <c r="G14" s="297">
        <v>61</v>
      </c>
      <c r="H14" s="297"/>
      <c r="I14" s="297"/>
      <c r="J14" s="297">
        <v>394</v>
      </c>
      <c r="K14" s="297">
        <v>266</v>
      </c>
      <c r="L14" s="297">
        <v>239</v>
      </c>
      <c r="M14" s="297">
        <v>278</v>
      </c>
      <c r="N14" s="297">
        <v>1830</v>
      </c>
      <c r="O14" s="297">
        <v>1952</v>
      </c>
      <c r="P14" s="297">
        <v>2123</v>
      </c>
      <c r="Q14" s="297">
        <v>2337</v>
      </c>
      <c r="R14" s="297">
        <v>2326</v>
      </c>
      <c r="S14" s="297">
        <v>2195</v>
      </c>
      <c r="T14" s="297">
        <v>2233</v>
      </c>
      <c r="U14" s="297">
        <v>2336</v>
      </c>
      <c r="V14" s="297"/>
      <c r="W14" s="297"/>
      <c r="X14" s="297"/>
      <c r="Y14" s="297"/>
      <c r="AC14" s="7"/>
    </row>
    <row r="15" spans="1:29">
      <c r="A15" s="92" t="s">
        <v>4</v>
      </c>
      <c r="B15" s="297"/>
      <c r="C15" s="297"/>
      <c r="D15" s="297"/>
      <c r="E15" s="297"/>
      <c r="F15" s="297"/>
      <c r="G15" s="297"/>
      <c r="H15" s="297"/>
      <c r="I15" s="297"/>
      <c r="J15" s="297"/>
      <c r="K15" s="297"/>
      <c r="L15" s="297">
        <v>225</v>
      </c>
      <c r="M15" s="297">
        <v>391</v>
      </c>
      <c r="N15" s="297">
        <v>417</v>
      </c>
      <c r="O15" s="297">
        <v>438</v>
      </c>
      <c r="P15" s="297">
        <v>435</v>
      </c>
      <c r="Q15" s="297">
        <v>487</v>
      </c>
      <c r="R15" s="297">
        <v>539</v>
      </c>
      <c r="S15" s="297">
        <v>585</v>
      </c>
      <c r="T15" s="297">
        <v>646</v>
      </c>
      <c r="U15" s="297">
        <v>697</v>
      </c>
      <c r="V15" s="297">
        <v>712</v>
      </c>
      <c r="W15" s="297">
        <v>776</v>
      </c>
      <c r="X15" s="297">
        <v>815</v>
      </c>
      <c r="Y15" s="279"/>
      <c r="AC15" s="7"/>
    </row>
    <row r="16" spans="1:29">
      <c r="A16" s="92" t="s">
        <v>3</v>
      </c>
      <c r="B16" s="297"/>
      <c r="C16" s="297"/>
      <c r="D16" s="297"/>
      <c r="E16" s="297"/>
      <c r="F16" s="297"/>
      <c r="G16" s="297"/>
      <c r="H16" s="297"/>
      <c r="I16" s="297">
        <v>2555</v>
      </c>
      <c r="J16" s="297">
        <v>2584</v>
      </c>
      <c r="K16" s="297">
        <v>2813</v>
      </c>
      <c r="L16" s="297">
        <v>2808</v>
      </c>
      <c r="M16" s="297">
        <v>2670</v>
      </c>
      <c r="N16" s="297">
        <v>2657</v>
      </c>
      <c r="O16" s="297">
        <v>2651</v>
      </c>
      <c r="P16" s="297">
        <v>2689</v>
      </c>
      <c r="Q16" s="297">
        <v>2725</v>
      </c>
      <c r="R16" s="297">
        <v>2855</v>
      </c>
      <c r="S16" s="297">
        <v>3005</v>
      </c>
      <c r="T16" s="297">
        <v>3003</v>
      </c>
      <c r="U16" s="297">
        <v>3023</v>
      </c>
      <c r="V16" s="297">
        <v>3295</v>
      </c>
      <c r="W16" s="297">
        <v>3189</v>
      </c>
      <c r="X16" s="297">
        <v>3504</v>
      </c>
      <c r="Y16" s="297"/>
      <c r="AC16" s="7"/>
    </row>
    <row r="17" spans="1:29" ht="14.1" customHeight="1">
      <c r="A17" s="92" t="s">
        <v>32</v>
      </c>
      <c r="B17" s="297">
        <v>326</v>
      </c>
      <c r="C17" s="297">
        <v>329</v>
      </c>
      <c r="D17" s="297">
        <v>465</v>
      </c>
      <c r="E17" s="297">
        <v>469</v>
      </c>
      <c r="F17" s="297">
        <v>474</v>
      </c>
      <c r="G17" s="297">
        <v>495</v>
      </c>
      <c r="H17" s="297">
        <v>496</v>
      </c>
      <c r="I17" s="297"/>
      <c r="J17" s="297"/>
      <c r="K17" s="297"/>
      <c r="L17" s="297"/>
      <c r="M17" s="297"/>
      <c r="N17" s="297"/>
      <c r="O17" s="297"/>
      <c r="P17" s="297"/>
      <c r="Q17" s="297"/>
      <c r="R17" s="297"/>
      <c r="S17" s="297"/>
      <c r="T17" s="297"/>
      <c r="U17" s="297"/>
      <c r="V17" s="297"/>
      <c r="W17" s="297"/>
      <c r="X17" s="191"/>
      <c r="Y17" s="279"/>
      <c r="AC17" s="7"/>
    </row>
    <row r="18" spans="1:29">
      <c r="A18" s="92" t="s">
        <v>1</v>
      </c>
      <c r="B18" s="297">
        <v>336</v>
      </c>
      <c r="C18" s="297">
        <v>415</v>
      </c>
      <c r="D18" s="297">
        <v>474</v>
      </c>
      <c r="E18" s="297">
        <v>556</v>
      </c>
      <c r="F18" s="297">
        <v>559</v>
      </c>
      <c r="G18" s="297">
        <v>592</v>
      </c>
      <c r="H18" s="297">
        <v>639</v>
      </c>
      <c r="I18" s="297">
        <v>687</v>
      </c>
      <c r="J18" s="297"/>
      <c r="K18" s="297"/>
      <c r="L18" s="297"/>
      <c r="M18" s="297"/>
      <c r="N18" s="297">
        <v>897</v>
      </c>
      <c r="O18" s="297">
        <v>1092</v>
      </c>
      <c r="P18" s="297">
        <v>1115</v>
      </c>
      <c r="Q18" s="297">
        <v>1172</v>
      </c>
      <c r="R18" s="297">
        <v>1192</v>
      </c>
      <c r="S18" s="297">
        <v>1227</v>
      </c>
      <c r="T18" s="297">
        <v>1268</v>
      </c>
      <c r="U18" s="297">
        <v>1388</v>
      </c>
      <c r="V18" s="297">
        <v>1792</v>
      </c>
      <c r="W18" s="297">
        <v>2103</v>
      </c>
      <c r="X18" s="191">
        <v>2223</v>
      </c>
      <c r="Y18" s="297"/>
      <c r="AC18" s="7"/>
    </row>
    <row r="19" spans="1:29">
      <c r="A19" s="92" t="s">
        <v>23</v>
      </c>
      <c r="B19" s="297"/>
      <c r="C19" s="297"/>
      <c r="D19" s="297"/>
      <c r="E19" s="297"/>
      <c r="F19" s="297"/>
      <c r="G19" s="297"/>
      <c r="H19" s="297"/>
      <c r="I19" s="297"/>
      <c r="J19" s="297"/>
      <c r="K19" s="297">
        <v>120</v>
      </c>
      <c r="L19" s="297">
        <v>121</v>
      </c>
      <c r="M19" s="297">
        <v>116</v>
      </c>
      <c r="N19" s="297">
        <v>116</v>
      </c>
      <c r="O19" s="297">
        <v>99</v>
      </c>
      <c r="P19" s="297">
        <v>99</v>
      </c>
      <c r="Q19" s="297">
        <v>96</v>
      </c>
      <c r="R19" s="297">
        <v>96</v>
      </c>
      <c r="S19" s="297">
        <v>96</v>
      </c>
      <c r="T19" s="297">
        <v>96</v>
      </c>
      <c r="U19" s="297">
        <v>97</v>
      </c>
      <c r="V19" s="297">
        <v>95</v>
      </c>
      <c r="W19" s="297">
        <v>95</v>
      </c>
      <c r="X19" s="297">
        <v>75</v>
      </c>
      <c r="Y19" s="297"/>
      <c r="AC19" s="7"/>
    </row>
    <row r="20" spans="1:29">
      <c r="A20" s="17"/>
    </row>
    <row r="21" spans="1:29" ht="14.7" customHeight="1">
      <c r="A21" s="44" t="s">
        <v>18</v>
      </c>
      <c r="B21" s="483"/>
      <c r="C21" s="483"/>
      <c r="D21" s="483"/>
      <c r="E21" s="483"/>
      <c r="F21" s="483"/>
      <c r="G21" s="483"/>
      <c r="H21" s="483"/>
      <c r="I21" s="483"/>
      <c r="J21" s="483"/>
      <c r="K21" s="483"/>
      <c r="L21" s="483"/>
      <c r="M21" s="483"/>
      <c r="N21" s="483"/>
      <c r="O21" s="483"/>
      <c r="P21" s="483"/>
      <c r="Q21" s="483"/>
      <c r="R21" s="483"/>
      <c r="S21" s="483"/>
      <c r="T21" s="483"/>
      <c r="U21" s="483"/>
      <c r="V21" s="486"/>
      <c r="W21" s="486"/>
      <c r="X21" s="486"/>
      <c r="Y21" s="486"/>
    </row>
    <row r="23" spans="1:29">
      <c r="A23" s="17" t="s">
        <v>3043</v>
      </c>
    </row>
    <row r="24" spans="1:29">
      <c r="A24" s="17"/>
      <c r="P24" s="17"/>
      <c r="Q24" s="17"/>
      <c r="R24" s="17"/>
      <c r="S24" s="17"/>
      <c r="T24" s="17"/>
      <c r="U24" s="17"/>
      <c r="V24" s="17"/>
    </row>
    <row r="25" spans="1:29">
      <c r="A25" s="42" t="s">
        <v>102</v>
      </c>
      <c r="P25" s="17"/>
      <c r="Q25" s="17"/>
      <c r="R25" s="17"/>
      <c r="S25" s="17"/>
      <c r="T25" s="17"/>
      <c r="U25" s="17"/>
      <c r="V25" s="17"/>
    </row>
    <row r="26" spans="1:29">
      <c r="P26" s="17"/>
      <c r="Q26" s="17"/>
      <c r="R26" s="17"/>
      <c r="S26" s="17"/>
      <c r="T26" s="17"/>
      <c r="U26" s="17"/>
      <c r="V26" s="17"/>
    </row>
    <row r="27" spans="1:29">
      <c r="P27" s="17"/>
      <c r="Q27" s="17"/>
      <c r="R27" s="17"/>
      <c r="S27" s="17"/>
      <c r="T27" s="17"/>
      <c r="U27" s="17"/>
      <c r="V27" s="17"/>
    </row>
    <row r="28" spans="1:29">
      <c r="P28" s="17"/>
      <c r="Q28" s="17"/>
      <c r="R28" s="17"/>
      <c r="S28" s="17"/>
      <c r="T28" s="17"/>
      <c r="U28" s="17"/>
      <c r="V28" s="17"/>
    </row>
    <row r="33" spans="16:22">
      <c r="P33" s="17"/>
      <c r="Q33" s="17"/>
      <c r="R33" s="17"/>
      <c r="S33" s="17"/>
      <c r="T33" s="17"/>
      <c r="U33" s="17"/>
      <c r="V33" s="17"/>
    </row>
    <row r="34" spans="16:22">
      <c r="P34" s="17"/>
      <c r="Q34" s="17"/>
      <c r="R34" s="17"/>
      <c r="S34" s="17"/>
      <c r="T34" s="17"/>
      <c r="U34" s="17"/>
      <c r="V34" s="17"/>
    </row>
    <row r="35" spans="16:22">
      <c r="P35" s="17"/>
      <c r="Q35" s="17"/>
      <c r="R35" s="17"/>
      <c r="S35" s="17"/>
      <c r="T35" s="17"/>
      <c r="U35" s="17"/>
      <c r="V35" s="17"/>
    </row>
    <row r="36" spans="16:22">
      <c r="P36" s="17"/>
      <c r="Q36" s="17"/>
      <c r="R36" s="17"/>
      <c r="S36" s="17"/>
      <c r="T36" s="17"/>
      <c r="U36" s="17"/>
      <c r="V36" s="17"/>
    </row>
    <row r="37" spans="16:22">
      <c r="P37" s="17"/>
      <c r="Q37" s="17"/>
      <c r="R37" s="17"/>
      <c r="S37" s="17"/>
      <c r="T37" s="17"/>
      <c r="U37" s="17"/>
      <c r="V37" s="17"/>
    </row>
    <row r="38" spans="16:22">
      <c r="P38" s="17"/>
      <c r="Q38" s="17"/>
      <c r="R38" s="17"/>
      <c r="S38" s="17"/>
      <c r="T38" s="17"/>
      <c r="U38" s="17"/>
      <c r="V38" s="17"/>
    </row>
    <row r="39" spans="16:22">
      <c r="P39" s="17"/>
      <c r="Q39" s="17"/>
      <c r="R39" s="17"/>
      <c r="S39" s="17"/>
      <c r="T39" s="17"/>
      <c r="U39" s="17"/>
      <c r="V39" s="17"/>
    </row>
    <row r="40" spans="16:22">
      <c r="P40" s="17"/>
      <c r="Q40" s="17"/>
      <c r="R40" s="17"/>
      <c r="S40" s="17"/>
      <c r="T40" s="17"/>
      <c r="U40" s="17"/>
      <c r="V40" s="17"/>
    </row>
    <row r="41" spans="16:22">
      <c r="P41" s="17"/>
      <c r="Q41" s="17"/>
      <c r="R41" s="17"/>
      <c r="S41" s="17"/>
      <c r="T41" s="17"/>
      <c r="U41" s="17"/>
      <c r="V41" s="17"/>
    </row>
    <row r="42" spans="16:22">
      <c r="P42" s="17"/>
      <c r="Q42" s="17"/>
      <c r="R42" s="17"/>
      <c r="S42" s="17"/>
      <c r="T42" s="17"/>
      <c r="U42" s="17"/>
      <c r="V42" s="17"/>
    </row>
    <row r="43" spans="16:22">
      <c r="P43" s="17"/>
      <c r="Q43" s="17"/>
      <c r="R43" s="17"/>
      <c r="S43" s="17"/>
      <c r="T43" s="17"/>
      <c r="U43" s="17"/>
      <c r="V43" s="17"/>
    </row>
    <row r="44" spans="16:22">
      <c r="P44" s="17"/>
      <c r="Q44" s="17"/>
      <c r="R44" s="17"/>
      <c r="S44" s="17"/>
      <c r="T44" s="17"/>
      <c r="U44" s="17"/>
      <c r="V44" s="17"/>
    </row>
    <row r="45" spans="16:22">
      <c r="P45" s="17"/>
      <c r="Q45" s="17"/>
      <c r="R45" s="17"/>
      <c r="S45" s="17"/>
      <c r="T45" s="17"/>
      <c r="U45" s="17"/>
      <c r="V45" s="17"/>
    </row>
    <row r="46" spans="16:22">
      <c r="P46" s="17"/>
      <c r="Q46" s="17"/>
      <c r="R46" s="17"/>
      <c r="S46" s="17"/>
      <c r="T46" s="17"/>
      <c r="U46" s="17"/>
      <c r="V46" s="17"/>
    </row>
    <row r="47" spans="16:22">
      <c r="P47" s="17"/>
      <c r="Q47" s="17"/>
      <c r="R47" s="17"/>
      <c r="S47" s="17"/>
      <c r="T47" s="17"/>
      <c r="U47" s="17"/>
      <c r="V47" s="17"/>
    </row>
    <row r="48" spans="16:22">
      <c r="P48" s="17"/>
      <c r="Q48" s="17"/>
      <c r="R48" s="17"/>
      <c r="S48" s="17"/>
      <c r="T48" s="17"/>
      <c r="U48" s="17"/>
      <c r="V48" s="17"/>
    </row>
    <row r="49" spans="16:22">
      <c r="P49" s="17"/>
      <c r="Q49" s="17"/>
      <c r="R49" s="17"/>
      <c r="S49" s="17"/>
      <c r="T49" s="17"/>
      <c r="U49" s="17"/>
      <c r="V49" s="17"/>
    </row>
    <row r="50" spans="16:22">
      <c r="P50" s="17"/>
      <c r="Q50" s="17"/>
      <c r="R50" s="17"/>
      <c r="S50" s="17"/>
      <c r="T50" s="17"/>
      <c r="U50" s="17"/>
      <c r="V50" s="17"/>
    </row>
    <row r="51" spans="16:22">
      <c r="P51" s="17"/>
      <c r="Q51" s="17"/>
      <c r="R51" s="17"/>
      <c r="S51" s="17"/>
      <c r="T51" s="17"/>
      <c r="U51" s="17"/>
      <c r="V51" s="17"/>
    </row>
  </sheetData>
  <hyperlinks>
    <hyperlink ref="AA3" location="Content!A1" display="Back to content page" xr:uid="{00000000-0004-0000-A500-000000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8:L9"/>
  <sheetViews>
    <sheetView workbookViewId="0">
      <selection activeCell="R8" sqref="R8"/>
    </sheetView>
  </sheetViews>
  <sheetFormatPr defaultColWidth="9.21875" defaultRowHeight="14.4"/>
  <cols>
    <col min="2" max="2" width="9.77734375" customWidth="1"/>
  </cols>
  <sheetData>
    <row r="8" spans="2:12" ht="58.8">
      <c r="B8" s="748">
        <v>1.1000000000000001</v>
      </c>
      <c r="C8" s="748"/>
      <c r="D8" s="748"/>
      <c r="E8" s="748"/>
      <c r="F8" s="748"/>
      <c r="G8" s="748"/>
      <c r="H8" s="748"/>
      <c r="I8" s="748"/>
      <c r="J8" s="748"/>
      <c r="K8" s="748"/>
      <c r="L8" s="748"/>
    </row>
    <row r="9" spans="2:12" ht="58.8">
      <c r="B9" s="287" t="s">
        <v>526</v>
      </c>
      <c r="C9" s="287"/>
      <c r="D9" s="287"/>
      <c r="E9" s="287"/>
      <c r="F9" s="287"/>
      <c r="G9" s="287"/>
      <c r="H9" s="287"/>
    </row>
  </sheetData>
  <mergeCells count="1">
    <mergeCell ref="B8:L8"/>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AL55"/>
  <sheetViews>
    <sheetView topLeftCell="T1" zoomScale="102" zoomScaleNormal="102" workbookViewId="0">
      <selection activeCell="AL1" sqref="AL1:AL1048576"/>
    </sheetView>
  </sheetViews>
  <sheetFormatPr defaultRowHeight="14.4"/>
  <cols>
    <col min="1" max="1" width="33.77734375" bestFit="1" customWidth="1"/>
    <col min="2" max="2" width="6.21875" customWidth="1"/>
    <col min="3" max="6" width="7.6640625" customWidth="1"/>
    <col min="7" max="35" width="10" customWidth="1"/>
    <col min="36" max="36" width="12.44140625" customWidth="1"/>
    <col min="37" max="37" width="19.44140625" customWidth="1"/>
  </cols>
  <sheetData>
    <row r="1" spans="1:38">
      <c r="A1" s="44" t="s">
        <v>2961</v>
      </c>
      <c r="H1" s="130"/>
      <c r="Z1" s="17"/>
      <c r="AA1" s="17"/>
      <c r="AB1" s="17"/>
      <c r="AC1" s="17"/>
      <c r="AD1" s="17"/>
      <c r="AE1" s="17"/>
      <c r="AF1" s="14"/>
      <c r="AG1" s="14"/>
      <c r="AH1" s="14"/>
      <c r="AI1" s="14"/>
    </row>
    <row r="2" spans="1:38">
      <c r="Z2" s="17"/>
      <c r="AA2" s="17"/>
      <c r="AB2" s="17"/>
      <c r="AC2" s="17"/>
      <c r="AD2" s="17"/>
      <c r="AE2" s="17"/>
      <c r="AF2" s="14"/>
      <c r="AG2" s="14"/>
      <c r="AH2" s="14"/>
      <c r="AI2" s="14"/>
    </row>
    <row r="3" spans="1:38">
      <c r="A3" s="373" t="s">
        <v>14</v>
      </c>
      <c r="B3" s="217">
        <v>1990</v>
      </c>
      <c r="C3" s="217">
        <v>1991</v>
      </c>
      <c r="D3" s="217">
        <v>1992</v>
      </c>
      <c r="E3" s="217">
        <v>1993</v>
      </c>
      <c r="F3" s="217">
        <v>1994</v>
      </c>
      <c r="G3" s="217">
        <v>1995</v>
      </c>
      <c r="H3" s="217">
        <v>1996</v>
      </c>
      <c r="I3" s="217">
        <v>1997</v>
      </c>
      <c r="J3" s="217">
        <v>1998</v>
      </c>
      <c r="K3" s="217">
        <v>1999</v>
      </c>
      <c r="L3" s="217">
        <v>2000</v>
      </c>
      <c r="M3" s="217">
        <v>2001</v>
      </c>
      <c r="N3" s="217">
        <v>2002</v>
      </c>
      <c r="O3" s="217">
        <v>2003</v>
      </c>
      <c r="P3" s="217">
        <v>2004</v>
      </c>
      <c r="Q3" s="217">
        <v>2005</v>
      </c>
      <c r="R3" s="217">
        <v>2006</v>
      </c>
      <c r="S3" s="217">
        <v>2007</v>
      </c>
      <c r="T3" s="217">
        <v>2008</v>
      </c>
      <c r="U3" s="217">
        <v>2009</v>
      </c>
      <c r="V3" s="217">
        <v>2010</v>
      </c>
      <c r="W3" s="217">
        <v>2011</v>
      </c>
      <c r="X3" s="373">
        <v>2012</v>
      </c>
      <c r="Y3" s="217">
        <v>2013</v>
      </c>
      <c r="Z3" s="217">
        <v>2014</v>
      </c>
      <c r="AA3" s="217">
        <v>2015</v>
      </c>
      <c r="AB3" s="217">
        <v>2016</v>
      </c>
      <c r="AC3" s="217">
        <v>2017</v>
      </c>
      <c r="AD3" s="217">
        <v>2018</v>
      </c>
      <c r="AE3" s="217">
        <v>2019</v>
      </c>
      <c r="AF3" s="217">
        <v>2020</v>
      </c>
      <c r="AG3" s="217">
        <v>2021</v>
      </c>
      <c r="AH3" s="217">
        <v>2022</v>
      </c>
      <c r="AI3" s="217">
        <v>2023</v>
      </c>
      <c r="AK3" s="1" t="s">
        <v>528</v>
      </c>
    </row>
    <row r="4" spans="1:38">
      <c r="A4" s="92" t="s">
        <v>13</v>
      </c>
      <c r="B4" s="514"/>
      <c r="C4" s="514"/>
      <c r="D4" s="514"/>
      <c r="E4" s="514"/>
      <c r="F4" s="514"/>
      <c r="G4" s="514"/>
      <c r="H4" s="514"/>
      <c r="I4" s="514"/>
      <c r="J4" s="514"/>
      <c r="K4" s="514"/>
      <c r="L4" s="584">
        <v>9119</v>
      </c>
      <c r="M4" s="584">
        <v>14060</v>
      </c>
      <c r="N4" s="584">
        <v>14893</v>
      </c>
      <c r="O4" s="584">
        <v>10612</v>
      </c>
      <c r="P4" s="584">
        <v>10736</v>
      </c>
      <c r="Q4" s="584">
        <v>10723</v>
      </c>
      <c r="R4" s="584">
        <v>7242</v>
      </c>
      <c r="S4" s="514"/>
      <c r="T4" s="514"/>
      <c r="U4" s="514"/>
      <c r="V4" s="514"/>
      <c r="W4" s="514"/>
      <c r="X4" s="514"/>
      <c r="Y4" s="584">
        <v>19121</v>
      </c>
      <c r="Z4" s="297">
        <v>14617</v>
      </c>
      <c r="AA4" s="297">
        <v>15035</v>
      </c>
      <c r="AB4" s="297">
        <v>16411</v>
      </c>
      <c r="AC4" s="297">
        <v>16879</v>
      </c>
      <c r="AD4" s="297">
        <v>17023</v>
      </c>
      <c r="AE4" s="297">
        <v>17902</v>
      </c>
      <c r="AF4" s="297">
        <v>17902</v>
      </c>
      <c r="AG4" s="297">
        <v>16112</v>
      </c>
      <c r="AH4" s="297">
        <v>18590</v>
      </c>
      <c r="AI4" s="279"/>
    </row>
    <row r="5" spans="1:38">
      <c r="A5" s="92" t="s">
        <v>12</v>
      </c>
      <c r="B5" s="514"/>
      <c r="C5" s="514"/>
      <c r="D5" s="514"/>
      <c r="E5" s="514"/>
      <c r="F5" s="514"/>
      <c r="G5" s="584">
        <v>3226</v>
      </c>
      <c r="H5" s="584">
        <v>3340</v>
      </c>
      <c r="I5" s="584">
        <v>3560</v>
      </c>
      <c r="J5" s="584">
        <v>3260</v>
      </c>
      <c r="K5" s="584">
        <v>3720</v>
      </c>
      <c r="L5" s="584">
        <v>4700</v>
      </c>
      <c r="M5" s="584">
        <v>5400</v>
      </c>
      <c r="N5" s="584">
        <v>6450</v>
      </c>
      <c r="O5" s="584">
        <v>6646</v>
      </c>
      <c r="P5" s="584">
        <v>7800</v>
      </c>
      <c r="Q5" s="584">
        <v>8040</v>
      </c>
      <c r="R5" s="584">
        <v>8468</v>
      </c>
      <c r="S5" s="584">
        <v>8509</v>
      </c>
      <c r="T5" s="584">
        <v>8681</v>
      </c>
      <c r="U5" s="584">
        <v>11275</v>
      </c>
      <c r="V5" s="584">
        <v>12686</v>
      </c>
      <c r="W5" s="584">
        <v>14386</v>
      </c>
      <c r="X5" s="584"/>
      <c r="Y5" s="584">
        <v>15804</v>
      </c>
      <c r="Z5" s="297">
        <v>14958</v>
      </c>
      <c r="AA5" s="297">
        <v>16806</v>
      </c>
      <c r="AB5" s="297">
        <v>20769</v>
      </c>
      <c r="AC5" s="297">
        <v>22562</v>
      </c>
      <c r="AD5" s="297">
        <v>25330</v>
      </c>
      <c r="AE5" s="297"/>
      <c r="AF5" s="297"/>
      <c r="AG5" s="297"/>
      <c r="AH5" s="297"/>
      <c r="AI5" s="297"/>
      <c r="AL5" s="7"/>
    </row>
    <row r="6" spans="1:38">
      <c r="A6" s="92" t="s">
        <v>483</v>
      </c>
      <c r="B6" s="514"/>
      <c r="C6" s="514"/>
      <c r="D6" s="514"/>
      <c r="E6" s="514"/>
      <c r="F6" s="514"/>
      <c r="G6" s="584">
        <v>784</v>
      </c>
      <c r="H6" s="584">
        <v>784</v>
      </c>
      <c r="I6" s="584">
        <v>742</v>
      </c>
      <c r="J6" s="584">
        <v>772</v>
      </c>
      <c r="K6" s="584">
        <v>778</v>
      </c>
      <c r="L6" s="584">
        <v>778</v>
      </c>
      <c r="M6" s="584">
        <v>820</v>
      </c>
      <c r="N6" s="584">
        <v>752</v>
      </c>
      <c r="O6" s="584">
        <v>862</v>
      </c>
      <c r="P6" s="584">
        <v>862</v>
      </c>
      <c r="Q6" s="584">
        <v>656</v>
      </c>
      <c r="R6" s="584">
        <v>656</v>
      </c>
      <c r="S6" s="584">
        <v>470</v>
      </c>
      <c r="T6" s="584">
        <v>760</v>
      </c>
      <c r="U6" s="584">
        <v>820</v>
      </c>
      <c r="V6" s="584">
        <v>1026</v>
      </c>
      <c r="W6" s="584">
        <v>1026</v>
      </c>
      <c r="X6" s="584">
        <v>1026</v>
      </c>
      <c r="Y6" s="584">
        <v>1026</v>
      </c>
      <c r="Z6" s="297">
        <v>1030</v>
      </c>
      <c r="AA6" s="297">
        <v>1096</v>
      </c>
      <c r="AB6" s="297">
        <v>1195</v>
      </c>
      <c r="AC6" s="297">
        <v>1270</v>
      </c>
      <c r="AD6" s="297">
        <v>1540</v>
      </c>
      <c r="AE6" s="297">
        <v>1536</v>
      </c>
      <c r="AF6" s="297">
        <v>1514</v>
      </c>
      <c r="AG6" s="297">
        <v>1640</v>
      </c>
      <c r="AH6" s="279"/>
      <c r="AI6" s="279"/>
    </row>
    <row r="7" spans="1:38">
      <c r="A7" s="92" t="s">
        <v>89</v>
      </c>
      <c r="B7" s="514"/>
      <c r="C7" s="514"/>
      <c r="D7" s="514"/>
      <c r="E7" s="514"/>
      <c r="F7" s="514"/>
      <c r="G7" s="584">
        <v>27342</v>
      </c>
      <c r="H7" s="584"/>
      <c r="I7" s="584"/>
      <c r="J7" s="584"/>
      <c r="K7" s="584">
        <v>9000</v>
      </c>
      <c r="L7" s="584">
        <v>10000</v>
      </c>
      <c r="M7" s="584">
        <v>10000</v>
      </c>
      <c r="N7" s="584">
        <v>10000</v>
      </c>
      <c r="O7" s="584">
        <v>10000</v>
      </c>
      <c r="P7" s="584"/>
      <c r="Q7" s="584"/>
      <c r="R7" s="584"/>
      <c r="S7" s="584"/>
      <c r="T7" s="584"/>
      <c r="U7" s="584"/>
      <c r="V7" s="584"/>
      <c r="W7" s="584"/>
      <c r="X7" s="584"/>
      <c r="Y7" s="584"/>
      <c r="Z7" s="297"/>
      <c r="AA7" s="297"/>
      <c r="AB7" s="297"/>
      <c r="AC7" s="297"/>
      <c r="AD7" s="297"/>
      <c r="AE7" s="297"/>
      <c r="AF7" s="297"/>
      <c r="AG7" s="297"/>
      <c r="AH7" s="297"/>
      <c r="AI7" s="297"/>
      <c r="AL7" s="7"/>
    </row>
    <row r="8" spans="1:38">
      <c r="A8" s="92" t="s">
        <v>482</v>
      </c>
      <c r="B8" s="514"/>
      <c r="C8" s="514"/>
      <c r="D8" s="514"/>
      <c r="E8" s="514"/>
      <c r="F8" s="514"/>
      <c r="G8" s="584">
        <v>2284</v>
      </c>
      <c r="H8" s="584">
        <v>2284</v>
      </c>
      <c r="I8" s="584">
        <v>2284</v>
      </c>
      <c r="J8" s="584">
        <v>2284</v>
      </c>
      <c r="K8" s="584">
        <v>1989</v>
      </c>
      <c r="L8" s="584">
        <v>2193</v>
      </c>
      <c r="M8" s="584">
        <v>2585</v>
      </c>
      <c r="N8" s="584">
        <v>2283</v>
      </c>
      <c r="O8" s="584">
        <v>2436</v>
      </c>
      <c r="P8" s="584">
        <v>2490</v>
      </c>
      <c r="Q8" s="584">
        <v>2377</v>
      </c>
      <c r="R8" s="584">
        <v>2520</v>
      </c>
      <c r="S8" s="584">
        <v>3296</v>
      </c>
      <c r="T8" s="584">
        <v>2778</v>
      </c>
      <c r="U8" s="584">
        <v>3309</v>
      </c>
      <c r="V8" s="584">
        <v>3004</v>
      </c>
      <c r="W8" s="584">
        <v>5364</v>
      </c>
      <c r="X8" s="584">
        <v>5441</v>
      </c>
      <c r="Y8" s="584">
        <v>5382</v>
      </c>
      <c r="Z8" s="297">
        <v>5383</v>
      </c>
      <c r="AA8" s="297">
        <v>5439</v>
      </c>
      <c r="AB8" s="297">
        <v>5303</v>
      </c>
      <c r="AC8" s="297">
        <v>6169</v>
      </c>
      <c r="AD8" s="297">
        <v>6365</v>
      </c>
      <c r="AE8" s="297">
        <v>6658</v>
      </c>
      <c r="AF8" s="297">
        <v>6881</v>
      </c>
      <c r="AG8" s="297">
        <v>6185</v>
      </c>
      <c r="AH8" s="297">
        <v>6148</v>
      </c>
      <c r="AI8" s="279"/>
    </row>
    <row r="9" spans="1:38">
      <c r="A9" s="92" t="s">
        <v>11</v>
      </c>
      <c r="B9" s="514"/>
      <c r="C9" s="514"/>
      <c r="D9" s="514"/>
      <c r="E9" s="514"/>
      <c r="F9" s="514"/>
      <c r="G9" s="584">
        <v>1988</v>
      </c>
      <c r="H9" s="584">
        <v>3922</v>
      </c>
      <c r="I9" s="584">
        <v>1922</v>
      </c>
      <c r="J9" s="584"/>
      <c r="K9" s="584"/>
      <c r="L9" s="584"/>
      <c r="M9" s="584"/>
      <c r="N9" s="584"/>
      <c r="O9" s="584"/>
      <c r="P9" s="584">
        <v>3072</v>
      </c>
      <c r="Q9" s="584">
        <v>2498</v>
      </c>
      <c r="R9" s="584">
        <v>3574</v>
      </c>
      <c r="S9" s="584">
        <v>4350</v>
      </c>
      <c r="T9" s="584">
        <v>4532</v>
      </c>
      <c r="U9" s="584">
        <v>4791</v>
      </c>
      <c r="V9" s="584">
        <v>5013</v>
      </c>
      <c r="W9" s="584">
        <v>5025</v>
      </c>
      <c r="X9" s="584">
        <v>4846</v>
      </c>
      <c r="Y9" s="584"/>
      <c r="Z9" s="297">
        <v>5225</v>
      </c>
      <c r="AA9" s="297">
        <v>5649</v>
      </c>
      <c r="AB9" s="297">
        <v>5757</v>
      </c>
      <c r="AC9" s="297">
        <v>6881</v>
      </c>
      <c r="AD9" s="297">
        <v>6251</v>
      </c>
      <c r="AE9" s="297">
        <v>5971</v>
      </c>
      <c r="AF9" s="297"/>
      <c r="AG9" s="297">
        <v>3631</v>
      </c>
      <c r="AH9" s="279"/>
      <c r="AI9" s="279"/>
      <c r="AL9" s="7"/>
    </row>
    <row r="10" spans="1:38">
      <c r="A10" s="92" t="s">
        <v>10</v>
      </c>
      <c r="B10" s="514"/>
      <c r="C10" s="514"/>
      <c r="D10" s="514"/>
      <c r="E10" s="514"/>
      <c r="F10" s="514"/>
      <c r="G10" s="584">
        <v>6904</v>
      </c>
      <c r="H10" s="584">
        <v>9588</v>
      </c>
      <c r="I10" s="584">
        <v>9911</v>
      </c>
      <c r="J10" s="584">
        <v>10271</v>
      </c>
      <c r="K10" s="584">
        <v>12900</v>
      </c>
      <c r="L10" s="584">
        <v>14000</v>
      </c>
      <c r="M10" s="584">
        <v>15100</v>
      </c>
      <c r="N10" s="584">
        <v>15800</v>
      </c>
      <c r="O10" s="584">
        <v>16700</v>
      </c>
      <c r="P10" s="584">
        <v>17390</v>
      </c>
      <c r="Q10" s="584">
        <v>18494</v>
      </c>
      <c r="R10" s="584">
        <v>20182</v>
      </c>
      <c r="S10" s="584">
        <v>22678</v>
      </c>
      <c r="T10" s="584">
        <v>23534</v>
      </c>
      <c r="U10" s="584">
        <v>25688</v>
      </c>
      <c r="V10" s="584">
        <v>28179</v>
      </c>
      <c r="W10" s="584">
        <v>30388</v>
      </c>
      <c r="X10" s="584">
        <v>32627</v>
      </c>
      <c r="Y10" s="584">
        <v>35398</v>
      </c>
      <c r="Z10" s="297">
        <v>37154</v>
      </c>
      <c r="AA10" s="297">
        <v>41612</v>
      </c>
      <c r="AB10" s="297">
        <v>44325</v>
      </c>
      <c r="AC10" s="297">
        <v>47089</v>
      </c>
      <c r="AD10" s="297">
        <v>49702</v>
      </c>
      <c r="AE10" s="297">
        <v>53147</v>
      </c>
      <c r="AF10" s="297">
        <v>56206</v>
      </c>
      <c r="AG10" s="297"/>
      <c r="AH10" s="297"/>
      <c r="AI10" s="297"/>
      <c r="AL10" s="7"/>
    </row>
    <row r="11" spans="1:38">
      <c r="A11" s="92" t="s">
        <v>9</v>
      </c>
      <c r="B11" s="514"/>
      <c r="C11" s="514"/>
      <c r="D11" s="514"/>
      <c r="E11" s="514"/>
      <c r="F11" s="514"/>
      <c r="G11" s="584"/>
      <c r="H11" s="584"/>
      <c r="I11" s="584"/>
      <c r="J11" s="584"/>
      <c r="K11" s="584"/>
      <c r="L11" s="584">
        <v>64110</v>
      </c>
      <c r="M11" s="584">
        <v>44251</v>
      </c>
      <c r="N11" s="584">
        <v>63585</v>
      </c>
      <c r="O11" s="584">
        <v>113874</v>
      </c>
      <c r="P11" s="584">
        <v>113874</v>
      </c>
      <c r="Q11" s="584"/>
      <c r="R11" s="584"/>
      <c r="S11" s="584"/>
      <c r="T11" s="584"/>
      <c r="U11" s="584"/>
      <c r="V11" s="584"/>
      <c r="W11" s="584"/>
      <c r="X11" s="584"/>
      <c r="Y11" s="584"/>
      <c r="Z11" s="297"/>
      <c r="AA11" s="297"/>
      <c r="AB11" s="297"/>
      <c r="AC11" s="297"/>
      <c r="AD11" s="297"/>
      <c r="AE11" s="297"/>
      <c r="AF11" s="297"/>
      <c r="AG11" s="297"/>
      <c r="AH11" s="297"/>
      <c r="AI11" s="279"/>
      <c r="AL11" s="7"/>
    </row>
    <row r="12" spans="1:38">
      <c r="A12" s="92" t="s">
        <v>8</v>
      </c>
      <c r="B12" s="514">
        <v>9572</v>
      </c>
      <c r="C12" s="514">
        <v>10482</v>
      </c>
      <c r="D12" s="514">
        <v>10917</v>
      </c>
      <c r="E12" s="514">
        <v>11058</v>
      </c>
      <c r="F12" s="514">
        <v>12187</v>
      </c>
      <c r="G12" s="514">
        <v>12359</v>
      </c>
      <c r="H12" s="514">
        <v>13833</v>
      </c>
      <c r="I12" s="514">
        <v>14126</v>
      </c>
      <c r="J12" s="514">
        <v>14995</v>
      </c>
      <c r="K12" s="514">
        <v>16947</v>
      </c>
      <c r="L12" s="514">
        <v>17776</v>
      </c>
      <c r="M12" s="514">
        <v>18350</v>
      </c>
      <c r="N12" s="514">
        <v>19597</v>
      </c>
      <c r="O12" s="514">
        <v>19727</v>
      </c>
      <c r="P12" s="514">
        <v>21355</v>
      </c>
      <c r="Q12" s="514">
        <v>21072</v>
      </c>
      <c r="R12" s="514">
        <v>21403</v>
      </c>
      <c r="S12" s="514">
        <v>21788</v>
      </c>
      <c r="T12" s="514">
        <v>23095</v>
      </c>
      <c r="U12" s="514">
        <v>23235</v>
      </c>
      <c r="V12" s="514">
        <v>24698</v>
      </c>
      <c r="W12" s="514">
        <v>24242</v>
      </c>
      <c r="X12" s="514">
        <v>25496</v>
      </c>
      <c r="Y12" s="514">
        <v>25105</v>
      </c>
      <c r="Z12" s="281">
        <v>26174</v>
      </c>
      <c r="AA12" s="281">
        <v>28732</v>
      </c>
      <c r="AB12" s="281">
        <v>29139</v>
      </c>
      <c r="AC12" s="281">
        <v>29650</v>
      </c>
      <c r="AD12" s="281">
        <v>30427</v>
      </c>
      <c r="AE12" s="281">
        <v>31024</v>
      </c>
      <c r="AF12" s="281">
        <v>28104</v>
      </c>
      <c r="AG12" s="313">
        <v>32157</v>
      </c>
      <c r="AH12" s="313">
        <v>30145</v>
      </c>
      <c r="AI12" s="504">
        <v>30752</v>
      </c>
      <c r="AJ12" s="44"/>
    </row>
    <row r="13" spans="1:38">
      <c r="A13" s="92" t="s">
        <v>6</v>
      </c>
      <c r="B13" s="514"/>
      <c r="C13" s="514"/>
      <c r="D13" s="514"/>
      <c r="E13" s="514"/>
      <c r="F13" s="514"/>
      <c r="G13" s="584"/>
      <c r="H13" s="584"/>
      <c r="I13" s="584"/>
      <c r="J13" s="584"/>
      <c r="K13" s="584"/>
      <c r="L13" s="584">
        <v>10559</v>
      </c>
      <c r="M13" s="584">
        <v>11790</v>
      </c>
      <c r="N13" s="584">
        <v>12292</v>
      </c>
      <c r="O13" s="584">
        <v>13601</v>
      </c>
      <c r="P13" s="584">
        <v>13807</v>
      </c>
      <c r="Q13" s="584">
        <v>14827</v>
      </c>
      <c r="R13" s="584">
        <v>15740</v>
      </c>
      <c r="S13" s="584">
        <v>17035</v>
      </c>
      <c r="T13" s="584">
        <v>17505</v>
      </c>
      <c r="U13" s="584">
        <v>18412</v>
      </c>
      <c r="V13" s="584">
        <v>37550</v>
      </c>
      <c r="W13" s="584">
        <v>38461</v>
      </c>
      <c r="X13" s="584">
        <v>40883</v>
      </c>
      <c r="Y13" s="584">
        <v>45403</v>
      </c>
      <c r="Z13" s="297">
        <v>45403</v>
      </c>
      <c r="AA13" s="297">
        <v>56426</v>
      </c>
      <c r="AB13" s="297">
        <v>56571</v>
      </c>
      <c r="AC13" s="297">
        <v>56999</v>
      </c>
      <c r="AD13" s="297">
        <v>57995</v>
      </c>
      <c r="AE13" s="297">
        <v>57995</v>
      </c>
      <c r="AF13" s="297">
        <v>57995</v>
      </c>
      <c r="AG13" s="297">
        <v>69712</v>
      </c>
      <c r="AH13" s="297">
        <v>70190</v>
      </c>
      <c r="AI13" s="279"/>
    </row>
    <row r="14" spans="1:38">
      <c r="A14" s="92" t="s">
        <v>17</v>
      </c>
      <c r="B14" s="514"/>
      <c r="C14" s="514"/>
      <c r="D14" s="514"/>
      <c r="E14" s="514"/>
      <c r="F14" s="514"/>
      <c r="G14" s="584">
        <v>5624</v>
      </c>
      <c r="H14" s="584"/>
      <c r="I14" s="584">
        <v>5501</v>
      </c>
      <c r="J14" s="584">
        <v>5767</v>
      </c>
      <c r="K14" s="584">
        <v>4898</v>
      </c>
      <c r="L14" s="584">
        <v>4930</v>
      </c>
      <c r="M14" s="584">
        <v>4913</v>
      </c>
      <c r="N14" s="584">
        <v>5674</v>
      </c>
      <c r="O14" s="584">
        <v>6091</v>
      </c>
      <c r="P14" s="584"/>
      <c r="Q14" s="584">
        <v>7240</v>
      </c>
      <c r="R14" s="584"/>
      <c r="S14" s="584"/>
      <c r="T14" s="584">
        <v>11557</v>
      </c>
      <c r="U14" s="584">
        <v>8239</v>
      </c>
      <c r="V14" s="584">
        <v>7025</v>
      </c>
      <c r="W14" s="584">
        <v>9399</v>
      </c>
      <c r="X14" s="584">
        <v>31155</v>
      </c>
      <c r="Y14" s="584">
        <v>32354</v>
      </c>
      <c r="Z14" s="297">
        <v>33648</v>
      </c>
      <c r="AA14" s="297">
        <v>34995</v>
      </c>
      <c r="AB14" s="297">
        <v>36394</v>
      </c>
      <c r="AC14" s="297"/>
      <c r="AD14" s="297"/>
      <c r="AE14" s="297"/>
      <c r="AF14" s="297"/>
      <c r="AG14" s="297"/>
      <c r="AH14" s="297"/>
      <c r="AI14" s="297"/>
      <c r="AL14" s="7"/>
    </row>
    <row r="15" spans="1:38">
      <c r="A15" s="92" t="s">
        <v>4</v>
      </c>
      <c r="B15" s="514">
        <v>3590</v>
      </c>
      <c r="C15" s="514">
        <v>3680</v>
      </c>
      <c r="D15" s="514">
        <v>3880</v>
      </c>
      <c r="E15" s="514">
        <v>3960</v>
      </c>
      <c r="F15" s="514">
        <v>4240</v>
      </c>
      <c r="G15" s="584">
        <v>4340</v>
      </c>
      <c r="H15" s="584">
        <v>4478</v>
      </c>
      <c r="I15" s="584">
        <v>4600</v>
      </c>
      <c r="J15" s="584">
        <v>4732</v>
      </c>
      <c r="K15" s="584">
        <v>4777</v>
      </c>
      <c r="L15" s="584">
        <v>5000</v>
      </c>
      <c r="M15" s="584">
        <v>4940</v>
      </c>
      <c r="N15" s="584">
        <v>4780</v>
      </c>
      <c r="O15" s="584">
        <v>4930</v>
      </c>
      <c r="P15" s="584">
        <v>5030</v>
      </c>
      <c r="Q15" s="584">
        <v>4920</v>
      </c>
      <c r="R15" s="584">
        <v>5140</v>
      </c>
      <c r="S15" s="584">
        <v>5460</v>
      </c>
      <c r="T15" s="584">
        <v>4840</v>
      </c>
      <c r="U15" s="584">
        <v>5050</v>
      </c>
      <c r="V15" s="584">
        <v>5280</v>
      </c>
      <c r="W15" s="584">
        <v>6040</v>
      </c>
      <c r="X15" s="584">
        <v>6550</v>
      </c>
      <c r="Y15" s="584">
        <v>6490</v>
      </c>
      <c r="Z15" s="297">
        <v>9080</v>
      </c>
      <c r="AA15" s="297">
        <v>10280</v>
      </c>
      <c r="AB15" s="297">
        <v>10350</v>
      </c>
      <c r="AC15" s="297">
        <v>11680</v>
      </c>
      <c r="AD15" s="297">
        <v>12024</v>
      </c>
      <c r="AE15" s="297">
        <v>12673</v>
      </c>
      <c r="AF15" s="297">
        <v>5493</v>
      </c>
      <c r="AG15" s="297">
        <v>14217</v>
      </c>
      <c r="AH15" s="297">
        <v>14626</v>
      </c>
      <c r="AI15" s="279"/>
    </row>
    <row r="16" spans="1:38">
      <c r="A16" s="92" t="s">
        <v>3</v>
      </c>
      <c r="B16" s="514"/>
      <c r="C16" s="514"/>
      <c r="D16" s="514"/>
      <c r="E16" s="514"/>
      <c r="F16" s="514"/>
      <c r="G16" s="584">
        <v>94744</v>
      </c>
      <c r="H16" s="584">
        <v>96340</v>
      </c>
      <c r="I16" s="584">
        <v>103267</v>
      </c>
      <c r="J16" s="584">
        <v>107408</v>
      </c>
      <c r="K16" s="584">
        <v>110418</v>
      </c>
      <c r="L16" s="584">
        <v>108737</v>
      </c>
      <c r="M16" s="584">
        <v>108906</v>
      </c>
      <c r="N16" s="584">
        <v>110133</v>
      </c>
      <c r="O16" s="584">
        <v>110479</v>
      </c>
      <c r="P16" s="584">
        <v>105691</v>
      </c>
      <c r="Q16" s="584"/>
      <c r="R16" s="584"/>
      <c r="S16" s="584"/>
      <c r="T16" s="584"/>
      <c r="U16" s="584"/>
      <c r="V16" s="584"/>
      <c r="W16" s="584"/>
      <c r="X16" s="584"/>
      <c r="Y16" s="584"/>
      <c r="Z16" s="297"/>
      <c r="AA16" s="297"/>
      <c r="AB16" s="297"/>
      <c r="AC16" s="297"/>
      <c r="AD16" s="297"/>
      <c r="AE16" s="297"/>
      <c r="AF16" s="297"/>
      <c r="AG16" s="297"/>
      <c r="AH16" s="297"/>
      <c r="AI16" s="279"/>
      <c r="AL16" s="7"/>
    </row>
    <row r="17" spans="1:38">
      <c r="A17" s="92" t="s">
        <v>32</v>
      </c>
      <c r="B17" s="514"/>
      <c r="C17" s="514"/>
      <c r="D17" s="514"/>
      <c r="E17" s="514"/>
      <c r="F17" s="514"/>
      <c r="G17" s="584">
        <v>12145</v>
      </c>
      <c r="H17" s="584">
        <v>12348</v>
      </c>
      <c r="I17" s="584">
        <v>13248</v>
      </c>
      <c r="J17" s="584">
        <v>13400</v>
      </c>
      <c r="K17" s="584">
        <v>17235</v>
      </c>
      <c r="L17" s="584">
        <v>17303</v>
      </c>
      <c r="M17" s="584">
        <v>18284</v>
      </c>
      <c r="N17" s="584">
        <v>45500</v>
      </c>
      <c r="O17" s="584">
        <v>55500</v>
      </c>
      <c r="P17" s="584">
        <v>55932</v>
      </c>
      <c r="Q17" s="584">
        <v>56562</v>
      </c>
      <c r="R17" s="584"/>
      <c r="S17" s="584"/>
      <c r="T17" s="584"/>
      <c r="U17" s="584"/>
      <c r="V17" s="584"/>
      <c r="W17" s="584"/>
      <c r="X17" s="584"/>
      <c r="Y17" s="584"/>
      <c r="Z17" s="297"/>
      <c r="AA17" s="297"/>
      <c r="AB17" s="297"/>
      <c r="AC17" s="297"/>
      <c r="AD17" s="297"/>
      <c r="AE17" s="297"/>
      <c r="AF17" s="297"/>
      <c r="AG17" s="297"/>
      <c r="AH17" s="297"/>
      <c r="AI17" s="297"/>
      <c r="AL17" s="7"/>
    </row>
    <row r="18" spans="1:38">
      <c r="A18" s="92" t="s">
        <v>1</v>
      </c>
      <c r="B18" s="514"/>
      <c r="C18" s="514"/>
      <c r="D18" s="514"/>
      <c r="E18" s="514"/>
      <c r="F18" s="514"/>
      <c r="G18" s="584">
        <v>6283</v>
      </c>
      <c r="H18" s="584">
        <v>6737</v>
      </c>
      <c r="I18" s="584">
        <v>7348</v>
      </c>
      <c r="J18" s="584">
        <v>7424</v>
      </c>
      <c r="K18" s="584">
        <v>7892</v>
      </c>
      <c r="L18" s="584">
        <v>7920</v>
      </c>
      <c r="M18" s="584">
        <v>8136</v>
      </c>
      <c r="N18" s="584">
        <v>8601</v>
      </c>
      <c r="O18" s="584">
        <v>8774</v>
      </c>
      <c r="P18" s="584">
        <v>9115</v>
      </c>
      <c r="Q18" s="584">
        <v>9417</v>
      </c>
      <c r="R18" s="584">
        <v>9960</v>
      </c>
      <c r="S18" s="584">
        <v>9660</v>
      </c>
      <c r="T18" s="584">
        <v>9894</v>
      </c>
      <c r="U18" s="584">
        <v>10129</v>
      </c>
      <c r="V18" s="584"/>
      <c r="W18" s="584"/>
      <c r="X18" s="584">
        <v>51662</v>
      </c>
      <c r="Y18" s="584">
        <v>73991</v>
      </c>
      <c r="Z18" s="297">
        <v>74853</v>
      </c>
      <c r="AA18" s="297">
        <v>75253</v>
      </c>
      <c r="AB18" s="297">
        <v>69576</v>
      </c>
      <c r="AC18" s="297">
        <v>70054</v>
      </c>
      <c r="AD18" s="297">
        <v>70126</v>
      </c>
      <c r="AE18" s="297">
        <v>70404</v>
      </c>
      <c r="AF18" s="297">
        <v>67838</v>
      </c>
      <c r="AG18" s="297">
        <v>65517</v>
      </c>
      <c r="AH18" s="297">
        <v>68933</v>
      </c>
      <c r="AI18" s="279"/>
      <c r="AJ18" t="s">
        <v>15</v>
      </c>
      <c r="AL18" s="7"/>
    </row>
    <row r="19" spans="1:38">
      <c r="A19" s="92" t="s">
        <v>23</v>
      </c>
      <c r="B19" s="281"/>
      <c r="C19" s="281"/>
      <c r="D19" s="281"/>
      <c r="E19" s="281">
        <v>2865.1680000000001</v>
      </c>
      <c r="F19" s="281">
        <v>2922.7939999999999</v>
      </c>
      <c r="G19" s="281">
        <v>2990.9380000000001</v>
      </c>
      <c r="H19" s="281">
        <v>3344.5729999999999</v>
      </c>
      <c r="I19" s="281">
        <v>5495.6260000000002</v>
      </c>
      <c r="J19" s="281">
        <v>2352.0419999999999</v>
      </c>
      <c r="K19" s="281">
        <v>1057.289</v>
      </c>
      <c r="L19" s="281">
        <v>3433.8690000000001</v>
      </c>
      <c r="M19" s="281">
        <v>2826.8820000000001</v>
      </c>
      <c r="N19" s="281">
        <v>2720.4929999999999</v>
      </c>
      <c r="O19" s="281">
        <v>3425</v>
      </c>
      <c r="P19" s="281">
        <v>4091</v>
      </c>
      <c r="Q19" s="281">
        <v>4094</v>
      </c>
      <c r="R19" s="281">
        <v>4093</v>
      </c>
      <c r="S19" s="281">
        <v>3430</v>
      </c>
      <c r="T19" s="281">
        <v>2013</v>
      </c>
      <c r="U19" s="281">
        <v>1698</v>
      </c>
      <c r="V19" s="281">
        <v>3328</v>
      </c>
      <c r="W19" s="281">
        <v>3166</v>
      </c>
      <c r="X19" s="281">
        <v>3495</v>
      </c>
      <c r="Y19" s="281">
        <v>3895.5730659025789</v>
      </c>
      <c r="Z19" s="281">
        <v>3075</v>
      </c>
      <c r="AA19" s="281">
        <v>2881</v>
      </c>
      <c r="AB19" s="297">
        <v>12772</v>
      </c>
      <c r="AC19" s="297">
        <v>12772</v>
      </c>
      <c r="AD19" s="297">
        <v>12772</v>
      </c>
      <c r="AE19" s="297">
        <v>13158</v>
      </c>
      <c r="AF19" s="297">
        <v>14551</v>
      </c>
      <c r="AG19" s="297">
        <v>14551</v>
      </c>
      <c r="AH19" s="297">
        <v>14469</v>
      </c>
      <c r="AI19" s="297"/>
    </row>
    <row r="20" spans="1:38">
      <c r="A20" s="17"/>
      <c r="AF20" s="190"/>
      <c r="AG20" s="190"/>
      <c r="AH20" s="190"/>
      <c r="AI20" s="190"/>
    </row>
    <row r="21" spans="1:38">
      <c r="A21" s="44" t="s">
        <v>18</v>
      </c>
      <c r="B21" s="17"/>
      <c r="D21" s="17"/>
      <c r="E21" s="17"/>
      <c r="G21" s="410"/>
      <c r="H21" s="410"/>
      <c r="I21" s="410"/>
      <c r="J21" s="410"/>
      <c r="K21" s="410"/>
      <c r="L21" s="483"/>
      <c r="M21" s="483"/>
      <c r="N21" s="483"/>
      <c r="O21" s="483"/>
      <c r="P21" s="483"/>
      <c r="Q21" s="483"/>
      <c r="R21" s="483"/>
      <c r="S21" s="483"/>
      <c r="T21" s="483"/>
      <c r="U21" s="483"/>
      <c r="V21" s="483"/>
      <c r="W21" s="483"/>
      <c r="X21" s="483"/>
      <c r="Y21" s="483"/>
      <c r="Z21" s="483"/>
      <c r="AA21" s="483"/>
      <c r="AB21" s="483"/>
      <c r="AC21" s="483"/>
      <c r="AD21" s="483"/>
      <c r="AE21" s="483"/>
      <c r="AF21" s="485"/>
      <c r="AG21" s="486"/>
      <c r="AH21" s="486"/>
      <c r="AI21" s="486"/>
    </row>
    <row r="23" spans="1:38">
      <c r="A23" s="17" t="s">
        <v>104</v>
      </c>
      <c r="B23" s="17"/>
      <c r="AF23" s="17"/>
      <c r="AG23" s="17"/>
      <c r="AH23" s="17"/>
      <c r="AI23" s="17"/>
    </row>
    <row r="24" spans="1:38">
      <c r="AF24" s="17"/>
      <c r="AG24" s="17"/>
      <c r="AH24" s="17"/>
      <c r="AI24" s="17"/>
    </row>
    <row r="25" spans="1:38">
      <c r="A25" s="17" t="s">
        <v>2857</v>
      </c>
      <c r="Z25" s="17"/>
      <c r="AA25" s="17"/>
      <c r="AB25" s="17"/>
      <c r="AC25" s="17"/>
      <c r="AD25" s="17"/>
      <c r="AE25" s="17"/>
      <c r="AF25" s="17"/>
      <c r="AG25" s="17"/>
      <c r="AH25" s="17"/>
      <c r="AI25" s="17"/>
    </row>
    <row r="26" spans="1:38">
      <c r="A26" s="17"/>
      <c r="Z26" s="17"/>
      <c r="AA26" s="17"/>
      <c r="AB26" s="17"/>
      <c r="AC26" s="17"/>
      <c r="AD26" s="17"/>
      <c r="AE26" s="17"/>
      <c r="AF26" s="17"/>
      <c r="AG26" s="17"/>
      <c r="AH26" s="17"/>
      <c r="AI26" s="17"/>
    </row>
    <row r="27" spans="1:38">
      <c r="A27" s="17" t="s">
        <v>3044</v>
      </c>
      <c r="Z27" s="17"/>
      <c r="AA27" s="17"/>
      <c r="AB27" s="17"/>
      <c r="AC27" s="17"/>
      <c r="AD27" s="17"/>
      <c r="AE27" s="17"/>
      <c r="AF27" s="17"/>
      <c r="AG27" s="17"/>
      <c r="AH27" s="17"/>
      <c r="AI27" s="17"/>
    </row>
    <row r="28" spans="1:38">
      <c r="A28" s="42" t="s">
        <v>102</v>
      </c>
      <c r="B28" s="8" t="s">
        <v>15</v>
      </c>
      <c r="AF28" s="17"/>
      <c r="AG28" s="17"/>
      <c r="AH28" s="17"/>
      <c r="AI28" s="17"/>
    </row>
    <row r="29" spans="1:38">
      <c r="Z29" s="17"/>
      <c r="AA29" s="17"/>
      <c r="AB29" s="17"/>
      <c r="AC29" s="17"/>
      <c r="AD29" s="17"/>
      <c r="AE29" s="17"/>
      <c r="AF29" s="17"/>
      <c r="AG29" s="17"/>
      <c r="AH29" s="17"/>
      <c r="AI29" s="17"/>
    </row>
    <row r="30" spans="1:38">
      <c r="Z30" s="17"/>
      <c r="AA30" s="17"/>
      <c r="AB30" s="17"/>
      <c r="AC30" s="17"/>
      <c r="AD30" s="17"/>
      <c r="AE30" s="17"/>
      <c r="AF30" s="17"/>
      <c r="AG30" s="17"/>
      <c r="AH30" s="17"/>
      <c r="AI30" s="17"/>
    </row>
    <row r="31" spans="1:38">
      <c r="Z31" s="17"/>
      <c r="AA31" s="17"/>
      <c r="AB31" s="17"/>
      <c r="AC31" s="17"/>
      <c r="AD31" s="17"/>
      <c r="AE31" s="17"/>
      <c r="AF31" s="17"/>
      <c r="AG31" s="17"/>
      <c r="AH31" s="17"/>
      <c r="AI31" s="17"/>
    </row>
    <row r="32" spans="1:38">
      <c r="Z32" s="17"/>
      <c r="AA32" s="17"/>
      <c r="AB32" s="17"/>
      <c r="AC32" s="17"/>
      <c r="AD32" s="17"/>
      <c r="AE32" s="17"/>
      <c r="AF32" s="182"/>
      <c r="AG32" s="182"/>
      <c r="AH32" s="182"/>
      <c r="AI32" s="182"/>
    </row>
    <row r="33" spans="26:35">
      <c r="AF33" s="17"/>
      <c r="AG33" s="17"/>
      <c r="AH33" s="17"/>
      <c r="AI33" s="17"/>
    </row>
    <row r="34" spans="26:35">
      <c r="AF34" s="17"/>
      <c r="AG34" s="17"/>
      <c r="AH34" s="17"/>
      <c r="AI34" s="17"/>
    </row>
    <row r="35" spans="26:35">
      <c r="AF35" s="17"/>
      <c r="AG35" s="17"/>
      <c r="AH35" s="17"/>
      <c r="AI35" s="17"/>
    </row>
    <row r="36" spans="26:35">
      <c r="AF36" s="17"/>
      <c r="AG36" s="17"/>
      <c r="AH36" s="17"/>
      <c r="AI36" s="17"/>
    </row>
    <row r="37" spans="26:35">
      <c r="Z37" s="17"/>
      <c r="AA37" s="17"/>
      <c r="AB37" s="17"/>
      <c r="AC37" s="17"/>
      <c r="AD37" s="17"/>
      <c r="AE37" s="17"/>
      <c r="AF37" s="17"/>
      <c r="AG37" s="17"/>
      <c r="AH37" s="17"/>
      <c r="AI37" s="17"/>
    </row>
    <row r="38" spans="26:35">
      <c r="Z38" s="17"/>
      <c r="AA38" s="17"/>
      <c r="AB38" s="17"/>
      <c r="AC38" s="17"/>
      <c r="AD38" s="17"/>
      <c r="AE38" s="17"/>
      <c r="AF38" s="17"/>
      <c r="AG38" s="17"/>
      <c r="AH38" s="17"/>
      <c r="AI38" s="17"/>
    </row>
    <row r="39" spans="26:35">
      <c r="Z39" s="17"/>
      <c r="AA39" s="17"/>
      <c r="AB39" s="17"/>
      <c r="AC39" s="17"/>
      <c r="AD39" s="17"/>
      <c r="AE39" s="17"/>
      <c r="AF39" s="17"/>
      <c r="AG39" s="17"/>
      <c r="AH39" s="17"/>
      <c r="AI39" s="17"/>
    </row>
    <row r="40" spans="26:35">
      <c r="Z40" s="17"/>
      <c r="AA40" s="17"/>
      <c r="AB40" s="17"/>
      <c r="AC40" s="17"/>
      <c r="AD40" s="17"/>
      <c r="AE40" s="17"/>
      <c r="AF40" s="17"/>
      <c r="AG40" s="17"/>
      <c r="AH40" s="17"/>
      <c r="AI40" s="17"/>
    </row>
    <row r="41" spans="26:35">
      <c r="Z41" s="17"/>
      <c r="AA41" s="17"/>
      <c r="AB41" s="17"/>
      <c r="AC41" s="17"/>
      <c r="AD41" s="17"/>
      <c r="AE41" s="17"/>
      <c r="AF41" s="17"/>
      <c r="AG41" s="17"/>
      <c r="AH41" s="17"/>
      <c r="AI41" s="17"/>
    </row>
    <row r="42" spans="26:35">
      <c r="Z42" s="17"/>
      <c r="AA42" s="17"/>
      <c r="AB42" s="17"/>
      <c r="AC42" s="17"/>
      <c r="AD42" s="17"/>
      <c r="AE42" s="17"/>
      <c r="AF42" s="17"/>
      <c r="AG42" s="17"/>
      <c r="AH42" s="17"/>
      <c r="AI42" s="17"/>
    </row>
    <row r="43" spans="26:35">
      <c r="Z43" s="17"/>
      <c r="AA43" s="17"/>
      <c r="AB43" s="17"/>
      <c r="AC43" s="17"/>
      <c r="AD43" s="17"/>
      <c r="AE43" s="17"/>
      <c r="AF43" s="17"/>
      <c r="AG43" s="17"/>
      <c r="AH43" s="17"/>
      <c r="AI43" s="17"/>
    </row>
    <row r="44" spans="26:35">
      <c r="Z44" s="17"/>
      <c r="AA44" s="17"/>
      <c r="AB44" s="17"/>
      <c r="AC44" s="17"/>
      <c r="AD44" s="17"/>
      <c r="AE44" s="17"/>
      <c r="AF44" s="17"/>
      <c r="AG44" s="17"/>
      <c r="AH44" s="17"/>
      <c r="AI44" s="17"/>
    </row>
    <row r="45" spans="26:35">
      <c r="Z45" s="17"/>
      <c r="AA45" s="17"/>
      <c r="AB45" s="17"/>
      <c r="AC45" s="17"/>
      <c r="AD45" s="17"/>
      <c r="AE45" s="17"/>
      <c r="AF45" s="17"/>
      <c r="AG45" s="17"/>
      <c r="AH45" s="17"/>
      <c r="AI45" s="17"/>
    </row>
    <row r="46" spans="26:35">
      <c r="Z46" s="17"/>
      <c r="AA46" s="17"/>
      <c r="AB46" s="17"/>
      <c r="AC46" s="17"/>
      <c r="AD46" s="17"/>
      <c r="AE46" s="17"/>
      <c r="AF46" s="17"/>
      <c r="AG46" s="17"/>
      <c r="AH46" s="17"/>
      <c r="AI46" s="17"/>
    </row>
    <row r="47" spans="26:35">
      <c r="Z47" s="17"/>
      <c r="AA47" s="17"/>
      <c r="AB47" s="17"/>
      <c r="AC47" s="17"/>
      <c r="AD47" s="17"/>
      <c r="AE47" s="17"/>
    </row>
    <row r="48" spans="26:35">
      <c r="Z48" s="17"/>
      <c r="AA48" s="17"/>
      <c r="AB48" s="17"/>
      <c r="AC48" s="17"/>
      <c r="AD48" s="17"/>
      <c r="AE48" s="17"/>
    </row>
    <row r="49" spans="26:31">
      <c r="Z49" s="17"/>
      <c r="AA49" s="17"/>
      <c r="AB49" s="17"/>
      <c r="AC49" s="17"/>
      <c r="AD49" s="17"/>
      <c r="AE49" s="17"/>
    </row>
    <row r="50" spans="26:31">
      <c r="Z50" s="17"/>
      <c r="AA50" s="17"/>
      <c r="AB50" s="17"/>
      <c r="AC50" s="17"/>
      <c r="AD50" s="17"/>
      <c r="AE50" s="17"/>
    </row>
    <row r="51" spans="26:31">
      <c r="Z51" s="17"/>
      <c r="AA51" s="17"/>
      <c r="AB51" s="17"/>
      <c r="AC51" s="17"/>
      <c r="AD51" s="17"/>
      <c r="AE51" s="17"/>
    </row>
    <row r="52" spans="26:31">
      <c r="Z52" s="17"/>
      <c r="AA52" s="17"/>
      <c r="AB52" s="17"/>
      <c r="AC52" s="17"/>
      <c r="AD52" s="17"/>
      <c r="AE52" s="17"/>
    </row>
    <row r="53" spans="26:31">
      <c r="Z53" s="17"/>
      <c r="AA53" s="17"/>
      <c r="AB53" s="17"/>
      <c r="AC53" s="17"/>
      <c r="AD53" s="17"/>
      <c r="AE53" s="17"/>
    </row>
    <row r="54" spans="26:31">
      <c r="Z54" s="17"/>
      <c r="AA54" s="17"/>
      <c r="AB54" s="17"/>
      <c r="AC54" s="17"/>
      <c r="AD54" s="17"/>
      <c r="AE54" s="17"/>
    </row>
    <row r="55" spans="26:31">
      <c r="Z55" s="17"/>
      <c r="AA55" s="17"/>
      <c r="AB55" s="17"/>
      <c r="AC55" s="17"/>
      <c r="AD55" s="17"/>
      <c r="AE55" s="17"/>
    </row>
  </sheetData>
  <hyperlinks>
    <hyperlink ref="AK3" location="Content!A1" display="Back to content page" xr:uid="{00000000-0004-0000-A600-000000000000}"/>
  </hyperlink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AK59"/>
  <sheetViews>
    <sheetView topLeftCell="A13" zoomScale="102" zoomScaleNormal="102" workbookViewId="0">
      <selection activeCell="AB4" sqref="AB4:AI19"/>
    </sheetView>
  </sheetViews>
  <sheetFormatPr defaultRowHeight="14.4"/>
  <cols>
    <col min="1" max="1" width="33.77734375" bestFit="1" customWidth="1"/>
    <col min="2" max="31" width="7" customWidth="1"/>
    <col min="32" max="35" width="6.21875" customWidth="1"/>
  </cols>
  <sheetData>
    <row r="1" spans="1:37">
      <c r="A1" s="44" t="s">
        <v>2962</v>
      </c>
      <c r="Z1" s="17"/>
      <c r="AA1" s="17"/>
      <c r="AB1" s="17"/>
      <c r="AC1" s="17"/>
      <c r="AD1" s="17"/>
      <c r="AE1" s="17"/>
      <c r="AF1" s="14"/>
      <c r="AG1" s="14"/>
      <c r="AH1" s="14"/>
      <c r="AI1" s="14"/>
    </row>
    <row r="2" spans="1:37">
      <c r="Z2" s="17"/>
      <c r="AA2" s="17"/>
      <c r="AB2" s="17"/>
      <c r="AC2" s="17"/>
      <c r="AD2" s="17"/>
      <c r="AE2" s="17"/>
      <c r="AF2" s="14"/>
      <c r="AG2" s="14"/>
      <c r="AH2" s="14"/>
      <c r="AI2" s="14"/>
    </row>
    <row r="3" spans="1:37">
      <c r="A3" s="373" t="s">
        <v>14</v>
      </c>
      <c r="B3" s="217">
        <v>1990</v>
      </c>
      <c r="C3" s="217">
        <v>1991</v>
      </c>
      <c r="D3" s="217">
        <v>1992</v>
      </c>
      <c r="E3" s="217">
        <v>1993</v>
      </c>
      <c r="F3" s="217">
        <v>1994</v>
      </c>
      <c r="G3" s="217">
        <v>1995</v>
      </c>
      <c r="H3" s="217">
        <v>1996</v>
      </c>
      <c r="I3" s="217">
        <v>1997</v>
      </c>
      <c r="J3" s="217">
        <v>1998</v>
      </c>
      <c r="K3" s="217">
        <v>1999</v>
      </c>
      <c r="L3" s="217">
        <v>2000</v>
      </c>
      <c r="M3" s="217">
        <v>2001</v>
      </c>
      <c r="N3" s="217">
        <v>2002</v>
      </c>
      <c r="O3" s="217">
        <v>2003</v>
      </c>
      <c r="P3" s="217">
        <v>2004</v>
      </c>
      <c r="Q3" s="217">
        <v>2005</v>
      </c>
      <c r="R3" s="217">
        <v>2006</v>
      </c>
      <c r="S3" s="217">
        <v>2007</v>
      </c>
      <c r="T3" s="217">
        <v>2008</v>
      </c>
      <c r="U3" s="217">
        <v>2009</v>
      </c>
      <c r="V3" s="217">
        <v>2010</v>
      </c>
      <c r="W3" s="217">
        <v>2011</v>
      </c>
      <c r="X3" s="373">
        <v>2012</v>
      </c>
      <c r="Y3" s="217">
        <v>2013</v>
      </c>
      <c r="Z3" s="217">
        <v>2014</v>
      </c>
      <c r="AA3" s="217">
        <v>2015</v>
      </c>
      <c r="AB3" s="217">
        <v>2016</v>
      </c>
      <c r="AC3" s="217">
        <v>2017</v>
      </c>
      <c r="AD3" s="217">
        <v>2018</v>
      </c>
      <c r="AE3" s="217">
        <v>2019</v>
      </c>
      <c r="AF3" s="217">
        <v>2020</v>
      </c>
      <c r="AG3" s="217">
        <v>2021</v>
      </c>
      <c r="AH3" s="217">
        <v>2022</v>
      </c>
      <c r="AI3" s="217">
        <v>2023</v>
      </c>
      <c r="AK3" s="1" t="s">
        <v>528</v>
      </c>
    </row>
    <row r="4" spans="1:37">
      <c r="A4" s="92" t="s">
        <v>13</v>
      </c>
      <c r="B4" s="279"/>
      <c r="C4" s="279"/>
      <c r="D4" s="279"/>
      <c r="E4" s="279"/>
      <c r="F4" s="279"/>
      <c r="G4" s="279"/>
      <c r="H4" s="279"/>
      <c r="I4" s="279"/>
      <c r="J4" s="279"/>
      <c r="K4" s="279"/>
      <c r="L4" s="427">
        <v>46</v>
      </c>
      <c r="M4" s="427">
        <v>71</v>
      </c>
      <c r="N4" s="427">
        <v>79</v>
      </c>
      <c r="O4" s="427">
        <v>82</v>
      </c>
      <c r="P4" s="427">
        <v>96</v>
      </c>
      <c r="Q4" s="279">
        <v>97.6</v>
      </c>
      <c r="R4" s="427">
        <v>84</v>
      </c>
      <c r="S4" s="427">
        <v>79</v>
      </c>
      <c r="T4" s="279">
        <v>92</v>
      </c>
      <c r="U4" s="427">
        <v>75</v>
      </c>
      <c r="V4" s="427">
        <v>78.599999999999994</v>
      </c>
      <c r="W4" s="279">
        <v>67.5</v>
      </c>
      <c r="X4" s="427">
        <v>75</v>
      </c>
      <c r="Y4" s="427">
        <v>79</v>
      </c>
      <c r="Z4" s="427">
        <v>78.7</v>
      </c>
      <c r="AA4" s="427">
        <v>80.900000000000006</v>
      </c>
      <c r="AB4" s="427">
        <v>74.400000000000006</v>
      </c>
      <c r="AC4" s="427">
        <v>54.4</v>
      </c>
      <c r="AD4" s="427">
        <v>52.3</v>
      </c>
      <c r="AE4" s="427">
        <v>44.3</v>
      </c>
      <c r="AF4" s="427">
        <v>22.15</v>
      </c>
      <c r="AG4" s="427">
        <v>19.940000000000001</v>
      </c>
      <c r="AH4" s="427">
        <v>21.09</v>
      </c>
      <c r="AI4" s="279"/>
    </row>
    <row r="5" spans="1:37">
      <c r="A5" s="92" t="s">
        <v>12</v>
      </c>
      <c r="B5" s="279"/>
      <c r="C5" s="279"/>
      <c r="D5" s="279"/>
      <c r="E5" s="279"/>
      <c r="F5" s="279"/>
      <c r="G5" s="279"/>
      <c r="H5" s="279"/>
      <c r="I5" s="279"/>
      <c r="J5" s="279"/>
      <c r="K5" s="279"/>
      <c r="L5" s="279"/>
      <c r="M5" s="279"/>
      <c r="N5" s="279"/>
      <c r="O5" s="279"/>
      <c r="P5" s="279"/>
      <c r="Q5" s="279">
        <v>41.5</v>
      </c>
      <c r="R5" s="427">
        <v>43.9</v>
      </c>
      <c r="S5" s="427">
        <v>27.2</v>
      </c>
      <c r="T5" s="279">
        <v>36.1</v>
      </c>
      <c r="U5" s="279">
        <v>27.2</v>
      </c>
      <c r="V5" s="279">
        <v>40.700000000000003</v>
      </c>
      <c r="W5" s="279">
        <v>43.3</v>
      </c>
      <c r="X5" s="279"/>
      <c r="Y5" s="279">
        <v>38.6</v>
      </c>
      <c r="Z5" s="279">
        <v>45.2</v>
      </c>
      <c r="AA5" s="279">
        <v>47.3</v>
      </c>
      <c r="AB5" s="427">
        <v>32.200000000000003</v>
      </c>
      <c r="AC5" s="427">
        <v>26.7</v>
      </c>
      <c r="AD5" s="427">
        <v>27.7</v>
      </c>
      <c r="AE5" s="279"/>
      <c r="AF5" s="279"/>
      <c r="AG5" s="279"/>
      <c r="AH5" s="279"/>
      <c r="AI5" s="279"/>
    </row>
    <row r="6" spans="1:37">
      <c r="A6" s="92" t="s">
        <v>483</v>
      </c>
      <c r="B6" s="279"/>
      <c r="C6" s="279"/>
      <c r="D6" s="279"/>
      <c r="E6" s="279"/>
      <c r="F6" s="279"/>
      <c r="G6" s="279"/>
      <c r="H6" s="279"/>
      <c r="I6" s="279"/>
      <c r="J6" s="427">
        <v>45</v>
      </c>
      <c r="K6" s="427">
        <v>30</v>
      </c>
      <c r="L6" s="427">
        <v>27</v>
      </c>
      <c r="M6" s="427">
        <v>17</v>
      </c>
      <c r="N6" s="427">
        <v>19</v>
      </c>
      <c r="O6" s="427">
        <v>14</v>
      </c>
      <c r="P6" s="427">
        <v>16</v>
      </c>
      <c r="Q6" s="279"/>
      <c r="R6" s="279"/>
      <c r="S6" s="279"/>
      <c r="T6" s="279"/>
      <c r="U6" s="279"/>
      <c r="V6" s="279"/>
      <c r="W6" s="279"/>
      <c r="X6" s="279"/>
      <c r="Y6" s="279"/>
      <c r="Z6" s="279"/>
      <c r="AA6" s="279"/>
      <c r="AB6" s="279"/>
      <c r="AC6" s="279"/>
      <c r="AD6" s="279"/>
      <c r="AE6" s="279"/>
      <c r="AF6" s="279"/>
      <c r="AG6" s="279"/>
      <c r="AH6" s="279"/>
      <c r="AI6" s="279"/>
    </row>
    <row r="7" spans="1:37">
      <c r="A7" s="92" t="s">
        <v>89</v>
      </c>
      <c r="B7" s="279"/>
      <c r="C7" s="279"/>
      <c r="D7" s="279"/>
      <c r="E7" s="279"/>
      <c r="F7" s="279"/>
      <c r="G7" s="427">
        <v>50</v>
      </c>
      <c r="H7" s="427"/>
      <c r="I7" s="427"/>
      <c r="J7" s="427"/>
      <c r="K7" s="427">
        <v>40</v>
      </c>
      <c r="L7" s="427">
        <v>50</v>
      </c>
      <c r="M7" s="427">
        <v>50</v>
      </c>
      <c r="N7" s="427">
        <v>50</v>
      </c>
      <c r="O7" s="427">
        <v>50</v>
      </c>
      <c r="P7" s="279"/>
      <c r="Q7" s="279"/>
      <c r="R7" s="279"/>
      <c r="S7" s="279">
        <v>76</v>
      </c>
      <c r="T7" s="279">
        <v>76</v>
      </c>
      <c r="U7" s="427">
        <v>76</v>
      </c>
      <c r="V7" s="279"/>
      <c r="W7" s="279"/>
      <c r="X7" s="279"/>
      <c r="Y7" s="279"/>
      <c r="Z7" s="279"/>
      <c r="AA7" s="279"/>
      <c r="AB7" s="279"/>
      <c r="AC7" s="279"/>
      <c r="AD7" s="279"/>
      <c r="AE7" s="279"/>
      <c r="AF7" s="279"/>
      <c r="AG7" s="279"/>
      <c r="AH7" s="279"/>
      <c r="AI7" s="279"/>
    </row>
    <row r="8" spans="1:37">
      <c r="A8" s="92" t="s">
        <v>482</v>
      </c>
      <c r="B8" s="279"/>
      <c r="C8" s="279"/>
      <c r="D8" s="279"/>
      <c r="E8" s="279"/>
      <c r="F8" s="279"/>
      <c r="G8" s="279"/>
      <c r="H8" s="279"/>
      <c r="I8" s="279"/>
      <c r="J8" s="279"/>
      <c r="K8" s="279"/>
      <c r="L8" s="427">
        <v>46.99</v>
      </c>
      <c r="M8" s="427">
        <v>42</v>
      </c>
      <c r="N8" s="427">
        <v>33.299999999999997</v>
      </c>
      <c r="O8" s="427">
        <v>33.6</v>
      </c>
      <c r="P8" s="279"/>
      <c r="Q8" s="279">
        <v>46.7</v>
      </c>
      <c r="R8" s="279"/>
      <c r="S8" s="279">
        <v>25.47</v>
      </c>
      <c r="T8" s="279">
        <v>44.72</v>
      </c>
      <c r="U8" s="279">
        <v>37.69</v>
      </c>
      <c r="V8" s="279">
        <v>38.049999999999997</v>
      </c>
      <c r="W8" s="279">
        <v>34.409999999999997</v>
      </c>
      <c r="X8" s="279">
        <v>37.51</v>
      </c>
      <c r="Y8" s="279">
        <v>34.909999999999997</v>
      </c>
      <c r="Z8" s="279">
        <v>36</v>
      </c>
      <c r="AA8" s="279">
        <v>34.5</v>
      </c>
      <c r="AB8" s="427">
        <v>40.51</v>
      </c>
      <c r="AC8" s="427">
        <v>43.06</v>
      </c>
      <c r="AD8" s="427">
        <v>27.15</v>
      </c>
      <c r="AE8" s="427">
        <v>27.7</v>
      </c>
      <c r="AF8" s="427">
        <v>17.78</v>
      </c>
      <c r="AG8" s="427">
        <v>16.7</v>
      </c>
      <c r="AH8" s="427">
        <v>28.55</v>
      </c>
      <c r="AI8" s="279"/>
    </row>
    <row r="9" spans="1:37">
      <c r="A9" s="92" t="s">
        <v>11</v>
      </c>
      <c r="B9" s="279"/>
      <c r="C9" s="279"/>
      <c r="D9" s="279"/>
      <c r="E9" s="279"/>
      <c r="F9" s="279"/>
      <c r="G9" s="279"/>
      <c r="H9" s="279"/>
      <c r="I9" s="279"/>
      <c r="J9" s="279"/>
      <c r="K9" s="279"/>
      <c r="L9" s="279"/>
      <c r="M9" s="279"/>
      <c r="N9" s="279"/>
      <c r="O9" s="279"/>
      <c r="P9" s="279"/>
      <c r="Q9" s="279">
        <v>14.6</v>
      </c>
      <c r="R9" s="279">
        <v>17.25</v>
      </c>
      <c r="S9" s="279">
        <v>22.7</v>
      </c>
      <c r="T9" s="279">
        <v>18.2</v>
      </c>
      <c r="U9" s="279">
        <v>18.5</v>
      </c>
      <c r="V9" s="279">
        <v>17.100000000000001</v>
      </c>
      <c r="W9" s="279">
        <v>19.399999999999999</v>
      </c>
      <c r="X9" s="279">
        <v>20.059999999999999</v>
      </c>
      <c r="Y9" s="279">
        <v>21.26</v>
      </c>
      <c r="Z9" s="279">
        <v>19</v>
      </c>
      <c r="AA9" s="279">
        <v>18</v>
      </c>
      <c r="AB9" s="427">
        <v>21</v>
      </c>
      <c r="AC9" s="427">
        <v>20</v>
      </c>
      <c r="AD9" s="427">
        <v>19.8</v>
      </c>
      <c r="AE9" s="427">
        <v>20.010000000000002</v>
      </c>
      <c r="AF9" s="279"/>
      <c r="AG9" s="427">
        <v>17.010000000000002</v>
      </c>
      <c r="AH9" s="279"/>
      <c r="AI9" s="279"/>
    </row>
    <row r="10" spans="1:37">
      <c r="A10" s="92" t="s">
        <v>10</v>
      </c>
      <c r="B10" s="279"/>
      <c r="C10" s="279"/>
      <c r="D10" s="279"/>
      <c r="E10" s="279"/>
      <c r="F10" s="279"/>
      <c r="G10" s="279"/>
      <c r="H10" s="279"/>
      <c r="I10" s="279"/>
      <c r="J10" s="279"/>
      <c r="K10" s="279"/>
      <c r="L10" s="279"/>
      <c r="M10" s="279"/>
      <c r="N10" s="279"/>
      <c r="O10" s="279"/>
      <c r="P10" s="279"/>
      <c r="Q10" s="279">
        <v>57</v>
      </c>
      <c r="R10" s="279"/>
      <c r="S10" s="279"/>
      <c r="T10" s="279">
        <v>64</v>
      </c>
      <c r="U10" s="279">
        <v>39</v>
      </c>
      <c r="V10" s="279"/>
      <c r="W10" s="279"/>
      <c r="X10" s="279"/>
      <c r="Y10" s="279"/>
      <c r="Z10" s="279"/>
      <c r="AA10" s="279">
        <v>57.999999999999993</v>
      </c>
      <c r="AB10" s="279">
        <v>51</v>
      </c>
      <c r="AC10" s="279">
        <v>53</v>
      </c>
      <c r="AD10" s="279">
        <v>56.999999999999993</v>
      </c>
      <c r="AE10" s="279">
        <v>60</v>
      </c>
      <c r="AF10" s="279">
        <v>29</v>
      </c>
      <c r="AG10" s="279"/>
      <c r="AH10" s="279"/>
      <c r="AI10" s="279"/>
    </row>
    <row r="11" spans="1:37">
      <c r="A11" s="92" t="s">
        <v>9</v>
      </c>
      <c r="B11" s="279"/>
      <c r="C11" s="279"/>
      <c r="D11" s="279"/>
      <c r="E11" s="279"/>
      <c r="F11" s="279"/>
      <c r="G11" s="279"/>
      <c r="H11" s="279"/>
      <c r="I11" s="279"/>
      <c r="J11" s="279"/>
      <c r="K11" s="279"/>
      <c r="L11" s="279"/>
      <c r="M11" s="279"/>
      <c r="N11" s="279"/>
      <c r="O11" s="279"/>
      <c r="P11" s="279"/>
      <c r="Q11" s="279">
        <v>54</v>
      </c>
      <c r="R11" s="279"/>
      <c r="S11" s="279"/>
      <c r="T11" s="279">
        <v>53.4</v>
      </c>
      <c r="U11" s="279">
        <v>55.1</v>
      </c>
      <c r="V11" s="427">
        <v>42.7</v>
      </c>
      <c r="W11" s="427">
        <v>42.3</v>
      </c>
      <c r="X11" s="427">
        <v>44.8</v>
      </c>
      <c r="Y11" s="279"/>
      <c r="Z11" s="279"/>
      <c r="AA11" s="279"/>
      <c r="AB11" s="279"/>
      <c r="AC11" s="279"/>
      <c r="AD11" s="279"/>
      <c r="AE11" s="279"/>
      <c r="AF11" s="279"/>
      <c r="AG11" s="279"/>
      <c r="AH11" s="279"/>
      <c r="AI11" s="279"/>
    </row>
    <row r="12" spans="1:37">
      <c r="A12" s="92" t="s">
        <v>8</v>
      </c>
      <c r="B12" s="279">
        <v>54.3</v>
      </c>
      <c r="C12" s="279">
        <v>47.1</v>
      </c>
      <c r="D12" s="279">
        <v>47.3</v>
      </c>
      <c r="E12" s="279">
        <v>53</v>
      </c>
      <c r="F12" s="279">
        <v>60</v>
      </c>
      <c r="G12" s="279">
        <v>59</v>
      </c>
      <c r="H12" s="279">
        <v>60</v>
      </c>
      <c r="I12" s="279">
        <v>64</v>
      </c>
      <c r="J12" s="279">
        <v>63</v>
      </c>
      <c r="K12" s="279">
        <v>62</v>
      </c>
      <c r="L12" s="279">
        <v>62</v>
      </c>
      <c r="M12" s="279">
        <v>58</v>
      </c>
      <c r="N12" s="279">
        <v>59</v>
      </c>
      <c r="O12" s="279">
        <v>55</v>
      </c>
      <c r="P12" s="279">
        <v>56</v>
      </c>
      <c r="Q12" s="279">
        <v>57</v>
      </c>
      <c r="R12" s="279">
        <v>59</v>
      </c>
      <c r="S12" s="279">
        <v>68</v>
      </c>
      <c r="T12" s="279">
        <v>61</v>
      </c>
      <c r="U12" s="279">
        <v>54</v>
      </c>
      <c r="V12" s="279">
        <v>57</v>
      </c>
      <c r="W12" s="279">
        <v>57</v>
      </c>
      <c r="X12" s="279">
        <v>55</v>
      </c>
      <c r="Y12" s="279">
        <v>55</v>
      </c>
      <c r="Z12" s="279">
        <v>58</v>
      </c>
      <c r="AA12" s="279">
        <v>63</v>
      </c>
      <c r="AB12" s="279">
        <v>65</v>
      </c>
      <c r="AC12" s="279">
        <v>68</v>
      </c>
      <c r="AD12" s="279">
        <v>67</v>
      </c>
      <c r="AE12" s="279">
        <v>64</v>
      </c>
      <c r="AF12" s="279">
        <v>20</v>
      </c>
      <c r="AG12" s="192">
        <v>17</v>
      </c>
      <c r="AH12" s="279">
        <v>55</v>
      </c>
      <c r="AI12" s="609">
        <v>66</v>
      </c>
    </row>
    <row r="13" spans="1:37">
      <c r="A13" s="92" t="s">
        <v>6</v>
      </c>
      <c r="B13" s="279"/>
      <c r="C13" s="279"/>
      <c r="D13" s="279"/>
      <c r="E13" s="279"/>
      <c r="F13" s="279"/>
      <c r="G13" s="279"/>
      <c r="H13" s="279"/>
      <c r="I13" s="279"/>
      <c r="J13" s="279"/>
      <c r="K13" s="279"/>
      <c r="L13" s="279"/>
      <c r="M13" s="427">
        <v>20.9</v>
      </c>
      <c r="N13" s="427">
        <v>19</v>
      </c>
      <c r="O13" s="279">
        <v>12</v>
      </c>
      <c r="P13" s="279">
        <v>23</v>
      </c>
      <c r="Q13" s="279">
        <v>23</v>
      </c>
      <c r="R13" s="279">
        <v>28</v>
      </c>
      <c r="S13" s="279">
        <v>27</v>
      </c>
      <c r="T13" s="279">
        <v>27</v>
      </c>
      <c r="U13" s="279">
        <v>28</v>
      </c>
      <c r="V13" s="279">
        <v>31</v>
      </c>
      <c r="W13" s="279">
        <v>35</v>
      </c>
      <c r="X13" s="279">
        <v>25</v>
      </c>
      <c r="Y13" s="279">
        <v>24.6</v>
      </c>
      <c r="Z13" s="279">
        <v>25</v>
      </c>
      <c r="AA13" s="279">
        <v>24</v>
      </c>
      <c r="AB13" s="427">
        <v>20</v>
      </c>
      <c r="AC13" s="427">
        <v>17.899999999999999</v>
      </c>
      <c r="AD13" s="427">
        <v>21.3</v>
      </c>
      <c r="AE13" s="427">
        <v>20.04</v>
      </c>
      <c r="AF13" s="279">
        <v>13.1</v>
      </c>
      <c r="AG13" s="279">
        <v>14.4</v>
      </c>
      <c r="AH13" s="279"/>
      <c r="AI13" s="279"/>
    </row>
    <row r="14" spans="1:37">
      <c r="A14" s="92" t="s">
        <v>17</v>
      </c>
      <c r="B14" s="279"/>
      <c r="C14" s="279"/>
      <c r="D14" s="279"/>
      <c r="E14" s="279"/>
      <c r="F14" s="279"/>
      <c r="G14" s="279"/>
      <c r="H14" s="279"/>
      <c r="I14" s="279"/>
      <c r="J14" s="279"/>
      <c r="K14" s="279"/>
      <c r="L14" s="427">
        <v>45</v>
      </c>
      <c r="M14" s="427">
        <v>49.8</v>
      </c>
      <c r="N14" s="427">
        <v>59.1</v>
      </c>
      <c r="O14" s="427">
        <v>43.3</v>
      </c>
      <c r="P14" s="279"/>
      <c r="Q14" s="279">
        <v>39</v>
      </c>
      <c r="R14" s="427">
        <v>59.6</v>
      </c>
      <c r="S14" s="279"/>
      <c r="T14" s="279">
        <v>32</v>
      </c>
      <c r="U14" s="279">
        <v>31</v>
      </c>
      <c r="V14" s="279">
        <v>28</v>
      </c>
      <c r="W14" s="279">
        <v>29</v>
      </c>
      <c r="X14" s="279">
        <v>29</v>
      </c>
      <c r="Y14" s="279">
        <v>36</v>
      </c>
      <c r="Z14" s="427">
        <v>38</v>
      </c>
      <c r="AA14" s="427">
        <v>28</v>
      </c>
      <c r="AB14" s="427">
        <v>33</v>
      </c>
      <c r="AC14" s="427">
        <v>36</v>
      </c>
      <c r="AD14" s="279"/>
      <c r="AE14" s="279"/>
      <c r="AF14" s="279"/>
      <c r="AG14" s="279"/>
      <c r="AH14" s="279"/>
      <c r="AI14" s="279"/>
    </row>
    <row r="15" spans="1:37">
      <c r="A15" s="92" t="s">
        <v>4</v>
      </c>
      <c r="B15" s="279">
        <v>67</v>
      </c>
      <c r="C15" s="279">
        <v>56</v>
      </c>
      <c r="D15" s="279">
        <v>55</v>
      </c>
      <c r="E15" s="279">
        <v>58</v>
      </c>
      <c r="F15" s="279">
        <v>54</v>
      </c>
      <c r="G15" s="279">
        <v>53</v>
      </c>
      <c r="H15" s="279">
        <v>57</v>
      </c>
      <c r="I15" s="279">
        <v>56</v>
      </c>
      <c r="J15" s="279">
        <v>53</v>
      </c>
      <c r="K15" s="279">
        <v>53</v>
      </c>
      <c r="L15" s="279">
        <v>52</v>
      </c>
      <c r="M15" s="279">
        <v>51</v>
      </c>
      <c r="N15" s="279">
        <v>51</v>
      </c>
      <c r="O15" s="279">
        <v>51</v>
      </c>
      <c r="P15" s="279">
        <v>44</v>
      </c>
      <c r="Q15" s="279">
        <v>46</v>
      </c>
      <c r="R15" s="279">
        <v>51</v>
      </c>
      <c r="S15" s="279">
        <v>56</v>
      </c>
      <c r="T15" s="279">
        <v>57</v>
      </c>
      <c r="U15" s="279">
        <v>54</v>
      </c>
      <c r="V15" s="279">
        <v>57</v>
      </c>
      <c r="W15" s="279">
        <v>61</v>
      </c>
      <c r="X15" s="279">
        <v>57</v>
      </c>
      <c r="Y15" s="279">
        <v>64</v>
      </c>
      <c r="Z15" s="279">
        <v>58</v>
      </c>
      <c r="AA15" s="279">
        <v>59</v>
      </c>
      <c r="AB15" s="427">
        <v>60</v>
      </c>
      <c r="AC15" s="427">
        <v>60</v>
      </c>
      <c r="AD15" s="427">
        <v>63</v>
      </c>
      <c r="AE15" s="427">
        <v>63</v>
      </c>
      <c r="AF15" s="279">
        <v>44</v>
      </c>
      <c r="AG15" s="279">
        <v>32</v>
      </c>
      <c r="AH15" s="427">
        <v>49</v>
      </c>
      <c r="AI15" s="279"/>
    </row>
    <row r="16" spans="1:37">
      <c r="A16" s="92" t="s">
        <v>3</v>
      </c>
      <c r="B16" s="279"/>
      <c r="C16" s="279"/>
      <c r="D16" s="279"/>
      <c r="E16" s="279"/>
      <c r="F16" s="279"/>
      <c r="G16" s="279"/>
      <c r="H16" s="279"/>
      <c r="I16" s="279"/>
      <c r="J16" s="279"/>
      <c r="K16" s="279"/>
      <c r="L16" s="279"/>
      <c r="M16" s="279"/>
      <c r="N16" s="279"/>
      <c r="O16" s="279"/>
      <c r="P16" s="279"/>
      <c r="Q16" s="279"/>
      <c r="R16" s="279"/>
      <c r="S16" s="279"/>
      <c r="T16" s="279"/>
      <c r="U16" s="279"/>
      <c r="V16" s="279"/>
      <c r="W16" s="279"/>
      <c r="X16" s="279"/>
      <c r="Y16" s="279"/>
      <c r="Z16" s="279"/>
      <c r="AA16" s="279"/>
      <c r="AB16" s="279"/>
      <c r="AC16" s="279"/>
      <c r="AD16" s="279"/>
      <c r="AE16" s="279"/>
      <c r="AF16" s="279"/>
      <c r="AG16" s="279"/>
      <c r="AH16" s="279"/>
      <c r="AI16" s="279"/>
    </row>
    <row r="17" spans="1:35">
      <c r="A17" s="92" t="s">
        <v>32</v>
      </c>
      <c r="B17" s="279"/>
      <c r="C17" s="279"/>
      <c r="D17" s="279"/>
      <c r="E17" s="279"/>
      <c r="F17" s="279"/>
      <c r="G17" s="279"/>
      <c r="H17" s="279"/>
      <c r="I17" s="279"/>
      <c r="J17" s="279"/>
      <c r="K17" s="279"/>
      <c r="L17" s="427">
        <v>54.2</v>
      </c>
      <c r="M17" s="427">
        <v>58.6</v>
      </c>
      <c r="N17" s="427">
        <v>51</v>
      </c>
      <c r="O17" s="279">
        <v>47.389855609033695</v>
      </c>
      <c r="P17" s="279">
        <v>47.146290162516323</v>
      </c>
      <c r="Q17" s="279">
        <v>51.280858972551883</v>
      </c>
      <c r="R17" s="279">
        <v>56.79226754398006</v>
      </c>
      <c r="S17" s="279">
        <v>61.279107636214178</v>
      </c>
      <c r="T17" s="279">
        <v>65.939249969767459</v>
      </c>
      <c r="U17" s="279">
        <v>50.445210778318739</v>
      </c>
      <c r="V17" s="279">
        <v>35.31666666666667</v>
      </c>
      <c r="W17" s="279">
        <v>36.824999999999996</v>
      </c>
      <c r="X17" s="279">
        <v>34.991666666666667</v>
      </c>
      <c r="Y17" s="279">
        <v>32.125</v>
      </c>
      <c r="Z17" s="279">
        <v>32.927500000000002</v>
      </c>
      <c r="AA17" s="279">
        <v>30.924999999999997</v>
      </c>
      <c r="AB17" s="279"/>
      <c r="AC17" s="279"/>
      <c r="AD17" s="279"/>
      <c r="AE17" s="279"/>
      <c r="AF17" s="279"/>
      <c r="AG17" s="279"/>
      <c r="AH17" s="279"/>
      <c r="AI17" s="279"/>
    </row>
    <row r="18" spans="1:35">
      <c r="A18" s="92" t="s">
        <v>1</v>
      </c>
      <c r="B18" s="279"/>
      <c r="C18" s="279"/>
      <c r="D18" s="279"/>
      <c r="E18" s="279"/>
      <c r="F18" s="279"/>
      <c r="G18" s="279"/>
      <c r="H18" s="279"/>
      <c r="I18" s="279"/>
      <c r="J18" s="279"/>
      <c r="K18" s="279"/>
      <c r="L18" s="279"/>
      <c r="M18" s="279"/>
      <c r="N18" s="279"/>
      <c r="O18" s="279"/>
      <c r="P18" s="279"/>
      <c r="Q18" s="279">
        <v>57.2</v>
      </c>
      <c r="R18" s="279"/>
      <c r="S18" s="279"/>
      <c r="T18" s="279">
        <v>63.1</v>
      </c>
      <c r="U18" s="279"/>
      <c r="V18" s="279"/>
      <c r="W18" s="279"/>
      <c r="X18" s="279">
        <v>54</v>
      </c>
      <c r="Y18" s="279">
        <v>60</v>
      </c>
      <c r="Z18" s="279">
        <v>72.2</v>
      </c>
      <c r="AA18" s="279">
        <v>71.400000000000006</v>
      </c>
      <c r="AB18" s="427">
        <v>39.700000000000003</v>
      </c>
      <c r="AC18" s="427">
        <v>41.8</v>
      </c>
      <c r="AD18" s="427">
        <v>39.799999999999997</v>
      </c>
      <c r="AE18" s="427">
        <v>44.6</v>
      </c>
      <c r="AF18" s="279">
        <v>36.6</v>
      </c>
      <c r="AG18" s="279">
        <v>38.4</v>
      </c>
      <c r="AH18" s="427">
        <v>44.5</v>
      </c>
      <c r="AI18" s="427"/>
    </row>
    <row r="19" spans="1:35">
      <c r="A19" s="92" t="s">
        <v>23</v>
      </c>
      <c r="B19" s="279"/>
      <c r="C19" s="279"/>
      <c r="D19" s="279"/>
      <c r="E19" s="279"/>
      <c r="F19" s="279"/>
      <c r="G19" s="279"/>
      <c r="H19" s="279"/>
      <c r="I19" s="279"/>
      <c r="J19" s="279"/>
      <c r="K19" s="279"/>
      <c r="L19" s="427">
        <v>29</v>
      </c>
      <c r="M19" s="427">
        <v>31</v>
      </c>
      <c r="N19" s="427">
        <v>36</v>
      </c>
      <c r="O19" s="279">
        <v>36</v>
      </c>
      <c r="P19" s="279">
        <v>28</v>
      </c>
      <c r="Q19" s="279">
        <v>29</v>
      </c>
      <c r="R19" s="279">
        <v>26</v>
      </c>
      <c r="S19" s="279">
        <v>32</v>
      </c>
      <c r="T19" s="279">
        <v>34</v>
      </c>
      <c r="U19" s="279">
        <v>25</v>
      </c>
      <c r="V19" s="279">
        <v>32</v>
      </c>
      <c r="W19" s="279">
        <v>35</v>
      </c>
      <c r="X19" s="279">
        <v>37</v>
      </c>
      <c r="Y19" s="279">
        <v>37</v>
      </c>
      <c r="Z19" s="279">
        <v>37</v>
      </c>
      <c r="AA19" s="279">
        <v>31</v>
      </c>
      <c r="AB19" s="427">
        <v>33</v>
      </c>
      <c r="AC19" s="427">
        <v>35</v>
      </c>
      <c r="AD19" s="427">
        <v>39</v>
      </c>
      <c r="AE19" s="427">
        <v>32</v>
      </c>
      <c r="AF19" s="427">
        <v>15</v>
      </c>
      <c r="AG19" s="427">
        <v>18</v>
      </c>
      <c r="AH19" s="427">
        <v>30</v>
      </c>
      <c r="AI19" s="279"/>
    </row>
    <row r="20" spans="1:35">
      <c r="A20" s="17"/>
      <c r="Z20" s="17"/>
      <c r="AA20" s="17"/>
      <c r="AB20" s="17"/>
      <c r="AC20" s="17"/>
      <c r="AD20" s="17"/>
      <c r="AE20" s="17"/>
      <c r="AF20" s="190"/>
      <c r="AG20" s="190"/>
      <c r="AH20" s="190"/>
      <c r="AI20" s="190"/>
    </row>
    <row r="21" spans="1:35" ht="15.6" customHeight="1">
      <c r="A21" s="44" t="s">
        <v>20</v>
      </c>
      <c r="D21" s="17"/>
      <c r="E21" s="17"/>
      <c r="F21" s="17"/>
      <c r="G21" s="17"/>
      <c r="H21" s="17"/>
      <c r="I21" s="17"/>
      <c r="J21" s="17"/>
      <c r="K21" s="17"/>
      <c r="L21" s="487"/>
      <c r="M21" s="487"/>
      <c r="N21" s="487"/>
      <c r="O21" s="487"/>
      <c r="P21" s="487"/>
      <c r="Q21" s="488"/>
      <c r="R21" s="488"/>
      <c r="S21" s="488"/>
      <c r="T21" s="488"/>
      <c r="U21" s="488"/>
      <c r="V21" s="488"/>
      <c r="W21" s="488"/>
      <c r="X21" s="488"/>
      <c r="Y21" s="488"/>
      <c r="Z21" s="488"/>
      <c r="AA21" s="488"/>
      <c r="AB21" s="488"/>
      <c r="AC21" s="488"/>
      <c r="AD21" s="488"/>
      <c r="AE21" s="488"/>
      <c r="AF21" s="488"/>
      <c r="AG21" s="17"/>
      <c r="AH21" s="17"/>
      <c r="AI21" s="17"/>
    </row>
    <row r="22" spans="1:35" ht="15.6" customHeight="1">
      <c r="A22" s="44"/>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row>
    <row r="23" spans="1:35">
      <c r="A23" s="17" t="s">
        <v>105</v>
      </c>
      <c r="AF23" s="17"/>
      <c r="AG23" s="17"/>
      <c r="AH23" s="17"/>
      <c r="AI23" s="17"/>
    </row>
    <row r="24" spans="1:35" ht="14.7" customHeight="1">
      <c r="D24" s="42"/>
      <c r="E24" s="42"/>
      <c r="F24" s="42"/>
      <c r="G24" s="42"/>
      <c r="H24" s="42"/>
      <c r="I24" s="42"/>
      <c r="J24" s="42"/>
      <c r="K24" s="42"/>
      <c r="L24" s="42"/>
      <c r="M24" s="42"/>
      <c r="N24" s="42"/>
      <c r="O24" s="42"/>
      <c r="P24" s="42"/>
      <c r="Q24" s="42"/>
      <c r="R24" s="42"/>
      <c r="S24" s="42"/>
      <c r="T24" s="42"/>
      <c r="U24" s="42"/>
      <c r="V24" s="42"/>
      <c r="AF24" s="17"/>
      <c r="AG24" s="17"/>
      <c r="AH24" s="17"/>
      <c r="AI24" s="17"/>
    </row>
    <row r="25" spans="1:35" ht="14.7" customHeight="1">
      <c r="A25" s="42" t="s">
        <v>102</v>
      </c>
      <c r="C25" s="42"/>
      <c r="D25" s="42"/>
      <c r="E25" s="42"/>
      <c r="F25" s="42"/>
      <c r="G25" s="42"/>
      <c r="H25" s="42"/>
      <c r="I25" s="42"/>
      <c r="J25" s="42"/>
      <c r="K25" s="42"/>
      <c r="L25" s="42"/>
      <c r="M25" s="42"/>
      <c r="N25" s="42"/>
      <c r="O25" s="42"/>
      <c r="P25" s="42"/>
      <c r="Q25" s="42"/>
      <c r="R25" s="42"/>
      <c r="S25" s="42"/>
      <c r="T25" s="42"/>
      <c r="U25" s="42"/>
      <c r="V25" s="42"/>
      <c r="AF25" s="17"/>
      <c r="AG25" s="17"/>
      <c r="AH25" s="17"/>
      <c r="AI25" s="17"/>
    </row>
    <row r="26" spans="1:35">
      <c r="AF26" s="17"/>
      <c r="AG26" s="17"/>
      <c r="AH26" s="17"/>
      <c r="AI26" s="17"/>
    </row>
    <row r="27" spans="1:35">
      <c r="A27" s="17" t="s">
        <v>546</v>
      </c>
      <c r="AF27" s="17"/>
      <c r="AG27" s="17"/>
      <c r="AH27" s="17"/>
      <c r="AI27" s="17"/>
    </row>
    <row r="28" spans="1:35">
      <c r="A28" s="17"/>
      <c r="AF28" s="17"/>
      <c r="AG28" s="17"/>
      <c r="AH28" s="17"/>
      <c r="AI28" s="17"/>
    </row>
    <row r="29" spans="1:35">
      <c r="A29" s="17" t="s">
        <v>2858</v>
      </c>
      <c r="AF29" s="17"/>
      <c r="AG29" s="17"/>
      <c r="AH29" s="17"/>
      <c r="AI29" s="17"/>
    </row>
    <row r="30" spans="1:35">
      <c r="A30" s="17"/>
      <c r="AF30" s="17"/>
      <c r="AG30" s="17"/>
      <c r="AH30" s="17"/>
      <c r="AI30" s="17"/>
    </row>
    <row r="31" spans="1:35">
      <c r="A31" s="17" t="s">
        <v>3045</v>
      </c>
      <c r="AF31" s="17"/>
      <c r="AG31" s="17"/>
      <c r="AH31" s="17"/>
      <c r="AI31" s="17"/>
    </row>
    <row r="32" spans="1:35" ht="14.7" customHeight="1">
      <c r="A32" s="44" t="s">
        <v>272</v>
      </c>
      <c r="D32" s="17"/>
      <c r="E32" s="17"/>
      <c r="F32" s="17"/>
      <c r="G32" s="17"/>
      <c r="H32" s="17"/>
      <c r="I32" s="17"/>
      <c r="J32" s="17"/>
      <c r="K32" s="17"/>
      <c r="L32" s="17"/>
      <c r="M32" s="17"/>
      <c r="N32" s="17"/>
      <c r="O32" s="17"/>
      <c r="P32" s="17"/>
      <c r="Q32" s="17"/>
      <c r="R32" s="17"/>
      <c r="S32" s="17"/>
      <c r="T32" s="17"/>
      <c r="U32" s="17"/>
      <c r="Z32" s="17"/>
      <c r="AA32" s="17"/>
      <c r="AB32" s="17"/>
      <c r="AC32" s="17"/>
      <c r="AD32" s="17"/>
      <c r="AE32" s="17"/>
      <c r="AF32" s="17"/>
      <c r="AG32" s="17"/>
      <c r="AH32" s="17"/>
      <c r="AI32" s="17"/>
    </row>
    <row r="33" spans="1:35">
      <c r="C33" s="17"/>
      <c r="D33" s="17"/>
      <c r="E33" s="17"/>
      <c r="F33" s="17"/>
      <c r="G33" s="17"/>
      <c r="H33" s="17"/>
      <c r="I33" s="17"/>
      <c r="J33" s="17"/>
      <c r="K33" s="17"/>
      <c r="L33" s="17"/>
      <c r="M33" s="17"/>
      <c r="N33" s="17"/>
      <c r="O33" s="17"/>
      <c r="P33" s="17"/>
      <c r="Q33" s="17"/>
      <c r="R33" s="17"/>
      <c r="S33" s="17"/>
      <c r="T33" s="17"/>
      <c r="U33" s="17"/>
      <c r="Z33" s="17"/>
      <c r="AA33" s="17"/>
      <c r="AB33" s="17"/>
      <c r="AC33" s="17"/>
      <c r="AD33" s="17"/>
      <c r="AE33" s="17"/>
      <c r="AF33" s="17"/>
      <c r="AG33" s="17"/>
      <c r="AH33" s="17"/>
      <c r="AI33" s="17"/>
    </row>
    <row r="34" spans="1:35">
      <c r="A34" s="17" t="s">
        <v>273</v>
      </c>
      <c r="Z34" s="17"/>
      <c r="AA34" s="17"/>
      <c r="AB34" s="17"/>
      <c r="AC34" s="17"/>
      <c r="AD34" s="17"/>
      <c r="AE34" s="17"/>
      <c r="AF34" s="17"/>
      <c r="AG34" s="17"/>
      <c r="AH34" s="17"/>
      <c r="AI34" s="17"/>
    </row>
    <row r="35" spans="1:35">
      <c r="Z35" s="17"/>
      <c r="AA35" s="17"/>
      <c r="AB35" s="17"/>
      <c r="AC35" s="17"/>
      <c r="AD35" s="17"/>
      <c r="AE35" s="17"/>
      <c r="AF35" s="182"/>
      <c r="AG35" s="182"/>
      <c r="AH35" s="182"/>
      <c r="AI35" s="182"/>
    </row>
    <row r="36" spans="1:35">
      <c r="Z36" s="17"/>
      <c r="AA36" s="17"/>
      <c r="AB36" s="17"/>
      <c r="AC36" s="17"/>
      <c r="AD36" s="17"/>
      <c r="AE36" s="17"/>
      <c r="AF36" s="17"/>
      <c r="AG36" s="17"/>
      <c r="AH36" s="17"/>
      <c r="AI36" s="17"/>
    </row>
    <row r="37" spans="1:35">
      <c r="AF37" s="17"/>
      <c r="AG37" s="17"/>
      <c r="AH37" s="17"/>
      <c r="AI37" s="17"/>
    </row>
    <row r="38" spans="1:35">
      <c r="AF38" s="17"/>
      <c r="AG38" s="17"/>
      <c r="AH38" s="17"/>
      <c r="AI38" s="17"/>
    </row>
    <row r="39" spans="1:35">
      <c r="AF39" s="17"/>
      <c r="AG39" s="17"/>
      <c r="AH39" s="17"/>
      <c r="AI39" s="17"/>
    </row>
    <row r="40" spans="1:35">
      <c r="AF40" s="17"/>
      <c r="AG40" s="17"/>
      <c r="AH40" s="17"/>
      <c r="AI40" s="17"/>
    </row>
    <row r="41" spans="1:35">
      <c r="Z41" s="17"/>
      <c r="AA41" s="17"/>
      <c r="AB41" s="17"/>
      <c r="AC41" s="17"/>
      <c r="AD41" s="17"/>
      <c r="AE41" s="17"/>
      <c r="AF41" s="17"/>
      <c r="AG41" s="17"/>
      <c r="AH41" s="17"/>
      <c r="AI41" s="17"/>
    </row>
    <row r="42" spans="1:35">
      <c r="Z42" s="17"/>
      <c r="AA42" s="17"/>
      <c r="AB42" s="17"/>
      <c r="AC42" s="17"/>
      <c r="AD42" s="17"/>
      <c r="AE42" s="17"/>
      <c r="AF42" s="17"/>
      <c r="AG42" s="17"/>
      <c r="AH42" s="17"/>
      <c r="AI42" s="17"/>
    </row>
    <row r="43" spans="1:35">
      <c r="Z43" s="17"/>
      <c r="AA43" s="17"/>
      <c r="AB43" s="17"/>
      <c r="AC43" s="17"/>
      <c r="AD43" s="17"/>
      <c r="AE43" s="17"/>
      <c r="AF43" s="17"/>
      <c r="AG43" s="17"/>
      <c r="AH43" s="17"/>
      <c r="AI43" s="17"/>
    </row>
    <row r="44" spans="1:35">
      <c r="Z44" s="17"/>
      <c r="AA44" s="17"/>
      <c r="AB44" s="17"/>
      <c r="AC44" s="17"/>
      <c r="AD44" s="17"/>
      <c r="AE44" s="17"/>
      <c r="AF44" s="17"/>
      <c r="AG44" s="17"/>
      <c r="AH44" s="17"/>
      <c r="AI44" s="17"/>
    </row>
    <row r="45" spans="1:35">
      <c r="Z45" s="17"/>
      <c r="AA45" s="17"/>
      <c r="AB45" s="17"/>
      <c r="AC45" s="17"/>
      <c r="AD45" s="17"/>
      <c r="AE45" s="17"/>
      <c r="AF45" s="17"/>
      <c r="AG45" s="17"/>
      <c r="AH45" s="17"/>
      <c r="AI45" s="17"/>
    </row>
    <row r="46" spans="1:35">
      <c r="Z46" s="17"/>
      <c r="AA46" s="17"/>
      <c r="AB46" s="17"/>
      <c r="AC46" s="17"/>
      <c r="AD46" s="17"/>
      <c r="AE46" s="17"/>
      <c r="AF46" s="17"/>
      <c r="AG46" s="17"/>
      <c r="AH46" s="17"/>
      <c r="AI46" s="17"/>
    </row>
    <row r="47" spans="1:35">
      <c r="Z47" s="17"/>
      <c r="AA47" s="17"/>
      <c r="AB47" s="17"/>
      <c r="AC47" s="17"/>
      <c r="AD47" s="17"/>
      <c r="AE47" s="17"/>
      <c r="AF47" s="17"/>
      <c r="AG47" s="17"/>
      <c r="AH47" s="17"/>
      <c r="AI47" s="17"/>
    </row>
    <row r="48" spans="1:35">
      <c r="Z48" s="17"/>
      <c r="AA48" s="17"/>
      <c r="AB48" s="17"/>
      <c r="AC48" s="17"/>
      <c r="AD48" s="17"/>
      <c r="AE48" s="17"/>
      <c r="AF48" s="17"/>
      <c r="AG48" s="17"/>
      <c r="AH48" s="17"/>
      <c r="AI48" s="17"/>
    </row>
    <row r="49" spans="26:35">
      <c r="Z49" s="17"/>
      <c r="AA49" s="17"/>
      <c r="AB49" s="17"/>
      <c r="AC49" s="17"/>
      <c r="AD49" s="17"/>
      <c r="AE49" s="17"/>
      <c r="AF49" s="17"/>
      <c r="AG49" s="17"/>
      <c r="AH49" s="17"/>
      <c r="AI49" s="17"/>
    </row>
    <row r="50" spans="26:35">
      <c r="Z50" s="17"/>
      <c r="AA50" s="17"/>
      <c r="AB50" s="17"/>
      <c r="AC50" s="17"/>
      <c r="AD50" s="17"/>
      <c r="AE50" s="17"/>
    </row>
    <row r="51" spans="26:35">
      <c r="Z51" s="17"/>
      <c r="AA51" s="17"/>
      <c r="AB51" s="17"/>
      <c r="AC51" s="17"/>
      <c r="AD51" s="17"/>
      <c r="AE51" s="17"/>
    </row>
    <row r="52" spans="26:35">
      <c r="Z52" s="17"/>
      <c r="AA52" s="17"/>
      <c r="AB52" s="17"/>
      <c r="AC52" s="17"/>
      <c r="AD52" s="17"/>
      <c r="AE52" s="17"/>
    </row>
    <row r="53" spans="26:35">
      <c r="Z53" s="17"/>
      <c r="AA53" s="17"/>
      <c r="AB53" s="17"/>
      <c r="AC53" s="17"/>
      <c r="AD53" s="17"/>
      <c r="AE53" s="17"/>
    </row>
    <row r="54" spans="26:35">
      <c r="Z54" s="17"/>
      <c r="AA54" s="17"/>
      <c r="AB54" s="17"/>
      <c r="AC54" s="17"/>
      <c r="AD54" s="17"/>
      <c r="AE54" s="17"/>
    </row>
    <row r="55" spans="26:35">
      <c r="Z55" s="17"/>
      <c r="AA55" s="17"/>
      <c r="AB55" s="17"/>
      <c r="AC55" s="17"/>
      <c r="AD55" s="17"/>
      <c r="AE55" s="17"/>
    </row>
    <row r="56" spans="26:35">
      <c r="Z56" s="17"/>
      <c r="AA56" s="17"/>
      <c r="AB56" s="17"/>
      <c r="AC56" s="17"/>
      <c r="AD56" s="17"/>
      <c r="AE56" s="17"/>
    </row>
    <row r="57" spans="26:35">
      <c r="Z57" s="17"/>
      <c r="AA57" s="17"/>
      <c r="AB57" s="17"/>
      <c r="AC57" s="17"/>
      <c r="AD57" s="17"/>
      <c r="AE57" s="17"/>
    </row>
    <row r="58" spans="26:35">
      <c r="Z58" s="17"/>
      <c r="AA58" s="17"/>
      <c r="AB58" s="17"/>
      <c r="AC58" s="17"/>
      <c r="AD58" s="17"/>
      <c r="AE58" s="17"/>
    </row>
    <row r="59" spans="26:35">
      <c r="Z59" s="17"/>
      <c r="AA59" s="17"/>
      <c r="AB59" s="17"/>
      <c r="AC59" s="17"/>
      <c r="AD59" s="17"/>
      <c r="AE59" s="17"/>
    </row>
  </sheetData>
  <hyperlinks>
    <hyperlink ref="AK3" location="Content!A1" display="Back to content page" xr:uid="{00000000-0004-0000-A700-000000000000}"/>
  </hyperlink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AB56"/>
  <sheetViews>
    <sheetView topLeftCell="I1" zoomScale="98" zoomScaleNormal="98" workbookViewId="0">
      <selection activeCell="AB1" sqref="AB1:AB1048576"/>
    </sheetView>
  </sheetViews>
  <sheetFormatPr defaultRowHeight="14.4"/>
  <cols>
    <col min="1" max="1" width="33.77734375" customWidth="1"/>
    <col min="2" max="12" width="9.77734375" style="310" customWidth="1"/>
    <col min="13" max="15" width="10.77734375" style="310" customWidth="1"/>
    <col min="16" max="16" width="10.44140625" style="310" bestFit="1" customWidth="1"/>
    <col min="17" max="21" width="10.44140625" style="310" customWidth="1"/>
    <col min="22" max="25" width="9.77734375" style="310" customWidth="1"/>
    <col min="28" max="28" width="13.6640625" customWidth="1"/>
  </cols>
  <sheetData>
    <row r="1" spans="1:28">
      <c r="A1" s="44" t="s">
        <v>2963</v>
      </c>
      <c r="P1" s="13"/>
      <c r="Q1" s="13"/>
      <c r="R1" s="13"/>
      <c r="S1" s="13"/>
      <c r="T1" s="13"/>
      <c r="U1" s="13"/>
      <c r="V1" s="13"/>
      <c r="W1" s="13"/>
      <c r="X1" s="13"/>
      <c r="Y1" s="13"/>
    </row>
    <row r="2" spans="1:28">
      <c r="P2" s="13"/>
      <c r="Q2" s="13"/>
      <c r="R2" s="13"/>
      <c r="S2" s="13"/>
      <c r="T2" s="13"/>
      <c r="U2" s="13"/>
      <c r="V2" s="13"/>
      <c r="W2" s="13"/>
      <c r="X2" s="13"/>
      <c r="Y2" s="13"/>
    </row>
    <row r="3" spans="1:28">
      <c r="A3" s="373" t="s">
        <v>14</v>
      </c>
      <c r="B3" s="217">
        <v>2000</v>
      </c>
      <c r="C3" s="217">
        <v>2001</v>
      </c>
      <c r="D3" s="217">
        <v>2002</v>
      </c>
      <c r="E3" s="217">
        <v>2003</v>
      </c>
      <c r="F3" s="217">
        <v>2004</v>
      </c>
      <c r="G3" s="217">
        <v>2005</v>
      </c>
      <c r="H3" s="217">
        <v>2006</v>
      </c>
      <c r="I3" s="217">
        <v>2007</v>
      </c>
      <c r="J3" s="217">
        <v>2008</v>
      </c>
      <c r="K3" s="217">
        <v>2009</v>
      </c>
      <c r="L3" s="217">
        <v>2010</v>
      </c>
      <c r="M3" s="217">
        <v>2011</v>
      </c>
      <c r="N3" s="373">
        <v>2012</v>
      </c>
      <c r="O3" s="217">
        <v>2013</v>
      </c>
      <c r="P3" s="217">
        <v>2014</v>
      </c>
      <c r="Q3" s="217">
        <v>2015</v>
      </c>
      <c r="R3" s="217">
        <v>2016</v>
      </c>
      <c r="S3" s="217">
        <v>2017</v>
      </c>
      <c r="T3" s="217">
        <v>2018</v>
      </c>
      <c r="U3" s="217">
        <v>2019</v>
      </c>
      <c r="V3" s="217">
        <v>2020</v>
      </c>
      <c r="W3" s="217">
        <v>2021</v>
      </c>
      <c r="X3" s="217">
        <v>2022</v>
      </c>
      <c r="Y3" s="217">
        <v>2023</v>
      </c>
      <c r="AA3" s="1" t="s">
        <v>528</v>
      </c>
    </row>
    <row r="4" spans="1:28">
      <c r="A4" s="92" t="s">
        <v>13</v>
      </c>
      <c r="B4" s="281"/>
      <c r="C4" s="281"/>
      <c r="D4" s="281"/>
      <c r="E4" s="281"/>
      <c r="F4" s="281"/>
      <c r="G4" s="281">
        <v>9593</v>
      </c>
      <c r="H4" s="281"/>
      <c r="I4" s="281"/>
      <c r="J4" s="281"/>
      <c r="K4" s="281"/>
      <c r="L4" s="281"/>
      <c r="M4" s="281"/>
      <c r="N4" s="281"/>
      <c r="O4" s="297">
        <v>9156</v>
      </c>
      <c r="P4" s="297">
        <v>10626</v>
      </c>
      <c r="Q4" s="297">
        <v>11172</v>
      </c>
      <c r="R4" s="297">
        <v>12950</v>
      </c>
      <c r="S4" s="297">
        <v>13344</v>
      </c>
      <c r="T4" s="297">
        <v>13427</v>
      </c>
      <c r="U4" s="297">
        <v>14323</v>
      </c>
      <c r="V4" s="597">
        <v>14323</v>
      </c>
      <c r="W4" s="297">
        <v>14037</v>
      </c>
      <c r="X4" s="297">
        <v>15728</v>
      </c>
      <c r="Y4" s="281"/>
    </row>
    <row r="5" spans="1:28">
      <c r="A5" s="92" t="s">
        <v>12</v>
      </c>
      <c r="B5" s="297">
        <v>2400</v>
      </c>
      <c r="C5" s="297">
        <v>2800</v>
      </c>
      <c r="D5" s="297">
        <v>3350</v>
      </c>
      <c r="E5" s="297">
        <v>3589</v>
      </c>
      <c r="F5" s="297">
        <v>4050</v>
      </c>
      <c r="G5" s="281">
        <v>4795</v>
      </c>
      <c r="H5" s="297">
        <v>4801</v>
      </c>
      <c r="I5" s="297">
        <v>4832</v>
      </c>
      <c r="J5" s="281">
        <v>4942</v>
      </c>
      <c r="K5" s="281">
        <v>6396</v>
      </c>
      <c r="L5" s="281">
        <v>6693</v>
      </c>
      <c r="M5" s="281">
        <v>7131</v>
      </c>
      <c r="N5" s="281">
        <v>7457</v>
      </c>
      <c r="O5" s="281">
        <v>8362</v>
      </c>
      <c r="P5" s="281">
        <v>8900</v>
      </c>
      <c r="Q5" s="281">
        <v>8944</v>
      </c>
      <c r="R5" s="297">
        <v>10938</v>
      </c>
      <c r="S5" s="297">
        <v>11829</v>
      </c>
      <c r="T5" s="297">
        <v>12690</v>
      </c>
      <c r="U5" s="281"/>
      <c r="V5" s="281"/>
      <c r="W5" s="281"/>
      <c r="X5" s="281"/>
      <c r="Y5" s="281"/>
      <c r="AB5" s="7"/>
    </row>
    <row r="6" spans="1:28">
      <c r="A6" s="92" t="s">
        <v>483</v>
      </c>
      <c r="B6" s="297">
        <v>389</v>
      </c>
      <c r="C6" s="297">
        <v>410</v>
      </c>
      <c r="D6" s="297">
        <v>376</v>
      </c>
      <c r="E6" s="297">
        <v>375</v>
      </c>
      <c r="F6" s="297">
        <v>375</v>
      </c>
      <c r="G6" s="297">
        <v>328</v>
      </c>
      <c r="H6" s="297">
        <v>328</v>
      </c>
      <c r="I6" s="297">
        <v>235</v>
      </c>
      <c r="J6" s="297">
        <v>245</v>
      </c>
      <c r="K6" s="297">
        <v>260</v>
      </c>
      <c r="L6" s="297">
        <v>311</v>
      </c>
      <c r="M6" s="297">
        <v>311</v>
      </c>
      <c r="N6" s="281"/>
      <c r="O6" s="281"/>
      <c r="P6" s="281"/>
      <c r="Q6" s="281"/>
      <c r="R6" s="281"/>
      <c r="S6" s="297">
        <v>739</v>
      </c>
      <c r="T6" s="297">
        <v>770</v>
      </c>
      <c r="U6" s="297">
        <v>768</v>
      </c>
      <c r="V6" s="297">
        <v>765</v>
      </c>
      <c r="W6" s="297">
        <v>900</v>
      </c>
      <c r="X6" s="281"/>
      <c r="Y6" s="281"/>
      <c r="AB6" s="7"/>
    </row>
    <row r="7" spans="1:28">
      <c r="A7" s="92" t="s">
        <v>89</v>
      </c>
      <c r="B7" s="297">
        <v>5829</v>
      </c>
      <c r="C7" s="297">
        <v>5829</v>
      </c>
      <c r="D7" s="297">
        <v>5829</v>
      </c>
      <c r="E7" s="297">
        <v>5829</v>
      </c>
      <c r="F7" s="281"/>
      <c r="G7" s="281"/>
      <c r="H7" s="281"/>
      <c r="I7" s="281"/>
      <c r="J7" s="281"/>
      <c r="K7" s="281"/>
      <c r="L7" s="281"/>
      <c r="M7" s="281"/>
      <c r="N7" s="281"/>
      <c r="O7" s="281"/>
      <c r="P7" s="281"/>
      <c r="Q7" s="281"/>
      <c r="R7" s="281"/>
      <c r="S7" s="281"/>
      <c r="T7" s="281"/>
      <c r="U7" s="281"/>
      <c r="V7" s="281"/>
      <c r="W7" s="281"/>
      <c r="X7" s="281"/>
      <c r="Y7" s="281"/>
      <c r="AB7" s="7"/>
    </row>
    <row r="8" spans="1:28">
      <c r="A8" s="92" t="s">
        <v>482</v>
      </c>
      <c r="B8" s="297">
        <v>1162</v>
      </c>
      <c r="C8" s="297">
        <v>1276</v>
      </c>
      <c r="D8" s="297">
        <v>1153</v>
      </c>
      <c r="E8" s="297">
        <v>1339</v>
      </c>
      <c r="F8" s="297">
        <v>1307</v>
      </c>
      <c r="G8" s="281">
        <v>1244</v>
      </c>
      <c r="H8" s="297">
        <v>1250</v>
      </c>
      <c r="I8" s="281">
        <v>1596</v>
      </c>
      <c r="J8" s="281">
        <v>1781</v>
      </c>
      <c r="K8" s="281">
        <v>1797</v>
      </c>
      <c r="L8" s="281">
        <v>1570</v>
      </c>
      <c r="M8" s="281">
        <v>1557</v>
      </c>
      <c r="N8" s="281">
        <v>1487</v>
      </c>
      <c r="O8" s="281">
        <v>1696</v>
      </c>
      <c r="P8" s="281">
        <v>1696</v>
      </c>
      <c r="Q8" s="281">
        <v>2729</v>
      </c>
      <c r="R8" s="297">
        <v>2724</v>
      </c>
      <c r="S8" s="297">
        <v>2989</v>
      </c>
      <c r="T8" s="297">
        <v>3075</v>
      </c>
      <c r="U8" s="297">
        <v>3298</v>
      </c>
      <c r="V8" s="297">
        <v>3389</v>
      </c>
      <c r="W8" s="297">
        <v>3038</v>
      </c>
      <c r="X8" s="297">
        <v>3243</v>
      </c>
      <c r="Y8" s="281"/>
    </row>
    <row r="9" spans="1:28">
      <c r="A9" s="92" t="s">
        <v>11</v>
      </c>
      <c r="B9" s="281"/>
      <c r="C9" s="281"/>
      <c r="D9" s="281"/>
      <c r="E9" s="281"/>
      <c r="F9" s="297">
        <v>1492</v>
      </c>
      <c r="G9" s="281">
        <v>1209</v>
      </c>
      <c r="H9" s="297">
        <v>1770</v>
      </c>
      <c r="I9" s="297">
        <v>2105</v>
      </c>
      <c r="J9" s="281">
        <v>2254</v>
      </c>
      <c r="K9" s="281">
        <v>2368</v>
      </c>
      <c r="L9" s="281">
        <v>2506</v>
      </c>
      <c r="M9" s="281">
        <v>2756</v>
      </c>
      <c r="N9" s="281">
        <v>3018</v>
      </c>
      <c r="O9" s="281">
        <v>2627</v>
      </c>
      <c r="P9" s="281">
        <v>2746</v>
      </c>
      <c r="Q9" s="281">
        <v>2917</v>
      </c>
      <c r="R9" s="297">
        <v>2899</v>
      </c>
      <c r="S9" s="297">
        <v>3501</v>
      </c>
      <c r="T9" s="297">
        <v>3350</v>
      </c>
      <c r="U9" s="297">
        <v>4028</v>
      </c>
      <c r="V9" s="281"/>
      <c r="W9" s="297">
        <v>2457</v>
      </c>
      <c r="X9" s="281"/>
      <c r="Y9" s="281"/>
      <c r="AB9" s="7"/>
    </row>
    <row r="10" spans="1:28">
      <c r="A10" s="92" t="s">
        <v>10</v>
      </c>
      <c r="B10" s="297">
        <v>7779</v>
      </c>
      <c r="C10" s="297">
        <v>8435</v>
      </c>
      <c r="D10" s="297">
        <v>8780</v>
      </c>
      <c r="E10" s="297">
        <v>9325</v>
      </c>
      <c r="F10" s="297">
        <v>10230</v>
      </c>
      <c r="G10" s="281">
        <v>10879</v>
      </c>
      <c r="H10" s="281">
        <v>11872</v>
      </c>
      <c r="I10" s="281">
        <v>13340</v>
      </c>
      <c r="J10" s="281">
        <v>14443</v>
      </c>
      <c r="K10" s="281">
        <v>16055</v>
      </c>
      <c r="L10" s="281">
        <v>17612</v>
      </c>
      <c r="M10" s="281">
        <v>19112</v>
      </c>
      <c r="N10" s="281">
        <v>20520</v>
      </c>
      <c r="O10" s="281">
        <v>22263</v>
      </c>
      <c r="P10" s="281">
        <v>23382</v>
      </c>
      <c r="Q10" s="281">
        <v>24046</v>
      </c>
      <c r="R10" s="297">
        <v>25272</v>
      </c>
      <c r="S10" s="297">
        <v>26848</v>
      </c>
      <c r="T10" s="297">
        <v>28170</v>
      </c>
      <c r="U10" s="297">
        <v>29746</v>
      </c>
      <c r="V10" s="297">
        <v>29907</v>
      </c>
      <c r="W10" s="297">
        <v>32137</v>
      </c>
      <c r="X10" s="281"/>
      <c r="Y10" s="281"/>
      <c r="AB10" s="7"/>
    </row>
    <row r="11" spans="1:28">
      <c r="A11" s="92" t="s">
        <v>9</v>
      </c>
      <c r="B11" s="297">
        <v>42261</v>
      </c>
      <c r="C11" s="297">
        <v>39600</v>
      </c>
      <c r="D11" s="297">
        <v>59396</v>
      </c>
      <c r="E11" s="297">
        <v>20871</v>
      </c>
      <c r="F11" s="297">
        <v>20871</v>
      </c>
      <c r="G11" s="281"/>
      <c r="H11" s="281"/>
      <c r="I11" s="281"/>
      <c r="J11" s="281"/>
      <c r="K11" s="281"/>
      <c r="L11" s="281"/>
      <c r="M11" s="281"/>
      <c r="N11" s="281"/>
      <c r="O11" s="281"/>
      <c r="P11" s="281"/>
      <c r="Q11" s="281"/>
      <c r="R11" s="281"/>
      <c r="S11" s="281"/>
      <c r="T11" s="281"/>
      <c r="U11" s="281"/>
      <c r="V11" s="281"/>
      <c r="W11" s="281"/>
      <c r="X11" s="281"/>
      <c r="Y11" s="281"/>
      <c r="AB11" s="7"/>
    </row>
    <row r="12" spans="1:28">
      <c r="A12" s="92" t="s">
        <v>8</v>
      </c>
      <c r="B12" s="281">
        <v>8657</v>
      </c>
      <c r="C12" s="281">
        <v>9024</v>
      </c>
      <c r="D12" s="281">
        <v>9623</v>
      </c>
      <c r="E12" s="281">
        <v>9647</v>
      </c>
      <c r="F12" s="281">
        <v>10640</v>
      </c>
      <c r="G12" s="281">
        <v>10497</v>
      </c>
      <c r="H12" s="281">
        <v>10666</v>
      </c>
      <c r="I12" s="281">
        <v>10857</v>
      </c>
      <c r="J12" s="281">
        <v>11488</v>
      </c>
      <c r="K12" s="281">
        <v>11456</v>
      </c>
      <c r="L12" s="281">
        <v>12075</v>
      </c>
      <c r="M12" s="281">
        <v>11925</v>
      </c>
      <c r="N12" s="281">
        <v>12527</v>
      </c>
      <c r="O12" s="281">
        <v>12376</v>
      </c>
      <c r="P12" s="281">
        <v>12799</v>
      </c>
      <c r="Q12" s="281">
        <v>13617</v>
      </c>
      <c r="R12" s="281">
        <v>13547</v>
      </c>
      <c r="S12" s="281">
        <v>13511</v>
      </c>
      <c r="T12" s="281">
        <v>13574</v>
      </c>
      <c r="U12" s="281">
        <v>13489</v>
      </c>
      <c r="V12" s="281">
        <v>12171</v>
      </c>
      <c r="W12" s="313">
        <v>13902</v>
      </c>
      <c r="X12" s="313">
        <v>13017</v>
      </c>
      <c r="Y12" s="658">
        <v>13387</v>
      </c>
      <c r="Z12" s="44"/>
    </row>
    <row r="13" spans="1:28">
      <c r="A13" s="92" t="s">
        <v>6</v>
      </c>
      <c r="B13" s="281"/>
      <c r="C13" s="281"/>
      <c r="D13" s="281"/>
      <c r="E13" s="297">
        <v>6899</v>
      </c>
      <c r="F13" s="281"/>
      <c r="G13" s="281">
        <v>9168</v>
      </c>
      <c r="H13" s="281">
        <v>9780</v>
      </c>
      <c r="I13" s="281">
        <v>11583</v>
      </c>
      <c r="J13" s="281">
        <v>13503</v>
      </c>
      <c r="K13" s="281">
        <v>16359</v>
      </c>
      <c r="L13" s="281">
        <v>20779</v>
      </c>
      <c r="M13" s="281">
        <v>21061</v>
      </c>
      <c r="N13" s="281">
        <v>22145</v>
      </c>
      <c r="O13" s="281">
        <v>20306</v>
      </c>
      <c r="P13" s="281">
        <v>27640</v>
      </c>
      <c r="Q13" s="281">
        <v>29022</v>
      </c>
      <c r="R13" s="297">
        <v>34431</v>
      </c>
      <c r="S13" s="297">
        <v>34687</v>
      </c>
      <c r="T13" s="297">
        <v>35331</v>
      </c>
      <c r="U13" s="297">
        <v>35331</v>
      </c>
      <c r="V13" s="297">
        <v>35331</v>
      </c>
      <c r="W13" s="297">
        <v>43317</v>
      </c>
      <c r="X13" s="297">
        <v>43780</v>
      </c>
      <c r="Y13" s="281"/>
    </row>
    <row r="14" spans="1:28">
      <c r="A14" s="92" t="s">
        <v>17</v>
      </c>
      <c r="B14" s="297">
        <v>2344</v>
      </c>
      <c r="C14" s="297">
        <v>2352</v>
      </c>
      <c r="D14" s="297">
        <v>2726</v>
      </c>
      <c r="E14" s="297">
        <v>2749</v>
      </c>
      <c r="F14" s="297" t="s">
        <v>25</v>
      </c>
      <c r="G14" s="281">
        <v>2900</v>
      </c>
      <c r="H14" s="281"/>
      <c r="I14" s="281"/>
      <c r="J14" s="297">
        <v>5704</v>
      </c>
      <c r="K14" s="297">
        <v>4035</v>
      </c>
      <c r="L14" s="297">
        <v>3334</v>
      </c>
      <c r="M14" s="297">
        <v>4734</v>
      </c>
      <c r="N14" s="297">
        <v>15541</v>
      </c>
      <c r="O14" s="297">
        <v>16133</v>
      </c>
      <c r="P14" s="297">
        <v>16778</v>
      </c>
      <c r="Q14" s="297">
        <v>17450</v>
      </c>
      <c r="R14" s="297">
        <v>18148</v>
      </c>
      <c r="S14" s="297">
        <v>22148</v>
      </c>
      <c r="T14" s="297">
        <v>25706</v>
      </c>
      <c r="U14" s="297">
        <v>25707</v>
      </c>
      <c r="V14" s="281"/>
      <c r="W14" s="281"/>
      <c r="X14" s="281"/>
      <c r="Y14" s="281"/>
      <c r="AB14" s="7"/>
    </row>
    <row r="15" spans="1:28">
      <c r="A15" s="92" t="s">
        <v>4</v>
      </c>
      <c r="B15" s="297">
        <v>2471</v>
      </c>
      <c r="C15" s="297">
        <v>2444</v>
      </c>
      <c r="D15" s="297">
        <v>2458</v>
      </c>
      <c r="E15" s="297">
        <v>2435</v>
      </c>
      <c r="F15" s="297">
        <v>2477</v>
      </c>
      <c r="G15" s="297">
        <v>2419</v>
      </c>
      <c r="H15" s="297">
        <v>2529</v>
      </c>
      <c r="I15" s="297">
        <v>2712</v>
      </c>
      <c r="J15" s="297">
        <v>2361</v>
      </c>
      <c r="K15" s="297">
        <v>2600</v>
      </c>
      <c r="L15" s="297">
        <v>2609</v>
      </c>
      <c r="M15" s="297">
        <v>2874</v>
      </c>
      <c r="N15" s="297">
        <v>3105</v>
      </c>
      <c r="O15" s="297">
        <v>3169</v>
      </c>
      <c r="P15" s="297">
        <v>4519</v>
      </c>
      <c r="Q15" s="297">
        <v>5150</v>
      </c>
      <c r="R15" s="297">
        <v>5509</v>
      </c>
      <c r="S15" s="297">
        <v>5692</v>
      </c>
      <c r="T15" s="297">
        <v>6059</v>
      </c>
      <c r="U15" s="297">
        <v>6215</v>
      </c>
      <c r="V15" s="297">
        <v>2676</v>
      </c>
      <c r="W15" s="598">
        <v>6754</v>
      </c>
      <c r="X15" s="297">
        <v>7112</v>
      </c>
      <c r="Y15" s="281"/>
    </row>
    <row r="16" spans="1:28">
      <c r="A16" s="92" t="s">
        <v>3</v>
      </c>
      <c r="B16" s="297">
        <v>52819</v>
      </c>
      <c r="C16" s="297">
        <v>51874</v>
      </c>
      <c r="D16" s="297">
        <v>52257</v>
      </c>
      <c r="E16" s="297">
        <v>52329</v>
      </c>
      <c r="F16" s="297">
        <v>68400</v>
      </c>
      <c r="G16" s="297">
        <v>125250</v>
      </c>
      <c r="H16" s="297">
        <v>130083.33333333334</v>
      </c>
      <c r="I16" s="297">
        <v>130083.33333333334</v>
      </c>
      <c r="J16" s="297">
        <v>128924.99999999999</v>
      </c>
      <c r="K16" s="297">
        <v>129750.00000000003</v>
      </c>
      <c r="L16" s="297">
        <v>132350</v>
      </c>
      <c r="M16" s="297">
        <v>130941.66666666669</v>
      </c>
      <c r="N16" s="297">
        <v>133083.33333333337</v>
      </c>
      <c r="O16" s="297">
        <v>133916.66666666666</v>
      </c>
      <c r="P16" s="297">
        <v>134950</v>
      </c>
      <c r="Q16" s="297">
        <v>136450.00000000003</v>
      </c>
      <c r="R16" s="297">
        <v>136999.99999999997</v>
      </c>
      <c r="S16" s="297">
        <v>137200.00000000003</v>
      </c>
      <c r="T16" s="297">
        <v>137441.66666666666</v>
      </c>
      <c r="U16" s="297">
        <v>137350</v>
      </c>
      <c r="V16" s="297">
        <v>137258.33333333334</v>
      </c>
      <c r="W16" s="297">
        <v>137216.66666666663</v>
      </c>
      <c r="X16" s="297">
        <v>137566.66666666669</v>
      </c>
      <c r="Y16" s="297"/>
      <c r="AB16" s="7"/>
    </row>
    <row r="17" spans="1:28" ht="14.1" customHeight="1">
      <c r="A17" s="92" t="s">
        <v>32</v>
      </c>
      <c r="B17" s="297">
        <v>10025</v>
      </c>
      <c r="C17" s="297">
        <v>10325</v>
      </c>
      <c r="D17" s="297">
        <v>25300</v>
      </c>
      <c r="E17" s="297">
        <v>30600</v>
      </c>
      <c r="F17" s="297">
        <v>30840</v>
      </c>
      <c r="G17" s="281">
        <v>31365</v>
      </c>
      <c r="H17" s="281"/>
      <c r="I17" s="281"/>
      <c r="J17" s="281"/>
      <c r="K17" s="281"/>
      <c r="L17" s="281"/>
      <c r="M17" s="281"/>
      <c r="N17" s="281"/>
      <c r="O17" s="281"/>
      <c r="P17" s="281"/>
      <c r="Q17" s="281"/>
      <c r="R17" s="281"/>
      <c r="S17" s="281"/>
      <c r="T17" s="281"/>
      <c r="U17" s="281"/>
      <c r="V17" s="281"/>
      <c r="W17" s="281"/>
      <c r="X17" s="281"/>
      <c r="Y17" s="281"/>
      <c r="AB17" s="7"/>
    </row>
    <row r="18" spans="1:28">
      <c r="A18" s="92" t="s">
        <v>1</v>
      </c>
      <c r="B18" s="297">
        <v>4744</v>
      </c>
      <c r="C18" s="297">
        <v>4822</v>
      </c>
      <c r="D18" s="297">
        <v>5060</v>
      </c>
      <c r="E18" s="297">
        <v>5202</v>
      </c>
      <c r="F18" s="297">
        <v>5360</v>
      </c>
      <c r="G18" s="281">
        <v>5521</v>
      </c>
      <c r="H18" s="297">
        <v>5667</v>
      </c>
      <c r="I18" s="297">
        <v>5549</v>
      </c>
      <c r="J18" s="281">
        <v>5979</v>
      </c>
      <c r="K18" s="281">
        <v>5768</v>
      </c>
      <c r="L18" s="281"/>
      <c r="M18" s="281"/>
      <c r="N18" s="281">
        <v>35580</v>
      </c>
      <c r="O18" s="281">
        <v>42426</v>
      </c>
      <c r="P18" s="281">
        <v>42932</v>
      </c>
      <c r="Q18" s="281">
        <v>43119</v>
      </c>
      <c r="R18" s="297">
        <v>43439</v>
      </c>
      <c r="S18" s="297">
        <v>48306</v>
      </c>
      <c r="T18" s="297">
        <v>48418</v>
      </c>
      <c r="U18" s="297">
        <v>48481</v>
      </c>
      <c r="V18" s="297">
        <v>47915</v>
      </c>
      <c r="W18" s="297">
        <v>47570</v>
      </c>
      <c r="X18" s="297">
        <v>48058</v>
      </c>
      <c r="Y18" s="297"/>
      <c r="Z18" t="s">
        <v>15</v>
      </c>
      <c r="AB18" s="7"/>
    </row>
    <row r="19" spans="1:28">
      <c r="A19" s="92" t="s">
        <v>23</v>
      </c>
      <c r="B19" s="297">
        <v>5206</v>
      </c>
      <c r="C19" s="297">
        <v>5590</v>
      </c>
      <c r="D19" s="297">
        <v>5766</v>
      </c>
      <c r="E19" s="297">
        <v>5766</v>
      </c>
      <c r="F19" s="297">
        <v>5766</v>
      </c>
      <c r="G19" s="297">
        <v>5657</v>
      </c>
      <c r="H19" s="297">
        <v>6022</v>
      </c>
      <c r="I19" s="297">
        <v>6266</v>
      </c>
      <c r="J19" s="281">
        <v>8510</v>
      </c>
      <c r="K19" s="281">
        <v>12180</v>
      </c>
      <c r="L19" s="297">
        <v>6248</v>
      </c>
      <c r="M19" s="297">
        <v>6360</v>
      </c>
      <c r="N19" s="297">
        <v>6427</v>
      </c>
      <c r="O19" s="297">
        <v>6722</v>
      </c>
      <c r="P19" s="281">
        <v>6427</v>
      </c>
      <c r="Q19" s="281">
        <v>6427</v>
      </c>
      <c r="R19" s="297">
        <v>6483</v>
      </c>
      <c r="S19" s="297">
        <v>6483</v>
      </c>
      <c r="T19" s="297">
        <v>6483</v>
      </c>
      <c r="U19" s="297">
        <v>6676</v>
      </c>
      <c r="V19" s="297">
        <v>7217</v>
      </c>
      <c r="W19" s="297">
        <v>7217</v>
      </c>
      <c r="X19" s="297">
        <v>7177</v>
      </c>
      <c r="Y19" s="281"/>
    </row>
    <row r="20" spans="1:28">
      <c r="A20" s="17"/>
      <c r="V20" s="190"/>
      <c r="W20" s="190"/>
      <c r="X20" s="190"/>
      <c r="Y20" s="190"/>
    </row>
    <row r="21" spans="1:28" ht="14.7" customHeight="1">
      <c r="A21" s="44" t="s">
        <v>18</v>
      </c>
      <c r="B21" s="489"/>
      <c r="C21" s="489"/>
      <c r="D21" s="489"/>
      <c r="E21" s="489"/>
      <c r="F21" s="489"/>
      <c r="G21" s="489"/>
      <c r="H21" s="489"/>
      <c r="I21" s="489"/>
      <c r="J21" s="489"/>
      <c r="K21" s="489"/>
      <c r="L21" s="489"/>
      <c r="M21" s="489"/>
      <c r="N21" s="490"/>
      <c r="O21" s="490"/>
      <c r="P21" s="490"/>
      <c r="Q21" s="490"/>
      <c r="R21" s="490"/>
      <c r="S21" s="489"/>
      <c r="T21" s="489"/>
      <c r="U21" s="489"/>
      <c r="V21" s="490"/>
      <c r="W21" s="486"/>
      <c r="X21" s="486"/>
      <c r="Y21" s="486"/>
    </row>
    <row r="23" spans="1:28">
      <c r="A23" s="17" t="s">
        <v>106</v>
      </c>
      <c r="B23" s="53"/>
      <c r="C23" s="53"/>
      <c r="D23" s="53"/>
      <c r="E23" s="53"/>
      <c r="F23" s="53"/>
      <c r="G23" s="53"/>
      <c r="V23" s="13"/>
      <c r="W23" s="13"/>
      <c r="X23" s="13"/>
      <c r="Y23" s="13"/>
    </row>
    <row r="24" spans="1:28">
      <c r="V24" s="13"/>
      <c r="W24" s="13"/>
      <c r="X24" s="13"/>
      <c r="Y24" s="13"/>
    </row>
    <row r="25" spans="1:28">
      <c r="A25" s="17" t="s">
        <v>547</v>
      </c>
      <c r="P25" s="13"/>
      <c r="Q25" s="13"/>
      <c r="R25" s="13"/>
      <c r="S25" s="13"/>
      <c r="T25" s="13"/>
      <c r="U25" s="13"/>
      <c r="V25" s="13"/>
      <c r="W25" s="13"/>
      <c r="X25" s="13"/>
      <c r="Y25" s="13"/>
    </row>
    <row r="26" spans="1:28">
      <c r="A26" s="17"/>
      <c r="P26" s="13"/>
      <c r="Q26" s="13"/>
      <c r="R26" s="13"/>
      <c r="S26" s="13"/>
      <c r="T26" s="13"/>
      <c r="U26" s="13"/>
      <c r="V26" s="13"/>
      <c r="W26" s="13"/>
      <c r="X26" s="13"/>
      <c r="Y26" s="13"/>
    </row>
    <row r="27" spans="1:28">
      <c r="A27" s="17" t="s">
        <v>2859</v>
      </c>
      <c r="P27" s="13"/>
      <c r="Q27" s="13"/>
      <c r="R27" s="13"/>
      <c r="S27" s="13"/>
      <c r="T27" s="13"/>
      <c r="U27" s="13"/>
      <c r="V27" s="13"/>
      <c r="W27" s="13"/>
      <c r="X27" s="13"/>
      <c r="Y27" s="13"/>
    </row>
    <row r="28" spans="1:28">
      <c r="A28" s="17"/>
      <c r="P28" s="13"/>
      <c r="Q28" s="13"/>
      <c r="R28" s="13"/>
      <c r="S28" s="13"/>
      <c r="T28" s="13"/>
      <c r="U28" s="13"/>
      <c r="V28" s="13"/>
      <c r="W28" s="13"/>
      <c r="X28" s="13"/>
      <c r="Y28" s="13"/>
    </row>
    <row r="29" spans="1:28">
      <c r="A29" s="17" t="s">
        <v>3046</v>
      </c>
      <c r="P29" s="13"/>
      <c r="Q29" s="13"/>
      <c r="R29" s="13"/>
      <c r="S29" s="13"/>
      <c r="T29" s="13"/>
      <c r="U29" s="13"/>
      <c r="V29" s="13"/>
      <c r="W29" s="13"/>
      <c r="X29" s="13"/>
      <c r="Y29" s="13"/>
    </row>
    <row r="30" spans="1:28">
      <c r="A30" s="42" t="s">
        <v>102</v>
      </c>
      <c r="P30" s="13"/>
      <c r="Q30" s="13"/>
      <c r="R30" s="13"/>
      <c r="S30" s="13"/>
      <c r="T30" s="13"/>
      <c r="U30" s="13"/>
      <c r="V30" s="13"/>
      <c r="W30" s="13"/>
      <c r="X30" s="13"/>
      <c r="Y30" s="13"/>
    </row>
    <row r="31" spans="1:28">
      <c r="P31" s="13"/>
      <c r="Q31" s="13"/>
      <c r="R31" s="13"/>
      <c r="S31" s="13"/>
      <c r="T31" s="13"/>
      <c r="U31" s="13"/>
      <c r="V31" s="13"/>
      <c r="W31" s="13"/>
      <c r="X31" s="13"/>
      <c r="Y31" s="13"/>
    </row>
    <row r="32" spans="1:28">
      <c r="P32" s="13"/>
      <c r="Q32" s="13"/>
      <c r="R32" s="13"/>
      <c r="S32" s="13"/>
      <c r="T32" s="13"/>
      <c r="U32" s="13"/>
      <c r="V32" s="13"/>
      <c r="W32" s="13"/>
      <c r="X32" s="13"/>
      <c r="Y32" s="13"/>
    </row>
    <row r="33" spans="16:25">
      <c r="P33" s="13"/>
      <c r="Q33" s="13"/>
      <c r="R33" s="13"/>
      <c r="S33" s="13"/>
      <c r="T33" s="13"/>
      <c r="U33" s="13"/>
      <c r="V33" s="182"/>
      <c r="W33" s="182"/>
      <c r="X33" s="182"/>
      <c r="Y33" s="182"/>
    </row>
    <row r="34" spans="16:25">
      <c r="V34" s="13"/>
      <c r="W34" s="13"/>
      <c r="X34" s="13"/>
      <c r="Y34" s="13"/>
    </row>
    <row r="35" spans="16:25">
      <c r="V35" s="13"/>
      <c r="W35" s="13"/>
      <c r="X35" s="13"/>
      <c r="Y35" s="13"/>
    </row>
    <row r="36" spans="16:25">
      <c r="V36" s="13"/>
      <c r="W36" s="13"/>
      <c r="X36" s="13"/>
      <c r="Y36" s="13"/>
    </row>
    <row r="37" spans="16:25">
      <c r="V37" s="13"/>
      <c r="W37" s="13"/>
      <c r="X37" s="13"/>
      <c r="Y37" s="13"/>
    </row>
    <row r="38" spans="16:25">
      <c r="P38" s="13"/>
      <c r="Q38" s="13"/>
      <c r="R38" s="13"/>
      <c r="S38" s="13"/>
      <c r="T38" s="13"/>
      <c r="U38" s="13"/>
      <c r="V38" s="13"/>
      <c r="W38" s="13"/>
      <c r="X38" s="13"/>
      <c r="Y38" s="13"/>
    </row>
    <row r="39" spans="16:25">
      <c r="P39" s="13"/>
      <c r="Q39" s="13"/>
      <c r="R39" s="13"/>
      <c r="S39" s="13"/>
      <c r="T39" s="13"/>
      <c r="U39" s="13"/>
      <c r="V39" s="13"/>
      <c r="W39" s="13"/>
      <c r="X39" s="13"/>
      <c r="Y39" s="13"/>
    </row>
    <row r="40" spans="16:25">
      <c r="P40" s="13"/>
      <c r="Q40" s="13"/>
      <c r="R40" s="13"/>
      <c r="S40" s="13"/>
      <c r="T40" s="13"/>
      <c r="U40" s="13"/>
      <c r="V40" s="13"/>
      <c r="W40" s="13"/>
      <c r="X40" s="13"/>
      <c r="Y40" s="13"/>
    </row>
    <row r="41" spans="16:25">
      <c r="P41" s="13"/>
      <c r="Q41" s="13"/>
      <c r="R41" s="13"/>
      <c r="S41" s="13"/>
      <c r="T41" s="13"/>
      <c r="U41" s="13"/>
      <c r="V41" s="13"/>
      <c r="W41" s="13"/>
      <c r="X41" s="13"/>
      <c r="Y41" s="13"/>
    </row>
    <row r="42" spans="16:25">
      <c r="P42" s="13"/>
      <c r="Q42" s="13"/>
      <c r="R42" s="13"/>
      <c r="S42" s="13"/>
      <c r="T42" s="13"/>
      <c r="U42" s="13"/>
      <c r="V42" s="13"/>
      <c r="W42" s="13"/>
      <c r="X42" s="13"/>
      <c r="Y42" s="13"/>
    </row>
    <row r="43" spans="16:25">
      <c r="P43" s="13"/>
      <c r="Q43" s="13"/>
      <c r="R43" s="13"/>
      <c r="S43" s="13"/>
      <c r="T43" s="13"/>
      <c r="U43" s="13"/>
      <c r="V43" s="13"/>
      <c r="W43" s="13"/>
      <c r="X43" s="13"/>
      <c r="Y43" s="13"/>
    </row>
    <row r="44" spans="16:25">
      <c r="P44" s="13"/>
      <c r="Q44" s="13"/>
      <c r="R44" s="13"/>
      <c r="S44" s="13"/>
      <c r="T44" s="13"/>
      <c r="U44" s="13"/>
      <c r="V44" s="13"/>
      <c r="W44" s="13"/>
      <c r="X44" s="13"/>
      <c r="Y44" s="13"/>
    </row>
    <row r="45" spans="16:25">
      <c r="P45" s="13"/>
      <c r="Q45" s="13"/>
      <c r="R45" s="13"/>
      <c r="S45" s="13"/>
      <c r="T45" s="13"/>
      <c r="U45" s="13"/>
      <c r="V45" s="13"/>
      <c r="W45" s="13"/>
      <c r="X45" s="13"/>
      <c r="Y45" s="13"/>
    </row>
    <row r="46" spans="16:25">
      <c r="P46" s="13"/>
      <c r="Q46" s="13"/>
      <c r="R46" s="13"/>
      <c r="S46" s="13"/>
      <c r="T46" s="13"/>
      <c r="U46" s="13"/>
      <c r="V46" s="13"/>
      <c r="W46" s="13"/>
      <c r="X46" s="13"/>
      <c r="Y46" s="13"/>
    </row>
    <row r="47" spans="16:25">
      <c r="P47" s="13"/>
      <c r="Q47" s="13"/>
      <c r="R47" s="13"/>
      <c r="S47" s="13"/>
      <c r="T47" s="13"/>
      <c r="U47" s="13"/>
      <c r="V47" s="13"/>
      <c r="W47" s="13"/>
      <c r="X47" s="13"/>
      <c r="Y47" s="13"/>
    </row>
    <row r="48" spans="16:25">
      <c r="P48" s="13"/>
      <c r="Q48" s="13"/>
      <c r="R48" s="13"/>
      <c r="S48" s="13"/>
      <c r="T48" s="13"/>
      <c r="U48" s="13"/>
    </row>
    <row r="49" spans="16:21">
      <c r="P49" s="13"/>
      <c r="Q49" s="13"/>
      <c r="R49" s="13"/>
      <c r="S49" s="13"/>
      <c r="T49" s="13"/>
      <c r="U49" s="13"/>
    </row>
    <row r="50" spans="16:21">
      <c r="P50" s="13"/>
      <c r="Q50" s="13"/>
      <c r="R50" s="13"/>
      <c r="S50" s="13"/>
      <c r="T50" s="13"/>
      <c r="U50" s="13"/>
    </row>
    <row r="51" spans="16:21">
      <c r="P51" s="13"/>
      <c r="Q51" s="13"/>
      <c r="R51" s="13"/>
      <c r="S51" s="13"/>
      <c r="T51" s="13"/>
      <c r="U51" s="13"/>
    </row>
    <row r="52" spans="16:21">
      <c r="P52" s="13"/>
      <c r="Q52" s="13"/>
      <c r="R52" s="13"/>
      <c r="S52" s="13"/>
      <c r="T52" s="13"/>
      <c r="U52" s="13"/>
    </row>
    <row r="53" spans="16:21">
      <c r="P53" s="13"/>
      <c r="Q53" s="13"/>
      <c r="R53" s="13"/>
      <c r="S53" s="13"/>
      <c r="T53" s="13"/>
      <c r="U53" s="13"/>
    </row>
    <row r="54" spans="16:21">
      <c r="P54" s="13"/>
      <c r="Q54" s="13"/>
      <c r="R54" s="13"/>
      <c r="S54" s="13"/>
      <c r="T54" s="13"/>
      <c r="U54" s="13"/>
    </row>
    <row r="55" spans="16:21">
      <c r="P55" s="13"/>
      <c r="Q55" s="13"/>
      <c r="R55" s="13"/>
      <c r="S55" s="13"/>
      <c r="T55" s="13"/>
      <c r="U55" s="13"/>
    </row>
    <row r="56" spans="16:21">
      <c r="P56" s="13"/>
      <c r="Q56" s="13"/>
      <c r="R56" s="13"/>
      <c r="S56" s="13"/>
      <c r="T56" s="13"/>
      <c r="U56" s="13"/>
    </row>
  </sheetData>
  <hyperlinks>
    <hyperlink ref="AA3" location="Content!A1" display="Back to content page" xr:uid="{00000000-0004-0000-A800-000000000000}"/>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AA121"/>
  <sheetViews>
    <sheetView topLeftCell="F96" workbookViewId="0">
      <selection activeCell="AA49" sqref="AA49"/>
    </sheetView>
  </sheetViews>
  <sheetFormatPr defaultColWidth="8.77734375" defaultRowHeight="14.4"/>
  <cols>
    <col min="1" max="1" width="31.5546875" customWidth="1"/>
    <col min="2" max="2" width="59.21875" customWidth="1"/>
    <col min="3" max="17" width="8.77734375" customWidth="1"/>
  </cols>
  <sheetData>
    <row r="1" spans="1:27">
      <c r="A1" s="44" t="s">
        <v>3047</v>
      </c>
      <c r="C1" s="17"/>
      <c r="D1" s="17"/>
      <c r="E1" s="17"/>
      <c r="F1" s="17"/>
      <c r="G1" s="17"/>
      <c r="H1" s="17"/>
      <c r="I1" s="17"/>
      <c r="J1" s="17"/>
      <c r="K1" s="17"/>
      <c r="L1" s="17"/>
      <c r="M1" s="17"/>
      <c r="N1" s="17"/>
      <c r="O1" s="17"/>
      <c r="P1" s="17"/>
      <c r="Q1" s="17"/>
      <c r="R1" s="17"/>
      <c r="S1" s="17"/>
      <c r="T1" s="17"/>
      <c r="U1" s="17"/>
      <c r="V1" s="17"/>
      <c r="W1" s="17"/>
      <c r="X1" s="17"/>
      <c r="Y1" s="17"/>
    </row>
    <row r="2" spans="1:27">
      <c r="A2" s="44"/>
      <c r="C2" s="17"/>
      <c r="D2" s="17"/>
      <c r="E2" s="17"/>
      <c r="F2" s="17"/>
      <c r="G2" s="17"/>
      <c r="H2" s="17"/>
      <c r="I2" s="17"/>
      <c r="J2" s="17"/>
      <c r="K2" s="17"/>
      <c r="L2" s="17"/>
      <c r="M2" s="17"/>
      <c r="N2" s="17"/>
      <c r="O2" s="17"/>
      <c r="P2" s="17"/>
      <c r="Q2" s="17"/>
      <c r="R2" s="17"/>
      <c r="S2" s="17"/>
      <c r="T2" s="17"/>
      <c r="U2" s="17"/>
      <c r="V2" s="17"/>
      <c r="W2" s="17"/>
      <c r="X2" s="17"/>
      <c r="Y2" s="17"/>
    </row>
    <row r="3" spans="1:27">
      <c r="A3" s="373" t="s">
        <v>14</v>
      </c>
      <c r="B3" s="373" t="s">
        <v>2530</v>
      </c>
      <c r="C3" s="217">
        <v>2000</v>
      </c>
      <c r="D3" s="217">
        <v>2001</v>
      </c>
      <c r="E3" s="217">
        <v>2002</v>
      </c>
      <c r="F3" s="217">
        <v>2003</v>
      </c>
      <c r="G3" s="217">
        <v>2004</v>
      </c>
      <c r="H3" s="217">
        <v>2005</v>
      </c>
      <c r="I3" s="217">
        <v>2006</v>
      </c>
      <c r="J3" s="217">
        <v>2007</v>
      </c>
      <c r="K3" s="217">
        <v>2008</v>
      </c>
      <c r="L3" s="217">
        <v>2009</v>
      </c>
      <c r="M3" s="217">
        <v>2010</v>
      </c>
      <c r="N3" s="217">
        <v>2011</v>
      </c>
      <c r="O3" s="217">
        <v>2012</v>
      </c>
      <c r="P3" s="217">
        <v>2013</v>
      </c>
      <c r="Q3" s="217">
        <v>2014</v>
      </c>
      <c r="R3" s="217">
        <v>2015</v>
      </c>
      <c r="S3" s="217">
        <v>2016</v>
      </c>
      <c r="T3" s="217">
        <v>2017</v>
      </c>
      <c r="U3" s="217">
        <v>2018</v>
      </c>
      <c r="V3" s="217">
        <v>2019</v>
      </c>
      <c r="W3" s="217">
        <v>2020</v>
      </c>
      <c r="X3" s="217">
        <v>2021</v>
      </c>
      <c r="Y3" s="217">
        <v>2022</v>
      </c>
      <c r="AA3" s="1" t="s">
        <v>528</v>
      </c>
    </row>
    <row r="4" spans="1:27">
      <c r="A4" s="751" t="s">
        <v>13</v>
      </c>
      <c r="B4" s="284" t="s">
        <v>507</v>
      </c>
      <c r="C4" s="589"/>
      <c r="D4" s="589"/>
      <c r="E4" s="589"/>
      <c r="F4" s="589"/>
      <c r="G4" s="589"/>
      <c r="H4" s="589"/>
      <c r="I4" s="589"/>
      <c r="J4" s="589">
        <v>72.149000000000001</v>
      </c>
      <c r="K4" s="589">
        <v>102.726</v>
      </c>
      <c r="L4" s="589">
        <v>134.64099999999999</v>
      </c>
      <c r="M4" s="589">
        <v>138.86699999999999</v>
      </c>
      <c r="N4" s="589">
        <v>145.56399999999999</v>
      </c>
      <c r="O4" s="589">
        <v>157.95399999999998</v>
      </c>
      <c r="P4" s="589">
        <v>173.47800000000001</v>
      </c>
      <c r="Q4" s="589">
        <v>202.76599999999999</v>
      </c>
      <c r="R4" s="589">
        <v>219.3</v>
      </c>
      <c r="S4" s="589">
        <v>221</v>
      </c>
      <c r="T4" s="589">
        <v>223</v>
      </c>
      <c r="U4" s="589">
        <v>579</v>
      </c>
      <c r="V4" s="589">
        <v>215.5</v>
      </c>
      <c r="W4" s="589">
        <v>181</v>
      </c>
      <c r="X4" s="589">
        <v>183</v>
      </c>
      <c r="Y4" s="589">
        <v>192</v>
      </c>
    </row>
    <row r="5" spans="1:27" ht="27.6">
      <c r="A5" s="751"/>
      <c r="B5" s="284" t="s">
        <v>513</v>
      </c>
      <c r="C5" s="589"/>
      <c r="D5" s="589"/>
      <c r="E5" s="589"/>
      <c r="F5" s="589"/>
      <c r="G5" s="589"/>
      <c r="H5" s="589"/>
      <c r="I5" s="589"/>
      <c r="J5" s="589">
        <v>33.462000000000003</v>
      </c>
      <c r="K5" s="589">
        <v>46.241999999999997</v>
      </c>
      <c r="L5" s="589">
        <v>70.41</v>
      </c>
      <c r="M5" s="589">
        <v>72.593999999999994</v>
      </c>
      <c r="N5" s="589">
        <v>72.084000000000003</v>
      </c>
      <c r="O5" s="589">
        <v>78.7</v>
      </c>
      <c r="P5" s="589">
        <v>84.141000000000005</v>
      </c>
      <c r="Q5" s="589">
        <v>88.978999999999999</v>
      </c>
      <c r="R5" s="589">
        <v>92.3</v>
      </c>
      <c r="S5" s="589">
        <v>93</v>
      </c>
      <c r="T5" s="589">
        <v>94</v>
      </c>
      <c r="U5" s="589">
        <v>161</v>
      </c>
      <c r="V5" s="589">
        <v>107.2</v>
      </c>
      <c r="W5" s="589">
        <v>102</v>
      </c>
      <c r="X5" s="589">
        <v>90</v>
      </c>
      <c r="Y5" s="589">
        <v>92</v>
      </c>
    </row>
    <row r="6" spans="1:27">
      <c r="A6" s="751"/>
      <c r="B6" s="284" t="s">
        <v>514</v>
      </c>
      <c r="C6" s="589"/>
      <c r="D6" s="589"/>
      <c r="E6" s="589"/>
      <c r="F6" s="589"/>
      <c r="G6" s="589"/>
      <c r="H6" s="589"/>
      <c r="I6" s="589"/>
      <c r="J6" s="589"/>
      <c r="K6" s="589"/>
      <c r="L6" s="589"/>
      <c r="M6" s="589"/>
      <c r="N6" s="589"/>
      <c r="O6" s="589"/>
      <c r="P6" s="589"/>
      <c r="Q6" s="589"/>
      <c r="R6" s="589"/>
      <c r="S6" s="589"/>
      <c r="T6" s="589"/>
      <c r="U6" s="589"/>
      <c r="V6" s="589"/>
      <c r="W6" s="589" t="s">
        <v>25</v>
      </c>
      <c r="X6" s="589" t="s">
        <v>25</v>
      </c>
      <c r="Y6" s="589" t="s">
        <v>25</v>
      </c>
    </row>
    <row r="7" spans="1:27">
      <c r="A7" s="751"/>
      <c r="B7" s="284" t="s">
        <v>515</v>
      </c>
      <c r="C7" s="589"/>
      <c r="D7" s="589"/>
      <c r="E7" s="589"/>
      <c r="F7" s="589"/>
      <c r="G7" s="589"/>
      <c r="H7" s="589"/>
      <c r="I7" s="589"/>
      <c r="J7" s="589">
        <v>35.731999999999999</v>
      </c>
      <c r="K7" s="589">
        <v>48.555</v>
      </c>
      <c r="L7" s="589">
        <v>54.313000000000002</v>
      </c>
      <c r="M7" s="589">
        <v>55.927</v>
      </c>
      <c r="N7" s="589">
        <v>61.292000000000002</v>
      </c>
      <c r="O7" s="589">
        <v>65.718999999999994</v>
      </c>
      <c r="P7" s="589">
        <v>74.843999999999994</v>
      </c>
      <c r="Q7" s="589">
        <v>98.475999999999999</v>
      </c>
      <c r="R7" s="589">
        <v>104</v>
      </c>
      <c r="S7" s="589">
        <v>105</v>
      </c>
      <c r="T7" s="589">
        <v>106</v>
      </c>
      <c r="U7" s="589">
        <v>169</v>
      </c>
      <c r="V7" s="589">
        <v>55.4</v>
      </c>
      <c r="W7" s="589">
        <v>76</v>
      </c>
      <c r="X7" s="589">
        <v>91</v>
      </c>
      <c r="Y7" s="589">
        <v>96</v>
      </c>
    </row>
    <row r="8" spans="1:27">
      <c r="A8" s="751"/>
      <c r="B8" s="284" t="s">
        <v>516</v>
      </c>
      <c r="C8" s="589"/>
      <c r="D8" s="589"/>
      <c r="E8" s="589"/>
      <c r="F8" s="589"/>
      <c r="G8" s="589"/>
      <c r="H8" s="589"/>
      <c r="I8" s="589"/>
      <c r="J8" s="589"/>
      <c r="K8" s="589"/>
      <c r="L8" s="589"/>
      <c r="M8" s="589"/>
      <c r="N8" s="589"/>
      <c r="O8" s="589"/>
      <c r="P8" s="589"/>
      <c r="Q8" s="589"/>
      <c r="R8" s="589"/>
      <c r="S8" s="589"/>
      <c r="T8" s="589"/>
      <c r="U8" s="589"/>
      <c r="V8" s="589"/>
      <c r="W8" s="589" t="s">
        <v>25</v>
      </c>
      <c r="X8" s="589" t="s">
        <v>25</v>
      </c>
      <c r="Y8" s="589" t="s">
        <v>25</v>
      </c>
    </row>
    <row r="9" spans="1:27">
      <c r="A9" s="751"/>
      <c r="B9" s="284" t="s">
        <v>517</v>
      </c>
      <c r="C9" s="589"/>
      <c r="D9" s="589"/>
      <c r="E9" s="589"/>
      <c r="F9" s="589"/>
      <c r="G9" s="589"/>
      <c r="H9" s="589"/>
      <c r="I9" s="589"/>
      <c r="J9" s="589">
        <v>2.9550000000000001</v>
      </c>
      <c r="K9" s="589">
        <v>7.9290000000000003</v>
      </c>
      <c r="L9" s="589">
        <v>9.9179999999999993</v>
      </c>
      <c r="M9" s="589">
        <v>10.346</v>
      </c>
      <c r="N9" s="589">
        <v>12.188000000000001</v>
      </c>
      <c r="O9" s="589">
        <v>13.535</v>
      </c>
      <c r="P9" s="589">
        <v>14.493</v>
      </c>
      <c r="Q9" s="589">
        <v>15.311</v>
      </c>
      <c r="R9" s="589">
        <v>23</v>
      </c>
      <c r="S9" s="589">
        <v>23</v>
      </c>
      <c r="T9" s="589">
        <v>23</v>
      </c>
      <c r="U9" s="589">
        <v>249</v>
      </c>
      <c r="V9" s="589">
        <v>52.9</v>
      </c>
      <c r="W9" s="589">
        <v>3</v>
      </c>
      <c r="X9" s="589">
        <v>2</v>
      </c>
      <c r="Y9" s="589">
        <v>4</v>
      </c>
    </row>
    <row r="10" spans="1:27">
      <c r="A10" s="751"/>
      <c r="B10" s="284" t="s">
        <v>518</v>
      </c>
      <c r="C10" s="589"/>
      <c r="D10" s="589"/>
      <c r="E10" s="589"/>
      <c r="F10" s="589"/>
      <c r="G10" s="589"/>
      <c r="H10" s="589"/>
      <c r="I10" s="589"/>
      <c r="J10" s="589"/>
      <c r="K10" s="589"/>
      <c r="L10" s="589"/>
      <c r="M10" s="589"/>
      <c r="N10" s="589"/>
      <c r="O10" s="589"/>
      <c r="P10" s="589"/>
      <c r="Q10" s="589"/>
      <c r="R10" s="589"/>
      <c r="S10" s="589"/>
      <c r="T10" s="589"/>
      <c r="U10" s="589"/>
      <c r="V10" s="589"/>
      <c r="W10" s="589" t="s">
        <v>25</v>
      </c>
      <c r="X10" s="589" t="s">
        <v>25</v>
      </c>
      <c r="Y10" s="589" t="s">
        <v>25</v>
      </c>
    </row>
    <row r="11" spans="1:27">
      <c r="A11" s="751" t="s">
        <v>12</v>
      </c>
      <c r="B11" s="284" t="s">
        <v>507</v>
      </c>
      <c r="C11" s="589"/>
      <c r="D11" s="589"/>
      <c r="E11" s="589"/>
      <c r="F11" s="589"/>
      <c r="G11" s="589"/>
      <c r="H11" s="589"/>
      <c r="I11" s="589"/>
      <c r="J11" s="589"/>
      <c r="K11" s="589"/>
      <c r="L11" s="589"/>
      <c r="M11" s="589"/>
      <c r="N11" s="589"/>
      <c r="O11" s="589"/>
      <c r="P11" s="589"/>
      <c r="Q11" s="589"/>
      <c r="R11" s="589"/>
      <c r="S11" s="589"/>
      <c r="T11" s="589"/>
      <c r="U11" s="589"/>
      <c r="V11" s="589"/>
      <c r="W11" s="589"/>
      <c r="X11" s="589"/>
      <c r="Y11" s="589"/>
    </row>
    <row r="12" spans="1:27" ht="27.6">
      <c r="A12" s="751"/>
      <c r="B12" s="284" t="s">
        <v>513</v>
      </c>
      <c r="C12" s="589"/>
      <c r="D12" s="589"/>
      <c r="E12" s="589"/>
      <c r="F12" s="589"/>
      <c r="G12" s="589"/>
      <c r="H12" s="589"/>
      <c r="I12" s="589"/>
      <c r="J12" s="589"/>
      <c r="K12" s="589"/>
      <c r="L12" s="589"/>
      <c r="M12" s="589"/>
      <c r="N12" s="589"/>
      <c r="O12" s="589"/>
      <c r="P12" s="589"/>
      <c r="Q12" s="589"/>
      <c r="R12" s="589"/>
      <c r="S12" s="589"/>
      <c r="T12" s="589"/>
      <c r="U12" s="589"/>
      <c r="V12" s="589"/>
      <c r="W12" s="589"/>
      <c r="X12" s="589"/>
      <c r="Y12" s="589"/>
    </row>
    <row r="13" spans="1:27">
      <c r="A13" s="751"/>
      <c r="B13" s="284" t="s">
        <v>514</v>
      </c>
      <c r="C13" s="589"/>
      <c r="D13" s="589"/>
      <c r="E13" s="589"/>
      <c r="F13" s="589"/>
      <c r="G13" s="589"/>
      <c r="H13" s="589"/>
      <c r="I13" s="589"/>
      <c r="J13" s="589"/>
      <c r="K13" s="589"/>
      <c r="L13" s="589"/>
      <c r="M13" s="589"/>
      <c r="N13" s="589"/>
      <c r="O13" s="589"/>
      <c r="P13" s="589"/>
      <c r="Q13" s="589"/>
      <c r="R13" s="589"/>
      <c r="S13" s="589"/>
      <c r="T13" s="589"/>
      <c r="U13" s="589"/>
      <c r="V13" s="589"/>
      <c r="W13" s="589"/>
      <c r="X13" s="589"/>
      <c r="Y13" s="589"/>
    </row>
    <row r="14" spans="1:27">
      <c r="A14" s="751"/>
      <c r="B14" s="284" t="s">
        <v>515</v>
      </c>
      <c r="C14" s="589"/>
      <c r="D14" s="589"/>
      <c r="E14" s="589"/>
      <c r="F14" s="589"/>
      <c r="G14" s="589"/>
      <c r="H14" s="589"/>
      <c r="I14" s="589"/>
      <c r="J14" s="589"/>
      <c r="K14" s="589"/>
      <c r="L14" s="589"/>
      <c r="M14" s="589"/>
      <c r="N14" s="589"/>
      <c r="O14" s="589"/>
      <c r="P14" s="589"/>
      <c r="Q14" s="589"/>
      <c r="R14" s="589"/>
      <c r="S14" s="589"/>
      <c r="T14" s="589"/>
      <c r="U14" s="589"/>
      <c r="V14" s="589"/>
      <c r="W14" s="589"/>
      <c r="X14" s="589"/>
      <c r="Y14" s="589"/>
    </row>
    <row r="15" spans="1:27">
      <c r="A15" s="751"/>
      <c r="B15" s="284" t="s">
        <v>516</v>
      </c>
      <c r="C15" s="589"/>
      <c r="D15" s="589"/>
      <c r="E15" s="589"/>
      <c r="F15" s="589"/>
      <c r="G15" s="589"/>
      <c r="H15" s="589"/>
      <c r="I15" s="589"/>
      <c r="J15" s="589"/>
      <c r="K15" s="589"/>
      <c r="L15" s="589"/>
      <c r="M15" s="589"/>
      <c r="N15" s="589"/>
      <c r="O15" s="589"/>
      <c r="P15" s="589"/>
      <c r="Q15" s="589"/>
      <c r="R15" s="589"/>
      <c r="S15" s="589"/>
      <c r="T15" s="589"/>
      <c r="U15" s="589"/>
      <c r="V15" s="589"/>
      <c r="W15" s="589"/>
      <c r="X15" s="589"/>
      <c r="Y15" s="589"/>
    </row>
    <row r="16" spans="1:27">
      <c r="A16" s="751"/>
      <c r="B16" s="284" t="s">
        <v>517</v>
      </c>
      <c r="C16" s="589"/>
      <c r="D16" s="589"/>
      <c r="E16" s="589"/>
      <c r="F16" s="589"/>
      <c r="G16" s="589"/>
      <c r="H16" s="589"/>
      <c r="I16" s="589"/>
      <c r="J16" s="589"/>
      <c r="K16" s="589"/>
      <c r="L16" s="589"/>
      <c r="M16" s="589"/>
      <c r="N16" s="589"/>
      <c r="O16" s="589"/>
      <c r="P16" s="589"/>
      <c r="Q16" s="589"/>
      <c r="R16" s="589"/>
      <c r="S16" s="589"/>
      <c r="T16" s="589"/>
      <c r="U16" s="589"/>
      <c r="V16" s="589"/>
      <c r="W16" s="589"/>
      <c r="X16" s="589"/>
      <c r="Y16" s="589"/>
    </row>
    <row r="17" spans="1:25">
      <c r="A17" s="751"/>
      <c r="B17" s="284" t="s">
        <v>518</v>
      </c>
      <c r="C17" s="589"/>
      <c r="D17" s="589"/>
      <c r="E17" s="589"/>
      <c r="F17" s="589"/>
      <c r="G17" s="589"/>
      <c r="H17" s="589"/>
      <c r="I17" s="589"/>
      <c r="J17" s="589"/>
      <c r="K17" s="589"/>
      <c r="L17" s="589"/>
      <c r="M17" s="589"/>
      <c r="N17" s="589"/>
      <c r="O17" s="589"/>
      <c r="P17" s="589"/>
      <c r="Q17" s="589"/>
      <c r="R17" s="589"/>
      <c r="S17" s="589"/>
      <c r="T17" s="589"/>
      <c r="U17" s="589"/>
      <c r="V17" s="589"/>
      <c r="W17" s="589"/>
      <c r="X17" s="589"/>
      <c r="Y17" s="589"/>
    </row>
    <row r="18" spans="1:25">
      <c r="A18" s="751" t="s">
        <v>483</v>
      </c>
      <c r="B18" s="284" t="s">
        <v>507</v>
      </c>
      <c r="C18" s="589"/>
      <c r="D18" s="589"/>
      <c r="E18" s="589"/>
      <c r="F18" s="589"/>
      <c r="G18" s="589"/>
      <c r="H18" s="589"/>
      <c r="I18" s="589"/>
      <c r="J18" s="589"/>
      <c r="K18" s="589"/>
      <c r="L18" s="589"/>
      <c r="M18" s="589"/>
      <c r="N18" s="589"/>
      <c r="O18" s="589"/>
      <c r="P18" s="589"/>
      <c r="Q18" s="589"/>
      <c r="R18" s="589"/>
      <c r="S18" s="589"/>
      <c r="T18" s="589"/>
      <c r="U18" s="589"/>
      <c r="V18" s="589">
        <v>2</v>
      </c>
      <c r="W18" s="589">
        <v>1</v>
      </c>
      <c r="X18" s="589">
        <v>1.6999999999999997</v>
      </c>
      <c r="Y18" s="589"/>
    </row>
    <row r="19" spans="1:25" ht="27.6">
      <c r="A19" s="751"/>
      <c r="B19" s="284" t="s">
        <v>513</v>
      </c>
      <c r="C19" s="589"/>
      <c r="D19" s="589"/>
      <c r="E19" s="589"/>
      <c r="F19" s="589"/>
      <c r="G19" s="589"/>
      <c r="H19" s="589"/>
      <c r="I19" s="589"/>
      <c r="J19" s="589"/>
      <c r="K19" s="589"/>
      <c r="L19" s="589"/>
      <c r="M19" s="589"/>
      <c r="N19" s="589"/>
      <c r="O19" s="589"/>
      <c r="P19" s="589"/>
      <c r="Q19" s="589"/>
      <c r="R19" s="589"/>
      <c r="S19" s="589"/>
      <c r="T19" s="589"/>
      <c r="U19" s="589"/>
      <c r="V19" s="589">
        <v>1</v>
      </c>
      <c r="W19" s="589">
        <v>0.2</v>
      </c>
      <c r="X19" s="589">
        <v>0.6</v>
      </c>
      <c r="Y19" s="589"/>
    </row>
    <row r="20" spans="1:25">
      <c r="A20" s="751"/>
      <c r="B20" s="284" t="s">
        <v>514</v>
      </c>
      <c r="C20" s="589"/>
      <c r="D20" s="589"/>
      <c r="E20" s="589"/>
      <c r="F20" s="589"/>
      <c r="G20" s="589"/>
      <c r="H20" s="589"/>
      <c r="I20" s="589"/>
      <c r="J20" s="589"/>
      <c r="K20" s="589"/>
      <c r="L20" s="589"/>
      <c r="M20" s="589"/>
      <c r="N20" s="589"/>
      <c r="O20" s="589"/>
      <c r="P20" s="589"/>
      <c r="Q20" s="589"/>
      <c r="R20" s="589"/>
      <c r="S20" s="589"/>
      <c r="T20" s="589"/>
      <c r="U20" s="589"/>
      <c r="V20" s="589"/>
      <c r="W20" s="589"/>
      <c r="X20" s="589"/>
      <c r="Y20" s="589"/>
    </row>
    <row r="21" spans="1:25">
      <c r="A21" s="751"/>
      <c r="B21" s="284" t="s">
        <v>515</v>
      </c>
      <c r="C21" s="589"/>
      <c r="D21" s="589"/>
      <c r="E21" s="589"/>
      <c r="F21" s="589"/>
      <c r="G21" s="589"/>
      <c r="H21" s="589"/>
      <c r="I21" s="589"/>
      <c r="J21" s="589"/>
      <c r="K21" s="589"/>
      <c r="L21" s="589"/>
      <c r="M21" s="589"/>
      <c r="N21" s="589"/>
      <c r="O21" s="589"/>
      <c r="P21" s="589"/>
      <c r="Q21" s="589"/>
      <c r="R21" s="589"/>
      <c r="S21" s="589"/>
      <c r="T21" s="589"/>
      <c r="U21" s="589"/>
      <c r="V21" s="589">
        <v>0.5</v>
      </c>
      <c r="W21" s="589">
        <v>0.5</v>
      </c>
      <c r="X21" s="589">
        <v>0.7</v>
      </c>
      <c r="Y21" s="589"/>
    </row>
    <row r="22" spans="1:25">
      <c r="A22" s="751"/>
      <c r="B22" s="284" t="s">
        <v>516</v>
      </c>
      <c r="C22" s="589"/>
      <c r="D22" s="589"/>
      <c r="E22" s="589"/>
      <c r="F22" s="589"/>
      <c r="G22" s="589"/>
      <c r="H22" s="589"/>
      <c r="I22" s="589"/>
      <c r="J22" s="589"/>
      <c r="K22" s="589"/>
      <c r="L22" s="589"/>
      <c r="M22" s="589"/>
      <c r="N22" s="589"/>
      <c r="O22" s="589"/>
      <c r="P22" s="589"/>
      <c r="Q22" s="589"/>
      <c r="R22" s="589"/>
      <c r="S22" s="589"/>
      <c r="T22" s="589"/>
      <c r="U22" s="589"/>
      <c r="V22" s="589"/>
      <c r="W22" s="589"/>
      <c r="X22" s="589"/>
      <c r="Y22" s="589"/>
    </row>
    <row r="23" spans="1:25">
      <c r="A23" s="751"/>
      <c r="B23" s="284" t="s">
        <v>517</v>
      </c>
      <c r="C23" s="589"/>
      <c r="D23" s="589"/>
      <c r="E23" s="589"/>
      <c r="F23" s="589"/>
      <c r="G23" s="589"/>
      <c r="H23" s="589"/>
      <c r="I23" s="589"/>
      <c r="J23" s="589"/>
      <c r="K23" s="589"/>
      <c r="L23" s="589"/>
      <c r="M23" s="589"/>
      <c r="N23" s="589"/>
      <c r="O23" s="589"/>
      <c r="P23" s="589"/>
      <c r="Q23" s="589"/>
      <c r="R23" s="589"/>
      <c r="S23" s="589"/>
      <c r="T23" s="589"/>
      <c r="U23" s="589"/>
      <c r="V23" s="589">
        <v>0.5</v>
      </c>
      <c r="W23" s="589">
        <v>0.3</v>
      </c>
      <c r="X23" s="589">
        <v>0.4</v>
      </c>
      <c r="Y23" s="589"/>
    </row>
    <row r="24" spans="1:25">
      <c r="A24" s="751"/>
      <c r="B24" s="284" t="s">
        <v>518</v>
      </c>
      <c r="C24" s="589"/>
      <c r="D24" s="589"/>
      <c r="E24" s="589"/>
      <c r="F24" s="589"/>
      <c r="G24" s="589"/>
      <c r="H24" s="589"/>
      <c r="I24" s="589"/>
      <c r="J24" s="589"/>
      <c r="K24" s="589"/>
      <c r="L24" s="589"/>
      <c r="M24" s="589"/>
      <c r="N24" s="589"/>
      <c r="O24" s="589"/>
      <c r="P24" s="589"/>
      <c r="Q24" s="589"/>
      <c r="R24" s="589"/>
      <c r="S24" s="589"/>
      <c r="T24" s="589"/>
      <c r="U24" s="589"/>
      <c r="V24" s="589"/>
      <c r="W24" s="589"/>
      <c r="X24" s="589"/>
      <c r="Y24" s="589"/>
    </row>
    <row r="25" spans="1:25">
      <c r="A25" s="751" t="s">
        <v>89</v>
      </c>
      <c r="B25" s="284" t="s">
        <v>507</v>
      </c>
      <c r="C25" s="589"/>
      <c r="D25" s="589"/>
      <c r="E25" s="589"/>
      <c r="F25" s="589"/>
      <c r="G25" s="589"/>
      <c r="H25" s="589"/>
      <c r="I25" s="589"/>
      <c r="J25" s="589"/>
      <c r="K25" s="589"/>
      <c r="L25" s="589"/>
      <c r="M25" s="589"/>
      <c r="N25" s="589"/>
      <c r="O25" s="589"/>
      <c r="P25" s="589"/>
      <c r="Q25" s="589"/>
      <c r="R25" s="589"/>
      <c r="S25" s="589"/>
      <c r="T25" s="589"/>
      <c r="U25" s="589"/>
      <c r="V25" s="589"/>
      <c r="W25" s="589"/>
      <c r="X25" s="589"/>
      <c r="Y25" s="589"/>
    </row>
    <row r="26" spans="1:25" ht="27.6">
      <c r="A26" s="751"/>
      <c r="B26" s="284" t="s">
        <v>513</v>
      </c>
      <c r="C26" s="589"/>
      <c r="D26" s="589"/>
      <c r="E26" s="589"/>
      <c r="F26" s="589"/>
      <c r="G26" s="589"/>
      <c r="H26" s="589"/>
      <c r="I26" s="589"/>
      <c r="J26" s="589"/>
      <c r="K26" s="589"/>
      <c r="L26" s="589"/>
      <c r="M26" s="589"/>
      <c r="N26" s="589"/>
      <c r="O26" s="589"/>
      <c r="P26" s="589"/>
      <c r="Q26" s="589"/>
      <c r="R26" s="589"/>
      <c r="S26" s="589"/>
      <c r="T26" s="589"/>
      <c r="U26" s="589"/>
      <c r="V26" s="589"/>
      <c r="W26" s="589"/>
      <c r="X26" s="589"/>
      <c r="Y26" s="589"/>
    </row>
    <row r="27" spans="1:25">
      <c r="A27" s="751"/>
      <c r="B27" s="284" t="s">
        <v>514</v>
      </c>
      <c r="C27" s="589"/>
      <c r="D27" s="589"/>
      <c r="E27" s="589"/>
      <c r="F27" s="589"/>
      <c r="G27" s="589"/>
      <c r="H27" s="589"/>
      <c r="I27" s="589"/>
      <c r="J27" s="589"/>
      <c r="K27" s="589"/>
      <c r="L27" s="589"/>
      <c r="M27" s="589"/>
      <c r="N27" s="589"/>
      <c r="O27" s="589"/>
      <c r="P27" s="589"/>
      <c r="Q27" s="589"/>
      <c r="R27" s="589"/>
      <c r="S27" s="589"/>
      <c r="T27" s="589"/>
      <c r="U27" s="589"/>
      <c r="V27" s="589"/>
      <c r="W27" s="589"/>
      <c r="X27" s="589"/>
      <c r="Y27" s="589"/>
    </row>
    <row r="28" spans="1:25">
      <c r="A28" s="751"/>
      <c r="B28" s="284" t="s">
        <v>515</v>
      </c>
      <c r="C28" s="589"/>
      <c r="D28" s="589"/>
      <c r="E28" s="589"/>
      <c r="F28" s="589"/>
      <c r="G28" s="589"/>
      <c r="H28" s="589"/>
      <c r="I28" s="589"/>
      <c r="J28" s="589"/>
      <c r="K28" s="589"/>
      <c r="L28" s="589"/>
      <c r="M28" s="589"/>
      <c r="N28" s="589"/>
      <c r="O28" s="589"/>
      <c r="P28" s="589"/>
      <c r="Q28" s="589"/>
      <c r="R28" s="589"/>
      <c r="S28" s="589"/>
      <c r="T28" s="589"/>
      <c r="U28" s="589"/>
      <c r="V28" s="589"/>
      <c r="W28" s="589"/>
      <c r="X28" s="589"/>
      <c r="Y28" s="589"/>
    </row>
    <row r="29" spans="1:25">
      <c r="A29" s="751"/>
      <c r="B29" s="284" t="s">
        <v>516</v>
      </c>
      <c r="C29" s="589"/>
      <c r="D29" s="589"/>
      <c r="E29" s="589"/>
      <c r="F29" s="589"/>
      <c r="G29" s="589"/>
      <c r="H29" s="589"/>
      <c r="I29" s="589"/>
      <c r="J29" s="589"/>
      <c r="K29" s="589"/>
      <c r="L29" s="589"/>
      <c r="M29" s="589"/>
      <c r="N29" s="589"/>
      <c r="O29" s="589"/>
      <c r="P29" s="589"/>
      <c r="Q29" s="589"/>
      <c r="R29" s="589"/>
      <c r="S29" s="589"/>
      <c r="T29" s="589"/>
      <c r="U29" s="589"/>
      <c r="V29" s="589"/>
      <c r="W29" s="589"/>
      <c r="X29" s="589"/>
      <c r="Y29" s="589"/>
    </row>
    <row r="30" spans="1:25">
      <c r="A30" s="751"/>
      <c r="B30" s="284" t="s">
        <v>517</v>
      </c>
      <c r="C30" s="589"/>
      <c r="D30" s="589"/>
      <c r="E30" s="589"/>
      <c r="F30" s="589"/>
      <c r="G30" s="589"/>
      <c r="H30" s="589"/>
      <c r="I30" s="589"/>
      <c r="J30" s="589"/>
      <c r="K30" s="589"/>
      <c r="L30" s="589"/>
      <c r="M30" s="589"/>
      <c r="N30" s="589"/>
      <c r="O30" s="589"/>
      <c r="P30" s="589"/>
      <c r="Q30" s="589"/>
      <c r="R30" s="589"/>
      <c r="S30" s="589"/>
      <c r="T30" s="589"/>
      <c r="U30" s="589"/>
      <c r="V30" s="589"/>
      <c r="W30" s="589"/>
      <c r="X30" s="589"/>
      <c r="Y30" s="589"/>
    </row>
    <row r="31" spans="1:25">
      <c r="A31" s="751"/>
      <c r="B31" s="284" t="s">
        <v>518</v>
      </c>
      <c r="C31" s="589"/>
      <c r="D31" s="589"/>
      <c r="E31" s="589"/>
      <c r="F31" s="589"/>
      <c r="G31" s="589"/>
      <c r="H31" s="589"/>
      <c r="I31" s="589"/>
      <c r="J31" s="589"/>
      <c r="K31" s="589"/>
      <c r="L31" s="589"/>
      <c r="M31" s="589"/>
      <c r="N31" s="589"/>
      <c r="O31" s="589"/>
      <c r="P31" s="589"/>
      <c r="Q31" s="589"/>
      <c r="R31" s="589"/>
      <c r="S31" s="589"/>
      <c r="T31" s="589"/>
      <c r="U31" s="589"/>
      <c r="V31" s="589"/>
      <c r="W31" s="589"/>
      <c r="X31" s="589"/>
      <c r="Y31" s="589"/>
    </row>
    <row r="32" spans="1:25">
      <c r="A32" s="751" t="s">
        <v>482</v>
      </c>
      <c r="B32" s="284" t="s">
        <v>507</v>
      </c>
      <c r="C32" s="589"/>
      <c r="D32" s="589"/>
      <c r="E32" s="589"/>
      <c r="F32" s="589"/>
      <c r="G32" s="589"/>
      <c r="H32" s="589"/>
      <c r="I32" s="589"/>
      <c r="J32" s="589">
        <v>11.931000000000001</v>
      </c>
      <c r="K32" s="589"/>
      <c r="L32" s="589"/>
      <c r="M32" s="589">
        <v>14.363000000000001</v>
      </c>
      <c r="N32" s="589"/>
      <c r="O32" s="589"/>
      <c r="P32" s="589"/>
      <c r="Q32" s="589"/>
      <c r="R32" s="589"/>
      <c r="S32" s="589"/>
      <c r="T32" s="589"/>
      <c r="U32" s="589"/>
      <c r="V32" s="589"/>
      <c r="W32" s="589"/>
      <c r="X32" s="589"/>
      <c r="Y32" s="589"/>
    </row>
    <row r="33" spans="1:25" ht="27.6">
      <c r="A33" s="751"/>
      <c r="B33" s="284" t="s">
        <v>513</v>
      </c>
      <c r="C33" s="589"/>
      <c r="D33" s="589"/>
      <c r="E33" s="589"/>
      <c r="F33" s="589"/>
      <c r="G33" s="589"/>
      <c r="H33" s="589"/>
      <c r="I33" s="589"/>
      <c r="J33" s="589">
        <v>1.29</v>
      </c>
      <c r="K33" s="589"/>
      <c r="L33" s="589"/>
      <c r="M33" s="589">
        <v>2.4900000000000002</v>
      </c>
      <c r="N33" s="589"/>
      <c r="O33" s="589"/>
      <c r="P33" s="589"/>
      <c r="Q33" s="589"/>
      <c r="R33" s="589"/>
      <c r="S33" s="589"/>
      <c r="T33" s="589"/>
      <c r="U33" s="589"/>
      <c r="V33" s="589"/>
      <c r="W33" s="589"/>
      <c r="X33" s="589"/>
      <c r="Y33" s="589"/>
    </row>
    <row r="34" spans="1:25">
      <c r="A34" s="751"/>
      <c r="B34" s="284" t="s">
        <v>514</v>
      </c>
      <c r="C34" s="589"/>
      <c r="D34" s="589"/>
      <c r="E34" s="589"/>
      <c r="F34" s="589"/>
      <c r="G34" s="589"/>
      <c r="H34" s="589"/>
      <c r="I34" s="589"/>
      <c r="J34" s="589"/>
      <c r="K34" s="589"/>
      <c r="L34" s="589"/>
      <c r="M34" s="589"/>
      <c r="N34" s="589"/>
      <c r="O34" s="589"/>
      <c r="P34" s="589"/>
      <c r="Q34" s="589"/>
      <c r="R34" s="589"/>
      <c r="S34" s="589"/>
      <c r="T34" s="589"/>
      <c r="U34" s="589"/>
      <c r="V34" s="589"/>
      <c r="W34" s="589"/>
      <c r="X34" s="589"/>
      <c r="Y34" s="589"/>
    </row>
    <row r="35" spans="1:25">
      <c r="A35" s="751"/>
      <c r="B35" s="284" t="s">
        <v>515</v>
      </c>
      <c r="C35" s="589"/>
      <c r="D35" s="589"/>
      <c r="E35" s="589"/>
      <c r="F35" s="589"/>
      <c r="G35" s="589"/>
      <c r="H35" s="589"/>
      <c r="I35" s="589"/>
      <c r="J35" s="589">
        <v>3.5409999999999999</v>
      </c>
      <c r="K35" s="589"/>
      <c r="L35" s="589"/>
      <c r="M35" s="589">
        <v>3.3969999999999998</v>
      </c>
      <c r="N35" s="589"/>
      <c r="O35" s="589"/>
      <c r="P35" s="589"/>
      <c r="Q35" s="589"/>
      <c r="R35" s="589"/>
      <c r="S35" s="589"/>
      <c r="T35" s="589"/>
      <c r="U35" s="589"/>
      <c r="V35" s="589"/>
      <c r="W35" s="589"/>
      <c r="X35" s="589"/>
      <c r="Y35" s="589"/>
    </row>
    <row r="36" spans="1:25">
      <c r="A36" s="751"/>
      <c r="B36" s="284" t="s">
        <v>516</v>
      </c>
      <c r="C36" s="589"/>
      <c r="D36" s="589"/>
      <c r="E36" s="589"/>
      <c r="F36" s="589"/>
      <c r="G36" s="589"/>
      <c r="H36" s="589"/>
      <c r="I36" s="589"/>
      <c r="J36" s="589">
        <v>6.19</v>
      </c>
      <c r="K36" s="589"/>
      <c r="L36" s="589"/>
      <c r="M36" s="589">
        <v>6.8659999999999997</v>
      </c>
      <c r="N36" s="589"/>
      <c r="O36" s="589"/>
      <c r="P36" s="589"/>
      <c r="Q36" s="589"/>
      <c r="R36" s="589"/>
      <c r="S36" s="589"/>
      <c r="T36" s="589"/>
      <c r="U36" s="589"/>
      <c r="V36" s="589"/>
      <c r="W36" s="589"/>
      <c r="X36" s="589"/>
      <c r="Y36" s="589"/>
    </row>
    <row r="37" spans="1:25">
      <c r="A37" s="751"/>
      <c r="B37" s="284" t="s">
        <v>517</v>
      </c>
      <c r="C37" s="589"/>
      <c r="D37" s="589"/>
      <c r="E37" s="589"/>
      <c r="F37" s="589"/>
      <c r="G37" s="589"/>
      <c r="H37" s="589"/>
      <c r="I37" s="589"/>
      <c r="J37" s="589">
        <v>0.45300000000000001</v>
      </c>
      <c r="K37" s="589"/>
      <c r="L37" s="589"/>
      <c r="M37" s="589">
        <v>0.27800000000000002</v>
      </c>
      <c r="N37" s="589"/>
      <c r="O37" s="589"/>
      <c r="P37" s="589"/>
      <c r="Q37" s="589"/>
      <c r="R37" s="589"/>
      <c r="S37" s="589"/>
      <c r="T37" s="589"/>
      <c r="U37" s="589"/>
      <c r="V37" s="589"/>
      <c r="W37" s="589"/>
      <c r="X37" s="589"/>
      <c r="Y37" s="589"/>
    </row>
    <row r="38" spans="1:25">
      <c r="A38" s="751"/>
      <c r="B38" s="284" t="s">
        <v>518</v>
      </c>
      <c r="C38" s="589"/>
      <c r="D38" s="589"/>
      <c r="E38" s="589"/>
      <c r="F38" s="589"/>
      <c r="G38" s="589"/>
      <c r="H38" s="589"/>
      <c r="I38" s="589"/>
      <c r="J38" s="589">
        <v>0.45700000000000002</v>
      </c>
      <c r="K38" s="589"/>
      <c r="L38" s="589"/>
      <c r="M38" s="589">
        <v>1.3320000000000001</v>
      </c>
      <c r="N38" s="589"/>
      <c r="O38" s="589"/>
      <c r="P38" s="589"/>
      <c r="Q38" s="589"/>
      <c r="R38" s="589"/>
      <c r="S38" s="589"/>
      <c r="T38" s="589"/>
      <c r="U38" s="589"/>
      <c r="V38" s="589"/>
      <c r="W38" s="589"/>
      <c r="X38" s="589"/>
      <c r="Y38" s="589"/>
    </row>
    <row r="39" spans="1:25">
      <c r="A39" s="751" t="s">
        <v>11</v>
      </c>
      <c r="B39" s="284" t="s">
        <v>507</v>
      </c>
      <c r="C39" s="589"/>
      <c r="D39" s="589"/>
      <c r="E39" s="589"/>
      <c r="F39" s="589"/>
      <c r="G39" s="589"/>
      <c r="H39" s="589"/>
      <c r="I39" s="589"/>
      <c r="J39" s="589"/>
      <c r="K39" s="589"/>
      <c r="L39" s="589"/>
      <c r="M39" s="589"/>
      <c r="N39" s="589"/>
      <c r="O39" s="589"/>
      <c r="P39" s="589"/>
      <c r="Q39" s="589"/>
      <c r="R39" s="589"/>
      <c r="S39" s="589"/>
      <c r="T39" s="589"/>
      <c r="U39" s="589"/>
      <c r="V39" s="589"/>
      <c r="W39" s="589"/>
      <c r="X39" s="589"/>
      <c r="Y39" s="589"/>
    </row>
    <row r="40" spans="1:25" ht="27.6">
      <c r="A40" s="751"/>
      <c r="B40" s="284" t="s">
        <v>513</v>
      </c>
      <c r="C40" s="589"/>
      <c r="D40" s="589"/>
      <c r="E40" s="589"/>
      <c r="F40" s="589"/>
      <c r="G40" s="589"/>
      <c r="H40" s="589"/>
      <c r="I40" s="589"/>
      <c r="J40" s="589">
        <v>1.8</v>
      </c>
      <c r="K40" s="589">
        <v>2.2000000000000002</v>
      </c>
      <c r="L40" s="589">
        <v>2.6</v>
      </c>
      <c r="M40" s="589">
        <v>2.48</v>
      </c>
      <c r="N40" s="589">
        <v>2.2789999999999999</v>
      </c>
      <c r="O40" s="589">
        <v>2.6779999999999999</v>
      </c>
      <c r="P40" s="589"/>
      <c r="Q40" s="589">
        <v>2.5670000000000002</v>
      </c>
      <c r="R40" s="589">
        <v>2.2999999999999998</v>
      </c>
      <c r="S40" s="589">
        <v>2.1</v>
      </c>
      <c r="T40" s="589">
        <v>2.7</v>
      </c>
      <c r="U40" s="589">
        <v>2.6</v>
      </c>
      <c r="V40" s="589">
        <v>2.6</v>
      </c>
      <c r="W40" s="589"/>
      <c r="X40" s="589"/>
      <c r="Y40" s="589"/>
    </row>
    <row r="41" spans="1:25">
      <c r="A41" s="751"/>
      <c r="B41" s="284" t="s">
        <v>514</v>
      </c>
      <c r="C41" s="589"/>
      <c r="D41" s="589"/>
      <c r="E41" s="589"/>
      <c r="F41" s="589"/>
      <c r="G41" s="589"/>
      <c r="H41" s="589"/>
      <c r="I41" s="589"/>
      <c r="J41" s="589"/>
      <c r="K41" s="589"/>
      <c r="L41" s="589"/>
      <c r="M41" s="589"/>
      <c r="N41" s="589"/>
      <c r="O41" s="589"/>
      <c r="P41" s="589"/>
      <c r="Q41" s="589"/>
      <c r="R41" s="589"/>
      <c r="S41" s="589"/>
      <c r="T41" s="589"/>
      <c r="U41" s="589"/>
      <c r="V41" s="589"/>
      <c r="W41" s="589"/>
      <c r="X41" s="589"/>
      <c r="Y41" s="589"/>
    </row>
    <row r="42" spans="1:25">
      <c r="A42" s="751"/>
      <c r="B42" s="284" t="s">
        <v>515</v>
      </c>
      <c r="C42" s="589"/>
      <c r="D42" s="589"/>
      <c r="E42" s="589"/>
      <c r="F42" s="589"/>
      <c r="G42" s="589"/>
      <c r="H42" s="589"/>
      <c r="I42" s="589"/>
      <c r="J42" s="589"/>
      <c r="K42" s="589"/>
      <c r="L42" s="589"/>
      <c r="M42" s="589"/>
      <c r="N42" s="589"/>
      <c r="O42" s="589"/>
      <c r="P42" s="589"/>
      <c r="Q42" s="589"/>
      <c r="R42" s="589"/>
      <c r="S42" s="589"/>
      <c r="T42" s="589"/>
      <c r="U42" s="589"/>
      <c r="V42" s="589"/>
      <c r="W42" s="589"/>
      <c r="X42" s="589"/>
      <c r="Y42" s="589"/>
    </row>
    <row r="43" spans="1:25">
      <c r="A43" s="751"/>
      <c r="B43" s="284" t="s">
        <v>516</v>
      </c>
      <c r="C43" s="589"/>
      <c r="D43" s="589"/>
      <c r="E43" s="589"/>
      <c r="F43" s="589"/>
      <c r="G43" s="589"/>
      <c r="H43" s="589"/>
      <c r="I43" s="589"/>
      <c r="J43" s="589"/>
      <c r="K43" s="589"/>
      <c r="L43" s="589"/>
      <c r="M43" s="589"/>
      <c r="N43" s="589"/>
      <c r="O43" s="589"/>
      <c r="P43" s="589"/>
      <c r="Q43" s="589"/>
      <c r="R43" s="589"/>
      <c r="S43" s="589"/>
      <c r="T43" s="589"/>
      <c r="U43" s="589"/>
      <c r="V43" s="589"/>
      <c r="W43" s="589"/>
      <c r="X43" s="589"/>
      <c r="Y43" s="589"/>
    </row>
    <row r="44" spans="1:25">
      <c r="A44" s="751"/>
      <c r="B44" s="284" t="s">
        <v>517</v>
      </c>
      <c r="C44" s="589"/>
      <c r="D44" s="589"/>
      <c r="E44" s="589"/>
      <c r="F44" s="589"/>
      <c r="G44" s="589"/>
      <c r="H44" s="589"/>
      <c r="I44" s="589"/>
      <c r="J44" s="589"/>
      <c r="K44" s="589"/>
      <c r="L44" s="589"/>
      <c r="M44" s="589"/>
      <c r="N44" s="589"/>
      <c r="O44" s="589"/>
      <c r="P44" s="589"/>
      <c r="Q44" s="589"/>
      <c r="R44" s="589"/>
      <c r="S44" s="589"/>
      <c r="T44" s="589"/>
      <c r="U44" s="589"/>
      <c r="V44" s="589"/>
      <c r="W44" s="589"/>
      <c r="X44" s="589"/>
      <c r="Y44" s="589"/>
    </row>
    <row r="45" spans="1:25">
      <c r="A45" s="751"/>
      <c r="B45" s="284" t="s">
        <v>518</v>
      </c>
      <c r="C45" s="589"/>
      <c r="D45" s="589"/>
      <c r="E45" s="589"/>
      <c r="F45" s="589"/>
      <c r="G45" s="589"/>
      <c r="H45" s="589"/>
      <c r="I45" s="589"/>
      <c r="J45" s="589"/>
      <c r="K45" s="589"/>
      <c r="L45" s="589"/>
      <c r="M45" s="589"/>
      <c r="N45" s="589"/>
      <c r="O45" s="589"/>
      <c r="P45" s="589"/>
      <c r="Q45" s="589"/>
      <c r="R45" s="589"/>
      <c r="S45" s="589"/>
      <c r="T45" s="589"/>
      <c r="U45" s="589"/>
      <c r="V45" s="589"/>
      <c r="W45" s="589"/>
      <c r="X45" s="589"/>
      <c r="Y45" s="589"/>
    </row>
    <row r="46" spans="1:25">
      <c r="A46" s="751" t="s">
        <v>10</v>
      </c>
      <c r="B46" s="284" t="s">
        <v>507</v>
      </c>
      <c r="C46" s="589">
        <v>16.859000000000002</v>
      </c>
      <c r="D46" s="589">
        <v>17.564</v>
      </c>
      <c r="E46" s="589">
        <v>17.594000000000001</v>
      </c>
      <c r="F46" s="589">
        <v>18.59</v>
      </c>
      <c r="G46" s="589">
        <v>19.844999999999999</v>
      </c>
      <c r="H46" s="589">
        <v>21.186999999999998</v>
      </c>
      <c r="I46" s="589">
        <v>22.332000000000001</v>
      </c>
      <c r="J46" s="589">
        <v>24.247</v>
      </c>
      <c r="K46" s="589">
        <v>25.661999999999999</v>
      </c>
      <c r="L46" s="589">
        <v>27.298999999999999</v>
      </c>
      <c r="M46" s="589">
        <v>29.388999999999999</v>
      </c>
      <c r="N46" s="589">
        <v>31.207000000000001</v>
      </c>
      <c r="O46" s="589">
        <v>34.325000000000003</v>
      </c>
      <c r="P46" s="589">
        <v>36.699999999999996</v>
      </c>
      <c r="Q46" s="589">
        <v>38</v>
      </c>
      <c r="R46" s="589">
        <v>39.384</v>
      </c>
      <c r="S46" s="589">
        <v>41.106999999999999</v>
      </c>
      <c r="T46" s="589">
        <v>44.483000000000004</v>
      </c>
      <c r="U46" s="589">
        <v>46</v>
      </c>
      <c r="V46" s="589">
        <v>47.400000000000006</v>
      </c>
      <c r="W46" s="589">
        <v>40.5</v>
      </c>
      <c r="X46" s="589">
        <v>50.922000000000004</v>
      </c>
      <c r="Y46" s="589"/>
    </row>
    <row r="47" spans="1:25" ht="27.6">
      <c r="A47" s="751"/>
      <c r="B47" s="284" t="s">
        <v>513</v>
      </c>
      <c r="C47" s="589">
        <v>13.628</v>
      </c>
      <c r="D47" s="589">
        <v>14.01</v>
      </c>
      <c r="E47" s="589">
        <v>14.031000000000001</v>
      </c>
      <c r="F47" s="589">
        <v>14.808999999999999</v>
      </c>
      <c r="G47" s="589">
        <v>15.906000000000001</v>
      </c>
      <c r="H47" s="589">
        <v>16.876999999999999</v>
      </c>
      <c r="I47" s="589">
        <v>17.805</v>
      </c>
      <c r="J47" s="589">
        <v>19.395</v>
      </c>
      <c r="K47" s="589">
        <v>20.623000000000001</v>
      </c>
      <c r="L47" s="589">
        <v>21.998000000000001</v>
      </c>
      <c r="M47" s="589">
        <v>23.844999999999999</v>
      </c>
      <c r="N47" s="589">
        <v>25.411999999999999</v>
      </c>
      <c r="O47" s="589">
        <v>28.324999999999999</v>
      </c>
      <c r="P47" s="589">
        <v>30.4</v>
      </c>
      <c r="Q47" s="589">
        <v>31.5</v>
      </c>
      <c r="R47" s="589">
        <v>32.692999999999998</v>
      </c>
      <c r="S47" s="589">
        <v>33.777999999999999</v>
      </c>
      <c r="T47" s="589">
        <v>36.581000000000003</v>
      </c>
      <c r="U47" s="589">
        <v>37.799999999999997</v>
      </c>
      <c r="V47" s="589">
        <v>39.1</v>
      </c>
      <c r="W47" s="589">
        <v>40.4</v>
      </c>
      <c r="X47" s="589">
        <v>42.465000000000003</v>
      </c>
      <c r="Y47" s="589"/>
    </row>
    <row r="48" spans="1:25">
      <c r="A48" s="751"/>
      <c r="B48" s="284" t="s">
        <v>514</v>
      </c>
      <c r="C48" s="589"/>
      <c r="D48" s="589"/>
      <c r="E48" s="589"/>
      <c r="F48" s="589"/>
      <c r="G48" s="589"/>
      <c r="H48" s="589"/>
      <c r="I48" s="589"/>
      <c r="J48" s="589"/>
      <c r="K48" s="589"/>
      <c r="L48" s="589"/>
      <c r="M48" s="589"/>
      <c r="N48" s="589"/>
      <c r="O48" s="589"/>
      <c r="P48" s="589"/>
      <c r="Q48" s="589"/>
      <c r="R48" s="589"/>
      <c r="S48" s="589"/>
      <c r="T48" s="589"/>
      <c r="U48" s="589"/>
      <c r="V48" s="589"/>
      <c r="W48" s="589"/>
      <c r="X48" s="589"/>
      <c r="Y48" s="589"/>
    </row>
    <row r="49" spans="1:25">
      <c r="A49" s="751"/>
      <c r="B49" s="284" t="s">
        <v>515</v>
      </c>
      <c r="C49" s="589"/>
      <c r="D49" s="589"/>
      <c r="E49" s="589"/>
      <c r="F49" s="589"/>
      <c r="G49" s="589"/>
      <c r="H49" s="589"/>
      <c r="I49" s="589"/>
      <c r="J49" s="589"/>
      <c r="K49" s="589"/>
      <c r="L49" s="589"/>
      <c r="M49" s="589"/>
      <c r="N49" s="589"/>
      <c r="O49" s="589"/>
      <c r="P49" s="589"/>
      <c r="Q49" s="589"/>
      <c r="R49" s="589"/>
      <c r="S49" s="589"/>
      <c r="T49" s="589"/>
      <c r="U49" s="589"/>
      <c r="V49" s="589"/>
      <c r="W49" s="589"/>
      <c r="X49" s="589"/>
      <c r="Y49" s="589"/>
    </row>
    <row r="50" spans="1:25">
      <c r="A50" s="751"/>
      <c r="B50" s="284" t="s">
        <v>516</v>
      </c>
      <c r="C50" s="589"/>
      <c r="D50" s="589"/>
      <c r="E50" s="589"/>
      <c r="F50" s="589"/>
      <c r="G50" s="589"/>
      <c r="H50" s="589"/>
      <c r="I50" s="589"/>
      <c r="J50" s="589"/>
      <c r="K50" s="589"/>
      <c r="L50" s="589"/>
      <c r="M50" s="589"/>
      <c r="N50" s="589"/>
      <c r="O50" s="589"/>
      <c r="P50" s="589"/>
      <c r="Q50" s="589"/>
      <c r="R50" s="589"/>
      <c r="S50" s="589"/>
      <c r="T50" s="589"/>
      <c r="U50" s="589"/>
      <c r="V50" s="589"/>
      <c r="W50" s="589"/>
      <c r="X50" s="589"/>
      <c r="Y50" s="589"/>
    </row>
    <row r="51" spans="1:25">
      <c r="A51" s="751"/>
      <c r="B51" s="284" t="s">
        <v>517</v>
      </c>
      <c r="C51" s="589">
        <v>3.2309999999999999</v>
      </c>
      <c r="D51" s="589">
        <v>3.5539999999999998</v>
      </c>
      <c r="E51" s="589">
        <v>3.5630000000000002</v>
      </c>
      <c r="F51" s="589">
        <v>3.7810000000000001</v>
      </c>
      <c r="G51" s="589">
        <v>3.9390000000000001</v>
      </c>
      <c r="H51" s="589">
        <v>4.3099999999999996</v>
      </c>
      <c r="I51" s="589">
        <v>4.5270000000000001</v>
      </c>
      <c r="J51" s="589">
        <v>4.8520000000000003</v>
      </c>
      <c r="K51" s="589">
        <v>5.0389999999999997</v>
      </c>
      <c r="L51" s="589">
        <v>5.3010000000000002</v>
      </c>
      <c r="M51" s="589">
        <v>5.5439999999999996</v>
      </c>
      <c r="N51" s="589">
        <v>5.7949999999999999</v>
      </c>
      <c r="O51" s="589">
        <v>6</v>
      </c>
      <c r="P51" s="589">
        <v>6.3</v>
      </c>
      <c r="Q51" s="589">
        <v>6.5</v>
      </c>
      <c r="R51" s="589">
        <v>6.6909999999999998</v>
      </c>
      <c r="S51" s="589">
        <v>7.3289999999999997</v>
      </c>
      <c r="T51" s="589">
        <v>7.9020000000000001</v>
      </c>
      <c r="U51" s="589">
        <v>8.1999999999999993</v>
      </c>
      <c r="V51" s="589">
        <v>8.3000000000000007</v>
      </c>
      <c r="W51" s="589">
        <v>0.1</v>
      </c>
      <c r="X51" s="589">
        <v>8.4570000000000007</v>
      </c>
      <c r="Y51" s="589"/>
    </row>
    <row r="52" spans="1:25">
      <c r="A52" s="751"/>
      <c r="B52" s="284" t="s">
        <v>518</v>
      </c>
      <c r="C52" s="589"/>
      <c r="D52" s="589"/>
      <c r="E52" s="589"/>
      <c r="F52" s="589"/>
      <c r="G52" s="589"/>
      <c r="H52" s="589"/>
      <c r="I52" s="589"/>
      <c r="J52" s="589"/>
      <c r="K52" s="589"/>
      <c r="L52" s="589"/>
      <c r="M52" s="589"/>
      <c r="N52" s="589"/>
      <c r="O52" s="589"/>
      <c r="P52" s="589"/>
      <c r="Q52" s="589"/>
      <c r="R52" s="589"/>
      <c r="S52" s="589"/>
      <c r="T52" s="589"/>
      <c r="U52" s="589"/>
      <c r="V52" s="589"/>
      <c r="W52" s="589"/>
      <c r="X52" s="589"/>
      <c r="Y52" s="589"/>
    </row>
    <row r="53" spans="1:25">
      <c r="A53" s="751" t="s">
        <v>9</v>
      </c>
      <c r="B53" s="284" t="s">
        <v>507</v>
      </c>
      <c r="C53" s="589"/>
      <c r="D53" s="589"/>
      <c r="E53" s="589"/>
      <c r="F53" s="589"/>
      <c r="G53" s="589"/>
      <c r="H53" s="589"/>
      <c r="I53" s="589"/>
      <c r="J53" s="589"/>
      <c r="K53" s="589"/>
      <c r="L53" s="589"/>
      <c r="M53" s="589"/>
      <c r="N53" s="589"/>
      <c r="O53" s="589"/>
      <c r="P53" s="589"/>
      <c r="Q53" s="589"/>
      <c r="R53" s="589"/>
      <c r="S53" s="589"/>
      <c r="T53" s="589"/>
      <c r="U53" s="589"/>
      <c r="V53" s="589"/>
      <c r="W53" s="589"/>
      <c r="X53" s="589"/>
      <c r="Y53" s="589"/>
    </row>
    <row r="54" spans="1:25" ht="27.6">
      <c r="A54" s="751"/>
      <c r="B54" s="284" t="s">
        <v>513</v>
      </c>
      <c r="C54" s="589"/>
      <c r="D54" s="589"/>
      <c r="E54" s="589"/>
      <c r="F54" s="589"/>
      <c r="G54" s="589"/>
      <c r="H54" s="589"/>
      <c r="I54" s="589"/>
      <c r="J54" s="589"/>
      <c r="K54" s="589"/>
      <c r="L54" s="589"/>
      <c r="M54" s="589"/>
      <c r="N54" s="589"/>
      <c r="O54" s="589"/>
      <c r="P54" s="589"/>
      <c r="Q54" s="589"/>
      <c r="R54" s="589"/>
      <c r="S54" s="589"/>
      <c r="T54" s="589"/>
      <c r="U54" s="589"/>
      <c r="V54" s="589"/>
      <c r="W54" s="589"/>
      <c r="X54" s="589"/>
      <c r="Y54" s="589"/>
    </row>
    <row r="55" spans="1:25">
      <c r="A55" s="751"/>
      <c r="B55" s="284" t="s">
        <v>514</v>
      </c>
      <c r="C55" s="589"/>
      <c r="D55" s="589"/>
      <c r="E55" s="589"/>
      <c r="F55" s="589"/>
      <c r="G55" s="589"/>
      <c r="H55" s="589"/>
      <c r="I55" s="589"/>
      <c r="J55" s="589"/>
      <c r="K55" s="589"/>
      <c r="L55" s="589"/>
      <c r="M55" s="589"/>
      <c r="N55" s="589"/>
      <c r="O55" s="589"/>
      <c r="P55" s="589"/>
      <c r="Q55" s="589"/>
      <c r="R55" s="589"/>
      <c r="S55" s="589"/>
      <c r="T55" s="589"/>
      <c r="U55" s="589"/>
      <c r="V55" s="589"/>
      <c r="W55" s="589"/>
      <c r="X55" s="589"/>
      <c r="Y55" s="589"/>
    </row>
    <row r="56" spans="1:25">
      <c r="A56" s="751"/>
      <c r="B56" s="284" t="s">
        <v>515</v>
      </c>
      <c r="C56" s="589"/>
      <c r="D56" s="589"/>
      <c r="E56" s="589"/>
      <c r="F56" s="589"/>
      <c r="G56" s="589"/>
      <c r="H56" s="589"/>
      <c r="I56" s="589"/>
      <c r="J56" s="589"/>
      <c r="K56" s="589"/>
      <c r="L56" s="589"/>
      <c r="M56" s="589"/>
      <c r="N56" s="589"/>
      <c r="O56" s="589"/>
      <c r="P56" s="589"/>
      <c r="Q56" s="589"/>
      <c r="R56" s="589"/>
      <c r="S56" s="589"/>
      <c r="T56" s="589"/>
      <c r="U56" s="589"/>
      <c r="V56" s="589"/>
      <c r="W56" s="589"/>
      <c r="X56" s="589"/>
      <c r="Y56" s="589"/>
    </row>
    <row r="57" spans="1:25">
      <c r="A57" s="751"/>
      <c r="B57" s="284" t="s">
        <v>516</v>
      </c>
      <c r="C57" s="589"/>
      <c r="D57" s="589"/>
      <c r="E57" s="589"/>
      <c r="F57" s="589"/>
      <c r="G57" s="589"/>
      <c r="H57" s="589"/>
      <c r="I57" s="589"/>
      <c r="J57" s="589"/>
      <c r="K57" s="589"/>
      <c r="L57" s="589"/>
      <c r="M57" s="589"/>
      <c r="N57" s="589"/>
      <c r="O57" s="589"/>
      <c r="P57" s="589"/>
      <c r="Q57" s="589"/>
      <c r="R57" s="589"/>
      <c r="S57" s="589"/>
      <c r="T57" s="589"/>
      <c r="U57" s="589"/>
      <c r="V57" s="589"/>
      <c r="W57" s="589"/>
      <c r="X57" s="589"/>
      <c r="Y57" s="589"/>
    </row>
    <row r="58" spans="1:25">
      <c r="A58" s="751"/>
      <c r="B58" s="284" t="s">
        <v>517</v>
      </c>
      <c r="C58" s="589"/>
      <c r="D58" s="589"/>
      <c r="E58" s="589"/>
      <c r="F58" s="589"/>
      <c r="G58" s="589"/>
      <c r="H58" s="589"/>
      <c r="I58" s="589"/>
      <c r="J58" s="589"/>
      <c r="K58" s="589"/>
      <c r="L58" s="589"/>
      <c r="M58" s="589"/>
      <c r="N58" s="589"/>
      <c r="O58" s="589"/>
      <c r="P58" s="589"/>
      <c r="Q58" s="589"/>
      <c r="R58" s="589"/>
      <c r="S58" s="589"/>
      <c r="T58" s="589"/>
      <c r="U58" s="589"/>
      <c r="V58" s="589"/>
      <c r="W58" s="589"/>
      <c r="X58" s="589"/>
      <c r="Y58" s="589"/>
    </row>
    <row r="59" spans="1:25">
      <c r="A59" s="751"/>
      <c r="B59" s="284" t="s">
        <v>518</v>
      </c>
      <c r="C59" s="589"/>
      <c r="D59" s="589"/>
      <c r="E59" s="589"/>
      <c r="F59" s="589"/>
      <c r="G59" s="589"/>
      <c r="H59" s="589"/>
      <c r="I59" s="589"/>
      <c r="J59" s="589"/>
      <c r="K59" s="589"/>
      <c r="L59" s="589"/>
      <c r="M59" s="589"/>
      <c r="N59" s="589"/>
      <c r="O59" s="589"/>
      <c r="P59" s="589"/>
      <c r="Q59" s="589"/>
      <c r="R59" s="589"/>
      <c r="S59" s="589"/>
      <c r="T59" s="589"/>
      <c r="U59" s="589"/>
      <c r="V59" s="589"/>
      <c r="W59" s="589"/>
      <c r="X59" s="589"/>
      <c r="Y59" s="589"/>
    </row>
    <row r="60" spans="1:25">
      <c r="A60" s="751" t="s">
        <v>8</v>
      </c>
      <c r="B60" s="284" t="s">
        <v>507</v>
      </c>
      <c r="C60" s="589"/>
      <c r="D60" s="589"/>
      <c r="E60" s="589"/>
      <c r="F60" s="589"/>
      <c r="G60" s="589"/>
      <c r="H60" s="589"/>
      <c r="I60" s="589">
        <v>25.798000000000002</v>
      </c>
      <c r="J60" s="589">
        <v>26.6</v>
      </c>
      <c r="K60" s="589">
        <v>29.1</v>
      </c>
      <c r="L60" s="589">
        <v>27.7</v>
      </c>
      <c r="M60" s="589">
        <v>27.741</v>
      </c>
      <c r="N60" s="589">
        <v>28.607999999999997</v>
      </c>
      <c r="O60" s="589">
        <v>29.177000000000003</v>
      </c>
      <c r="P60" s="589">
        <v>29.418999999999997</v>
      </c>
      <c r="Q60" s="589">
        <v>29.631000000000004</v>
      </c>
      <c r="R60" s="589">
        <v>29.633999999999997</v>
      </c>
      <c r="S60" s="589">
        <v>30.800999999999998</v>
      </c>
      <c r="T60" s="589">
        <v>31.085000000000001</v>
      </c>
      <c r="U60" s="589">
        <v>31.366999999999997</v>
      </c>
      <c r="V60" s="589">
        <v>31.55</v>
      </c>
      <c r="W60" s="589">
        <v>32.253</v>
      </c>
      <c r="X60" s="589">
        <v>27.858000000000004</v>
      </c>
      <c r="Y60" s="589">
        <v>27.626000000000001</v>
      </c>
    </row>
    <row r="61" spans="1:25" ht="27.6">
      <c r="A61" s="751"/>
      <c r="B61" s="284" t="s">
        <v>513</v>
      </c>
      <c r="C61" s="589"/>
      <c r="D61" s="589"/>
      <c r="E61" s="589"/>
      <c r="F61" s="589"/>
      <c r="G61" s="589"/>
      <c r="H61" s="589"/>
      <c r="I61" s="589">
        <v>19.536000000000001</v>
      </c>
      <c r="J61" s="589">
        <v>20.5</v>
      </c>
      <c r="K61" s="589">
        <v>22.7</v>
      </c>
      <c r="L61" s="589">
        <v>20.9</v>
      </c>
      <c r="M61" s="589">
        <v>21.27</v>
      </c>
      <c r="N61" s="589">
        <v>21.83</v>
      </c>
      <c r="O61" s="589">
        <v>22.225000000000001</v>
      </c>
      <c r="P61" s="589">
        <v>22.396999999999998</v>
      </c>
      <c r="Q61" s="589">
        <v>22.559000000000001</v>
      </c>
      <c r="R61" s="589">
        <v>22.582999999999998</v>
      </c>
      <c r="S61" s="589">
        <v>23.638999999999999</v>
      </c>
      <c r="T61" s="589">
        <v>24.183</v>
      </c>
      <c r="U61" s="589">
        <v>24.411999999999999</v>
      </c>
      <c r="V61" s="589">
        <v>24.51</v>
      </c>
      <c r="W61" s="589">
        <v>25.039000000000001</v>
      </c>
      <c r="X61" s="589">
        <v>21.693000000000001</v>
      </c>
      <c r="Y61" s="589">
        <v>21.809000000000001</v>
      </c>
    </row>
    <row r="62" spans="1:25">
      <c r="A62" s="751"/>
      <c r="B62" s="284" t="s">
        <v>514</v>
      </c>
      <c r="C62" s="589"/>
      <c r="D62" s="589"/>
      <c r="E62" s="589"/>
      <c r="F62" s="589"/>
      <c r="G62" s="589"/>
      <c r="H62" s="589"/>
      <c r="I62" s="589"/>
      <c r="J62" s="589"/>
      <c r="K62" s="589"/>
      <c r="L62" s="589"/>
      <c r="M62" s="589"/>
      <c r="N62" s="589"/>
      <c r="O62" s="589"/>
      <c r="P62" s="589"/>
      <c r="Q62" s="589"/>
      <c r="R62" s="589"/>
      <c r="S62" s="589"/>
      <c r="T62" s="589"/>
      <c r="U62" s="589"/>
      <c r="V62" s="589"/>
      <c r="W62" s="589"/>
      <c r="X62" s="589"/>
      <c r="Y62" s="589" t="s">
        <v>25</v>
      </c>
    </row>
    <row r="63" spans="1:25">
      <c r="A63" s="751"/>
      <c r="B63" s="284" t="s">
        <v>515</v>
      </c>
      <c r="C63" s="589"/>
      <c r="D63" s="589"/>
      <c r="E63" s="589"/>
      <c r="F63" s="589"/>
      <c r="G63" s="589"/>
      <c r="H63" s="589"/>
      <c r="I63" s="589">
        <v>1.8049999999999999</v>
      </c>
      <c r="J63" s="589">
        <v>1.7</v>
      </c>
      <c r="K63" s="589">
        <v>2.1</v>
      </c>
      <c r="L63" s="589">
        <v>2.6</v>
      </c>
      <c r="M63" s="589">
        <v>2.5720000000000001</v>
      </c>
      <c r="N63" s="589">
        <v>2.6779999999999999</v>
      </c>
      <c r="O63" s="589">
        <v>3.0059999999999998</v>
      </c>
      <c r="P63" s="589">
        <v>3.157</v>
      </c>
      <c r="Q63" s="589">
        <v>3.266</v>
      </c>
      <c r="R63" s="589">
        <v>3.258</v>
      </c>
      <c r="S63" s="589">
        <v>3.407</v>
      </c>
      <c r="T63" s="589">
        <v>3.238</v>
      </c>
      <c r="U63" s="589">
        <v>3.351</v>
      </c>
      <c r="V63" s="589">
        <v>3.5259999999999998</v>
      </c>
      <c r="W63" s="589">
        <v>3.6619999999999999</v>
      </c>
      <c r="X63" s="589">
        <v>3.4630000000000001</v>
      </c>
      <c r="Y63" s="589">
        <v>3.081</v>
      </c>
    </row>
    <row r="64" spans="1:25">
      <c r="A64" s="751"/>
      <c r="B64" s="284" t="s">
        <v>516</v>
      </c>
      <c r="C64" s="589"/>
      <c r="D64" s="589"/>
      <c r="E64" s="589"/>
      <c r="F64" s="589"/>
      <c r="G64" s="589"/>
      <c r="H64" s="589"/>
      <c r="I64" s="589"/>
      <c r="J64" s="589"/>
      <c r="K64" s="589"/>
      <c r="L64" s="589"/>
      <c r="M64" s="589"/>
      <c r="N64" s="589"/>
      <c r="O64" s="589"/>
      <c r="P64" s="589"/>
      <c r="Q64" s="589"/>
      <c r="R64" s="589"/>
      <c r="S64" s="589"/>
      <c r="T64" s="589"/>
      <c r="U64" s="589"/>
      <c r="V64" s="589"/>
      <c r="W64" s="589"/>
      <c r="X64" s="589"/>
      <c r="Y64" s="589" t="s">
        <v>25</v>
      </c>
    </row>
    <row r="65" spans="1:25">
      <c r="A65" s="751"/>
      <c r="B65" s="284" t="s">
        <v>517</v>
      </c>
      <c r="C65" s="589"/>
      <c r="D65" s="589"/>
      <c r="E65" s="589"/>
      <c r="F65" s="589"/>
      <c r="G65" s="589"/>
      <c r="H65" s="589"/>
      <c r="I65" s="589">
        <v>4.4569999999999999</v>
      </c>
      <c r="J65" s="589">
        <v>4.4000000000000004</v>
      </c>
      <c r="K65" s="589">
        <v>4.3</v>
      </c>
      <c r="L65" s="589">
        <v>4.2</v>
      </c>
      <c r="M65" s="589">
        <v>3.899</v>
      </c>
      <c r="N65" s="589">
        <v>4.0999999999999996</v>
      </c>
      <c r="O65" s="589">
        <v>3.9460000000000002</v>
      </c>
      <c r="P65" s="589">
        <v>3.8650000000000002</v>
      </c>
      <c r="Q65" s="589">
        <v>3.806</v>
      </c>
      <c r="R65" s="589">
        <v>3.7930000000000001</v>
      </c>
      <c r="S65" s="589">
        <v>3.7549999999999999</v>
      </c>
      <c r="T65" s="589">
        <v>3.6640000000000001</v>
      </c>
      <c r="U65" s="589">
        <v>3.6040000000000001</v>
      </c>
      <c r="V65" s="589">
        <v>3.5139999999999998</v>
      </c>
      <c r="W65" s="589">
        <v>3.552</v>
      </c>
      <c r="X65" s="589">
        <v>2.702</v>
      </c>
      <c r="Y65" s="589">
        <v>2.7360000000000002</v>
      </c>
    </row>
    <row r="66" spans="1:25">
      <c r="A66" s="751"/>
      <c r="B66" s="284" t="s">
        <v>518</v>
      </c>
      <c r="C66" s="589"/>
      <c r="D66" s="589"/>
      <c r="E66" s="589"/>
      <c r="F66" s="589"/>
      <c r="G66" s="589"/>
      <c r="H66" s="589"/>
      <c r="I66" s="589"/>
      <c r="J66" s="589"/>
      <c r="K66" s="589"/>
      <c r="L66" s="589"/>
      <c r="M66" s="589"/>
      <c r="N66" s="589"/>
      <c r="O66" s="589"/>
      <c r="P66" s="589"/>
      <c r="Q66" s="589"/>
      <c r="R66" s="589"/>
      <c r="S66" s="589"/>
      <c r="T66" s="589"/>
      <c r="U66" s="589"/>
      <c r="V66" s="589"/>
      <c r="W66" s="589"/>
      <c r="X66" s="589"/>
      <c r="Y66" s="589" t="s">
        <v>25</v>
      </c>
    </row>
    <row r="67" spans="1:25">
      <c r="A67" s="751" t="s">
        <v>6</v>
      </c>
      <c r="B67" s="284" t="s">
        <v>507</v>
      </c>
      <c r="C67" s="589"/>
      <c r="D67" s="589"/>
      <c r="E67" s="589"/>
      <c r="F67" s="589"/>
      <c r="G67" s="589"/>
      <c r="H67" s="589"/>
      <c r="I67" s="589"/>
      <c r="J67" s="589"/>
      <c r="K67" s="589"/>
      <c r="L67" s="589"/>
      <c r="M67" s="589">
        <v>33.700000000000003</v>
      </c>
      <c r="N67" s="589">
        <v>42.000000000000007</v>
      </c>
      <c r="O67" s="589">
        <v>45.300000000000004</v>
      </c>
      <c r="P67" s="589"/>
      <c r="Q67" s="589"/>
      <c r="R67" s="589"/>
      <c r="S67" s="589">
        <v>43.9</v>
      </c>
      <c r="T67" s="589"/>
      <c r="U67" s="589"/>
      <c r="V67" s="589"/>
      <c r="W67" s="589"/>
      <c r="X67" s="589"/>
      <c r="Y67" s="589"/>
    </row>
    <row r="68" spans="1:25" ht="27.6">
      <c r="A68" s="751"/>
      <c r="B68" s="284" t="s">
        <v>513</v>
      </c>
      <c r="C68" s="589"/>
      <c r="D68" s="589"/>
      <c r="E68" s="589"/>
      <c r="F68" s="589"/>
      <c r="G68" s="589"/>
      <c r="H68" s="589"/>
      <c r="I68" s="589"/>
      <c r="J68" s="589"/>
      <c r="K68" s="589"/>
      <c r="L68" s="589"/>
      <c r="M68" s="589">
        <v>9</v>
      </c>
      <c r="N68" s="589">
        <v>12.6</v>
      </c>
      <c r="O68" s="589">
        <v>15.1</v>
      </c>
      <c r="P68" s="589"/>
      <c r="Q68" s="589"/>
      <c r="R68" s="589"/>
      <c r="S68" s="589">
        <v>21.5</v>
      </c>
      <c r="T68" s="589"/>
      <c r="U68" s="589"/>
      <c r="V68" s="589"/>
      <c r="W68" s="589"/>
      <c r="X68" s="589"/>
      <c r="Y68" s="589"/>
    </row>
    <row r="69" spans="1:25">
      <c r="A69" s="751"/>
      <c r="B69" s="284" t="s">
        <v>514</v>
      </c>
      <c r="C69" s="589"/>
      <c r="D69" s="589"/>
      <c r="E69" s="589"/>
      <c r="F69" s="589"/>
      <c r="G69" s="589"/>
      <c r="H69" s="589"/>
      <c r="I69" s="589"/>
      <c r="J69" s="589"/>
      <c r="K69" s="589"/>
      <c r="L69" s="589"/>
      <c r="M69" s="589"/>
      <c r="N69" s="589"/>
      <c r="O69" s="589"/>
      <c r="P69" s="589"/>
      <c r="Q69" s="589"/>
      <c r="R69" s="589"/>
      <c r="S69" s="589"/>
      <c r="T69" s="589"/>
      <c r="U69" s="589"/>
      <c r="V69" s="589"/>
      <c r="W69" s="589"/>
      <c r="X69" s="589"/>
      <c r="Y69" s="589"/>
    </row>
    <row r="70" spans="1:25">
      <c r="A70" s="751"/>
      <c r="B70" s="284" t="s">
        <v>515</v>
      </c>
      <c r="C70" s="589"/>
      <c r="D70" s="589"/>
      <c r="E70" s="589"/>
      <c r="F70" s="589"/>
      <c r="G70" s="589"/>
      <c r="H70" s="589"/>
      <c r="I70" s="589"/>
      <c r="J70" s="589"/>
      <c r="K70" s="589"/>
      <c r="L70" s="589"/>
      <c r="M70" s="589">
        <v>14.1</v>
      </c>
      <c r="N70" s="589">
        <v>17.100000000000001</v>
      </c>
      <c r="O70" s="589">
        <v>17.399999999999999</v>
      </c>
      <c r="P70" s="589"/>
      <c r="Q70" s="589"/>
      <c r="R70" s="589"/>
      <c r="S70" s="589">
        <v>21.1</v>
      </c>
      <c r="T70" s="589"/>
      <c r="U70" s="589"/>
      <c r="V70" s="589"/>
      <c r="W70" s="589"/>
      <c r="X70" s="589"/>
      <c r="Y70" s="589"/>
    </row>
    <row r="71" spans="1:25">
      <c r="A71" s="751"/>
      <c r="B71" s="284" t="s">
        <v>516</v>
      </c>
      <c r="C71" s="589"/>
      <c r="D71" s="589"/>
      <c r="E71" s="589"/>
      <c r="F71" s="589"/>
      <c r="G71" s="589"/>
      <c r="H71" s="589"/>
      <c r="I71" s="589"/>
      <c r="J71" s="589"/>
      <c r="K71" s="589"/>
      <c r="L71" s="589"/>
      <c r="M71" s="589">
        <v>8.3000000000000007</v>
      </c>
      <c r="N71" s="589">
        <v>10</v>
      </c>
      <c r="O71" s="589">
        <v>10</v>
      </c>
      <c r="P71" s="589"/>
      <c r="Q71" s="589"/>
      <c r="R71" s="589"/>
      <c r="S71" s="589"/>
      <c r="T71" s="589"/>
      <c r="U71" s="589"/>
      <c r="V71" s="589"/>
      <c r="W71" s="589"/>
      <c r="X71" s="589"/>
      <c r="Y71" s="589"/>
    </row>
    <row r="72" spans="1:25">
      <c r="A72" s="751"/>
      <c r="B72" s="284" t="s">
        <v>517</v>
      </c>
      <c r="C72" s="589"/>
      <c r="D72" s="589"/>
      <c r="E72" s="589"/>
      <c r="F72" s="589"/>
      <c r="G72" s="589"/>
      <c r="H72" s="589"/>
      <c r="I72" s="589"/>
      <c r="J72" s="589"/>
      <c r="K72" s="589"/>
      <c r="L72" s="589"/>
      <c r="M72" s="589">
        <v>0.2</v>
      </c>
      <c r="N72" s="589">
        <v>0.2</v>
      </c>
      <c r="O72" s="589">
        <v>0.7</v>
      </c>
      <c r="P72" s="589"/>
      <c r="Q72" s="589"/>
      <c r="R72" s="589"/>
      <c r="S72" s="589">
        <v>1.3</v>
      </c>
      <c r="T72" s="589"/>
      <c r="U72" s="589"/>
      <c r="V72" s="589"/>
      <c r="W72" s="589"/>
      <c r="X72" s="589"/>
      <c r="Y72" s="589"/>
    </row>
    <row r="73" spans="1:25">
      <c r="A73" s="751"/>
      <c r="B73" s="284" t="s">
        <v>518</v>
      </c>
      <c r="C73" s="589"/>
      <c r="D73" s="589"/>
      <c r="E73" s="589"/>
      <c r="F73" s="589"/>
      <c r="G73" s="589"/>
      <c r="H73" s="589"/>
      <c r="I73" s="589"/>
      <c r="J73" s="589"/>
      <c r="K73" s="589"/>
      <c r="L73" s="589"/>
      <c r="M73" s="589">
        <v>2.1</v>
      </c>
      <c r="N73" s="589">
        <v>2.1</v>
      </c>
      <c r="O73" s="589">
        <v>2.1</v>
      </c>
      <c r="P73" s="589"/>
      <c r="Q73" s="589"/>
      <c r="R73" s="589"/>
      <c r="S73" s="589"/>
      <c r="T73" s="589"/>
      <c r="U73" s="589"/>
      <c r="V73" s="589"/>
      <c r="W73" s="589"/>
      <c r="X73" s="589"/>
      <c r="Y73" s="589"/>
    </row>
    <row r="74" spans="1:25">
      <c r="A74" s="751" t="s">
        <v>5</v>
      </c>
      <c r="B74" s="284" t="s">
        <v>507</v>
      </c>
      <c r="C74" s="589"/>
      <c r="D74" s="589"/>
      <c r="E74" s="589"/>
      <c r="F74" s="589"/>
      <c r="G74" s="589"/>
      <c r="H74" s="589"/>
      <c r="I74" s="589"/>
      <c r="J74" s="589"/>
      <c r="K74" s="589"/>
      <c r="L74" s="589"/>
      <c r="M74" s="589"/>
      <c r="N74" s="589">
        <v>21.9</v>
      </c>
      <c r="O74" s="589">
        <v>48.1</v>
      </c>
      <c r="P74" s="589">
        <v>41.5</v>
      </c>
      <c r="Q74" s="589">
        <v>37.9</v>
      </c>
      <c r="R74" s="589">
        <v>44.7</v>
      </c>
      <c r="S74" s="589">
        <v>42.4</v>
      </c>
      <c r="T74" s="589"/>
      <c r="U74" s="589"/>
      <c r="V74" s="589"/>
      <c r="W74" s="589"/>
      <c r="X74" s="589"/>
      <c r="Y74" s="589"/>
    </row>
    <row r="75" spans="1:25" ht="27.6">
      <c r="A75" s="751"/>
      <c r="B75" s="284" t="s">
        <v>513</v>
      </c>
      <c r="C75" s="589"/>
      <c r="D75" s="589"/>
      <c r="E75" s="589"/>
      <c r="F75" s="589"/>
      <c r="G75" s="589"/>
      <c r="H75" s="589"/>
      <c r="I75" s="589"/>
      <c r="J75" s="589"/>
      <c r="K75" s="589"/>
      <c r="L75" s="589"/>
      <c r="M75" s="589"/>
      <c r="N75" s="589"/>
      <c r="O75" s="589"/>
      <c r="P75" s="589"/>
      <c r="Q75" s="589"/>
      <c r="R75" s="589"/>
      <c r="S75" s="589"/>
      <c r="T75" s="589"/>
      <c r="U75" s="589"/>
      <c r="V75" s="589"/>
      <c r="W75" s="589"/>
      <c r="X75" s="589"/>
      <c r="Y75" s="589"/>
    </row>
    <row r="76" spans="1:25">
      <c r="A76" s="751"/>
      <c r="B76" s="284" t="s">
        <v>514</v>
      </c>
      <c r="C76" s="589"/>
      <c r="D76" s="589"/>
      <c r="E76" s="589"/>
      <c r="F76" s="589"/>
      <c r="G76" s="589"/>
      <c r="H76" s="589"/>
      <c r="I76" s="589"/>
      <c r="J76" s="589"/>
      <c r="K76" s="589"/>
      <c r="L76" s="589"/>
      <c r="M76" s="589"/>
      <c r="N76" s="589"/>
      <c r="O76" s="589"/>
      <c r="P76" s="589"/>
      <c r="Q76" s="589"/>
      <c r="R76" s="589"/>
      <c r="S76" s="589"/>
      <c r="T76" s="589"/>
      <c r="U76" s="589"/>
      <c r="V76" s="589"/>
      <c r="W76" s="589"/>
      <c r="X76" s="589"/>
      <c r="Y76" s="589"/>
    </row>
    <row r="77" spans="1:25">
      <c r="A77" s="751"/>
      <c r="B77" s="284" t="s">
        <v>515</v>
      </c>
      <c r="C77" s="589"/>
      <c r="D77" s="589"/>
      <c r="E77" s="589"/>
      <c r="F77" s="589"/>
      <c r="G77" s="589"/>
      <c r="H77" s="589"/>
      <c r="I77" s="589"/>
      <c r="J77" s="589"/>
      <c r="K77" s="589"/>
      <c r="L77" s="589"/>
      <c r="M77" s="589"/>
      <c r="N77" s="589"/>
      <c r="O77" s="589"/>
      <c r="P77" s="589"/>
      <c r="Q77" s="589"/>
      <c r="R77" s="589"/>
      <c r="S77" s="589"/>
      <c r="T77" s="589"/>
      <c r="U77" s="589"/>
      <c r="V77" s="589"/>
      <c r="W77" s="589"/>
      <c r="X77" s="589"/>
      <c r="Y77" s="589"/>
    </row>
    <row r="78" spans="1:25">
      <c r="A78" s="751"/>
      <c r="B78" s="284" t="s">
        <v>516</v>
      </c>
      <c r="C78" s="589"/>
      <c r="D78" s="589"/>
      <c r="E78" s="589"/>
      <c r="F78" s="589"/>
      <c r="G78" s="589"/>
      <c r="H78" s="589"/>
      <c r="I78" s="589"/>
      <c r="J78" s="589"/>
      <c r="K78" s="589"/>
      <c r="L78" s="589"/>
      <c r="M78" s="589"/>
      <c r="N78" s="589"/>
      <c r="O78" s="589"/>
      <c r="P78" s="589"/>
      <c r="Q78" s="589"/>
      <c r="R78" s="589"/>
      <c r="S78" s="589"/>
      <c r="T78" s="589"/>
      <c r="U78" s="589"/>
      <c r="V78" s="589"/>
      <c r="W78" s="589"/>
      <c r="X78" s="589"/>
      <c r="Y78" s="589"/>
    </row>
    <row r="79" spans="1:25">
      <c r="A79" s="751"/>
      <c r="B79" s="284" t="s">
        <v>517</v>
      </c>
      <c r="C79" s="589"/>
      <c r="D79" s="589"/>
      <c r="E79" s="589"/>
      <c r="F79" s="589"/>
      <c r="G79" s="589"/>
      <c r="H79" s="589"/>
      <c r="I79" s="589"/>
      <c r="J79" s="589"/>
      <c r="K79" s="589"/>
      <c r="L79" s="589"/>
      <c r="M79" s="589"/>
      <c r="N79" s="589"/>
      <c r="O79" s="589"/>
      <c r="P79" s="589"/>
      <c r="Q79" s="589"/>
      <c r="R79" s="589"/>
      <c r="S79" s="589"/>
      <c r="T79" s="589"/>
      <c r="U79" s="589"/>
      <c r="V79" s="589"/>
      <c r="W79" s="589"/>
      <c r="X79" s="589"/>
      <c r="Y79" s="589"/>
    </row>
    <row r="80" spans="1:25">
      <c r="A80" s="751"/>
      <c r="B80" s="284" t="s">
        <v>518</v>
      </c>
      <c r="C80" s="589"/>
      <c r="D80" s="589"/>
      <c r="E80" s="589"/>
      <c r="F80" s="589"/>
      <c r="G80" s="589"/>
      <c r="H80" s="589"/>
      <c r="I80" s="589"/>
      <c r="J80" s="589"/>
      <c r="K80" s="589"/>
      <c r="L80" s="589"/>
      <c r="M80" s="589"/>
      <c r="N80" s="589"/>
      <c r="O80" s="589"/>
      <c r="P80" s="589"/>
      <c r="Q80" s="589"/>
      <c r="R80" s="589"/>
      <c r="S80" s="589"/>
      <c r="T80" s="589"/>
      <c r="U80" s="589"/>
      <c r="V80" s="589"/>
      <c r="W80" s="589"/>
      <c r="X80" s="589"/>
      <c r="Y80" s="589"/>
    </row>
    <row r="81" spans="1:25">
      <c r="A81" s="751" t="s">
        <v>4</v>
      </c>
      <c r="B81" s="284" t="s">
        <v>507</v>
      </c>
      <c r="C81" s="589"/>
      <c r="D81" s="589"/>
      <c r="E81" s="589"/>
      <c r="F81" s="589"/>
      <c r="G81" s="589"/>
      <c r="H81" s="589"/>
      <c r="I81" s="589"/>
      <c r="J81" s="589"/>
      <c r="K81" s="589"/>
      <c r="L81" s="589"/>
      <c r="M81" s="589"/>
      <c r="N81" s="589"/>
      <c r="O81" s="589"/>
      <c r="P81" s="589"/>
      <c r="Q81" s="589"/>
      <c r="R81" s="589"/>
      <c r="S81" s="589"/>
      <c r="T81" s="589"/>
      <c r="U81" s="589"/>
      <c r="V81" s="589"/>
      <c r="W81" s="589"/>
      <c r="X81" s="589"/>
      <c r="Y81" s="589"/>
    </row>
    <row r="82" spans="1:25" ht="27.6">
      <c r="A82" s="751"/>
      <c r="B82" s="284" t="s">
        <v>513</v>
      </c>
      <c r="C82" s="589"/>
      <c r="D82" s="589"/>
      <c r="E82" s="589"/>
      <c r="F82" s="589"/>
      <c r="G82" s="589"/>
      <c r="H82" s="589"/>
      <c r="I82" s="589"/>
      <c r="J82" s="589"/>
      <c r="K82" s="589"/>
      <c r="L82" s="589"/>
      <c r="M82" s="589"/>
      <c r="N82" s="589"/>
      <c r="O82" s="589"/>
      <c r="P82" s="589"/>
      <c r="Q82" s="589"/>
      <c r="R82" s="589"/>
      <c r="S82" s="589"/>
      <c r="T82" s="589"/>
      <c r="U82" s="589"/>
      <c r="V82" s="589"/>
      <c r="W82" s="589"/>
      <c r="X82" s="589"/>
      <c r="Y82" s="589"/>
    </row>
    <row r="83" spans="1:25">
      <c r="A83" s="751"/>
      <c r="B83" s="284" t="s">
        <v>514</v>
      </c>
      <c r="C83" s="589"/>
      <c r="D83" s="589"/>
      <c r="E83" s="589"/>
      <c r="F83" s="589"/>
      <c r="G83" s="589"/>
      <c r="H83" s="589"/>
      <c r="I83" s="589"/>
      <c r="J83" s="589"/>
      <c r="K83" s="589"/>
      <c r="L83" s="589"/>
      <c r="M83" s="589"/>
      <c r="N83" s="589"/>
      <c r="O83" s="589"/>
      <c r="P83" s="589"/>
      <c r="Q83" s="589"/>
      <c r="R83" s="589"/>
      <c r="S83" s="589"/>
      <c r="T83" s="589"/>
      <c r="U83" s="589"/>
      <c r="V83" s="589"/>
      <c r="W83" s="589"/>
      <c r="X83" s="589"/>
      <c r="Y83" s="589"/>
    </row>
    <row r="84" spans="1:25">
      <c r="A84" s="751"/>
      <c r="B84" s="284" t="s">
        <v>515</v>
      </c>
      <c r="C84" s="589"/>
      <c r="D84" s="589"/>
      <c r="E84" s="589"/>
      <c r="F84" s="589"/>
      <c r="G84" s="589"/>
      <c r="H84" s="589"/>
      <c r="I84" s="589"/>
      <c r="J84" s="589"/>
      <c r="K84" s="589"/>
      <c r="L84" s="589"/>
      <c r="M84" s="589"/>
      <c r="N84" s="589"/>
      <c r="O84" s="589"/>
      <c r="P84" s="589"/>
      <c r="Q84" s="589"/>
      <c r="R84" s="589"/>
      <c r="S84" s="589"/>
      <c r="T84" s="589"/>
      <c r="U84" s="589"/>
      <c r="V84" s="589"/>
      <c r="W84" s="589"/>
      <c r="X84" s="589"/>
      <c r="Y84" s="589"/>
    </row>
    <row r="85" spans="1:25">
      <c r="A85" s="751"/>
      <c r="B85" s="284" t="s">
        <v>516</v>
      </c>
      <c r="C85" s="589"/>
      <c r="D85" s="589"/>
      <c r="E85" s="589"/>
      <c r="F85" s="589"/>
      <c r="G85" s="589"/>
      <c r="H85" s="589"/>
      <c r="I85" s="589"/>
      <c r="J85" s="589"/>
      <c r="K85" s="589"/>
      <c r="L85" s="589"/>
      <c r="M85" s="589"/>
      <c r="N85" s="589"/>
      <c r="O85" s="589"/>
      <c r="P85" s="589"/>
      <c r="Q85" s="589"/>
      <c r="R85" s="589"/>
      <c r="S85" s="589"/>
      <c r="T85" s="589"/>
      <c r="U85" s="589"/>
      <c r="V85" s="589"/>
      <c r="W85" s="589"/>
      <c r="X85" s="589"/>
      <c r="Y85" s="589"/>
    </row>
    <row r="86" spans="1:25">
      <c r="A86" s="751"/>
      <c r="B86" s="284" t="s">
        <v>517</v>
      </c>
      <c r="C86" s="589"/>
      <c r="D86" s="589"/>
      <c r="E86" s="589"/>
      <c r="F86" s="589"/>
      <c r="G86" s="589"/>
      <c r="H86" s="589"/>
      <c r="I86" s="589"/>
      <c r="J86" s="589"/>
      <c r="K86" s="589"/>
      <c r="L86" s="589"/>
      <c r="M86" s="589"/>
      <c r="N86" s="589"/>
      <c r="O86" s="589"/>
      <c r="P86" s="589"/>
      <c r="Q86" s="589"/>
      <c r="R86" s="589"/>
      <c r="S86" s="589"/>
      <c r="T86" s="589"/>
      <c r="U86" s="589"/>
      <c r="V86" s="589"/>
      <c r="W86" s="589"/>
      <c r="X86" s="589"/>
      <c r="Y86" s="589"/>
    </row>
    <row r="87" spans="1:25">
      <c r="A87" s="751"/>
      <c r="B87" s="284" t="s">
        <v>518</v>
      </c>
      <c r="C87" s="589"/>
      <c r="D87" s="589"/>
      <c r="E87" s="589"/>
      <c r="F87" s="589"/>
      <c r="G87" s="589"/>
      <c r="H87" s="589"/>
      <c r="I87" s="589"/>
      <c r="J87" s="589"/>
      <c r="K87" s="589"/>
      <c r="L87" s="589"/>
      <c r="M87" s="589"/>
      <c r="N87" s="589"/>
      <c r="O87" s="589"/>
      <c r="P87" s="589"/>
      <c r="Q87" s="589"/>
      <c r="R87" s="589"/>
      <c r="S87" s="589"/>
      <c r="T87" s="589"/>
      <c r="U87" s="589"/>
      <c r="V87" s="589"/>
      <c r="W87" s="589"/>
      <c r="X87" s="589"/>
      <c r="Y87" s="589"/>
    </row>
    <row r="88" spans="1:25">
      <c r="A88" s="751" t="s">
        <v>3</v>
      </c>
      <c r="B88" s="284" t="s">
        <v>507</v>
      </c>
      <c r="C88" s="589"/>
      <c r="D88" s="589"/>
      <c r="E88" s="589"/>
      <c r="F88" s="589"/>
      <c r="G88" s="589"/>
      <c r="H88" s="589">
        <v>507.38499999999999</v>
      </c>
      <c r="I88" s="589">
        <v>553.71299999999997</v>
      </c>
      <c r="J88" s="589">
        <v>569.67700000000002</v>
      </c>
      <c r="K88" s="589">
        <v>607</v>
      </c>
      <c r="L88" s="589">
        <v>554</v>
      </c>
      <c r="M88" s="589">
        <v>567.29999999999995</v>
      </c>
      <c r="N88" s="589">
        <v>622.9</v>
      </c>
      <c r="O88" s="589">
        <v>646.40000000000009</v>
      </c>
      <c r="P88" s="589">
        <v>658.9</v>
      </c>
      <c r="Q88" s="589">
        <v>688.5</v>
      </c>
      <c r="R88" s="589">
        <v>635.5</v>
      </c>
      <c r="S88" s="589">
        <v>630.5</v>
      </c>
      <c r="T88" s="589">
        <v>575.9</v>
      </c>
      <c r="U88" s="589">
        <v>611.70000000000005</v>
      </c>
      <c r="V88" s="589">
        <v>773.5</v>
      </c>
      <c r="W88" s="589"/>
      <c r="X88" s="589"/>
      <c r="Y88" s="589"/>
    </row>
    <row r="89" spans="1:25" ht="27.6">
      <c r="A89" s="751"/>
      <c r="B89" s="284" t="s">
        <v>513</v>
      </c>
      <c r="C89" s="589"/>
      <c r="D89" s="589"/>
      <c r="E89" s="589"/>
      <c r="F89" s="589"/>
      <c r="G89" s="589"/>
      <c r="H89" s="589">
        <v>101.608</v>
      </c>
      <c r="I89" s="589">
        <v>100.04</v>
      </c>
      <c r="J89" s="589">
        <v>108.605</v>
      </c>
      <c r="K89" s="589">
        <v>109</v>
      </c>
      <c r="L89" s="589">
        <v>107.6</v>
      </c>
      <c r="M89" s="589">
        <v>112.7</v>
      </c>
      <c r="N89" s="589">
        <v>125.3</v>
      </c>
      <c r="O89" s="589">
        <v>119.4</v>
      </c>
      <c r="P89" s="589">
        <v>102.1</v>
      </c>
      <c r="Q89" s="589">
        <v>113.8</v>
      </c>
      <c r="R89" s="589">
        <v>132.9</v>
      </c>
      <c r="S89" s="589">
        <v>127.6</v>
      </c>
      <c r="T89" s="589">
        <v>127.3</v>
      </c>
      <c r="U89" s="589">
        <v>125.8</v>
      </c>
      <c r="V89" s="589">
        <v>118.3</v>
      </c>
      <c r="W89" s="589"/>
      <c r="X89" s="589"/>
      <c r="Y89" s="589"/>
    </row>
    <row r="90" spans="1:25">
      <c r="A90" s="751"/>
      <c r="B90" s="284" t="s">
        <v>514</v>
      </c>
      <c r="C90" s="589"/>
      <c r="D90" s="589"/>
      <c r="E90" s="589"/>
      <c r="F90" s="589"/>
      <c r="G90" s="589"/>
      <c r="H90" s="589"/>
      <c r="I90" s="589"/>
      <c r="J90" s="589"/>
      <c r="K90" s="589"/>
      <c r="L90" s="589"/>
      <c r="M90" s="589"/>
      <c r="N90" s="589"/>
      <c r="O90" s="589"/>
      <c r="P90" s="589"/>
      <c r="Q90" s="589"/>
      <c r="R90" s="589"/>
      <c r="S90" s="589"/>
      <c r="T90" s="589"/>
      <c r="U90" s="589"/>
      <c r="V90" s="589"/>
      <c r="W90" s="589"/>
      <c r="X90" s="589"/>
      <c r="Y90" s="589"/>
    </row>
    <row r="91" spans="1:25">
      <c r="A91" s="751"/>
      <c r="B91" s="284" t="s">
        <v>515</v>
      </c>
      <c r="C91" s="589"/>
      <c r="D91" s="589"/>
      <c r="E91" s="589"/>
      <c r="F91" s="589"/>
      <c r="G91" s="589"/>
      <c r="H91" s="589">
        <v>79.683000000000007</v>
      </c>
      <c r="I91" s="589">
        <v>104.27</v>
      </c>
      <c r="J91" s="589">
        <v>105.827</v>
      </c>
      <c r="K91" s="589">
        <v>107.7</v>
      </c>
      <c r="L91" s="589">
        <v>101.6</v>
      </c>
      <c r="M91" s="589">
        <v>107.8</v>
      </c>
      <c r="N91" s="589">
        <v>123.7</v>
      </c>
      <c r="O91" s="589">
        <v>121.2</v>
      </c>
      <c r="P91" s="589">
        <v>117.7</v>
      </c>
      <c r="Q91" s="589">
        <v>125.3</v>
      </c>
      <c r="R91" s="589">
        <v>113.1</v>
      </c>
      <c r="S91" s="589">
        <v>122.3</v>
      </c>
      <c r="T91" s="589">
        <v>94.4</v>
      </c>
      <c r="U91" s="589">
        <v>96.7</v>
      </c>
      <c r="V91" s="589">
        <v>147.80000000000001</v>
      </c>
      <c r="W91" s="589"/>
      <c r="X91" s="589"/>
      <c r="Y91" s="589"/>
    </row>
    <row r="92" spans="1:25">
      <c r="A92" s="751"/>
      <c r="B92" s="284" t="s">
        <v>516</v>
      </c>
      <c r="C92" s="589"/>
      <c r="D92" s="589"/>
      <c r="E92" s="589"/>
      <c r="F92" s="589"/>
      <c r="G92" s="589"/>
      <c r="H92" s="589">
        <v>179.41800000000001</v>
      </c>
      <c r="I92" s="589">
        <v>192.80699999999999</v>
      </c>
      <c r="J92" s="589">
        <v>191.233</v>
      </c>
      <c r="K92" s="589">
        <v>215</v>
      </c>
      <c r="L92" s="589">
        <v>194.3</v>
      </c>
      <c r="M92" s="589">
        <v>202.7</v>
      </c>
      <c r="N92" s="589">
        <v>222.4</v>
      </c>
      <c r="O92" s="589">
        <v>244</v>
      </c>
      <c r="P92" s="589">
        <v>239.5</v>
      </c>
      <c r="Q92" s="589">
        <v>233</v>
      </c>
      <c r="R92" s="589">
        <v>209.2</v>
      </c>
      <c r="S92" s="589">
        <v>195.6</v>
      </c>
      <c r="T92" s="589">
        <v>187</v>
      </c>
      <c r="U92" s="589">
        <v>201.7</v>
      </c>
      <c r="V92" s="589">
        <v>276.39999999999998</v>
      </c>
      <c r="W92" s="589"/>
      <c r="X92" s="589"/>
      <c r="Y92" s="589"/>
    </row>
    <row r="93" spans="1:25">
      <c r="A93" s="751"/>
      <c r="B93" s="284" t="s">
        <v>517</v>
      </c>
      <c r="C93" s="589"/>
      <c r="D93" s="589"/>
      <c r="E93" s="589"/>
      <c r="F93" s="589"/>
      <c r="G93" s="589"/>
      <c r="H93" s="589">
        <v>22.869</v>
      </c>
      <c r="I93" s="589">
        <v>15.571999999999999</v>
      </c>
      <c r="J93" s="589">
        <v>16.579999999999998</v>
      </c>
      <c r="K93" s="589">
        <v>20.2</v>
      </c>
      <c r="L93" s="589">
        <v>21.8</v>
      </c>
      <c r="M93" s="589">
        <v>22.2</v>
      </c>
      <c r="N93" s="589">
        <v>19.2</v>
      </c>
      <c r="O93" s="589">
        <v>17.8</v>
      </c>
      <c r="P93" s="589">
        <v>24.7</v>
      </c>
      <c r="Q93" s="589">
        <v>30.1</v>
      </c>
      <c r="R93" s="589">
        <v>29.1</v>
      </c>
      <c r="S93" s="589">
        <v>30.8</v>
      </c>
      <c r="T93" s="589">
        <v>31</v>
      </c>
      <c r="U93" s="589">
        <v>31.3</v>
      </c>
      <c r="V93" s="589">
        <v>32.5</v>
      </c>
      <c r="W93" s="589"/>
      <c r="X93" s="589"/>
      <c r="Y93" s="589"/>
    </row>
    <row r="94" spans="1:25">
      <c r="A94" s="751"/>
      <c r="B94" s="284" t="s">
        <v>518</v>
      </c>
      <c r="C94" s="589"/>
      <c r="D94" s="589"/>
      <c r="E94" s="589"/>
      <c r="F94" s="589"/>
      <c r="G94" s="589"/>
      <c r="H94" s="589">
        <v>123.807</v>
      </c>
      <c r="I94" s="589">
        <v>141.024</v>
      </c>
      <c r="J94" s="589">
        <v>147.43199999999999</v>
      </c>
      <c r="K94" s="589">
        <v>155.1</v>
      </c>
      <c r="L94" s="589">
        <v>128.69999999999999</v>
      </c>
      <c r="M94" s="589">
        <v>121.9</v>
      </c>
      <c r="N94" s="589">
        <v>132.30000000000001</v>
      </c>
      <c r="O94" s="589">
        <v>144</v>
      </c>
      <c r="P94" s="589">
        <v>174.9</v>
      </c>
      <c r="Q94" s="589">
        <v>186.3</v>
      </c>
      <c r="R94" s="589">
        <v>151.19999999999999</v>
      </c>
      <c r="S94" s="589">
        <v>154.19999999999999</v>
      </c>
      <c r="T94" s="589">
        <v>136.19999999999999</v>
      </c>
      <c r="U94" s="589">
        <v>156.19999999999999</v>
      </c>
      <c r="V94" s="589">
        <v>198.5</v>
      </c>
      <c r="W94" s="589"/>
      <c r="X94" s="589"/>
      <c r="Y94" s="589"/>
    </row>
    <row r="95" spans="1:25">
      <c r="A95" s="751" t="s">
        <v>32</v>
      </c>
      <c r="B95" s="284" t="s">
        <v>507</v>
      </c>
      <c r="C95" s="589"/>
      <c r="D95" s="589"/>
      <c r="E95" s="589"/>
      <c r="F95" s="589"/>
      <c r="G95" s="589"/>
      <c r="H95" s="589"/>
      <c r="I95" s="589"/>
      <c r="J95" s="589"/>
      <c r="K95" s="589"/>
      <c r="L95" s="589"/>
      <c r="M95" s="589"/>
      <c r="N95" s="589"/>
      <c r="O95" s="589"/>
      <c r="P95" s="589"/>
      <c r="Q95" s="589"/>
      <c r="R95" s="589"/>
      <c r="S95" s="589"/>
      <c r="T95" s="589"/>
      <c r="U95" s="589"/>
      <c r="V95" s="589"/>
      <c r="W95" s="589"/>
      <c r="X95" s="589"/>
      <c r="Y95" s="589"/>
    </row>
    <row r="96" spans="1:25" ht="27.6">
      <c r="A96" s="751"/>
      <c r="B96" s="284" t="s">
        <v>513</v>
      </c>
      <c r="C96" s="589"/>
      <c r="D96" s="589"/>
      <c r="E96" s="589"/>
      <c r="F96" s="589"/>
      <c r="G96" s="589"/>
      <c r="H96" s="589"/>
      <c r="I96" s="589"/>
      <c r="J96" s="589"/>
      <c r="K96" s="589"/>
      <c r="L96" s="589"/>
      <c r="M96" s="589"/>
      <c r="N96" s="589"/>
      <c r="O96" s="589"/>
      <c r="P96" s="589"/>
      <c r="Q96" s="589"/>
      <c r="R96" s="589"/>
      <c r="S96" s="589"/>
      <c r="T96" s="589"/>
      <c r="U96" s="589"/>
      <c r="V96" s="589"/>
      <c r="W96" s="589"/>
      <c r="X96" s="589"/>
      <c r="Y96" s="589"/>
    </row>
    <row r="97" spans="1:25">
      <c r="A97" s="751"/>
      <c r="B97" s="284" t="s">
        <v>514</v>
      </c>
      <c r="C97" s="589"/>
      <c r="D97" s="589"/>
      <c r="E97" s="589"/>
      <c r="F97" s="589"/>
      <c r="G97" s="589"/>
      <c r="H97" s="589"/>
      <c r="I97" s="589"/>
      <c r="J97" s="589"/>
      <c r="K97" s="589"/>
      <c r="L97" s="589"/>
      <c r="M97" s="589"/>
      <c r="N97" s="589"/>
      <c r="O97" s="589"/>
      <c r="P97" s="589"/>
      <c r="Q97" s="589"/>
      <c r="R97" s="589"/>
      <c r="S97" s="589"/>
      <c r="T97" s="589"/>
      <c r="U97" s="589"/>
      <c r="V97" s="589"/>
      <c r="W97" s="589"/>
      <c r="X97" s="589"/>
      <c r="Y97" s="589"/>
    </row>
    <row r="98" spans="1:25">
      <c r="A98" s="751"/>
      <c r="B98" s="284" t="s">
        <v>515</v>
      </c>
      <c r="C98" s="589"/>
      <c r="D98" s="589"/>
      <c r="E98" s="589"/>
      <c r="F98" s="589"/>
      <c r="G98" s="589"/>
      <c r="H98" s="589"/>
      <c r="I98" s="589"/>
      <c r="J98" s="589"/>
      <c r="K98" s="589"/>
      <c r="L98" s="589"/>
      <c r="M98" s="589"/>
      <c r="N98" s="589"/>
      <c r="O98" s="589"/>
      <c r="P98" s="589"/>
      <c r="Q98" s="589"/>
      <c r="R98" s="589"/>
      <c r="S98" s="589"/>
      <c r="T98" s="589"/>
      <c r="U98" s="589"/>
      <c r="V98" s="589"/>
      <c r="W98" s="589"/>
      <c r="X98" s="589"/>
      <c r="Y98" s="589"/>
    </row>
    <row r="99" spans="1:25">
      <c r="A99" s="751"/>
      <c r="B99" s="284" t="s">
        <v>516</v>
      </c>
      <c r="C99" s="589"/>
      <c r="D99" s="589"/>
      <c r="E99" s="589"/>
      <c r="F99" s="589"/>
      <c r="G99" s="589"/>
      <c r="H99" s="589"/>
      <c r="I99" s="589"/>
      <c r="J99" s="589"/>
      <c r="K99" s="589"/>
      <c r="L99" s="589"/>
      <c r="M99" s="589"/>
      <c r="N99" s="589"/>
      <c r="O99" s="589"/>
      <c r="P99" s="589"/>
      <c r="Q99" s="589"/>
      <c r="R99" s="589"/>
      <c r="S99" s="589"/>
      <c r="T99" s="589"/>
      <c r="U99" s="589"/>
      <c r="V99" s="589"/>
      <c r="W99" s="589"/>
      <c r="X99" s="589"/>
      <c r="Y99" s="589"/>
    </row>
    <row r="100" spans="1:25">
      <c r="A100" s="751"/>
      <c r="B100" s="284" t="s">
        <v>517</v>
      </c>
      <c r="C100" s="589"/>
      <c r="D100" s="589"/>
      <c r="E100" s="589"/>
      <c r="F100" s="589"/>
      <c r="G100" s="589"/>
      <c r="H100" s="589"/>
      <c r="I100" s="589"/>
      <c r="J100" s="589"/>
      <c r="K100" s="589"/>
      <c r="L100" s="589"/>
      <c r="M100" s="589"/>
      <c r="N100" s="589"/>
      <c r="O100" s="589"/>
      <c r="P100" s="589"/>
      <c r="Q100" s="589"/>
      <c r="R100" s="589"/>
      <c r="S100" s="589"/>
      <c r="T100" s="589"/>
      <c r="U100" s="589"/>
      <c r="V100" s="589"/>
      <c r="W100" s="589"/>
      <c r="X100" s="589"/>
      <c r="Y100" s="589"/>
    </row>
    <row r="101" spans="1:25">
      <c r="A101" s="751"/>
      <c r="B101" s="284" t="s">
        <v>518</v>
      </c>
      <c r="C101" s="589"/>
      <c r="D101" s="589"/>
      <c r="E101" s="589"/>
      <c r="F101" s="589"/>
      <c r="G101" s="589"/>
      <c r="H101" s="589"/>
      <c r="I101" s="589"/>
      <c r="J101" s="589"/>
      <c r="K101" s="589"/>
      <c r="L101" s="589"/>
      <c r="M101" s="589"/>
      <c r="N101" s="589"/>
      <c r="O101" s="589"/>
      <c r="P101" s="589"/>
      <c r="Q101" s="589"/>
      <c r="R101" s="589"/>
      <c r="S101" s="589"/>
      <c r="T101" s="589"/>
      <c r="U101" s="589"/>
      <c r="V101" s="589"/>
      <c r="W101" s="589"/>
      <c r="X101" s="589"/>
      <c r="Y101" s="589"/>
    </row>
    <row r="102" spans="1:25">
      <c r="A102" s="751" t="s">
        <v>1</v>
      </c>
      <c r="B102" s="284" t="s">
        <v>507</v>
      </c>
      <c r="C102" s="589"/>
      <c r="D102" s="589"/>
      <c r="E102" s="589"/>
      <c r="F102" s="589"/>
      <c r="G102" s="589"/>
      <c r="H102" s="589"/>
      <c r="I102" s="589"/>
      <c r="J102" s="589"/>
      <c r="K102" s="589"/>
      <c r="L102" s="589"/>
      <c r="M102" s="589"/>
      <c r="N102" s="589"/>
      <c r="O102" s="589">
        <v>44.292000000000002</v>
      </c>
      <c r="P102" s="589">
        <v>57.337000000000003</v>
      </c>
      <c r="Q102" s="589">
        <v>57.003</v>
      </c>
      <c r="R102" s="589">
        <v>57.347000000000001</v>
      </c>
      <c r="S102" s="589">
        <v>58.801000000000002</v>
      </c>
      <c r="T102" s="589">
        <v>57.347000000000001</v>
      </c>
      <c r="U102" s="589">
        <v>57.899000000000001</v>
      </c>
      <c r="V102" s="589">
        <v>58.124000000000002</v>
      </c>
      <c r="W102" s="589">
        <v>92.102999999999994</v>
      </c>
      <c r="X102" s="589"/>
      <c r="Y102" s="589"/>
    </row>
    <row r="103" spans="1:25" ht="27.6">
      <c r="A103" s="751"/>
      <c r="B103" s="284" t="s">
        <v>513</v>
      </c>
      <c r="C103" s="589"/>
      <c r="D103" s="589"/>
      <c r="E103" s="589"/>
      <c r="F103" s="589"/>
      <c r="G103" s="589"/>
      <c r="H103" s="589"/>
      <c r="I103" s="589"/>
      <c r="J103" s="589"/>
      <c r="K103" s="589"/>
      <c r="L103" s="589"/>
      <c r="M103" s="589"/>
      <c r="N103" s="589"/>
      <c r="O103" s="589">
        <v>44.292000000000002</v>
      </c>
      <c r="P103" s="589">
        <v>57.337000000000003</v>
      </c>
      <c r="Q103" s="589">
        <v>57.003</v>
      </c>
      <c r="R103" s="589">
        <v>57.347000000000001</v>
      </c>
      <c r="S103" s="589">
        <v>58.801000000000002</v>
      </c>
      <c r="T103" s="589">
        <v>57.347000000000001</v>
      </c>
      <c r="U103" s="589">
        <v>57.899000000000001</v>
      </c>
      <c r="V103" s="589">
        <v>58.124000000000002</v>
      </c>
      <c r="W103" s="589">
        <v>72.135999999999996</v>
      </c>
      <c r="X103" s="589"/>
      <c r="Y103" s="589"/>
    </row>
    <row r="104" spans="1:25">
      <c r="A104" s="751"/>
      <c r="B104" s="284" t="s">
        <v>514</v>
      </c>
      <c r="C104" s="589"/>
      <c r="D104" s="589"/>
      <c r="E104" s="589"/>
      <c r="F104" s="589"/>
      <c r="G104" s="589"/>
      <c r="H104" s="589"/>
      <c r="I104" s="589"/>
      <c r="J104" s="589"/>
      <c r="K104" s="589"/>
      <c r="L104" s="589"/>
      <c r="M104" s="589"/>
      <c r="N104" s="589"/>
      <c r="O104" s="589"/>
      <c r="P104" s="589"/>
      <c r="Q104" s="589"/>
      <c r="R104" s="589"/>
      <c r="S104" s="589"/>
      <c r="T104" s="589"/>
      <c r="U104" s="589"/>
      <c r="V104" s="589"/>
      <c r="W104" s="589"/>
      <c r="X104" s="589"/>
      <c r="Y104" s="589"/>
    </row>
    <row r="105" spans="1:25">
      <c r="A105" s="751"/>
      <c r="B105" s="284" t="s">
        <v>515</v>
      </c>
      <c r="C105" s="589"/>
      <c r="D105" s="589"/>
      <c r="E105" s="589"/>
      <c r="F105" s="589"/>
      <c r="G105" s="589"/>
      <c r="H105" s="589"/>
      <c r="I105" s="589"/>
      <c r="J105" s="589"/>
      <c r="K105" s="589"/>
      <c r="L105" s="589"/>
      <c r="M105" s="589"/>
      <c r="N105" s="589"/>
      <c r="O105" s="589"/>
      <c r="P105" s="589"/>
      <c r="Q105" s="589"/>
      <c r="R105" s="589"/>
      <c r="S105" s="589"/>
      <c r="T105" s="589"/>
      <c r="U105" s="589"/>
      <c r="V105" s="589"/>
      <c r="W105" s="589"/>
      <c r="X105" s="589"/>
      <c r="Y105" s="589"/>
    </row>
    <row r="106" spans="1:25">
      <c r="A106" s="751"/>
      <c r="B106" s="284" t="s">
        <v>516</v>
      </c>
      <c r="C106" s="589"/>
      <c r="D106" s="589"/>
      <c r="E106" s="589"/>
      <c r="F106" s="589"/>
      <c r="G106" s="589"/>
      <c r="H106" s="589"/>
      <c r="I106" s="589"/>
      <c r="J106" s="589"/>
      <c r="K106" s="589"/>
      <c r="L106" s="589"/>
      <c r="M106" s="589"/>
      <c r="N106" s="589"/>
      <c r="O106" s="589"/>
      <c r="P106" s="589"/>
      <c r="Q106" s="589"/>
      <c r="R106" s="589"/>
      <c r="S106" s="589"/>
      <c r="T106" s="589"/>
      <c r="U106" s="589"/>
      <c r="V106" s="589"/>
      <c r="W106" s="589"/>
      <c r="X106" s="589"/>
      <c r="Y106" s="589"/>
    </row>
    <row r="107" spans="1:25">
      <c r="A107" s="751"/>
      <c r="B107" s="284" t="s">
        <v>517</v>
      </c>
      <c r="C107" s="589"/>
      <c r="D107" s="589"/>
      <c r="E107" s="589"/>
      <c r="F107" s="589"/>
      <c r="G107" s="589"/>
      <c r="H107" s="589"/>
      <c r="I107" s="589"/>
      <c r="J107" s="589"/>
      <c r="K107" s="589"/>
      <c r="L107" s="589"/>
      <c r="M107" s="589"/>
      <c r="N107" s="589"/>
      <c r="O107" s="589"/>
      <c r="P107" s="589"/>
      <c r="Q107" s="589"/>
      <c r="R107" s="589"/>
      <c r="S107" s="589"/>
      <c r="T107" s="589"/>
      <c r="U107" s="589"/>
      <c r="V107" s="589"/>
      <c r="W107" s="589"/>
      <c r="X107" s="589"/>
      <c r="Y107" s="589"/>
    </row>
    <row r="108" spans="1:25">
      <c r="A108" s="751"/>
      <c r="B108" s="284" t="s">
        <v>518</v>
      </c>
      <c r="C108" s="589"/>
      <c r="D108" s="589"/>
      <c r="E108" s="589"/>
      <c r="F108" s="589"/>
      <c r="G108" s="589"/>
      <c r="H108" s="589"/>
      <c r="I108" s="589"/>
      <c r="J108" s="589"/>
      <c r="K108" s="589"/>
      <c r="L108" s="589"/>
      <c r="M108" s="589"/>
      <c r="N108" s="589"/>
      <c r="O108" s="589"/>
      <c r="P108" s="589"/>
      <c r="Q108" s="589"/>
      <c r="R108" s="589"/>
      <c r="S108" s="589"/>
      <c r="T108" s="589"/>
      <c r="U108" s="589"/>
      <c r="V108" s="589"/>
      <c r="W108" s="589">
        <v>19.966999999999999</v>
      </c>
      <c r="X108" s="589"/>
      <c r="Y108" s="589"/>
    </row>
    <row r="109" spans="1:25">
      <c r="A109" s="751" t="s">
        <v>0</v>
      </c>
      <c r="B109" s="284" t="s">
        <v>507</v>
      </c>
      <c r="C109" s="589"/>
      <c r="D109" s="589"/>
      <c r="E109" s="589"/>
      <c r="F109" s="589"/>
      <c r="G109" s="589"/>
      <c r="H109" s="589"/>
      <c r="I109" s="589"/>
      <c r="J109" s="589"/>
      <c r="K109" s="589"/>
      <c r="L109" s="589"/>
      <c r="M109" s="589"/>
      <c r="N109" s="589"/>
      <c r="O109" s="589"/>
      <c r="P109" s="589"/>
      <c r="Q109" s="589"/>
      <c r="R109" s="589"/>
      <c r="S109" s="589"/>
      <c r="T109" s="589"/>
      <c r="U109" s="589"/>
      <c r="V109" s="589"/>
      <c r="W109" s="589"/>
      <c r="X109" s="589"/>
      <c r="Y109" s="589"/>
    </row>
    <row r="110" spans="1:25" ht="27.6">
      <c r="A110" s="751"/>
      <c r="B110" s="284" t="s">
        <v>513</v>
      </c>
      <c r="C110" s="589"/>
      <c r="D110" s="589"/>
      <c r="E110" s="589"/>
      <c r="F110" s="589"/>
      <c r="G110" s="589"/>
      <c r="H110" s="589"/>
      <c r="I110" s="589"/>
      <c r="J110" s="589"/>
      <c r="K110" s="589"/>
      <c r="L110" s="589"/>
      <c r="M110" s="589"/>
      <c r="N110" s="589"/>
      <c r="O110" s="589"/>
      <c r="P110" s="589"/>
      <c r="Q110" s="589"/>
      <c r="R110" s="589"/>
      <c r="S110" s="589"/>
      <c r="T110" s="589"/>
      <c r="U110" s="589"/>
      <c r="V110" s="589"/>
      <c r="W110" s="589"/>
      <c r="X110" s="589"/>
      <c r="Y110" s="589"/>
    </row>
    <row r="111" spans="1:25">
      <c r="A111" s="751"/>
      <c r="B111" s="284" t="s">
        <v>514</v>
      </c>
      <c r="C111" s="589"/>
      <c r="D111" s="589"/>
      <c r="E111" s="589"/>
      <c r="F111" s="589"/>
      <c r="G111" s="589"/>
      <c r="H111" s="589"/>
      <c r="I111" s="589"/>
      <c r="J111" s="589"/>
      <c r="K111" s="589"/>
      <c r="L111" s="589"/>
      <c r="M111" s="589"/>
      <c r="N111" s="589"/>
      <c r="O111" s="589"/>
      <c r="P111" s="589"/>
      <c r="Q111" s="589"/>
      <c r="R111" s="589"/>
      <c r="S111" s="589"/>
      <c r="T111" s="589"/>
      <c r="U111" s="589"/>
      <c r="V111" s="589"/>
      <c r="W111" s="589"/>
      <c r="X111" s="589"/>
      <c r="Y111" s="589"/>
    </row>
    <row r="112" spans="1:25">
      <c r="A112" s="751"/>
      <c r="B112" s="284" t="s">
        <v>515</v>
      </c>
      <c r="C112" s="589"/>
      <c r="D112" s="589"/>
      <c r="E112" s="589"/>
      <c r="F112" s="589"/>
      <c r="G112" s="589"/>
      <c r="H112" s="589"/>
      <c r="I112" s="589"/>
      <c r="J112" s="589"/>
      <c r="K112" s="589"/>
      <c r="L112" s="589"/>
      <c r="M112" s="589"/>
      <c r="N112" s="589"/>
      <c r="O112" s="589"/>
      <c r="P112" s="589"/>
      <c r="Q112" s="589"/>
      <c r="R112" s="589"/>
      <c r="S112" s="589"/>
      <c r="T112" s="589"/>
      <c r="U112" s="589"/>
      <c r="V112" s="589"/>
      <c r="W112" s="589"/>
      <c r="X112" s="589"/>
      <c r="Y112" s="589"/>
    </row>
    <row r="113" spans="1:25">
      <c r="A113" s="751"/>
      <c r="B113" s="284" t="s">
        <v>516</v>
      </c>
      <c r="C113" s="589"/>
      <c r="D113" s="589"/>
      <c r="E113" s="589"/>
      <c r="F113" s="589"/>
      <c r="G113" s="589"/>
      <c r="H113" s="589"/>
      <c r="I113" s="589"/>
      <c r="J113" s="589"/>
      <c r="K113" s="589"/>
      <c r="L113" s="589"/>
      <c r="M113" s="589"/>
      <c r="N113" s="589"/>
      <c r="O113" s="589"/>
      <c r="P113" s="589"/>
      <c r="Q113" s="589"/>
      <c r="R113" s="589"/>
      <c r="S113" s="589"/>
      <c r="T113" s="589"/>
      <c r="U113" s="589"/>
      <c r="V113" s="589"/>
      <c r="W113" s="589"/>
      <c r="X113" s="589"/>
      <c r="Y113" s="589"/>
    </row>
    <row r="114" spans="1:25">
      <c r="A114" s="751"/>
      <c r="B114" s="284" t="s">
        <v>517</v>
      </c>
      <c r="C114" s="589"/>
      <c r="D114" s="589"/>
      <c r="E114" s="589"/>
      <c r="F114" s="589"/>
      <c r="G114" s="589"/>
      <c r="H114" s="589"/>
      <c r="I114" s="589"/>
      <c r="J114" s="589"/>
      <c r="K114" s="589"/>
      <c r="L114" s="589"/>
      <c r="M114" s="589"/>
      <c r="N114" s="589"/>
      <c r="O114" s="589"/>
      <c r="P114" s="589"/>
      <c r="Q114" s="589"/>
      <c r="R114" s="589"/>
      <c r="S114" s="589"/>
      <c r="T114" s="589"/>
      <c r="U114" s="589"/>
      <c r="V114" s="589"/>
      <c r="W114" s="589"/>
      <c r="X114" s="589"/>
      <c r="Y114" s="589"/>
    </row>
    <row r="115" spans="1:25">
      <c r="A115" s="751"/>
      <c r="B115" s="284" t="s">
        <v>518</v>
      </c>
      <c r="C115" s="589"/>
      <c r="D115" s="589"/>
      <c r="E115" s="589"/>
      <c r="F115" s="589"/>
      <c r="G115" s="589"/>
      <c r="H115" s="589"/>
      <c r="I115" s="589"/>
      <c r="J115" s="589"/>
      <c r="K115" s="589"/>
      <c r="L115" s="589"/>
      <c r="M115" s="589"/>
      <c r="N115" s="589"/>
      <c r="O115" s="589"/>
      <c r="P115" s="589"/>
      <c r="Q115" s="589"/>
      <c r="R115" s="589"/>
      <c r="S115" s="589"/>
      <c r="T115" s="589"/>
      <c r="U115" s="589"/>
      <c r="V115" s="589"/>
      <c r="W115" s="589"/>
      <c r="X115" s="589"/>
      <c r="Y115" s="589"/>
    </row>
    <row r="116" spans="1:25">
      <c r="B116" s="17"/>
      <c r="C116" s="17"/>
      <c r="D116" s="17"/>
      <c r="E116" s="17"/>
      <c r="F116" s="17"/>
      <c r="G116" s="17"/>
      <c r="H116" s="17"/>
      <c r="I116" s="17"/>
      <c r="J116" s="17"/>
      <c r="K116" s="17"/>
      <c r="L116" s="17"/>
      <c r="M116" s="17"/>
      <c r="N116" s="17"/>
      <c r="O116" s="17"/>
      <c r="P116" s="17"/>
      <c r="Q116" s="266"/>
      <c r="R116" s="266"/>
      <c r="S116" s="17"/>
      <c r="T116" s="17"/>
      <c r="U116" s="17"/>
      <c r="V116" s="17"/>
      <c r="W116" s="17"/>
      <c r="X116" s="17"/>
      <c r="Y116" s="17"/>
    </row>
    <row r="117" spans="1:25">
      <c r="A117" s="136" t="s">
        <v>18</v>
      </c>
      <c r="C117" s="17"/>
      <c r="D117" s="17"/>
      <c r="E117" s="17"/>
      <c r="F117" s="17"/>
      <c r="G117" s="17"/>
      <c r="H117" s="17"/>
      <c r="I117" s="17"/>
      <c r="J117" s="17"/>
      <c r="K117" s="17"/>
      <c r="L117" s="17"/>
      <c r="M117" s="17"/>
      <c r="N117" s="17"/>
      <c r="R117" s="265"/>
    </row>
    <row r="118" spans="1:25">
      <c r="C118" s="132"/>
      <c r="D118" s="132"/>
      <c r="E118" s="132"/>
      <c r="F118" s="132"/>
      <c r="G118" s="132"/>
      <c r="H118" s="132"/>
      <c r="I118" s="132"/>
      <c r="J118" s="132"/>
      <c r="K118" s="132"/>
      <c r="L118" s="132"/>
      <c r="M118" s="132"/>
      <c r="N118" s="132"/>
      <c r="Q118" s="130"/>
      <c r="R118" s="130"/>
      <c r="S118" s="130"/>
      <c r="T118" s="130"/>
      <c r="U118" s="130"/>
      <c r="V118" s="130"/>
      <c r="W118" s="130"/>
      <c r="X118" s="130"/>
      <c r="Y118" s="130"/>
    </row>
    <row r="119" spans="1:25">
      <c r="A119" s="132"/>
      <c r="C119" s="42"/>
      <c r="D119" s="42"/>
      <c r="E119" s="42"/>
      <c r="F119" s="42"/>
      <c r="G119" s="42"/>
      <c r="H119" s="42"/>
      <c r="I119" s="42"/>
      <c r="J119" s="42"/>
      <c r="K119" s="42"/>
      <c r="L119" s="42"/>
      <c r="M119" s="42"/>
      <c r="N119" s="42"/>
    </row>
    <row r="120" spans="1:25">
      <c r="A120" s="17" t="s">
        <v>3048</v>
      </c>
      <c r="C120" s="42"/>
      <c r="D120" s="42"/>
      <c r="E120" s="42"/>
      <c r="F120" s="42"/>
      <c r="G120" s="42"/>
      <c r="H120" s="42"/>
      <c r="I120" s="42"/>
      <c r="J120" s="42"/>
      <c r="K120" s="42"/>
      <c r="L120" s="42"/>
      <c r="M120" s="42"/>
      <c r="N120" s="42"/>
    </row>
    <row r="121" spans="1:25">
      <c r="B121" s="132"/>
      <c r="C121" s="42"/>
      <c r="D121" s="42"/>
      <c r="E121" s="42"/>
      <c r="F121" s="42"/>
      <c r="G121" s="42"/>
      <c r="H121" s="42"/>
      <c r="I121" s="42"/>
      <c r="J121" s="42"/>
      <c r="K121" s="42"/>
      <c r="L121" s="42"/>
      <c r="M121" s="42"/>
      <c r="N121" s="42"/>
    </row>
  </sheetData>
  <mergeCells count="16">
    <mergeCell ref="A74:A80"/>
    <mergeCell ref="A39:A45"/>
    <mergeCell ref="A46:A52"/>
    <mergeCell ref="A53:A59"/>
    <mergeCell ref="A60:A66"/>
    <mergeCell ref="A67:A73"/>
    <mergeCell ref="A4:A10"/>
    <mergeCell ref="A11:A17"/>
    <mergeCell ref="A18:A24"/>
    <mergeCell ref="A25:A31"/>
    <mergeCell ref="A32:A38"/>
    <mergeCell ref="A88:A94"/>
    <mergeCell ref="A95:A101"/>
    <mergeCell ref="A102:A108"/>
    <mergeCell ref="A109:A115"/>
    <mergeCell ref="A81:A87"/>
  </mergeCells>
  <hyperlinks>
    <hyperlink ref="AA3" location="Content!A1" display="Back to content page" xr:uid="{00000000-0004-0000-A900-000000000000}"/>
  </hyperlinks>
  <pageMargins left="0.7" right="0.7" top="0.75" bottom="0.75" header="0.3" footer="0.3"/>
  <pageSetup paperSize="9" orientation="portrait" horizontalDpi="4294967293"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P23"/>
  <sheetViews>
    <sheetView workbookViewId="0">
      <selection activeCell="P14" sqref="P14"/>
    </sheetView>
  </sheetViews>
  <sheetFormatPr defaultRowHeight="14.4"/>
  <cols>
    <col min="1" max="1" width="34.5546875" customWidth="1"/>
  </cols>
  <sheetData>
    <row r="1" spans="1:16">
      <c r="A1" s="44" t="s">
        <v>3091</v>
      </c>
    </row>
    <row r="3" spans="1:16">
      <c r="A3" s="373" t="s">
        <v>14</v>
      </c>
      <c r="B3" s="217">
        <v>2008</v>
      </c>
      <c r="C3" s="217">
        <v>2009</v>
      </c>
      <c r="D3" s="217">
        <v>2010</v>
      </c>
      <c r="E3" s="217">
        <v>2011</v>
      </c>
      <c r="F3" s="217">
        <v>2012</v>
      </c>
      <c r="G3" s="217">
        <v>2013</v>
      </c>
      <c r="H3" s="217">
        <v>2014</v>
      </c>
      <c r="I3" s="217">
        <v>2015</v>
      </c>
      <c r="J3" s="217">
        <v>2016</v>
      </c>
      <c r="K3" s="217">
        <v>2017</v>
      </c>
      <c r="L3" s="217">
        <v>2018</v>
      </c>
      <c r="M3" s="217">
        <v>2019</v>
      </c>
      <c r="N3" s="217">
        <v>2020</v>
      </c>
      <c r="P3" s="1" t="s">
        <v>528</v>
      </c>
    </row>
    <row r="4" spans="1:16">
      <c r="A4" s="92" t="s">
        <v>13</v>
      </c>
      <c r="B4" s="572"/>
      <c r="C4" s="572"/>
      <c r="D4" s="572"/>
      <c r="E4" s="572"/>
      <c r="F4" s="572"/>
      <c r="G4" s="572"/>
      <c r="H4" s="572"/>
      <c r="I4" s="572"/>
      <c r="J4" s="572"/>
      <c r="K4" s="572"/>
      <c r="L4" s="572"/>
      <c r="M4" s="572"/>
      <c r="N4" s="572"/>
    </row>
    <row r="5" spans="1:16">
      <c r="A5" s="92" t="s">
        <v>12</v>
      </c>
      <c r="B5" s="572"/>
      <c r="C5" s="572">
        <v>3.7</v>
      </c>
      <c r="D5" s="572"/>
      <c r="E5" s="572"/>
      <c r="F5" s="572"/>
      <c r="G5" s="572"/>
      <c r="H5" s="572"/>
      <c r="I5" s="572"/>
      <c r="J5" s="572">
        <v>4.9000000000000004</v>
      </c>
      <c r="K5" s="572"/>
      <c r="L5" s="572"/>
      <c r="M5" s="572"/>
      <c r="N5" s="572"/>
    </row>
    <row r="6" spans="1:16">
      <c r="A6" s="92" t="s">
        <v>483</v>
      </c>
      <c r="B6" s="572"/>
      <c r="C6" s="572"/>
      <c r="D6" s="572"/>
      <c r="E6" s="572"/>
      <c r="F6" s="572"/>
      <c r="G6" s="572"/>
      <c r="H6" s="572"/>
      <c r="I6" s="572"/>
      <c r="J6" s="572"/>
      <c r="K6" s="572"/>
      <c r="L6" s="572"/>
      <c r="M6" s="572"/>
      <c r="N6" s="572"/>
    </row>
    <row r="7" spans="1:16">
      <c r="A7" s="92" t="s">
        <v>89</v>
      </c>
      <c r="B7" s="572"/>
      <c r="C7" s="572"/>
      <c r="D7" s="572"/>
      <c r="E7" s="572"/>
      <c r="F7" s="572"/>
      <c r="G7" s="572"/>
      <c r="H7" s="572"/>
      <c r="I7" s="572"/>
      <c r="J7" s="572"/>
      <c r="K7" s="572"/>
      <c r="L7" s="572"/>
      <c r="M7" s="572"/>
      <c r="N7" s="572"/>
    </row>
    <row r="8" spans="1:16">
      <c r="A8" s="92" t="s">
        <v>482</v>
      </c>
      <c r="B8" s="572"/>
      <c r="C8" s="572"/>
      <c r="D8" s="572"/>
      <c r="E8" s="572"/>
      <c r="F8" s="572"/>
      <c r="G8" s="572">
        <v>0.5</v>
      </c>
      <c r="H8" s="572"/>
      <c r="I8" s="572"/>
      <c r="J8" s="572"/>
      <c r="K8" s="572"/>
      <c r="L8" s="572"/>
      <c r="M8" s="572"/>
      <c r="N8" s="572"/>
    </row>
    <row r="9" spans="1:16">
      <c r="A9" s="92" t="s">
        <v>11</v>
      </c>
      <c r="B9" s="572"/>
      <c r="C9" s="572"/>
      <c r="D9" s="572"/>
      <c r="E9" s="572"/>
      <c r="F9" s="572"/>
      <c r="G9" s="572"/>
      <c r="H9" s="572"/>
      <c r="I9" s="572"/>
      <c r="J9" s="572"/>
      <c r="K9" s="572"/>
      <c r="L9" s="572"/>
      <c r="M9" s="572"/>
      <c r="N9" s="572"/>
    </row>
    <row r="10" spans="1:16">
      <c r="A10" s="92" t="s">
        <v>10</v>
      </c>
      <c r="B10" s="572"/>
      <c r="C10" s="572"/>
      <c r="D10" s="572"/>
      <c r="E10" s="572"/>
      <c r="F10" s="572"/>
      <c r="G10" s="572"/>
      <c r="H10" s="572"/>
      <c r="I10" s="572"/>
      <c r="J10" s="572"/>
      <c r="K10" s="572"/>
      <c r="L10" s="572"/>
      <c r="M10" s="572"/>
      <c r="N10" s="572"/>
    </row>
    <row r="11" spans="1:16">
      <c r="A11" s="92" t="s">
        <v>9</v>
      </c>
      <c r="B11" s="572"/>
      <c r="C11" s="572"/>
      <c r="D11" s="572"/>
      <c r="E11" s="572"/>
      <c r="F11" s="572"/>
      <c r="G11" s="572"/>
      <c r="H11" s="572"/>
      <c r="I11" s="572"/>
      <c r="J11" s="572"/>
      <c r="K11" s="572"/>
      <c r="L11" s="572"/>
      <c r="M11" s="572"/>
      <c r="N11" s="572"/>
    </row>
    <row r="12" spans="1:16">
      <c r="A12" s="92" t="s">
        <v>8</v>
      </c>
      <c r="B12" s="572"/>
      <c r="C12" s="572"/>
      <c r="D12" s="572">
        <v>9.6</v>
      </c>
      <c r="E12" s="572">
        <v>10</v>
      </c>
      <c r="F12" s="572">
        <v>9.9</v>
      </c>
      <c r="G12" s="572">
        <v>9</v>
      </c>
      <c r="H12" s="572">
        <v>9.1</v>
      </c>
      <c r="I12" s="572">
        <v>9.1999999999999993</v>
      </c>
      <c r="J12" s="572">
        <v>9.1999999999999993</v>
      </c>
      <c r="K12" s="572">
        <v>9.1</v>
      </c>
      <c r="L12" s="572">
        <v>9.1</v>
      </c>
      <c r="M12" s="572"/>
      <c r="N12" s="572"/>
    </row>
    <row r="13" spans="1:16">
      <c r="A13" s="92" t="s">
        <v>6</v>
      </c>
      <c r="B13" s="572"/>
      <c r="C13" s="572"/>
      <c r="D13" s="572"/>
      <c r="E13" s="572"/>
      <c r="F13" s="572"/>
      <c r="G13" s="572"/>
      <c r="H13" s="572"/>
      <c r="I13" s="572">
        <v>5.2</v>
      </c>
      <c r="J13" s="572">
        <v>4.4000000000000004</v>
      </c>
      <c r="K13" s="572">
        <v>4.3</v>
      </c>
      <c r="L13" s="572">
        <v>4.7</v>
      </c>
      <c r="M13" s="572">
        <v>4.7</v>
      </c>
      <c r="N13" s="572">
        <v>2.4</v>
      </c>
    </row>
    <row r="14" spans="1:16">
      <c r="A14" s="92" t="s">
        <v>17</v>
      </c>
      <c r="B14" s="572"/>
      <c r="C14" s="572"/>
      <c r="D14" s="572"/>
      <c r="E14" s="572"/>
      <c r="F14" s="572"/>
      <c r="G14" s="572"/>
      <c r="H14" s="572"/>
      <c r="I14" s="572"/>
      <c r="J14" s="572"/>
      <c r="K14" s="572"/>
      <c r="L14" s="572"/>
      <c r="M14" s="572"/>
      <c r="N14" s="572"/>
    </row>
    <row r="15" spans="1:16">
      <c r="A15" s="92" t="s">
        <v>4</v>
      </c>
      <c r="B15" s="572"/>
      <c r="C15" s="572"/>
      <c r="D15" s="572"/>
      <c r="E15" s="572"/>
      <c r="F15" s="572"/>
      <c r="G15" s="572"/>
      <c r="H15" s="572"/>
      <c r="I15" s="572"/>
      <c r="J15" s="572"/>
      <c r="K15" s="572"/>
      <c r="L15" s="572"/>
      <c r="M15" s="572"/>
      <c r="N15" s="572"/>
    </row>
    <row r="16" spans="1:16">
      <c r="A16" s="92" t="s">
        <v>3</v>
      </c>
      <c r="B16" s="572">
        <v>3</v>
      </c>
      <c r="C16" s="572">
        <v>2.9</v>
      </c>
      <c r="D16" s="572">
        <v>2.9</v>
      </c>
      <c r="E16" s="572">
        <v>2.8</v>
      </c>
      <c r="F16" s="572">
        <v>2.9</v>
      </c>
      <c r="G16" s="572">
        <v>2.9</v>
      </c>
      <c r="H16" s="572">
        <v>3</v>
      </c>
      <c r="I16" s="572">
        <v>2.7</v>
      </c>
      <c r="J16" s="572">
        <v>2.9</v>
      </c>
      <c r="K16" s="572">
        <v>2.6</v>
      </c>
      <c r="L16" s="572">
        <v>2.7</v>
      </c>
      <c r="M16" s="572"/>
      <c r="N16" s="572"/>
    </row>
    <row r="17" spans="1:14">
      <c r="A17" s="92" t="s">
        <v>32</v>
      </c>
      <c r="B17" s="572"/>
      <c r="C17" s="572"/>
      <c r="D17" s="572"/>
      <c r="E17" s="572"/>
      <c r="F17" s="572"/>
      <c r="G17" s="572"/>
      <c r="H17" s="572"/>
      <c r="I17" s="572"/>
      <c r="J17" s="572"/>
      <c r="K17" s="572"/>
      <c r="L17" s="572"/>
      <c r="M17" s="572"/>
      <c r="N17" s="572"/>
    </row>
    <row r="18" spans="1:14">
      <c r="A18" s="92" t="s">
        <v>1</v>
      </c>
      <c r="B18" s="572"/>
      <c r="C18" s="572"/>
      <c r="D18" s="572"/>
      <c r="E18" s="572"/>
      <c r="F18" s="572"/>
      <c r="G18" s="572"/>
      <c r="H18" s="572"/>
      <c r="I18" s="572"/>
      <c r="J18" s="572"/>
      <c r="K18" s="572"/>
      <c r="L18" s="572"/>
      <c r="M18" s="572"/>
      <c r="N18" s="572"/>
    </row>
    <row r="19" spans="1:14">
      <c r="A19" s="92" t="s">
        <v>23</v>
      </c>
      <c r="B19" s="572"/>
      <c r="C19" s="572"/>
      <c r="D19" s="572"/>
      <c r="E19" s="572"/>
      <c r="F19" s="572"/>
      <c r="G19" s="572"/>
      <c r="H19" s="572"/>
      <c r="I19" s="572"/>
      <c r="J19" s="572"/>
      <c r="K19" s="572"/>
      <c r="L19" s="572"/>
      <c r="M19" s="572"/>
      <c r="N19" s="572"/>
    </row>
    <row r="22" spans="1:14">
      <c r="A22" s="136" t="s">
        <v>18</v>
      </c>
    </row>
    <row r="23" spans="1:14">
      <c r="A23" s="17" t="s">
        <v>3049</v>
      </c>
    </row>
  </sheetData>
  <hyperlinks>
    <hyperlink ref="P3" location="Content!A1" display="Back to content page" xr:uid="{00000000-0004-0000-AB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5"/>
  <dimension ref="B8:J9"/>
  <sheetViews>
    <sheetView workbookViewId="0">
      <selection activeCell="D126" sqref="A1:XFD1048576"/>
    </sheetView>
  </sheetViews>
  <sheetFormatPr defaultColWidth="9.21875" defaultRowHeight="14.4"/>
  <cols>
    <col min="2" max="2" width="9.77734375" customWidth="1"/>
  </cols>
  <sheetData>
    <row r="8" spans="2:10" ht="58.8">
      <c r="B8" s="748">
        <v>3</v>
      </c>
      <c r="C8" s="748"/>
      <c r="D8" s="748"/>
      <c r="E8" s="748"/>
      <c r="F8" s="748"/>
      <c r="G8" s="748"/>
      <c r="H8" s="748"/>
      <c r="I8" s="748"/>
      <c r="J8" s="748"/>
    </row>
    <row r="9" spans="2:10" ht="58.8">
      <c r="B9" s="752" t="s">
        <v>502</v>
      </c>
      <c r="C9" s="752"/>
      <c r="D9" s="752"/>
      <c r="E9" s="752"/>
      <c r="F9" s="752"/>
      <c r="G9" s="752"/>
      <c r="H9" s="752"/>
      <c r="I9" s="752"/>
      <c r="J9" s="752"/>
    </row>
  </sheetData>
  <mergeCells count="2">
    <mergeCell ref="B8:J8"/>
    <mergeCell ref="B9:J9"/>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6">
    <pageSetUpPr fitToPage="1"/>
  </sheetPr>
  <dimension ref="B8:H9"/>
  <sheetViews>
    <sheetView workbookViewId="0">
      <selection activeCell="D126" sqref="A1:XFD1048576"/>
    </sheetView>
  </sheetViews>
  <sheetFormatPr defaultColWidth="9.21875" defaultRowHeight="14.4"/>
  <cols>
    <col min="2" max="2" width="9.77734375" customWidth="1"/>
  </cols>
  <sheetData>
    <row r="8" spans="2:8" ht="58.8">
      <c r="B8" s="748">
        <v>3.1</v>
      </c>
      <c r="C8" s="748"/>
      <c r="D8" s="748"/>
      <c r="E8" s="748"/>
      <c r="F8" s="748"/>
      <c r="G8" s="748"/>
      <c r="H8" s="748"/>
    </row>
    <row r="9" spans="2:8" ht="58.8">
      <c r="B9" s="752" t="s">
        <v>485</v>
      </c>
      <c r="C9" s="752"/>
      <c r="D9" s="752"/>
      <c r="E9" s="752"/>
      <c r="F9" s="752"/>
      <c r="G9" s="752"/>
      <c r="H9" s="752"/>
    </row>
  </sheetData>
  <mergeCells count="2">
    <mergeCell ref="B8:H8"/>
    <mergeCell ref="B9:H9"/>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7"/>
  <dimension ref="A1:AC26"/>
  <sheetViews>
    <sheetView topLeftCell="M1" zoomScale="95" zoomScaleNormal="95" workbookViewId="0">
      <selection activeCell="AE1" sqref="AE1:AE1048576"/>
    </sheetView>
  </sheetViews>
  <sheetFormatPr defaultColWidth="9.21875" defaultRowHeight="18" customHeight="1"/>
  <cols>
    <col min="1" max="1" width="34" style="17" customWidth="1"/>
    <col min="2" max="27" width="11.77734375" style="17" customWidth="1"/>
    <col min="28" max="16384" width="9.21875" style="17"/>
  </cols>
  <sheetData>
    <row r="1" spans="1:29" s="44" customFormat="1" ht="18" customHeight="1">
      <c r="A1" s="18" t="s">
        <v>2964</v>
      </c>
    </row>
    <row r="2" spans="1:29" ht="18" customHeight="1">
      <c r="A2" s="253"/>
      <c r="B2" s="753" t="s">
        <v>435</v>
      </c>
      <c r="C2" s="754"/>
      <c r="D2" s="754"/>
      <c r="E2" s="754"/>
      <c r="F2" s="754"/>
      <c r="G2" s="754"/>
      <c r="H2" s="754"/>
      <c r="I2" s="754"/>
      <c r="J2" s="754"/>
      <c r="K2" s="754"/>
      <c r="L2" s="754"/>
      <c r="M2" s="754"/>
      <c r="N2" s="754"/>
      <c r="O2" s="754"/>
      <c r="P2" s="754"/>
      <c r="Q2" s="754"/>
      <c r="R2" s="754"/>
      <c r="S2" s="754"/>
      <c r="T2" s="754"/>
      <c r="U2" s="754"/>
      <c r="V2" s="754"/>
      <c r="W2" s="754"/>
      <c r="X2" s="754"/>
      <c r="Y2" s="754"/>
      <c r="Z2" s="501"/>
      <c r="AA2" s="501"/>
    </row>
    <row r="3" spans="1:29" s="40" customFormat="1" ht="18" customHeight="1">
      <c r="A3" s="253" t="s">
        <v>31</v>
      </c>
      <c r="B3" s="134" t="s">
        <v>436</v>
      </c>
      <c r="C3" s="134" t="s">
        <v>437</v>
      </c>
      <c r="D3" s="134" t="s">
        <v>438</v>
      </c>
      <c r="E3" s="134">
        <v>2001</v>
      </c>
      <c r="F3" s="134">
        <v>2002</v>
      </c>
      <c r="G3" s="134">
        <v>2003</v>
      </c>
      <c r="H3" s="134">
        <v>2004</v>
      </c>
      <c r="I3" s="134" t="s">
        <v>439</v>
      </c>
      <c r="J3" s="134" t="s">
        <v>440</v>
      </c>
      <c r="K3" s="134" t="s">
        <v>441</v>
      </c>
      <c r="L3" s="134" t="s">
        <v>34</v>
      </c>
      <c r="M3" s="134" t="s">
        <v>442</v>
      </c>
      <c r="N3" s="134" t="s">
        <v>33</v>
      </c>
      <c r="O3" s="134">
        <v>2011</v>
      </c>
      <c r="P3" s="134">
        <v>2012</v>
      </c>
      <c r="Q3" s="134">
        <v>2013</v>
      </c>
      <c r="R3" s="134">
        <v>2014</v>
      </c>
      <c r="S3" s="134">
        <v>2015</v>
      </c>
      <c r="T3" s="134">
        <v>2016</v>
      </c>
      <c r="U3" s="134">
        <v>2017</v>
      </c>
      <c r="V3" s="134">
        <v>2018</v>
      </c>
      <c r="W3" s="134">
        <v>2019</v>
      </c>
      <c r="X3" s="134">
        <v>2020</v>
      </c>
      <c r="Y3" s="134">
        <v>2021</v>
      </c>
      <c r="Z3" s="134">
        <v>2022</v>
      </c>
      <c r="AA3" s="134">
        <v>2023</v>
      </c>
      <c r="AC3" s="1" t="s">
        <v>528</v>
      </c>
    </row>
    <row r="4" spans="1:29" s="14" customFormat="1" ht="18" customHeight="1">
      <c r="A4" s="92" t="s">
        <v>13</v>
      </c>
      <c r="B4" s="514">
        <v>51429</v>
      </c>
      <c r="C4" s="514">
        <v>51429</v>
      </c>
      <c r="D4" s="514">
        <v>51429</v>
      </c>
      <c r="E4" s="590"/>
      <c r="F4" s="590"/>
      <c r="G4" s="590"/>
      <c r="H4" s="590"/>
      <c r="I4" s="514">
        <v>97267</v>
      </c>
      <c r="J4" s="590"/>
      <c r="K4" s="590"/>
      <c r="L4" s="590"/>
      <c r="M4" s="590"/>
      <c r="N4" s="590"/>
      <c r="O4" s="590"/>
      <c r="P4" s="590"/>
      <c r="Q4" s="590"/>
      <c r="R4" s="590"/>
      <c r="S4" s="590"/>
      <c r="T4" s="590"/>
      <c r="U4" s="590"/>
      <c r="V4" s="590"/>
      <c r="W4" s="590"/>
      <c r="X4" s="590"/>
      <c r="Y4" s="590"/>
      <c r="Z4" s="590"/>
      <c r="AA4" s="590"/>
    </row>
    <row r="5" spans="1:29" s="14" customFormat="1" ht="18" customHeight="1">
      <c r="A5" s="92" t="s">
        <v>12</v>
      </c>
      <c r="B5" s="514">
        <v>9132</v>
      </c>
      <c r="C5" s="514">
        <v>9132</v>
      </c>
      <c r="D5" s="514">
        <v>9132</v>
      </c>
      <c r="E5" s="514"/>
      <c r="F5" s="514"/>
      <c r="G5" s="514"/>
      <c r="H5" s="514"/>
      <c r="I5" s="514">
        <v>8916</v>
      </c>
      <c r="J5" s="514">
        <v>8916</v>
      </c>
      <c r="K5" s="514">
        <v>8916</v>
      </c>
      <c r="L5" s="514">
        <v>8916</v>
      </c>
      <c r="M5" s="514">
        <v>8946</v>
      </c>
      <c r="N5" s="514">
        <v>8946</v>
      </c>
      <c r="O5" s="514">
        <v>18042</v>
      </c>
      <c r="P5" s="514">
        <v>18042</v>
      </c>
      <c r="Q5" s="514">
        <v>30905</v>
      </c>
      <c r="R5" s="514">
        <v>30276</v>
      </c>
      <c r="S5" s="514">
        <v>30276</v>
      </c>
      <c r="T5" s="590"/>
      <c r="U5" s="514">
        <v>31746</v>
      </c>
      <c r="V5" s="514">
        <v>31761</v>
      </c>
      <c r="W5" s="514">
        <v>32115</v>
      </c>
      <c r="X5" s="514">
        <v>32563</v>
      </c>
      <c r="Y5" s="197">
        <v>32564.343000000004</v>
      </c>
      <c r="Z5" s="197">
        <v>32564.499000000003</v>
      </c>
      <c r="AA5" s="590"/>
    </row>
    <row r="6" spans="1:29" s="14" customFormat="1" ht="18" customHeight="1">
      <c r="A6" s="92" t="s">
        <v>483</v>
      </c>
      <c r="B6" s="590"/>
      <c r="C6" s="590"/>
      <c r="D6" s="590"/>
      <c r="E6" s="590"/>
      <c r="F6" s="590"/>
      <c r="G6" s="590"/>
      <c r="H6" s="590"/>
      <c r="I6" s="590"/>
      <c r="J6" s="590"/>
      <c r="K6" s="590"/>
      <c r="L6" s="590"/>
      <c r="M6" s="590"/>
      <c r="N6" s="590"/>
      <c r="O6" s="590"/>
      <c r="P6" s="590"/>
      <c r="Q6" s="590"/>
      <c r="R6" s="590"/>
      <c r="S6" s="590"/>
      <c r="T6" s="590"/>
      <c r="U6" s="590"/>
      <c r="V6" s="590"/>
      <c r="W6" s="590"/>
      <c r="X6" s="590"/>
      <c r="Y6" s="590"/>
      <c r="Z6" s="590"/>
      <c r="AA6" s="590"/>
    </row>
    <row r="7" spans="1:29" s="14" customFormat="1" ht="18" customHeight="1">
      <c r="A7" s="92" t="s">
        <v>89</v>
      </c>
      <c r="B7" s="514">
        <v>157000</v>
      </c>
      <c r="C7" s="514">
        <v>157000</v>
      </c>
      <c r="D7" s="514">
        <v>157000</v>
      </c>
      <c r="E7" s="514"/>
      <c r="F7" s="514"/>
      <c r="G7" s="514"/>
      <c r="H7" s="514"/>
      <c r="I7" s="514">
        <v>153497</v>
      </c>
      <c r="J7" s="514"/>
      <c r="K7" s="514"/>
      <c r="L7" s="514"/>
      <c r="M7" s="514"/>
      <c r="N7" s="514"/>
      <c r="O7" s="514"/>
      <c r="P7" s="514">
        <v>152400</v>
      </c>
      <c r="Q7" s="514"/>
      <c r="R7" s="514">
        <v>151529</v>
      </c>
      <c r="S7" s="590"/>
      <c r="T7" s="590"/>
      <c r="U7" s="590"/>
      <c r="V7" s="590"/>
      <c r="W7" s="590"/>
      <c r="X7" s="590"/>
      <c r="Y7" s="590"/>
      <c r="Z7" s="590"/>
      <c r="AA7" s="590"/>
    </row>
    <row r="8" spans="1:29" s="14" customFormat="1" ht="18" customHeight="1">
      <c r="A8" s="92" t="s">
        <v>482</v>
      </c>
      <c r="B8" s="514">
        <v>2801</v>
      </c>
      <c r="C8" s="514">
        <v>3724</v>
      </c>
      <c r="D8" s="514">
        <v>3107</v>
      </c>
      <c r="E8" s="514"/>
      <c r="F8" s="514"/>
      <c r="G8" s="514"/>
      <c r="H8" s="514"/>
      <c r="I8" s="514">
        <v>3594</v>
      </c>
      <c r="J8" s="590"/>
      <c r="K8" s="590"/>
      <c r="L8" s="590"/>
      <c r="M8" s="590"/>
      <c r="N8" s="590"/>
      <c r="O8" s="590"/>
      <c r="P8" s="590"/>
      <c r="Q8" s="590"/>
      <c r="R8" s="590"/>
      <c r="S8" s="590"/>
      <c r="T8" s="590"/>
      <c r="U8" s="590"/>
      <c r="V8" s="590"/>
      <c r="W8" s="590"/>
      <c r="X8" s="590"/>
      <c r="Y8" s="590"/>
      <c r="Z8" s="590"/>
      <c r="AA8" s="590"/>
    </row>
    <row r="9" spans="1:29" s="14" customFormat="1" ht="18" customHeight="1">
      <c r="A9" s="92" t="s">
        <v>11</v>
      </c>
      <c r="B9" s="514"/>
      <c r="C9" s="514"/>
      <c r="D9" s="514"/>
      <c r="E9" s="514"/>
      <c r="F9" s="514"/>
      <c r="G9" s="514"/>
      <c r="H9" s="514"/>
      <c r="I9" s="514">
        <v>2329</v>
      </c>
      <c r="J9" s="514">
        <v>2370</v>
      </c>
      <c r="K9" s="514">
        <v>2371</v>
      </c>
      <c r="L9" s="514" t="s">
        <v>443</v>
      </c>
      <c r="M9" s="514"/>
      <c r="N9" s="514">
        <v>5843</v>
      </c>
      <c r="O9" s="514">
        <v>5860</v>
      </c>
      <c r="P9" s="514">
        <v>5865</v>
      </c>
      <c r="Q9" s="514">
        <v>5865</v>
      </c>
      <c r="R9" s="514">
        <v>5865</v>
      </c>
      <c r="S9" s="514">
        <v>6906</v>
      </c>
      <c r="T9" s="590"/>
      <c r="U9" s="590"/>
      <c r="V9" s="590"/>
      <c r="W9" s="590"/>
      <c r="X9" s="590"/>
      <c r="Y9" s="590"/>
      <c r="Z9" s="590"/>
      <c r="AA9" s="590"/>
    </row>
    <row r="10" spans="1:29" s="14" customFormat="1" ht="18" customHeight="1">
      <c r="A10" s="92" t="s">
        <v>10</v>
      </c>
      <c r="B10" s="514">
        <v>49837</v>
      </c>
      <c r="C10" s="514">
        <v>49837</v>
      </c>
      <c r="D10" s="514">
        <v>49827</v>
      </c>
      <c r="E10" s="514"/>
      <c r="F10" s="514"/>
      <c r="G10" s="514"/>
      <c r="H10" s="514"/>
      <c r="I10" s="514"/>
      <c r="J10" s="514"/>
      <c r="K10" s="514"/>
      <c r="L10" s="514"/>
      <c r="M10" s="514">
        <v>37476</v>
      </c>
      <c r="N10" s="514">
        <v>37476</v>
      </c>
      <c r="O10" s="590"/>
      <c r="P10" s="590"/>
      <c r="Q10" s="590"/>
      <c r="R10" s="590"/>
      <c r="S10" s="590"/>
      <c r="T10" s="590"/>
      <c r="U10" s="590"/>
      <c r="V10" s="590"/>
      <c r="W10" s="590"/>
      <c r="X10" s="590"/>
      <c r="Y10" s="590"/>
      <c r="Z10" s="590"/>
      <c r="AA10" s="590"/>
    </row>
    <row r="11" spans="1:29" s="14" customFormat="1" ht="18" customHeight="1">
      <c r="A11" s="92" t="s">
        <v>9</v>
      </c>
      <c r="B11" s="514">
        <v>10204</v>
      </c>
      <c r="C11" s="514">
        <v>14594</v>
      </c>
      <c r="D11" s="514">
        <v>14594</v>
      </c>
      <c r="E11" s="514"/>
      <c r="F11" s="514"/>
      <c r="G11" s="514"/>
      <c r="H11" s="514"/>
      <c r="I11" s="514">
        <v>15451</v>
      </c>
      <c r="J11" s="590"/>
      <c r="K11" s="590"/>
      <c r="L11" s="590"/>
      <c r="M11" s="590"/>
      <c r="N11" s="590"/>
      <c r="O11" s="590"/>
      <c r="P11" s="590"/>
      <c r="Q11" s="590"/>
      <c r="R11" s="590"/>
      <c r="S11" s="590"/>
      <c r="T11" s="590"/>
      <c r="U11" s="590"/>
      <c r="V11" s="590"/>
      <c r="W11" s="590"/>
      <c r="X11" s="590"/>
      <c r="Y11" s="590"/>
      <c r="Z11" s="590"/>
      <c r="AA11" s="590"/>
    </row>
    <row r="12" spans="1:29" s="14" customFormat="1" ht="18" customHeight="1">
      <c r="A12" s="92" t="s">
        <v>8</v>
      </c>
      <c r="B12" s="514">
        <v>1801</v>
      </c>
      <c r="C12" s="514">
        <v>1899</v>
      </c>
      <c r="D12" s="591">
        <v>1926</v>
      </c>
      <c r="E12" s="591">
        <v>2000</v>
      </c>
      <c r="F12" s="591">
        <v>2000</v>
      </c>
      <c r="G12" s="591">
        <v>2015</v>
      </c>
      <c r="H12" s="591">
        <v>2020</v>
      </c>
      <c r="I12" s="591">
        <v>2020</v>
      </c>
      <c r="J12" s="591">
        <v>2021</v>
      </c>
      <c r="K12" s="591">
        <v>2028</v>
      </c>
      <c r="L12" s="591">
        <v>2028</v>
      </c>
      <c r="M12" s="591">
        <v>2066</v>
      </c>
      <c r="N12" s="591">
        <v>2080</v>
      </c>
      <c r="O12" s="591">
        <v>2112</v>
      </c>
      <c r="P12" s="591">
        <v>2170</v>
      </c>
      <c r="Q12" s="591">
        <v>2275</v>
      </c>
      <c r="R12" s="591">
        <v>2356</v>
      </c>
      <c r="S12" s="591">
        <v>2428</v>
      </c>
      <c r="T12" s="591">
        <v>2502</v>
      </c>
      <c r="U12" s="591">
        <v>2631</v>
      </c>
      <c r="V12" s="591">
        <v>2701</v>
      </c>
      <c r="W12" s="591">
        <v>2772</v>
      </c>
      <c r="X12" s="590">
        <v>2839</v>
      </c>
      <c r="Y12" s="591">
        <v>2975</v>
      </c>
      <c r="Z12" s="514">
        <v>3055</v>
      </c>
      <c r="AA12" s="670">
        <v>3129</v>
      </c>
    </row>
    <row r="13" spans="1:29" s="14" customFormat="1" ht="18" customHeight="1">
      <c r="A13" s="92" t="s">
        <v>6</v>
      </c>
      <c r="B13" s="514">
        <v>27000</v>
      </c>
      <c r="C13" s="514">
        <v>29900</v>
      </c>
      <c r="D13" s="514">
        <v>30400</v>
      </c>
      <c r="E13" s="514"/>
      <c r="F13" s="514"/>
      <c r="G13" s="514"/>
      <c r="H13" s="514"/>
      <c r="I13" s="514">
        <v>30400</v>
      </c>
      <c r="J13" s="514">
        <v>30400</v>
      </c>
      <c r="K13" s="514">
        <v>30400</v>
      </c>
      <c r="L13" s="514">
        <v>30331</v>
      </c>
      <c r="M13" s="514">
        <v>30331</v>
      </c>
      <c r="N13" s="514">
        <v>30331</v>
      </c>
      <c r="O13" s="514">
        <v>30331</v>
      </c>
      <c r="P13" s="514">
        <v>30562</v>
      </c>
      <c r="Q13" s="514">
        <v>30464</v>
      </c>
      <c r="R13" s="514">
        <v>30554</v>
      </c>
      <c r="S13" s="514">
        <v>30983</v>
      </c>
      <c r="T13" s="591"/>
      <c r="U13" s="591">
        <v>30352</v>
      </c>
      <c r="V13" s="591">
        <v>30504</v>
      </c>
      <c r="W13" s="591">
        <v>30616</v>
      </c>
      <c r="X13" s="591">
        <v>30616</v>
      </c>
      <c r="Y13" s="591">
        <v>30616</v>
      </c>
      <c r="Z13" s="591">
        <v>30616</v>
      </c>
      <c r="AA13" s="591">
        <v>30616</v>
      </c>
    </row>
    <row r="14" spans="1:29" s="14" customFormat="1" ht="18" customHeight="1">
      <c r="A14" s="92" t="s">
        <v>5</v>
      </c>
      <c r="B14" s="514">
        <v>65254</v>
      </c>
      <c r="C14" s="514">
        <v>63251</v>
      </c>
      <c r="D14" s="514">
        <v>66467</v>
      </c>
      <c r="E14" s="514"/>
      <c r="F14" s="514"/>
      <c r="G14" s="514"/>
      <c r="H14" s="514"/>
      <c r="I14" s="514"/>
      <c r="J14" s="514"/>
      <c r="K14" s="514"/>
      <c r="L14" s="514"/>
      <c r="M14" s="514">
        <v>42100</v>
      </c>
      <c r="N14" s="514">
        <v>44138</v>
      </c>
      <c r="O14" s="590"/>
      <c r="P14" s="590"/>
      <c r="Q14" s="590"/>
      <c r="R14" s="590"/>
      <c r="S14" s="590"/>
      <c r="T14" s="590"/>
      <c r="U14" s="590"/>
      <c r="V14" s="590"/>
      <c r="W14" s="590"/>
      <c r="X14" s="590"/>
      <c r="Y14" s="590"/>
      <c r="Z14" s="590"/>
      <c r="AA14" s="590"/>
    </row>
    <row r="15" spans="1:29" s="14" customFormat="1" ht="18" customHeight="1">
      <c r="A15" s="92" t="s">
        <v>4</v>
      </c>
      <c r="B15" s="514">
        <v>498</v>
      </c>
      <c r="C15" s="514">
        <v>498</v>
      </c>
      <c r="D15" s="514">
        <v>498</v>
      </c>
      <c r="E15" s="514"/>
      <c r="F15" s="514"/>
      <c r="G15" s="514"/>
      <c r="H15" s="514"/>
      <c r="I15" s="514">
        <v>498</v>
      </c>
      <c r="J15" s="514">
        <v>502</v>
      </c>
      <c r="K15" s="514">
        <v>508</v>
      </c>
      <c r="L15" s="514">
        <v>508</v>
      </c>
      <c r="M15" s="514">
        <v>508</v>
      </c>
      <c r="N15" s="514">
        <v>508</v>
      </c>
      <c r="O15" s="514">
        <v>508</v>
      </c>
      <c r="P15" s="514">
        <v>515</v>
      </c>
      <c r="Q15" s="514">
        <v>520</v>
      </c>
      <c r="R15" s="514">
        <v>526</v>
      </c>
      <c r="S15" s="514">
        <v>526</v>
      </c>
      <c r="T15" s="590"/>
      <c r="U15" s="590"/>
      <c r="V15" s="590"/>
      <c r="W15" s="590"/>
      <c r="X15" s="590"/>
      <c r="Y15" s="590"/>
      <c r="Z15" s="590"/>
      <c r="AA15" s="590"/>
    </row>
    <row r="16" spans="1:29" s="14" customFormat="1" ht="18" customHeight="1">
      <c r="A16" s="92" t="s">
        <v>3</v>
      </c>
      <c r="B16" s="514">
        <v>331265</v>
      </c>
      <c r="C16" s="514">
        <v>331265</v>
      </c>
      <c r="D16" s="514">
        <v>362099</v>
      </c>
      <c r="E16" s="590"/>
      <c r="F16" s="590"/>
      <c r="G16" s="590"/>
      <c r="H16" s="590"/>
      <c r="I16" s="590"/>
      <c r="J16" s="590"/>
      <c r="K16" s="590"/>
      <c r="L16" s="590"/>
      <c r="M16" s="590"/>
      <c r="N16" s="590"/>
      <c r="O16" s="590"/>
      <c r="P16" s="590"/>
      <c r="Q16" s="590"/>
      <c r="R16" s="590"/>
      <c r="S16" s="590"/>
      <c r="T16" s="590"/>
      <c r="U16" s="590"/>
      <c r="V16" s="590"/>
      <c r="W16" s="590"/>
      <c r="X16" s="514">
        <v>750000</v>
      </c>
      <c r="Y16" s="590"/>
      <c r="Z16" s="590"/>
      <c r="AA16" s="590"/>
    </row>
    <row r="17" spans="1:27" s="14" customFormat="1" ht="18.600000000000001" customHeight="1">
      <c r="A17" s="92" t="s">
        <v>32</v>
      </c>
      <c r="B17" s="514">
        <v>88100</v>
      </c>
      <c r="C17" s="514">
        <v>88100</v>
      </c>
      <c r="D17" s="514">
        <v>88200</v>
      </c>
      <c r="E17" s="514"/>
      <c r="F17" s="514"/>
      <c r="G17" s="514"/>
      <c r="H17" s="514"/>
      <c r="I17" s="514">
        <v>78891</v>
      </c>
      <c r="J17" s="514"/>
      <c r="K17" s="514"/>
      <c r="L17" s="514">
        <v>87524</v>
      </c>
      <c r="M17" s="514">
        <v>85000</v>
      </c>
      <c r="N17" s="514">
        <v>83739</v>
      </c>
      <c r="O17" s="514">
        <v>86472</v>
      </c>
      <c r="P17" s="514">
        <v>88484</v>
      </c>
      <c r="Q17" s="514">
        <v>88485</v>
      </c>
      <c r="R17" s="514">
        <v>88485</v>
      </c>
      <c r="S17" s="514">
        <v>108946</v>
      </c>
      <c r="T17" s="590"/>
      <c r="U17" s="590"/>
      <c r="V17" s="590"/>
      <c r="W17" s="590"/>
      <c r="X17" s="514">
        <v>145308.13</v>
      </c>
      <c r="Y17" s="514">
        <v>180791.7</v>
      </c>
      <c r="Z17" s="514">
        <v>181190.06</v>
      </c>
      <c r="AA17" s="514">
        <v>181655.49</v>
      </c>
    </row>
    <row r="18" spans="1:27" s="14" customFormat="1" ht="18" customHeight="1">
      <c r="A18" s="92" t="s">
        <v>1</v>
      </c>
      <c r="B18" s="514"/>
      <c r="C18" s="514"/>
      <c r="D18" s="514"/>
      <c r="E18" s="514"/>
      <c r="F18" s="514"/>
      <c r="G18" s="514"/>
      <c r="H18" s="514"/>
      <c r="I18" s="514">
        <v>67761</v>
      </c>
      <c r="J18" s="514">
        <v>67761</v>
      </c>
      <c r="K18" s="514">
        <v>67761</v>
      </c>
      <c r="L18" s="514">
        <v>67761</v>
      </c>
      <c r="M18" s="514">
        <v>67761</v>
      </c>
      <c r="N18" s="514">
        <v>67761</v>
      </c>
      <c r="O18" s="514">
        <v>67761</v>
      </c>
      <c r="P18" s="514">
        <v>67761</v>
      </c>
      <c r="Q18" s="514">
        <v>67761</v>
      </c>
      <c r="R18" s="514">
        <v>67761</v>
      </c>
      <c r="S18" s="514">
        <v>67761</v>
      </c>
      <c r="T18" s="590"/>
      <c r="U18" s="590"/>
      <c r="V18" s="590"/>
      <c r="W18" s="590"/>
      <c r="X18" s="590"/>
      <c r="Y18" s="590"/>
      <c r="Z18" s="590"/>
      <c r="AA18" s="590"/>
    </row>
    <row r="19" spans="1:27" s="14" customFormat="1" ht="18" customHeight="1">
      <c r="A19" s="92" t="s">
        <v>0</v>
      </c>
      <c r="B19" s="514"/>
      <c r="C19" s="514"/>
      <c r="D19" s="514"/>
      <c r="E19" s="514"/>
      <c r="F19" s="514"/>
      <c r="G19" s="514"/>
      <c r="H19" s="514"/>
      <c r="I19" s="514">
        <v>97267</v>
      </c>
      <c r="J19" s="590"/>
      <c r="K19" s="590"/>
      <c r="L19" s="590"/>
      <c r="M19" s="590"/>
      <c r="N19" s="590"/>
      <c r="O19" s="590"/>
      <c r="P19" s="590"/>
      <c r="Q19" s="590"/>
      <c r="R19" s="590"/>
      <c r="S19" s="590"/>
      <c r="T19" s="590"/>
      <c r="U19" s="590"/>
      <c r="V19" s="591">
        <v>87654</v>
      </c>
      <c r="W19" s="591">
        <v>87654</v>
      </c>
      <c r="X19" s="591">
        <v>87654</v>
      </c>
      <c r="Y19" s="590"/>
      <c r="Z19" s="590"/>
      <c r="AA19" s="590"/>
    </row>
    <row r="20" spans="1:27" s="14" customFormat="1" ht="18" customHeight="1"/>
    <row r="21" spans="1:27" ht="18" customHeight="1">
      <c r="A21" s="242" t="s">
        <v>434</v>
      </c>
    </row>
    <row r="22" spans="1:27" ht="18" customHeight="1">
      <c r="A22" s="242" t="s">
        <v>549</v>
      </c>
    </row>
    <row r="23" spans="1:27" ht="18" customHeight="1">
      <c r="A23" s="242" t="s">
        <v>548</v>
      </c>
    </row>
    <row r="24" spans="1:27" ht="18" customHeight="1">
      <c r="A24" s="242" t="s">
        <v>2776</v>
      </c>
    </row>
    <row r="25" spans="1:27" ht="18" customHeight="1">
      <c r="A25" s="242" t="s">
        <v>2815</v>
      </c>
    </row>
    <row r="26" spans="1:27" ht="18" customHeight="1">
      <c r="A26" s="242" t="s">
        <v>3050</v>
      </c>
    </row>
  </sheetData>
  <mergeCells count="1">
    <mergeCell ref="B2:Y2"/>
  </mergeCells>
  <hyperlinks>
    <hyperlink ref="AC3" location="Content!A1" display="Back to content page" xr:uid="{00000000-0004-0000-B000-000000000000}"/>
  </hyperlink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8"/>
  <dimension ref="A1:T26"/>
  <sheetViews>
    <sheetView topLeftCell="E1" workbookViewId="0">
      <selection activeCell="N10" sqref="N10:R16"/>
    </sheetView>
  </sheetViews>
  <sheetFormatPr defaultRowHeight="14.4"/>
  <cols>
    <col min="1" max="1" width="33.21875" customWidth="1"/>
    <col min="2" max="16" width="11.5546875" customWidth="1"/>
    <col min="18" max="18" width="12.21875" customWidth="1"/>
    <col min="20" max="20" width="25.21875" customWidth="1"/>
  </cols>
  <sheetData>
    <row r="1" spans="1:20" s="17" customFormat="1" ht="18" customHeight="1">
      <c r="A1" s="18" t="s">
        <v>2965</v>
      </c>
    </row>
    <row r="2" spans="1:20" s="40" customFormat="1" ht="18" customHeight="1">
      <c r="A2" s="253" t="s">
        <v>31</v>
      </c>
      <c r="B2" s="134" t="s">
        <v>441</v>
      </c>
      <c r="C2" s="134" t="s">
        <v>34</v>
      </c>
      <c r="D2" s="134" t="s">
        <v>442</v>
      </c>
      <c r="E2" s="134" t="s">
        <v>33</v>
      </c>
      <c r="F2" s="134">
        <v>2011</v>
      </c>
      <c r="G2" s="134">
        <v>2012</v>
      </c>
      <c r="H2" s="134">
        <v>2013</v>
      </c>
      <c r="I2" s="134">
        <v>2014</v>
      </c>
      <c r="J2" s="134">
        <v>2015</v>
      </c>
      <c r="K2" s="134">
        <v>2016</v>
      </c>
      <c r="L2" s="134">
        <v>2017</v>
      </c>
      <c r="M2" s="134">
        <v>2018</v>
      </c>
      <c r="N2" s="134">
        <v>2019</v>
      </c>
      <c r="O2" s="134">
        <v>2020</v>
      </c>
      <c r="P2" s="134">
        <v>2021</v>
      </c>
      <c r="Q2" s="134">
        <v>2022</v>
      </c>
      <c r="R2" s="134">
        <v>2023</v>
      </c>
      <c r="S2" s="33"/>
      <c r="T2" s="1" t="s">
        <v>528</v>
      </c>
    </row>
    <row r="3" spans="1:20" s="14" customFormat="1" ht="18" customHeight="1">
      <c r="A3" s="92" t="s">
        <v>13</v>
      </c>
      <c r="B3" s="514"/>
      <c r="C3" s="514"/>
      <c r="D3" s="514"/>
      <c r="E3" s="514"/>
      <c r="F3" s="514"/>
      <c r="G3" s="514"/>
      <c r="H3" s="514">
        <v>59599</v>
      </c>
      <c r="I3" s="514">
        <v>98007</v>
      </c>
      <c r="J3" s="514"/>
      <c r="K3" s="514"/>
      <c r="L3" s="514"/>
      <c r="M3" s="514"/>
      <c r="N3" s="514"/>
      <c r="O3" s="514"/>
      <c r="P3" s="592"/>
      <c r="Q3" s="592"/>
      <c r="R3" s="592"/>
    </row>
    <row r="4" spans="1:20" s="14" customFormat="1" ht="18" customHeight="1">
      <c r="A4" s="92" t="s">
        <v>12</v>
      </c>
      <c r="B4" s="282">
        <v>219403</v>
      </c>
      <c r="C4" s="282">
        <v>245738</v>
      </c>
      <c r="D4" s="282">
        <v>270860</v>
      </c>
      <c r="E4" s="282">
        <v>333451</v>
      </c>
      <c r="F4" s="282">
        <v>357104</v>
      </c>
      <c r="G4" s="282">
        <v>389815</v>
      </c>
      <c r="H4" s="282">
        <v>405155</v>
      </c>
      <c r="I4" s="282">
        <v>435750</v>
      </c>
      <c r="J4" s="282">
        <v>469664</v>
      </c>
      <c r="K4" s="282">
        <v>500316</v>
      </c>
      <c r="L4" s="282">
        <v>527901</v>
      </c>
      <c r="M4" s="282">
        <v>553648</v>
      </c>
      <c r="N4" s="282">
        <v>601190</v>
      </c>
      <c r="O4" s="282">
        <v>579789</v>
      </c>
      <c r="P4" s="197">
        <v>613845</v>
      </c>
      <c r="Q4" s="197">
        <v>601081</v>
      </c>
      <c r="R4" s="592"/>
    </row>
    <row r="5" spans="1:20" s="14" customFormat="1" ht="18" customHeight="1">
      <c r="A5" s="92" t="s">
        <v>483</v>
      </c>
      <c r="B5" s="514"/>
      <c r="C5" s="514"/>
      <c r="D5" s="514"/>
      <c r="E5" s="514"/>
      <c r="F5" s="514"/>
      <c r="G5" s="514"/>
      <c r="H5" s="514"/>
      <c r="I5" s="514"/>
      <c r="J5" s="514"/>
      <c r="K5" s="514"/>
      <c r="L5" s="514"/>
      <c r="M5" s="514"/>
      <c r="N5" s="514"/>
      <c r="O5" s="514"/>
      <c r="P5" s="514"/>
      <c r="Q5" s="514"/>
      <c r="R5" s="592"/>
    </row>
    <row r="6" spans="1:20" s="14" customFormat="1" ht="18" customHeight="1">
      <c r="A6" s="92" t="s">
        <v>89</v>
      </c>
      <c r="B6" s="514"/>
      <c r="C6" s="514"/>
      <c r="D6" s="514"/>
      <c r="E6" s="514"/>
      <c r="F6" s="514"/>
      <c r="G6" s="514"/>
      <c r="H6" s="514"/>
      <c r="I6" s="514"/>
      <c r="J6" s="514"/>
      <c r="K6" s="514"/>
      <c r="L6" s="514"/>
      <c r="M6" s="514"/>
      <c r="N6" s="514"/>
      <c r="O6" s="514"/>
      <c r="P6" s="514"/>
      <c r="Q6" s="514"/>
      <c r="R6" s="592"/>
    </row>
    <row r="7" spans="1:20" s="14" customFormat="1" ht="18" customHeight="1">
      <c r="A7" s="92" t="s">
        <v>482</v>
      </c>
      <c r="B7" s="514"/>
      <c r="C7" s="514"/>
      <c r="D7" s="514"/>
      <c r="E7" s="514"/>
      <c r="F7" s="514"/>
      <c r="G7" s="514"/>
      <c r="H7" s="514"/>
      <c r="I7" s="514"/>
      <c r="J7" s="514"/>
      <c r="K7" s="514"/>
      <c r="L7" s="514"/>
      <c r="M7" s="514"/>
      <c r="N7" s="514"/>
      <c r="O7" s="514"/>
      <c r="P7" s="514"/>
      <c r="Q7" s="514"/>
      <c r="R7" s="592"/>
    </row>
    <row r="8" spans="1:20" s="14" customFormat="1" ht="18" customHeight="1">
      <c r="A8" s="92" t="s">
        <v>11</v>
      </c>
      <c r="B8" s="514"/>
      <c r="C8" s="514"/>
      <c r="D8" s="514"/>
      <c r="E8" s="514"/>
      <c r="F8" s="514"/>
      <c r="G8" s="514"/>
      <c r="H8" s="514"/>
      <c r="I8" s="514"/>
      <c r="J8" s="514"/>
      <c r="K8" s="514"/>
      <c r="L8" s="514"/>
      <c r="M8" s="514"/>
      <c r="N8" s="514"/>
      <c r="O8" s="514"/>
      <c r="P8" s="514"/>
      <c r="Q8" s="514"/>
      <c r="R8" s="592"/>
    </row>
    <row r="9" spans="1:20" s="14" customFormat="1" ht="18" customHeight="1">
      <c r="A9" s="92" t="s">
        <v>10</v>
      </c>
      <c r="B9" s="514"/>
      <c r="C9" s="514"/>
      <c r="D9" s="514"/>
      <c r="E9" s="514"/>
      <c r="F9" s="514"/>
      <c r="G9" s="514"/>
      <c r="H9" s="514"/>
      <c r="I9" s="514"/>
      <c r="J9" s="514"/>
      <c r="K9" s="514"/>
      <c r="L9" s="514"/>
      <c r="M9" s="514"/>
      <c r="N9" s="514"/>
      <c r="O9" s="514"/>
      <c r="P9" s="514"/>
      <c r="Q9" s="514"/>
      <c r="R9" s="592"/>
    </row>
    <row r="10" spans="1:20" s="14" customFormat="1" ht="18" customHeight="1">
      <c r="A10" s="92" t="s">
        <v>9</v>
      </c>
      <c r="B10" s="514"/>
      <c r="C10" s="514"/>
      <c r="D10" s="514"/>
      <c r="E10" s="514"/>
      <c r="F10" s="514"/>
      <c r="G10" s="514"/>
      <c r="H10" s="514"/>
      <c r="I10" s="514"/>
      <c r="J10" s="514"/>
      <c r="K10" s="514"/>
      <c r="L10" s="514"/>
      <c r="M10" s="514"/>
      <c r="N10" s="514"/>
      <c r="O10" s="514"/>
      <c r="P10" s="514"/>
      <c r="Q10" s="514"/>
      <c r="R10" s="592"/>
    </row>
    <row r="11" spans="1:20" s="14" customFormat="1" ht="18" customHeight="1">
      <c r="A11" s="92" t="s">
        <v>8</v>
      </c>
      <c r="B11" s="591">
        <v>332350</v>
      </c>
      <c r="C11" s="591">
        <v>349597</v>
      </c>
      <c r="D11" s="591">
        <v>364697</v>
      </c>
      <c r="E11" s="591">
        <v>382294</v>
      </c>
      <c r="F11" s="591">
        <v>399085</v>
      </c>
      <c r="G11" s="591">
        <v>420081</v>
      </c>
      <c r="H11" s="591">
        <v>441649</v>
      </c>
      <c r="I11" s="591">
        <v>463210</v>
      </c>
      <c r="J11" s="591">
        <v>484294</v>
      </c>
      <c r="K11" s="591">
        <v>505823</v>
      </c>
      <c r="L11" s="591">
        <v>529884</v>
      </c>
      <c r="M11" s="591">
        <v>554002</v>
      </c>
      <c r="N11" s="591">
        <v>578544</v>
      </c>
      <c r="O11" s="591">
        <v>597835</v>
      </c>
      <c r="P11" s="591">
        <v>620711</v>
      </c>
      <c r="Q11" s="591">
        <v>648176</v>
      </c>
      <c r="R11" s="591">
        <v>661553</v>
      </c>
    </row>
    <row r="12" spans="1:20" s="14" customFormat="1" ht="18" customHeight="1">
      <c r="A12" s="92" t="s">
        <v>6</v>
      </c>
      <c r="B12" s="514">
        <v>441693</v>
      </c>
      <c r="C12" s="514">
        <v>471522</v>
      </c>
      <c r="D12" s="514">
        <v>514787</v>
      </c>
      <c r="E12" s="514">
        <v>555953</v>
      </c>
      <c r="F12" s="514">
        <v>598014</v>
      </c>
      <c r="G12" s="514">
        <v>648907</v>
      </c>
      <c r="H12" s="514">
        <v>542336</v>
      </c>
      <c r="I12" s="514">
        <v>604979</v>
      </c>
      <c r="J12" s="514">
        <v>661355</v>
      </c>
      <c r="K12" s="514">
        <v>697354</v>
      </c>
      <c r="L12" s="514">
        <v>735664</v>
      </c>
      <c r="M12" s="514">
        <v>782757</v>
      </c>
      <c r="N12" s="514">
        <v>835607</v>
      </c>
      <c r="O12" s="514">
        <v>883659</v>
      </c>
      <c r="P12" s="591"/>
      <c r="Q12" s="591"/>
      <c r="R12" s="514">
        <v>1000353</v>
      </c>
    </row>
    <row r="13" spans="1:20" s="14" customFormat="1" ht="18" customHeight="1">
      <c r="A13" s="92" t="s">
        <v>5</v>
      </c>
      <c r="B13" s="514"/>
      <c r="C13" s="514"/>
      <c r="D13" s="514"/>
      <c r="E13" s="514"/>
      <c r="F13" s="514"/>
      <c r="G13" s="514"/>
      <c r="H13" s="514"/>
      <c r="I13" s="514"/>
      <c r="J13" s="514"/>
      <c r="K13" s="514"/>
      <c r="L13" s="514"/>
      <c r="M13" s="514"/>
      <c r="N13" s="514"/>
      <c r="O13" s="514"/>
      <c r="P13" s="514"/>
      <c r="Q13" s="514"/>
      <c r="R13" s="592"/>
    </row>
    <row r="14" spans="1:20" s="14" customFormat="1" ht="18" customHeight="1">
      <c r="A14" s="92" t="s">
        <v>4</v>
      </c>
      <c r="B14" s="514"/>
      <c r="C14" s="514"/>
      <c r="D14" s="514"/>
      <c r="E14" s="514"/>
      <c r="F14" s="514"/>
      <c r="G14" s="514"/>
      <c r="H14" s="514"/>
      <c r="I14" s="514"/>
      <c r="J14" s="514"/>
      <c r="K14" s="514"/>
      <c r="L14" s="514"/>
      <c r="M14" s="514"/>
      <c r="N14" s="514"/>
      <c r="O14" s="514"/>
      <c r="P14" s="514"/>
      <c r="Q14" s="514"/>
      <c r="R14" s="592"/>
    </row>
    <row r="15" spans="1:20" s="14" customFormat="1" ht="18" customHeight="1">
      <c r="A15" s="92" t="s">
        <v>3</v>
      </c>
      <c r="B15" s="514"/>
      <c r="C15" s="514"/>
      <c r="D15" s="514"/>
      <c r="E15" s="514"/>
      <c r="F15" s="514"/>
      <c r="G15" s="514"/>
      <c r="H15" s="514"/>
      <c r="I15" s="514"/>
      <c r="J15" s="514"/>
      <c r="K15" s="514"/>
      <c r="L15" s="514"/>
      <c r="M15" s="514"/>
      <c r="N15" s="514"/>
      <c r="O15" s="514"/>
      <c r="P15" s="514"/>
      <c r="Q15" s="514"/>
      <c r="R15" s="592"/>
    </row>
    <row r="16" spans="1:20" s="14" customFormat="1" ht="18" customHeight="1">
      <c r="A16" s="92" t="s">
        <v>32</v>
      </c>
      <c r="B16" s="514">
        <v>70587</v>
      </c>
      <c r="C16" s="514">
        <v>95364</v>
      </c>
      <c r="D16" s="514">
        <v>147499</v>
      </c>
      <c r="E16" s="514">
        <v>177749</v>
      </c>
      <c r="F16" s="514">
        <v>173700</v>
      </c>
      <c r="G16" s="514">
        <v>176296</v>
      </c>
      <c r="H16" s="514">
        <v>223658</v>
      </c>
      <c r="I16" s="514">
        <v>306347</v>
      </c>
      <c r="J16" s="514">
        <v>244195</v>
      </c>
      <c r="K16" s="514"/>
      <c r="L16" s="514"/>
      <c r="M16" s="514"/>
      <c r="N16" s="514"/>
      <c r="O16" s="514"/>
      <c r="P16" s="514"/>
      <c r="Q16" s="514"/>
      <c r="R16" s="592"/>
    </row>
    <row r="17" spans="1:18" s="14" customFormat="1" ht="18" customHeight="1">
      <c r="A17" s="92" t="s">
        <v>1</v>
      </c>
      <c r="B17" s="514">
        <v>31138</v>
      </c>
      <c r="C17" s="514">
        <v>41517</v>
      </c>
      <c r="D17" s="514">
        <v>25697</v>
      </c>
      <c r="E17" s="514">
        <v>28592</v>
      </c>
      <c r="F17" s="514">
        <v>41696</v>
      </c>
      <c r="G17" s="514">
        <v>65184</v>
      </c>
      <c r="H17" s="514">
        <v>78448</v>
      </c>
      <c r="I17" s="514">
        <v>70520</v>
      </c>
      <c r="J17" s="514">
        <v>56574</v>
      </c>
      <c r="K17" s="514"/>
      <c r="L17" s="514"/>
      <c r="M17" s="514"/>
      <c r="N17" s="514"/>
      <c r="O17" s="514"/>
      <c r="P17" s="514"/>
      <c r="Q17" s="514"/>
      <c r="R17" s="592"/>
    </row>
    <row r="18" spans="1:18" s="14" customFormat="1" ht="18" customHeight="1">
      <c r="A18" s="92" t="s">
        <v>0</v>
      </c>
      <c r="B18" s="514"/>
      <c r="C18" s="514"/>
      <c r="D18" s="514"/>
      <c r="E18" s="514"/>
      <c r="F18" s="514"/>
      <c r="G18" s="514"/>
      <c r="H18" s="514"/>
      <c r="I18" s="514"/>
      <c r="J18" s="514"/>
      <c r="K18" s="514"/>
      <c r="L18" s="514"/>
      <c r="M18" s="514"/>
      <c r="N18" s="514">
        <v>1251328</v>
      </c>
      <c r="O18" s="514">
        <v>1307620</v>
      </c>
      <c r="P18" s="514"/>
      <c r="Q18" s="514"/>
      <c r="R18" s="592"/>
    </row>
    <row r="21" spans="1:18">
      <c r="A21" s="242" t="s">
        <v>434</v>
      </c>
    </row>
    <row r="22" spans="1:18">
      <c r="A22" s="242" t="s">
        <v>549</v>
      </c>
    </row>
    <row r="23" spans="1:18">
      <c r="A23" s="242" t="s">
        <v>548</v>
      </c>
    </row>
    <row r="24" spans="1:18">
      <c r="A24" s="242" t="s">
        <v>2776</v>
      </c>
    </row>
    <row r="25" spans="1:18">
      <c r="A25" s="242" t="s">
        <v>2815</v>
      </c>
    </row>
    <row r="26" spans="1:18">
      <c r="A26" s="242" t="s">
        <v>3050</v>
      </c>
    </row>
  </sheetData>
  <hyperlinks>
    <hyperlink ref="T2" location="Content!A1" display="Back to content page" xr:uid="{00000000-0004-0000-B100-00000000000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9"/>
  <dimension ref="A1:AB26"/>
  <sheetViews>
    <sheetView zoomScale="95" zoomScaleNormal="95" workbookViewId="0">
      <selection activeCell="B4" sqref="B4:Y19"/>
    </sheetView>
  </sheetViews>
  <sheetFormatPr defaultColWidth="9.21875" defaultRowHeight="18" customHeight="1"/>
  <cols>
    <col min="1" max="1" width="35" style="44" customWidth="1"/>
    <col min="2" max="27" width="9.21875" style="17"/>
    <col min="28" max="28" width="19" style="17" customWidth="1"/>
    <col min="29" max="16384" width="9.21875" style="17"/>
  </cols>
  <sheetData>
    <row r="1" spans="1:28" ht="18" customHeight="1">
      <c r="A1" s="18" t="s">
        <v>2966</v>
      </c>
    </row>
    <row r="2" spans="1:28" ht="18" customHeight="1">
      <c r="A2" s="253"/>
      <c r="B2" s="753" t="s">
        <v>444</v>
      </c>
      <c r="C2" s="754"/>
      <c r="D2" s="754"/>
      <c r="E2" s="754"/>
      <c r="F2" s="754"/>
      <c r="G2" s="754"/>
      <c r="H2" s="754"/>
      <c r="I2" s="754"/>
      <c r="J2" s="754"/>
      <c r="K2" s="754"/>
      <c r="L2" s="754"/>
      <c r="M2" s="754"/>
      <c r="N2" s="754"/>
      <c r="O2" s="754"/>
      <c r="P2" s="754"/>
      <c r="Q2" s="754"/>
      <c r="R2" s="754"/>
      <c r="S2" s="754"/>
      <c r="T2" s="754"/>
      <c r="U2" s="754"/>
      <c r="V2" s="754"/>
      <c r="W2" s="754"/>
      <c r="X2" s="754"/>
      <c r="Y2" s="754"/>
    </row>
    <row r="3" spans="1:28" s="40" customFormat="1" ht="18" customHeight="1">
      <c r="A3" s="253" t="s">
        <v>31</v>
      </c>
      <c r="B3" s="134" t="s">
        <v>438</v>
      </c>
      <c r="C3" s="134" t="s">
        <v>445</v>
      </c>
      <c r="D3" s="134" t="s">
        <v>446</v>
      </c>
      <c r="E3" s="134" t="s">
        <v>447</v>
      </c>
      <c r="F3" s="134" t="s">
        <v>448</v>
      </c>
      <c r="G3" s="134" t="s">
        <v>439</v>
      </c>
      <c r="H3" s="134" t="s">
        <v>440</v>
      </c>
      <c r="I3" s="134" t="s">
        <v>441</v>
      </c>
      <c r="J3" s="134" t="s">
        <v>34</v>
      </c>
      <c r="K3" s="134" t="s">
        <v>442</v>
      </c>
      <c r="L3" s="134" t="s">
        <v>33</v>
      </c>
      <c r="M3" s="134">
        <v>2011</v>
      </c>
      <c r="N3" s="134">
        <v>2012</v>
      </c>
      <c r="O3" s="134">
        <v>2013</v>
      </c>
      <c r="P3" s="134">
        <v>2014</v>
      </c>
      <c r="Q3" s="134">
        <v>2015</v>
      </c>
      <c r="R3" s="134">
        <v>2016</v>
      </c>
      <c r="S3" s="134">
        <v>2017</v>
      </c>
      <c r="T3" s="134">
        <v>2018</v>
      </c>
      <c r="U3" s="134">
        <v>2019</v>
      </c>
      <c r="V3" s="134">
        <v>2020</v>
      </c>
      <c r="W3" s="134">
        <v>2021</v>
      </c>
      <c r="X3" s="134">
        <v>2022</v>
      </c>
      <c r="Y3" s="134">
        <v>2023</v>
      </c>
      <c r="AA3" s="33"/>
      <c r="AB3" s="1" t="s">
        <v>528</v>
      </c>
    </row>
    <row r="4" spans="1:28" s="14" customFormat="1" ht="18" customHeight="1">
      <c r="A4" s="92" t="s">
        <v>13</v>
      </c>
      <c r="B4" s="316"/>
      <c r="C4" s="316"/>
      <c r="D4" s="316">
        <v>57.490674688440052</v>
      </c>
      <c r="E4" s="316">
        <v>58.523760945337074</v>
      </c>
      <c r="F4" s="316">
        <v>59.016524787180771</v>
      </c>
      <c r="G4" s="316">
        <v>62.00532544378698</v>
      </c>
      <c r="H4" s="316">
        <v>62.619650291423817</v>
      </c>
      <c r="I4" s="316"/>
      <c r="J4" s="316"/>
      <c r="K4" s="316"/>
      <c r="L4" s="316"/>
      <c r="M4" s="316"/>
      <c r="N4" s="316"/>
      <c r="O4" s="316"/>
      <c r="P4" s="316"/>
      <c r="Q4" s="316"/>
      <c r="R4" s="316"/>
      <c r="S4" s="316"/>
      <c r="T4" s="316"/>
      <c r="U4" s="316"/>
      <c r="V4" s="316"/>
      <c r="W4" s="316"/>
      <c r="X4" s="316"/>
      <c r="Y4" s="316"/>
    </row>
    <row r="5" spans="1:28" s="14" customFormat="1" ht="18" customHeight="1">
      <c r="A5" s="92" t="s">
        <v>12</v>
      </c>
      <c r="B5" s="514">
        <v>84.4</v>
      </c>
      <c r="C5" s="514">
        <v>89.6</v>
      </c>
      <c r="D5" s="514">
        <v>79.599999999999994</v>
      </c>
      <c r="E5" s="514">
        <v>99</v>
      </c>
      <c r="F5" s="514">
        <v>106</v>
      </c>
      <c r="G5" s="514">
        <v>110.7</v>
      </c>
      <c r="H5" s="514">
        <v>116.4</v>
      </c>
      <c r="I5" s="580">
        <v>126.3</v>
      </c>
      <c r="J5" s="580">
        <v>140</v>
      </c>
      <c r="K5" s="580">
        <v>152.5</v>
      </c>
      <c r="L5" s="580">
        <v>185.3</v>
      </c>
      <c r="M5" s="580">
        <v>176.3</v>
      </c>
      <c r="N5" s="580">
        <v>192.5</v>
      </c>
      <c r="O5" s="580">
        <v>200.1</v>
      </c>
      <c r="P5" s="580">
        <v>210</v>
      </c>
      <c r="Q5" s="580">
        <v>209</v>
      </c>
      <c r="R5" s="580">
        <v>220.3</v>
      </c>
      <c r="S5" s="580">
        <v>227.6</v>
      </c>
      <c r="T5" s="580">
        <v>235</v>
      </c>
      <c r="U5" s="580">
        <v>251.2</v>
      </c>
      <c r="V5" s="580">
        <v>242</v>
      </c>
      <c r="W5" s="197">
        <v>257.04475703324806</v>
      </c>
      <c r="X5" s="197">
        <v>250.85170398337041</v>
      </c>
      <c r="Y5" s="316"/>
    </row>
    <row r="6" spans="1:28" s="14" customFormat="1" ht="18" customHeight="1">
      <c r="A6" s="92" t="s">
        <v>483</v>
      </c>
      <c r="B6" s="590"/>
      <c r="C6" s="590"/>
      <c r="D6" s="590"/>
      <c r="E6" s="590"/>
      <c r="F6" s="590"/>
      <c r="G6" s="590"/>
      <c r="H6" s="590"/>
      <c r="I6" s="590"/>
      <c r="J6" s="590"/>
      <c r="K6" s="590"/>
      <c r="L6" s="590"/>
      <c r="M6" s="590"/>
      <c r="N6" s="590"/>
      <c r="O6" s="590"/>
      <c r="P6" s="590"/>
      <c r="Q6" s="590"/>
      <c r="R6" s="590"/>
      <c r="S6" s="590"/>
      <c r="T6" s="590"/>
      <c r="U6" s="590"/>
      <c r="V6" s="590"/>
      <c r="W6" s="590"/>
      <c r="X6" s="590"/>
      <c r="Y6" s="316"/>
    </row>
    <row r="7" spans="1:28" s="14" customFormat="1" ht="18" customHeight="1">
      <c r="A7" s="92" t="s">
        <v>89</v>
      </c>
      <c r="B7" s="590"/>
      <c r="C7" s="590"/>
      <c r="D7" s="590"/>
      <c r="E7" s="590"/>
      <c r="F7" s="590"/>
      <c r="G7" s="590"/>
      <c r="H7" s="590"/>
      <c r="I7" s="514">
        <v>5</v>
      </c>
      <c r="J7" s="590"/>
      <c r="K7" s="590"/>
      <c r="L7" s="590"/>
      <c r="M7" s="590"/>
      <c r="N7" s="590"/>
      <c r="O7" s="590"/>
      <c r="P7" s="590"/>
      <c r="Q7" s="590"/>
      <c r="R7" s="590"/>
      <c r="S7" s="590"/>
      <c r="T7" s="590"/>
      <c r="U7" s="590"/>
      <c r="V7" s="590"/>
      <c r="W7" s="590"/>
      <c r="X7" s="590"/>
      <c r="Y7" s="316"/>
    </row>
    <row r="8" spans="1:28" s="14" customFormat="1" ht="18" customHeight="1">
      <c r="A8" s="92" t="s">
        <v>482</v>
      </c>
      <c r="B8" s="590"/>
      <c r="C8" s="590"/>
      <c r="D8" s="514">
        <v>107.79450757575758</v>
      </c>
      <c r="E8" s="514">
        <v>116.64569842738206</v>
      </c>
      <c r="F8" s="514">
        <v>119.70226244343891</v>
      </c>
      <c r="G8" s="514">
        <v>138.24727992087043</v>
      </c>
      <c r="H8" s="514">
        <v>144.46995073891625</v>
      </c>
      <c r="I8" s="514">
        <v>150.76227897838899</v>
      </c>
      <c r="J8" s="514">
        <v>156.15310077519379</v>
      </c>
      <c r="K8" s="514">
        <v>162.84770114942529</v>
      </c>
      <c r="L8" s="590"/>
      <c r="M8" s="590"/>
      <c r="N8" s="590"/>
      <c r="O8" s="590"/>
      <c r="P8" s="590"/>
      <c r="Q8" s="590"/>
      <c r="R8" s="590"/>
      <c r="S8" s="590"/>
      <c r="T8" s="590"/>
      <c r="U8" s="590"/>
      <c r="V8" s="590"/>
      <c r="W8" s="590"/>
      <c r="X8" s="590"/>
      <c r="Y8" s="316"/>
    </row>
    <row r="9" spans="1:28" s="14" customFormat="1" ht="18" customHeight="1">
      <c r="A9" s="92" t="s">
        <v>11</v>
      </c>
      <c r="B9" s="590"/>
      <c r="C9" s="590"/>
      <c r="D9" s="590"/>
      <c r="E9" s="590"/>
      <c r="F9" s="590"/>
      <c r="G9" s="590"/>
      <c r="H9" s="590"/>
      <c r="I9" s="590"/>
      <c r="J9" s="590"/>
      <c r="K9" s="590"/>
      <c r="L9" s="590"/>
      <c r="M9" s="590"/>
      <c r="N9" s="590"/>
      <c r="O9" s="590"/>
      <c r="P9" s="590"/>
      <c r="Q9" s="590"/>
      <c r="R9" s="590"/>
      <c r="S9" s="590"/>
      <c r="T9" s="590"/>
      <c r="U9" s="590"/>
      <c r="V9" s="590"/>
      <c r="W9" s="590"/>
      <c r="X9" s="590"/>
      <c r="Y9" s="316"/>
    </row>
    <row r="10" spans="1:28" s="14" customFormat="1" ht="18" customHeight="1">
      <c r="A10" s="92" t="s">
        <v>10</v>
      </c>
      <c r="B10" s="590"/>
      <c r="C10" s="590"/>
      <c r="D10" s="514">
        <v>9.9799615360754395</v>
      </c>
      <c r="E10" s="514">
        <v>10.531805848658426</v>
      </c>
      <c r="F10" s="514">
        <v>11</v>
      </c>
      <c r="G10" s="514">
        <v>12</v>
      </c>
      <c r="H10" s="514">
        <v>13</v>
      </c>
      <c r="I10" s="514">
        <v>16</v>
      </c>
      <c r="J10" s="514">
        <v>19</v>
      </c>
      <c r="K10" s="514">
        <v>26</v>
      </c>
      <c r="L10" s="590"/>
      <c r="M10" s="590"/>
      <c r="N10" s="590"/>
      <c r="O10" s="590"/>
      <c r="P10" s="590"/>
      <c r="Q10" s="590"/>
      <c r="R10" s="590"/>
      <c r="S10" s="590"/>
      <c r="T10" s="590"/>
      <c r="U10" s="590"/>
      <c r="V10" s="590"/>
      <c r="W10" s="590"/>
      <c r="X10" s="590"/>
      <c r="Y10" s="316"/>
    </row>
    <row r="11" spans="1:28" s="14" customFormat="1" ht="18" customHeight="1">
      <c r="A11" s="92" t="s">
        <v>9</v>
      </c>
      <c r="B11" s="590"/>
      <c r="C11" s="590"/>
      <c r="D11" s="590"/>
      <c r="E11" s="590"/>
      <c r="F11" s="590"/>
      <c r="G11" s="590"/>
      <c r="H11" s="590"/>
      <c r="I11" s="514">
        <v>8</v>
      </c>
      <c r="J11" s="590"/>
      <c r="K11" s="590"/>
      <c r="L11" s="590"/>
      <c r="M11" s="590"/>
      <c r="N11" s="590"/>
      <c r="O11" s="590"/>
      <c r="P11" s="590"/>
      <c r="Q11" s="590"/>
      <c r="R11" s="590"/>
      <c r="S11" s="590"/>
      <c r="T11" s="590"/>
      <c r="U11" s="590"/>
      <c r="V11" s="590"/>
      <c r="W11" s="590"/>
      <c r="X11" s="590"/>
      <c r="Y11" s="316"/>
    </row>
    <row r="12" spans="1:28" s="14" customFormat="1" ht="18" customHeight="1">
      <c r="A12" s="92" t="s">
        <v>8</v>
      </c>
      <c r="B12" s="591">
        <v>210.48845706779812</v>
      </c>
      <c r="C12" s="591">
        <v>217.69777682311246</v>
      </c>
      <c r="D12" s="591">
        <v>226</v>
      </c>
      <c r="E12" s="591">
        <v>233</v>
      </c>
      <c r="F12" s="591">
        <v>245</v>
      </c>
      <c r="G12" s="591">
        <v>255</v>
      </c>
      <c r="H12" s="591">
        <v>266</v>
      </c>
      <c r="I12" s="591">
        <v>277</v>
      </c>
      <c r="J12" s="591">
        <v>290</v>
      </c>
      <c r="K12" s="591">
        <v>302</v>
      </c>
      <c r="L12" s="591">
        <v>316</v>
      </c>
      <c r="M12" s="591">
        <v>329</v>
      </c>
      <c r="N12" s="591">
        <v>346</v>
      </c>
      <c r="O12" s="591">
        <v>363</v>
      </c>
      <c r="P12" s="591">
        <v>380</v>
      </c>
      <c r="Q12" s="591">
        <v>397</v>
      </c>
      <c r="R12" s="591">
        <v>414.19719573899067</v>
      </c>
      <c r="S12" s="591">
        <v>433.62916589946605</v>
      </c>
      <c r="T12" s="591">
        <v>453.25738708695638</v>
      </c>
      <c r="U12" s="591">
        <v>473.30857208305383</v>
      </c>
      <c r="V12" s="591">
        <v>489.2484866042895</v>
      </c>
      <c r="W12" s="591">
        <v>508</v>
      </c>
      <c r="X12" s="591">
        <v>522</v>
      </c>
      <c r="Y12" s="591">
        <v>544</v>
      </c>
    </row>
    <row r="13" spans="1:28" s="14" customFormat="1" ht="18" customHeight="1">
      <c r="A13" s="92" t="s">
        <v>6</v>
      </c>
      <c r="B13" s="590"/>
      <c r="C13" s="590"/>
      <c r="D13" s="316">
        <v>57.490674688440052</v>
      </c>
      <c r="E13" s="316">
        <v>58.523760945337074</v>
      </c>
      <c r="F13" s="316">
        <v>59.016524787180771</v>
      </c>
      <c r="G13" s="316">
        <v>62.00532544378698</v>
      </c>
      <c r="H13" s="316">
        <v>62.619650291423817</v>
      </c>
      <c r="I13" s="514">
        <v>21</v>
      </c>
      <c r="J13" s="514">
        <v>22</v>
      </c>
      <c r="K13" s="514">
        <v>24</v>
      </c>
      <c r="L13" s="514">
        <v>24</v>
      </c>
      <c r="M13" s="514">
        <v>26</v>
      </c>
      <c r="N13" s="514">
        <v>27</v>
      </c>
      <c r="O13" s="514">
        <v>22</v>
      </c>
      <c r="P13" s="514">
        <v>24</v>
      </c>
      <c r="Q13" s="514">
        <v>26</v>
      </c>
      <c r="R13" s="591">
        <v>26.39</v>
      </c>
      <c r="S13" s="591">
        <v>27.84</v>
      </c>
      <c r="T13" s="591">
        <v>28.11</v>
      </c>
      <c r="U13" s="591">
        <v>28.5</v>
      </c>
      <c r="V13" s="591">
        <v>29.39</v>
      </c>
      <c r="W13" s="591"/>
      <c r="X13" s="591"/>
      <c r="Y13" s="316"/>
    </row>
    <row r="14" spans="1:28" s="14" customFormat="1" ht="18" customHeight="1">
      <c r="A14" s="92" t="s">
        <v>5</v>
      </c>
      <c r="B14" s="590"/>
      <c r="C14" s="590"/>
      <c r="D14" s="590"/>
      <c r="E14" s="590"/>
      <c r="F14" s="590"/>
      <c r="G14" s="590"/>
      <c r="H14" s="590"/>
      <c r="I14" s="514">
        <v>110</v>
      </c>
      <c r="J14" s="514"/>
      <c r="K14" s="514">
        <v>103</v>
      </c>
      <c r="L14" s="514">
        <v>107</v>
      </c>
      <c r="M14" s="590"/>
      <c r="N14" s="590"/>
      <c r="O14" s="590"/>
      <c r="P14" s="590"/>
      <c r="Q14" s="590"/>
      <c r="R14" s="590"/>
      <c r="S14" s="590"/>
      <c r="T14" s="590"/>
      <c r="U14" s="590"/>
      <c r="V14" s="590"/>
      <c r="W14" s="590"/>
      <c r="X14" s="590"/>
      <c r="Y14" s="316"/>
    </row>
    <row r="15" spans="1:28" s="14" customFormat="1" ht="18" customHeight="1">
      <c r="A15" s="92" t="s">
        <v>4</v>
      </c>
      <c r="B15" s="514">
        <v>117</v>
      </c>
      <c r="C15" s="514">
        <v>100</v>
      </c>
      <c r="D15" s="514">
        <v>121</v>
      </c>
      <c r="E15" s="514">
        <v>120</v>
      </c>
      <c r="F15" s="514">
        <v>122.57047590178841</v>
      </c>
      <c r="G15" s="514">
        <v>126.92799729657969</v>
      </c>
      <c r="H15" s="514">
        <v>130.16548463356975</v>
      </c>
      <c r="I15" s="514">
        <v>139.39294156386345</v>
      </c>
      <c r="J15" s="514">
        <v>154.42292653755925</v>
      </c>
      <c r="K15" s="514">
        <v>155.69657953217714</v>
      </c>
      <c r="L15" s="514">
        <v>170.61379079870781</v>
      </c>
      <c r="M15" s="514">
        <v>181.29939044612939</v>
      </c>
      <c r="N15" s="514">
        <v>187.64934373690591</v>
      </c>
      <c r="O15" s="514">
        <v>206.85054864423171</v>
      </c>
      <c r="P15" s="590"/>
      <c r="Q15" s="590"/>
      <c r="R15" s="590"/>
      <c r="S15" s="590"/>
      <c r="T15" s="590"/>
      <c r="U15" s="590"/>
      <c r="V15" s="590"/>
      <c r="W15" s="590"/>
      <c r="X15" s="590"/>
      <c r="Y15" s="316"/>
    </row>
    <row r="16" spans="1:28" s="14" customFormat="1" ht="18" customHeight="1">
      <c r="A16" s="92" t="s">
        <v>3</v>
      </c>
      <c r="B16" s="590"/>
      <c r="C16" s="590"/>
      <c r="D16" s="590"/>
      <c r="E16" s="590"/>
      <c r="F16" s="514">
        <v>135</v>
      </c>
      <c r="G16" s="514">
        <v>142</v>
      </c>
      <c r="H16" s="514">
        <v>150</v>
      </c>
      <c r="I16" s="514">
        <v>158</v>
      </c>
      <c r="J16" s="514">
        <v>160</v>
      </c>
      <c r="K16" s="514">
        <v>162</v>
      </c>
      <c r="L16" s="514">
        <v>165.13855410841501</v>
      </c>
      <c r="M16" s="590"/>
      <c r="N16" s="590"/>
      <c r="O16" s="590"/>
      <c r="P16" s="590"/>
      <c r="Q16" s="590"/>
      <c r="R16" s="590"/>
      <c r="S16" s="590"/>
      <c r="T16" s="590"/>
      <c r="U16" s="590"/>
      <c r="V16" s="590"/>
      <c r="W16" s="590"/>
      <c r="X16" s="590"/>
      <c r="Y16" s="316"/>
    </row>
    <row r="17" spans="1:25" s="14" customFormat="1" ht="18" customHeight="1">
      <c r="A17" s="92" t="s">
        <v>32</v>
      </c>
      <c r="B17" s="590"/>
      <c r="C17" s="590"/>
      <c r="D17" s="590"/>
      <c r="E17" s="590"/>
      <c r="F17" s="590"/>
      <c r="G17" s="590"/>
      <c r="H17" s="590"/>
      <c r="I17" s="514">
        <v>1.8434251066732734</v>
      </c>
      <c r="J17" s="514">
        <v>2.4158275463314807</v>
      </c>
      <c r="K17" s="514">
        <v>3.6255422188773601</v>
      </c>
      <c r="L17" s="514">
        <v>4.2407711294598158</v>
      </c>
      <c r="M17" s="514">
        <v>4.0236922971078641</v>
      </c>
      <c r="N17" s="514">
        <v>4.0411362621836835</v>
      </c>
      <c r="O17" s="514">
        <v>4.8442120104827033</v>
      </c>
      <c r="P17" s="514">
        <v>6.4559552339448452</v>
      </c>
      <c r="Q17" s="514">
        <v>5.0065025384533204</v>
      </c>
      <c r="R17" s="590"/>
      <c r="S17" s="590"/>
      <c r="T17" s="590"/>
      <c r="U17" s="590"/>
      <c r="V17" s="590"/>
      <c r="W17" s="590"/>
      <c r="X17" s="590"/>
      <c r="Y17" s="316"/>
    </row>
    <row r="18" spans="1:25" s="14" customFormat="1" ht="18" customHeight="1">
      <c r="A18" s="92" t="s">
        <v>1</v>
      </c>
      <c r="B18" s="590"/>
      <c r="C18" s="590"/>
      <c r="D18" s="590"/>
      <c r="E18" s="590"/>
      <c r="F18" s="514">
        <v>10.050775986454447</v>
      </c>
      <c r="G18" s="514">
        <v>12.255864875997917</v>
      </c>
      <c r="H18" s="514">
        <v>15.569625681792486</v>
      </c>
      <c r="I18" s="514">
        <v>18.745092724683722</v>
      </c>
      <c r="J18" s="514">
        <v>22.183828550228881</v>
      </c>
      <c r="K18" s="514">
        <v>23.82298595856501</v>
      </c>
      <c r="L18" s="514">
        <v>25.778630570733263</v>
      </c>
      <c r="M18" s="590"/>
      <c r="N18" s="590"/>
      <c r="O18" s="590"/>
      <c r="P18" s="590"/>
      <c r="Q18" s="590"/>
      <c r="R18" s="590"/>
      <c r="S18" s="590"/>
      <c r="T18" s="590"/>
      <c r="U18" s="590"/>
      <c r="V18" s="590"/>
      <c r="W18" s="590"/>
      <c r="X18" s="590"/>
      <c r="Y18" s="316"/>
    </row>
    <row r="19" spans="1:25" s="14" customFormat="1" ht="18" customHeight="1">
      <c r="A19" s="92" t="s">
        <v>0</v>
      </c>
      <c r="B19" s="590"/>
      <c r="C19" s="590"/>
      <c r="D19" s="514">
        <v>57.490674688440052</v>
      </c>
      <c r="E19" s="514">
        <v>58.523760945337074</v>
      </c>
      <c r="F19" s="514">
        <v>59.016524787180771</v>
      </c>
      <c r="G19" s="514">
        <v>62.00532544378698</v>
      </c>
      <c r="H19" s="514">
        <v>62.619650291423817</v>
      </c>
      <c r="I19" s="514">
        <v>64.413953488372087</v>
      </c>
      <c r="J19" s="514">
        <v>65.910245834020785</v>
      </c>
      <c r="K19" s="514">
        <v>67.72913089690131</v>
      </c>
      <c r="L19" s="514"/>
      <c r="M19" s="514"/>
      <c r="N19" s="514"/>
      <c r="O19" s="514"/>
      <c r="P19" s="514"/>
      <c r="Q19" s="514"/>
      <c r="R19" s="591"/>
      <c r="S19" s="591"/>
      <c r="T19" s="591"/>
      <c r="U19" s="591">
        <v>96</v>
      </c>
      <c r="V19" s="591">
        <v>100</v>
      </c>
      <c r="W19" s="590"/>
      <c r="X19" s="590"/>
      <c r="Y19" s="316"/>
    </row>
    <row r="20" spans="1:25" s="14" customFormat="1" ht="18" customHeight="1">
      <c r="A20" s="40"/>
    </row>
    <row r="21" spans="1:25" s="14" customFormat="1" ht="18" customHeight="1">
      <c r="A21" s="242" t="s">
        <v>434</v>
      </c>
    </row>
    <row r="22" spans="1:25" ht="18" customHeight="1">
      <c r="A22" s="242" t="s">
        <v>549</v>
      </c>
    </row>
    <row r="23" spans="1:25" ht="18" customHeight="1">
      <c r="A23" s="242" t="s">
        <v>548</v>
      </c>
    </row>
    <row r="24" spans="1:25" ht="18" customHeight="1">
      <c r="A24" s="242" t="s">
        <v>2776</v>
      </c>
    </row>
    <row r="25" spans="1:25" ht="18" customHeight="1">
      <c r="A25" s="242" t="s">
        <v>2815</v>
      </c>
    </row>
    <row r="26" spans="1:25" ht="18" customHeight="1">
      <c r="A26" s="242" t="s">
        <v>3050</v>
      </c>
    </row>
  </sheetData>
  <mergeCells count="1">
    <mergeCell ref="B2:Y2"/>
  </mergeCells>
  <hyperlinks>
    <hyperlink ref="AB3" location="Content!A1" display="Back to content page" xr:uid="{00000000-0004-0000-B2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A23"/>
  <sheetViews>
    <sheetView workbookViewId="0">
      <selection sqref="A1:XFD1048576"/>
    </sheetView>
  </sheetViews>
  <sheetFormatPr defaultRowHeight="14.4"/>
  <cols>
    <col min="1" max="1" width="32.77734375" customWidth="1"/>
    <col min="2" max="25" width="10.44140625" customWidth="1"/>
  </cols>
  <sheetData>
    <row r="1" spans="1:27">
      <c r="A1" s="44" t="s">
        <v>2901</v>
      </c>
    </row>
    <row r="3" spans="1:27">
      <c r="A3" s="370" t="s">
        <v>1148</v>
      </c>
      <c r="B3" s="371">
        <v>2000</v>
      </c>
      <c r="C3" s="371">
        <v>2001</v>
      </c>
      <c r="D3" s="371">
        <v>2002</v>
      </c>
      <c r="E3" s="371">
        <v>2003</v>
      </c>
      <c r="F3" s="371">
        <v>2004</v>
      </c>
      <c r="G3" s="371">
        <v>2005</v>
      </c>
      <c r="H3" s="371">
        <v>2006</v>
      </c>
      <c r="I3" s="371">
        <v>2007</v>
      </c>
      <c r="J3" s="371">
        <v>2008</v>
      </c>
      <c r="K3" s="371">
        <v>2009</v>
      </c>
      <c r="L3" s="371">
        <v>2010</v>
      </c>
      <c r="M3" s="371">
        <v>2011</v>
      </c>
      <c r="N3" s="371">
        <v>2012</v>
      </c>
      <c r="O3" s="371">
        <v>2013</v>
      </c>
      <c r="P3" s="371">
        <v>2014</v>
      </c>
      <c r="Q3" s="371">
        <v>2015</v>
      </c>
      <c r="R3" s="371">
        <v>2016</v>
      </c>
      <c r="S3" s="371">
        <v>2017</v>
      </c>
      <c r="T3" s="371">
        <v>2018</v>
      </c>
      <c r="U3" s="371">
        <v>2019</v>
      </c>
      <c r="V3" s="371">
        <v>2020</v>
      </c>
      <c r="W3" s="371">
        <v>2021</v>
      </c>
      <c r="X3" s="371">
        <v>2022</v>
      </c>
      <c r="Y3" s="371">
        <v>2023</v>
      </c>
      <c r="AA3" s="494" t="s">
        <v>528</v>
      </c>
    </row>
    <row r="4" spans="1:27">
      <c r="A4" s="372" t="s">
        <v>13</v>
      </c>
      <c r="B4" s="623">
        <v>11507.2948</v>
      </c>
      <c r="C4" s="623">
        <v>10285.750520999998</v>
      </c>
      <c r="D4" s="623">
        <v>12764.7164618894</v>
      </c>
      <c r="E4" s="623">
        <v>15974.601560759998</v>
      </c>
      <c r="F4" s="623">
        <v>18611.595274322113</v>
      </c>
      <c r="G4" s="623">
        <v>31588.137816587136</v>
      </c>
      <c r="H4" s="623">
        <v>42381.78017194687</v>
      </c>
      <c r="I4" s="623">
        <v>59208.918911385197</v>
      </c>
      <c r="J4" s="623">
        <v>89266.298784820247</v>
      </c>
      <c r="K4" s="623">
        <v>65510.145388938676</v>
      </c>
      <c r="L4" s="623">
        <v>78264.504103999585</v>
      </c>
      <c r="M4" s="623">
        <v>92982.554179465544</v>
      </c>
      <c r="N4" s="623">
        <v>102097.46151157055</v>
      </c>
      <c r="O4" s="623">
        <v>101421.58938131016</v>
      </c>
      <c r="P4" s="623">
        <v>95253.61833087285</v>
      </c>
      <c r="Q4" s="623">
        <v>64207.045849053306</v>
      </c>
      <c r="R4" s="623">
        <v>48082.258208629493</v>
      </c>
      <c r="S4" s="623">
        <v>57860.213572789129</v>
      </c>
      <c r="T4" s="623">
        <v>58243.031934440573</v>
      </c>
      <c r="U4" s="623">
        <v>49436.728009124403</v>
      </c>
      <c r="V4" s="623">
        <v>31353.066341487844</v>
      </c>
      <c r="W4" s="623">
        <v>46627.035160165426</v>
      </c>
      <c r="X4" s="623">
        <v>69026.739624624039</v>
      </c>
      <c r="Y4" s="623">
        <v>54481.834087169889</v>
      </c>
    </row>
    <row r="5" spans="1:27">
      <c r="A5" s="372" t="s">
        <v>12</v>
      </c>
      <c r="B5" s="623">
        <v>5216.0354810897179</v>
      </c>
      <c r="C5" s="623">
        <v>4387.6078340432268</v>
      </c>
      <c r="D5" s="623">
        <v>4243.493224827942</v>
      </c>
      <c r="E5" s="623">
        <v>5005.6171075524235</v>
      </c>
      <c r="F5" s="623">
        <v>7073.8880016160338</v>
      </c>
      <c r="G5" s="623">
        <v>9087.0296076603627</v>
      </c>
      <c r="H5" s="623">
        <v>7311.952286337737</v>
      </c>
      <c r="I5" s="623">
        <v>9245.0992385998234</v>
      </c>
      <c r="J5" s="623">
        <v>9994.2275296022272</v>
      </c>
      <c r="K5" s="623">
        <v>8331.8695166316229</v>
      </c>
      <c r="L5" s="623">
        <v>10389.047943120178</v>
      </c>
      <c r="M5" s="623">
        <v>13249.764971673641</v>
      </c>
      <c r="N5" s="623">
        <v>14183.955638477502</v>
      </c>
      <c r="O5" s="623">
        <v>16270.754750133774</v>
      </c>
      <c r="P5" s="623">
        <v>16566.700158657342</v>
      </c>
      <c r="Q5" s="623">
        <v>13497.369214267135</v>
      </c>
      <c r="R5" s="623">
        <v>13530.723307791104</v>
      </c>
      <c r="S5" s="623">
        <v>11348.726959177677</v>
      </c>
      <c r="T5" s="623">
        <v>12889.171378493178</v>
      </c>
      <c r="U5" s="623">
        <v>11819.97749913064</v>
      </c>
      <c r="V5" s="623">
        <v>10804.782991433662</v>
      </c>
      <c r="W5" s="623">
        <v>15830.46550957311</v>
      </c>
      <c r="X5" s="623">
        <v>16381.586250631501</v>
      </c>
      <c r="Y5" s="623">
        <v>12434.521521040839</v>
      </c>
    </row>
    <row r="6" spans="1:27">
      <c r="A6" s="372" t="s">
        <v>483</v>
      </c>
      <c r="B6" s="623"/>
      <c r="C6" s="623"/>
      <c r="D6" s="623"/>
      <c r="E6" s="623"/>
      <c r="F6" s="623"/>
      <c r="G6" s="623"/>
      <c r="H6" s="623"/>
      <c r="I6" s="623"/>
      <c r="J6" s="623"/>
      <c r="K6" s="623">
        <v>191.75183576500001</v>
      </c>
      <c r="L6" s="623">
        <v>196.285304314</v>
      </c>
      <c r="M6" s="623">
        <v>240.66761006999999</v>
      </c>
      <c r="N6" s="623">
        <v>228.60134786399999</v>
      </c>
      <c r="O6" s="623">
        <v>228.514699858</v>
      </c>
      <c r="P6" s="623">
        <v>246.62874866199999</v>
      </c>
      <c r="Q6" s="623">
        <v>189.978103035</v>
      </c>
      <c r="R6" s="623">
        <v>225.48061168199999</v>
      </c>
      <c r="S6" s="623">
        <v>247.23415370399999</v>
      </c>
      <c r="T6" s="623">
        <v>275.69269111099999</v>
      </c>
      <c r="U6" s="623">
        <v>243.41607364771789</v>
      </c>
      <c r="V6" s="623">
        <v>244.90961005195882</v>
      </c>
      <c r="W6" s="623">
        <v>377.45725754948489</v>
      </c>
      <c r="X6" s="623">
        <v>277.74195721283229</v>
      </c>
      <c r="Y6" s="623">
        <v>283.84351791459881</v>
      </c>
    </row>
    <row r="7" spans="1:27">
      <c r="A7" s="372" t="s">
        <v>89</v>
      </c>
      <c r="B7" s="623">
        <v>2834.6605881280148</v>
      </c>
      <c r="C7" s="623">
        <v>2771.875451516813</v>
      </c>
      <c r="D7" s="623">
        <v>3534.9844604994605</v>
      </c>
      <c r="E7" s="623">
        <v>3122.0191056154258</v>
      </c>
      <c r="F7" s="623">
        <v>3636.0274991032693</v>
      </c>
      <c r="G7" s="623">
        <v>4504.3086609549537</v>
      </c>
      <c r="H7" s="623">
        <v>6044.9825346471753</v>
      </c>
      <c r="I7" s="623">
        <v>6110.0647073660039</v>
      </c>
      <c r="J7" s="623">
        <v>9568.7944765738393</v>
      </c>
      <c r="K7" s="623">
        <v>7648.2938395939227</v>
      </c>
      <c r="L7" s="623">
        <v>10664</v>
      </c>
      <c r="M7" s="623">
        <v>12784.870389402073</v>
      </c>
      <c r="N7" s="623">
        <v>15783</v>
      </c>
      <c r="O7" s="623">
        <v>19980</v>
      </c>
      <c r="P7" s="623">
        <v>19383.264399911001</v>
      </c>
      <c r="Q7" s="623">
        <v>16975.827918278002</v>
      </c>
      <c r="R7" s="623">
        <v>12713.253368989001</v>
      </c>
      <c r="S7" s="623">
        <v>17908.363705996999</v>
      </c>
      <c r="T7" s="623">
        <v>27136.465357213001</v>
      </c>
      <c r="U7" s="623">
        <v>22531.825307141</v>
      </c>
      <c r="V7" s="623">
        <v>21080.376203772001</v>
      </c>
      <c r="W7" s="623">
        <v>28627.372584414003</v>
      </c>
      <c r="X7" s="623">
        <v>27163.038896091999</v>
      </c>
      <c r="Y7" s="623">
        <v>28794.845058822997</v>
      </c>
    </row>
    <row r="8" spans="1:27">
      <c r="A8" s="372" t="s">
        <v>482</v>
      </c>
      <c r="B8" s="623">
        <v>1790.2117489855073</v>
      </c>
      <c r="C8" s="623">
        <v>1747.8895893023257</v>
      </c>
      <c r="D8" s="623">
        <v>2141.3180632590474</v>
      </c>
      <c r="E8" s="623">
        <v>3064.987986101316</v>
      </c>
      <c r="F8" s="623">
        <v>3342.9536809000001</v>
      </c>
      <c r="G8" s="623">
        <v>2892.5135829084375</v>
      </c>
      <c r="H8" s="623">
        <v>2678.9420656632356</v>
      </c>
      <c r="I8" s="623">
        <v>2744.678768316312</v>
      </c>
      <c r="J8" s="623">
        <v>2659.1668715771084</v>
      </c>
      <c r="K8" s="623">
        <v>2813.629270690004</v>
      </c>
      <c r="L8" s="623">
        <v>3555.3398856599983</v>
      </c>
      <c r="M8" s="623">
        <v>5602.5853667899937</v>
      </c>
      <c r="N8" s="623">
        <v>4120.9576282000044</v>
      </c>
      <c r="O8" s="623">
        <v>4001.9857319000021</v>
      </c>
      <c r="P8" s="623">
        <v>3761.6783818100039</v>
      </c>
      <c r="Q8" s="623">
        <v>3342.0301126900031</v>
      </c>
      <c r="R8" s="623">
        <v>3221.9136396099966</v>
      </c>
      <c r="S8" s="623">
        <v>3911.9327495600187</v>
      </c>
      <c r="T8" s="623">
        <v>4277.8160770100139</v>
      </c>
      <c r="U8" s="623">
        <v>4301.7612879499866</v>
      </c>
      <c r="V8" s="623">
        <v>3699.428085360008</v>
      </c>
      <c r="W8" s="623">
        <v>4470.537366490018</v>
      </c>
      <c r="X8" s="623">
        <v>4114.3889643399161</v>
      </c>
      <c r="Y8" s="623">
        <v>4134.1430362750634</v>
      </c>
    </row>
    <row r="9" spans="1:27">
      <c r="A9" s="372" t="s">
        <v>11</v>
      </c>
      <c r="B9" s="623">
        <v>697.78720577714603</v>
      </c>
      <c r="C9" s="623">
        <v>923.30718372093031</v>
      </c>
      <c r="D9" s="623">
        <v>1152.9738473333334</v>
      </c>
      <c r="E9" s="623">
        <v>1561.1446634210529</v>
      </c>
      <c r="F9" s="623">
        <v>2376.2560096874995</v>
      </c>
      <c r="G9" s="623">
        <v>1272.7831778125001</v>
      </c>
      <c r="H9" s="623">
        <v>1597.5866191176474</v>
      </c>
      <c r="I9" s="623">
        <v>1543.4506299290781</v>
      </c>
      <c r="J9" s="623">
        <v>1538.460091204819</v>
      </c>
      <c r="K9" s="623">
        <v>1529.1404811904763</v>
      </c>
      <c r="L9" s="623">
        <v>1774.9362959171137</v>
      </c>
      <c r="M9" s="623">
        <v>2233.6941496083587</v>
      </c>
      <c r="N9" s="623">
        <v>2318.9538051890067</v>
      </c>
      <c r="O9" s="623">
        <v>2213.9207697621841</v>
      </c>
      <c r="P9" s="623">
        <v>2434.8855635274922</v>
      </c>
      <c r="Q9" s="623">
        <v>2127.3374056590801</v>
      </c>
      <c r="R9" s="623">
        <v>2151.9908669447159</v>
      </c>
      <c r="S9" s="623">
        <v>2810.3210552071837</v>
      </c>
      <c r="T9" s="623">
        <v>2325.1821739315883</v>
      </c>
      <c r="U9" s="623">
        <v>2661.7464273381943</v>
      </c>
      <c r="V9" s="623">
        <v>2219.0705946781818</v>
      </c>
      <c r="W9" s="623">
        <v>2568.8189404688092</v>
      </c>
      <c r="X9" s="623">
        <v>2672.9471213135475</v>
      </c>
      <c r="Y9" s="623">
        <v>2517.3720363969087</v>
      </c>
    </row>
    <row r="10" spans="1:27">
      <c r="A10" s="372" t="s">
        <v>10</v>
      </c>
      <c r="B10" s="623">
        <v>1848.5072229468744</v>
      </c>
      <c r="C10" s="623">
        <v>1858.2566408360872</v>
      </c>
      <c r="D10" s="623">
        <v>1347.2840284730014</v>
      </c>
      <c r="E10" s="623">
        <v>2287.7926973648914</v>
      </c>
      <c r="F10" s="623">
        <v>2472.2818306972049</v>
      </c>
      <c r="G10" s="623">
        <v>2561.5598019346862</v>
      </c>
      <c r="H10" s="623">
        <v>2733.5297266410521</v>
      </c>
      <c r="I10" s="623">
        <v>3700.6801436427941</v>
      </c>
      <c r="J10" s="623">
        <v>5608.272571740129</v>
      </c>
      <c r="K10" s="623">
        <v>4315.8569582917344</v>
      </c>
      <c r="L10" s="623">
        <v>3797.9448503251538</v>
      </c>
      <c r="M10" s="623">
        <v>4377.1221082391103</v>
      </c>
      <c r="N10" s="623">
        <v>3693.628380651081</v>
      </c>
      <c r="O10" s="623">
        <v>4326.5871995201815</v>
      </c>
      <c r="P10" s="623">
        <v>5545.4596374829907</v>
      </c>
      <c r="Q10" s="623">
        <v>5066.9695147925904</v>
      </c>
      <c r="R10" s="623">
        <v>5227.623650813448</v>
      </c>
      <c r="S10" s="623">
        <v>6631.1616629652617</v>
      </c>
      <c r="T10" s="623">
        <v>7189.9762830698419</v>
      </c>
      <c r="U10" s="623">
        <v>6635.8693738159818</v>
      </c>
      <c r="V10" s="623">
        <v>5278.846210242179</v>
      </c>
      <c r="W10" s="623">
        <v>7141.4474283478812</v>
      </c>
      <c r="X10" s="623">
        <v>9268.9088736810663</v>
      </c>
      <c r="Y10" s="623">
        <v>8205.6949938477901</v>
      </c>
    </row>
    <row r="11" spans="1:27">
      <c r="A11" s="372" t="s">
        <v>9</v>
      </c>
      <c r="B11" s="623">
        <v>754.07253595399993</v>
      </c>
      <c r="C11" s="623">
        <v>1020.537885938</v>
      </c>
      <c r="D11" s="623">
        <v>1096.7498978040001</v>
      </c>
      <c r="E11" s="623">
        <v>1308.7085933379999</v>
      </c>
      <c r="F11" s="623">
        <v>1410.47188271</v>
      </c>
      <c r="G11" s="623">
        <v>1689.6558792410001</v>
      </c>
      <c r="H11" s="623">
        <v>1963.4738583169997</v>
      </c>
      <c r="I11" s="623">
        <v>2262.2453691759997</v>
      </c>
      <c r="J11" s="623">
        <v>2911.8706442819998</v>
      </c>
      <c r="K11" s="623">
        <v>3295.2807201680002</v>
      </c>
      <c r="L11" s="623">
        <v>3234.2651944299996</v>
      </c>
      <c r="M11" s="623">
        <v>3841.9490918820002</v>
      </c>
      <c r="N11" s="623">
        <v>3820.2893787920002</v>
      </c>
      <c r="O11" s="623">
        <v>3990.8430043409999</v>
      </c>
      <c r="P11" s="623">
        <v>4174.9743096740003</v>
      </c>
      <c r="Q11" s="623">
        <v>3309.5593079700002</v>
      </c>
      <c r="R11" s="623">
        <v>3327.1931445129999</v>
      </c>
      <c r="S11" s="623">
        <v>3362.3501695199998</v>
      </c>
      <c r="T11" s="623">
        <v>3815.8882571140002</v>
      </c>
      <c r="U11" s="623">
        <v>3834.9219009839999</v>
      </c>
      <c r="V11" s="623">
        <v>3578.4863756489999</v>
      </c>
      <c r="W11" s="623">
        <v>4241.9184369719997</v>
      </c>
      <c r="X11" s="623">
        <v>3883.4310641600005</v>
      </c>
      <c r="Y11" s="623">
        <v>4107.4807375910004</v>
      </c>
    </row>
    <row r="12" spans="1:27">
      <c r="A12" s="372" t="s">
        <v>8</v>
      </c>
      <c r="B12" s="623">
        <v>3648.514851485148</v>
      </c>
      <c r="C12" s="623">
        <v>3627.4853801169593</v>
      </c>
      <c r="D12" s="623">
        <v>3955.3070761014683</v>
      </c>
      <c r="E12" s="623">
        <v>4191.8252290345317</v>
      </c>
      <c r="F12" s="623">
        <v>4731.2432432432433</v>
      </c>
      <c r="G12" s="623">
        <v>5354.1224769072869</v>
      </c>
      <c r="H12" s="623">
        <v>6084.7191011235955</v>
      </c>
      <c r="I12" s="623">
        <v>6080.4909148868346</v>
      </c>
      <c r="J12" s="623">
        <v>7056.94640338505</v>
      </c>
      <c r="K12" s="623">
        <v>5639.4802755165929</v>
      </c>
      <c r="L12" s="623">
        <v>6618.0640984137262</v>
      </c>
      <c r="M12" s="623">
        <v>7700.9043478260865</v>
      </c>
      <c r="N12" s="623">
        <v>8040.561309722686</v>
      </c>
      <c r="O12" s="623">
        <v>8272.7332028701894</v>
      </c>
      <c r="P12" s="623">
        <v>8713.7165251469632</v>
      </c>
      <c r="Q12" s="623">
        <v>7440.57</v>
      </c>
      <c r="R12" s="623">
        <v>6970.130000000001</v>
      </c>
      <c r="S12" s="623">
        <v>7520.0399999999991</v>
      </c>
      <c r="T12" s="623">
        <v>7987.6100000000006</v>
      </c>
      <c r="U12" s="623">
        <v>7797.58</v>
      </c>
      <c r="V12" s="623">
        <v>6029.7699999999995</v>
      </c>
      <c r="W12" s="623">
        <v>7169.8</v>
      </c>
      <c r="X12" s="623">
        <v>9076.4</v>
      </c>
      <c r="Y12" s="623">
        <v>8620.7999999999993</v>
      </c>
    </row>
    <row r="13" spans="1:27">
      <c r="A13" s="372" t="s">
        <v>6</v>
      </c>
      <c r="B13" s="623">
        <v>1526.2401020640061</v>
      </c>
      <c r="C13" s="623">
        <v>1766.5403790949404</v>
      </c>
      <c r="D13" s="623">
        <v>2352.7756984134685</v>
      </c>
      <c r="E13" s="623">
        <v>2796.9099944222671</v>
      </c>
      <c r="F13" s="623">
        <v>3538.5342592390816</v>
      </c>
      <c r="G13" s="623">
        <v>4153.593188364488</v>
      </c>
      <c r="H13" s="623">
        <v>5250.4581748663604</v>
      </c>
      <c r="I13" s="623">
        <v>5461.8676401186613</v>
      </c>
      <c r="J13" s="623">
        <v>6661.0266109638069</v>
      </c>
      <c r="K13" s="623">
        <v>5911.3900057778701</v>
      </c>
      <c r="L13" s="623">
        <v>6196.9194177665349</v>
      </c>
      <c r="M13" s="623">
        <v>9916.3623449379502</v>
      </c>
      <c r="N13" s="623">
        <v>12543.508679424946</v>
      </c>
      <c r="O13" s="623">
        <v>14122.853299680504</v>
      </c>
      <c r="P13" s="623">
        <v>13701.063999999998</v>
      </c>
      <c r="Q13" s="623">
        <v>11747.491866904909</v>
      </c>
      <c r="R13" s="623">
        <v>8534.4219816902005</v>
      </c>
      <c r="S13" s="623">
        <v>10496.191783945043</v>
      </c>
      <c r="T13" s="623">
        <v>13766.274618201915</v>
      </c>
      <c r="U13" s="623">
        <v>12485.672413333687</v>
      </c>
      <c r="V13" s="623">
        <v>10234.017130929253</v>
      </c>
      <c r="W13" s="623">
        <v>14462.567784312245</v>
      </c>
      <c r="X13" s="623">
        <v>22969.858553492602</v>
      </c>
      <c r="Y13" s="623">
        <v>18374.010224261889</v>
      </c>
    </row>
    <row r="14" spans="1:27">
      <c r="A14" s="372" t="s">
        <v>5</v>
      </c>
      <c r="B14" s="623">
        <v>2734.5972093921546</v>
      </c>
      <c r="C14" s="623">
        <v>2625.1539044694277</v>
      </c>
      <c r="D14" s="623">
        <v>2747.6560945708661</v>
      </c>
      <c r="E14" s="623">
        <v>4374.319846338024</v>
      </c>
      <c r="F14" s="623">
        <v>5883.5733519429996</v>
      </c>
      <c r="G14" s="623">
        <v>5124.3654493510003</v>
      </c>
      <c r="H14" s="623">
        <v>6664.6512138519993</v>
      </c>
      <c r="I14" s="623">
        <v>9009.8317095839993</v>
      </c>
      <c r="J14" s="623">
        <v>10554.836606176001</v>
      </c>
      <c r="K14" s="623">
        <v>12219.328982823001</v>
      </c>
      <c r="L14" s="623">
        <v>12439.644626557001</v>
      </c>
      <c r="M14" s="623">
        <v>12568.689568399999</v>
      </c>
      <c r="N14" s="623">
        <v>13180.755079098999</v>
      </c>
      <c r="O14" s="623">
        <v>13049.553018587001</v>
      </c>
      <c r="P14" s="623">
        <v>14614.012823375</v>
      </c>
      <c r="Q14" s="623">
        <v>12445.833835993</v>
      </c>
      <c r="R14" s="623">
        <v>10536.450910423</v>
      </c>
      <c r="S14" s="623">
        <v>11356.314220019</v>
      </c>
      <c r="T14" s="623">
        <v>14309.051256948002</v>
      </c>
      <c r="U14" s="623">
        <v>13488.275770093998</v>
      </c>
      <c r="V14" s="623">
        <v>11883.803330553001</v>
      </c>
      <c r="W14" s="623">
        <v>14887.643903926</v>
      </c>
      <c r="X14" s="623">
        <v>13985.204585901</v>
      </c>
      <c r="Y14" s="623">
        <v>12957.039430615001</v>
      </c>
    </row>
    <row r="15" spans="1:27">
      <c r="A15" s="372" t="s">
        <v>4</v>
      </c>
      <c r="B15" s="623">
        <v>460.09877399960016</v>
      </c>
      <c r="C15" s="623">
        <v>670.1112683226379</v>
      </c>
      <c r="D15" s="623">
        <v>628.01891388452941</v>
      </c>
      <c r="E15" s="623">
        <v>663.09682023067001</v>
      </c>
      <c r="F15" s="623">
        <v>745.90324016749764</v>
      </c>
      <c r="G15" s="623">
        <v>957.01461283666436</v>
      </c>
      <c r="H15" s="623">
        <v>1056.7807577683623</v>
      </c>
      <c r="I15" s="623">
        <v>1135.9516809734416</v>
      </c>
      <c r="J15" s="623">
        <v>1230.7019187980122</v>
      </c>
      <c r="K15" s="623">
        <v>1120.5913900601045</v>
      </c>
      <c r="L15" s="623">
        <v>1326.1406979030039</v>
      </c>
      <c r="M15" s="623">
        <v>1403.0117510179086</v>
      </c>
      <c r="N15" s="623">
        <v>1433.0209559664486</v>
      </c>
      <c r="O15" s="623">
        <v>1582.4189583931513</v>
      </c>
      <c r="P15" s="623">
        <v>1604.9090336183399</v>
      </c>
      <c r="Q15" s="623">
        <v>1326.4585025983936</v>
      </c>
      <c r="R15" s="623">
        <v>1453.9125278011352</v>
      </c>
      <c r="S15" s="623">
        <v>1792.9378229179167</v>
      </c>
      <c r="T15" s="623">
        <v>1945.4273747692857</v>
      </c>
      <c r="U15" s="623">
        <v>1629.1143424976158</v>
      </c>
      <c r="V15" s="623">
        <v>1381.7810949230502</v>
      </c>
      <c r="W15" s="623">
        <v>1544.4456840589069</v>
      </c>
      <c r="X15" s="623">
        <v>1859.1131813935222</v>
      </c>
      <c r="Y15" s="623">
        <v>1951.5136517386945</v>
      </c>
    </row>
    <row r="16" spans="1:27">
      <c r="A16" s="372" t="s">
        <v>3</v>
      </c>
      <c r="B16" s="623">
        <v>57385.053586434617</v>
      </c>
      <c r="C16" s="623">
        <v>54295.794956817888</v>
      </c>
      <c r="D16" s="623">
        <v>60094.531898920744</v>
      </c>
      <c r="E16" s="623">
        <v>76413.438531865104</v>
      </c>
      <c r="F16" s="623">
        <v>102793.51438223847</v>
      </c>
      <c r="G16" s="623">
        <v>115479.38380269735</v>
      </c>
      <c r="H16" s="623">
        <v>136393.28325954603</v>
      </c>
      <c r="I16" s="623">
        <v>159865.52386156155</v>
      </c>
      <c r="J16" s="623">
        <v>181258.35016881372</v>
      </c>
      <c r="K16" s="623">
        <v>145485.76909235289</v>
      </c>
      <c r="L16" s="623">
        <v>175770.75514121438</v>
      </c>
      <c r="M16" s="623">
        <v>214452.97990197293</v>
      </c>
      <c r="N16" s="623">
        <v>207633.67909763279</v>
      </c>
      <c r="O16" s="623">
        <v>204221.60569729161</v>
      </c>
      <c r="P16" s="623">
        <v>192807.2308526311</v>
      </c>
      <c r="Q16" s="623">
        <v>165648.11813507567</v>
      </c>
      <c r="R16" s="623">
        <v>150560.30119249097</v>
      </c>
      <c r="S16" s="623">
        <v>171942.6506642194</v>
      </c>
      <c r="T16" s="623">
        <v>187198.10071833764</v>
      </c>
      <c r="U16" s="623">
        <v>177597.64879501401</v>
      </c>
      <c r="V16" s="623">
        <v>152886.81064940454</v>
      </c>
      <c r="W16" s="623">
        <v>214189.51805427298</v>
      </c>
      <c r="X16" s="623">
        <v>232983.17411245988</v>
      </c>
      <c r="Y16" s="623">
        <v>217722.21814024987</v>
      </c>
    </row>
    <row r="17" spans="1:25">
      <c r="A17" s="372" t="s">
        <v>431</v>
      </c>
      <c r="B17" s="623">
        <v>2175.9685300980941</v>
      </c>
      <c r="C17" s="623">
        <v>2521.6857934576055</v>
      </c>
      <c r="D17" s="623">
        <v>2581.0855153298294</v>
      </c>
      <c r="E17" s="623">
        <v>3366.2383043377636</v>
      </c>
      <c r="F17" s="623">
        <v>4011.3227941517898</v>
      </c>
      <c r="G17" s="623">
        <v>4880.1013745292839</v>
      </c>
      <c r="H17" s="623">
        <v>6244.2607595329318</v>
      </c>
      <c r="I17" s="623">
        <v>6628.7623427411791</v>
      </c>
      <c r="J17" s="623">
        <v>10031.514296124929</v>
      </c>
      <c r="K17" s="623">
        <v>9412.2555359580674</v>
      </c>
      <c r="L17" s="623">
        <v>12000.762503950877</v>
      </c>
      <c r="M17" s="623">
        <v>13379.922388729305</v>
      </c>
      <c r="N17" s="623">
        <v>10586</v>
      </c>
      <c r="O17" s="623">
        <v>17601.80100125157</v>
      </c>
      <c r="P17" s="623">
        <v>17187.122542572099</v>
      </c>
      <c r="Q17" s="623">
        <v>15176.524942362881</v>
      </c>
      <c r="R17" s="623">
        <v>13949.926730023111</v>
      </c>
      <c r="S17" s="623">
        <v>11873.7547221762</v>
      </c>
      <c r="T17" s="623">
        <v>12454.9404014621</v>
      </c>
      <c r="U17" s="623">
        <v>14033.704059</v>
      </c>
      <c r="V17" s="623">
        <v>14582</v>
      </c>
      <c r="W17" s="623">
        <v>17264</v>
      </c>
      <c r="X17" s="623">
        <v>22479</v>
      </c>
      <c r="Y17" s="623">
        <v>22391.200000000001</v>
      </c>
    </row>
    <row r="18" spans="1:25">
      <c r="A18" s="372" t="s">
        <v>1</v>
      </c>
      <c r="B18" s="623">
        <v>1740.8719080000001</v>
      </c>
      <c r="C18" s="623">
        <v>2058.7440459999998</v>
      </c>
      <c r="D18" s="623">
        <v>2053.3180890000003</v>
      </c>
      <c r="E18" s="623">
        <v>2565.5954200000001</v>
      </c>
      <c r="F18" s="623">
        <v>3751.8156739999999</v>
      </c>
      <c r="G18" s="623">
        <v>4754.7588720000003</v>
      </c>
      <c r="H18" s="623">
        <v>6702.4940459999998</v>
      </c>
      <c r="I18" s="623">
        <v>8614.5471010000001</v>
      </c>
      <c r="J18" s="623">
        <v>9944.6231910000006</v>
      </c>
      <c r="K18" s="623">
        <v>7699.1879749999998</v>
      </c>
      <c r="L18" s="623">
        <v>11839.883818</v>
      </c>
      <c r="M18" s="623">
        <v>16046.468085190001</v>
      </c>
      <c r="N18" s="623">
        <v>18422.773173433998</v>
      </c>
      <c r="O18" s="623">
        <v>21179.503632075957</v>
      </c>
      <c r="P18" s="623">
        <v>19481.380079139999</v>
      </c>
      <c r="Q18" s="623">
        <v>14541.809053258999</v>
      </c>
      <c r="R18" s="623">
        <v>13662.264385369999</v>
      </c>
      <c r="S18" s="623">
        <v>15987.998539820001</v>
      </c>
      <c r="T18" s="623">
        <v>18500.705687073001</v>
      </c>
      <c r="U18" s="623">
        <v>14227.970680355</v>
      </c>
      <c r="V18" s="623">
        <v>13144.879905038</v>
      </c>
      <c r="W18" s="623">
        <v>18237.703133563002</v>
      </c>
      <c r="X18" s="623">
        <v>20684.303303137</v>
      </c>
      <c r="Y18" s="623">
        <v>20656.023788819999</v>
      </c>
    </row>
    <row r="19" spans="1:25">
      <c r="A19" s="372" t="s">
        <v>0</v>
      </c>
      <c r="B19" s="623">
        <v>3625.5270592230545</v>
      </c>
      <c r="C19" s="623">
        <v>2536.5941574687772</v>
      </c>
      <c r="D19" s="623">
        <v>4402.3355384382339</v>
      </c>
      <c r="E19" s="623">
        <v>2953.3902195275996</v>
      </c>
      <c r="F19" s="623">
        <v>5603.2110944017404</v>
      </c>
      <c r="G19" s="623">
        <v>4223.8567051720001</v>
      </c>
      <c r="H19" s="623">
        <v>7898.2277784090002</v>
      </c>
      <c r="I19" s="623">
        <v>5878.6653442799998</v>
      </c>
      <c r="J19" s="623">
        <v>3082.463209134</v>
      </c>
      <c r="K19" s="623">
        <v>7514.5738559820002</v>
      </c>
      <c r="L19" s="623">
        <v>7977.9037007530005</v>
      </c>
      <c r="M19" s="623">
        <v>11105.203372104999</v>
      </c>
      <c r="N19" s="623">
        <v>10919.322356742001</v>
      </c>
      <c r="O19" s="623">
        <v>11123.381039184</v>
      </c>
      <c r="P19" s="623">
        <v>9941.2640412539986</v>
      </c>
      <c r="Q19" s="623">
        <v>9457.4874533340007</v>
      </c>
      <c r="R19" s="623">
        <v>8678.868284387001</v>
      </c>
      <c r="S19" s="623">
        <v>8599.4557557030002</v>
      </c>
      <c r="T19" s="623">
        <v>10486.597219634999</v>
      </c>
      <c r="U19" s="623">
        <v>9153.109484730001</v>
      </c>
      <c r="V19" s="623">
        <v>10027.539688159</v>
      </c>
      <c r="W19" s="623">
        <v>13577.431898784002</v>
      </c>
      <c r="X19" s="623">
        <v>15254.456479311</v>
      </c>
      <c r="Y19" s="623">
        <v>16436.494543565001</v>
      </c>
    </row>
    <row r="20" spans="1:25">
      <c r="A20" s="372" t="s">
        <v>2214</v>
      </c>
      <c r="B20" s="624">
        <v>97945.441603577929</v>
      </c>
      <c r="C20" s="624">
        <v>93097.334992105621</v>
      </c>
      <c r="D20" s="624">
        <v>105096.54880874531</v>
      </c>
      <c r="E20" s="624">
        <v>129649.68607990909</v>
      </c>
      <c r="F20" s="624">
        <v>169982.59221842093</v>
      </c>
      <c r="G20" s="624">
        <v>198523.18500895717</v>
      </c>
      <c r="H20" s="624">
        <v>241007.12235376905</v>
      </c>
      <c r="I20" s="624">
        <v>287490.77836356091</v>
      </c>
      <c r="J20" s="624">
        <v>351367.55337419594</v>
      </c>
      <c r="K20" s="624">
        <v>288638.54512473993</v>
      </c>
      <c r="L20" s="624">
        <v>346046.39758232457</v>
      </c>
      <c r="M20" s="624">
        <v>421886.74962730991</v>
      </c>
      <c r="N20" s="624">
        <v>429006.46834276605</v>
      </c>
      <c r="O20" s="624">
        <v>443588.04538615933</v>
      </c>
      <c r="P20" s="624">
        <v>425417.9094283352</v>
      </c>
      <c r="Q20" s="624">
        <v>346500.41121527296</v>
      </c>
      <c r="R20" s="624">
        <v>302826.71281115816</v>
      </c>
      <c r="S20" s="624">
        <v>343649.64753772086</v>
      </c>
      <c r="T20" s="624">
        <v>382801.93142881012</v>
      </c>
      <c r="U20" s="624">
        <v>351879.32142415619</v>
      </c>
      <c r="V20" s="624">
        <v>298429.56821168168</v>
      </c>
      <c r="W20" s="624">
        <v>411218.16314289789</v>
      </c>
      <c r="X20" s="624">
        <v>472080.29296774993</v>
      </c>
      <c r="Y20" s="624">
        <v>434069.03476830956</v>
      </c>
    </row>
    <row r="22" spans="1:25">
      <c r="A22" s="242" t="s">
        <v>2949</v>
      </c>
    </row>
    <row r="23" spans="1:25">
      <c r="A23" t="s">
        <v>2814</v>
      </c>
    </row>
  </sheetData>
  <hyperlinks>
    <hyperlink ref="AA3" location="Content!A1" display="Back to content page"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0"/>
  <dimension ref="A1:AB25"/>
  <sheetViews>
    <sheetView topLeftCell="G1" workbookViewId="0">
      <selection activeCell="N25" sqref="N25"/>
    </sheetView>
  </sheetViews>
  <sheetFormatPr defaultRowHeight="14.4"/>
  <cols>
    <col min="1" max="1" width="32.5546875" customWidth="1"/>
    <col min="15" max="16" width="10.21875" customWidth="1"/>
  </cols>
  <sheetData>
    <row r="1" spans="1:28">
      <c r="A1" s="18" t="s">
        <v>2967</v>
      </c>
      <c r="B1" s="17"/>
      <c r="C1" s="17"/>
      <c r="D1" s="17"/>
      <c r="E1" s="17"/>
      <c r="F1" s="17"/>
      <c r="G1" s="17"/>
      <c r="H1" s="17"/>
      <c r="I1" s="17"/>
      <c r="J1" s="17"/>
      <c r="K1" s="17"/>
      <c r="L1" s="17"/>
      <c r="M1" s="17"/>
      <c r="N1" s="17"/>
      <c r="O1" s="17"/>
      <c r="P1" s="17"/>
      <c r="Q1" s="17"/>
      <c r="R1" s="17"/>
      <c r="S1" s="17"/>
      <c r="T1" s="17"/>
      <c r="U1" s="17"/>
      <c r="V1" s="17"/>
      <c r="W1" s="17"/>
      <c r="X1" s="17"/>
      <c r="Y1" s="17"/>
    </row>
    <row r="2" spans="1:28">
      <c r="A2" s="253" t="s">
        <v>31</v>
      </c>
      <c r="B2" s="243" t="s">
        <v>438</v>
      </c>
      <c r="C2" s="243" t="s">
        <v>445</v>
      </c>
      <c r="D2" s="243" t="s">
        <v>446</v>
      </c>
      <c r="E2" s="243" t="s">
        <v>447</v>
      </c>
      <c r="F2" s="243" t="s">
        <v>448</v>
      </c>
      <c r="G2" s="243" t="s">
        <v>439</v>
      </c>
      <c r="H2" s="243" t="s">
        <v>440</v>
      </c>
      <c r="I2" s="243" t="s">
        <v>441</v>
      </c>
      <c r="J2" s="243" t="s">
        <v>34</v>
      </c>
      <c r="K2" s="243" t="s">
        <v>442</v>
      </c>
      <c r="L2" s="243" t="s">
        <v>33</v>
      </c>
      <c r="M2" s="243">
        <v>2011</v>
      </c>
      <c r="N2" s="243">
        <v>2012</v>
      </c>
      <c r="O2" s="243">
        <v>2013</v>
      </c>
      <c r="P2" s="243">
        <v>2014</v>
      </c>
      <c r="Q2" s="243">
        <v>2015</v>
      </c>
      <c r="R2" s="243">
        <v>2016</v>
      </c>
      <c r="S2" s="243">
        <v>2017</v>
      </c>
      <c r="T2" s="243">
        <v>2018</v>
      </c>
      <c r="U2" s="243">
        <v>2019</v>
      </c>
      <c r="V2" s="243">
        <v>2020</v>
      </c>
      <c r="W2" s="243">
        <v>2021</v>
      </c>
      <c r="X2" s="243">
        <v>2022</v>
      </c>
      <c r="Y2" s="243">
        <v>2023</v>
      </c>
      <c r="AA2" s="1" t="s">
        <v>528</v>
      </c>
    </row>
    <row r="3" spans="1:28">
      <c r="A3" s="92" t="s">
        <v>13</v>
      </c>
      <c r="B3" s="298"/>
      <c r="C3" s="298"/>
      <c r="D3" s="298"/>
      <c r="E3" s="298"/>
      <c r="F3" s="298"/>
      <c r="G3" s="298"/>
      <c r="H3" s="298"/>
      <c r="I3" s="298"/>
      <c r="J3" s="298"/>
      <c r="K3" s="298"/>
      <c r="L3" s="298"/>
      <c r="M3" s="298"/>
      <c r="N3" s="298"/>
      <c r="O3" s="298"/>
      <c r="P3" s="298"/>
      <c r="Q3" s="298"/>
      <c r="R3" s="298"/>
      <c r="S3" s="298"/>
      <c r="T3" s="298"/>
      <c r="U3" s="298"/>
      <c r="V3" s="298"/>
      <c r="W3" s="298"/>
      <c r="X3" s="298"/>
      <c r="Y3" s="298"/>
    </row>
    <row r="4" spans="1:28">
      <c r="A4" s="92" t="s">
        <v>12</v>
      </c>
      <c r="B4" s="298"/>
      <c r="C4" s="298"/>
      <c r="D4" s="298"/>
      <c r="E4" s="298"/>
      <c r="F4" s="298"/>
      <c r="G4" s="298"/>
      <c r="H4" s="298"/>
      <c r="I4" s="191">
        <v>103980</v>
      </c>
      <c r="J4" s="191">
        <v>119618</v>
      </c>
      <c r="K4" s="191">
        <v>133295</v>
      </c>
      <c r="L4" s="191">
        <v>174781</v>
      </c>
      <c r="M4" s="191">
        <v>196031</v>
      </c>
      <c r="N4" s="191">
        <v>223124</v>
      </c>
      <c r="O4" s="191">
        <v>237060</v>
      </c>
      <c r="P4" s="191">
        <v>250788</v>
      </c>
      <c r="Q4" s="191">
        <v>277730</v>
      </c>
      <c r="R4" s="191">
        <v>300884</v>
      </c>
      <c r="S4" s="191">
        <v>325745</v>
      </c>
      <c r="T4" s="191">
        <v>347982</v>
      </c>
      <c r="U4" s="191">
        <v>386049</v>
      </c>
      <c r="V4" s="191">
        <v>366453</v>
      </c>
      <c r="W4" s="191">
        <v>392482</v>
      </c>
      <c r="X4" s="191">
        <v>382839</v>
      </c>
      <c r="Y4" s="191"/>
      <c r="AB4" s="14"/>
    </row>
    <row r="5" spans="1:28">
      <c r="A5" s="92" t="s">
        <v>483</v>
      </c>
      <c r="B5" s="298"/>
      <c r="C5" s="298"/>
      <c r="D5" s="298"/>
      <c r="E5" s="298"/>
      <c r="F5" s="298"/>
      <c r="G5" s="298"/>
      <c r="H5" s="298"/>
      <c r="I5" s="298"/>
      <c r="J5" s="298"/>
      <c r="K5" s="298"/>
      <c r="L5" s="298"/>
      <c r="M5" s="298"/>
      <c r="N5" s="298"/>
      <c r="O5" s="298"/>
      <c r="P5" s="298"/>
      <c r="Q5" s="298"/>
      <c r="R5" s="298"/>
      <c r="S5" s="298"/>
      <c r="T5" s="298"/>
      <c r="U5" s="298"/>
      <c r="V5" s="298"/>
      <c r="W5" s="298"/>
      <c r="X5" s="298"/>
      <c r="Y5" s="298"/>
    </row>
    <row r="6" spans="1:28">
      <c r="A6" s="92" t="s">
        <v>89</v>
      </c>
      <c r="B6" s="298"/>
      <c r="C6" s="298"/>
      <c r="D6" s="298"/>
      <c r="E6" s="298"/>
      <c r="F6" s="298"/>
      <c r="G6" s="298"/>
      <c r="H6" s="298"/>
      <c r="I6" s="298"/>
      <c r="J6" s="298"/>
      <c r="K6" s="298"/>
      <c r="L6" s="298"/>
      <c r="M6" s="298"/>
      <c r="N6" s="298"/>
      <c r="O6" s="298"/>
      <c r="P6" s="298"/>
      <c r="Q6" s="298"/>
      <c r="R6" s="298"/>
      <c r="S6" s="298"/>
      <c r="T6" s="298"/>
      <c r="U6" s="298"/>
      <c r="V6" s="298"/>
      <c r="W6" s="298"/>
      <c r="X6" s="298"/>
      <c r="Y6" s="298"/>
    </row>
    <row r="7" spans="1:28">
      <c r="A7" s="92" t="s">
        <v>482</v>
      </c>
      <c r="B7" s="298"/>
      <c r="C7" s="298"/>
      <c r="D7" s="298"/>
      <c r="E7" s="298"/>
      <c r="F7" s="298"/>
      <c r="G7" s="298"/>
      <c r="H7" s="298"/>
      <c r="I7" s="298"/>
      <c r="J7" s="298"/>
      <c r="K7" s="298"/>
      <c r="L7" s="298"/>
      <c r="M7" s="298"/>
      <c r="N7" s="298"/>
      <c r="O7" s="298"/>
      <c r="P7" s="298"/>
      <c r="Q7" s="298"/>
      <c r="R7" s="298"/>
      <c r="S7" s="298"/>
      <c r="T7" s="298"/>
      <c r="U7" s="298"/>
      <c r="V7" s="298"/>
      <c r="W7" s="298"/>
      <c r="X7" s="298"/>
      <c r="Y7" s="298"/>
    </row>
    <row r="8" spans="1:28">
      <c r="A8" s="92" t="s">
        <v>11</v>
      </c>
      <c r="B8" s="298"/>
      <c r="C8" s="298"/>
      <c r="D8" s="298"/>
      <c r="E8" s="298"/>
      <c r="F8" s="298"/>
      <c r="G8" s="298"/>
      <c r="H8" s="298"/>
      <c r="I8" s="298"/>
      <c r="J8" s="298"/>
      <c r="K8" s="298"/>
      <c r="L8" s="298"/>
      <c r="M8" s="298"/>
      <c r="N8" s="298"/>
      <c r="O8" s="298"/>
      <c r="P8" s="298"/>
      <c r="Q8" s="298"/>
      <c r="R8" s="298"/>
      <c r="S8" s="298"/>
      <c r="T8" s="298"/>
      <c r="U8" s="298"/>
      <c r="V8" s="298"/>
      <c r="W8" s="298"/>
      <c r="X8" s="298"/>
      <c r="Y8" s="298"/>
    </row>
    <row r="9" spans="1:28">
      <c r="A9" s="92" t="s">
        <v>10</v>
      </c>
      <c r="B9" s="298"/>
      <c r="C9" s="298"/>
      <c r="D9" s="298"/>
      <c r="E9" s="298"/>
      <c r="F9" s="298"/>
      <c r="G9" s="298"/>
      <c r="H9" s="298"/>
      <c r="I9" s="298"/>
      <c r="J9" s="298"/>
      <c r="K9" s="298"/>
      <c r="L9" s="298"/>
      <c r="M9" s="298"/>
      <c r="N9" s="298"/>
      <c r="O9" s="298"/>
      <c r="P9" s="298"/>
      <c r="Q9" s="298"/>
      <c r="R9" s="298"/>
      <c r="S9" s="298"/>
      <c r="T9" s="298"/>
      <c r="U9" s="298"/>
      <c r="V9" s="298"/>
      <c r="W9" s="298"/>
      <c r="X9" s="298"/>
      <c r="Y9" s="298"/>
    </row>
    <row r="10" spans="1:28">
      <c r="A10" s="92" t="s">
        <v>9</v>
      </c>
      <c r="B10" s="298"/>
      <c r="C10" s="298"/>
      <c r="D10" s="298"/>
      <c r="E10" s="298"/>
      <c r="F10" s="298"/>
      <c r="G10" s="298"/>
      <c r="H10" s="298"/>
      <c r="I10" s="298"/>
      <c r="J10" s="298"/>
      <c r="K10" s="298"/>
      <c r="L10" s="298"/>
      <c r="M10" s="298"/>
      <c r="N10" s="298"/>
      <c r="O10" s="298"/>
      <c r="P10" s="298"/>
      <c r="Q10" s="298"/>
      <c r="R10" s="298"/>
      <c r="S10" s="298"/>
      <c r="T10" s="298"/>
      <c r="U10" s="298"/>
      <c r="V10" s="298"/>
      <c r="W10" s="298"/>
      <c r="X10" s="298"/>
      <c r="Y10" s="298"/>
    </row>
    <row r="11" spans="1:28">
      <c r="A11" s="92" t="s">
        <v>132</v>
      </c>
      <c r="B11" s="574">
        <v>54911</v>
      </c>
      <c r="C11" s="574">
        <v>58082</v>
      </c>
      <c r="D11" s="574">
        <v>63307</v>
      </c>
      <c r="E11" s="574">
        <v>68524</v>
      </c>
      <c r="F11" s="574">
        <v>77342</v>
      </c>
      <c r="G11" s="574">
        <v>84818</v>
      </c>
      <c r="H11" s="575">
        <v>91911</v>
      </c>
      <c r="I11" s="575">
        <v>99770</v>
      </c>
      <c r="J11" s="575">
        <v>109507</v>
      </c>
      <c r="K11" s="575">
        <v>117890</v>
      </c>
      <c r="L11" s="575">
        <v>127363</v>
      </c>
      <c r="M11" s="575">
        <v>136225</v>
      </c>
      <c r="N11" s="575">
        <v>147733</v>
      </c>
      <c r="O11" s="575">
        <v>160701</v>
      </c>
      <c r="P11" s="575">
        <v>173954</v>
      </c>
      <c r="Q11" s="575">
        <v>188299</v>
      </c>
      <c r="R11" s="671">
        <v>202696</v>
      </c>
      <c r="S11" s="671">
        <v>218976</v>
      </c>
      <c r="T11" s="671">
        <v>235598</v>
      </c>
      <c r="U11" s="671">
        <v>251973</v>
      </c>
      <c r="V11" s="671">
        <v>264120</v>
      </c>
      <c r="W11" s="671">
        <v>277066</v>
      </c>
      <c r="X11" s="671">
        <v>292631</v>
      </c>
      <c r="Y11" s="671">
        <v>311914</v>
      </c>
      <c r="AB11" s="14"/>
    </row>
    <row r="12" spans="1:28">
      <c r="A12" s="92" t="s">
        <v>6</v>
      </c>
      <c r="B12" s="298"/>
      <c r="C12" s="298"/>
      <c r="D12" s="298"/>
      <c r="E12" s="298"/>
      <c r="F12" s="298"/>
      <c r="G12" s="298"/>
      <c r="H12" s="298"/>
      <c r="I12" s="298"/>
      <c r="J12" s="298"/>
      <c r="K12" s="298"/>
      <c r="L12" s="298"/>
      <c r="M12" s="298"/>
      <c r="N12" s="298"/>
      <c r="O12" s="298"/>
      <c r="P12" s="298"/>
      <c r="Q12" s="298"/>
      <c r="R12" s="298"/>
      <c r="S12" s="298"/>
      <c r="T12" s="298"/>
      <c r="U12" s="298"/>
      <c r="V12" s="298"/>
      <c r="W12" s="298"/>
      <c r="X12" s="298"/>
      <c r="Y12" s="298"/>
    </row>
    <row r="13" spans="1:28">
      <c r="A13" s="92" t="s">
        <v>5</v>
      </c>
      <c r="B13" s="298"/>
      <c r="C13" s="298"/>
      <c r="D13" s="298"/>
      <c r="E13" s="298"/>
      <c r="F13" s="298"/>
      <c r="G13" s="298"/>
      <c r="H13" s="298"/>
      <c r="I13" s="298"/>
      <c r="J13" s="298"/>
      <c r="K13" s="298"/>
      <c r="L13" s="298"/>
      <c r="M13" s="298"/>
      <c r="N13" s="298"/>
      <c r="O13" s="298"/>
      <c r="P13" s="298"/>
      <c r="Q13" s="298"/>
      <c r="R13" s="298"/>
      <c r="S13" s="298"/>
      <c r="T13" s="298"/>
      <c r="U13" s="298"/>
      <c r="V13" s="298"/>
      <c r="W13" s="298"/>
      <c r="X13" s="298"/>
      <c r="Y13" s="298"/>
    </row>
    <row r="14" spans="1:28">
      <c r="A14" s="92" t="s">
        <v>4</v>
      </c>
      <c r="B14" s="298"/>
      <c r="C14" s="298"/>
      <c r="D14" s="298"/>
      <c r="E14" s="298"/>
      <c r="F14" s="298"/>
      <c r="G14" s="298"/>
      <c r="H14" s="298"/>
      <c r="I14" s="298"/>
      <c r="J14" s="298"/>
      <c r="K14" s="298"/>
      <c r="L14" s="298"/>
      <c r="M14" s="298"/>
      <c r="N14" s="298"/>
      <c r="O14" s="298"/>
      <c r="P14" s="298"/>
      <c r="Q14" s="298"/>
      <c r="R14" s="298"/>
      <c r="S14" s="298"/>
      <c r="T14" s="298"/>
      <c r="U14" s="298"/>
      <c r="V14" s="298"/>
      <c r="W14" s="298"/>
      <c r="X14" s="298"/>
      <c r="Y14" s="298"/>
    </row>
    <row r="15" spans="1:28">
      <c r="A15" s="92" t="s">
        <v>3</v>
      </c>
      <c r="B15" s="298"/>
      <c r="C15" s="298"/>
      <c r="D15" s="298"/>
      <c r="E15" s="298"/>
      <c r="F15" s="298"/>
      <c r="G15" s="298"/>
      <c r="H15" s="298"/>
      <c r="I15" s="298"/>
      <c r="J15" s="298"/>
      <c r="K15" s="298"/>
      <c r="L15" s="298"/>
      <c r="M15" s="298"/>
      <c r="N15" s="298"/>
      <c r="O15" s="298"/>
      <c r="P15" s="298"/>
      <c r="Q15" s="298"/>
      <c r="R15" s="298"/>
      <c r="S15" s="298"/>
      <c r="T15" s="298"/>
      <c r="U15" s="298"/>
      <c r="V15" s="298"/>
      <c r="W15" s="298"/>
      <c r="X15" s="298"/>
      <c r="Y15" s="298"/>
    </row>
    <row r="16" spans="1:28">
      <c r="A16" s="92" t="s">
        <v>32</v>
      </c>
      <c r="B16" s="298"/>
      <c r="C16" s="298"/>
      <c r="D16" s="298"/>
      <c r="E16" s="298"/>
      <c r="F16" s="298"/>
      <c r="G16" s="298"/>
      <c r="H16" s="298"/>
      <c r="I16" s="298"/>
      <c r="J16" s="298"/>
      <c r="K16" s="298"/>
      <c r="L16" s="298"/>
      <c r="M16" s="298"/>
      <c r="N16" s="298"/>
      <c r="O16" s="298"/>
      <c r="P16" s="298"/>
      <c r="Q16" s="298"/>
      <c r="R16" s="298"/>
      <c r="S16" s="298"/>
      <c r="T16" s="298"/>
      <c r="U16" s="298"/>
      <c r="V16" s="298"/>
      <c r="W16" s="298"/>
      <c r="X16" s="298"/>
      <c r="Y16" s="298"/>
    </row>
    <row r="17" spans="1:25">
      <c r="A17" s="92" t="s">
        <v>1</v>
      </c>
      <c r="B17" s="298"/>
      <c r="C17" s="298"/>
      <c r="D17" s="298"/>
      <c r="E17" s="298"/>
      <c r="F17" s="298"/>
      <c r="G17" s="298"/>
      <c r="H17" s="298"/>
      <c r="I17" s="298"/>
      <c r="J17" s="298"/>
      <c r="K17" s="298"/>
      <c r="L17" s="298"/>
      <c r="M17" s="298"/>
      <c r="N17" s="298"/>
      <c r="O17" s="298"/>
      <c r="P17" s="298"/>
      <c r="Q17" s="298"/>
      <c r="R17" s="298"/>
      <c r="S17" s="298"/>
      <c r="T17" s="298"/>
      <c r="U17" s="298"/>
      <c r="V17" s="298"/>
      <c r="W17" s="298"/>
      <c r="X17" s="298"/>
      <c r="Y17" s="298"/>
    </row>
    <row r="18" spans="1:25">
      <c r="A18" s="92" t="s">
        <v>0</v>
      </c>
      <c r="B18" s="298"/>
      <c r="C18" s="298"/>
      <c r="D18" s="298"/>
      <c r="E18" s="298"/>
      <c r="F18" s="298"/>
      <c r="G18" s="298"/>
      <c r="H18" s="298"/>
      <c r="I18" s="298"/>
      <c r="J18" s="298"/>
      <c r="K18" s="298"/>
      <c r="L18" s="298"/>
      <c r="M18" s="298"/>
      <c r="N18" s="298"/>
      <c r="O18" s="298"/>
      <c r="P18" s="298"/>
      <c r="Q18" s="298"/>
      <c r="R18" s="298"/>
      <c r="S18" s="298"/>
      <c r="T18" s="298"/>
      <c r="U18" s="298"/>
      <c r="V18" s="298"/>
      <c r="W18" s="298"/>
      <c r="X18" s="298"/>
      <c r="Y18" s="298"/>
    </row>
    <row r="21" spans="1:25">
      <c r="A21" s="17" t="s">
        <v>2531</v>
      </c>
    </row>
    <row r="22" spans="1:25">
      <c r="A22" s="94" t="s">
        <v>20</v>
      </c>
    </row>
    <row r="23" spans="1:25">
      <c r="A23" s="242" t="s">
        <v>2776</v>
      </c>
    </row>
    <row r="24" spans="1:25">
      <c r="A24" s="242" t="s">
        <v>2815</v>
      </c>
    </row>
    <row r="25" spans="1:25">
      <c r="A25" s="242" t="s">
        <v>3050</v>
      </c>
    </row>
  </sheetData>
  <hyperlinks>
    <hyperlink ref="AA2" location="Content!A1" display="Back to content page" xr:uid="{00000000-0004-0000-B300-000000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1"/>
  <dimension ref="A1:AB25"/>
  <sheetViews>
    <sheetView topLeftCell="E1" zoomScale="86" zoomScaleNormal="86" workbookViewId="0">
      <selection activeCell="AB12" sqref="AB12"/>
    </sheetView>
  </sheetViews>
  <sheetFormatPr defaultColWidth="9.21875" defaultRowHeight="18" customHeight="1"/>
  <cols>
    <col min="1" max="1" width="33.21875" style="44" customWidth="1"/>
    <col min="2" max="26" width="9.21875" style="17"/>
    <col min="27" max="27" width="20.77734375" style="17" customWidth="1"/>
    <col min="28" max="16384" width="9.21875" style="17"/>
  </cols>
  <sheetData>
    <row r="1" spans="1:28" ht="18" customHeight="1">
      <c r="A1" s="18" t="s">
        <v>2968</v>
      </c>
    </row>
    <row r="2" spans="1:28" ht="18" customHeight="1">
      <c r="A2" s="253"/>
      <c r="B2" s="753" t="s">
        <v>449</v>
      </c>
      <c r="C2" s="754"/>
      <c r="D2" s="754"/>
      <c r="E2" s="754"/>
      <c r="F2" s="754"/>
      <c r="G2" s="754"/>
      <c r="H2" s="754"/>
      <c r="I2" s="754"/>
      <c r="J2" s="754"/>
      <c r="K2" s="754"/>
      <c r="L2" s="754"/>
      <c r="M2" s="754"/>
      <c r="N2" s="754"/>
      <c r="O2" s="754"/>
      <c r="P2" s="754"/>
      <c r="Q2" s="754"/>
      <c r="R2" s="754"/>
      <c r="S2" s="754"/>
      <c r="T2" s="754"/>
      <c r="U2" s="754"/>
      <c r="V2" s="754"/>
      <c r="W2" s="754"/>
      <c r="X2" s="754"/>
      <c r="Y2" s="501"/>
    </row>
    <row r="3" spans="1:28" s="40" customFormat="1" ht="18" customHeight="1">
      <c r="A3" s="253" t="s">
        <v>31</v>
      </c>
      <c r="B3" s="243" t="s">
        <v>438</v>
      </c>
      <c r="C3" s="243" t="s">
        <v>445</v>
      </c>
      <c r="D3" s="243" t="s">
        <v>446</v>
      </c>
      <c r="E3" s="243" t="s">
        <v>447</v>
      </c>
      <c r="F3" s="243" t="s">
        <v>448</v>
      </c>
      <c r="G3" s="243" t="s">
        <v>439</v>
      </c>
      <c r="H3" s="243" t="s">
        <v>440</v>
      </c>
      <c r="I3" s="243" t="s">
        <v>441</v>
      </c>
      <c r="J3" s="243" t="s">
        <v>34</v>
      </c>
      <c r="K3" s="243" t="s">
        <v>442</v>
      </c>
      <c r="L3" s="243" t="s">
        <v>33</v>
      </c>
      <c r="M3" s="243">
        <v>2011</v>
      </c>
      <c r="N3" s="243">
        <v>2012</v>
      </c>
      <c r="O3" s="243">
        <v>2013</v>
      </c>
      <c r="P3" s="243">
        <v>2014</v>
      </c>
      <c r="Q3" s="243">
        <v>2015</v>
      </c>
      <c r="R3" s="243">
        <v>2016</v>
      </c>
      <c r="S3" s="243">
        <v>2017</v>
      </c>
      <c r="T3" s="243">
        <v>2018</v>
      </c>
      <c r="U3" s="243">
        <v>2019</v>
      </c>
      <c r="V3" s="243">
        <v>2020</v>
      </c>
      <c r="W3" s="243">
        <v>2021</v>
      </c>
      <c r="X3" s="243">
        <v>2022</v>
      </c>
      <c r="Y3" s="243">
        <v>2023</v>
      </c>
      <c r="AA3" s="1" t="s">
        <v>528</v>
      </c>
    </row>
    <row r="4" spans="1:28" ht="18" customHeight="1">
      <c r="A4" s="92" t="s">
        <v>13</v>
      </c>
      <c r="B4" s="672"/>
      <c r="C4" s="672"/>
      <c r="D4" s="296">
        <v>8</v>
      </c>
      <c r="E4" s="672"/>
      <c r="F4" s="672"/>
      <c r="G4" s="672"/>
      <c r="H4" s="672"/>
      <c r="I4" s="672"/>
      <c r="J4" s="672"/>
      <c r="K4" s="672"/>
      <c r="L4" s="672"/>
      <c r="M4" s="672"/>
      <c r="N4" s="672"/>
      <c r="O4" s="672"/>
      <c r="P4" s="672"/>
      <c r="Q4" s="672"/>
      <c r="R4" s="672"/>
      <c r="S4" s="672"/>
      <c r="T4" s="672"/>
      <c r="U4" s="672"/>
      <c r="V4" s="672"/>
      <c r="W4" s="672"/>
      <c r="X4" s="672"/>
      <c r="Y4" s="672"/>
      <c r="Z4" s="33"/>
    </row>
    <row r="5" spans="1:28" ht="18" customHeight="1">
      <c r="A5" s="92" t="s">
        <v>12</v>
      </c>
      <c r="B5" s="296">
        <v>29.2</v>
      </c>
      <c r="C5" s="296">
        <v>31.97</v>
      </c>
      <c r="D5" s="296">
        <v>35.86</v>
      </c>
      <c r="E5" s="296">
        <v>38.71</v>
      </c>
      <c r="F5" s="296">
        <v>43.51</v>
      </c>
      <c r="G5" s="296">
        <v>48.07</v>
      </c>
      <c r="H5" s="296">
        <v>52.81</v>
      </c>
      <c r="I5" s="673">
        <v>59.73</v>
      </c>
      <c r="J5" s="673">
        <v>68</v>
      </c>
      <c r="K5" s="673">
        <v>75.25</v>
      </c>
      <c r="L5" s="673">
        <v>97.17</v>
      </c>
      <c r="M5" s="673">
        <v>97</v>
      </c>
      <c r="N5" s="673">
        <v>110</v>
      </c>
      <c r="O5" s="673">
        <v>117.1</v>
      </c>
      <c r="P5" s="673">
        <v>124</v>
      </c>
      <c r="Q5" s="673">
        <v>127</v>
      </c>
      <c r="R5" s="674">
        <v>135.5</v>
      </c>
      <c r="S5" s="674">
        <v>144.5</v>
      </c>
      <c r="T5" s="674">
        <v>152</v>
      </c>
      <c r="U5" s="674">
        <v>166.2</v>
      </c>
      <c r="V5" s="674">
        <v>155.4</v>
      </c>
      <c r="W5" s="674">
        <v>164</v>
      </c>
      <c r="X5" s="675">
        <v>163.19999999999999</v>
      </c>
      <c r="Y5" s="675"/>
      <c r="AB5" s="14"/>
    </row>
    <row r="6" spans="1:28" ht="18" customHeight="1">
      <c r="A6" s="92" t="s">
        <v>483</v>
      </c>
      <c r="B6" s="672"/>
      <c r="C6" s="672"/>
      <c r="D6" s="672"/>
      <c r="E6" s="672"/>
      <c r="F6" s="672"/>
      <c r="G6" s="672"/>
      <c r="H6" s="672"/>
      <c r="I6" s="672"/>
      <c r="J6" s="672"/>
      <c r="K6" s="672"/>
      <c r="L6" s="672"/>
      <c r="M6" s="672"/>
      <c r="N6" s="672"/>
      <c r="O6" s="672"/>
      <c r="P6" s="672"/>
      <c r="Q6" s="672"/>
      <c r="R6" s="672"/>
      <c r="S6" s="672"/>
      <c r="T6" s="672"/>
      <c r="U6" s="672"/>
      <c r="V6" s="672"/>
      <c r="W6" s="674"/>
      <c r="X6" s="674"/>
      <c r="Y6" s="672"/>
    </row>
    <row r="7" spans="1:28" ht="18" customHeight="1">
      <c r="A7" s="92" t="s">
        <v>89</v>
      </c>
      <c r="B7" s="672"/>
      <c r="C7" s="672"/>
      <c r="D7" s="672"/>
      <c r="E7" s="672"/>
      <c r="F7" s="672"/>
      <c r="G7" s="672"/>
      <c r="H7" s="672"/>
      <c r="I7" s="672"/>
      <c r="J7" s="672"/>
      <c r="K7" s="672"/>
      <c r="L7" s="672"/>
      <c r="M7" s="672"/>
      <c r="N7" s="672"/>
      <c r="O7" s="672"/>
      <c r="P7" s="672"/>
      <c r="Q7" s="672"/>
      <c r="R7" s="672"/>
      <c r="S7" s="672"/>
      <c r="T7" s="672"/>
      <c r="U7" s="672"/>
      <c r="V7" s="672"/>
      <c r="W7" s="674"/>
      <c r="X7" s="674"/>
      <c r="Y7" s="672"/>
    </row>
    <row r="8" spans="1:28" ht="18" customHeight="1">
      <c r="A8" s="92" t="s">
        <v>482</v>
      </c>
      <c r="B8" s="672"/>
      <c r="C8" s="672"/>
      <c r="D8" s="672"/>
      <c r="E8" s="296">
        <v>40</v>
      </c>
      <c r="F8" s="672"/>
      <c r="G8" s="672"/>
      <c r="H8" s="672"/>
      <c r="I8" s="296">
        <v>45</v>
      </c>
      <c r="J8" s="296">
        <v>46</v>
      </c>
      <c r="K8" s="672"/>
      <c r="L8" s="672"/>
      <c r="M8" s="672"/>
      <c r="N8" s="672"/>
      <c r="O8" s="672"/>
      <c r="P8" s="672"/>
      <c r="Q8" s="672"/>
      <c r="R8" s="672"/>
      <c r="S8" s="672"/>
      <c r="T8" s="672"/>
      <c r="U8" s="672"/>
      <c r="V8" s="672"/>
      <c r="W8" s="674"/>
      <c r="X8" s="674"/>
      <c r="Y8" s="672"/>
    </row>
    <row r="9" spans="1:28" ht="18" customHeight="1">
      <c r="A9" s="92" t="s">
        <v>11</v>
      </c>
      <c r="B9" s="672"/>
      <c r="C9" s="672"/>
      <c r="D9" s="672"/>
      <c r="E9" s="672"/>
      <c r="F9" s="672"/>
      <c r="G9" s="672"/>
      <c r="H9" s="672"/>
      <c r="I9" s="672"/>
      <c r="J9" s="672"/>
      <c r="K9" s="672"/>
      <c r="L9" s="672"/>
      <c r="M9" s="672"/>
      <c r="N9" s="672"/>
      <c r="O9" s="672"/>
      <c r="P9" s="672"/>
      <c r="Q9" s="672"/>
      <c r="R9" s="672"/>
      <c r="S9" s="672"/>
      <c r="T9" s="672"/>
      <c r="U9" s="672"/>
      <c r="V9" s="672"/>
      <c r="W9" s="674"/>
      <c r="X9" s="674"/>
      <c r="Y9" s="672"/>
    </row>
    <row r="10" spans="1:28" ht="18" customHeight="1">
      <c r="A10" s="92" t="s">
        <v>10</v>
      </c>
      <c r="B10" s="672"/>
      <c r="C10" s="672"/>
      <c r="D10" s="672"/>
      <c r="E10" s="672"/>
      <c r="F10" s="296">
        <v>6</v>
      </c>
      <c r="G10" s="296">
        <v>6</v>
      </c>
      <c r="H10" s="296">
        <v>6</v>
      </c>
      <c r="I10" s="296">
        <v>7</v>
      </c>
      <c r="J10" s="296">
        <v>7</v>
      </c>
      <c r="K10" s="296">
        <v>7.19672785213577</v>
      </c>
      <c r="L10" s="672"/>
      <c r="M10" s="672"/>
      <c r="N10" s="672"/>
      <c r="O10" s="672"/>
      <c r="P10" s="672"/>
      <c r="Q10" s="672"/>
      <c r="R10" s="672"/>
      <c r="S10" s="672"/>
      <c r="T10" s="672"/>
      <c r="U10" s="672"/>
      <c r="V10" s="672"/>
      <c r="W10" s="674"/>
      <c r="X10" s="674"/>
      <c r="Y10" s="672"/>
    </row>
    <row r="11" spans="1:28" ht="18" customHeight="1">
      <c r="A11" s="92" t="s">
        <v>9</v>
      </c>
      <c r="B11" s="672"/>
      <c r="C11" s="672"/>
      <c r="D11" s="672"/>
      <c r="E11" s="672"/>
      <c r="F11" s="672"/>
      <c r="G11" s="672"/>
      <c r="H11" s="672"/>
      <c r="I11" s="296">
        <v>4</v>
      </c>
      <c r="J11" s="672"/>
      <c r="K11" s="672"/>
      <c r="L11" s="672"/>
      <c r="M11" s="672"/>
      <c r="N11" s="672"/>
      <c r="O11" s="672"/>
      <c r="P11" s="672"/>
      <c r="Q11" s="672"/>
      <c r="R11" s="672"/>
      <c r="S11" s="672"/>
      <c r="T11" s="672"/>
      <c r="U11" s="672"/>
      <c r="V11" s="672"/>
      <c r="W11" s="674"/>
      <c r="X11" s="674"/>
      <c r="Y11" s="672"/>
    </row>
    <row r="12" spans="1:28" ht="18" customHeight="1">
      <c r="A12" s="92" t="s">
        <v>8</v>
      </c>
      <c r="B12" s="675">
        <v>47.703315280941432</v>
      </c>
      <c r="C12" s="675">
        <v>49.903984534421653</v>
      </c>
      <c r="D12" s="675">
        <v>53.923226245527125</v>
      </c>
      <c r="E12" s="675">
        <v>57.759724468817723</v>
      </c>
      <c r="F12" s="675">
        <v>64.629613535935604</v>
      </c>
      <c r="G12" s="675">
        <v>71</v>
      </c>
      <c r="H12" s="675">
        <v>77</v>
      </c>
      <c r="I12" s="675">
        <v>83</v>
      </c>
      <c r="J12" s="675">
        <v>91</v>
      </c>
      <c r="K12" s="675">
        <v>98</v>
      </c>
      <c r="L12" s="675">
        <v>105</v>
      </c>
      <c r="M12" s="675">
        <v>112</v>
      </c>
      <c r="N12" s="675">
        <v>122</v>
      </c>
      <c r="O12" s="675">
        <v>132</v>
      </c>
      <c r="P12" s="675">
        <v>179.12266816483702</v>
      </c>
      <c r="Q12" s="675">
        <v>190.96015853679515</v>
      </c>
      <c r="R12" s="675">
        <v>202.72876230436461</v>
      </c>
      <c r="S12" s="675">
        <v>215.34401276621861</v>
      </c>
      <c r="T12" s="675">
        <v>229.31468385002307</v>
      </c>
      <c r="U12" s="675">
        <v>244.23891879509793</v>
      </c>
      <c r="V12" s="675">
        <v>255.75384988063877</v>
      </c>
      <c r="W12" s="675">
        <v>267.58331696457799</v>
      </c>
      <c r="X12" s="675">
        <v>281</v>
      </c>
      <c r="Y12" s="675">
        <v>306</v>
      </c>
      <c r="AB12" s="14"/>
    </row>
    <row r="13" spans="1:28" ht="18" customHeight="1">
      <c r="A13" s="92" t="s">
        <v>6</v>
      </c>
      <c r="B13" s="672"/>
      <c r="C13" s="672"/>
      <c r="D13" s="672"/>
      <c r="E13" s="296">
        <v>23</v>
      </c>
      <c r="F13" s="296">
        <v>21</v>
      </c>
      <c r="G13" s="296">
        <v>24</v>
      </c>
      <c r="H13" s="296">
        <v>27</v>
      </c>
      <c r="I13" s="296">
        <v>29</v>
      </c>
      <c r="J13" s="296">
        <v>33</v>
      </c>
      <c r="K13" s="296">
        <v>38</v>
      </c>
      <c r="L13" s="296">
        <v>43</v>
      </c>
      <c r="M13" s="296">
        <v>47</v>
      </c>
      <c r="N13" s="296">
        <v>51</v>
      </c>
      <c r="O13" s="296">
        <v>51</v>
      </c>
      <c r="P13" s="296"/>
      <c r="Q13" s="296"/>
      <c r="R13" s="296"/>
      <c r="S13" s="296"/>
      <c r="T13" s="296"/>
      <c r="U13" s="296"/>
      <c r="V13" s="296"/>
      <c r="W13" s="296"/>
      <c r="X13" s="296"/>
      <c r="Y13" s="296"/>
    </row>
    <row r="14" spans="1:28" ht="18" customHeight="1">
      <c r="A14" s="92" t="s">
        <v>5</v>
      </c>
      <c r="B14" s="672"/>
      <c r="C14" s="672"/>
      <c r="D14" s="672"/>
      <c r="E14" s="672"/>
      <c r="F14" s="672"/>
      <c r="G14" s="672"/>
      <c r="H14" s="672"/>
      <c r="I14" s="296">
        <v>52</v>
      </c>
      <c r="J14" s="672"/>
      <c r="K14" s="296">
        <v>46.270686741555203</v>
      </c>
      <c r="L14" s="296">
        <v>47.504717974816202</v>
      </c>
      <c r="M14" s="672"/>
      <c r="N14" s="672"/>
      <c r="O14" s="672"/>
      <c r="P14" s="672"/>
      <c r="Q14" s="672"/>
      <c r="R14" s="672"/>
      <c r="S14" s="672"/>
      <c r="T14" s="672"/>
      <c r="U14" s="672"/>
      <c r="V14" s="672"/>
      <c r="W14" s="296"/>
      <c r="X14" s="296"/>
      <c r="Y14" s="296"/>
    </row>
    <row r="15" spans="1:28" ht="18" customHeight="1">
      <c r="A15" s="92" t="s">
        <v>4</v>
      </c>
      <c r="B15" s="296">
        <v>85</v>
      </c>
      <c r="C15" s="296">
        <v>66</v>
      </c>
      <c r="D15" s="296">
        <v>77</v>
      </c>
      <c r="E15" s="296">
        <v>89</v>
      </c>
      <c r="F15" s="296">
        <v>74</v>
      </c>
      <c r="G15" s="296">
        <v>94</v>
      </c>
      <c r="H15" s="296">
        <v>96</v>
      </c>
      <c r="I15" s="296">
        <v>107</v>
      </c>
      <c r="J15" s="296">
        <v>119</v>
      </c>
      <c r="K15" s="296">
        <v>119</v>
      </c>
      <c r="L15" s="296">
        <v>134</v>
      </c>
      <c r="M15" s="672"/>
      <c r="N15" s="672"/>
      <c r="O15" s="672"/>
      <c r="P15" s="672"/>
      <c r="Q15" s="672"/>
      <c r="R15" s="672"/>
      <c r="S15" s="672"/>
      <c r="T15" s="672"/>
      <c r="U15" s="672"/>
      <c r="V15" s="672"/>
      <c r="W15" s="296"/>
      <c r="X15" s="296"/>
      <c r="Y15" s="296"/>
    </row>
    <row r="16" spans="1:28" ht="18" customHeight="1">
      <c r="A16" s="92" t="s">
        <v>3</v>
      </c>
      <c r="B16" s="672"/>
      <c r="C16" s="672"/>
      <c r="D16" s="672"/>
      <c r="E16" s="672"/>
      <c r="F16" s="296">
        <v>92</v>
      </c>
      <c r="G16" s="296">
        <v>97</v>
      </c>
      <c r="H16" s="296">
        <v>102</v>
      </c>
      <c r="I16" s="296">
        <v>107</v>
      </c>
      <c r="J16" s="296">
        <v>108</v>
      </c>
      <c r="K16" s="296">
        <v>109.713636312947</v>
      </c>
      <c r="L16" s="296">
        <v>111.946338662927</v>
      </c>
      <c r="M16" s="672"/>
      <c r="N16" s="672"/>
      <c r="O16" s="672"/>
      <c r="P16" s="672"/>
      <c r="Q16" s="672"/>
      <c r="R16" s="672"/>
      <c r="S16" s="672"/>
      <c r="T16" s="672"/>
      <c r="U16" s="672"/>
      <c r="V16" s="672"/>
      <c r="W16" s="296"/>
      <c r="X16" s="296"/>
      <c r="Y16" s="296"/>
    </row>
    <row r="17" spans="1:25" ht="18" customHeight="1">
      <c r="A17" s="92" t="s">
        <v>32</v>
      </c>
      <c r="B17" s="672"/>
      <c r="C17" s="296">
        <v>0.36172898242854712</v>
      </c>
      <c r="D17" s="296">
        <v>0.37305781187196851</v>
      </c>
      <c r="E17" s="296">
        <v>0.39612133775378783</v>
      </c>
      <c r="F17" s="296">
        <v>0.40722975959775298</v>
      </c>
      <c r="G17" s="296">
        <v>0.4122405553207929</v>
      </c>
      <c r="H17" s="296">
        <v>0.42030771775862447</v>
      </c>
      <c r="I17" s="296">
        <v>0.67114598745373022</v>
      </c>
      <c r="J17" s="296">
        <v>0.82346472695200612</v>
      </c>
      <c r="K17" s="296">
        <v>1.0304966947858254</v>
      </c>
      <c r="L17" s="296">
        <v>1.0629305107747089</v>
      </c>
      <c r="M17" s="296">
        <v>0.86698175937740951</v>
      </c>
      <c r="N17" s="296">
        <v>0.94353389086538986</v>
      </c>
      <c r="O17" s="296">
        <v>1.0495320120522649</v>
      </c>
      <c r="P17" s="296">
        <v>1</v>
      </c>
      <c r="Q17" s="296">
        <v>1</v>
      </c>
      <c r="R17" s="672"/>
      <c r="S17" s="672"/>
      <c r="T17" s="672"/>
      <c r="U17" s="672"/>
      <c r="V17" s="672"/>
      <c r="W17" s="296"/>
      <c r="X17" s="296"/>
      <c r="Y17" s="296"/>
    </row>
    <row r="18" spans="1:25" ht="18" customHeight="1">
      <c r="A18" s="92" t="s">
        <v>1</v>
      </c>
      <c r="B18" s="672"/>
      <c r="C18" s="672"/>
      <c r="D18" s="672"/>
      <c r="E18" s="672"/>
      <c r="F18" s="672"/>
      <c r="G18" s="672"/>
      <c r="H18" s="672"/>
      <c r="I18" s="296">
        <v>11.769977523980069</v>
      </c>
      <c r="J18" s="296">
        <v>13.785157360521183</v>
      </c>
      <c r="K18" s="296">
        <v>14.803637793163126</v>
      </c>
      <c r="L18" s="296">
        <v>16.11428871705732</v>
      </c>
      <c r="M18" s="672"/>
      <c r="N18" s="672"/>
      <c r="O18" s="672"/>
      <c r="P18" s="672"/>
      <c r="Q18" s="672"/>
      <c r="R18" s="672"/>
      <c r="S18" s="672"/>
      <c r="T18" s="672"/>
      <c r="U18" s="672"/>
      <c r="V18" s="672"/>
      <c r="W18" s="296"/>
      <c r="X18" s="296"/>
      <c r="Y18" s="296"/>
    </row>
    <row r="19" spans="1:25" ht="18" customHeight="1">
      <c r="A19" s="92" t="s">
        <v>0</v>
      </c>
      <c r="B19" s="672"/>
      <c r="C19" s="672"/>
      <c r="D19" s="672"/>
      <c r="E19" s="672"/>
      <c r="F19" s="672"/>
      <c r="G19" s="672"/>
      <c r="H19" s="672"/>
      <c r="I19" s="672"/>
      <c r="J19" s="296">
        <v>91</v>
      </c>
      <c r="K19" s="672"/>
      <c r="L19" s="672"/>
      <c r="M19" s="672"/>
      <c r="N19" s="672"/>
      <c r="O19" s="672"/>
      <c r="P19" s="672"/>
      <c r="Q19" s="672"/>
      <c r="R19" s="672"/>
      <c r="S19" s="672"/>
      <c r="T19" s="672"/>
      <c r="U19" s="672"/>
      <c r="V19" s="672"/>
      <c r="W19" s="296"/>
      <c r="X19" s="296"/>
      <c r="Y19" s="296"/>
    </row>
    <row r="20" spans="1:25" ht="18" customHeight="1">
      <c r="A20" s="40"/>
      <c r="B20" s="14"/>
      <c r="C20" s="14"/>
      <c r="D20" s="14"/>
      <c r="E20" s="14"/>
      <c r="F20" s="14"/>
      <c r="G20" s="14"/>
      <c r="H20" s="14"/>
      <c r="I20" s="14"/>
      <c r="J20" s="14"/>
      <c r="K20" s="14"/>
      <c r="L20" s="14"/>
      <c r="M20" s="14"/>
      <c r="N20" s="14"/>
      <c r="O20" s="14"/>
      <c r="P20" s="14"/>
      <c r="Q20" s="14"/>
      <c r="R20" s="14"/>
      <c r="S20" s="14"/>
      <c r="T20" s="14"/>
      <c r="U20" s="14"/>
      <c r="V20" s="14"/>
      <c r="W20" s="14"/>
    </row>
    <row r="21" spans="1:25" s="14" customFormat="1" ht="18" customHeight="1">
      <c r="A21" s="242" t="s">
        <v>434</v>
      </c>
    </row>
    <row r="22" spans="1:25" ht="18" customHeight="1">
      <c r="A22" s="242" t="s">
        <v>549</v>
      </c>
    </row>
    <row r="23" spans="1:25" ht="18" customHeight="1">
      <c r="A23" s="242" t="s">
        <v>2776</v>
      </c>
    </row>
    <row r="24" spans="1:25" ht="18" customHeight="1">
      <c r="A24" s="242" t="s">
        <v>2815</v>
      </c>
    </row>
    <row r="25" spans="1:25" ht="18" customHeight="1">
      <c r="A25" s="242" t="s">
        <v>3050</v>
      </c>
    </row>
  </sheetData>
  <mergeCells count="1">
    <mergeCell ref="B2:X2"/>
  </mergeCells>
  <hyperlinks>
    <hyperlink ref="AA3" location="Content!A1" display="Back to content page" xr:uid="{00000000-0004-0000-B400-00000000000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2"/>
  <dimension ref="A1:AA25"/>
  <sheetViews>
    <sheetView topLeftCell="I1" zoomScale="96" zoomScaleNormal="96" workbookViewId="0">
      <selection activeCell="Q22" sqref="Q22"/>
    </sheetView>
  </sheetViews>
  <sheetFormatPr defaultColWidth="9.21875" defaultRowHeight="18" customHeight="1"/>
  <cols>
    <col min="1" max="1" width="33.77734375" style="44" customWidth="1"/>
    <col min="2" max="22" width="9.77734375" style="17" customWidth="1"/>
    <col min="23" max="26" width="9.21875" style="17"/>
    <col min="27" max="27" width="28.21875" style="17" customWidth="1"/>
    <col min="28" max="16384" width="9.21875" style="17"/>
  </cols>
  <sheetData>
    <row r="1" spans="1:27" s="44" customFormat="1" ht="18" customHeight="1">
      <c r="A1" s="18" t="s">
        <v>2969</v>
      </c>
    </row>
    <row r="2" spans="1:27" ht="18" customHeight="1">
      <c r="A2" s="253"/>
      <c r="B2" s="753" t="s">
        <v>450</v>
      </c>
      <c r="C2" s="754"/>
      <c r="D2" s="754"/>
      <c r="E2" s="754"/>
      <c r="F2" s="754"/>
      <c r="G2" s="754"/>
      <c r="H2" s="754"/>
      <c r="I2" s="754"/>
      <c r="J2" s="754"/>
      <c r="K2" s="754"/>
      <c r="L2" s="754"/>
      <c r="M2" s="754"/>
      <c r="N2" s="754"/>
      <c r="O2" s="754"/>
      <c r="P2" s="754"/>
      <c r="Q2" s="754"/>
      <c r="R2" s="754"/>
      <c r="S2" s="754"/>
      <c r="T2" s="754"/>
      <c r="U2" s="754"/>
      <c r="V2" s="754"/>
      <c r="W2" s="754"/>
      <c r="X2" s="501"/>
      <c r="Y2" s="501"/>
      <c r="Z2" s="33"/>
    </row>
    <row r="3" spans="1:27" s="40" customFormat="1" ht="18" customHeight="1">
      <c r="A3" s="253" t="s">
        <v>31</v>
      </c>
      <c r="B3" s="243" t="s">
        <v>451</v>
      </c>
      <c r="C3" s="243" t="s">
        <v>452</v>
      </c>
      <c r="D3" s="243" t="s">
        <v>436</v>
      </c>
      <c r="E3" s="243" t="s">
        <v>437</v>
      </c>
      <c r="F3" s="243" t="s">
        <v>438</v>
      </c>
      <c r="G3" s="243" t="s">
        <v>439</v>
      </c>
      <c r="H3" s="243" t="s">
        <v>440</v>
      </c>
      <c r="I3" s="243" t="s">
        <v>441</v>
      </c>
      <c r="J3" s="243" t="s">
        <v>34</v>
      </c>
      <c r="K3" s="243" t="s">
        <v>442</v>
      </c>
      <c r="L3" s="243" t="s">
        <v>33</v>
      </c>
      <c r="M3" s="243">
        <v>2011</v>
      </c>
      <c r="N3" s="243">
        <v>2012</v>
      </c>
      <c r="O3" s="243">
        <v>2013</v>
      </c>
      <c r="P3" s="243">
        <v>2014</v>
      </c>
      <c r="Q3" s="243">
        <v>2015</v>
      </c>
      <c r="R3" s="243">
        <v>2016</v>
      </c>
      <c r="S3" s="243">
        <v>2017</v>
      </c>
      <c r="T3" s="243">
        <v>2018</v>
      </c>
      <c r="U3" s="243">
        <v>2019</v>
      </c>
      <c r="V3" s="243">
        <v>2020</v>
      </c>
      <c r="W3" s="243">
        <v>2021</v>
      </c>
      <c r="X3" s="243">
        <v>2022</v>
      </c>
      <c r="Y3" s="243">
        <v>2023</v>
      </c>
      <c r="AA3" s="1" t="s">
        <v>528</v>
      </c>
    </row>
    <row r="4" spans="1:27" s="14" customFormat="1" ht="18" customHeight="1">
      <c r="A4" s="92" t="s">
        <v>13</v>
      </c>
      <c r="B4" s="580"/>
      <c r="C4" s="580"/>
      <c r="D4" s="580"/>
      <c r="E4" s="580"/>
      <c r="F4" s="580"/>
      <c r="G4" s="580"/>
      <c r="H4" s="580"/>
      <c r="I4" s="594">
        <v>2204</v>
      </c>
      <c r="J4" s="594">
        <v>2683</v>
      </c>
      <c r="K4" s="594">
        <v>2683</v>
      </c>
      <c r="L4" s="594">
        <v>2683</v>
      </c>
      <c r="M4" s="594">
        <v>2683</v>
      </c>
      <c r="N4" s="594">
        <v>2683</v>
      </c>
      <c r="O4" s="594">
        <v>2683</v>
      </c>
      <c r="P4" s="594">
        <v>2683</v>
      </c>
      <c r="Q4" s="594">
        <v>2683</v>
      </c>
      <c r="R4" s="594">
        <v>2683</v>
      </c>
      <c r="S4" s="594">
        <v>2683</v>
      </c>
      <c r="T4" s="594">
        <v>2683</v>
      </c>
      <c r="U4" s="594">
        <v>2628</v>
      </c>
      <c r="V4" s="594">
        <v>2628</v>
      </c>
      <c r="W4" s="594">
        <v>2628</v>
      </c>
      <c r="X4" s="580"/>
      <c r="Y4" s="580"/>
    </row>
    <row r="5" spans="1:27" s="14" customFormat="1" ht="18" customHeight="1">
      <c r="A5" s="92" t="s">
        <v>12</v>
      </c>
      <c r="B5" s="514"/>
      <c r="C5" s="514"/>
      <c r="D5" s="514"/>
      <c r="E5" s="514"/>
      <c r="F5" s="514"/>
      <c r="G5" s="514">
        <v>891</v>
      </c>
      <c r="H5" s="514">
        <v>891</v>
      </c>
      <c r="I5" s="514">
        <v>891</v>
      </c>
      <c r="J5" s="514">
        <v>891</v>
      </c>
      <c r="K5" s="514">
        <v>891</v>
      </c>
      <c r="L5" s="514">
        <v>891</v>
      </c>
      <c r="M5" s="514">
        <v>891</v>
      </c>
      <c r="N5" s="514">
        <v>891</v>
      </c>
      <c r="O5" s="514">
        <v>891</v>
      </c>
      <c r="P5" s="514">
        <v>891</v>
      </c>
      <c r="Q5" s="514">
        <v>891</v>
      </c>
      <c r="R5" s="593"/>
      <c r="S5" s="593"/>
      <c r="T5" s="593"/>
      <c r="U5" s="593"/>
      <c r="V5" s="593"/>
      <c r="W5" s="593"/>
      <c r="X5" s="593"/>
      <c r="Y5" s="580"/>
    </row>
    <row r="6" spans="1:27" s="14" customFormat="1" ht="18" customHeight="1">
      <c r="A6" s="92" t="s">
        <v>483</v>
      </c>
      <c r="B6" s="595" t="s">
        <v>29</v>
      </c>
      <c r="C6" s="595" t="s">
        <v>29</v>
      </c>
      <c r="D6" s="595" t="s">
        <v>29</v>
      </c>
      <c r="E6" s="595" t="s">
        <v>29</v>
      </c>
      <c r="F6" s="595" t="s">
        <v>29</v>
      </c>
      <c r="G6" s="595" t="s">
        <v>29</v>
      </c>
      <c r="H6" s="595" t="s">
        <v>29</v>
      </c>
      <c r="I6" s="595" t="s">
        <v>29</v>
      </c>
      <c r="J6" s="595" t="s">
        <v>29</v>
      </c>
      <c r="K6" s="595" t="s">
        <v>29</v>
      </c>
      <c r="L6" s="595" t="s">
        <v>29</v>
      </c>
      <c r="M6" s="595" t="s">
        <v>29</v>
      </c>
      <c r="N6" s="595" t="s">
        <v>29</v>
      </c>
      <c r="O6" s="595" t="s">
        <v>29</v>
      </c>
      <c r="P6" s="595" t="s">
        <v>29</v>
      </c>
      <c r="Q6" s="595" t="s">
        <v>29</v>
      </c>
      <c r="R6" s="595" t="s">
        <v>29</v>
      </c>
      <c r="S6" s="595" t="s">
        <v>29</v>
      </c>
      <c r="T6" s="595" t="s">
        <v>29</v>
      </c>
      <c r="U6" s="595" t="s">
        <v>29</v>
      </c>
      <c r="V6" s="595" t="s">
        <v>29</v>
      </c>
      <c r="W6" s="595" t="s">
        <v>29</v>
      </c>
      <c r="X6" s="595" t="s">
        <v>29</v>
      </c>
      <c r="Y6" s="580"/>
    </row>
    <row r="7" spans="1:27" s="14" customFormat="1" ht="18" customHeight="1">
      <c r="A7" s="92" t="s">
        <v>89</v>
      </c>
      <c r="B7" s="514">
        <v>4511</v>
      </c>
      <c r="C7" s="514">
        <v>4511</v>
      </c>
      <c r="D7" s="514">
        <v>4511</v>
      </c>
      <c r="E7" s="514">
        <v>4752</v>
      </c>
      <c r="F7" s="514">
        <v>3641</v>
      </c>
      <c r="G7" s="514">
        <v>3641</v>
      </c>
      <c r="H7" s="514">
        <v>3641</v>
      </c>
      <c r="I7" s="514">
        <v>3641</v>
      </c>
      <c r="J7" s="514">
        <v>4007</v>
      </c>
      <c r="K7" s="514">
        <v>3641</v>
      </c>
      <c r="L7" s="514">
        <v>3641</v>
      </c>
      <c r="M7" s="514">
        <v>3641</v>
      </c>
      <c r="N7" s="514">
        <v>5033</v>
      </c>
      <c r="O7" s="580"/>
      <c r="P7" s="580"/>
      <c r="Q7" s="580"/>
      <c r="R7" s="580"/>
      <c r="S7" s="580"/>
      <c r="T7" s="580"/>
      <c r="U7" s="580"/>
      <c r="V7" s="580"/>
      <c r="W7" s="580"/>
      <c r="X7" s="580"/>
      <c r="Y7" s="580"/>
    </row>
    <row r="8" spans="1:27" s="14" customFormat="1" ht="18" customHeight="1">
      <c r="A8" s="92" t="s">
        <v>482</v>
      </c>
      <c r="B8" s="580"/>
      <c r="C8" s="580"/>
      <c r="D8" s="580"/>
      <c r="E8" s="580"/>
      <c r="F8" s="514">
        <v>336</v>
      </c>
      <c r="G8" s="514">
        <v>332</v>
      </c>
      <c r="H8" s="514">
        <v>332</v>
      </c>
      <c r="I8" s="514">
        <v>332</v>
      </c>
      <c r="J8" s="514">
        <v>300</v>
      </c>
      <c r="K8" s="514">
        <v>300</v>
      </c>
      <c r="L8" s="514">
        <v>300</v>
      </c>
      <c r="M8" s="514">
        <v>300</v>
      </c>
      <c r="N8" s="514">
        <v>300</v>
      </c>
      <c r="O8" s="514">
        <v>300</v>
      </c>
      <c r="P8" s="514">
        <v>300</v>
      </c>
      <c r="Q8" s="514">
        <v>300</v>
      </c>
      <c r="R8" s="580"/>
      <c r="S8" s="580"/>
      <c r="T8" s="580"/>
      <c r="U8" s="580"/>
      <c r="V8" s="580"/>
      <c r="W8" s="580"/>
      <c r="X8" s="580"/>
      <c r="Y8" s="580"/>
    </row>
    <row r="9" spans="1:27" s="14" customFormat="1" ht="18" customHeight="1">
      <c r="A9" s="92" t="s">
        <v>11</v>
      </c>
      <c r="B9" s="595" t="s">
        <v>29</v>
      </c>
      <c r="C9" s="595" t="s">
        <v>29</v>
      </c>
      <c r="D9" s="595" t="s">
        <v>29</v>
      </c>
      <c r="E9" s="595" t="s">
        <v>29</v>
      </c>
      <c r="F9" s="595" t="s">
        <v>29</v>
      </c>
      <c r="G9" s="595" t="s">
        <v>29</v>
      </c>
      <c r="H9" s="595" t="s">
        <v>29</v>
      </c>
      <c r="I9" s="595" t="s">
        <v>29</v>
      </c>
      <c r="J9" s="595" t="s">
        <v>29</v>
      </c>
      <c r="K9" s="595" t="s">
        <v>29</v>
      </c>
      <c r="L9" s="595" t="s">
        <v>29</v>
      </c>
      <c r="M9" s="595" t="s">
        <v>29</v>
      </c>
      <c r="N9" s="595" t="s">
        <v>29</v>
      </c>
      <c r="O9" s="595" t="s">
        <v>29</v>
      </c>
      <c r="P9" s="595" t="s">
        <v>29</v>
      </c>
      <c r="Q9" s="595" t="s">
        <v>29</v>
      </c>
      <c r="R9" s="595" t="s">
        <v>29</v>
      </c>
      <c r="S9" s="595" t="s">
        <v>29</v>
      </c>
      <c r="T9" s="595" t="s">
        <v>29</v>
      </c>
      <c r="U9" s="595" t="s">
        <v>29</v>
      </c>
      <c r="V9" s="595" t="s">
        <v>29</v>
      </c>
      <c r="W9" s="595" t="s">
        <v>29</v>
      </c>
      <c r="X9" s="595" t="s">
        <v>29</v>
      </c>
      <c r="Y9" s="580"/>
    </row>
    <row r="10" spans="1:27" s="14" customFormat="1" ht="18" customHeight="1">
      <c r="A10" s="92" t="s">
        <v>10</v>
      </c>
      <c r="B10" s="580"/>
      <c r="C10" s="580"/>
      <c r="D10" s="580"/>
      <c r="E10" s="580"/>
      <c r="F10" s="580"/>
      <c r="G10" s="514">
        <v>872.3</v>
      </c>
      <c r="H10" s="514">
        <v>872.3</v>
      </c>
      <c r="I10" s="514">
        <v>872.3</v>
      </c>
      <c r="J10" s="514">
        <v>872.3</v>
      </c>
      <c r="K10" s="514">
        <v>872.3</v>
      </c>
      <c r="L10" s="514">
        <v>872.3</v>
      </c>
      <c r="M10" s="514">
        <v>872.3</v>
      </c>
      <c r="N10" s="514">
        <v>872.3</v>
      </c>
      <c r="O10" s="514">
        <v>872.3</v>
      </c>
      <c r="P10" s="514">
        <v>872.3</v>
      </c>
      <c r="Q10" s="514">
        <v>872</v>
      </c>
      <c r="R10" s="580"/>
      <c r="S10" s="580"/>
      <c r="T10" s="580"/>
      <c r="U10" s="580"/>
      <c r="V10" s="580"/>
      <c r="W10" s="580"/>
      <c r="X10" s="580"/>
      <c r="Y10" s="580"/>
    </row>
    <row r="11" spans="1:27" s="14" customFormat="1" ht="18" customHeight="1">
      <c r="A11" s="92" t="s">
        <v>9</v>
      </c>
      <c r="B11" s="514">
        <v>789</v>
      </c>
      <c r="C11" s="514">
        <v>789</v>
      </c>
      <c r="D11" s="514">
        <v>789</v>
      </c>
      <c r="E11" s="514">
        <v>789</v>
      </c>
      <c r="F11" s="514">
        <v>710</v>
      </c>
      <c r="G11" s="514"/>
      <c r="H11" s="514"/>
      <c r="I11" s="514"/>
      <c r="J11" s="514">
        <v>797</v>
      </c>
      <c r="K11" s="580"/>
      <c r="L11" s="580"/>
      <c r="M11" s="580"/>
      <c r="N11" s="580"/>
      <c r="O11" s="580"/>
      <c r="P11" s="580"/>
      <c r="Q11" s="580"/>
      <c r="R11" s="580"/>
      <c r="S11" s="580"/>
      <c r="T11" s="580"/>
      <c r="U11" s="580"/>
      <c r="V11" s="580"/>
      <c r="W11" s="580"/>
      <c r="X11" s="580"/>
      <c r="Y11" s="580"/>
    </row>
    <row r="12" spans="1:27" s="14" customFormat="1" ht="18" customHeight="1">
      <c r="A12" s="92" t="s">
        <v>8</v>
      </c>
      <c r="B12" s="595" t="s">
        <v>29</v>
      </c>
      <c r="C12" s="595" t="s">
        <v>29</v>
      </c>
      <c r="D12" s="595" t="s">
        <v>29</v>
      </c>
      <c r="E12" s="595" t="s">
        <v>29</v>
      </c>
      <c r="F12" s="595" t="s">
        <v>29</v>
      </c>
      <c r="G12" s="595" t="s">
        <v>29</v>
      </c>
      <c r="H12" s="595" t="s">
        <v>29</v>
      </c>
      <c r="I12" s="595" t="s">
        <v>29</v>
      </c>
      <c r="J12" s="595" t="s">
        <v>29</v>
      </c>
      <c r="K12" s="595" t="s">
        <v>29</v>
      </c>
      <c r="L12" s="595" t="s">
        <v>29</v>
      </c>
      <c r="M12" s="595" t="s">
        <v>29</v>
      </c>
      <c r="N12" s="595" t="s">
        <v>29</v>
      </c>
      <c r="O12" s="595" t="s">
        <v>29</v>
      </c>
      <c r="P12" s="595" t="s">
        <v>29</v>
      </c>
      <c r="Q12" s="595" t="s">
        <v>29</v>
      </c>
      <c r="R12" s="595" t="s">
        <v>29</v>
      </c>
      <c r="S12" s="595" t="s">
        <v>29</v>
      </c>
      <c r="T12" s="595" t="s">
        <v>29</v>
      </c>
      <c r="U12" s="595" t="s">
        <v>29</v>
      </c>
      <c r="V12" s="595" t="s">
        <v>29</v>
      </c>
      <c r="W12" s="595" t="s">
        <v>29</v>
      </c>
      <c r="X12" s="595" t="s">
        <v>29</v>
      </c>
      <c r="Y12" s="580"/>
    </row>
    <row r="13" spans="1:27" s="14" customFormat="1" ht="18" customHeight="1">
      <c r="A13" s="92" t="s">
        <v>6</v>
      </c>
      <c r="B13" s="514"/>
      <c r="C13" s="514"/>
      <c r="D13" s="514"/>
      <c r="E13" s="514"/>
      <c r="F13" s="514"/>
      <c r="G13" s="514">
        <v>3070</v>
      </c>
      <c r="H13" s="514">
        <v>3070</v>
      </c>
      <c r="I13" s="514">
        <v>3070</v>
      </c>
      <c r="J13" s="514">
        <v>3116</v>
      </c>
      <c r="K13" s="514">
        <v>3116</v>
      </c>
      <c r="L13" s="514">
        <v>3116</v>
      </c>
      <c r="M13" s="514">
        <v>3116</v>
      </c>
      <c r="N13" s="514">
        <v>3159</v>
      </c>
      <c r="O13" s="514">
        <v>3116</v>
      </c>
      <c r="P13" s="514">
        <v>3116</v>
      </c>
      <c r="Q13" s="514">
        <v>3116</v>
      </c>
      <c r="R13" s="514">
        <v>4052</v>
      </c>
      <c r="S13" s="514">
        <v>4052</v>
      </c>
      <c r="T13" s="514">
        <v>4052</v>
      </c>
      <c r="U13" s="514">
        <v>4052</v>
      </c>
      <c r="V13" s="514">
        <v>4052</v>
      </c>
      <c r="W13" s="590"/>
      <c r="X13" s="514">
        <v>2943</v>
      </c>
      <c r="Y13" s="514">
        <v>2076</v>
      </c>
    </row>
    <row r="14" spans="1:27" s="14" customFormat="1" ht="18" customHeight="1">
      <c r="A14" s="92" t="s">
        <v>5</v>
      </c>
      <c r="B14" s="595" t="s">
        <v>29</v>
      </c>
      <c r="C14" s="595" t="s">
        <v>29</v>
      </c>
      <c r="D14" s="595" t="s">
        <v>29</v>
      </c>
      <c r="E14" s="595" t="s">
        <v>29</v>
      </c>
      <c r="F14" s="595" t="s">
        <v>29</v>
      </c>
      <c r="G14" s="595" t="s">
        <v>29</v>
      </c>
      <c r="H14" s="595" t="s">
        <v>29</v>
      </c>
      <c r="I14" s="595" t="s">
        <v>29</v>
      </c>
      <c r="J14" s="595" t="s">
        <v>29</v>
      </c>
      <c r="K14" s="595" t="s">
        <v>29</v>
      </c>
      <c r="L14" s="595" t="s">
        <v>29</v>
      </c>
      <c r="M14" s="595" t="s">
        <v>29</v>
      </c>
      <c r="N14" s="595" t="s">
        <v>29</v>
      </c>
      <c r="O14" s="595" t="s">
        <v>29</v>
      </c>
      <c r="P14" s="595" t="s">
        <v>29</v>
      </c>
      <c r="Q14" s="595" t="s">
        <v>29</v>
      </c>
      <c r="R14" s="595" t="s">
        <v>29</v>
      </c>
      <c r="S14" s="595" t="s">
        <v>29</v>
      </c>
      <c r="T14" s="595" t="s">
        <v>29</v>
      </c>
      <c r="U14" s="595" t="s">
        <v>29</v>
      </c>
      <c r="V14" s="595" t="s">
        <v>29</v>
      </c>
      <c r="W14" s="595" t="s">
        <v>29</v>
      </c>
      <c r="X14" s="595" t="s">
        <v>29</v>
      </c>
      <c r="Y14" s="580"/>
    </row>
    <row r="15" spans="1:27" s="14" customFormat="1" ht="18" customHeight="1">
      <c r="A15" s="92" t="s">
        <v>4</v>
      </c>
      <c r="B15" s="595" t="s">
        <v>29</v>
      </c>
      <c r="C15" s="595" t="s">
        <v>29</v>
      </c>
      <c r="D15" s="595" t="s">
        <v>29</v>
      </c>
      <c r="E15" s="595" t="s">
        <v>29</v>
      </c>
      <c r="F15" s="595" t="s">
        <v>29</v>
      </c>
      <c r="G15" s="595" t="s">
        <v>29</v>
      </c>
      <c r="H15" s="595" t="s">
        <v>29</v>
      </c>
      <c r="I15" s="595" t="s">
        <v>29</v>
      </c>
      <c r="J15" s="595" t="s">
        <v>29</v>
      </c>
      <c r="K15" s="595" t="s">
        <v>29</v>
      </c>
      <c r="L15" s="595" t="s">
        <v>29</v>
      </c>
      <c r="M15" s="595" t="s">
        <v>29</v>
      </c>
      <c r="N15" s="595" t="s">
        <v>29</v>
      </c>
      <c r="O15" s="595" t="s">
        <v>29</v>
      </c>
      <c r="P15" s="595" t="s">
        <v>29</v>
      </c>
      <c r="Q15" s="595" t="s">
        <v>29</v>
      </c>
      <c r="R15" s="595" t="s">
        <v>29</v>
      </c>
      <c r="S15" s="595" t="s">
        <v>29</v>
      </c>
      <c r="T15" s="595" t="s">
        <v>29</v>
      </c>
      <c r="U15" s="595" t="s">
        <v>29</v>
      </c>
      <c r="V15" s="595" t="s">
        <v>29</v>
      </c>
      <c r="W15" s="595" t="s">
        <v>29</v>
      </c>
      <c r="X15" s="595" t="s">
        <v>29</v>
      </c>
      <c r="Y15" s="580"/>
    </row>
    <row r="16" spans="1:27" s="14" customFormat="1" ht="18" customHeight="1">
      <c r="A16" s="92" t="s">
        <v>3</v>
      </c>
      <c r="B16" s="514">
        <v>23596</v>
      </c>
      <c r="C16" s="514">
        <v>23821</v>
      </c>
      <c r="D16" s="514">
        <v>21617.062999999998</v>
      </c>
      <c r="E16" s="514">
        <v>20319</v>
      </c>
      <c r="F16" s="514">
        <v>22657</v>
      </c>
      <c r="G16" s="514">
        <v>20047</v>
      </c>
      <c r="H16" s="514">
        <v>20047</v>
      </c>
      <c r="I16" s="514">
        <v>24487</v>
      </c>
      <c r="J16" s="514">
        <v>24487</v>
      </c>
      <c r="K16" s="514">
        <v>22051</v>
      </c>
      <c r="L16" s="514">
        <v>22051</v>
      </c>
      <c r="M16" s="514">
        <v>22051</v>
      </c>
      <c r="N16" s="580"/>
      <c r="O16" s="580"/>
      <c r="P16" s="580"/>
      <c r="Q16" s="580"/>
      <c r="R16" s="580"/>
      <c r="S16" s="580"/>
      <c r="T16" s="580"/>
      <c r="U16" s="580"/>
      <c r="V16" s="580"/>
      <c r="W16" s="580"/>
      <c r="X16" s="580"/>
      <c r="Y16" s="580"/>
    </row>
    <row r="17" spans="1:25" s="14" customFormat="1" ht="18" customHeight="1">
      <c r="A17" s="92" t="s">
        <v>32</v>
      </c>
      <c r="B17" s="580"/>
      <c r="C17" s="580"/>
      <c r="D17" s="580"/>
      <c r="E17" s="580"/>
      <c r="F17" s="514"/>
      <c r="G17" s="514">
        <v>3057</v>
      </c>
      <c r="H17" s="514">
        <v>3057</v>
      </c>
      <c r="I17" s="514">
        <v>3057</v>
      </c>
      <c r="J17" s="514">
        <v>3057</v>
      </c>
      <c r="K17" s="514">
        <v>3057</v>
      </c>
      <c r="L17" s="514">
        <v>3057</v>
      </c>
      <c r="M17" s="514">
        <v>3057</v>
      </c>
      <c r="N17" s="514">
        <v>3057</v>
      </c>
      <c r="O17" s="514">
        <v>3057</v>
      </c>
      <c r="P17" s="514">
        <v>3682</v>
      </c>
      <c r="Q17" s="514">
        <v>3682</v>
      </c>
      <c r="R17" s="580"/>
      <c r="S17" s="580"/>
      <c r="T17" s="580"/>
      <c r="U17" s="580"/>
      <c r="V17" s="580"/>
      <c r="W17" s="580"/>
      <c r="X17" s="580"/>
      <c r="Y17" s="580"/>
    </row>
    <row r="18" spans="1:25" s="14" customFormat="1" ht="18" customHeight="1">
      <c r="A18" s="92" t="s">
        <v>1</v>
      </c>
      <c r="B18" s="580"/>
      <c r="C18" s="580"/>
      <c r="D18" s="580"/>
      <c r="E18" s="580"/>
      <c r="F18" s="514">
        <v>2164</v>
      </c>
      <c r="G18" s="514">
        <v>2164</v>
      </c>
      <c r="H18" s="514">
        <v>2164</v>
      </c>
      <c r="I18" s="514">
        <v>2164</v>
      </c>
      <c r="J18" s="514">
        <v>2164</v>
      </c>
      <c r="K18" s="514">
        <v>2164</v>
      </c>
      <c r="L18" s="514">
        <v>2164</v>
      </c>
      <c r="M18" s="514">
        <v>2164</v>
      </c>
      <c r="N18" s="514">
        <v>2164</v>
      </c>
      <c r="O18" s="514">
        <v>2164</v>
      </c>
      <c r="P18" s="514">
        <v>2164</v>
      </c>
      <c r="Q18" s="514">
        <v>2164</v>
      </c>
      <c r="R18" s="580"/>
      <c r="S18" s="580"/>
      <c r="T18" s="580"/>
      <c r="U18" s="580"/>
      <c r="V18" s="580"/>
      <c r="W18" s="580"/>
      <c r="X18" s="580"/>
      <c r="Y18" s="580"/>
    </row>
    <row r="19" spans="1:25" s="14" customFormat="1" ht="18" customHeight="1">
      <c r="A19" s="92" t="s">
        <v>0</v>
      </c>
      <c r="B19" s="514">
        <v>3394</v>
      </c>
      <c r="C19" s="514">
        <v>3394</v>
      </c>
      <c r="D19" s="514">
        <v>2759</v>
      </c>
      <c r="E19" s="514">
        <v>2759</v>
      </c>
      <c r="F19" s="580"/>
      <c r="G19" s="580"/>
      <c r="H19" s="580"/>
      <c r="I19" s="580"/>
      <c r="J19" s="514">
        <v>2583</v>
      </c>
      <c r="K19" s="580"/>
      <c r="L19" s="580"/>
      <c r="M19" s="580"/>
      <c r="N19" s="580"/>
      <c r="O19" s="580"/>
      <c r="P19" s="580"/>
      <c r="Q19" s="580"/>
      <c r="R19" s="580"/>
      <c r="S19" s="580"/>
      <c r="T19" s="514">
        <v>2853</v>
      </c>
      <c r="U19" s="514">
        <v>2853</v>
      </c>
      <c r="V19" s="514">
        <v>2853</v>
      </c>
      <c r="W19" s="580"/>
      <c r="X19" s="580"/>
      <c r="Y19" s="580"/>
    </row>
    <row r="20" spans="1:25" ht="18" customHeight="1">
      <c r="A20" s="40"/>
    </row>
    <row r="21" spans="1:25" ht="18" customHeight="1">
      <c r="A21" s="242" t="s">
        <v>434</v>
      </c>
    </row>
    <row r="22" spans="1:25" s="14" customFormat="1" ht="18" customHeight="1">
      <c r="A22" s="242" t="s">
        <v>549</v>
      </c>
    </row>
    <row r="23" spans="1:25" ht="18" customHeight="1">
      <c r="A23" s="242" t="s">
        <v>2776</v>
      </c>
    </row>
    <row r="24" spans="1:25" ht="18" customHeight="1">
      <c r="A24" s="242" t="s">
        <v>2815</v>
      </c>
    </row>
    <row r="25" spans="1:25" ht="18" customHeight="1">
      <c r="A25" s="242" t="s">
        <v>3050</v>
      </c>
    </row>
  </sheetData>
  <mergeCells count="1">
    <mergeCell ref="B2:W2"/>
  </mergeCells>
  <hyperlinks>
    <hyperlink ref="AA3" location="Content!A1" display="Back to content page" xr:uid="{00000000-0004-0000-B500-00000000000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3"/>
  <dimension ref="A1:AB24"/>
  <sheetViews>
    <sheetView topLeftCell="L1" workbookViewId="0">
      <selection activeCell="T24" sqref="T24"/>
    </sheetView>
  </sheetViews>
  <sheetFormatPr defaultColWidth="8.77734375" defaultRowHeight="14.4"/>
  <cols>
    <col min="1" max="1" width="32.5546875" customWidth="1"/>
    <col min="2" max="25" width="12.77734375" customWidth="1"/>
  </cols>
  <sheetData>
    <row r="1" spans="1:28">
      <c r="A1" s="18" t="s">
        <v>2970</v>
      </c>
      <c r="B1" s="17"/>
      <c r="C1" s="17"/>
      <c r="D1" s="17"/>
      <c r="E1" s="17"/>
      <c r="F1" s="17"/>
      <c r="G1" s="17"/>
      <c r="H1" s="17"/>
      <c r="I1" s="17"/>
      <c r="J1" s="17"/>
      <c r="K1" s="17"/>
      <c r="L1" s="17"/>
      <c r="M1" s="17"/>
      <c r="N1" s="17"/>
      <c r="O1" s="17"/>
      <c r="P1" s="17"/>
      <c r="Q1" s="17"/>
      <c r="R1" s="17"/>
      <c r="S1" s="17"/>
      <c r="T1" s="17"/>
      <c r="U1" s="17"/>
      <c r="V1" s="17"/>
      <c r="W1" s="17"/>
      <c r="X1" s="17"/>
      <c r="Y1" s="17"/>
    </row>
    <row r="2" spans="1:28">
      <c r="A2" s="253" t="s">
        <v>31</v>
      </c>
      <c r="B2" s="243" t="s">
        <v>438</v>
      </c>
      <c r="C2" s="243" t="s">
        <v>445</v>
      </c>
      <c r="D2" s="243" t="s">
        <v>446</v>
      </c>
      <c r="E2" s="243" t="s">
        <v>447</v>
      </c>
      <c r="F2" s="243" t="s">
        <v>448</v>
      </c>
      <c r="G2" s="243" t="s">
        <v>439</v>
      </c>
      <c r="H2" s="243" t="s">
        <v>440</v>
      </c>
      <c r="I2" s="243" t="s">
        <v>441</v>
      </c>
      <c r="J2" s="243" t="s">
        <v>34</v>
      </c>
      <c r="K2" s="243" t="s">
        <v>442</v>
      </c>
      <c r="L2" s="243" t="s">
        <v>33</v>
      </c>
      <c r="M2" s="243">
        <v>2011</v>
      </c>
      <c r="N2" s="243">
        <v>2012</v>
      </c>
      <c r="O2" s="243">
        <v>2013</v>
      </c>
      <c r="P2" s="243">
        <v>2014</v>
      </c>
      <c r="Q2" s="243">
        <v>2015</v>
      </c>
      <c r="R2" s="243">
        <v>2016</v>
      </c>
      <c r="S2" s="243">
        <v>2017</v>
      </c>
      <c r="T2" s="243">
        <v>2018</v>
      </c>
      <c r="U2" s="243">
        <v>2019</v>
      </c>
      <c r="V2" s="243">
        <v>2020</v>
      </c>
      <c r="W2" s="243">
        <v>2021</v>
      </c>
      <c r="X2" s="243">
        <v>2022</v>
      </c>
      <c r="Y2" s="243">
        <v>2023</v>
      </c>
      <c r="AA2" s="1" t="s">
        <v>528</v>
      </c>
    </row>
    <row r="3" spans="1:28">
      <c r="A3" s="92" t="s">
        <v>13</v>
      </c>
      <c r="B3" s="296"/>
      <c r="C3" s="296"/>
      <c r="D3" s="296"/>
      <c r="E3" s="296"/>
      <c r="F3" s="296"/>
      <c r="G3" s="296"/>
      <c r="H3" s="296"/>
      <c r="I3" s="429">
        <v>1548181</v>
      </c>
      <c r="J3" s="429">
        <v>4116899</v>
      </c>
      <c r="K3" s="429">
        <v>4046890</v>
      </c>
      <c r="L3" s="429">
        <v>3288366</v>
      </c>
      <c r="M3" s="429">
        <v>2990009</v>
      </c>
      <c r="N3" s="429">
        <v>1743452</v>
      </c>
      <c r="O3" s="429">
        <v>3601809</v>
      </c>
      <c r="P3" s="429">
        <v>3941957</v>
      </c>
      <c r="Q3" s="429">
        <v>4229137</v>
      </c>
      <c r="R3" s="429">
        <v>4399821</v>
      </c>
      <c r="S3" s="429">
        <v>3120137</v>
      </c>
      <c r="T3" s="429">
        <v>3878362</v>
      </c>
      <c r="U3" s="429">
        <v>4155124</v>
      </c>
      <c r="V3" s="429">
        <v>1644094</v>
      </c>
      <c r="W3" s="429">
        <v>1641795</v>
      </c>
      <c r="X3" s="296"/>
      <c r="Y3" s="296"/>
    </row>
    <row r="4" spans="1:28">
      <c r="A4" s="92" t="s">
        <v>12</v>
      </c>
      <c r="B4" s="296"/>
      <c r="C4" s="296"/>
      <c r="D4" s="296"/>
      <c r="E4" s="296"/>
      <c r="F4" s="296"/>
      <c r="G4" s="296"/>
      <c r="H4" s="296"/>
      <c r="I4" s="429">
        <v>382811</v>
      </c>
      <c r="J4" s="429">
        <v>391050</v>
      </c>
      <c r="K4" s="674"/>
      <c r="L4" s="674"/>
      <c r="M4" s="674"/>
      <c r="N4" s="674"/>
      <c r="O4" s="674"/>
      <c r="P4" s="674"/>
      <c r="Q4" s="674"/>
      <c r="R4" s="674"/>
      <c r="S4" s="674"/>
      <c r="T4" s="674"/>
      <c r="U4" s="674"/>
      <c r="V4" s="674"/>
      <c r="W4" s="674"/>
      <c r="X4" s="674"/>
      <c r="Y4" s="296"/>
      <c r="AA4" s="14"/>
    </row>
    <row r="5" spans="1:28">
      <c r="A5" s="92" t="s">
        <v>483</v>
      </c>
      <c r="B5" s="299" t="s">
        <v>29</v>
      </c>
      <c r="C5" s="299" t="s">
        <v>29</v>
      </c>
      <c r="D5" s="299" t="s">
        <v>29</v>
      </c>
      <c r="E5" s="299" t="s">
        <v>29</v>
      </c>
      <c r="F5" s="299" t="s">
        <v>29</v>
      </c>
      <c r="G5" s="299" t="s">
        <v>29</v>
      </c>
      <c r="H5" s="299" t="s">
        <v>29</v>
      </c>
      <c r="I5" s="299" t="s">
        <v>29</v>
      </c>
      <c r="J5" s="299" t="s">
        <v>29</v>
      </c>
      <c r="K5" s="299" t="s">
        <v>29</v>
      </c>
      <c r="L5" s="299" t="s">
        <v>29</v>
      </c>
      <c r="M5" s="299" t="s">
        <v>29</v>
      </c>
      <c r="N5" s="299" t="s">
        <v>29</v>
      </c>
      <c r="O5" s="299" t="s">
        <v>29</v>
      </c>
      <c r="P5" s="299" t="s">
        <v>29</v>
      </c>
      <c r="Q5" s="299" t="s">
        <v>29</v>
      </c>
      <c r="R5" s="299" t="s">
        <v>29</v>
      </c>
      <c r="S5" s="299" t="s">
        <v>29</v>
      </c>
      <c r="T5" s="299" t="s">
        <v>29</v>
      </c>
      <c r="U5" s="299" t="s">
        <v>29</v>
      </c>
      <c r="V5" s="299" t="s">
        <v>29</v>
      </c>
      <c r="W5" s="299" t="s">
        <v>29</v>
      </c>
      <c r="X5" s="299" t="s">
        <v>29</v>
      </c>
      <c r="Y5" s="296"/>
    </row>
    <row r="6" spans="1:28">
      <c r="A6" s="92" t="s">
        <v>89</v>
      </c>
      <c r="B6" s="296"/>
      <c r="C6" s="296"/>
      <c r="D6" s="296"/>
      <c r="E6" s="296"/>
      <c r="F6" s="296"/>
      <c r="G6" s="296"/>
      <c r="H6" s="296"/>
      <c r="I6" s="296"/>
      <c r="J6" s="296"/>
      <c r="K6" s="296"/>
      <c r="L6" s="296"/>
      <c r="M6" s="296"/>
      <c r="N6" s="296"/>
      <c r="O6" s="296"/>
      <c r="P6" s="296"/>
      <c r="Q6" s="296"/>
      <c r="R6" s="296"/>
      <c r="S6" s="296"/>
      <c r="T6" s="296"/>
      <c r="U6" s="296"/>
      <c r="V6" s="296"/>
      <c r="W6" s="296"/>
      <c r="X6" s="296"/>
      <c r="Y6" s="296"/>
    </row>
    <row r="7" spans="1:28">
      <c r="A7" s="92" t="s">
        <v>482</v>
      </c>
      <c r="B7" s="296"/>
      <c r="C7" s="296"/>
      <c r="D7" s="296"/>
      <c r="E7" s="296"/>
      <c r="F7" s="296"/>
      <c r="G7" s="296"/>
      <c r="H7" s="296"/>
      <c r="I7" s="296"/>
      <c r="J7" s="296"/>
      <c r="K7" s="296"/>
      <c r="L7" s="296"/>
      <c r="M7" s="296"/>
      <c r="N7" s="296"/>
      <c r="O7" s="296"/>
      <c r="P7" s="296"/>
      <c r="Q7" s="296"/>
      <c r="R7" s="296"/>
      <c r="S7" s="296"/>
      <c r="T7" s="296"/>
      <c r="U7" s="296"/>
      <c r="V7" s="296"/>
      <c r="W7" s="296"/>
      <c r="X7" s="296"/>
      <c r="Y7" s="296"/>
    </row>
    <row r="8" spans="1:28">
      <c r="A8" s="92" t="s">
        <v>11</v>
      </c>
      <c r="B8" s="299" t="s">
        <v>29</v>
      </c>
      <c r="C8" s="299" t="s">
        <v>29</v>
      </c>
      <c r="D8" s="299" t="s">
        <v>29</v>
      </c>
      <c r="E8" s="299" t="s">
        <v>29</v>
      </c>
      <c r="F8" s="299" t="s">
        <v>29</v>
      </c>
      <c r="G8" s="299" t="s">
        <v>29</v>
      </c>
      <c r="H8" s="299" t="s">
        <v>29</v>
      </c>
      <c r="I8" s="299" t="s">
        <v>29</v>
      </c>
      <c r="J8" s="299" t="s">
        <v>29</v>
      </c>
      <c r="K8" s="299" t="s">
        <v>29</v>
      </c>
      <c r="L8" s="299" t="s">
        <v>29</v>
      </c>
      <c r="M8" s="299" t="s">
        <v>29</v>
      </c>
      <c r="N8" s="299" t="s">
        <v>29</v>
      </c>
      <c r="O8" s="299" t="s">
        <v>29</v>
      </c>
      <c r="P8" s="299" t="s">
        <v>29</v>
      </c>
      <c r="Q8" s="299" t="s">
        <v>29</v>
      </c>
      <c r="R8" s="299" t="s">
        <v>29</v>
      </c>
      <c r="S8" s="299" t="s">
        <v>29</v>
      </c>
      <c r="T8" s="299" t="s">
        <v>29</v>
      </c>
      <c r="U8" s="299" t="s">
        <v>29</v>
      </c>
      <c r="V8" s="299" t="s">
        <v>29</v>
      </c>
      <c r="W8" s="299" t="s">
        <v>29</v>
      </c>
      <c r="X8" s="299" t="s">
        <v>29</v>
      </c>
      <c r="Y8" s="296"/>
    </row>
    <row r="9" spans="1:28">
      <c r="A9" s="92" t="s">
        <v>10</v>
      </c>
      <c r="B9" s="296"/>
      <c r="C9" s="296"/>
      <c r="D9" s="296"/>
      <c r="E9" s="296"/>
      <c r="F9" s="296"/>
      <c r="G9" s="296"/>
      <c r="H9" s="296"/>
      <c r="I9" s="296"/>
      <c r="J9" s="296"/>
      <c r="K9" s="296"/>
      <c r="L9" s="296"/>
      <c r="M9" s="296"/>
      <c r="N9" s="296"/>
      <c r="O9" s="296"/>
      <c r="P9" s="296"/>
      <c r="Q9" s="296"/>
      <c r="R9" s="296"/>
      <c r="S9" s="296"/>
      <c r="T9" s="296"/>
      <c r="U9" s="296"/>
      <c r="V9" s="296"/>
      <c r="W9" s="296"/>
      <c r="X9" s="296"/>
      <c r="Y9" s="296"/>
    </row>
    <row r="10" spans="1:28">
      <c r="A10" s="92" t="s">
        <v>9</v>
      </c>
      <c r="B10" s="296"/>
      <c r="C10" s="296"/>
      <c r="D10" s="296"/>
      <c r="E10" s="296"/>
      <c r="F10" s="296"/>
      <c r="G10" s="296"/>
      <c r="H10" s="296"/>
      <c r="I10" s="296"/>
      <c r="J10" s="296"/>
      <c r="K10" s="296"/>
      <c r="L10" s="296"/>
      <c r="M10" s="296"/>
      <c r="N10" s="296"/>
      <c r="O10" s="296"/>
      <c r="P10" s="296"/>
      <c r="Q10" s="296"/>
      <c r="R10" s="296"/>
      <c r="S10" s="296"/>
      <c r="T10" s="296"/>
      <c r="U10" s="296"/>
      <c r="V10" s="296"/>
      <c r="W10" s="296"/>
      <c r="X10" s="296"/>
      <c r="Y10" s="296"/>
    </row>
    <row r="11" spans="1:28">
      <c r="A11" s="92" t="s">
        <v>8</v>
      </c>
      <c r="B11" s="299" t="s">
        <v>29</v>
      </c>
      <c r="C11" s="299" t="s">
        <v>29</v>
      </c>
      <c r="D11" s="299" t="s">
        <v>29</v>
      </c>
      <c r="E11" s="299" t="s">
        <v>29</v>
      </c>
      <c r="F11" s="299" t="s">
        <v>29</v>
      </c>
      <c r="G11" s="299" t="s">
        <v>29</v>
      </c>
      <c r="H11" s="299" t="s">
        <v>29</v>
      </c>
      <c r="I11" s="299" t="s">
        <v>29</v>
      </c>
      <c r="J11" s="299" t="s">
        <v>29</v>
      </c>
      <c r="K11" s="299" t="s">
        <v>29</v>
      </c>
      <c r="L11" s="299" t="s">
        <v>29</v>
      </c>
      <c r="M11" s="299" t="s">
        <v>29</v>
      </c>
      <c r="N11" s="299" t="s">
        <v>29</v>
      </c>
      <c r="O11" s="299" t="s">
        <v>29</v>
      </c>
      <c r="P11" s="299" t="s">
        <v>29</v>
      </c>
      <c r="Q11" s="299" t="s">
        <v>29</v>
      </c>
      <c r="R11" s="299" t="s">
        <v>29</v>
      </c>
      <c r="S11" s="299" t="s">
        <v>29</v>
      </c>
      <c r="T11" s="299" t="s">
        <v>29</v>
      </c>
      <c r="U11" s="299" t="s">
        <v>29</v>
      </c>
      <c r="V11" s="299" t="s">
        <v>29</v>
      </c>
      <c r="W11" s="299" t="s">
        <v>29</v>
      </c>
      <c r="X11" s="299" t="s">
        <v>29</v>
      </c>
      <c r="Y11" s="296"/>
      <c r="AA11" s="14"/>
    </row>
    <row r="12" spans="1:28">
      <c r="A12" s="92" t="s">
        <v>6</v>
      </c>
      <c r="B12" s="296"/>
      <c r="C12" s="296"/>
      <c r="D12" s="296"/>
      <c r="E12" s="296"/>
      <c r="F12" s="296"/>
      <c r="G12" s="296"/>
      <c r="H12" s="296"/>
      <c r="I12" s="296"/>
      <c r="J12" s="296"/>
      <c r="K12" s="296"/>
      <c r="L12" s="296"/>
      <c r="M12" s="429" t="s">
        <v>2554</v>
      </c>
      <c r="N12" s="429" t="s">
        <v>2555</v>
      </c>
      <c r="O12" s="429" t="s">
        <v>2556</v>
      </c>
      <c r="P12" s="429" t="s">
        <v>2557</v>
      </c>
      <c r="Q12" s="429">
        <v>4770.6000000000004</v>
      </c>
      <c r="R12" s="296"/>
      <c r="S12" s="296"/>
      <c r="T12" s="296"/>
      <c r="U12" s="296"/>
      <c r="V12" s="296"/>
      <c r="W12" s="429">
        <v>3078</v>
      </c>
      <c r="X12" s="429">
        <v>5568</v>
      </c>
      <c r="Y12" s="429">
        <v>6964</v>
      </c>
      <c r="AA12" s="14"/>
      <c r="AB12" s="14"/>
    </row>
    <row r="13" spans="1:28">
      <c r="A13" s="92" t="s">
        <v>5</v>
      </c>
      <c r="B13" s="296"/>
      <c r="C13" s="296"/>
      <c r="D13" s="296"/>
      <c r="E13" s="296"/>
      <c r="F13" s="296"/>
      <c r="G13" s="296"/>
      <c r="H13" s="296"/>
      <c r="I13" s="296"/>
      <c r="J13" s="296"/>
      <c r="K13" s="296"/>
      <c r="L13" s="296"/>
      <c r="M13" s="296"/>
      <c r="N13" s="296"/>
      <c r="O13" s="296"/>
      <c r="P13" s="296"/>
      <c r="Q13" s="296"/>
      <c r="R13" s="296"/>
      <c r="S13" s="296"/>
      <c r="T13" s="296"/>
      <c r="U13" s="296"/>
      <c r="V13" s="296"/>
      <c r="W13" s="296"/>
      <c r="X13" s="296"/>
      <c r="Y13" s="296"/>
    </row>
    <row r="14" spans="1:28">
      <c r="A14" s="92" t="s">
        <v>4</v>
      </c>
      <c r="B14" s="299" t="s">
        <v>29</v>
      </c>
      <c r="C14" s="299" t="s">
        <v>29</v>
      </c>
      <c r="D14" s="299" t="s">
        <v>29</v>
      </c>
      <c r="E14" s="299" t="s">
        <v>29</v>
      </c>
      <c r="F14" s="299" t="s">
        <v>29</v>
      </c>
      <c r="G14" s="299" t="s">
        <v>29</v>
      </c>
      <c r="H14" s="299" t="s">
        <v>29</v>
      </c>
      <c r="I14" s="299" t="s">
        <v>29</v>
      </c>
      <c r="J14" s="299" t="s">
        <v>29</v>
      </c>
      <c r="K14" s="299" t="s">
        <v>29</v>
      </c>
      <c r="L14" s="299" t="s">
        <v>29</v>
      </c>
      <c r="M14" s="299" t="s">
        <v>29</v>
      </c>
      <c r="N14" s="299" t="s">
        <v>29</v>
      </c>
      <c r="O14" s="299" t="s">
        <v>29</v>
      </c>
      <c r="P14" s="299" t="s">
        <v>29</v>
      </c>
      <c r="Q14" s="299" t="s">
        <v>29</v>
      </c>
      <c r="R14" s="299" t="s">
        <v>29</v>
      </c>
      <c r="S14" s="299" t="s">
        <v>29</v>
      </c>
      <c r="T14" s="299" t="s">
        <v>29</v>
      </c>
      <c r="U14" s="299" t="s">
        <v>29</v>
      </c>
      <c r="V14" s="299" t="s">
        <v>29</v>
      </c>
      <c r="W14" s="299" t="s">
        <v>29</v>
      </c>
      <c r="X14" s="299" t="s">
        <v>29</v>
      </c>
      <c r="Y14" s="296"/>
    </row>
    <row r="15" spans="1:28">
      <c r="A15" s="92" t="s">
        <v>3</v>
      </c>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row>
    <row r="16" spans="1:28">
      <c r="A16" s="92" t="s">
        <v>32</v>
      </c>
      <c r="B16" s="296"/>
      <c r="C16" s="296"/>
      <c r="D16" s="296"/>
      <c r="E16" s="296"/>
      <c r="F16" s="296"/>
      <c r="G16" s="296"/>
      <c r="H16" s="429">
        <v>1657000</v>
      </c>
      <c r="I16" s="429">
        <v>1524000</v>
      </c>
      <c r="J16" s="429">
        <v>1569000</v>
      </c>
      <c r="K16" s="429">
        <v>1337983</v>
      </c>
      <c r="L16" s="429">
        <v>1048033</v>
      </c>
      <c r="M16" s="429">
        <v>1380109</v>
      </c>
      <c r="N16" s="429">
        <v>1298454</v>
      </c>
      <c r="O16" s="429">
        <v>1196221</v>
      </c>
      <c r="P16" s="429">
        <v>832215</v>
      </c>
      <c r="Q16" s="429">
        <v>860477</v>
      </c>
      <c r="R16" s="429"/>
      <c r="S16" s="429"/>
      <c r="T16" s="429"/>
      <c r="U16" s="429">
        <v>3538425</v>
      </c>
      <c r="V16" s="429">
        <v>3177349</v>
      </c>
      <c r="W16" s="429"/>
      <c r="X16" s="429">
        <v>3259850</v>
      </c>
      <c r="Y16" s="429">
        <v>3199664</v>
      </c>
      <c r="AB16" s="14"/>
    </row>
    <row r="17" spans="1:25">
      <c r="A17" s="92" t="s">
        <v>1</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row>
    <row r="18" spans="1:25">
      <c r="A18" s="92" t="s">
        <v>0</v>
      </c>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6"/>
    </row>
    <row r="21" spans="1:25">
      <c r="A21" s="94" t="s">
        <v>20</v>
      </c>
    </row>
    <row r="22" spans="1:25">
      <c r="A22" s="242" t="s">
        <v>2776</v>
      </c>
    </row>
    <row r="23" spans="1:25">
      <c r="A23" s="242" t="s">
        <v>2815</v>
      </c>
    </row>
    <row r="24" spans="1:25">
      <c r="A24" s="242" t="s">
        <v>3050</v>
      </c>
    </row>
  </sheetData>
  <hyperlinks>
    <hyperlink ref="AA2" location="Content!A1" display="Back to content page" xr:uid="{00000000-0004-0000-B600-00000000000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4"/>
  <dimension ref="A1:AU28"/>
  <sheetViews>
    <sheetView topLeftCell="AA1" zoomScale="89" zoomScaleNormal="89" workbookViewId="0">
      <selection activeCell="AC23" sqref="AC23"/>
    </sheetView>
  </sheetViews>
  <sheetFormatPr defaultColWidth="9.21875" defaultRowHeight="18" customHeight="1"/>
  <cols>
    <col min="1" max="1" width="34.5546875" style="44" customWidth="1"/>
    <col min="2" max="43" width="9.77734375" style="17" customWidth="1"/>
    <col min="44" max="46" width="9.21875" style="17"/>
    <col min="47" max="47" width="25.77734375" style="17" customWidth="1"/>
    <col min="48" max="16384" width="9.21875" style="17"/>
  </cols>
  <sheetData>
    <row r="1" spans="1:47" ht="18" customHeight="1">
      <c r="A1" s="40" t="s">
        <v>2971</v>
      </c>
    </row>
    <row r="2" spans="1:47" ht="18" customHeight="1">
      <c r="A2" s="253"/>
      <c r="B2" s="755" t="s">
        <v>453</v>
      </c>
      <c r="C2" s="756"/>
      <c r="D2" s="756"/>
      <c r="E2" s="756"/>
      <c r="F2" s="756"/>
      <c r="G2" s="756"/>
      <c r="H2" s="756"/>
      <c r="I2" s="756"/>
      <c r="J2" s="756"/>
      <c r="K2" s="756"/>
      <c r="L2" s="756"/>
      <c r="M2" s="756"/>
      <c r="N2" s="756"/>
      <c r="O2" s="756"/>
      <c r="P2" s="756"/>
      <c r="Q2" s="756"/>
      <c r="R2" s="756"/>
      <c r="S2" s="756"/>
      <c r="T2" s="756"/>
      <c r="U2" s="756"/>
      <c r="V2" s="756"/>
      <c r="W2" s="756"/>
      <c r="X2" s="756"/>
      <c r="Y2" s="756"/>
      <c r="Z2" s="756"/>
      <c r="AA2" s="756"/>
      <c r="AB2" s="756"/>
      <c r="AC2" s="756"/>
      <c r="AD2" s="756"/>
      <c r="AE2" s="756"/>
      <c r="AF2" s="756"/>
      <c r="AG2" s="756"/>
      <c r="AH2" s="756"/>
      <c r="AI2" s="756"/>
      <c r="AJ2" s="756"/>
      <c r="AK2" s="756"/>
      <c r="AL2" s="756"/>
      <c r="AM2" s="756"/>
      <c r="AN2" s="756"/>
      <c r="AO2" s="756"/>
      <c r="AP2" s="756"/>
      <c r="AQ2" s="756"/>
      <c r="AR2" s="756"/>
      <c r="AS2" s="502"/>
    </row>
    <row r="3" spans="1:47" s="40" customFormat="1" ht="18" customHeight="1">
      <c r="A3" s="253" t="s">
        <v>31</v>
      </c>
      <c r="B3" s="243" t="s">
        <v>451</v>
      </c>
      <c r="C3" s="243" t="s">
        <v>454</v>
      </c>
      <c r="D3" s="243" t="s">
        <v>455</v>
      </c>
      <c r="E3" s="243" t="s">
        <v>456</v>
      </c>
      <c r="F3" s="243" t="s">
        <v>457</v>
      </c>
      <c r="G3" s="243" t="s">
        <v>452</v>
      </c>
      <c r="H3" s="243" t="s">
        <v>458</v>
      </c>
      <c r="I3" s="243" t="s">
        <v>459</v>
      </c>
      <c r="J3" s="243" t="s">
        <v>460</v>
      </c>
      <c r="K3" s="243" t="s">
        <v>461</v>
      </c>
      <c r="L3" s="243" t="s">
        <v>436</v>
      </c>
      <c r="M3" s="243" t="s">
        <v>462</v>
      </c>
      <c r="N3" s="243" t="s">
        <v>463</v>
      </c>
      <c r="O3" s="243" t="s">
        <v>464</v>
      </c>
      <c r="P3" s="243" t="s">
        <v>465</v>
      </c>
      <c r="Q3" s="243" t="s">
        <v>437</v>
      </c>
      <c r="R3" s="243" t="s">
        <v>466</v>
      </c>
      <c r="S3" s="243" t="s">
        <v>467</v>
      </c>
      <c r="T3" s="243" t="s">
        <v>468</v>
      </c>
      <c r="U3" s="243" t="s">
        <v>469</v>
      </c>
      <c r="V3" s="243" t="s">
        <v>438</v>
      </c>
      <c r="W3" s="243" t="s">
        <v>445</v>
      </c>
      <c r="X3" s="243" t="s">
        <v>446</v>
      </c>
      <c r="Y3" s="243" t="s">
        <v>447</v>
      </c>
      <c r="Z3" s="243" t="s">
        <v>448</v>
      </c>
      <c r="AA3" s="243" t="s">
        <v>439</v>
      </c>
      <c r="AB3" s="243" t="s">
        <v>440</v>
      </c>
      <c r="AC3" s="243" t="s">
        <v>441</v>
      </c>
      <c r="AD3" s="243" t="s">
        <v>34</v>
      </c>
      <c r="AE3" s="243" t="s">
        <v>442</v>
      </c>
      <c r="AF3" s="243" t="s">
        <v>33</v>
      </c>
      <c r="AG3" s="243">
        <v>2011</v>
      </c>
      <c r="AH3" s="243">
        <v>2012</v>
      </c>
      <c r="AI3" s="243">
        <v>2013</v>
      </c>
      <c r="AJ3" s="243">
        <v>2014</v>
      </c>
      <c r="AK3" s="243">
        <v>2015</v>
      </c>
      <c r="AL3" s="243">
        <v>2016</v>
      </c>
      <c r="AM3" s="243">
        <v>2017</v>
      </c>
      <c r="AN3" s="243">
        <v>2018</v>
      </c>
      <c r="AO3" s="243">
        <v>2019</v>
      </c>
      <c r="AP3" s="243">
        <v>2020</v>
      </c>
      <c r="AQ3" s="243">
        <v>2021</v>
      </c>
      <c r="AR3" s="243">
        <v>2022</v>
      </c>
      <c r="AS3" s="243">
        <v>2023</v>
      </c>
      <c r="AT3" s="17"/>
      <c r="AU3" s="1" t="s">
        <v>528</v>
      </c>
    </row>
    <row r="4" spans="1:47" s="14" customFormat="1" ht="18" customHeight="1">
      <c r="A4" s="92" t="s">
        <v>13</v>
      </c>
      <c r="B4" s="514"/>
      <c r="C4" s="514"/>
      <c r="D4" s="514"/>
      <c r="E4" s="514"/>
      <c r="F4" s="514"/>
      <c r="G4" s="514"/>
      <c r="H4" s="514"/>
      <c r="I4" s="514"/>
      <c r="J4" s="514"/>
      <c r="K4" s="514"/>
      <c r="L4" s="514"/>
      <c r="M4" s="514"/>
      <c r="N4" s="514"/>
      <c r="O4" s="514"/>
      <c r="P4" s="514"/>
      <c r="Q4" s="514"/>
      <c r="R4" s="514"/>
      <c r="S4" s="514"/>
      <c r="T4" s="514"/>
      <c r="U4" s="514"/>
      <c r="V4" s="514"/>
      <c r="W4" s="514"/>
      <c r="X4" s="676">
        <v>796</v>
      </c>
      <c r="Y4" s="676">
        <v>902</v>
      </c>
      <c r="Z4" s="676">
        <v>811</v>
      </c>
      <c r="AA4" s="676">
        <v>1104</v>
      </c>
      <c r="AB4" s="676">
        <v>1366</v>
      </c>
      <c r="AC4" s="594">
        <v>19999.621921999998</v>
      </c>
      <c r="AD4" s="594">
        <v>181753.85561900001</v>
      </c>
      <c r="AE4" s="594">
        <v>196018.76717400001</v>
      </c>
      <c r="AF4" s="594">
        <v>136985.31032700001</v>
      </c>
      <c r="AG4" s="594">
        <v>135007.88648399999</v>
      </c>
      <c r="AH4" s="594">
        <v>74765.849468</v>
      </c>
      <c r="AI4" s="594">
        <v>158082.338093</v>
      </c>
      <c r="AJ4" s="594">
        <v>177031.67443499999</v>
      </c>
      <c r="AK4" s="594">
        <v>237353.199418</v>
      </c>
      <c r="AL4" s="594">
        <v>458564.05294200004</v>
      </c>
      <c r="AM4" s="594">
        <v>444645.92714599997</v>
      </c>
      <c r="AN4" s="594">
        <v>713436.63778999995</v>
      </c>
      <c r="AO4" s="594">
        <v>626135.58346799994</v>
      </c>
      <c r="AP4" s="594">
        <v>47601.143738999999</v>
      </c>
      <c r="AQ4" s="594">
        <v>26951.005464999998</v>
      </c>
      <c r="AR4" s="593"/>
      <c r="AS4" s="593"/>
      <c r="AT4" s="33"/>
    </row>
    <row r="5" spans="1:47" s="14" customFormat="1" ht="18" customHeight="1">
      <c r="A5" s="92" t="s">
        <v>12</v>
      </c>
      <c r="B5" s="514"/>
      <c r="C5" s="514"/>
      <c r="D5" s="514"/>
      <c r="E5" s="514"/>
      <c r="F5" s="514"/>
      <c r="G5" s="514"/>
      <c r="H5" s="514"/>
      <c r="I5" s="514"/>
      <c r="J5" s="514"/>
      <c r="K5" s="514"/>
      <c r="L5" s="514"/>
      <c r="M5" s="514"/>
      <c r="N5" s="514"/>
      <c r="O5" s="514"/>
      <c r="P5" s="514"/>
      <c r="Q5" s="514"/>
      <c r="R5" s="514"/>
      <c r="S5" s="514"/>
      <c r="T5" s="514"/>
      <c r="U5" s="514"/>
      <c r="V5" s="514"/>
      <c r="W5" s="514"/>
      <c r="X5" s="514"/>
      <c r="Y5" s="514"/>
      <c r="Z5" s="514"/>
      <c r="AA5" s="514"/>
      <c r="AB5" s="514"/>
      <c r="AC5" s="514"/>
      <c r="AD5" s="514"/>
      <c r="AE5" s="514"/>
      <c r="AF5" s="514"/>
      <c r="AG5" s="514"/>
      <c r="AH5" s="514"/>
      <c r="AI5" s="514"/>
      <c r="AJ5" s="514"/>
      <c r="AK5" s="514"/>
      <c r="AL5" s="514"/>
      <c r="AM5" s="514"/>
      <c r="AN5" s="514"/>
      <c r="AO5" s="514"/>
      <c r="AP5" s="514"/>
      <c r="AQ5" s="593"/>
      <c r="AR5" s="593"/>
      <c r="AS5" s="593"/>
      <c r="AT5" s="17"/>
    </row>
    <row r="6" spans="1:47" s="14" customFormat="1" ht="18" customHeight="1">
      <c r="A6" s="92" t="s">
        <v>483</v>
      </c>
      <c r="B6" s="595" t="s">
        <v>29</v>
      </c>
      <c r="C6" s="595" t="s">
        <v>29</v>
      </c>
      <c r="D6" s="595" t="s">
        <v>29</v>
      </c>
      <c r="E6" s="595" t="s">
        <v>29</v>
      </c>
      <c r="F6" s="595" t="s">
        <v>29</v>
      </c>
      <c r="G6" s="595" t="s">
        <v>29</v>
      </c>
      <c r="H6" s="595" t="s">
        <v>29</v>
      </c>
      <c r="I6" s="595" t="s">
        <v>29</v>
      </c>
      <c r="J6" s="595" t="s">
        <v>29</v>
      </c>
      <c r="K6" s="595" t="s">
        <v>29</v>
      </c>
      <c r="L6" s="595" t="s">
        <v>29</v>
      </c>
      <c r="M6" s="595" t="s">
        <v>29</v>
      </c>
      <c r="N6" s="595" t="s">
        <v>29</v>
      </c>
      <c r="O6" s="595" t="s">
        <v>29</v>
      </c>
      <c r="P6" s="595" t="s">
        <v>29</v>
      </c>
      <c r="Q6" s="595" t="s">
        <v>29</v>
      </c>
      <c r="R6" s="595" t="s">
        <v>29</v>
      </c>
      <c r="S6" s="595" t="s">
        <v>29</v>
      </c>
      <c r="T6" s="595" t="s">
        <v>29</v>
      </c>
      <c r="U6" s="595" t="s">
        <v>29</v>
      </c>
      <c r="V6" s="595" t="s">
        <v>29</v>
      </c>
      <c r="W6" s="595" t="s">
        <v>29</v>
      </c>
      <c r="X6" s="595" t="s">
        <v>29</v>
      </c>
      <c r="Y6" s="595" t="s">
        <v>29</v>
      </c>
      <c r="Z6" s="595" t="s">
        <v>29</v>
      </c>
      <c r="AA6" s="595" t="s">
        <v>29</v>
      </c>
      <c r="AB6" s="595" t="s">
        <v>29</v>
      </c>
      <c r="AC6" s="595" t="s">
        <v>29</v>
      </c>
      <c r="AD6" s="595" t="s">
        <v>29</v>
      </c>
      <c r="AE6" s="595" t="s">
        <v>29</v>
      </c>
      <c r="AF6" s="595" t="s">
        <v>29</v>
      </c>
      <c r="AG6" s="595" t="s">
        <v>29</v>
      </c>
      <c r="AH6" s="595" t="s">
        <v>29</v>
      </c>
      <c r="AI6" s="595" t="s">
        <v>29</v>
      </c>
      <c r="AJ6" s="595" t="s">
        <v>29</v>
      </c>
      <c r="AK6" s="595" t="s">
        <v>29</v>
      </c>
      <c r="AL6" s="595" t="s">
        <v>29</v>
      </c>
      <c r="AM6" s="595" t="s">
        <v>29</v>
      </c>
      <c r="AN6" s="595" t="s">
        <v>29</v>
      </c>
      <c r="AO6" s="595" t="s">
        <v>29</v>
      </c>
      <c r="AP6" s="595" t="s">
        <v>29</v>
      </c>
      <c r="AQ6" s="595" t="s">
        <v>29</v>
      </c>
      <c r="AR6" s="595" t="s">
        <v>29</v>
      </c>
      <c r="AS6" s="593"/>
      <c r="AT6" s="17"/>
    </row>
    <row r="7" spans="1:47" s="14" customFormat="1" ht="18" customHeight="1">
      <c r="A7" s="92" t="s">
        <v>89</v>
      </c>
      <c r="B7" s="514">
        <v>429.4</v>
      </c>
      <c r="C7" s="514">
        <v>613.20000000000005</v>
      </c>
      <c r="D7" s="514">
        <v>405.6</v>
      </c>
      <c r="E7" s="514">
        <v>372.6</v>
      </c>
      <c r="F7" s="514">
        <v>345.6</v>
      </c>
      <c r="G7" s="514">
        <v>292</v>
      </c>
      <c r="H7" s="514">
        <v>320</v>
      </c>
      <c r="I7" s="514">
        <v>359</v>
      </c>
      <c r="J7" s="514">
        <v>389</v>
      </c>
      <c r="K7" s="514"/>
      <c r="L7" s="514">
        <v>260</v>
      </c>
      <c r="M7" s="514"/>
      <c r="N7" s="514"/>
      <c r="O7" s="514"/>
      <c r="P7" s="514">
        <v>29</v>
      </c>
      <c r="Q7" s="514">
        <v>29</v>
      </c>
      <c r="R7" s="514"/>
      <c r="S7" s="514"/>
      <c r="T7" s="514">
        <v>71</v>
      </c>
      <c r="U7" s="514">
        <v>73</v>
      </c>
      <c r="V7" s="514">
        <v>94</v>
      </c>
      <c r="W7" s="514">
        <v>111</v>
      </c>
      <c r="X7" s="514">
        <v>80</v>
      </c>
      <c r="Y7" s="514">
        <v>71</v>
      </c>
      <c r="Z7" s="514">
        <v>70</v>
      </c>
      <c r="AA7" s="514">
        <v>140</v>
      </c>
      <c r="AB7" s="514">
        <v>86</v>
      </c>
      <c r="AC7" s="514">
        <v>79</v>
      </c>
      <c r="AD7" s="514">
        <v>95</v>
      </c>
      <c r="AE7" s="514">
        <v>85</v>
      </c>
      <c r="AF7" s="514"/>
      <c r="AG7" s="514"/>
      <c r="AH7" s="514"/>
      <c r="AI7" s="514"/>
      <c r="AJ7" s="514"/>
      <c r="AK7" s="514"/>
      <c r="AL7" s="514"/>
      <c r="AM7" s="514"/>
      <c r="AN7" s="514"/>
      <c r="AO7" s="514"/>
      <c r="AP7" s="514"/>
      <c r="AQ7" s="514"/>
      <c r="AR7" s="514"/>
      <c r="AS7" s="593"/>
    </row>
    <row r="8" spans="1:47" s="14" customFormat="1" ht="18" customHeight="1">
      <c r="A8" s="92" t="s">
        <v>482</v>
      </c>
      <c r="B8" s="514"/>
      <c r="C8" s="514"/>
      <c r="D8" s="514"/>
      <c r="E8" s="514"/>
      <c r="F8" s="514"/>
      <c r="G8" s="514"/>
      <c r="H8" s="514"/>
      <c r="I8" s="514"/>
      <c r="J8" s="514"/>
      <c r="K8" s="514"/>
      <c r="L8" s="514"/>
      <c r="M8" s="514"/>
      <c r="N8" s="514"/>
      <c r="O8" s="514"/>
      <c r="P8" s="514"/>
      <c r="Q8" s="514"/>
      <c r="R8" s="514"/>
      <c r="S8" s="514"/>
      <c r="T8" s="514"/>
      <c r="U8" s="514"/>
      <c r="V8" s="514"/>
      <c r="W8" s="514"/>
      <c r="X8" s="514"/>
      <c r="Y8" s="514"/>
      <c r="Z8" s="514"/>
      <c r="AA8" s="514"/>
      <c r="AB8" s="514"/>
      <c r="AC8" s="514"/>
      <c r="AD8" s="514"/>
      <c r="AE8" s="514"/>
      <c r="AF8" s="514"/>
      <c r="AG8" s="514"/>
      <c r="AH8" s="514"/>
      <c r="AI8" s="514"/>
      <c r="AJ8" s="514"/>
      <c r="AK8" s="514"/>
      <c r="AL8" s="514"/>
      <c r="AM8" s="514"/>
      <c r="AN8" s="514"/>
      <c r="AO8" s="514"/>
      <c r="AP8" s="514"/>
      <c r="AQ8" s="514"/>
      <c r="AR8" s="514"/>
      <c r="AS8" s="593"/>
    </row>
    <row r="9" spans="1:47" s="14" customFormat="1" ht="18" customHeight="1">
      <c r="A9" s="92" t="s">
        <v>11</v>
      </c>
      <c r="B9" s="514"/>
      <c r="C9" s="514"/>
      <c r="D9" s="514"/>
      <c r="E9" s="514"/>
      <c r="F9" s="514"/>
      <c r="G9" s="514"/>
      <c r="H9" s="514"/>
      <c r="I9" s="514"/>
      <c r="J9" s="514"/>
      <c r="K9" s="514"/>
      <c r="L9" s="514"/>
      <c r="M9" s="514"/>
      <c r="N9" s="514"/>
      <c r="O9" s="514"/>
      <c r="P9" s="514"/>
      <c r="Q9" s="514"/>
      <c r="R9" s="514"/>
      <c r="S9" s="514"/>
      <c r="T9" s="514"/>
      <c r="U9" s="514"/>
      <c r="V9" s="514"/>
      <c r="W9" s="514"/>
      <c r="X9" s="514"/>
      <c r="Y9" s="514"/>
      <c r="Z9" s="514"/>
      <c r="AA9" s="514"/>
      <c r="AB9" s="514"/>
      <c r="AC9" s="514"/>
      <c r="AD9" s="514"/>
      <c r="AE9" s="514"/>
      <c r="AF9" s="514"/>
      <c r="AG9" s="514"/>
      <c r="AH9" s="514"/>
      <c r="AI9" s="514"/>
      <c r="AJ9" s="514"/>
      <c r="AK9" s="514"/>
      <c r="AL9" s="514"/>
      <c r="AM9" s="514"/>
      <c r="AN9" s="514"/>
      <c r="AO9" s="514"/>
      <c r="AP9" s="514"/>
      <c r="AQ9" s="514"/>
      <c r="AR9" s="514"/>
      <c r="AS9" s="593"/>
    </row>
    <row r="10" spans="1:47" s="14" customFormat="1" ht="18" customHeight="1">
      <c r="A10" s="92" t="s">
        <v>10</v>
      </c>
      <c r="B10" s="514"/>
      <c r="C10" s="514"/>
      <c r="D10" s="514"/>
      <c r="E10" s="514"/>
      <c r="F10" s="514"/>
      <c r="G10" s="514"/>
      <c r="H10" s="514"/>
      <c r="I10" s="514"/>
      <c r="J10" s="514"/>
      <c r="K10" s="514"/>
      <c r="L10" s="514"/>
      <c r="M10" s="514"/>
      <c r="N10" s="514"/>
      <c r="O10" s="514"/>
      <c r="P10" s="514"/>
      <c r="Q10" s="514"/>
      <c r="R10" s="514"/>
      <c r="S10" s="514"/>
      <c r="T10" s="514"/>
      <c r="U10" s="514"/>
      <c r="V10" s="514"/>
      <c r="W10" s="514"/>
      <c r="X10" s="514"/>
      <c r="Y10" s="514"/>
      <c r="Z10" s="514"/>
      <c r="AA10" s="514"/>
      <c r="AB10" s="514"/>
      <c r="AC10" s="514"/>
      <c r="AD10" s="514">
        <v>10</v>
      </c>
      <c r="AE10" s="514"/>
      <c r="AF10" s="514"/>
      <c r="AG10" s="514"/>
      <c r="AH10" s="514"/>
      <c r="AI10" s="514"/>
      <c r="AJ10" s="514"/>
      <c r="AK10" s="514"/>
      <c r="AL10" s="514"/>
      <c r="AM10" s="514"/>
      <c r="AN10" s="514"/>
      <c r="AO10" s="514"/>
      <c r="AP10" s="514"/>
      <c r="AQ10" s="514"/>
      <c r="AR10" s="514"/>
      <c r="AS10" s="593"/>
    </row>
    <row r="11" spans="1:47" s="14" customFormat="1" ht="18" customHeight="1">
      <c r="A11" s="92" t="s">
        <v>9</v>
      </c>
      <c r="B11" s="514">
        <v>79.722999999999999</v>
      </c>
      <c r="C11" s="514">
        <v>77.936999999999998</v>
      </c>
      <c r="D11" s="514">
        <v>97</v>
      </c>
      <c r="E11" s="514">
        <v>102.354</v>
      </c>
      <c r="F11" s="514">
        <v>102.294</v>
      </c>
      <c r="G11" s="514">
        <v>113.48399999999999</v>
      </c>
      <c r="H11" s="514">
        <v>121.45699999999999</v>
      </c>
      <c r="I11" s="514">
        <v>107</v>
      </c>
      <c r="J11" s="514">
        <v>114</v>
      </c>
      <c r="K11" s="514">
        <v>111</v>
      </c>
      <c r="L11" s="514">
        <v>115.46899999999999</v>
      </c>
      <c r="M11" s="514">
        <v>101.08</v>
      </c>
      <c r="N11" s="514">
        <v>87.873000000000005</v>
      </c>
      <c r="O11" s="514">
        <v>65.361999999999995</v>
      </c>
      <c r="P11" s="514">
        <v>41</v>
      </c>
      <c r="Q11" s="514">
        <v>22</v>
      </c>
      <c r="R11" s="514">
        <v>26</v>
      </c>
      <c r="S11" s="514">
        <v>17</v>
      </c>
      <c r="T11" s="514">
        <v>21</v>
      </c>
      <c r="U11" s="514">
        <v>19.245415384615384</v>
      </c>
      <c r="V11" s="514">
        <v>27</v>
      </c>
      <c r="W11" s="514">
        <v>22</v>
      </c>
      <c r="X11" s="514">
        <v>37</v>
      </c>
      <c r="Y11" s="514">
        <v>30</v>
      </c>
      <c r="Z11" s="514">
        <v>26</v>
      </c>
      <c r="AA11" s="514"/>
      <c r="AB11" s="514"/>
      <c r="AC11" s="514"/>
      <c r="AD11" s="514">
        <v>54.3</v>
      </c>
      <c r="AE11" s="514">
        <v>38.299999999999997</v>
      </c>
      <c r="AF11" s="514">
        <v>36</v>
      </c>
      <c r="AG11" s="514">
        <v>17.399999999999999</v>
      </c>
      <c r="AH11" s="514">
        <v>48</v>
      </c>
      <c r="AI11" s="514">
        <v>44.3</v>
      </c>
      <c r="AJ11" s="514">
        <v>9.3000000000000007</v>
      </c>
      <c r="AK11" s="514">
        <v>7</v>
      </c>
      <c r="AL11" s="514"/>
      <c r="AM11" s="514"/>
      <c r="AN11" s="514"/>
      <c r="AO11" s="514"/>
      <c r="AP11" s="514"/>
      <c r="AQ11" s="514"/>
      <c r="AR11" s="514"/>
      <c r="AS11" s="593"/>
    </row>
    <row r="12" spans="1:47" s="14" customFormat="1" ht="18" customHeight="1">
      <c r="A12" s="92" t="s">
        <v>8</v>
      </c>
      <c r="B12" s="595" t="s">
        <v>29</v>
      </c>
      <c r="C12" s="595" t="s">
        <v>29</v>
      </c>
      <c r="D12" s="595" t="s">
        <v>29</v>
      </c>
      <c r="E12" s="595" t="s">
        <v>29</v>
      </c>
      <c r="F12" s="595" t="s">
        <v>29</v>
      </c>
      <c r="G12" s="595" t="s">
        <v>29</v>
      </c>
      <c r="H12" s="595" t="s">
        <v>29</v>
      </c>
      <c r="I12" s="595" t="s">
        <v>29</v>
      </c>
      <c r="J12" s="595" t="s">
        <v>29</v>
      </c>
      <c r="K12" s="595" t="s">
        <v>29</v>
      </c>
      <c r="L12" s="595" t="s">
        <v>29</v>
      </c>
      <c r="M12" s="595" t="s">
        <v>29</v>
      </c>
      <c r="N12" s="595" t="s">
        <v>29</v>
      </c>
      <c r="O12" s="595" t="s">
        <v>29</v>
      </c>
      <c r="P12" s="595" t="s">
        <v>29</v>
      </c>
      <c r="Q12" s="595" t="s">
        <v>29</v>
      </c>
      <c r="R12" s="595" t="s">
        <v>29</v>
      </c>
      <c r="S12" s="595" t="s">
        <v>29</v>
      </c>
      <c r="T12" s="595" t="s">
        <v>29</v>
      </c>
      <c r="U12" s="595" t="s">
        <v>29</v>
      </c>
      <c r="V12" s="595" t="s">
        <v>29</v>
      </c>
      <c r="W12" s="595" t="s">
        <v>29</v>
      </c>
      <c r="X12" s="595" t="s">
        <v>29</v>
      </c>
      <c r="Y12" s="595" t="s">
        <v>29</v>
      </c>
      <c r="Z12" s="595" t="s">
        <v>29</v>
      </c>
      <c r="AA12" s="595" t="s">
        <v>29</v>
      </c>
      <c r="AB12" s="595" t="s">
        <v>29</v>
      </c>
      <c r="AC12" s="595" t="s">
        <v>29</v>
      </c>
      <c r="AD12" s="595" t="s">
        <v>29</v>
      </c>
      <c r="AE12" s="595" t="s">
        <v>29</v>
      </c>
      <c r="AF12" s="595" t="s">
        <v>29</v>
      </c>
      <c r="AG12" s="595" t="s">
        <v>29</v>
      </c>
      <c r="AH12" s="595" t="s">
        <v>29</v>
      </c>
      <c r="AI12" s="595" t="s">
        <v>29</v>
      </c>
      <c r="AJ12" s="595" t="s">
        <v>29</v>
      </c>
      <c r="AK12" s="595" t="s">
        <v>29</v>
      </c>
      <c r="AL12" s="595" t="s">
        <v>29</v>
      </c>
      <c r="AM12" s="595" t="s">
        <v>29</v>
      </c>
      <c r="AN12" s="595" t="s">
        <v>29</v>
      </c>
      <c r="AO12" s="595" t="s">
        <v>29</v>
      </c>
      <c r="AP12" s="595" t="s">
        <v>29</v>
      </c>
      <c r="AQ12" s="595" t="s">
        <v>29</v>
      </c>
      <c r="AR12" s="595" t="s">
        <v>29</v>
      </c>
      <c r="AS12" s="593"/>
    </row>
    <row r="13" spans="1:47" s="14" customFormat="1" ht="18" customHeight="1">
      <c r="A13" s="92" t="s">
        <v>6</v>
      </c>
      <c r="B13" s="514"/>
      <c r="C13" s="514"/>
      <c r="D13" s="514"/>
      <c r="E13" s="514"/>
      <c r="F13" s="514"/>
      <c r="G13" s="514"/>
      <c r="H13" s="514"/>
      <c r="I13" s="514"/>
      <c r="J13" s="514"/>
      <c r="K13" s="514"/>
      <c r="L13" s="514"/>
      <c r="M13" s="514"/>
      <c r="N13" s="514"/>
      <c r="O13" s="514"/>
      <c r="P13" s="514"/>
      <c r="Q13" s="514"/>
      <c r="R13" s="514"/>
      <c r="S13" s="514"/>
      <c r="T13" s="514"/>
      <c r="U13" s="514"/>
      <c r="V13" s="514"/>
      <c r="W13" s="514"/>
      <c r="X13" s="514"/>
      <c r="Y13" s="514">
        <v>82</v>
      </c>
      <c r="Z13" s="514">
        <v>106</v>
      </c>
      <c r="AA13" s="514">
        <v>172</v>
      </c>
      <c r="AB13" s="514">
        <v>342</v>
      </c>
      <c r="AC13" s="514">
        <v>320</v>
      </c>
      <c r="AD13" s="514">
        <v>114</v>
      </c>
      <c r="AE13" s="514">
        <v>163</v>
      </c>
      <c r="AF13" s="514">
        <v>254.29999999999998</v>
      </c>
      <c r="AG13" s="514">
        <v>108.7</v>
      </c>
      <c r="AH13" s="514">
        <v>124.6</v>
      </c>
      <c r="AI13" s="514">
        <v>104.3</v>
      </c>
      <c r="AJ13" s="514">
        <v>129.80000000000001</v>
      </c>
      <c r="AK13" s="514">
        <v>143</v>
      </c>
      <c r="AL13" s="514">
        <v>313.69378740000002</v>
      </c>
      <c r="AM13" s="514">
        <v>424.72332060000002</v>
      </c>
      <c r="AN13" s="514">
        <v>875.00522919345713</v>
      </c>
      <c r="AO13" s="514">
        <v>792.85449311665388</v>
      </c>
      <c r="AP13" s="514">
        <v>184.71528873454</v>
      </c>
      <c r="AQ13" s="514">
        <v>88.819480000000013</v>
      </c>
      <c r="AR13" s="514">
        <v>344.6</v>
      </c>
      <c r="AS13" s="514">
        <v>565</v>
      </c>
    </row>
    <row r="14" spans="1:47" s="14" customFormat="1" ht="18" customHeight="1">
      <c r="A14" s="92" t="s">
        <v>5</v>
      </c>
      <c r="B14" s="514"/>
      <c r="C14" s="514"/>
      <c r="D14" s="514"/>
      <c r="E14" s="514"/>
      <c r="F14" s="514"/>
      <c r="G14" s="514"/>
      <c r="H14" s="514"/>
      <c r="I14" s="514"/>
      <c r="J14" s="514"/>
      <c r="K14" s="514"/>
      <c r="L14" s="514">
        <v>67.343000000000004</v>
      </c>
      <c r="M14" s="514">
        <v>58.558</v>
      </c>
      <c r="N14" s="514">
        <v>46.143000000000001</v>
      </c>
      <c r="O14" s="514">
        <v>24.2</v>
      </c>
      <c r="P14" s="514">
        <v>34.700000000000003</v>
      </c>
      <c r="Q14" s="514">
        <v>48.5</v>
      </c>
      <c r="R14" s="514"/>
      <c r="S14" s="514"/>
      <c r="T14" s="514"/>
      <c r="U14" s="514"/>
      <c r="V14" s="514"/>
      <c r="W14" s="514"/>
      <c r="X14" s="514"/>
      <c r="Y14" s="514"/>
      <c r="Z14" s="514"/>
      <c r="AA14" s="514"/>
      <c r="AB14" s="514"/>
      <c r="AC14" s="514"/>
      <c r="AD14" s="514"/>
      <c r="AE14" s="514"/>
      <c r="AF14" s="514"/>
      <c r="AG14" s="514"/>
      <c r="AH14" s="514"/>
      <c r="AI14" s="514"/>
      <c r="AJ14" s="514"/>
      <c r="AK14" s="514"/>
      <c r="AL14" s="514"/>
      <c r="AM14" s="514"/>
      <c r="AN14" s="514"/>
      <c r="AO14" s="514"/>
      <c r="AP14" s="514"/>
      <c r="AQ14" s="514"/>
      <c r="AR14" s="514"/>
      <c r="AS14" s="593"/>
    </row>
    <row r="15" spans="1:47" s="14" customFormat="1" ht="18" customHeight="1">
      <c r="A15" s="92" t="s">
        <v>4</v>
      </c>
      <c r="B15" s="595" t="s">
        <v>29</v>
      </c>
      <c r="C15" s="595" t="s">
        <v>29</v>
      </c>
      <c r="D15" s="595" t="s">
        <v>29</v>
      </c>
      <c r="E15" s="595" t="s">
        <v>29</v>
      </c>
      <c r="F15" s="595" t="s">
        <v>29</v>
      </c>
      <c r="G15" s="595" t="s">
        <v>29</v>
      </c>
      <c r="H15" s="595" t="s">
        <v>29</v>
      </c>
      <c r="I15" s="595" t="s">
        <v>29</v>
      </c>
      <c r="J15" s="595" t="s">
        <v>29</v>
      </c>
      <c r="K15" s="595" t="s">
        <v>29</v>
      </c>
      <c r="L15" s="595" t="s">
        <v>29</v>
      </c>
      <c r="M15" s="595" t="s">
        <v>29</v>
      </c>
      <c r="N15" s="595" t="s">
        <v>29</v>
      </c>
      <c r="O15" s="595" t="s">
        <v>29</v>
      </c>
      <c r="P15" s="595" t="s">
        <v>29</v>
      </c>
      <c r="Q15" s="595" t="s">
        <v>29</v>
      </c>
      <c r="R15" s="595" t="s">
        <v>29</v>
      </c>
      <c r="S15" s="595" t="s">
        <v>29</v>
      </c>
      <c r="T15" s="595" t="s">
        <v>29</v>
      </c>
      <c r="U15" s="595" t="s">
        <v>29</v>
      </c>
      <c r="V15" s="595" t="s">
        <v>29</v>
      </c>
      <c r="W15" s="595" t="s">
        <v>29</v>
      </c>
      <c r="X15" s="595" t="s">
        <v>29</v>
      </c>
      <c r="Y15" s="595" t="s">
        <v>29</v>
      </c>
      <c r="Z15" s="595" t="s">
        <v>29</v>
      </c>
      <c r="AA15" s="595" t="s">
        <v>29</v>
      </c>
      <c r="AB15" s="595" t="s">
        <v>29</v>
      </c>
      <c r="AC15" s="595" t="s">
        <v>29</v>
      </c>
      <c r="AD15" s="595" t="s">
        <v>29</v>
      </c>
      <c r="AE15" s="595" t="s">
        <v>29</v>
      </c>
      <c r="AF15" s="595" t="s">
        <v>29</v>
      </c>
      <c r="AG15" s="595" t="s">
        <v>29</v>
      </c>
      <c r="AH15" s="595" t="s">
        <v>29</v>
      </c>
      <c r="AI15" s="595" t="s">
        <v>29</v>
      </c>
      <c r="AJ15" s="595" t="s">
        <v>29</v>
      </c>
      <c r="AK15" s="595" t="s">
        <v>29</v>
      </c>
      <c r="AL15" s="595" t="s">
        <v>29</v>
      </c>
      <c r="AM15" s="595" t="s">
        <v>29</v>
      </c>
      <c r="AN15" s="595" t="s">
        <v>29</v>
      </c>
      <c r="AO15" s="595" t="s">
        <v>29</v>
      </c>
      <c r="AP15" s="595" t="s">
        <v>29</v>
      </c>
      <c r="AQ15" s="595" t="s">
        <v>29</v>
      </c>
      <c r="AR15" s="595" t="s">
        <v>29</v>
      </c>
      <c r="AS15" s="593"/>
    </row>
    <row r="16" spans="1:47" s="14" customFormat="1" ht="18" customHeight="1">
      <c r="A16" s="92" t="s">
        <v>3</v>
      </c>
      <c r="B16" s="514"/>
      <c r="C16" s="514">
        <v>20200.651999999998</v>
      </c>
      <c r="D16" s="514">
        <v>20998.383999999998</v>
      </c>
      <c r="E16" s="514">
        <v>20595.085999999999</v>
      </c>
      <c r="F16" s="514">
        <v>20137.246999999999</v>
      </c>
      <c r="G16" s="514">
        <v>18864.538</v>
      </c>
      <c r="H16" s="514">
        <v>17826.163</v>
      </c>
      <c r="I16" s="514">
        <v>15421.668</v>
      </c>
      <c r="J16" s="514">
        <v>11894</v>
      </c>
      <c r="K16" s="514">
        <v>11357</v>
      </c>
      <c r="L16" s="514">
        <v>10641</v>
      </c>
      <c r="M16" s="514">
        <v>9348</v>
      </c>
      <c r="N16" s="514">
        <v>8905</v>
      </c>
      <c r="O16" s="514">
        <v>8226</v>
      </c>
      <c r="P16" s="514">
        <v>8394</v>
      </c>
      <c r="Q16" s="514">
        <v>9045</v>
      </c>
      <c r="R16" s="514">
        <v>9585</v>
      </c>
      <c r="S16" s="514">
        <v>10776</v>
      </c>
      <c r="T16" s="514">
        <v>10934</v>
      </c>
      <c r="U16" s="514">
        <v>11564</v>
      </c>
      <c r="V16" s="514">
        <v>11890</v>
      </c>
      <c r="W16" s="514">
        <v>11747</v>
      </c>
      <c r="X16" s="514"/>
      <c r="Y16" s="514"/>
      <c r="Z16" s="514"/>
      <c r="AA16" s="514"/>
      <c r="AB16" s="514"/>
      <c r="AC16" s="514">
        <v>13864.979578</v>
      </c>
      <c r="AD16" s="514">
        <v>13865</v>
      </c>
      <c r="AE16" s="514">
        <v>13865</v>
      </c>
      <c r="AF16" s="514">
        <v>18865</v>
      </c>
      <c r="AG16" s="514"/>
      <c r="AH16" s="514"/>
      <c r="AI16" s="514"/>
      <c r="AJ16" s="514"/>
      <c r="AK16" s="514"/>
      <c r="AL16" s="514"/>
      <c r="AM16" s="514"/>
      <c r="AN16" s="514"/>
      <c r="AO16" s="514"/>
      <c r="AP16" s="514"/>
      <c r="AQ16" s="514"/>
      <c r="AR16" s="514"/>
      <c r="AS16" s="593"/>
    </row>
    <row r="17" spans="1:45" s="14" customFormat="1" ht="18" customHeight="1">
      <c r="A17" s="92" t="s">
        <v>32</v>
      </c>
      <c r="B17" s="514">
        <v>314.32499999999999</v>
      </c>
      <c r="C17" s="514">
        <v>877.4</v>
      </c>
      <c r="D17" s="514">
        <v>1151.075</v>
      </c>
      <c r="E17" s="514">
        <v>1345.9</v>
      </c>
      <c r="F17" s="514">
        <v>1438.55</v>
      </c>
      <c r="G17" s="514">
        <v>1433.625</v>
      </c>
      <c r="H17" s="514">
        <v>261.22500000000002</v>
      </c>
      <c r="I17" s="514">
        <v>397</v>
      </c>
      <c r="J17" s="514"/>
      <c r="K17" s="514">
        <v>769.4</v>
      </c>
      <c r="L17" s="514">
        <v>584.05700000000002</v>
      </c>
      <c r="M17" s="514">
        <v>1354.982</v>
      </c>
      <c r="N17" s="514">
        <v>1359.0819999999999</v>
      </c>
      <c r="O17" s="514">
        <v>1727.8826630000001</v>
      </c>
      <c r="P17" s="514">
        <v>720.85900000000004</v>
      </c>
      <c r="Q17" s="514">
        <v>1383</v>
      </c>
      <c r="R17" s="514">
        <v>586</v>
      </c>
      <c r="S17" s="514">
        <v>362</v>
      </c>
      <c r="T17" s="514">
        <v>244</v>
      </c>
      <c r="U17" s="514">
        <v>851.7</v>
      </c>
      <c r="V17" s="514">
        <v>946.4</v>
      </c>
      <c r="W17" s="514">
        <v>471</v>
      </c>
      <c r="X17" s="514">
        <v>445</v>
      </c>
      <c r="Y17" s="514">
        <v>444</v>
      </c>
      <c r="Z17" s="514">
        <v>471</v>
      </c>
      <c r="AA17" s="514">
        <v>628</v>
      </c>
      <c r="AB17" s="514">
        <v>542.03467451750078</v>
      </c>
      <c r="AC17" s="514">
        <v>498.52796859666341</v>
      </c>
      <c r="AD17" s="514">
        <v>513.24828263002939</v>
      </c>
      <c r="AE17" s="514">
        <v>437.67844291789334</v>
      </c>
      <c r="AF17" s="514">
        <v>342.8305528295715</v>
      </c>
      <c r="AG17" s="514">
        <v>451.45861956166175</v>
      </c>
      <c r="AH17" s="514">
        <v>424.747791952895</v>
      </c>
      <c r="AI17" s="514">
        <v>391.30552829571474</v>
      </c>
      <c r="AJ17" s="514">
        <v>226.02254209668658</v>
      </c>
      <c r="AK17" s="514">
        <v>233.69826181423139</v>
      </c>
      <c r="AL17" s="514"/>
      <c r="AM17" s="514"/>
      <c r="AN17" s="514"/>
      <c r="AO17" s="514"/>
      <c r="AP17" s="514"/>
      <c r="AQ17" s="514"/>
      <c r="AR17" s="514"/>
      <c r="AS17" s="593"/>
    </row>
    <row r="18" spans="1:45" s="14" customFormat="1" ht="18" customHeight="1">
      <c r="A18" s="92" t="s">
        <v>1</v>
      </c>
      <c r="B18" s="514"/>
      <c r="C18" s="514">
        <v>416.024</v>
      </c>
      <c r="D18" s="514">
        <v>536.26800000000003</v>
      </c>
      <c r="E18" s="514">
        <v>565.524</v>
      </c>
      <c r="F18" s="514">
        <v>449.19</v>
      </c>
      <c r="G18" s="514">
        <v>307.58199999999999</v>
      </c>
      <c r="H18" s="514">
        <v>355</v>
      </c>
      <c r="I18" s="514">
        <v>422</v>
      </c>
      <c r="J18" s="514">
        <v>422</v>
      </c>
      <c r="K18" s="514">
        <v>484</v>
      </c>
      <c r="L18" s="514">
        <v>338</v>
      </c>
      <c r="M18" s="514">
        <v>176</v>
      </c>
      <c r="N18" s="514">
        <v>202</v>
      </c>
      <c r="O18" s="514">
        <v>159</v>
      </c>
      <c r="P18" s="514">
        <v>336</v>
      </c>
      <c r="Q18" s="514">
        <v>267</v>
      </c>
      <c r="R18" s="514">
        <v>280</v>
      </c>
      <c r="S18" s="514">
        <v>236</v>
      </c>
      <c r="T18" s="514">
        <v>220</v>
      </c>
      <c r="U18" s="514">
        <v>186</v>
      </c>
      <c r="V18" s="514">
        <v>183</v>
      </c>
      <c r="W18" s="514"/>
      <c r="X18" s="514"/>
      <c r="Y18" s="514"/>
      <c r="Z18" s="514"/>
      <c r="AA18" s="514"/>
      <c r="AB18" s="514"/>
      <c r="AC18" s="514"/>
      <c r="AD18" s="514"/>
      <c r="AE18" s="514"/>
      <c r="AF18" s="514"/>
      <c r="AG18" s="514"/>
      <c r="AH18" s="514"/>
      <c r="AI18" s="514"/>
      <c r="AJ18" s="514"/>
      <c r="AK18" s="514"/>
      <c r="AL18" s="514"/>
      <c r="AM18" s="514"/>
      <c r="AN18" s="514"/>
      <c r="AO18" s="514"/>
      <c r="AP18" s="514"/>
      <c r="AQ18" s="514"/>
      <c r="AR18" s="514"/>
      <c r="AS18" s="593"/>
    </row>
    <row r="19" spans="1:45" s="14" customFormat="1" ht="18" customHeight="1">
      <c r="A19" s="92" t="s">
        <v>0</v>
      </c>
      <c r="B19" s="514">
        <v>327.02999999999997</v>
      </c>
      <c r="C19" s="514">
        <v>532</v>
      </c>
      <c r="D19" s="514">
        <v>661</v>
      </c>
      <c r="E19" s="514">
        <v>714</v>
      </c>
      <c r="F19" s="514">
        <v>824</v>
      </c>
      <c r="G19" s="514">
        <v>885</v>
      </c>
      <c r="H19" s="514">
        <v>880</v>
      </c>
      <c r="I19" s="514">
        <v>709</v>
      </c>
      <c r="J19" s="514">
        <v>708.82799999999997</v>
      </c>
      <c r="K19" s="514">
        <v>870.40300000000002</v>
      </c>
      <c r="L19" s="514">
        <v>781.45899999999995</v>
      </c>
      <c r="M19" s="514">
        <v>571.41</v>
      </c>
      <c r="N19" s="514">
        <v>659.82600000000002</v>
      </c>
      <c r="O19" s="514">
        <v>588.149</v>
      </c>
      <c r="P19" s="514">
        <v>651.42100000000005</v>
      </c>
      <c r="Q19" s="514">
        <v>545.97699999999998</v>
      </c>
      <c r="R19" s="514">
        <v>511</v>
      </c>
      <c r="S19" s="514">
        <v>583</v>
      </c>
      <c r="T19" s="514"/>
      <c r="U19" s="514"/>
      <c r="V19" s="514"/>
      <c r="W19" s="514"/>
      <c r="X19" s="514">
        <v>796</v>
      </c>
      <c r="Y19" s="514">
        <v>902</v>
      </c>
      <c r="Z19" s="514">
        <v>811</v>
      </c>
      <c r="AA19" s="514">
        <v>1104</v>
      </c>
      <c r="AB19" s="514">
        <v>1366</v>
      </c>
      <c r="AC19" s="514">
        <v>1636</v>
      </c>
      <c r="AD19" s="514">
        <v>1511</v>
      </c>
      <c r="AE19" s="514">
        <v>806</v>
      </c>
      <c r="AF19" s="514"/>
      <c r="AG19" s="514"/>
      <c r="AH19" s="514"/>
      <c r="AI19" s="514"/>
      <c r="AJ19" s="514"/>
      <c r="AK19" s="514"/>
      <c r="AL19" s="514"/>
      <c r="AM19" s="514"/>
      <c r="AN19" s="514">
        <v>1309.178934</v>
      </c>
      <c r="AO19" s="514">
        <v>2898.4739669999999</v>
      </c>
      <c r="AP19" s="514">
        <v>746.08803</v>
      </c>
      <c r="AQ19" s="514"/>
      <c r="AR19" s="514"/>
      <c r="AS19" s="593"/>
    </row>
    <row r="20" spans="1:45" s="14" customFormat="1" ht="18" customHeight="1">
      <c r="A20" s="40"/>
    </row>
    <row r="21" spans="1:45" ht="18" customHeight="1">
      <c r="A21" s="242" t="s">
        <v>434</v>
      </c>
      <c r="AB21" s="358"/>
      <c r="AC21" s="358"/>
      <c r="AD21" s="358"/>
      <c r="AE21" s="358"/>
      <c r="AF21" s="358"/>
      <c r="AG21" s="431"/>
      <c r="AH21" s="431"/>
      <c r="AI21" s="431"/>
      <c r="AJ21" s="431"/>
      <c r="AK21" s="431"/>
    </row>
    <row r="22" spans="1:45" s="14" customFormat="1" ht="18" customHeight="1">
      <c r="A22" s="242"/>
      <c r="X22" s="358"/>
      <c r="Y22" s="358"/>
      <c r="Z22" s="358"/>
      <c r="AA22" s="358"/>
      <c r="AB22" s="358"/>
      <c r="AC22" s="432"/>
      <c r="AD22" s="432"/>
      <c r="AE22" s="432"/>
      <c r="AF22" s="432"/>
      <c r="AG22" s="432"/>
      <c r="AH22" s="432"/>
      <c r="AI22" s="432"/>
      <c r="AJ22" s="432"/>
      <c r="AK22" s="432"/>
      <c r="AL22" s="432"/>
      <c r="AM22" s="433"/>
      <c r="AN22" s="433"/>
      <c r="AO22" s="433"/>
      <c r="AP22" s="433"/>
      <c r="AQ22" s="434"/>
      <c r="AR22" s="434"/>
      <c r="AS22" s="434"/>
    </row>
    <row r="23" spans="1:45" ht="18" customHeight="1">
      <c r="A23" s="242" t="s">
        <v>2776</v>
      </c>
    </row>
    <row r="24" spans="1:45" ht="18" customHeight="1">
      <c r="A24" s="242" t="s">
        <v>2815</v>
      </c>
      <c r="X24" s="358"/>
      <c r="Y24" s="358"/>
      <c r="Z24" s="358"/>
      <c r="AA24" s="358"/>
      <c r="AB24" s="358"/>
      <c r="AC24" s="435"/>
      <c r="AD24" s="435"/>
      <c r="AE24" s="435"/>
      <c r="AF24" s="435"/>
      <c r="AG24" s="435"/>
      <c r="AH24" s="435"/>
      <c r="AI24" s="435"/>
      <c r="AJ24" s="435"/>
      <c r="AK24" s="435"/>
      <c r="AL24" s="435"/>
      <c r="AM24" s="435"/>
      <c r="AN24" s="435"/>
      <c r="AO24" s="435"/>
      <c r="AP24" s="435"/>
      <c r="AQ24" s="435"/>
    </row>
    <row r="25" spans="1:45" ht="18" customHeight="1">
      <c r="A25" s="242" t="s">
        <v>3050</v>
      </c>
    </row>
    <row r="27" spans="1:45" ht="18" customHeight="1">
      <c r="AM27" s="433"/>
      <c r="AN27" s="433"/>
      <c r="AO27" s="433"/>
      <c r="AP27" s="433"/>
      <c r="AQ27" s="432"/>
    </row>
    <row r="28" spans="1:45" ht="18" customHeight="1">
      <c r="J28" s="17" t="s">
        <v>470</v>
      </c>
    </row>
  </sheetData>
  <mergeCells count="1">
    <mergeCell ref="B2:AR2"/>
  </mergeCells>
  <hyperlinks>
    <hyperlink ref="AU3" location="Content!A1" display="Back to content page" xr:uid="{00000000-0004-0000-B700-000000000000}"/>
  </hyperlinks>
  <pageMargins left="0.7" right="0.7" top="0.75" bottom="0.75" header="0.3" footer="0.3"/>
  <pageSetup orientation="portrait" horizontalDpi="4294967294"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5"/>
  <dimension ref="A1:U25"/>
  <sheetViews>
    <sheetView topLeftCell="H1" workbookViewId="0">
      <selection activeCell="U1" sqref="U1:U1048576"/>
    </sheetView>
  </sheetViews>
  <sheetFormatPr defaultRowHeight="14.4"/>
  <cols>
    <col min="1" max="1" width="32.77734375" style="44" customWidth="1"/>
    <col min="2" max="18" width="15" style="17" customWidth="1"/>
    <col min="19" max="19" width="9.21875" style="17"/>
    <col min="20" max="20" width="19.77734375" style="17" customWidth="1"/>
  </cols>
  <sheetData>
    <row r="1" spans="1:21">
      <c r="A1" s="40" t="s">
        <v>2972</v>
      </c>
      <c r="B1" s="14"/>
      <c r="C1" s="14"/>
      <c r="D1" s="14"/>
      <c r="E1" s="14"/>
      <c r="F1" s="14"/>
      <c r="G1" s="14"/>
      <c r="H1" s="14"/>
      <c r="I1" s="14"/>
      <c r="J1" s="14"/>
      <c r="K1" s="14"/>
      <c r="L1" s="14"/>
      <c r="M1" s="14"/>
      <c r="N1" s="14"/>
      <c r="O1" s="14"/>
      <c r="P1" s="14"/>
      <c r="Q1" s="14"/>
      <c r="R1" s="14"/>
      <c r="S1" s="14"/>
      <c r="T1" s="14"/>
    </row>
    <row r="2" spans="1:21">
      <c r="A2" s="253" t="s">
        <v>31</v>
      </c>
      <c r="B2" s="243" t="s">
        <v>441</v>
      </c>
      <c r="C2" s="243" t="s">
        <v>34</v>
      </c>
      <c r="D2" s="243" t="s">
        <v>442</v>
      </c>
      <c r="E2" s="243" t="s">
        <v>33</v>
      </c>
      <c r="F2" s="243">
        <v>2011</v>
      </c>
      <c r="G2" s="243">
        <v>2012</v>
      </c>
      <c r="H2" s="243">
        <v>2013</v>
      </c>
      <c r="I2" s="243">
        <v>2014</v>
      </c>
      <c r="J2" s="243">
        <v>2015</v>
      </c>
      <c r="K2" s="243">
        <v>2016</v>
      </c>
      <c r="L2" s="243">
        <v>2017</v>
      </c>
      <c r="M2" s="243">
        <v>2018</v>
      </c>
      <c r="N2" s="243">
        <v>2019</v>
      </c>
      <c r="O2" s="243">
        <v>2020</v>
      </c>
      <c r="P2" s="243">
        <v>2021</v>
      </c>
      <c r="Q2" s="243">
        <v>2022</v>
      </c>
      <c r="R2" s="243">
        <v>2023</v>
      </c>
      <c r="S2" s="40"/>
      <c r="T2" s="1" t="s">
        <v>528</v>
      </c>
    </row>
    <row r="3" spans="1:21">
      <c r="A3" s="92" t="s">
        <v>13</v>
      </c>
      <c r="B3" s="429">
        <v>98667</v>
      </c>
      <c r="C3" s="429">
        <v>498087</v>
      </c>
      <c r="D3" s="429">
        <v>36474</v>
      </c>
      <c r="E3" s="429">
        <v>14565.5</v>
      </c>
      <c r="F3" s="429">
        <v>12246</v>
      </c>
      <c r="G3" s="429">
        <v>49924</v>
      </c>
      <c r="H3" s="429">
        <v>133284</v>
      </c>
      <c r="I3" s="429">
        <v>97685</v>
      </c>
      <c r="J3" s="429">
        <v>159553</v>
      </c>
      <c r="K3" s="429">
        <v>86151</v>
      </c>
      <c r="L3" s="429">
        <v>185903</v>
      </c>
      <c r="M3" s="429">
        <v>358711</v>
      </c>
      <c r="N3" s="429">
        <v>302372</v>
      </c>
      <c r="O3" s="429">
        <v>460135.78</v>
      </c>
      <c r="P3" s="429">
        <v>543346.31999999995</v>
      </c>
      <c r="Q3" s="281"/>
      <c r="R3" s="281"/>
      <c r="S3" s="14"/>
      <c r="T3" s="33"/>
    </row>
    <row r="4" spans="1:21">
      <c r="A4" s="92" t="s">
        <v>12</v>
      </c>
      <c r="B4" s="677">
        <v>1750660</v>
      </c>
      <c r="C4" s="677">
        <v>1759499</v>
      </c>
      <c r="D4" s="677">
        <v>1927439</v>
      </c>
      <c r="E4" s="677">
        <v>2010811</v>
      </c>
      <c r="F4" s="677">
        <v>2034811</v>
      </c>
      <c r="G4" s="677">
        <v>1984869</v>
      </c>
      <c r="H4" s="677">
        <v>1883158</v>
      </c>
      <c r="I4" s="677">
        <v>1844808</v>
      </c>
      <c r="J4" s="677">
        <v>2007005</v>
      </c>
      <c r="K4" s="677">
        <v>2057402</v>
      </c>
      <c r="L4" s="677">
        <v>1542419</v>
      </c>
      <c r="M4" s="677">
        <v>1549282</v>
      </c>
      <c r="N4" s="677">
        <v>1220496</v>
      </c>
      <c r="O4" s="677">
        <v>1204981</v>
      </c>
      <c r="P4" s="429">
        <v>1054118</v>
      </c>
      <c r="Q4" s="429">
        <v>977094</v>
      </c>
      <c r="R4" s="281"/>
      <c r="S4" s="242"/>
      <c r="T4" s="14"/>
    </row>
    <row r="5" spans="1:21">
      <c r="A5" s="92" t="s">
        <v>483</v>
      </c>
      <c r="B5" s="299" t="s">
        <v>29</v>
      </c>
      <c r="C5" s="299" t="s">
        <v>29</v>
      </c>
      <c r="D5" s="299" t="s">
        <v>29</v>
      </c>
      <c r="E5" s="299" t="s">
        <v>29</v>
      </c>
      <c r="F5" s="299" t="s">
        <v>29</v>
      </c>
      <c r="G5" s="299" t="s">
        <v>29</v>
      </c>
      <c r="H5" s="299" t="s">
        <v>29</v>
      </c>
      <c r="I5" s="299" t="s">
        <v>29</v>
      </c>
      <c r="J5" s="299" t="s">
        <v>29</v>
      </c>
      <c r="K5" s="299" t="s">
        <v>29</v>
      </c>
      <c r="L5" s="299" t="s">
        <v>29</v>
      </c>
      <c r="M5" s="299" t="s">
        <v>29</v>
      </c>
      <c r="N5" s="299" t="s">
        <v>29</v>
      </c>
      <c r="O5" s="299" t="s">
        <v>29</v>
      </c>
      <c r="P5" s="299" t="s">
        <v>29</v>
      </c>
      <c r="Q5" s="299" t="s">
        <v>29</v>
      </c>
      <c r="R5" s="281"/>
      <c r="S5" s="14"/>
    </row>
    <row r="6" spans="1:21">
      <c r="A6" s="92" t="s">
        <v>89</v>
      </c>
      <c r="B6" s="281"/>
      <c r="C6" s="281"/>
      <c r="D6" s="281"/>
      <c r="E6" s="281"/>
      <c r="F6" s="281"/>
      <c r="G6" s="281"/>
      <c r="H6" s="281"/>
      <c r="I6" s="281"/>
      <c r="J6" s="281"/>
      <c r="K6" s="281"/>
      <c r="L6" s="281"/>
      <c r="M6" s="281"/>
      <c r="N6" s="281"/>
      <c r="O6" s="281"/>
      <c r="P6" s="281"/>
      <c r="Q6" s="281"/>
      <c r="R6" s="281"/>
      <c r="S6" s="14"/>
    </row>
    <row r="7" spans="1:21">
      <c r="A7" s="92" t="s">
        <v>482</v>
      </c>
      <c r="B7" s="281"/>
      <c r="C7" s="281"/>
      <c r="D7" s="281"/>
      <c r="E7" s="281"/>
      <c r="F7" s="281">
        <v>4935</v>
      </c>
      <c r="G7" s="281">
        <v>4997</v>
      </c>
      <c r="H7" s="281">
        <v>6495</v>
      </c>
      <c r="I7" s="281">
        <v>7960</v>
      </c>
      <c r="J7" s="281">
        <v>7328</v>
      </c>
      <c r="K7" s="281"/>
      <c r="L7" s="281"/>
      <c r="M7" s="281"/>
      <c r="N7" s="281"/>
      <c r="O7" s="281"/>
      <c r="P7" s="281"/>
      <c r="Q7" s="281"/>
      <c r="R7" s="281"/>
      <c r="S7" s="14"/>
    </row>
    <row r="8" spans="1:21">
      <c r="A8" s="92" t="s">
        <v>11</v>
      </c>
      <c r="B8" s="281"/>
      <c r="C8" s="281"/>
      <c r="D8" s="281"/>
      <c r="E8" s="281"/>
      <c r="F8" s="281"/>
      <c r="G8" s="281"/>
      <c r="H8" s="281"/>
      <c r="I8" s="281"/>
      <c r="J8" s="281"/>
      <c r="K8" s="281"/>
      <c r="L8" s="281"/>
      <c r="M8" s="281"/>
      <c r="N8" s="281"/>
      <c r="O8" s="281"/>
      <c r="P8" s="281"/>
      <c r="Q8" s="281"/>
      <c r="R8" s="281"/>
      <c r="S8" s="14"/>
    </row>
    <row r="9" spans="1:21">
      <c r="A9" s="92" t="s">
        <v>10</v>
      </c>
      <c r="B9" s="281"/>
      <c r="C9" s="281"/>
      <c r="D9" s="281"/>
      <c r="E9" s="281">
        <v>452983.92</v>
      </c>
      <c r="F9" s="281">
        <v>438016</v>
      </c>
      <c r="G9" s="281">
        <v>417986</v>
      </c>
      <c r="H9" s="281">
        <v>398102</v>
      </c>
      <c r="I9" s="281">
        <v>377139</v>
      </c>
      <c r="J9" s="281">
        <v>232746</v>
      </c>
      <c r="K9" s="281"/>
      <c r="L9" s="281"/>
      <c r="M9" s="281"/>
      <c r="N9" s="281"/>
      <c r="O9" s="281"/>
      <c r="P9" s="281"/>
      <c r="Q9" s="281"/>
      <c r="R9" s="281"/>
      <c r="S9" s="14"/>
    </row>
    <row r="10" spans="1:21">
      <c r="A10" s="92" t="s">
        <v>9</v>
      </c>
      <c r="B10" s="281"/>
      <c r="C10" s="281"/>
      <c r="D10" s="281"/>
      <c r="E10" s="281"/>
      <c r="F10" s="281"/>
      <c r="G10" s="281"/>
      <c r="H10" s="281"/>
      <c r="I10" s="281"/>
      <c r="J10" s="281"/>
      <c r="K10" s="281"/>
      <c r="L10" s="281"/>
      <c r="M10" s="281"/>
      <c r="N10" s="281"/>
      <c r="O10" s="281"/>
      <c r="P10" s="281"/>
      <c r="Q10" s="281"/>
      <c r="R10" s="281"/>
      <c r="S10" s="14"/>
    </row>
    <row r="11" spans="1:21">
      <c r="A11" s="92" t="s">
        <v>8</v>
      </c>
      <c r="B11" s="299" t="s">
        <v>29</v>
      </c>
      <c r="C11" s="299" t="s">
        <v>29</v>
      </c>
      <c r="D11" s="299" t="s">
        <v>29</v>
      </c>
      <c r="E11" s="299" t="s">
        <v>29</v>
      </c>
      <c r="F11" s="299" t="s">
        <v>29</v>
      </c>
      <c r="G11" s="299" t="s">
        <v>29</v>
      </c>
      <c r="H11" s="299" t="s">
        <v>29</v>
      </c>
      <c r="I11" s="299" t="s">
        <v>29</v>
      </c>
      <c r="J11" s="299" t="s">
        <v>29</v>
      </c>
      <c r="K11" s="299" t="s">
        <v>29</v>
      </c>
      <c r="L11" s="299" t="s">
        <v>29</v>
      </c>
      <c r="M11" s="299" t="s">
        <v>29</v>
      </c>
      <c r="N11" s="299" t="s">
        <v>29</v>
      </c>
      <c r="O11" s="299" t="s">
        <v>29</v>
      </c>
      <c r="P11" s="299" t="s">
        <v>29</v>
      </c>
      <c r="Q11" s="299" t="s">
        <v>29</v>
      </c>
      <c r="R11" s="281"/>
      <c r="S11" s="14"/>
      <c r="T11" s="14"/>
    </row>
    <row r="12" spans="1:21">
      <c r="A12" s="92" t="s">
        <v>6</v>
      </c>
      <c r="B12" s="281"/>
      <c r="C12" s="281"/>
      <c r="D12" s="281"/>
      <c r="E12" s="281"/>
      <c r="F12" s="281" t="s">
        <v>520</v>
      </c>
      <c r="G12" s="281" t="s">
        <v>521</v>
      </c>
      <c r="H12" s="281" t="s">
        <v>522</v>
      </c>
      <c r="I12" s="281" t="s">
        <v>523</v>
      </c>
      <c r="J12" s="281">
        <v>12904</v>
      </c>
      <c r="K12" s="281">
        <v>15986.04</v>
      </c>
      <c r="L12" s="281">
        <v>22282.774000000001</v>
      </c>
      <c r="M12" s="281">
        <v>23718.951357820002</v>
      </c>
      <c r="N12" s="281">
        <v>20576.117999999999</v>
      </c>
      <c r="O12" s="281">
        <v>16791.341423319998</v>
      </c>
      <c r="P12" s="281">
        <f>18904919/1000</f>
        <v>18904.919000000002</v>
      </c>
      <c r="Q12" s="281">
        <v>24618.799999999999</v>
      </c>
      <c r="R12" s="281">
        <v>40219</v>
      </c>
      <c r="S12" s="14"/>
      <c r="T12" s="14"/>
      <c r="U12" s="14"/>
    </row>
    <row r="13" spans="1:21">
      <c r="A13" s="92" t="s">
        <v>5</v>
      </c>
      <c r="B13" s="281"/>
      <c r="C13" s="281"/>
      <c r="D13" s="281"/>
      <c r="E13" s="281"/>
      <c r="F13" s="281"/>
      <c r="G13" s="281"/>
      <c r="H13" s="281"/>
      <c r="I13" s="281"/>
      <c r="J13" s="281"/>
      <c r="K13" s="281"/>
      <c r="L13" s="281"/>
      <c r="M13" s="281"/>
      <c r="N13" s="281"/>
      <c r="O13" s="281"/>
      <c r="P13" s="281"/>
      <c r="Q13" s="281"/>
      <c r="R13" s="281"/>
      <c r="S13" s="14"/>
    </row>
    <row r="14" spans="1:21">
      <c r="A14" s="92" t="s">
        <v>4</v>
      </c>
      <c r="B14" s="299" t="s">
        <v>29</v>
      </c>
      <c r="C14" s="299" t="s">
        <v>29</v>
      </c>
      <c r="D14" s="299" t="s">
        <v>29</v>
      </c>
      <c r="E14" s="299" t="s">
        <v>29</v>
      </c>
      <c r="F14" s="299" t="s">
        <v>29</v>
      </c>
      <c r="G14" s="299" t="s">
        <v>29</v>
      </c>
      <c r="H14" s="299" t="s">
        <v>29</v>
      </c>
      <c r="I14" s="299" t="s">
        <v>29</v>
      </c>
      <c r="J14" s="299" t="s">
        <v>29</v>
      </c>
      <c r="K14" s="299" t="s">
        <v>29</v>
      </c>
      <c r="L14" s="299" t="s">
        <v>29</v>
      </c>
      <c r="M14" s="299" t="s">
        <v>29</v>
      </c>
      <c r="N14" s="299" t="s">
        <v>29</v>
      </c>
      <c r="O14" s="299" t="s">
        <v>29</v>
      </c>
      <c r="P14" s="299" t="s">
        <v>29</v>
      </c>
      <c r="Q14" s="299" t="s">
        <v>29</v>
      </c>
      <c r="R14" s="281"/>
      <c r="S14" s="14"/>
    </row>
    <row r="15" spans="1:21">
      <c r="A15" s="92" t="s">
        <v>3</v>
      </c>
      <c r="B15" s="281"/>
      <c r="C15" s="281"/>
      <c r="D15" s="281"/>
      <c r="E15" s="281">
        <v>186000000</v>
      </c>
      <c r="F15" s="281">
        <v>198000000</v>
      </c>
      <c r="G15" s="281">
        <v>210000000</v>
      </c>
      <c r="H15" s="281">
        <v>216000000</v>
      </c>
      <c r="I15" s="281">
        <v>225000000</v>
      </c>
      <c r="J15" s="281">
        <v>224000000</v>
      </c>
      <c r="K15" s="281">
        <v>220000000</v>
      </c>
      <c r="L15" s="281">
        <v>227000000</v>
      </c>
      <c r="M15" s="281">
        <v>218000000</v>
      </c>
      <c r="N15" s="281">
        <v>216000000</v>
      </c>
      <c r="O15" s="281">
        <v>192000000</v>
      </c>
      <c r="P15" s="281"/>
      <c r="Q15" s="281"/>
      <c r="R15" s="281"/>
      <c r="S15" s="14"/>
    </row>
    <row r="16" spans="1:21">
      <c r="A16" s="92" t="s">
        <v>32</v>
      </c>
      <c r="B16" s="281">
        <v>1283000</v>
      </c>
      <c r="C16" s="281">
        <v>954000</v>
      </c>
      <c r="D16" s="281">
        <v>706263</v>
      </c>
      <c r="E16" s="281">
        <v>808695</v>
      </c>
      <c r="F16" s="281">
        <v>800972</v>
      </c>
      <c r="G16" s="281">
        <v>523998</v>
      </c>
      <c r="H16" s="281">
        <v>372626</v>
      </c>
      <c r="I16" s="281">
        <v>398866</v>
      </c>
      <c r="J16" s="281">
        <v>298876</v>
      </c>
      <c r="K16" s="281"/>
      <c r="L16" s="281"/>
      <c r="M16" s="281"/>
      <c r="N16" s="281">
        <v>530678</v>
      </c>
      <c r="O16" s="281">
        <v>522463</v>
      </c>
      <c r="P16" s="281"/>
      <c r="Q16" s="281">
        <v>680104</v>
      </c>
      <c r="R16" s="281">
        <v>683329</v>
      </c>
      <c r="S16" s="14"/>
      <c r="U16" s="14"/>
    </row>
    <row r="17" spans="1:19">
      <c r="A17" s="92" t="s">
        <v>1</v>
      </c>
      <c r="B17" s="281">
        <v>1401363</v>
      </c>
      <c r="C17" s="281">
        <v>1127765</v>
      </c>
      <c r="D17" s="281">
        <v>1149694</v>
      </c>
      <c r="E17" s="281">
        <v>1305458</v>
      </c>
      <c r="F17" s="281">
        <v>1363864</v>
      </c>
      <c r="G17" s="281">
        <v>823697</v>
      </c>
      <c r="H17" s="281">
        <v>1014216</v>
      </c>
      <c r="I17" s="281">
        <v>1092341</v>
      </c>
      <c r="J17" s="281">
        <v>973427</v>
      </c>
      <c r="K17" s="281"/>
      <c r="L17" s="281"/>
      <c r="M17" s="281"/>
      <c r="N17" s="281"/>
      <c r="O17" s="281"/>
      <c r="P17" s="281"/>
      <c r="Q17" s="281"/>
      <c r="R17" s="281"/>
      <c r="S17" s="14"/>
    </row>
    <row r="18" spans="1:19">
      <c r="A18" s="92" t="s">
        <v>0</v>
      </c>
      <c r="B18" s="281" t="s">
        <v>95</v>
      </c>
      <c r="C18" s="281" t="s">
        <v>95</v>
      </c>
      <c r="D18" s="281" t="s">
        <v>95</v>
      </c>
      <c r="E18" s="281" t="s">
        <v>95</v>
      </c>
      <c r="F18" s="281" t="s">
        <v>95</v>
      </c>
      <c r="G18" s="281" t="s">
        <v>95</v>
      </c>
      <c r="H18" s="281" t="s">
        <v>95</v>
      </c>
      <c r="I18" s="281" t="s">
        <v>95</v>
      </c>
      <c r="J18" s="281" t="s">
        <v>95</v>
      </c>
      <c r="K18" s="281" t="s">
        <v>95</v>
      </c>
      <c r="L18" s="281" t="s">
        <v>95</v>
      </c>
      <c r="M18" s="281">
        <v>3362757</v>
      </c>
      <c r="N18" s="281">
        <v>2849865</v>
      </c>
      <c r="O18" s="281">
        <v>2683954</v>
      </c>
      <c r="P18" s="281"/>
      <c r="Q18" s="281"/>
      <c r="R18" s="281"/>
      <c r="S18" s="14"/>
    </row>
    <row r="19" spans="1:19">
      <c r="A19" s="40"/>
    </row>
    <row r="20" spans="1:19">
      <c r="A20" s="242" t="s">
        <v>434</v>
      </c>
    </row>
    <row r="21" spans="1:19">
      <c r="A21" s="242" t="s">
        <v>549</v>
      </c>
    </row>
    <row r="22" spans="1:19">
      <c r="A22" s="242" t="s">
        <v>548</v>
      </c>
    </row>
    <row r="23" spans="1:19">
      <c r="A23" s="242" t="s">
        <v>2573</v>
      </c>
      <c r="F23" s="432"/>
      <c r="G23" s="432"/>
      <c r="H23" s="432"/>
      <c r="I23" s="432"/>
      <c r="J23" s="432"/>
      <c r="K23" s="432"/>
      <c r="L23" s="432"/>
      <c r="M23" s="432"/>
      <c r="N23" s="432"/>
      <c r="O23" s="432"/>
      <c r="P23" s="434"/>
      <c r="Q23" s="434"/>
      <c r="R23" s="434"/>
    </row>
    <row r="24" spans="1:19">
      <c r="A24" s="242" t="s">
        <v>2815</v>
      </c>
    </row>
    <row r="25" spans="1:19">
      <c r="A25" s="242" t="s">
        <v>3050</v>
      </c>
      <c r="B25" s="435"/>
      <c r="C25" s="435"/>
      <c r="D25" s="435"/>
      <c r="E25" s="435"/>
      <c r="F25" s="435"/>
      <c r="G25" s="435"/>
      <c r="H25" s="435"/>
      <c r="I25" s="435"/>
      <c r="J25" s="435"/>
      <c r="K25" s="435"/>
      <c r="L25" s="435"/>
      <c r="M25" s="435"/>
      <c r="N25" s="435"/>
      <c r="O25" s="435"/>
      <c r="P25" s="435"/>
      <c r="Q25" s="435"/>
      <c r="R25" s="435"/>
    </row>
  </sheetData>
  <hyperlinks>
    <hyperlink ref="T2" location="Content!A1" display="Back to content page" xr:uid="{00000000-0004-0000-B800-000000000000}"/>
  </hyperlinks>
  <pageMargins left="0.7" right="0.7" top="0.75" bottom="0.75" header="0.3" footer="0.3"/>
  <pageSetup paperSize="9" orientation="portrait" horizontalDpi="4294967293"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6"/>
  <dimension ref="A1:AU25"/>
  <sheetViews>
    <sheetView topLeftCell="AA1" zoomScale="93" zoomScaleNormal="93" workbookViewId="0">
      <selection activeCell="AV1" sqref="AV1:AV1048576"/>
    </sheetView>
  </sheetViews>
  <sheetFormatPr defaultColWidth="9.21875" defaultRowHeight="18" customHeight="1"/>
  <cols>
    <col min="1" max="1" width="32.77734375" style="44" customWidth="1"/>
    <col min="2" max="43" width="9.77734375" style="17" customWidth="1"/>
    <col min="44" max="45" width="12.77734375" style="17" customWidth="1"/>
    <col min="46" max="16384" width="9.21875" style="17"/>
  </cols>
  <sheetData>
    <row r="1" spans="1:47" s="14" customFormat="1" ht="18" customHeight="1">
      <c r="A1" s="40" t="s">
        <v>2973</v>
      </c>
    </row>
    <row r="2" spans="1:47" ht="18" customHeight="1">
      <c r="A2" s="253"/>
      <c r="B2" s="755" t="s">
        <v>471</v>
      </c>
      <c r="C2" s="756"/>
      <c r="D2" s="756"/>
      <c r="E2" s="756"/>
      <c r="F2" s="756"/>
      <c r="G2" s="756"/>
      <c r="H2" s="756"/>
      <c r="I2" s="756"/>
      <c r="J2" s="756"/>
      <c r="K2" s="756"/>
      <c r="L2" s="756"/>
      <c r="M2" s="756"/>
      <c r="N2" s="756"/>
      <c r="O2" s="756"/>
      <c r="P2" s="756"/>
      <c r="Q2" s="756"/>
      <c r="R2" s="756"/>
      <c r="S2" s="756"/>
      <c r="T2" s="756"/>
      <c r="U2" s="756"/>
      <c r="V2" s="756"/>
      <c r="W2" s="756"/>
      <c r="X2" s="756"/>
      <c r="Y2" s="756"/>
      <c r="Z2" s="756"/>
      <c r="AA2" s="756"/>
      <c r="AB2" s="756"/>
      <c r="AC2" s="756"/>
      <c r="AD2" s="756"/>
      <c r="AE2" s="756"/>
      <c r="AF2" s="756"/>
      <c r="AG2" s="756"/>
      <c r="AH2" s="756"/>
      <c r="AI2" s="756"/>
      <c r="AJ2" s="756"/>
      <c r="AK2" s="756"/>
      <c r="AL2" s="756"/>
      <c r="AM2" s="756"/>
      <c r="AN2" s="756"/>
      <c r="AO2" s="756"/>
      <c r="AP2" s="756"/>
      <c r="AQ2" s="756"/>
      <c r="AR2" s="502"/>
      <c r="AS2" s="502"/>
    </row>
    <row r="3" spans="1:47" s="40" customFormat="1" ht="18" customHeight="1">
      <c r="A3" s="253" t="s">
        <v>31</v>
      </c>
      <c r="B3" s="243" t="s">
        <v>451</v>
      </c>
      <c r="C3" s="243" t="s">
        <v>454</v>
      </c>
      <c r="D3" s="243" t="s">
        <v>455</v>
      </c>
      <c r="E3" s="243" t="s">
        <v>456</v>
      </c>
      <c r="F3" s="243" t="s">
        <v>457</v>
      </c>
      <c r="G3" s="243" t="s">
        <v>452</v>
      </c>
      <c r="H3" s="243" t="s">
        <v>458</v>
      </c>
      <c r="I3" s="243" t="s">
        <v>459</v>
      </c>
      <c r="J3" s="243" t="s">
        <v>460</v>
      </c>
      <c r="K3" s="243" t="s">
        <v>461</v>
      </c>
      <c r="L3" s="243" t="s">
        <v>436</v>
      </c>
      <c r="M3" s="243" t="s">
        <v>462</v>
      </c>
      <c r="N3" s="243" t="s">
        <v>463</v>
      </c>
      <c r="O3" s="243" t="s">
        <v>464</v>
      </c>
      <c r="P3" s="243" t="s">
        <v>465</v>
      </c>
      <c r="Q3" s="243" t="s">
        <v>437</v>
      </c>
      <c r="R3" s="243" t="s">
        <v>466</v>
      </c>
      <c r="S3" s="243" t="s">
        <v>467</v>
      </c>
      <c r="T3" s="243" t="s">
        <v>468</v>
      </c>
      <c r="U3" s="243" t="s">
        <v>469</v>
      </c>
      <c r="V3" s="243" t="s">
        <v>438</v>
      </c>
      <c r="W3" s="243" t="s">
        <v>445</v>
      </c>
      <c r="X3" s="243" t="s">
        <v>446</v>
      </c>
      <c r="Y3" s="243" t="s">
        <v>447</v>
      </c>
      <c r="Z3" s="243" t="s">
        <v>448</v>
      </c>
      <c r="AA3" s="243" t="s">
        <v>439</v>
      </c>
      <c r="AB3" s="243" t="s">
        <v>440</v>
      </c>
      <c r="AC3" s="243" t="s">
        <v>441</v>
      </c>
      <c r="AD3" s="243" t="s">
        <v>34</v>
      </c>
      <c r="AE3" s="243" t="s">
        <v>442</v>
      </c>
      <c r="AF3" s="243" t="s">
        <v>33</v>
      </c>
      <c r="AG3" s="243">
        <v>2011</v>
      </c>
      <c r="AH3" s="243">
        <v>2012</v>
      </c>
      <c r="AI3" s="243">
        <v>2013</v>
      </c>
      <c r="AJ3" s="243">
        <v>2014</v>
      </c>
      <c r="AK3" s="243">
        <v>2015</v>
      </c>
      <c r="AL3" s="243">
        <v>2016</v>
      </c>
      <c r="AM3" s="243">
        <v>2017</v>
      </c>
      <c r="AN3" s="243">
        <v>2018</v>
      </c>
      <c r="AO3" s="243">
        <v>2019</v>
      </c>
      <c r="AP3" s="243">
        <v>2020</v>
      </c>
      <c r="AQ3" s="243">
        <v>2021</v>
      </c>
      <c r="AR3" s="243">
        <v>2022</v>
      </c>
      <c r="AS3" s="243">
        <v>2023</v>
      </c>
      <c r="AU3" s="1" t="s">
        <v>528</v>
      </c>
    </row>
    <row r="4" spans="1:47" s="14" customFormat="1" ht="18" customHeight="1">
      <c r="A4" s="92" t="s">
        <v>13</v>
      </c>
      <c r="B4" s="298"/>
      <c r="C4" s="298"/>
      <c r="D4" s="298"/>
      <c r="E4" s="298"/>
      <c r="F4" s="298"/>
      <c r="G4" s="298"/>
      <c r="H4" s="298"/>
      <c r="I4" s="298"/>
      <c r="J4" s="298"/>
      <c r="K4" s="298"/>
      <c r="L4" s="298"/>
      <c r="M4" s="298"/>
      <c r="N4" s="298"/>
      <c r="O4" s="298"/>
      <c r="P4" s="298"/>
      <c r="Q4" s="298"/>
      <c r="R4" s="298"/>
      <c r="S4" s="298"/>
      <c r="T4" s="298"/>
      <c r="U4" s="298"/>
      <c r="V4" s="298"/>
      <c r="W4" s="298"/>
      <c r="X4" s="281"/>
      <c r="Y4" s="281"/>
      <c r="Z4" s="281"/>
      <c r="AA4" s="281"/>
      <c r="AB4" s="281"/>
      <c r="AC4" s="281"/>
      <c r="AD4" s="430">
        <v>330.99570899999998</v>
      </c>
      <c r="AE4" s="281"/>
      <c r="AF4" s="281"/>
      <c r="AG4" s="430">
        <v>12.842064000000001</v>
      </c>
      <c r="AH4" s="430">
        <v>989.36390900000004</v>
      </c>
      <c r="AI4" s="430">
        <v>8008.887154</v>
      </c>
      <c r="AJ4" s="430">
        <v>3029.244604</v>
      </c>
      <c r="AK4" s="430">
        <v>14535.614941</v>
      </c>
      <c r="AL4" s="430">
        <v>13896.348676000001</v>
      </c>
      <c r="AM4" s="430">
        <v>22045.122070000001</v>
      </c>
      <c r="AN4" s="430">
        <v>99465.755392999999</v>
      </c>
      <c r="AO4" s="430">
        <v>19816.2611364</v>
      </c>
      <c r="AP4" s="430">
        <v>82449.963974800005</v>
      </c>
      <c r="AQ4" s="430">
        <v>116649.4328135</v>
      </c>
      <c r="AR4" s="281"/>
      <c r="AS4" s="281"/>
      <c r="AU4" s="33"/>
    </row>
    <row r="5" spans="1:47" s="14" customFormat="1" ht="18" customHeight="1">
      <c r="A5" s="92" t="s">
        <v>12</v>
      </c>
      <c r="B5" s="281"/>
      <c r="C5" s="281"/>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313">
        <v>409404779</v>
      </c>
      <c r="AS5" s="281"/>
    </row>
    <row r="6" spans="1:47" s="14" customFormat="1" ht="18" customHeight="1">
      <c r="A6" s="92" t="s">
        <v>483</v>
      </c>
      <c r="B6" s="299" t="s">
        <v>29</v>
      </c>
      <c r="C6" s="299" t="s">
        <v>29</v>
      </c>
      <c r="D6" s="299" t="s">
        <v>29</v>
      </c>
      <c r="E6" s="299" t="s">
        <v>29</v>
      </c>
      <c r="F6" s="299" t="s">
        <v>29</v>
      </c>
      <c r="G6" s="299" t="s">
        <v>29</v>
      </c>
      <c r="H6" s="299" t="s">
        <v>29</v>
      </c>
      <c r="I6" s="299" t="s">
        <v>29</v>
      </c>
      <c r="J6" s="299" t="s">
        <v>29</v>
      </c>
      <c r="K6" s="299" t="s">
        <v>29</v>
      </c>
      <c r="L6" s="299" t="s">
        <v>29</v>
      </c>
      <c r="M6" s="299" t="s">
        <v>29</v>
      </c>
      <c r="N6" s="299" t="s">
        <v>29</v>
      </c>
      <c r="O6" s="299" t="s">
        <v>29</v>
      </c>
      <c r="P6" s="299" t="s">
        <v>29</v>
      </c>
      <c r="Q6" s="299" t="s">
        <v>29</v>
      </c>
      <c r="R6" s="299" t="s">
        <v>29</v>
      </c>
      <c r="S6" s="299" t="s">
        <v>29</v>
      </c>
      <c r="T6" s="299" t="s">
        <v>29</v>
      </c>
      <c r="U6" s="299" t="s">
        <v>29</v>
      </c>
      <c r="V6" s="299" t="s">
        <v>29</v>
      </c>
      <c r="W6" s="299" t="s">
        <v>29</v>
      </c>
      <c r="X6" s="299" t="s">
        <v>29</v>
      </c>
      <c r="Y6" s="299" t="s">
        <v>29</v>
      </c>
      <c r="Z6" s="299" t="s">
        <v>29</v>
      </c>
      <c r="AA6" s="299" t="s">
        <v>29</v>
      </c>
      <c r="AB6" s="299" t="s">
        <v>29</v>
      </c>
      <c r="AC6" s="299" t="s">
        <v>29</v>
      </c>
      <c r="AD6" s="299" t="s">
        <v>29</v>
      </c>
      <c r="AE6" s="299" t="s">
        <v>29</v>
      </c>
      <c r="AF6" s="299" t="s">
        <v>29</v>
      </c>
      <c r="AG6" s="299" t="s">
        <v>29</v>
      </c>
      <c r="AH6" s="299" t="s">
        <v>29</v>
      </c>
      <c r="AI6" s="299" t="s">
        <v>29</v>
      </c>
      <c r="AJ6" s="299" t="s">
        <v>29</v>
      </c>
      <c r="AK6" s="299" t="s">
        <v>29</v>
      </c>
      <c r="AL6" s="299" t="s">
        <v>29</v>
      </c>
      <c r="AM6" s="299" t="s">
        <v>29</v>
      </c>
      <c r="AN6" s="299" t="s">
        <v>29</v>
      </c>
      <c r="AO6" s="299" t="s">
        <v>29</v>
      </c>
      <c r="AP6" s="299" t="s">
        <v>29</v>
      </c>
      <c r="AQ6" s="299" t="s">
        <v>29</v>
      </c>
      <c r="AR6" s="299" t="s">
        <v>29</v>
      </c>
      <c r="AS6" s="281"/>
      <c r="AU6" s="17"/>
    </row>
    <row r="7" spans="1:47" s="14" customFormat="1" ht="18" customHeight="1">
      <c r="A7" s="92" t="s">
        <v>89</v>
      </c>
      <c r="B7" s="281">
        <v>1727</v>
      </c>
      <c r="C7" s="281">
        <v>1810</v>
      </c>
      <c r="D7" s="281">
        <v>1637</v>
      </c>
      <c r="E7" s="281">
        <v>1860</v>
      </c>
      <c r="F7" s="281">
        <v>1834</v>
      </c>
      <c r="G7" s="281">
        <v>1910</v>
      </c>
      <c r="H7" s="281">
        <v>1785</v>
      </c>
      <c r="I7" s="281">
        <v>1678</v>
      </c>
      <c r="J7" s="281">
        <v>1698</v>
      </c>
      <c r="K7" s="281">
        <v>1660</v>
      </c>
      <c r="L7" s="281">
        <v>1341</v>
      </c>
      <c r="M7" s="281">
        <v>815</v>
      </c>
      <c r="N7" s="281">
        <v>448</v>
      </c>
      <c r="O7" s="281">
        <v>169</v>
      </c>
      <c r="P7" s="281">
        <v>176</v>
      </c>
      <c r="Q7" s="281">
        <v>251</v>
      </c>
      <c r="R7" s="281">
        <v>318</v>
      </c>
      <c r="S7" s="281">
        <v>262</v>
      </c>
      <c r="T7" s="281">
        <v>365</v>
      </c>
      <c r="U7" s="281">
        <v>326</v>
      </c>
      <c r="V7" s="281">
        <v>362</v>
      </c>
      <c r="W7" s="281">
        <v>409</v>
      </c>
      <c r="X7" s="281">
        <v>482</v>
      </c>
      <c r="Y7" s="281">
        <v>445</v>
      </c>
      <c r="Z7" s="281">
        <v>491</v>
      </c>
      <c r="AA7" s="281">
        <v>444</v>
      </c>
      <c r="AB7" s="281">
        <v>342</v>
      </c>
      <c r="AC7" s="281">
        <v>331</v>
      </c>
      <c r="AD7" s="281">
        <v>308</v>
      </c>
      <c r="AE7" s="281">
        <v>182</v>
      </c>
      <c r="AF7" s="281"/>
      <c r="AG7" s="281"/>
      <c r="AH7" s="281"/>
      <c r="AI7" s="281"/>
      <c r="AJ7" s="281"/>
      <c r="AK7" s="281"/>
      <c r="AL7" s="281"/>
      <c r="AM7" s="281"/>
      <c r="AN7" s="281"/>
      <c r="AO7" s="281"/>
      <c r="AP7" s="281"/>
      <c r="AQ7" s="281"/>
      <c r="AR7" s="281"/>
      <c r="AS7" s="281"/>
    </row>
    <row r="8" spans="1:47" s="14" customFormat="1" ht="18" customHeight="1">
      <c r="A8" s="92" t="s">
        <v>482</v>
      </c>
      <c r="B8" s="281"/>
      <c r="C8" s="281"/>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v>2.4</v>
      </c>
      <c r="AE8" s="281"/>
      <c r="AF8" s="281">
        <v>776</v>
      </c>
      <c r="AG8" s="281">
        <v>890.2</v>
      </c>
      <c r="AH8" s="281">
        <v>856.5</v>
      </c>
      <c r="AI8" s="281">
        <v>1019.7</v>
      </c>
      <c r="AJ8" s="281">
        <v>1283.7</v>
      </c>
      <c r="AK8" s="281">
        <v>1295.5999999999999</v>
      </c>
      <c r="AL8" s="281"/>
      <c r="AM8" s="281"/>
      <c r="AN8" s="281"/>
      <c r="AO8" s="281"/>
      <c r="AP8" s="281"/>
      <c r="AQ8" s="281"/>
      <c r="AR8" s="281"/>
      <c r="AS8" s="281"/>
    </row>
    <row r="9" spans="1:47" s="14" customFormat="1" ht="18" customHeight="1">
      <c r="A9" s="92" t="s">
        <v>11</v>
      </c>
      <c r="B9" s="281"/>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row>
    <row r="10" spans="1:47" s="14" customFormat="1" ht="18" customHeight="1">
      <c r="A10" s="92" t="s">
        <v>10</v>
      </c>
      <c r="B10" s="281">
        <v>226</v>
      </c>
      <c r="C10" s="281">
        <v>181</v>
      </c>
      <c r="D10" s="281">
        <v>185</v>
      </c>
      <c r="E10" s="281">
        <v>207</v>
      </c>
      <c r="F10" s="281">
        <v>224</v>
      </c>
      <c r="G10" s="281">
        <v>229</v>
      </c>
      <c r="H10" s="281">
        <v>222</v>
      </c>
      <c r="I10" s="281">
        <v>201</v>
      </c>
      <c r="J10" s="281">
        <v>218</v>
      </c>
      <c r="K10" s="281">
        <v>205</v>
      </c>
      <c r="L10" s="281">
        <v>210</v>
      </c>
      <c r="M10" s="281">
        <v>157</v>
      </c>
      <c r="N10" s="281">
        <v>160</v>
      </c>
      <c r="O10" s="281">
        <v>182</v>
      </c>
      <c r="P10" s="281">
        <v>9</v>
      </c>
      <c r="Q10" s="281">
        <v>94</v>
      </c>
      <c r="R10" s="281">
        <v>85</v>
      </c>
      <c r="S10" s="281">
        <v>89</v>
      </c>
      <c r="T10" s="281">
        <v>78</v>
      </c>
      <c r="U10" s="281">
        <v>39</v>
      </c>
      <c r="V10" s="281">
        <v>27</v>
      </c>
      <c r="W10" s="281">
        <v>12</v>
      </c>
      <c r="X10" s="281">
        <v>12</v>
      </c>
      <c r="Y10" s="281"/>
      <c r="Z10" s="281"/>
      <c r="AA10" s="281"/>
      <c r="AB10" s="281"/>
      <c r="AC10" s="281"/>
      <c r="AD10" s="281"/>
      <c r="AE10" s="281"/>
      <c r="AF10" s="281"/>
      <c r="AG10" s="281"/>
      <c r="AH10" s="281"/>
      <c r="AI10" s="281"/>
      <c r="AJ10" s="281"/>
      <c r="AK10" s="281"/>
      <c r="AL10" s="281"/>
      <c r="AM10" s="281"/>
      <c r="AN10" s="281"/>
      <c r="AO10" s="281"/>
      <c r="AP10" s="281"/>
      <c r="AQ10" s="281"/>
      <c r="AR10" s="281"/>
      <c r="AS10" s="281"/>
    </row>
    <row r="11" spans="1:47" s="14" customFormat="1" ht="18" customHeight="1">
      <c r="A11" s="92" t="s">
        <v>9</v>
      </c>
      <c r="B11" s="281">
        <v>234</v>
      </c>
      <c r="C11" s="281">
        <v>225</v>
      </c>
      <c r="D11" s="281">
        <v>176</v>
      </c>
      <c r="E11" s="281">
        <v>172</v>
      </c>
      <c r="F11" s="281">
        <v>117</v>
      </c>
      <c r="G11" s="281">
        <v>105</v>
      </c>
      <c r="H11" s="281">
        <v>95.3</v>
      </c>
      <c r="I11" s="281">
        <v>127.93</v>
      </c>
      <c r="J11" s="281">
        <v>92.3</v>
      </c>
      <c r="K11" s="281">
        <v>68.075000000000003</v>
      </c>
      <c r="L11" s="281">
        <v>65.048000000000002</v>
      </c>
      <c r="M11" s="281">
        <v>73.137</v>
      </c>
      <c r="N11" s="281">
        <v>52.679000000000002</v>
      </c>
      <c r="O11" s="281">
        <v>50.494</v>
      </c>
      <c r="P11" s="281">
        <v>46.914999999999999</v>
      </c>
      <c r="Q11" s="281">
        <v>63</v>
      </c>
      <c r="R11" s="281">
        <v>43.3</v>
      </c>
      <c r="S11" s="281">
        <v>51</v>
      </c>
      <c r="T11" s="281">
        <v>50</v>
      </c>
      <c r="U11" s="281">
        <v>56</v>
      </c>
      <c r="V11" s="281">
        <v>87.459000000000003</v>
      </c>
      <c r="W11" s="281">
        <v>70</v>
      </c>
      <c r="X11" s="281">
        <v>73</v>
      </c>
      <c r="Y11" s="281">
        <v>41</v>
      </c>
      <c r="Z11" s="281">
        <v>38</v>
      </c>
      <c r="AA11" s="281"/>
      <c r="AB11" s="281"/>
      <c r="AC11" s="281"/>
      <c r="AD11" s="281">
        <v>51.4</v>
      </c>
      <c r="AE11" s="281">
        <v>46.7</v>
      </c>
      <c r="AF11" s="281">
        <v>44</v>
      </c>
      <c r="AG11" s="281">
        <v>39.200000000000003</v>
      </c>
      <c r="AH11" s="281">
        <v>35.200000000000003</v>
      </c>
      <c r="AI11" s="281">
        <v>42.4</v>
      </c>
      <c r="AJ11" s="281">
        <v>56.3</v>
      </c>
      <c r="AK11" s="281">
        <v>45.2</v>
      </c>
      <c r="AL11" s="281"/>
      <c r="AM11" s="281"/>
      <c r="AN11" s="281"/>
      <c r="AO11" s="281"/>
      <c r="AP11" s="281"/>
      <c r="AQ11" s="281"/>
      <c r="AR11" s="281"/>
      <c r="AS11" s="281"/>
    </row>
    <row r="12" spans="1:47" s="14" customFormat="1" ht="18" customHeight="1">
      <c r="A12" s="92" t="s">
        <v>8</v>
      </c>
      <c r="B12" s="299" t="s">
        <v>29</v>
      </c>
      <c r="C12" s="299" t="s">
        <v>29</v>
      </c>
      <c r="D12" s="299" t="s">
        <v>29</v>
      </c>
      <c r="E12" s="299" t="s">
        <v>29</v>
      </c>
      <c r="F12" s="299" t="s">
        <v>29</v>
      </c>
      <c r="G12" s="299" t="s">
        <v>29</v>
      </c>
      <c r="H12" s="299" t="s">
        <v>29</v>
      </c>
      <c r="I12" s="299" t="s">
        <v>29</v>
      </c>
      <c r="J12" s="299" t="s">
        <v>29</v>
      </c>
      <c r="K12" s="299" t="s">
        <v>29</v>
      </c>
      <c r="L12" s="299" t="s">
        <v>29</v>
      </c>
      <c r="M12" s="299" t="s">
        <v>29</v>
      </c>
      <c r="N12" s="299" t="s">
        <v>29</v>
      </c>
      <c r="O12" s="299" t="s">
        <v>29</v>
      </c>
      <c r="P12" s="299" t="s">
        <v>29</v>
      </c>
      <c r="Q12" s="299" t="s">
        <v>29</v>
      </c>
      <c r="R12" s="299" t="s">
        <v>29</v>
      </c>
      <c r="S12" s="299" t="s">
        <v>29</v>
      </c>
      <c r="T12" s="299" t="s">
        <v>29</v>
      </c>
      <c r="U12" s="299" t="s">
        <v>29</v>
      </c>
      <c r="V12" s="299" t="s">
        <v>29</v>
      </c>
      <c r="W12" s="299" t="s">
        <v>29</v>
      </c>
      <c r="X12" s="299" t="s">
        <v>29</v>
      </c>
      <c r="Y12" s="299" t="s">
        <v>29</v>
      </c>
      <c r="Z12" s="299" t="s">
        <v>29</v>
      </c>
      <c r="AA12" s="299" t="s">
        <v>29</v>
      </c>
      <c r="AB12" s="299" t="s">
        <v>29</v>
      </c>
      <c r="AC12" s="299" t="s">
        <v>29</v>
      </c>
      <c r="AD12" s="299" t="s">
        <v>29</v>
      </c>
      <c r="AE12" s="299" t="s">
        <v>29</v>
      </c>
      <c r="AF12" s="299" t="s">
        <v>29</v>
      </c>
      <c r="AG12" s="299" t="s">
        <v>29</v>
      </c>
      <c r="AH12" s="299" t="s">
        <v>29</v>
      </c>
      <c r="AI12" s="299" t="s">
        <v>29</v>
      </c>
      <c r="AJ12" s="299" t="s">
        <v>29</v>
      </c>
      <c r="AK12" s="299" t="s">
        <v>29</v>
      </c>
      <c r="AL12" s="299" t="s">
        <v>29</v>
      </c>
      <c r="AM12" s="299" t="s">
        <v>29</v>
      </c>
      <c r="AN12" s="299" t="s">
        <v>29</v>
      </c>
      <c r="AO12" s="299" t="s">
        <v>29</v>
      </c>
      <c r="AP12" s="299" t="s">
        <v>29</v>
      </c>
      <c r="AQ12" s="298"/>
      <c r="AR12" s="298"/>
      <c r="AS12" s="281"/>
    </row>
    <row r="13" spans="1:47" s="14" customFormat="1" ht="18" customHeight="1">
      <c r="A13" s="92" t="s">
        <v>6</v>
      </c>
      <c r="B13" s="281"/>
      <c r="C13" s="281"/>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v>737</v>
      </c>
      <c r="AD13" s="281">
        <v>718</v>
      </c>
      <c r="AE13" s="281">
        <v>728</v>
      </c>
      <c r="AF13" s="281">
        <v>936.40000000000009</v>
      </c>
      <c r="AG13" s="281" t="s">
        <v>472</v>
      </c>
      <c r="AH13" s="281" t="s">
        <v>473</v>
      </c>
      <c r="AI13" s="281" t="s">
        <v>474</v>
      </c>
      <c r="AJ13" s="281" t="s">
        <v>475</v>
      </c>
      <c r="AK13" s="281">
        <v>6714</v>
      </c>
      <c r="AL13" s="281">
        <v>8387.1754120400001</v>
      </c>
      <c r="AM13" s="281">
        <v>12541.79136552566</v>
      </c>
      <c r="AN13" s="281">
        <v>13455.827884069622</v>
      </c>
      <c r="AO13" s="281">
        <v>10520.35677218863</v>
      </c>
      <c r="AP13" s="281">
        <v>7894.6340224581209</v>
      </c>
      <c r="AQ13" s="281">
        <v>9782.8930412999998</v>
      </c>
      <c r="AR13" s="281">
        <v>13835.1</v>
      </c>
      <c r="AS13" s="281">
        <v>15000</v>
      </c>
    </row>
    <row r="14" spans="1:47" s="14" customFormat="1" ht="18" customHeight="1">
      <c r="A14" s="92" t="s">
        <v>5</v>
      </c>
      <c r="B14" s="281"/>
      <c r="C14" s="281"/>
      <c r="D14" s="281"/>
      <c r="E14" s="281"/>
      <c r="F14" s="281"/>
      <c r="G14" s="281"/>
      <c r="H14" s="281"/>
      <c r="I14" s="281"/>
      <c r="J14" s="281"/>
      <c r="K14" s="281"/>
      <c r="L14" s="281">
        <v>1634.857</v>
      </c>
      <c r="M14" s="281">
        <v>1198.45</v>
      </c>
      <c r="N14" s="281">
        <v>1225.722</v>
      </c>
      <c r="O14" s="281">
        <v>1074.9000000000001</v>
      </c>
      <c r="P14" s="281">
        <v>1076.5</v>
      </c>
      <c r="Q14" s="281">
        <v>1081.5999999999999</v>
      </c>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row>
    <row r="15" spans="1:47" s="14" customFormat="1" ht="18" customHeight="1">
      <c r="A15" s="92" t="s">
        <v>4</v>
      </c>
      <c r="B15" s="299" t="s">
        <v>29</v>
      </c>
      <c r="C15" s="299" t="s">
        <v>29</v>
      </c>
      <c r="D15" s="299" t="s">
        <v>29</v>
      </c>
      <c r="E15" s="299" t="s">
        <v>29</v>
      </c>
      <c r="F15" s="299" t="s">
        <v>29</v>
      </c>
      <c r="G15" s="299" t="s">
        <v>29</v>
      </c>
      <c r="H15" s="299" t="s">
        <v>29</v>
      </c>
      <c r="I15" s="299" t="s">
        <v>29</v>
      </c>
      <c r="J15" s="299" t="s">
        <v>29</v>
      </c>
      <c r="K15" s="299" t="s">
        <v>29</v>
      </c>
      <c r="L15" s="299" t="s">
        <v>29</v>
      </c>
      <c r="M15" s="299" t="s">
        <v>29</v>
      </c>
      <c r="N15" s="299" t="s">
        <v>29</v>
      </c>
      <c r="O15" s="299" t="s">
        <v>29</v>
      </c>
      <c r="P15" s="299" t="s">
        <v>29</v>
      </c>
      <c r="Q15" s="299" t="s">
        <v>29</v>
      </c>
      <c r="R15" s="299" t="s">
        <v>29</v>
      </c>
      <c r="S15" s="299" t="s">
        <v>29</v>
      </c>
      <c r="T15" s="299" t="s">
        <v>29</v>
      </c>
      <c r="U15" s="299" t="s">
        <v>29</v>
      </c>
      <c r="V15" s="299" t="s">
        <v>29</v>
      </c>
      <c r="W15" s="299" t="s">
        <v>29</v>
      </c>
      <c r="X15" s="299" t="s">
        <v>29</v>
      </c>
      <c r="Y15" s="299" t="s">
        <v>29</v>
      </c>
      <c r="Z15" s="299" t="s">
        <v>29</v>
      </c>
      <c r="AA15" s="299" t="s">
        <v>29</v>
      </c>
      <c r="AB15" s="299" t="s">
        <v>29</v>
      </c>
      <c r="AC15" s="299" t="s">
        <v>29</v>
      </c>
      <c r="AD15" s="299" t="s">
        <v>29</v>
      </c>
      <c r="AE15" s="299" t="s">
        <v>29</v>
      </c>
      <c r="AF15" s="299" t="s">
        <v>29</v>
      </c>
      <c r="AG15" s="299" t="s">
        <v>29</v>
      </c>
      <c r="AH15" s="299" t="s">
        <v>29</v>
      </c>
      <c r="AI15" s="299" t="s">
        <v>29</v>
      </c>
      <c r="AJ15" s="299" t="s">
        <v>29</v>
      </c>
      <c r="AK15" s="299" t="s">
        <v>29</v>
      </c>
      <c r="AL15" s="299" t="s">
        <v>29</v>
      </c>
      <c r="AM15" s="299" t="s">
        <v>29</v>
      </c>
      <c r="AN15" s="299" t="s">
        <v>29</v>
      </c>
      <c r="AO15" s="299" t="s">
        <v>29</v>
      </c>
      <c r="AP15" s="299" t="s">
        <v>29</v>
      </c>
      <c r="AQ15" s="299" t="s">
        <v>29</v>
      </c>
      <c r="AR15" s="299" t="s">
        <v>29</v>
      </c>
      <c r="AS15" s="281"/>
    </row>
    <row r="16" spans="1:47" s="14" customFormat="1" ht="18" customHeight="1">
      <c r="A16" s="92" t="s">
        <v>3</v>
      </c>
      <c r="B16" s="281">
        <v>99556</v>
      </c>
      <c r="C16" s="281">
        <v>99170</v>
      </c>
      <c r="D16" s="281">
        <v>103890</v>
      </c>
      <c r="E16" s="281">
        <v>84100</v>
      </c>
      <c r="F16" s="281">
        <v>85220</v>
      </c>
      <c r="G16" s="281">
        <v>91860</v>
      </c>
      <c r="H16" s="281">
        <v>91960</v>
      </c>
      <c r="I16" s="281">
        <v>90570</v>
      </c>
      <c r="J16" s="281">
        <v>87080</v>
      </c>
      <c r="K16" s="281">
        <v>93980</v>
      </c>
      <c r="L16" s="281">
        <v>101746</v>
      </c>
      <c r="M16" s="281">
        <v>85569</v>
      </c>
      <c r="N16" s="281">
        <v>89248</v>
      </c>
      <c r="O16" s="281">
        <v>91359</v>
      </c>
      <c r="P16" s="281">
        <v>93487</v>
      </c>
      <c r="Q16" s="281">
        <v>96559</v>
      </c>
      <c r="R16" s="281">
        <v>99687</v>
      </c>
      <c r="S16" s="281">
        <v>104632.08</v>
      </c>
      <c r="T16" s="281">
        <v>102286.8</v>
      </c>
      <c r="U16" s="281">
        <v>102800</v>
      </c>
      <c r="V16" s="281">
        <v>106605</v>
      </c>
      <c r="W16" s="281">
        <v>105393</v>
      </c>
      <c r="X16" s="281">
        <v>103717</v>
      </c>
      <c r="Y16" s="281">
        <v>106538</v>
      </c>
      <c r="Z16" s="281">
        <v>108503</v>
      </c>
      <c r="AA16" s="281">
        <v>108513</v>
      </c>
      <c r="AB16" s="281">
        <v>108513</v>
      </c>
      <c r="AC16" s="281">
        <v>108513</v>
      </c>
      <c r="AD16" s="281">
        <v>106014</v>
      </c>
      <c r="AE16" s="281">
        <v>113342</v>
      </c>
      <c r="AF16" s="281">
        <v>113342</v>
      </c>
      <c r="AG16" s="281">
        <v>113342</v>
      </c>
      <c r="AH16" s="281" t="s">
        <v>484</v>
      </c>
      <c r="AI16" s="281" t="s">
        <v>484</v>
      </c>
      <c r="AJ16" s="281" t="s">
        <v>484</v>
      </c>
      <c r="AK16" s="281"/>
      <c r="AL16" s="281"/>
      <c r="AM16" s="281"/>
      <c r="AN16" s="281"/>
      <c r="AO16" s="281"/>
      <c r="AP16" s="281"/>
      <c r="AQ16" s="281"/>
      <c r="AR16" s="281"/>
      <c r="AS16" s="281"/>
    </row>
    <row r="17" spans="1:45" s="14" customFormat="1" ht="18" customHeight="1">
      <c r="A17" s="92" t="s">
        <v>32</v>
      </c>
      <c r="B17" s="281">
        <v>1106</v>
      </c>
      <c r="C17" s="281">
        <v>1764.8</v>
      </c>
      <c r="D17" s="281">
        <v>1818.4</v>
      </c>
      <c r="E17" s="281">
        <v>1701.6</v>
      </c>
      <c r="F17" s="281">
        <v>1997.2</v>
      </c>
      <c r="G17" s="281">
        <v>2194.4</v>
      </c>
      <c r="H17" s="281">
        <v>1377.6</v>
      </c>
      <c r="I17" s="281">
        <v>1456.8889999999999</v>
      </c>
      <c r="J17" s="281"/>
      <c r="K17" s="281">
        <v>683.9</v>
      </c>
      <c r="L17" s="281">
        <v>1407.9</v>
      </c>
      <c r="M17" s="281">
        <v>2321.8000000000002</v>
      </c>
      <c r="N17" s="281">
        <v>2247.4</v>
      </c>
      <c r="O17" s="281">
        <v>2808.6</v>
      </c>
      <c r="P17" s="281">
        <v>1108</v>
      </c>
      <c r="Q17" s="281">
        <v>2117</v>
      </c>
      <c r="R17" s="281">
        <v>1218</v>
      </c>
      <c r="S17" s="281">
        <v>1108</v>
      </c>
      <c r="T17" s="281">
        <v>955</v>
      </c>
      <c r="U17" s="281">
        <v>1873.8</v>
      </c>
      <c r="V17" s="281">
        <v>1990.1</v>
      </c>
      <c r="W17" s="281">
        <v>1380</v>
      </c>
      <c r="X17" s="281">
        <v>1487</v>
      </c>
      <c r="Y17" s="281">
        <v>1468</v>
      </c>
      <c r="Z17" s="281">
        <v>1351</v>
      </c>
      <c r="AA17" s="281">
        <v>1196</v>
      </c>
      <c r="AB17" s="281">
        <v>435.06705920837425</v>
      </c>
      <c r="AC17" s="281">
        <v>419.69250899574746</v>
      </c>
      <c r="AD17" s="281">
        <v>312.07065750736018</v>
      </c>
      <c r="AE17" s="281">
        <v>231.03140333660451</v>
      </c>
      <c r="AF17" s="281">
        <v>264.53876349362122</v>
      </c>
      <c r="AG17" s="281">
        <v>262.01243048740594</v>
      </c>
      <c r="AH17" s="281">
        <v>171.40922473012756</v>
      </c>
      <c r="AI17" s="281">
        <v>121.89270526660124</v>
      </c>
      <c r="AJ17" s="281">
        <v>108.3286257468767</v>
      </c>
      <c r="AK17" s="281">
        <v>81.172189027702331</v>
      </c>
      <c r="AL17" s="281"/>
      <c r="AM17" s="281"/>
      <c r="AN17" s="281"/>
      <c r="AO17" s="281"/>
      <c r="AP17" s="281"/>
      <c r="AQ17" s="281"/>
      <c r="AR17" s="281"/>
      <c r="AS17" s="281"/>
    </row>
    <row r="18" spans="1:45" s="14" customFormat="1" ht="18" customHeight="1">
      <c r="A18" s="92" t="s">
        <v>1</v>
      </c>
      <c r="B18" s="281">
        <v>1386</v>
      </c>
      <c r="C18" s="281">
        <v>1333</v>
      </c>
      <c r="D18" s="281">
        <v>1096.4906790299599</v>
      </c>
      <c r="E18" s="281">
        <v>1532.547</v>
      </c>
      <c r="F18" s="281">
        <v>1486.7761499999999</v>
      </c>
      <c r="G18" s="281">
        <v>1364.5631840000001</v>
      </c>
      <c r="H18" s="281">
        <v>1365</v>
      </c>
      <c r="I18" s="281">
        <v>1337</v>
      </c>
      <c r="J18" s="281">
        <v>1355.96</v>
      </c>
      <c r="K18" s="281">
        <v>1353.9</v>
      </c>
      <c r="L18" s="281">
        <v>1197</v>
      </c>
      <c r="M18" s="281">
        <v>1082.5999999999999</v>
      </c>
      <c r="N18" s="281">
        <v>1017.5</v>
      </c>
      <c r="O18" s="281">
        <v>1072</v>
      </c>
      <c r="P18" s="281">
        <v>651</v>
      </c>
      <c r="Q18" s="281">
        <v>442</v>
      </c>
      <c r="R18" s="281">
        <v>536</v>
      </c>
      <c r="S18" s="281">
        <v>473</v>
      </c>
      <c r="T18" s="281">
        <v>472</v>
      </c>
      <c r="U18" s="281">
        <v>554</v>
      </c>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row>
    <row r="19" spans="1:45" s="14" customFormat="1" ht="18" customHeight="1">
      <c r="A19" s="92" t="s">
        <v>0</v>
      </c>
      <c r="B19" s="281">
        <v>6864</v>
      </c>
      <c r="C19" s="281">
        <v>6611</v>
      </c>
      <c r="D19" s="281">
        <v>6258</v>
      </c>
      <c r="E19" s="281">
        <v>6289</v>
      </c>
      <c r="F19" s="281">
        <v>6412</v>
      </c>
      <c r="G19" s="281">
        <v>6202</v>
      </c>
      <c r="H19" s="281">
        <v>6573</v>
      </c>
      <c r="I19" s="281">
        <v>5932</v>
      </c>
      <c r="J19" s="281">
        <v>5569</v>
      </c>
      <c r="K19" s="281">
        <v>5287</v>
      </c>
      <c r="L19" s="281">
        <v>5590</v>
      </c>
      <c r="M19" s="281">
        <v>5394</v>
      </c>
      <c r="N19" s="281">
        <v>5644</v>
      </c>
      <c r="O19" s="281">
        <v>5466</v>
      </c>
      <c r="P19" s="281">
        <v>4327</v>
      </c>
      <c r="Q19" s="281">
        <v>4754</v>
      </c>
      <c r="R19" s="281">
        <v>5011</v>
      </c>
      <c r="S19" s="281">
        <v>4871</v>
      </c>
      <c r="T19" s="281"/>
      <c r="U19" s="281"/>
      <c r="V19" s="281"/>
      <c r="W19" s="281"/>
      <c r="X19" s="281">
        <v>2461</v>
      </c>
      <c r="Y19" s="281">
        <v>1901</v>
      </c>
      <c r="Z19" s="281">
        <v>1377</v>
      </c>
      <c r="AA19" s="281">
        <v>1622</v>
      </c>
      <c r="AB19" s="281">
        <v>1709</v>
      </c>
      <c r="AC19" s="281">
        <v>1580</v>
      </c>
      <c r="AD19" s="281">
        <v>1217</v>
      </c>
      <c r="AE19" s="281">
        <v>830</v>
      </c>
      <c r="AF19" s="298"/>
      <c r="AG19" s="298"/>
      <c r="AH19" s="298"/>
      <c r="AI19" s="298"/>
      <c r="AJ19" s="298"/>
      <c r="AK19" s="298"/>
      <c r="AL19" s="298"/>
      <c r="AM19" s="298"/>
      <c r="AN19" s="281">
        <v>9593.945721</v>
      </c>
      <c r="AO19" s="281">
        <v>8130.6648450000002</v>
      </c>
      <c r="AP19" s="281">
        <v>7657.3207620000003</v>
      </c>
      <c r="AQ19" s="281"/>
      <c r="AR19" s="281"/>
      <c r="AS19" s="281"/>
    </row>
    <row r="20" spans="1:45" ht="18" customHeight="1">
      <c r="A20" s="40"/>
    </row>
    <row r="21" spans="1:45" ht="18" customHeight="1">
      <c r="A21" s="242" t="s">
        <v>434</v>
      </c>
    </row>
    <row r="22" spans="1:45" ht="18" customHeight="1">
      <c r="A22" s="242" t="s">
        <v>549</v>
      </c>
    </row>
    <row r="23" spans="1:45" ht="18" customHeight="1">
      <c r="A23" s="242" t="s">
        <v>2776</v>
      </c>
    </row>
    <row r="24" spans="1:45" ht="18" customHeight="1">
      <c r="A24" s="242" t="s">
        <v>2815</v>
      </c>
      <c r="X24" s="358"/>
      <c r="Y24" s="358"/>
      <c r="Z24" s="358"/>
      <c r="AA24" s="358"/>
      <c r="AB24" s="358"/>
      <c r="AC24" s="432"/>
      <c r="AD24" s="432"/>
      <c r="AE24" s="432"/>
      <c r="AF24" s="432"/>
      <c r="AG24" s="432"/>
      <c r="AH24" s="432"/>
      <c r="AI24" s="432"/>
      <c r="AJ24" s="432"/>
      <c r="AK24" s="432"/>
      <c r="AL24" s="432"/>
      <c r="AM24" s="432"/>
      <c r="AN24" s="432"/>
      <c r="AO24" s="432"/>
      <c r="AP24" s="432"/>
      <c r="AQ24" s="435"/>
      <c r="AR24" s="435"/>
      <c r="AS24" s="435"/>
    </row>
    <row r="25" spans="1:45" ht="18" customHeight="1">
      <c r="A25" s="242" t="s">
        <v>3050</v>
      </c>
    </row>
  </sheetData>
  <mergeCells count="1">
    <mergeCell ref="B2:AQ2"/>
  </mergeCells>
  <hyperlinks>
    <hyperlink ref="AU3" location="Content!A1" display="Back to content page" xr:uid="{00000000-0004-0000-B900-00000000000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7"/>
  <dimension ref="A1:T23"/>
  <sheetViews>
    <sheetView workbookViewId="0">
      <selection activeCell="O22" sqref="O22"/>
    </sheetView>
  </sheetViews>
  <sheetFormatPr defaultColWidth="8.77734375" defaultRowHeight="14.4"/>
  <cols>
    <col min="1" max="1" width="32.5546875" customWidth="1"/>
    <col min="2" max="16" width="9.21875" bestFit="1" customWidth="1"/>
    <col min="17" max="18" width="11" customWidth="1"/>
  </cols>
  <sheetData>
    <row r="1" spans="1:20">
      <c r="A1" s="18" t="s">
        <v>2974</v>
      </c>
      <c r="B1" s="17"/>
      <c r="C1" s="17"/>
      <c r="D1" s="17"/>
      <c r="E1" s="17"/>
      <c r="F1" s="17"/>
      <c r="G1" s="17"/>
      <c r="H1" s="17"/>
      <c r="I1" s="17"/>
      <c r="J1" s="17"/>
      <c r="K1" s="17"/>
      <c r="L1" s="17"/>
      <c r="M1" s="17"/>
      <c r="N1" s="17"/>
      <c r="O1" s="17"/>
      <c r="P1" s="17"/>
      <c r="Q1" s="17"/>
      <c r="R1" s="17"/>
    </row>
    <row r="2" spans="1:20">
      <c r="A2" s="253" t="s">
        <v>31</v>
      </c>
      <c r="B2" s="243" t="s">
        <v>441</v>
      </c>
      <c r="C2" s="243" t="s">
        <v>34</v>
      </c>
      <c r="D2" s="243" t="s">
        <v>442</v>
      </c>
      <c r="E2" s="243" t="s">
        <v>33</v>
      </c>
      <c r="F2" s="243">
        <v>2011</v>
      </c>
      <c r="G2" s="243">
        <v>2012</v>
      </c>
      <c r="H2" s="243">
        <v>2013</v>
      </c>
      <c r="I2" s="243">
        <v>2014</v>
      </c>
      <c r="J2" s="243">
        <v>2015</v>
      </c>
      <c r="K2" s="243">
        <v>2016</v>
      </c>
      <c r="L2" s="243">
        <v>2017</v>
      </c>
      <c r="M2" s="243">
        <v>2018</v>
      </c>
      <c r="N2" s="243">
        <v>2019</v>
      </c>
      <c r="O2" s="243">
        <v>2020</v>
      </c>
      <c r="P2" s="243">
        <v>2021</v>
      </c>
      <c r="Q2" s="243">
        <v>2022</v>
      </c>
      <c r="R2" s="243">
        <v>2023</v>
      </c>
      <c r="T2" s="1" t="s">
        <v>528</v>
      </c>
    </row>
    <row r="3" spans="1:20">
      <c r="A3" s="92" t="s">
        <v>13</v>
      </c>
      <c r="B3" s="523">
        <v>0</v>
      </c>
      <c r="C3" s="523">
        <v>0</v>
      </c>
      <c r="D3" s="523">
        <v>0</v>
      </c>
      <c r="E3" s="523">
        <v>0</v>
      </c>
      <c r="F3" s="523">
        <v>0</v>
      </c>
      <c r="G3" s="523">
        <v>0</v>
      </c>
      <c r="H3" s="523">
        <v>0</v>
      </c>
      <c r="I3" s="523">
        <v>0</v>
      </c>
      <c r="J3" s="523">
        <v>0</v>
      </c>
      <c r="K3" s="523">
        <v>0</v>
      </c>
      <c r="L3" s="523">
        <v>0</v>
      </c>
      <c r="M3" s="523">
        <v>3055</v>
      </c>
      <c r="N3" s="523">
        <v>8240</v>
      </c>
      <c r="O3" s="523">
        <v>33458</v>
      </c>
      <c r="P3" s="523">
        <v>19097.95</v>
      </c>
      <c r="Q3" s="298"/>
      <c r="R3" s="298"/>
    </row>
    <row r="4" spans="1:20">
      <c r="A4" s="92" t="s">
        <v>12</v>
      </c>
      <c r="B4" s="430">
        <v>872460</v>
      </c>
      <c r="C4" s="430">
        <v>531940</v>
      </c>
      <c r="D4" s="430">
        <v>519919</v>
      </c>
      <c r="E4" s="430">
        <v>536984</v>
      </c>
      <c r="F4" s="430">
        <v>552572</v>
      </c>
      <c r="G4" s="430">
        <v>562768</v>
      </c>
      <c r="H4" s="430">
        <v>597785.21</v>
      </c>
      <c r="I4" s="430">
        <v>697907.47</v>
      </c>
      <c r="J4" s="430">
        <v>737882.45</v>
      </c>
      <c r="K4" s="430">
        <v>661615</v>
      </c>
      <c r="L4" s="430">
        <v>660830.9</v>
      </c>
      <c r="M4" s="430">
        <v>656942</v>
      </c>
      <c r="N4" s="430">
        <v>509437</v>
      </c>
      <c r="O4" s="430">
        <v>472230</v>
      </c>
      <c r="P4" s="430">
        <v>425528</v>
      </c>
      <c r="Q4" s="430">
        <v>413253</v>
      </c>
      <c r="R4" s="313"/>
      <c r="T4" s="14"/>
    </row>
    <row r="5" spans="1:20">
      <c r="A5" s="92" t="s">
        <v>483</v>
      </c>
      <c r="B5" s="299" t="s">
        <v>29</v>
      </c>
      <c r="C5" s="299" t="s">
        <v>29</v>
      </c>
      <c r="D5" s="299" t="s">
        <v>29</v>
      </c>
      <c r="E5" s="299" t="s">
        <v>29</v>
      </c>
      <c r="F5" s="299" t="s">
        <v>29</v>
      </c>
      <c r="G5" s="299" t="s">
        <v>29</v>
      </c>
      <c r="H5" s="299" t="s">
        <v>29</v>
      </c>
      <c r="I5" s="299" t="s">
        <v>29</v>
      </c>
      <c r="J5" s="299" t="s">
        <v>29</v>
      </c>
      <c r="K5" s="299" t="s">
        <v>29</v>
      </c>
      <c r="L5" s="299" t="s">
        <v>29</v>
      </c>
      <c r="M5" s="299" t="s">
        <v>29</v>
      </c>
      <c r="N5" s="299" t="s">
        <v>29</v>
      </c>
      <c r="O5" s="299" t="s">
        <v>29</v>
      </c>
      <c r="P5" s="299" t="s">
        <v>29</v>
      </c>
      <c r="Q5" s="299" t="s">
        <v>29</v>
      </c>
      <c r="R5" s="299"/>
    </row>
    <row r="6" spans="1:20">
      <c r="A6" s="92" t="s">
        <v>89</v>
      </c>
      <c r="B6" s="298"/>
      <c r="C6" s="298"/>
      <c r="D6" s="298"/>
      <c r="E6" s="298"/>
      <c r="F6" s="298"/>
      <c r="G6" s="298"/>
      <c r="H6" s="298"/>
      <c r="I6" s="298"/>
      <c r="J6" s="298"/>
      <c r="K6" s="298"/>
      <c r="L6" s="298"/>
      <c r="M6" s="298"/>
      <c r="N6" s="298"/>
      <c r="O6" s="298"/>
      <c r="P6" s="298"/>
      <c r="Q6" s="298"/>
      <c r="R6" s="298"/>
    </row>
    <row r="7" spans="1:20">
      <c r="A7" s="92" t="s">
        <v>482</v>
      </c>
      <c r="B7" s="298"/>
      <c r="C7" s="298"/>
      <c r="D7" s="298"/>
      <c r="E7" s="298"/>
      <c r="F7" s="298"/>
      <c r="G7" s="298"/>
      <c r="H7" s="298"/>
      <c r="I7" s="298"/>
      <c r="J7" s="298"/>
      <c r="K7" s="298"/>
      <c r="L7" s="298"/>
      <c r="M7" s="298"/>
      <c r="N7" s="298"/>
      <c r="O7" s="298"/>
      <c r="P7" s="298"/>
      <c r="Q7" s="298"/>
      <c r="R7" s="298"/>
    </row>
    <row r="8" spans="1:20">
      <c r="A8" s="92" t="s">
        <v>11</v>
      </c>
      <c r="B8" s="299" t="s">
        <v>29</v>
      </c>
      <c r="C8" s="299" t="s">
        <v>29</v>
      </c>
      <c r="D8" s="299" t="s">
        <v>29</v>
      </c>
      <c r="E8" s="299" t="s">
        <v>29</v>
      </c>
      <c r="F8" s="299" t="s">
        <v>29</v>
      </c>
      <c r="G8" s="299" t="s">
        <v>29</v>
      </c>
      <c r="H8" s="299" t="s">
        <v>29</v>
      </c>
      <c r="I8" s="299" t="s">
        <v>29</v>
      </c>
      <c r="J8" s="299" t="s">
        <v>29</v>
      </c>
      <c r="K8" s="299" t="s">
        <v>29</v>
      </c>
      <c r="L8" s="299" t="s">
        <v>29</v>
      </c>
      <c r="M8" s="299" t="s">
        <v>29</v>
      </c>
      <c r="N8" s="299" t="s">
        <v>29</v>
      </c>
      <c r="O8" s="299" t="s">
        <v>29</v>
      </c>
      <c r="P8" s="299" t="s">
        <v>29</v>
      </c>
      <c r="Q8" s="299" t="s">
        <v>29</v>
      </c>
      <c r="R8" s="299"/>
    </row>
    <row r="9" spans="1:20">
      <c r="A9" s="92" t="s">
        <v>10</v>
      </c>
      <c r="B9" s="298"/>
      <c r="C9" s="298"/>
      <c r="D9" s="298"/>
      <c r="E9" s="298"/>
      <c r="F9" s="298"/>
      <c r="G9" s="298"/>
      <c r="H9" s="298"/>
      <c r="I9" s="298"/>
      <c r="J9" s="298"/>
      <c r="K9" s="298"/>
      <c r="L9" s="298"/>
      <c r="M9" s="298"/>
      <c r="N9" s="298"/>
      <c r="O9" s="298"/>
      <c r="P9" s="298"/>
      <c r="Q9" s="298"/>
      <c r="R9" s="298"/>
    </row>
    <row r="10" spans="1:20">
      <c r="A10" s="92" t="s">
        <v>9</v>
      </c>
      <c r="B10" s="298"/>
      <c r="C10" s="298"/>
      <c r="D10" s="298"/>
      <c r="E10" s="298"/>
      <c r="F10" s="298"/>
      <c r="G10" s="298"/>
      <c r="H10" s="298"/>
      <c r="I10" s="298"/>
      <c r="J10" s="298"/>
      <c r="K10" s="298"/>
      <c r="L10" s="298"/>
      <c r="M10" s="298"/>
      <c r="N10" s="298"/>
      <c r="O10" s="298"/>
      <c r="P10" s="298"/>
      <c r="Q10" s="298"/>
      <c r="R10" s="298"/>
    </row>
    <row r="11" spans="1:20">
      <c r="A11" s="92" t="s">
        <v>8</v>
      </c>
      <c r="B11" s="299" t="s">
        <v>29</v>
      </c>
      <c r="C11" s="299" t="s">
        <v>29</v>
      </c>
      <c r="D11" s="299" t="s">
        <v>29</v>
      </c>
      <c r="E11" s="299" t="s">
        <v>29</v>
      </c>
      <c r="F11" s="299" t="s">
        <v>29</v>
      </c>
      <c r="G11" s="299" t="s">
        <v>29</v>
      </c>
      <c r="H11" s="299" t="s">
        <v>29</v>
      </c>
      <c r="I11" s="299" t="s">
        <v>29</v>
      </c>
      <c r="J11" s="299" t="s">
        <v>29</v>
      </c>
      <c r="K11" s="299" t="s">
        <v>29</v>
      </c>
      <c r="L11" s="299" t="s">
        <v>29</v>
      </c>
      <c r="M11" s="299" t="s">
        <v>29</v>
      </c>
      <c r="N11" s="299" t="s">
        <v>29</v>
      </c>
      <c r="O11" s="299" t="s">
        <v>29</v>
      </c>
      <c r="P11" s="299" t="s">
        <v>29</v>
      </c>
      <c r="Q11" s="299" t="s">
        <v>29</v>
      </c>
      <c r="R11" s="299"/>
      <c r="T11" s="14"/>
    </row>
    <row r="12" spans="1:20">
      <c r="A12" s="92" t="s">
        <v>6</v>
      </c>
      <c r="B12" s="298"/>
      <c r="C12" s="298"/>
      <c r="D12" s="298"/>
      <c r="E12" s="298"/>
      <c r="F12" s="298"/>
      <c r="G12" s="298"/>
      <c r="H12" s="298"/>
      <c r="I12" s="298"/>
      <c r="J12" s="298"/>
      <c r="K12" s="298"/>
      <c r="L12" s="298"/>
      <c r="M12" s="298"/>
      <c r="N12" s="298"/>
      <c r="O12" s="298"/>
      <c r="P12" s="430">
        <v>588100</v>
      </c>
      <c r="Q12" s="430">
        <v>1615100</v>
      </c>
      <c r="R12" s="313"/>
      <c r="T12" s="14"/>
    </row>
    <row r="13" spans="1:20">
      <c r="A13" s="92" t="s">
        <v>5</v>
      </c>
      <c r="B13" s="298"/>
      <c r="C13" s="298"/>
      <c r="D13" s="298"/>
      <c r="E13" s="298"/>
      <c r="F13" s="298"/>
      <c r="G13" s="298"/>
      <c r="H13" s="298"/>
      <c r="I13" s="298"/>
      <c r="J13" s="298"/>
      <c r="K13" s="298"/>
      <c r="L13" s="298"/>
      <c r="M13" s="298"/>
      <c r="N13" s="298"/>
      <c r="O13" s="298"/>
      <c r="P13" s="298"/>
      <c r="Q13" s="298"/>
      <c r="R13" s="298"/>
    </row>
    <row r="14" spans="1:20">
      <c r="A14" s="92" t="s">
        <v>4</v>
      </c>
      <c r="B14" s="299" t="s">
        <v>29</v>
      </c>
      <c r="C14" s="299" t="s">
        <v>29</v>
      </c>
      <c r="D14" s="299" t="s">
        <v>29</v>
      </c>
      <c r="E14" s="299" t="s">
        <v>29</v>
      </c>
      <c r="F14" s="299" t="s">
        <v>29</v>
      </c>
      <c r="G14" s="299" t="s">
        <v>29</v>
      </c>
      <c r="H14" s="299" t="s">
        <v>29</v>
      </c>
      <c r="I14" s="299" t="s">
        <v>29</v>
      </c>
      <c r="J14" s="299" t="s">
        <v>29</v>
      </c>
      <c r="K14" s="299" t="s">
        <v>29</v>
      </c>
      <c r="L14" s="299" t="s">
        <v>29</v>
      </c>
      <c r="M14" s="299" t="s">
        <v>29</v>
      </c>
      <c r="N14" s="299" t="s">
        <v>29</v>
      </c>
      <c r="O14" s="299" t="s">
        <v>29</v>
      </c>
      <c r="P14" s="299" t="s">
        <v>29</v>
      </c>
      <c r="Q14" s="299" t="s">
        <v>29</v>
      </c>
      <c r="R14" s="299"/>
    </row>
    <row r="15" spans="1:20">
      <c r="A15" s="92" t="s">
        <v>3</v>
      </c>
      <c r="B15" s="298"/>
      <c r="C15" s="298"/>
      <c r="D15" s="298"/>
      <c r="E15" s="298"/>
      <c r="F15" s="298"/>
      <c r="G15" s="298"/>
      <c r="H15" s="298"/>
      <c r="I15" s="298"/>
      <c r="J15" s="298"/>
      <c r="K15" s="298"/>
      <c r="L15" s="298"/>
      <c r="M15" s="298"/>
      <c r="N15" s="298"/>
      <c r="O15" s="298"/>
      <c r="P15" s="298"/>
      <c r="Q15" s="298"/>
      <c r="R15" s="298"/>
    </row>
    <row r="16" spans="1:20">
      <c r="A16" s="92" t="s">
        <v>32</v>
      </c>
      <c r="B16" s="298"/>
      <c r="C16" s="298"/>
      <c r="D16" s="298"/>
      <c r="E16" s="298"/>
      <c r="F16" s="298"/>
      <c r="G16" s="298"/>
      <c r="H16" s="298"/>
      <c r="I16" s="298"/>
      <c r="J16" s="298"/>
      <c r="K16" s="298"/>
      <c r="L16" s="298"/>
      <c r="M16" s="298"/>
      <c r="N16" s="298"/>
      <c r="O16" s="298"/>
      <c r="P16" s="298"/>
      <c r="Q16" s="298"/>
      <c r="R16" s="298"/>
    </row>
    <row r="17" spans="1:18">
      <c r="A17" s="92" t="s">
        <v>1</v>
      </c>
      <c r="B17" s="298"/>
      <c r="C17" s="298"/>
      <c r="D17" s="298"/>
      <c r="E17" s="298"/>
      <c r="F17" s="298"/>
      <c r="G17" s="298"/>
      <c r="H17" s="298"/>
      <c r="I17" s="298"/>
      <c r="J17" s="298"/>
      <c r="K17" s="298"/>
      <c r="L17" s="298"/>
      <c r="M17" s="298"/>
      <c r="N17" s="298"/>
      <c r="O17" s="298"/>
      <c r="P17" s="298"/>
      <c r="Q17" s="298"/>
      <c r="R17" s="298"/>
    </row>
    <row r="18" spans="1:18">
      <c r="A18" s="92" t="s">
        <v>0</v>
      </c>
      <c r="B18" s="298"/>
      <c r="C18" s="298"/>
      <c r="D18" s="298"/>
      <c r="E18" s="298"/>
      <c r="F18" s="298"/>
      <c r="G18" s="298"/>
      <c r="H18" s="298"/>
      <c r="I18" s="298"/>
      <c r="J18" s="298"/>
      <c r="K18" s="298"/>
      <c r="L18" s="298"/>
      <c r="M18" s="298"/>
      <c r="N18" s="298"/>
      <c r="O18" s="298"/>
      <c r="P18" s="298"/>
      <c r="Q18" s="298"/>
      <c r="R18" s="298"/>
    </row>
    <row r="20" spans="1:18">
      <c r="A20" s="94" t="s">
        <v>20</v>
      </c>
    </row>
    <row r="21" spans="1:18">
      <c r="A21" s="242" t="s">
        <v>2777</v>
      </c>
    </row>
    <row r="22" spans="1:18">
      <c r="A22" s="242" t="s">
        <v>2815</v>
      </c>
    </row>
    <row r="23" spans="1:18">
      <c r="A23" s="242" t="s">
        <v>3050</v>
      </c>
    </row>
  </sheetData>
  <hyperlinks>
    <hyperlink ref="T2" location="Content!A1" display="Back to content page" xr:uid="{00000000-0004-0000-BA00-000000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Sheet188"/>
  <dimension ref="A1:S23"/>
  <sheetViews>
    <sheetView workbookViewId="0">
      <selection activeCell="L25" sqref="L25"/>
    </sheetView>
  </sheetViews>
  <sheetFormatPr defaultColWidth="8.77734375" defaultRowHeight="14.4"/>
  <cols>
    <col min="1" max="1" width="32.5546875" customWidth="1"/>
    <col min="2" max="3" width="9.21875" bestFit="1" customWidth="1"/>
    <col min="4" max="7" width="10.44140625" bestFit="1" customWidth="1"/>
    <col min="8" max="15" width="9.21875" bestFit="1" customWidth="1"/>
    <col min="16" max="17" width="10.109375" customWidth="1"/>
  </cols>
  <sheetData>
    <row r="1" spans="1:19">
      <c r="A1" s="18" t="s">
        <v>2975</v>
      </c>
      <c r="B1" s="17"/>
      <c r="C1" s="17"/>
      <c r="D1" s="17"/>
      <c r="E1" s="17"/>
      <c r="F1" s="17"/>
      <c r="G1" s="17"/>
      <c r="H1" s="17"/>
      <c r="I1" s="17"/>
      <c r="J1" s="17"/>
      <c r="K1" s="17"/>
      <c r="L1" s="17"/>
      <c r="M1" s="17"/>
      <c r="N1" s="17"/>
      <c r="O1" s="17"/>
      <c r="P1" s="17"/>
      <c r="Q1" s="17"/>
    </row>
    <row r="2" spans="1:19">
      <c r="A2" s="253" t="s">
        <v>31</v>
      </c>
      <c r="B2" s="243" t="s">
        <v>441</v>
      </c>
      <c r="C2" s="243" t="s">
        <v>34</v>
      </c>
      <c r="D2" s="243" t="s">
        <v>442</v>
      </c>
      <c r="E2" s="243" t="s">
        <v>33</v>
      </c>
      <c r="F2" s="243">
        <v>2011</v>
      </c>
      <c r="G2" s="243">
        <v>2012</v>
      </c>
      <c r="H2" s="243">
        <v>2013</v>
      </c>
      <c r="I2" s="243">
        <v>2014</v>
      </c>
      <c r="J2" s="243">
        <v>2015</v>
      </c>
      <c r="K2" s="243">
        <v>2016</v>
      </c>
      <c r="L2" s="243">
        <v>2017</v>
      </c>
      <c r="M2" s="243">
        <v>2018</v>
      </c>
      <c r="N2" s="243">
        <v>2019</v>
      </c>
      <c r="O2" s="243">
        <v>2020</v>
      </c>
      <c r="P2" s="243">
        <v>2021</v>
      </c>
      <c r="Q2" s="243">
        <v>2022</v>
      </c>
      <c r="S2" s="1" t="s">
        <v>528</v>
      </c>
    </row>
    <row r="3" spans="1:19">
      <c r="A3" s="92" t="s">
        <v>13</v>
      </c>
      <c r="B3" s="523"/>
      <c r="C3" s="523"/>
      <c r="D3" s="523"/>
      <c r="E3" s="523"/>
      <c r="F3" s="523"/>
      <c r="G3" s="523"/>
      <c r="H3" s="523"/>
      <c r="I3" s="523"/>
      <c r="J3" s="523"/>
      <c r="K3" s="523"/>
      <c r="L3" s="523"/>
      <c r="M3" s="523">
        <v>21991</v>
      </c>
      <c r="N3" s="523">
        <v>23290</v>
      </c>
      <c r="O3" s="523">
        <v>32477.78</v>
      </c>
      <c r="P3" s="523">
        <v>19690</v>
      </c>
      <c r="Q3" s="298"/>
    </row>
    <row r="4" spans="1:19">
      <c r="A4" s="92" t="s">
        <v>12</v>
      </c>
      <c r="B4" s="430">
        <v>533762</v>
      </c>
      <c r="C4" s="430">
        <v>843007</v>
      </c>
      <c r="D4" s="430">
        <v>1071275</v>
      </c>
      <c r="E4" s="430">
        <v>1065194</v>
      </c>
      <c r="F4" s="430">
        <v>1124198</v>
      </c>
      <c r="G4" s="430">
        <v>1013793</v>
      </c>
      <c r="H4" s="430">
        <v>868096.86</v>
      </c>
      <c r="I4" s="430">
        <v>738392.75</v>
      </c>
      <c r="J4" s="430">
        <v>842573.69</v>
      </c>
      <c r="K4" s="430">
        <v>715108</v>
      </c>
      <c r="L4" s="430">
        <v>559364.91</v>
      </c>
      <c r="M4" s="430">
        <v>633287</v>
      </c>
      <c r="N4" s="430">
        <v>477705</v>
      </c>
      <c r="O4" s="430">
        <v>423996</v>
      </c>
      <c r="P4" s="430">
        <v>307197</v>
      </c>
      <c r="Q4" s="523">
        <v>267829</v>
      </c>
      <c r="S4" s="14"/>
    </row>
    <row r="5" spans="1:19">
      <c r="A5" s="92" t="s">
        <v>483</v>
      </c>
      <c r="B5" s="299" t="s">
        <v>29</v>
      </c>
      <c r="C5" s="299" t="s">
        <v>29</v>
      </c>
      <c r="D5" s="299" t="s">
        <v>29</v>
      </c>
      <c r="E5" s="299" t="s">
        <v>29</v>
      </c>
      <c r="F5" s="299" t="s">
        <v>29</v>
      </c>
      <c r="G5" s="299" t="s">
        <v>29</v>
      </c>
      <c r="H5" s="299" t="s">
        <v>29</v>
      </c>
      <c r="I5" s="299" t="s">
        <v>29</v>
      </c>
      <c r="J5" s="299" t="s">
        <v>29</v>
      </c>
      <c r="K5" s="299" t="s">
        <v>29</v>
      </c>
      <c r="L5" s="299" t="s">
        <v>29</v>
      </c>
      <c r="M5" s="299" t="s">
        <v>29</v>
      </c>
      <c r="N5" s="299" t="s">
        <v>29</v>
      </c>
      <c r="O5" s="299" t="s">
        <v>29</v>
      </c>
      <c r="P5" s="299" t="s">
        <v>29</v>
      </c>
      <c r="Q5" s="299" t="s">
        <v>29</v>
      </c>
    </row>
    <row r="6" spans="1:19">
      <c r="A6" s="92" t="s">
        <v>89</v>
      </c>
      <c r="B6" s="298"/>
      <c r="C6" s="298"/>
      <c r="D6" s="298"/>
      <c r="E6" s="298"/>
      <c r="F6" s="298"/>
      <c r="G6" s="298"/>
      <c r="H6" s="298"/>
      <c r="I6" s="298"/>
      <c r="J6" s="298"/>
      <c r="K6" s="298"/>
      <c r="L6" s="298"/>
      <c r="M6" s="298"/>
      <c r="N6" s="298"/>
      <c r="O6" s="298"/>
      <c r="P6" s="298"/>
      <c r="Q6" s="298"/>
    </row>
    <row r="7" spans="1:19">
      <c r="A7" s="92" t="s">
        <v>482</v>
      </c>
      <c r="B7" s="298"/>
      <c r="C7" s="298"/>
      <c r="D7" s="298"/>
      <c r="E7" s="298"/>
      <c r="F7" s="298"/>
      <c r="G7" s="298"/>
      <c r="H7" s="298"/>
      <c r="I7" s="298"/>
      <c r="J7" s="298"/>
      <c r="K7" s="298"/>
      <c r="L7" s="298"/>
      <c r="M7" s="298"/>
      <c r="N7" s="298"/>
      <c r="O7" s="298"/>
      <c r="P7" s="298"/>
      <c r="Q7" s="298"/>
    </row>
    <row r="8" spans="1:19">
      <c r="A8" s="92" t="s">
        <v>11</v>
      </c>
      <c r="B8" s="299" t="s">
        <v>29</v>
      </c>
      <c r="C8" s="299" t="s">
        <v>29</v>
      </c>
      <c r="D8" s="299" t="s">
        <v>29</v>
      </c>
      <c r="E8" s="299" t="s">
        <v>29</v>
      </c>
      <c r="F8" s="299" t="s">
        <v>29</v>
      </c>
      <c r="G8" s="299" t="s">
        <v>29</v>
      </c>
      <c r="H8" s="299" t="s">
        <v>29</v>
      </c>
      <c r="I8" s="299" t="s">
        <v>29</v>
      </c>
      <c r="J8" s="299" t="s">
        <v>29</v>
      </c>
      <c r="K8" s="299" t="s">
        <v>29</v>
      </c>
      <c r="L8" s="299" t="s">
        <v>29</v>
      </c>
      <c r="M8" s="299" t="s">
        <v>29</v>
      </c>
      <c r="N8" s="299" t="s">
        <v>29</v>
      </c>
      <c r="O8" s="299" t="s">
        <v>29</v>
      </c>
      <c r="P8" s="299" t="s">
        <v>29</v>
      </c>
      <c r="Q8" s="299" t="s">
        <v>29</v>
      </c>
    </row>
    <row r="9" spans="1:19">
      <c r="A9" s="92" t="s">
        <v>10</v>
      </c>
      <c r="B9" s="298"/>
      <c r="C9" s="298"/>
      <c r="D9" s="298"/>
      <c r="E9" s="298"/>
      <c r="F9" s="298"/>
      <c r="G9" s="298"/>
      <c r="H9" s="298"/>
      <c r="I9" s="298"/>
      <c r="J9" s="298"/>
      <c r="K9" s="298"/>
      <c r="L9" s="298"/>
      <c r="M9" s="298"/>
      <c r="N9" s="298"/>
      <c r="O9" s="298"/>
      <c r="P9" s="298"/>
      <c r="Q9" s="298"/>
    </row>
    <row r="10" spans="1:19">
      <c r="A10" s="92" t="s">
        <v>9</v>
      </c>
      <c r="B10" s="298"/>
      <c r="C10" s="298"/>
      <c r="D10" s="298"/>
      <c r="E10" s="298"/>
      <c r="F10" s="298"/>
      <c r="G10" s="298"/>
      <c r="H10" s="298"/>
      <c r="I10" s="298"/>
      <c r="J10" s="298"/>
      <c r="K10" s="298"/>
      <c r="L10" s="298"/>
      <c r="M10" s="298"/>
      <c r="N10" s="298"/>
      <c r="O10" s="298"/>
      <c r="P10" s="298"/>
      <c r="Q10" s="298"/>
    </row>
    <row r="11" spans="1:19">
      <c r="A11" s="92" t="s">
        <v>8</v>
      </c>
      <c r="B11" s="299" t="s">
        <v>29</v>
      </c>
      <c r="C11" s="299" t="s">
        <v>29</v>
      </c>
      <c r="D11" s="299" t="s">
        <v>29</v>
      </c>
      <c r="E11" s="299" t="s">
        <v>29</v>
      </c>
      <c r="F11" s="299" t="s">
        <v>29</v>
      </c>
      <c r="G11" s="299" t="s">
        <v>29</v>
      </c>
      <c r="H11" s="299" t="s">
        <v>29</v>
      </c>
      <c r="I11" s="299" t="s">
        <v>29</v>
      </c>
      <c r="J11" s="299" t="s">
        <v>29</v>
      </c>
      <c r="K11" s="299" t="s">
        <v>29</v>
      </c>
      <c r="L11" s="299" t="s">
        <v>29</v>
      </c>
      <c r="M11" s="299" t="s">
        <v>29</v>
      </c>
      <c r="N11" s="299" t="s">
        <v>29</v>
      </c>
      <c r="O11" s="299" t="s">
        <v>29</v>
      </c>
      <c r="P11" s="299" t="s">
        <v>29</v>
      </c>
      <c r="Q11" s="299" t="s">
        <v>29</v>
      </c>
      <c r="S11" s="14"/>
    </row>
    <row r="12" spans="1:19">
      <c r="A12" s="92" t="s">
        <v>6</v>
      </c>
      <c r="B12" s="298"/>
      <c r="C12" s="298"/>
      <c r="D12" s="298"/>
      <c r="E12" s="298"/>
      <c r="F12" s="298"/>
      <c r="G12" s="298"/>
      <c r="H12" s="298"/>
      <c r="I12" s="298"/>
      <c r="J12" s="298"/>
      <c r="K12" s="298"/>
      <c r="L12" s="298"/>
      <c r="M12" s="298"/>
      <c r="N12" s="298"/>
      <c r="O12" s="298"/>
      <c r="P12" s="430">
        <v>7765430</v>
      </c>
      <c r="Q12" s="430">
        <v>8098480</v>
      </c>
      <c r="S12" s="14"/>
    </row>
    <row r="13" spans="1:19">
      <c r="A13" s="92" t="s">
        <v>5</v>
      </c>
      <c r="B13" s="298"/>
      <c r="C13" s="298"/>
      <c r="D13" s="298"/>
      <c r="E13" s="298"/>
      <c r="F13" s="298"/>
      <c r="G13" s="298"/>
      <c r="H13" s="298"/>
      <c r="I13" s="298"/>
      <c r="J13" s="298"/>
      <c r="K13" s="298"/>
      <c r="L13" s="298"/>
      <c r="M13" s="298"/>
      <c r="N13" s="298"/>
      <c r="O13" s="298"/>
      <c r="P13" s="298"/>
      <c r="Q13" s="298"/>
    </row>
    <row r="14" spans="1:19">
      <c r="A14" s="92" t="s">
        <v>4</v>
      </c>
      <c r="B14" s="299" t="s">
        <v>29</v>
      </c>
      <c r="C14" s="299" t="s">
        <v>29</v>
      </c>
      <c r="D14" s="299" t="s">
        <v>29</v>
      </c>
      <c r="E14" s="299" t="s">
        <v>29</v>
      </c>
      <c r="F14" s="299" t="s">
        <v>29</v>
      </c>
      <c r="G14" s="299" t="s">
        <v>29</v>
      </c>
      <c r="H14" s="299" t="s">
        <v>29</v>
      </c>
      <c r="I14" s="299" t="s">
        <v>29</v>
      </c>
      <c r="J14" s="299" t="s">
        <v>29</v>
      </c>
      <c r="K14" s="299" t="s">
        <v>29</v>
      </c>
      <c r="L14" s="299" t="s">
        <v>29</v>
      </c>
      <c r="M14" s="299" t="s">
        <v>29</v>
      </c>
      <c r="N14" s="299" t="s">
        <v>29</v>
      </c>
      <c r="O14" s="299" t="s">
        <v>29</v>
      </c>
      <c r="P14" s="299" t="s">
        <v>29</v>
      </c>
      <c r="Q14" s="299" t="s">
        <v>29</v>
      </c>
    </row>
    <row r="15" spans="1:19">
      <c r="A15" s="92" t="s">
        <v>3</v>
      </c>
      <c r="B15" s="298"/>
      <c r="C15" s="298"/>
      <c r="D15" s="298"/>
      <c r="E15" s="298"/>
      <c r="F15" s="298"/>
      <c r="G15" s="298"/>
      <c r="H15" s="298"/>
      <c r="I15" s="298"/>
      <c r="J15" s="298"/>
      <c r="K15" s="298"/>
      <c r="L15" s="298"/>
      <c r="M15" s="298"/>
      <c r="N15" s="298"/>
      <c r="O15" s="298"/>
      <c r="P15" s="298"/>
      <c r="Q15" s="298"/>
    </row>
    <row r="16" spans="1:19">
      <c r="A16" s="92" t="s">
        <v>32</v>
      </c>
      <c r="B16" s="298"/>
      <c r="C16" s="298"/>
      <c r="D16" s="298"/>
      <c r="E16" s="298"/>
      <c r="F16" s="298"/>
      <c r="G16" s="298"/>
      <c r="H16" s="298"/>
      <c r="I16" s="298"/>
      <c r="J16" s="298"/>
      <c r="K16" s="298"/>
      <c r="L16" s="298"/>
      <c r="M16" s="298"/>
      <c r="N16" s="298"/>
      <c r="O16" s="298"/>
      <c r="P16" s="298"/>
      <c r="Q16" s="298"/>
    </row>
    <row r="17" spans="1:17">
      <c r="A17" s="92" t="s">
        <v>1</v>
      </c>
      <c r="B17" s="298"/>
      <c r="C17" s="298"/>
      <c r="D17" s="298"/>
      <c r="E17" s="298"/>
      <c r="F17" s="298"/>
      <c r="G17" s="298"/>
      <c r="H17" s="298"/>
      <c r="I17" s="298"/>
      <c r="J17" s="298"/>
      <c r="K17" s="298"/>
      <c r="L17" s="298"/>
      <c r="M17" s="298"/>
      <c r="N17" s="298"/>
      <c r="O17" s="298"/>
      <c r="P17" s="298"/>
      <c r="Q17" s="298"/>
    </row>
    <row r="18" spans="1:17">
      <c r="A18" s="92" t="s">
        <v>0</v>
      </c>
      <c r="B18" s="298"/>
      <c r="C18" s="298"/>
      <c r="D18" s="298"/>
      <c r="E18" s="298"/>
      <c r="F18" s="298"/>
      <c r="G18" s="298"/>
      <c r="H18" s="298"/>
      <c r="I18" s="298"/>
      <c r="J18" s="298"/>
      <c r="K18" s="298"/>
      <c r="L18" s="298"/>
      <c r="M18" s="298"/>
      <c r="N18" s="298"/>
      <c r="O18" s="298"/>
      <c r="P18" s="298"/>
      <c r="Q18" s="298"/>
    </row>
    <row r="20" spans="1:17">
      <c r="A20" s="94" t="s">
        <v>20</v>
      </c>
    </row>
    <row r="21" spans="1:17">
      <c r="A21" s="242" t="s">
        <v>2776</v>
      </c>
    </row>
    <row r="22" spans="1:17">
      <c r="A22" s="242" t="s">
        <v>2815</v>
      </c>
    </row>
    <row r="23" spans="1:17">
      <c r="A23" s="242" t="s">
        <v>3050</v>
      </c>
    </row>
  </sheetData>
  <hyperlinks>
    <hyperlink ref="S2" location="Content!A1" display="Back to content page" xr:uid="{00000000-0004-0000-BB00-00000000000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Sheet189"/>
  <dimension ref="A1:AC59"/>
  <sheetViews>
    <sheetView topLeftCell="G33" workbookViewId="0">
      <selection activeCell="Z56" sqref="Z56"/>
    </sheetView>
  </sheetViews>
  <sheetFormatPr defaultColWidth="8.77734375" defaultRowHeight="14.4"/>
  <cols>
    <col min="1" max="1" width="32.5546875" customWidth="1"/>
    <col min="2" max="2" width="16.44140625" customWidth="1"/>
  </cols>
  <sheetData>
    <row r="1" spans="1:28">
      <c r="A1" s="18" t="s">
        <v>2976</v>
      </c>
      <c r="B1" s="18"/>
      <c r="C1" s="17"/>
      <c r="D1" s="17"/>
      <c r="E1" s="17"/>
      <c r="F1" s="17"/>
      <c r="G1" s="17"/>
      <c r="H1" s="17"/>
      <c r="I1" s="17"/>
      <c r="J1" s="17"/>
      <c r="K1" s="17"/>
      <c r="L1" s="17"/>
      <c r="M1" s="17"/>
      <c r="N1" s="17"/>
      <c r="O1" s="17"/>
      <c r="P1" s="17"/>
      <c r="Q1" s="17"/>
      <c r="R1" s="17"/>
      <c r="S1" s="17"/>
      <c r="T1" s="17"/>
      <c r="U1" s="17"/>
      <c r="V1" s="17"/>
      <c r="W1" s="17"/>
      <c r="X1" s="17"/>
      <c r="Y1" s="17"/>
      <c r="Z1" s="17"/>
    </row>
    <row r="2" spans="1:28">
      <c r="A2" s="253" t="s">
        <v>31</v>
      </c>
      <c r="B2" s="395"/>
      <c r="C2" s="243" t="s">
        <v>438</v>
      </c>
      <c r="D2" s="243" t="s">
        <v>445</v>
      </c>
      <c r="E2" s="243" t="s">
        <v>446</v>
      </c>
      <c r="F2" s="243" t="s">
        <v>447</v>
      </c>
      <c r="G2" s="243" t="s">
        <v>448</v>
      </c>
      <c r="H2" s="243" t="s">
        <v>439</v>
      </c>
      <c r="I2" s="243" t="s">
        <v>440</v>
      </c>
      <c r="J2" s="243" t="s">
        <v>441</v>
      </c>
      <c r="K2" s="243" t="s">
        <v>34</v>
      </c>
      <c r="L2" s="243" t="s">
        <v>442</v>
      </c>
      <c r="M2" s="243" t="s">
        <v>33</v>
      </c>
      <c r="N2" s="243">
        <v>2011</v>
      </c>
      <c r="O2" s="243">
        <v>2012</v>
      </c>
      <c r="P2" s="243">
        <v>2013</v>
      </c>
      <c r="Q2" s="243">
        <v>2014</v>
      </c>
      <c r="R2" s="243">
        <v>2015</v>
      </c>
      <c r="S2" s="243">
        <v>2016</v>
      </c>
      <c r="T2" s="243">
        <v>2017</v>
      </c>
      <c r="U2" s="243">
        <v>2018</v>
      </c>
      <c r="V2" s="243">
        <v>2019</v>
      </c>
      <c r="W2" s="243">
        <v>2020</v>
      </c>
      <c r="X2" s="243">
        <v>2021</v>
      </c>
      <c r="Y2" s="243">
        <v>2022</v>
      </c>
      <c r="Z2" s="243">
        <v>2023</v>
      </c>
      <c r="AB2" s="1" t="s">
        <v>528</v>
      </c>
    </row>
    <row r="3" spans="1:28">
      <c r="A3" s="757" t="s">
        <v>13</v>
      </c>
      <c r="B3" s="596" t="s">
        <v>2302</v>
      </c>
      <c r="C3" s="281"/>
      <c r="D3" s="281"/>
      <c r="E3" s="281"/>
      <c r="F3" s="281"/>
      <c r="G3" s="281"/>
      <c r="H3" s="281"/>
      <c r="I3" s="281"/>
      <c r="J3" s="281">
        <f>J4+J5</f>
        <v>31</v>
      </c>
      <c r="K3" s="281">
        <f t="shared" ref="K3:W3" si="0">K4+K5</f>
        <v>31</v>
      </c>
      <c r="L3" s="281">
        <f t="shared" si="0"/>
        <v>31</v>
      </c>
      <c r="M3" s="281">
        <f t="shared" si="0"/>
        <v>31</v>
      </c>
      <c r="N3" s="281">
        <f t="shared" si="0"/>
        <v>31</v>
      </c>
      <c r="O3" s="281">
        <f t="shared" si="0"/>
        <v>31</v>
      </c>
      <c r="P3" s="281">
        <f t="shared" si="0"/>
        <v>31</v>
      </c>
      <c r="Q3" s="281">
        <f t="shared" si="0"/>
        <v>31</v>
      </c>
      <c r="R3" s="281">
        <f t="shared" si="0"/>
        <v>31</v>
      </c>
      <c r="S3" s="281">
        <f t="shared" si="0"/>
        <v>31</v>
      </c>
      <c r="T3" s="281">
        <f t="shared" si="0"/>
        <v>31</v>
      </c>
      <c r="U3" s="281">
        <f t="shared" si="0"/>
        <v>31</v>
      </c>
      <c r="V3" s="281">
        <f t="shared" si="0"/>
        <v>31</v>
      </c>
      <c r="W3" s="281">
        <f t="shared" si="0"/>
        <v>31</v>
      </c>
      <c r="X3" s="281">
        <v>31</v>
      </c>
      <c r="Y3" s="281"/>
      <c r="Z3" s="281"/>
    </row>
    <row r="4" spans="1:28">
      <c r="A4" s="758"/>
      <c r="B4" s="596" t="s">
        <v>2303</v>
      </c>
      <c r="C4" s="281"/>
      <c r="D4" s="281"/>
      <c r="E4" s="281"/>
      <c r="F4" s="281"/>
      <c r="G4" s="281"/>
      <c r="H4" s="281"/>
      <c r="I4" s="281"/>
      <c r="J4" s="281">
        <v>1</v>
      </c>
      <c r="K4" s="281">
        <v>1</v>
      </c>
      <c r="L4" s="281">
        <v>1</v>
      </c>
      <c r="M4" s="281">
        <v>1</v>
      </c>
      <c r="N4" s="281">
        <v>1</v>
      </c>
      <c r="O4" s="281">
        <v>1</v>
      </c>
      <c r="P4" s="281">
        <v>1</v>
      </c>
      <c r="Q4" s="281">
        <v>1</v>
      </c>
      <c r="R4" s="281">
        <v>1</v>
      </c>
      <c r="S4" s="281">
        <v>1</v>
      </c>
      <c r="T4" s="281">
        <v>1</v>
      </c>
      <c r="U4" s="281">
        <v>1</v>
      </c>
      <c r="V4" s="281">
        <v>1</v>
      </c>
      <c r="W4" s="281">
        <v>1</v>
      </c>
      <c r="X4" s="281">
        <v>1</v>
      </c>
      <c r="Y4" s="281"/>
      <c r="Z4" s="281"/>
    </row>
    <row r="5" spans="1:28">
      <c r="A5" s="759"/>
      <c r="B5" s="596" t="s">
        <v>73</v>
      </c>
      <c r="C5" s="281"/>
      <c r="D5" s="281"/>
      <c r="E5" s="281"/>
      <c r="F5" s="281"/>
      <c r="G5" s="281"/>
      <c r="H5" s="281"/>
      <c r="I5" s="281"/>
      <c r="J5" s="281">
        <v>30</v>
      </c>
      <c r="K5" s="281">
        <v>30</v>
      </c>
      <c r="L5" s="281">
        <v>30</v>
      </c>
      <c r="M5" s="281">
        <v>30</v>
      </c>
      <c r="N5" s="281">
        <v>30</v>
      </c>
      <c r="O5" s="281">
        <v>30</v>
      </c>
      <c r="P5" s="281">
        <v>30</v>
      </c>
      <c r="Q5" s="281">
        <v>30</v>
      </c>
      <c r="R5" s="281">
        <v>30</v>
      </c>
      <c r="S5" s="281">
        <v>30</v>
      </c>
      <c r="T5" s="281">
        <v>30</v>
      </c>
      <c r="U5" s="281">
        <v>30</v>
      </c>
      <c r="V5" s="281">
        <v>30</v>
      </c>
      <c r="W5" s="281">
        <v>30</v>
      </c>
      <c r="X5" s="281">
        <v>30</v>
      </c>
      <c r="Y5" s="281"/>
      <c r="Z5" s="281"/>
    </row>
    <row r="6" spans="1:28">
      <c r="A6" s="757" t="s">
        <v>12</v>
      </c>
      <c r="B6" s="596" t="s">
        <v>2302</v>
      </c>
      <c r="C6" s="281"/>
      <c r="D6" s="281"/>
      <c r="E6" s="281"/>
      <c r="F6" s="281"/>
      <c r="G6" s="281"/>
      <c r="H6" s="281"/>
      <c r="I6" s="281"/>
      <c r="J6" s="281"/>
      <c r="K6" s="281">
        <v>6</v>
      </c>
      <c r="L6" s="281">
        <v>6</v>
      </c>
      <c r="M6" s="281">
        <v>6</v>
      </c>
      <c r="N6" s="281">
        <v>6</v>
      </c>
      <c r="O6" s="281">
        <v>6</v>
      </c>
      <c r="P6" s="281">
        <v>6</v>
      </c>
      <c r="Q6" s="281">
        <v>6</v>
      </c>
      <c r="R6" s="281">
        <v>6</v>
      </c>
      <c r="S6" s="281">
        <v>6</v>
      </c>
      <c r="T6" s="281">
        <v>6</v>
      </c>
      <c r="U6" s="281">
        <v>6</v>
      </c>
      <c r="V6" s="281">
        <v>6</v>
      </c>
      <c r="W6" s="281">
        <v>6</v>
      </c>
      <c r="X6" s="281">
        <v>6</v>
      </c>
      <c r="Y6" s="281">
        <v>6</v>
      </c>
      <c r="Z6" s="281"/>
      <c r="AB6" s="14"/>
    </row>
    <row r="7" spans="1:28">
      <c r="A7" s="758"/>
      <c r="B7" s="596" t="s">
        <v>2303</v>
      </c>
      <c r="C7" s="281"/>
      <c r="D7" s="281"/>
      <c r="E7" s="281"/>
      <c r="F7" s="281"/>
      <c r="G7" s="281"/>
      <c r="H7" s="281"/>
      <c r="I7" s="281"/>
      <c r="J7" s="281"/>
      <c r="K7" s="281">
        <v>4</v>
      </c>
      <c r="L7" s="281">
        <v>4</v>
      </c>
      <c r="M7" s="281">
        <v>4</v>
      </c>
      <c r="N7" s="281">
        <v>4</v>
      </c>
      <c r="O7" s="281">
        <v>4</v>
      </c>
      <c r="P7" s="281">
        <v>4</v>
      </c>
      <c r="Q7" s="281">
        <v>4</v>
      </c>
      <c r="R7" s="281">
        <v>4</v>
      </c>
      <c r="S7" s="281">
        <v>4</v>
      </c>
      <c r="T7" s="281">
        <v>4</v>
      </c>
      <c r="U7" s="281">
        <v>4</v>
      </c>
      <c r="V7" s="281">
        <v>4</v>
      </c>
      <c r="W7" s="281">
        <v>4</v>
      </c>
      <c r="X7" s="281">
        <v>4</v>
      </c>
      <c r="Y7" s="281">
        <v>4</v>
      </c>
      <c r="Z7" s="281"/>
      <c r="AB7" s="14"/>
    </row>
    <row r="8" spans="1:28">
      <c r="A8" s="759"/>
      <c r="B8" s="596" t="s">
        <v>73</v>
      </c>
      <c r="C8" s="281"/>
      <c r="D8" s="281"/>
      <c r="E8" s="281"/>
      <c r="F8" s="281"/>
      <c r="G8" s="281"/>
      <c r="H8" s="281"/>
      <c r="I8" s="281"/>
      <c r="J8" s="281"/>
      <c r="K8" s="281">
        <v>2</v>
      </c>
      <c r="L8" s="281">
        <v>2</v>
      </c>
      <c r="M8" s="281">
        <v>2</v>
      </c>
      <c r="N8" s="281">
        <v>2</v>
      </c>
      <c r="O8" s="281">
        <v>2</v>
      </c>
      <c r="P8" s="281">
        <v>2</v>
      </c>
      <c r="Q8" s="281">
        <v>2</v>
      </c>
      <c r="R8" s="281">
        <v>2</v>
      </c>
      <c r="S8" s="281">
        <v>2</v>
      </c>
      <c r="T8" s="281">
        <v>2</v>
      </c>
      <c r="U8" s="281">
        <v>2</v>
      </c>
      <c r="V8" s="281">
        <v>2</v>
      </c>
      <c r="W8" s="281">
        <v>2</v>
      </c>
      <c r="X8" s="281">
        <v>2</v>
      </c>
      <c r="Y8" s="281">
        <v>2</v>
      </c>
      <c r="Z8" s="281"/>
      <c r="AB8" s="14"/>
    </row>
    <row r="9" spans="1:28">
      <c r="A9" s="757" t="s">
        <v>483</v>
      </c>
      <c r="B9" s="596" t="s">
        <v>2302</v>
      </c>
      <c r="C9" s="281"/>
      <c r="D9" s="281"/>
      <c r="E9" s="281"/>
      <c r="F9" s="281"/>
      <c r="G9" s="281"/>
      <c r="H9" s="281"/>
      <c r="I9" s="281"/>
      <c r="J9" s="281"/>
      <c r="K9" s="281">
        <v>3</v>
      </c>
      <c r="L9" s="281">
        <v>3</v>
      </c>
      <c r="M9" s="281">
        <v>3</v>
      </c>
      <c r="N9" s="281">
        <v>3</v>
      </c>
      <c r="O9" s="281">
        <v>3</v>
      </c>
      <c r="P9" s="281">
        <v>3</v>
      </c>
      <c r="Q9" s="281">
        <v>3</v>
      </c>
      <c r="R9" s="281">
        <v>3</v>
      </c>
      <c r="S9" s="281">
        <v>3</v>
      </c>
      <c r="T9" s="281">
        <v>3</v>
      </c>
      <c r="U9" s="281">
        <v>3</v>
      </c>
      <c r="V9" s="281">
        <v>3</v>
      </c>
      <c r="W9" s="281">
        <v>3</v>
      </c>
      <c r="X9" s="281">
        <v>3</v>
      </c>
      <c r="Y9" s="281"/>
      <c r="Z9" s="281"/>
    </row>
    <row r="10" spans="1:28">
      <c r="A10" s="758"/>
      <c r="B10" s="596" t="s">
        <v>2303</v>
      </c>
      <c r="C10" s="281"/>
      <c r="D10" s="281"/>
      <c r="E10" s="281"/>
      <c r="F10" s="281"/>
      <c r="G10" s="281"/>
      <c r="H10" s="281"/>
      <c r="I10" s="281"/>
      <c r="J10" s="281"/>
      <c r="K10" s="281">
        <v>1</v>
      </c>
      <c r="L10" s="281">
        <v>1</v>
      </c>
      <c r="M10" s="281">
        <v>1</v>
      </c>
      <c r="N10" s="281">
        <v>1</v>
      </c>
      <c r="O10" s="281">
        <v>1</v>
      </c>
      <c r="P10" s="281">
        <v>1</v>
      </c>
      <c r="Q10" s="281">
        <v>1</v>
      </c>
      <c r="R10" s="281">
        <v>1</v>
      </c>
      <c r="S10" s="281">
        <v>1</v>
      </c>
      <c r="T10" s="281">
        <v>1</v>
      </c>
      <c r="U10" s="281">
        <v>1</v>
      </c>
      <c r="V10" s="281">
        <v>1</v>
      </c>
      <c r="W10" s="281">
        <v>1</v>
      </c>
      <c r="X10" s="281">
        <v>1</v>
      </c>
      <c r="Y10" s="281"/>
      <c r="Z10" s="281"/>
    </row>
    <row r="11" spans="1:28">
      <c r="A11" s="759"/>
      <c r="B11" s="596" t="s">
        <v>73</v>
      </c>
      <c r="C11" s="281"/>
      <c r="D11" s="281"/>
      <c r="E11" s="281"/>
      <c r="F11" s="281"/>
      <c r="G11" s="281"/>
      <c r="H11" s="281"/>
      <c r="I11" s="281"/>
      <c r="J11" s="281"/>
      <c r="K11" s="281">
        <v>2</v>
      </c>
      <c r="L11" s="281">
        <v>2</v>
      </c>
      <c r="M11" s="281">
        <v>2</v>
      </c>
      <c r="N11" s="281">
        <v>2</v>
      </c>
      <c r="O11" s="281">
        <v>2</v>
      </c>
      <c r="P11" s="281">
        <v>2</v>
      </c>
      <c r="Q11" s="281">
        <v>2</v>
      </c>
      <c r="R11" s="281">
        <v>2</v>
      </c>
      <c r="S11" s="281">
        <v>2</v>
      </c>
      <c r="T11" s="281">
        <v>2</v>
      </c>
      <c r="U11" s="281">
        <v>2</v>
      </c>
      <c r="V11" s="281">
        <v>2</v>
      </c>
      <c r="W11" s="281">
        <v>2</v>
      </c>
      <c r="X11" s="281">
        <v>2</v>
      </c>
      <c r="Y11" s="281"/>
      <c r="Z11" s="281"/>
    </row>
    <row r="12" spans="1:28">
      <c r="A12" s="757" t="s">
        <v>89</v>
      </c>
      <c r="B12" s="596" t="s">
        <v>2302</v>
      </c>
      <c r="C12" s="281"/>
      <c r="D12" s="281"/>
      <c r="E12" s="281"/>
      <c r="F12" s="281"/>
      <c r="G12" s="281"/>
      <c r="H12" s="281"/>
      <c r="I12" s="281"/>
      <c r="J12" s="281"/>
      <c r="K12" s="281"/>
      <c r="L12" s="281">
        <v>27</v>
      </c>
      <c r="M12" s="281"/>
      <c r="N12" s="281"/>
      <c r="O12" s="281"/>
      <c r="P12" s="281"/>
      <c r="Q12" s="281"/>
      <c r="R12" s="281"/>
      <c r="S12" s="281"/>
      <c r="T12" s="281"/>
      <c r="U12" s="281"/>
      <c r="V12" s="281"/>
      <c r="W12" s="281"/>
      <c r="X12" s="281"/>
      <c r="Y12" s="281"/>
      <c r="Z12" s="281"/>
    </row>
    <row r="13" spans="1:28">
      <c r="A13" s="758"/>
      <c r="B13" s="596" t="s">
        <v>2303</v>
      </c>
      <c r="C13" s="281"/>
      <c r="D13" s="281"/>
      <c r="E13" s="281"/>
      <c r="F13" s="281"/>
      <c r="G13" s="281"/>
      <c r="H13" s="281"/>
      <c r="I13" s="281"/>
      <c r="J13" s="281"/>
      <c r="K13" s="281"/>
      <c r="L13" s="281">
        <v>5</v>
      </c>
      <c r="M13" s="281"/>
      <c r="N13" s="281"/>
      <c r="O13" s="281"/>
      <c r="P13" s="281"/>
      <c r="Q13" s="281"/>
      <c r="R13" s="281"/>
      <c r="S13" s="281"/>
      <c r="T13" s="281"/>
      <c r="U13" s="281"/>
      <c r="V13" s="281"/>
      <c r="W13" s="281"/>
      <c r="X13" s="281"/>
      <c r="Y13" s="281"/>
      <c r="Z13" s="281"/>
    </row>
    <row r="14" spans="1:28">
      <c r="A14" s="759"/>
      <c r="B14" s="596" t="s">
        <v>73</v>
      </c>
      <c r="C14" s="281"/>
      <c r="D14" s="281"/>
      <c r="E14" s="281"/>
      <c r="F14" s="281"/>
      <c r="G14" s="281"/>
      <c r="H14" s="281"/>
      <c r="I14" s="281"/>
      <c r="J14" s="281"/>
      <c r="K14" s="281"/>
      <c r="L14" s="281">
        <v>22</v>
      </c>
      <c r="M14" s="281"/>
      <c r="N14" s="281"/>
      <c r="O14" s="281"/>
      <c r="P14" s="281"/>
      <c r="Q14" s="281"/>
      <c r="R14" s="281"/>
      <c r="S14" s="281"/>
      <c r="T14" s="281"/>
      <c r="U14" s="281"/>
      <c r="V14" s="281"/>
      <c r="W14" s="281"/>
      <c r="X14" s="281"/>
      <c r="Y14" s="281"/>
      <c r="Z14" s="281"/>
    </row>
    <row r="15" spans="1:28">
      <c r="A15" s="757" t="s">
        <v>482</v>
      </c>
      <c r="B15" s="596" t="s">
        <v>2302</v>
      </c>
      <c r="C15" s="281">
        <v>1</v>
      </c>
      <c r="D15" s="281">
        <v>1</v>
      </c>
      <c r="E15" s="281">
        <v>1</v>
      </c>
      <c r="F15" s="281">
        <v>1</v>
      </c>
      <c r="G15" s="281">
        <v>1</v>
      </c>
      <c r="H15" s="281">
        <v>1</v>
      </c>
      <c r="I15" s="281">
        <v>1</v>
      </c>
      <c r="J15" s="281">
        <v>1</v>
      </c>
      <c r="K15" s="281">
        <v>1</v>
      </c>
      <c r="L15" s="281">
        <v>1</v>
      </c>
      <c r="M15" s="281">
        <v>1</v>
      </c>
      <c r="N15" s="281">
        <v>1</v>
      </c>
      <c r="O15" s="281">
        <v>1</v>
      </c>
      <c r="P15" s="281">
        <v>1</v>
      </c>
      <c r="Q15" s="281">
        <v>1</v>
      </c>
      <c r="R15" s="281">
        <v>2</v>
      </c>
      <c r="S15" s="281"/>
      <c r="T15" s="281"/>
      <c r="U15" s="281"/>
      <c r="V15" s="281"/>
      <c r="W15" s="281"/>
      <c r="X15" s="281"/>
      <c r="Y15" s="281"/>
      <c r="Z15" s="281"/>
    </row>
    <row r="16" spans="1:28">
      <c r="A16" s="758"/>
      <c r="B16" s="596" t="s">
        <v>2303</v>
      </c>
      <c r="C16" s="281">
        <v>1</v>
      </c>
      <c r="D16" s="281">
        <v>1</v>
      </c>
      <c r="E16" s="281">
        <v>1</v>
      </c>
      <c r="F16" s="281">
        <v>1</v>
      </c>
      <c r="G16" s="281">
        <v>1</v>
      </c>
      <c r="H16" s="281">
        <v>1</v>
      </c>
      <c r="I16" s="281">
        <v>1</v>
      </c>
      <c r="J16" s="281">
        <v>1</v>
      </c>
      <c r="K16" s="281">
        <v>1</v>
      </c>
      <c r="L16" s="281">
        <v>1</v>
      </c>
      <c r="M16" s="281">
        <v>1</v>
      </c>
      <c r="N16" s="281">
        <v>1</v>
      </c>
      <c r="O16" s="281">
        <v>1</v>
      </c>
      <c r="P16" s="281">
        <v>1</v>
      </c>
      <c r="Q16" s="281">
        <v>1</v>
      </c>
      <c r="R16" s="281">
        <v>1</v>
      </c>
      <c r="S16" s="281"/>
      <c r="T16" s="281"/>
      <c r="U16" s="281"/>
      <c r="V16" s="281"/>
      <c r="W16" s="281"/>
      <c r="X16" s="281"/>
      <c r="Y16" s="281"/>
      <c r="Z16" s="281"/>
    </row>
    <row r="17" spans="1:29">
      <c r="A17" s="759"/>
      <c r="B17" s="596" t="s">
        <v>73</v>
      </c>
      <c r="C17" s="281">
        <v>0</v>
      </c>
      <c r="D17" s="281">
        <v>0</v>
      </c>
      <c r="E17" s="281">
        <v>0</v>
      </c>
      <c r="F17" s="281">
        <v>0</v>
      </c>
      <c r="G17" s="281">
        <v>0</v>
      </c>
      <c r="H17" s="281">
        <v>0</v>
      </c>
      <c r="I17" s="281">
        <v>0</v>
      </c>
      <c r="J17" s="281">
        <v>0</v>
      </c>
      <c r="K17" s="281">
        <v>0</v>
      </c>
      <c r="L17" s="281">
        <v>0</v>
      </c>
      <c r="M17" s="281">
        <v>0</v>
      </c>
      <c r="N17" s="281">
        <v>0</v>
      </c>
      <c r="O17" s="281">
        <v>0</v>
      </c>
      <c r="P17" s="281">
        <v>0</v>
      </c>
      <c r="Q17" s="281">
        <v>0</v>
      </c>
      <c r="R17" s="281">
        <v>1</v>
      </c>
      <c r="S17" s="281"/>
      <c r="T17" s="281"/>
      <c r="U17" s="281"/>
      <c r="V17" s="281"/>
      <c r="W17" s="281"/>
      <c r="X17" s="281"/>
      <c r="Y17" s="281"/>
      <c r="Z17" s="281"/>
    </row>
    <row r="18" spans="1:29">
      <c r="A18" s="757" t="s">
        <v>11</v>
      </c>
      <c r="B18" s="596" t="s">
        <v>2302</v>
      </c>
      <c r="C18" s="281">
        <v>1</v>
      </c>
      <c r="D18" s="281">
        <v>1</v>
      </c>
      <c r="E18" s="281">
        <v>1</v>
      </c>
      <c r="F18" s="281">
        <v>1</v>
      </c>
      <c r="G18" s="281">
        <v>1</v>
      </c>
      <c r="H18" s="281">
        <v>1</v>
      </c>
      <c r="I18" s="281">
        <v>1</v>
      </c>
      <c r="J18" s="281">
        <v>1</v>
      </c>
      <c r="K18" s="281">
        <v>1</v>
      </c>
      <c r="L18" s="281">
        <v>1</v>
      </c>
      <c r="M18" s="281">
        <v>1</v>
      </c>
      <c r="N18" s="281">
        <v>1</v>
      </c>
      <c r="O18" s="281">
        <v>1</v>
      </c>
      <c r="P18" s="281">
        <v>1</v>
      </c>
      <c r="Q18" s="281">
        <v>1</v>
      </c>
      <c r="R18" s="281">
        <v>1</v>
      </c>
      <c r="S18" s="281"/>
      <c r="T18" s="281"/>
      <c r="U18" s="281"/>
      <c r="V18" s="281"/>
      <c r="W18" s="281"/>
      <c r="X18" s="281"/>
      <c r="Y18" s="281"/>
      <c r="Z18" s="281"/>
    </row>
    <row r="19" spans="1:29">
      <c r="A19" s="758"/>
      <c r="B19" s="596" t="s">
        <v>2303</v>
      </c>
      <c r="C19" s="281">
        <v>1</v>
      </c>
      <c r="D19" s="281">
        <v>1</v>
      </c>
      <c r="E19" s="281">
        <v>1</v>
      </c>
      <c r="F19" s="281">
        <v>1</v>
      </c>
      <c r="G19" s="281">
        <v>1</v>
      </c>
      <c r="H19" s="281">
        <v>1</v>
      </c>
      <c r="I19" s="281">
        <v>1</v>
      </c>
      <c r="J19" s="281">
        <v>1</v>
      </c>
      <c r="K19" s="281">
        <v>1</v>
      </c>
      <c r="L19" s="281">
        <v>1</v>
      </c>
      <c r="M19" s="281">
        <v>1</v>
      </c>
      <c r="N19" s="281">
        <v>1</v>
      </c>
      <c r="O19" s="281">
        <v>1</v>
      </c>
      <c r="P19" s="281">
        <v>1</v>
      </c>
      <c r="Q19" s="281">
        <v>1</v>
      </c>
      <c r="R19" s="281">
        <v>1</v>
      </c>
      <c r="S19" s="281"/>
      <c r="T19" s="281"/>
      <c r="U19" s="281"/>
      <c r="V19" s="281"/>
      <c r="W19" s="281"/>
      <c r="X19" s="281"/>
      <c r="Y19" s="281"/>
      <c r="Z19" s="281"/>
    </row>
    <row r="20" spans="1:29">
      <c r="A20" s="759"/>
      <c r="B20" s="596" t="s">
        <v>73</v>
      </c>
      <c r="C20" s="281" t="s">
        <v>94</v>
      </c>
      <c r="D20" s="281" t="s">
        <v>94</v>
      </c>
      <c r="E20" s="281" t="s">
        <v>94</v>
      </c>
      <c r="F20" s="281" t="s">
        <v>94</v>
      </c>
      <c r="G20" s="281" t="s">
        <v>94</v>
      </c>
      <c r="H20" s="281" t="s">
        <v>94</v>
      </c>
      <c r="I20" s="281" t="s">
        <v>94</v>
      </c>
      <c r="J20" s="281" t="s">
        <v>94</v>
      </c>
      <c r="K20" s="281" t="s">
        <v>94</v>
      </c>
      <c r="L20" s="281" t="s">
        <v>94</v>
      </c>
      <c r="M20" s="281" t="s">
        <v>94</v>
      </c>
      <c r="N20" s="281" t="s">
        <v>94</v>
      </c>
      <c r="O20" s="281" t="s">
        <v>94</v>
      </c>
      <c r="P20" s="281" t="s">
        <v>94</v>
      </c>
      <c r="Q20" s="281"/>
      <c r="R20" s="281" t="s">
        <v>94</v>
      </c>
      <c r="S20" s="281"/>
      <c r="T20" s="281"/>
      <c r="U20" s="281"/>
      <c r="V20" s="281"/>
      <c r="W20" s="281"/>
      <c r="X20" s="281"/>
      <c r="Y20" s="281"/>
      <c r="Z20" s="281"/>
    </row>
    <row r="21" spans="1:29">
      <c r="A21" s="757" t="s">
        <v>10</v>
      </c>
      <c r="B21" s="596" t="s">
        <v>2302</v>
      </c>
      <c r="C21" s="281"/>
      <c r="D21" s="281"/>
      <c r="E21" s="281"/>
      <c r="F21" s="281"/>
      <c r="G21" s="281"/>
      <c r="H21" s="281"/>
      <c r="I21" s="281"/>
      <c r="J21" s="281"/>
      <c r="K21" s="281"/>
      <c r="L21" s="281"/>
      <c r="M21" s="281">
        <v>12</v>
      </c>
      <c r="N21" s="281">
        <v>12</v>
      </c>
      <c r="O21" s="281">
        <v>12</v>
      </c>
      <c r="P21" s="281">
        <v>12</v>
      </c>
      <c r="Q21" s="281">
        <v>12</v>
      </c>
      <c r="R21" s="281">
        <v>12</v>
      </c>
      <c r="S21" s="281"/>
      <c r="T21" s="281"/>
      <c r="U21" s="281"/>
      <c r="V21" s="281"/>
      <c r="W21" s="281"/>
      <c r="X21" s="281"/>
      <c r="Y21" s="281"/>
      <c r="Z21" s="281"/>
    </row>
    <row r="22" spans="1:29">
      <c r="A22" s="758"/>
      <c r="B22" s="596" t="s">
        <v>2303</v>
      </c>
      <c r="C22" s="281"/>
      <c r="D22" s="281"/>
      <c r="E22" s="281"/>
      <c r="F22" s="281"/>
      <c r="G22" s="281"/>
      <c r="H22" s="281"/>
      <c r="I22" s="281"/>
      <c r="J22" s="281"/>
      <c r="K22" s="281"/>
      <c r="L22" s="281"/>
      <c r="M22" s="281">
        <v>3</v>
      </c>
      <c r="N22" s="281">
        <v>3</v>
      </c>
      <c r="O22" s="281">
        <v>3</v>
      </c>
      <c r="P22" s="281">
        <v>3</v>
      </c>
      <c r="Q22" s="281">
        <v>3</v>
      </c>
      <c r="R22" s="281">
        <v>3</v>
      </c>
      <c r="S22" s="281"/>
      <c r="T22" s="281"/>
      <c r="U22" s="281"/>
      <c r="V22" s="281"/>
      <c r="W22" s="281"/>
      <c r="X22" s="281"/>
      <c r="Y22" s="281"/>
      <c r="Z22" s="281"/>
    </row>
    <row r="23" spans="1:29">
      <c r="A23" s="759"/>
      <c r="B23" s="596" t="s">
        <v>73</v>
      </c>
      <c r="C23" s="281"/>
      <c r="D23" s="281"/>
      <c r="E23" s="281"/>
      <c r="F23" s="281"/>
      <c r="G23" s="281"/>
      <c r="H23" s="281"/>
      <c r="I23" s="281"/>
      <c r="J23" s="281"/>
      <c r="K23" s="281"/>
      <c r="L23" s="281"/>
      <c r="M23" s="281">
        <v>9</v>
      </c>
      <c r="N23" s="281">
        <v>9</v>
      </c>
      <c r="O23" s="281">
        <v>9</v>
      </c>
      <c r="P23" s="281">
        <v>9</v>
      </c>
      <c r="Q23" s="281">
        <v>9</v>
      </c>
      <c r="R23" s="281">
        <v>9</v>
      </c>
      <c r="S23" s="281"/>
      <c r="T23" s="281"/>
      <c r="U23" s="281"/>
      <c r="V23" s="281"/>
      <c r="W23" s="281"/>
      <c r="X23" s="281"/>
      <c r="Y23" s="281"/>
      <c r="Z23" s="281"/>
    </row>
    <row r="24" spans="1:29">
      <c r="A24" s="757" t="s">
        <v>9</v>
      </c>
      <c r="B24" s="596" t="s">
        <v>2302</v>
      </c>
      <c r="C24" s="281">
        <v>3</v>
      </c>
      <c r="D24" s="281">
        <v>3</v>
      </c>
      <c r="E24" s="281">
        <v>3</v>
      </c>
      <c r="F24" s="281">
        <v>3</v>
      </c>
      <c r="G24" s="281">
        <v>3</v>
      </c>
      <c r="H24" s="281">
        <v>3</v>
      </c>
      <c r="I24" s="281">
        <v>3</v>
      </c>
      <c r="J24" s="281">
        <v>3</v>
      </c>
      <c r="K24" s="281">
        <v>3</v>
      </c>
      <c r="L24" s="281">
        <v>3</v>
      </c>
      <c r="M24" s="281">
        <v>3</v>
      </c>
      <c r="N24" s="281">
        <v>3</v>
      </c>
      <c r="O24" s="281">
        <v>3</v>
      </c>
      <c r="P24" s="281">
        <v>3</v>
      </c>
      <c r="Q24" s="281">
        <v>3</v>
      </c>
      <c r="R24" s="281">
        <v>3</v>
      </c>
      <c r="S24" s="281"/>
      <c r="T24" s="281"/>
      <c r="U24" s="281"/>
      <c r="V24" s="281"/>
      <c r="W24" s="281"/>
      <c r="X24" s="281"/>
      <c r="Y24" s="281"/>
      <c r="Z24" s="281"/>
    </row>
    <row r="25" spans="1:29">
      <c r="A25" s="758"/>
      <c r="B25" s="596" t="s">
        <v>2303</v>
      </c>
      <c r="C25" s="281">
        <v>2</v>
      </c>
      <c r="D25" s="281">
        <v>2</v>
      </c>
      <c r="E25" s="281">
        <v>2</v>
      </c>
      <c r="F25" s="281">
        <v>2</v>
      </c>
      <c r="G25" s="281">
        <v>2</v>
      </c>
      <c r="H25" s="281">
        <v>2</v>
      </c>
      <c r="I25" s="281">
        <v>2</v>
      </c>
      <c r="J25" s="281">
        <v>2</v>
      </c>
      <c r="K25" s="281">
        <v>2</v>
      </c>
      <c r="L25" s="281">
        <v>2</v>
      </c>
      <c r="M25" s="281">
        <v>2</v>
      </c>
      <c r="N25" s="281">
        <v>2</v>
      </c>
      <c r="O25" s="281">
        <v>2</v>
      </c>
      <c r="P25" s="281">
        <v>2</v>
      </c>
      <c r="Q25" s="281">
        <v>2</v>
      </c>
      <c r="R25" s="281">
        <v>2</v>
      </c>
      <c r="S25" s="281"/>
      <c r="T25" s="281"/>
      <c r="U25" s="281"/>
      <c r="V25" s="281"/>
      <c r="W25" s="281"/>
      <c r="X25" s="281"/>
      <c r="Y25" s="281"/>
      <c r="Z25" s="281"/>
    </row>
    <row r="26" spans="1:29">
      <c r="A26" s="759"/>
      <c r="B26" s="596" t="s">
        <v>73</v>
      </c>
      <c r="C26" s="281">
        <v>1</v>
      </c>
      <c r="D26" s="281">
        <v>1</v>
      </c>
      <c r="E26" s="281">
        <v>1</v>
      </c>
      <c r="F26" s="281">
        <v>1</v>
      </c>
      <c r="G26" s="281">
        <v>1</v>
      </c>
      <c r="H26" s="281">
        <v>1</v>
      </c>
      <c r="I26" s="281">
        <v>1</v>
      </c>
      <c r="J26" s="281">
        <v>1</v>
      </c>
      <c r="K26" s="281">
        <v>1</v>
      </c>
      <c r="L26" s="281">
        <v>1</v>
      </c>
      <c r="M26" s="281">
        <v>1</v>
      </c>
      <c r="N26" s="281">
        <v>1</v>
      </c>
      <c r="O26" s="281">
        <v>1</v>
      </c>
      <c r="P26" s="281">
        <v>1</v>
      </c>
      <c r="Q26" s="281">
        <v>1</v>
      </c>
      <c r="R26" s="281">
        <v>1</v>
      </c>
      <c r="S26" s="281"/>
      <c r="T26" s="281"/>
      <c r="U26" s="281"/>
      <c r="V26" s="281"/>
      <c r="W26" s="281"/>
      <c r="X26" s="281"/>
      <c r="Y26" s="281"/>
      <c r="Z26" s="281"/>
    </row>
    <row r="27" spans="1:29">
      <c r="A27" s="757" t="s">
        <v>8</v>
      </c>
      <c r="B27" s="596" t="s">
        <v>2302</v>
      </c>
      <c r="C27" s="281">
        <v>2</v>
      </c>
      <c r="D27" s="281">
        <v>2</v>
      </c>
      <c r="E27" s="281">
        <v>2</v>
      </c>
      <c r="F27" s="281">
        <v>2</v>
      </c>
      <c r="G27" s="281">
        <v>2</v>
      </c>
      <c r="H27" s="281">
        <v>2</v>
      </c>
      <c r="I27" s="281">
        <v>2</v>
      </c>
      <c r="J27" s="281">
        <v>2</v>
      </c>
      <c r="K27" s="281">
        <v>2</v>
      </c>
      <c r="L27" s="281">
        <v>2</v>
      </c>
      <c r="M27" s="281">
        <v>2</v>
      </c>
      <c r="N27" s="281">
        <v>2</v>
      </c>
      <c r="O27" s="281">
        <v>2</v>
      </c>
      <c r="P27" s="281">
        <v>2</v>
      </c>
      <c r="Q27" s="281">
        <v>2</v>
      </c>
      <c r="R27" s="281">
        <v>2</v>
      </c>
      <c r="S27" s="281">
        <v>2</v>
      </c>
      <c r="T27" s="281">
        <v>2</v>
      </c>
      <c r="U27" s="281">
        <v>2</v>
      </c>
      <c r="V27" s="281">
        <v>2</v>
      </c>
      <c r="W27" s="281">
        <v>2</v>
      </c>
      <c r="X27" s="281">
        <v>2</v>
      </c>
      <c r="Y27" s="678">
        <v>2</v>
      </c>
      <c r="Z27" s="678">
        <v>2</v>
      </c>
      <c r="AB27" s="14"/>
      <c r="AC27" s="14"/>
    </row>
    <row r="28" spans="1:29">
      <c r="A28" s="758"/>
      <c r="B28" s="596" t="s">
        <v>2303</v>
      </c>
      <c r="C28" s="281">
        <v>1</v>
      </c>
      <c r="D28" s="281">
        <v>1</v>
      </c>
      <c r="E28" s="281">
        <v>1</v>
      </c>
      <c r="F28" s="281">
        <v>1</v>
      </c>
      <c r="G28" s="281">
        <v>1</v>
      </c>
      <c r="H28" s="281">
        <v>1</v>
      </c>
      <c r="I28" s="281">
        <v>1</v>
      </c>
      <c r="J28" s="281">
        <v>1</v>
      </c>
      <c r="K28" s="281">
        <v>1</v>
      </c>
      <c r="L28" s="281">
        <v>1</v>
      </c>
      <c r="M28" s="281">
        <v>1</v>
      </c>
      <c r="N28" s="281">
        <v>1</v>
      </c>
      <c r="O28" s="281">
        <v>1</v>
      </c>
      <c r="P28" s="281">
        <v>1</v>
      </c>
      <c r="Q28" s="281">
        <v>1</v>
      </c>
      <c r="R28" s="281">
        <v>1</v>
      </c>
      <c r="S28" s="281">
        <v>1</v>
      </c>
      <c r="T28" s="281">
        <v>1</v>
      </c>
      <c r="U28" s="281">
        <v>1</v>
      </c>
      <c r="V28" s="281">
        <v>1</v>
      </c>
      <c r="W28" s="281">
        <v>1</v>
      </c>
      <c r="X28" s="281">
        <v>1</v>
      </c>
      <c r="Y28" s="678">
        <v>1</v>
      </c>
      <c r="Z28" s="678">
        <v>1</v>
      </c>
      <c r="AB28" s="14"/>
      <c r="AC28" s="14"/>
    </row>
    <row r="29" spans="1:29">
      <c r="A29" s="759"/>
      <c r="B29" s="596" t="s">
        <v>73</v>
      </c>
      <c r="C29" s="281">
        <v>1</v>
      </c>
      <c r="D29" s="281">
        <v>1</v>
      </c>
      <c r="E29" s="281">
        <v>1</v>
      </c>
      <c r="F29" s="281">
        <v>1</v>
      </c>
      <c r="G29" s="281">
        <v>1</v>
      </c>
      <c r="H29" s="281">
        <v>1</v>
      </c>
      <c r="I29" s="281">
        <v>1</v>
      </c>
      <c r="J29" s="281">
        <v>1</v>
      </c>
      <c r="K29" s="281">
        <v>1</v>
      </c>
      <c r="L29" s="281">
        <v>1</v>
      </c>
      <c r="M29" s="281">
        <v>1</v>
      </c>
      <c r="N29" s="281">
        <v>1</v>
      </c>
      <c r="O29" s="281">
        <v>1</v>
      </c>
      <c r="P29" s="281">
        <v>1</v>
      </c>
      <c r="Q29" s="281">
        <v>1</v>
      </c>
      <c r="R29" s="281">
        <v>1</v>
      </c>
      <c r="S29" s="281">
        <v>1</v>
      </c>
      <c r="T29" s="281">
        <v>1</v>
      </c>
      <c r="U29" s="281">
        <v>1</v>
      </c>
      <c r="V29" s="281">
        <v>1</v>
      </c>
      <c r="W29" s="281">
        <v>1</v>
      </c>
      <c r="X29" s="281">
        <v>1</v>
      </c>
      <c r="Y29" s="678">
        <v>1</v>
      </c>
      <c r="Z29" s="678">
        <v>1</v>
      </c>
      <c r="AB29" s="14"/>
      <c r="AC29" s="14"/>
    </row>
    <row r="30" spans="1:29">
      <c r="A30" s="757" t="s">
        <v>6</v>
      </c>
      <c r="B30" s="596" t="s">
        <v>2302</v>
      </c>
      <c r="C30" s="281"/>
      <c r="D30" s="281"/>
      <c r="E30" s="281"/>
      <c r="F30" s="281"/>
      <c r="G30" s="281"/>
      <c r="H30" s="281"/>
      <c r="I30" s="281"/>
      <c r="J30" s="281"/>
      <c r="K30" s="281"/>
      <c r="L30" s="281"/>
      <c r="M30" s="281"/>
      <c r="N30" s="281"/>
      <c r="O30" s="281"/>
      <c r="P30" s="191">
        <v>9</v>
      </c>
      <c r="Q30" s="191">
        <v>9</v>
      </c>
      <c r="R30" s="191">
        <v>10</v>
      </c>
      <c r="S30" s="281">
        <v>14</v>
      </c>
      <c r="T30" s="281">
        <v>14</v>
      </c>
      <c r="U30" s="281">
        <v>14</v>
      </c>
      <c r="V30" s="191">
        <v>18</v>
      </c>
      <c r="W30" s="191">
        <v>18</v>
      </c>
      <c r="X30" s="191">
        <v>17</v>
      </c>
      <c r="Y30" s="191">
        <v>18</v>
      </c>
      <c r="Z30" s="191">
        <v>20</v>
      </c>
      <c r="AB30" s="14"/>
      <c r="AC30" s="14"/>
    </row>
    <row r="31" spans="1:29">
      <c r="A31" s="758"/>
      <c r="B31" s="596" t="s">
        <v>2303</v>
      </c>
      <c r="C31" s="281"/>
      <c r="D31" s="281"/>
      <c r="E31" s="281"/>
      <c r="F31" s="281"/>
      <c r="G31" s="281"/>
      <c r="H31" s="281"/>
      <c r="I31" s="281"/>
      <c r="J31" s="281"/>
      <c r="K31" s="281"/>
      <c r="L31" s="281"/>
      <c r="M31" s="281"/>
      <c r="N31" s="281"/>
      <c r="O31" s="281"/>
      <c r="P31" s="191">
        <v>5</v>
      </c>
      <c r="Q31" s="191">
        <v>5</v>
      </c>
      <c r="R31" s="191">
        <v>5</v>
      </c>
      <c r="S31" s="281">
        <v>5</v>
      </c>
      <c r="T31" s="281">
        <v>5</v>
      </c>
      <c r="U31" s="281">
        <v>5</v>
      </c>
      <c r="V31" s="191">
        <v>3</v>
      </c>
      <c r="W31" s="191">
        <v>3</v>
      </c>
      <c r="X31" s="191">
        <v>3</v>
      </c>
      <c r="Y31" s="191">
        <v>3</v>
      </c>
      <c r="Z31" s="191">
        <v>3</v>
      </c>
      <c r="AB31" s="14"/>
      <c r="AC31" s="14"/>
    </row>
    <row r="32" spans="1:29">
      <c r="A32" s="759"/>
      <c r="B32" s="596" t="s">
        <v>73</v>
      </c>
      <c r="C32" s="281"/>
      <c r="D32" s="281"/>
      <c r="E32" s="281"/>
      <c r="F32" s="281"/>
      <c r="G32" s="281"/>
      <c r="H32" s="281"/>
      <c r="I32" s="281"/>
      <c r="J32" s="281"/>
      <c r="K32" s="281"/>
      <c r="L32" s="281"/>
      <c r="M32" s="281"/>
      <c r="N32" s="281"/>
      <c r="O32" s="281"/>
      <c r="P32" s="191">
        <v>4</v>
      </c>
      <c r="Q32" s="191">
        <v>4</v>
      </c>
      <c r="R32" s="191">
        <v>5</v>
      </c>
      <c r="S32" s="281">
        <v>7</v>
      </c>
      <c r="T32" s="281">
        <v>7</v>
      </c>
      <c r="U32" s="281">
        <v>7</v>
      </c>
      <c r="V32" s="191">
        <v>15</v>
      </c>
      <c r="W32" s="191">
        <v>15</v>
      </c>
      <c r="X32" s="191">
        <v>14</v>
      </c>
      <c r="Y32" s="191">
        <v>15</v>
      </c>
      <c r="Z32" s="191">
        <v>17</v>
      </c>
      <c r="AB32" s="14"/>
      <c r="AC32" s="14"/>
    </row>
    <row r="33" spans="1:26">
      <c r="A33" s="757" t="s">
        <v>5</v>
      </c>
      <c r="B33" s="596" t="s">
        <v>2302</v>
      </c>
      <c r="C33" s="281"/>
      <c r="D33" s="281"/>
      <c r="E33" s="281"/>
      <c r="F33" s="281"/>
      <c r="G33" s="281"/>
      <c r="H33" s="281"/>
      <c r="I33" s="281"/>
      <c r="J33" s="281"/>
      <c r="K33" s="281"/>
      <c r="L33" s="281"/>
      <c r="M33" s="281"/>
      <c r="N33" s="281"/>
      <c r="O33" s="281"/>
      <c r="P33" s="281"/>
      <c r="Q33" s="281"/>
      <c r="R33" s="281"/>
      <c r="S33" s="281"/>
      <c r="T33" s="281"/>
      <c r="U33" s="281"/>
      <c r="V33" s="281"/>
      <c r="W33" s="281"/>
      <c r="X33" s="281"/>
      <c r="Y33" s="281"/>
      <c r="Z33" s="281"/>
    </row>
    <row r="34" spans="1:26">
      <c r="A34" s="758"/>
      <c r="B34" s="596" t="s">
        <v>2303</v>
      </c>
      <c r="C34" s="281"/>
      <c r="D34" s="281"/>
      <c r="E34" s="281"/>
      <c r="F34" s="281"/>
      <c r="G34" s="281"/>
      <c r="H34" s="281"/>
      <c r="I34" s="281"/>
      <c r="J34" s="281"/>
      <c r="K34" s="281"/>
      <c r="L34" s="281"/>
      <c r="M34" s="281"/>
      <c r="N34" s="281"/>
      <c r="O34" s="281"/>
      <c r="P34" s="281"/>
      <c r="Q34" s="281"/>
      <c r="R34" s="281"/>
      <c r="S34" s="281"/>
      <c r="T34" s="281"/>
      <c r="U34" s="281"/>
      <c r="V34" s="281"/>
      <c r="W34" s="281"/>
      <c r="X34" s="281"/>
      <c r="Y34" s="281"/>
      <c r="Z34" s="281"/>
    </row>
    <row r="35" spans="1:26">
      <c r="A35" s="759"/>
      <c r="B35" s="596" t="s">
        <v>73</v>
      </c>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row>
    <row r="36" spans="1:26">
      <c r="A36" s="757" t="s">
        <v>4</v>
      </c>
      <c r="B36" s="596" t="s">
        <v>2302</v>
      </c>
      <c r="C36" s="281"/>
      <c r="D36" s="281"/>
      <c r="E36" s="281"/>
      <c r="F36" s="281"/>
      <c r="G36" s="281"/>
      <c r="H36" s="281"/>
      <c r="I36" s="281"/>
      <c r="J36" s="281"/>
      <c r="K36" s="281"/>
      <c r="L36" s="281"/>
      <c r="M36" s="281"/>
      <c r="N36" s="281"/>
      <c r="O36" s="281"/>
      <c r="P36" s="281"/>
      <c r="Q36" s="281"/>
      <c r="R36" s="281"/>
      <c r="S36" s="281"/>
      <c r="T36" s="281"/>
      <c r="U36" s="281"/>
      <c r="V36" s="281"/>
      <c r="W36" s="281"/>
      <c r="X36" s="281"/>
      <c r="Y36" s="281"/>
      <c r="Z36" s="281"/>
    </row>
    <row r="37" spans="1:26">
      <c r="A37" s="758"/>
      <c r="B37" s="596" t="s">
        <v>2303</v>
      </c>
      <c r="C37" s="281">
        <v>1</v>
      </c>
      <c r="D37" s="281">
        <v>1</v>
      </c>
      <c r="E37" s="281">
        <v>1</v>
      </c>
      <c r="F37" s="281">
        <v>1</v>
      </c>
      <c r="G37" s="281">
        <v>1</v>
      </c>
      <c r="H37" s="281">
        <v>1</v>
      </c>
      <c r="I37" s="281">
        <v>1</v>
      </c>
      <c r="J37" s="281">
        <v>1</v>
      </c>
      <c r="K37" s="281">
        <v>1</v>
      </c>
      <c r="L37" s="281">
        <v>1</v>
      </c>
      <c r="M37" s="281">
        <v>1</v>
      </c>
      <c r="N37" s="281">
        <v>1</v>
      </c>
      <c r="O37" s="281">
        <v>1</v>
      </c>
      <c r="P37" s="281">
        <v>1</v>
      </c>
      <c r="Q37" s="281">
        <v>1</v>
      </c>
      <c r="R37" s="281">
        <v>1</v>
      </c>
      <c r="S37" s="281"/>
      <c r="T37" s="281"/>
      <c r="U37" s="281"/>
      <c r="V37" s="281"/>
      <c r="W37" s="281"/>
      <c r="X37" s="281"/>
      <c r="Y37" s="281"/>
      <c r="Z37" s="281"/>
    </row>
    <row r="38" spans="1:26">
      <c r="A38" s="759"/>
      <c r="B38" s="596" t="s">
        <v>73</v>
      </c>
      <c r="C38" s="281">
        <v>1</v>
      </c>
      <c r="D38" s="281">
        <v>1</v>
      </c>
      <c r="E38" s="281">
        <v>1</v>
      </c>
      <c r="F38" s="281">
        <v>1</v>
      </c>
      <c r="G38" s="281">
        <v>1</v>
      </c>
      <c r="H38" s="281">
        <v>1</v>
      </c>
      <c r="I38" s="281">
        <v>1</v>
      </c>
      <c r="J38" s="281">
        <v>1</v>
      </c>
      <c r="K38" s="281">
        <v>1</v>
      </c>
      <c r="L38" s="281">
        <v>1</v>
      </c>
      <c r="M38" s="281">
        <v>1</v>
      </c>
      <c r="N38" s="281">
        <v>1</v>
      </c>
      <c r="O38" s="281">
        <v>1</v>
      </c>
      <c r="P38" s="281">
        <v>1</v>
      </c>
      <c r="Q38" s="281">
        <v>1</v>
      </c>
      <c r="R38" s="281">
        <v>1</v>
      </c>
      <c r="S38" s="281"/>
      <c r="T38" s="281"/>
      <c r="U38" s="281"/>
      <c r="V38" s="281"/>
      <c r="W38" s="281"/>
      <c r="X38" s="281"/>
      <c r="Y38" s="281"/>
      <c r="Z38" s="281"/>
    </row>
    <row r="39" spans="1:26">
      <c r="A39" s="757" t="s">
        <v>3</v>
      </c>
      <c r="B39" s="596" t="s">
        <v>2302</v>
      </c>
      <c r="C39" s="281"/>
      <c r="D39" s="281"/>
      <c r="E39" s="281"/>
      <c r="F39" s="281"/>
      <c r="G39" s="281"/>
      <c r="H39" s="281"/>
      <c r="I39" s="281"/>
      <c r="J39" s="281"/>
      <c r="K39" s="281"/>
      <c r="L39" s="281"/>
      <c r="M39" s="281"/>
      <c r="N39" s="281"/>
      <c r="O39" s="281"/>
      <c r="P39" s="281"/>
      <c r="Q39" s="281"/>
      <c r="R39" s="281"/>
      <c r="S39" s="281"/>
      <c r="T39" s="281"/>
      <c r="U39" s="281"/>
      <c r="V39" s="281"/>
      <c r="W39" s="281"/>
      <c r="X39" s="281"/>
      <c r="Y39" s="281"/>
      <c r="Z39" s="281"/>
    </row>
    <row r="40" spans="1:26">
      <c r="A40" s="758"/>
      <c r="B40" s="596" t="s">
        <v>2303</v>
      </c>
      <c r="C40" s="281"/>
      <c r="D40" s="281"/>
      <c r="E40" s="281"/>
      <c r="F40" s="281"/>
      <c r="G40" s="281"/>
      <c r="H40" s="281"/>
      <c r="I40" s="281"/>
      <c r="J40" s="281"/>
      <c r="K40" s="281"/>
      <c r="L40" s="281"/>
      <c r="M40" s="281"/>
      <c r="N40" s="281"/>
      <c r="O40" s="281"/>
      <c r="P40" s="281"/>
      <c r="Q40" s="281"/>
      <c r="R40" s="281"/>
      <c r="S40" s="281">
        <v>8</v>
      </c>
      <c r="T40" s="281">
        <v>8</v>
      </c>
      <c r="U40" s="281">
        <v>8</v>
      </c>
      <c r="V40" s="281">
        <v>8</v>
      </c>
      <c r="W40" s="281">
        <v>8</v>
      </c>
      <c r="X40" s="281">
        <v>8</v>
      </c>
      <c r="Y40" s="281"/>
      <c r="Z40" s="281"/>
    </row>
    <row r="41" spans="1:26">
      <c r="A41" s="759"/>
      <c r="B41" s="596" t="s">
        <v>73</v>
      </c>
      <c r="C41" s="281"/>
      <c r="D41" s="281"/>
      <c r="E41" s="281"/>
      <c r="F41" s="281"/>
      <c r="G41" s="281"/>
      <c r="H41" s="281"/>
      <c r="I41" s="281"/>
      <c r="J41" s="281"/>
      <c r="K41" s="281"/>
      <c r="L41" s="281"/>
      <c r="M41" s="281"/>
      <c r="N41" s="281"/>
      <c r="O41" s="281"/>
      <c r="P41" s="281"/>
      <c r="Q41" s="281"/>
      <c r="R41" s="281"/>
      <c r="S41" s="281"/>
      <c r="T41" s="281"/>
      <c r="U41" s="281"/>
      <c r="V41" s="281"/>
      <c r="W41" s="281"/>
      <c r="X41" s="281"/>
      <c r="Y41" s="281"/>
      <c r="Z41" s="281"/>
    </row>
    <row r="42" spans="1:26">
      <c r="A42" s="757" t="s">
        <v>32</v>
      </c>
      <c r="B42" s="596" t="s">
        <v>2302</v>
      </c>
      <c r="C42" s="281">
        <f t="shared" ref="C42:O42" si="1">C43+C44</f>
        <v>11</v>
      </c>
      <c r="D42" s="281">
        <f t="shared" si="1"/>
        <v>11</v>
      </c>
      <c r="E42" s="281">
        <f t="shared" si="1"/>
        <v>11</v>
      </c>
      <c r="F42" s="281">
        <f t="shared" si="1"/>
        <v>11</v>
      </c>
      <c r="G42" s="281">
        <f t="shared" si="1"/>
        <v>11</v>
      </c>
      <c r="H42" s="281">
        <f t="shared" si="1"/>
        <v>11</v>
      </c>
      <c r="I42" s="281">
        <f t="shared" si="1"/>
        <v>11</v>
      </c>
      <c r="J42" s="281">
        <f t="shared" si="1"/>
        <v>11</v>
      </c>
      <c r="K42" s="281">
        <f t="shared" si="1"/>
        <v>11</v>
      </c>
      <c r="L42" s="281">
        <f t="shared" si="1"/>
        <v>11</v>
      </c>
      <c r="M42" s="281">
        <f t="shared" si="1"/>
        <v>11</v>
      </c>
      <c r="N42" s="281">
        <f t="shared" si="1"/>
        <v>11</v>
      </c>
      <c r="O42" s="281">
        <f t="shared" si="1"/>
        <v>12</v>
      </c>
      <c r="P42" s="281">
        <f>P43+P44</f>
        <v>12</v>
      </c>
      <c r="Q42" s="281">
        <v>12</v>
      </c>
      <c r="R42" s="281">
        <v>12</v>
      </c>
      <c r="S42" s="281"/>
      <c r="T42" s="281"/>
      <c r="U42" s="281"/>
      <c r="V42" s="281"/>
      <c r="W42" s="281"/>
      <c r="X42" s="281"/>
      <c r="Y42" s="281"/>
      <c r="Z42" s="281"/>
    </row>
    <row r="43" spans="1:26">
      <c r="A43" s="758"/>
      <c r="B43" s="596" t="s">
        <v>2303</v>
      </c>
      <c r="C43" s="281">
        <v>3</v>
      </c>
      <c r="D43" s="281">
        <v>3</v>
      </c>
      <c r="E43" s="281">
        <v>3</v>
      </c>
      <c r="F43" s="281">
        <v>3</v>
      </c>
      <c r="G43" s="281">
        <v>3</v>
      </c>
      <c r="H43" s="281">
        <v>3</v>
      </c>
      <c r="I43" s="281">
        <v>3</v>
      </c>
      <c r="J43" s="281">
        <v>3</v>
      </c>
      <c r="K43" s="281">
        <v>3</v>
      </c>
      <c r="L43" s="281">
        <v>3</v>
      </c>
      <c r="M43" s="281">
        <v>3</v>
      </c>
      <c r="N43" s="281">
        <v>3</v>
      </c>
      <c r="O43" s="281">
        <v>3</v>
      </c>
      <c r="P43" s="281">
        <v>3</v>
      </c>
      <c r="Q43" s="281">
        <v>3</v>
      </c>
      <c r="R43" s="281">
        <v>3</v>
      </c>
      <c r="S43" s="281"/>
      <c r="T43" s="281"/>
      <c r="U43" s="281"/>
      <c r="V43" s="281"/>
      <c r="W43" s="281"/>
      <c r="X43" s="281"/>
      <c r="Y43" s="281"/>
      <c r="Z43" s="281"/>
    </row>
    <row r="44" spans="1:26">
      <c r="A44" s="759"/>
      <c r="B44" s="596" t="s">
        <v>73</v>
      </c>
      <c r="C44" s="281">
        <v>8</v>
      </c>
      <c r="D44" s="281">
        <v>8</v>
      </c>
      <c r="E44" s="281">
        <v>8</v>
      </c>
      <c r="F44" s="281">
        <v>8</v>
      </c>
      <c r="G44" s="281">
        <v>8</v>
      </c>
      <c r="H44" s="281">
        <v>8</v>
      </c>
      <c r="I44" s="281">
        <v>8</v>
      </c>
      <c r="J44" s="281">
        <v>8</v>
      </c>
      <c r="K44" s="281">
        <v>8</v>
      </c>
      <c r="L44" s="281">
        <v>8</v>
      </c>
      <c r="M44" s="281">
        <v>8</v>
      </c>
      <c r="N44" s="281">
        <v>8</v>
      </c>
      <c r="O44" s="281">
        <v>9</v>
      </c>
      <c r="P44" s="281">
        <v>9</v>
      </c>
      <c r="Q44" s="281">
        <v>9</v>
      </c>
      <c r="R44" s="281">
        <v>9</v>
      </c>
      <c r="S44" s="281"/>
      <c r="T44" s="281"/>
      <c r="U44" s="281"/>
      <c r="V44" s="281"/>
      <c r="W44" s="281"/>
      <c r="X44" s="281"/>
      <c r="Y44" s="281"/>
      <c r="Z44" s="281"/>
    </row>
    <row r="45" spans="1:26">
      <c r="A45" s="757" t="s">
        <v>1</v>
      </c>
      <c r="B45" s="596" t="s">
        <v>2302</v>
      </c>
      <c r="C45" s="281"/>
      <c r="D45" s="281"/>
      <c r="E45" s="281"/>
      <c r="F45" s="281"/>
      <c r="G45" s="281"/>
      <c r="H45" s="281"/>
      <c r="I45" s="281">
        <f>I47+I46</f>
        <v>21</v>
      </c>
      <c r="J45" s="281">
        <f t="shared" ref="J45:R45" si="2">J47+J46</f>
        <v>21</v>
      </c>
      <c r="K45" s="281">
        <f t="shared" si="2"/>
        <v>21</v>
      </c>
      <c r="L45" s="281">
        <f t="shared" si="2"/>
        <v>21</v>
      </c>
      <c r="M45" s="281">
        <f t="shared" si="2"/>
        <v>21</v>
      </c>
      <c r="N45" s="281">
        <f t="shared" si="2"/>
        <v>21</v>
      </c>
      <c r="O45" s="281">
        <f t="shared" si="2"/>
        <v>21</v>
      </c>
      <c r="P45" s="281">
        <f t="shared" si="2"/>
        <v>21</v>
      </c>
      <c r="Q45" s="281">
        <f t="shared" si="2"/>
        <v>21</v>
      </c>
      <c r="R45" s="281">
        <f t="shared" si="2"/>
        <v>21</v>
      </c>
      <c r="S45" s="281"/>
      <c r="T45" s="281"/>
      <c r="U45" s="281"/>
      <c r="V45" s="281"/>
      <c r="W45" s="281"/>
      <c r="X45" s="281"/>
      <c r="Y45" s="281"/>
      <c r="Z45" s="281"/>
    </row>
    <row r="46" spans="1:26">
      <c r="A46" s="758"/>
      <c r="B46" s="596" t="s">
        <v>2303</v>
      </c>
      <c r="C46" s="281"/>
      <c r="D46" s="281"/>
      <c r="E46" s="281"/>
      <c r="F46" s="281"/>
      <c r="G46" s="281"/>
      <c r="H46" s="281"/>
      <c r="I46" s="281">
        <v>4</v>
      </c>
      <c r="J46" s="281">
        <v>4</v>
      </c>
      <c r="K46" s="281">
        <v>4</v>
      </c>
      <c r="L46" s="281">
        <v>4</v>
      </c>
      <c r="M46" s="281">
        <v>4</v>
      </c>
      <c r="N46" s="281">
        <v>4</v>
      </c>
      <c r="O46" s="281">
        <v>4</v>
      </c>
      <c r="P46" s="281">
        <v>4</v>
      </c>
      <c r="Q46" s="281">
        <v>4</v>
      </c>
      <c r="R46" s="281">
        <v>4</v>
      </c>
      <c r="S46" s="281"/>
      <c r="T46" s="281"/>
      <c r="U46" s="281"/>
      <c r="V46" s="281"/>
      <c r="W46" s="281"/>
      <c r="X46" s="281"/>
      <c r="Y46" s="281"/>
      <c r="Z46" s="281"/>
    </row>
    <row r="47" spans="1:26">
      <c r="A47" s="759"/>
      <c r="B47" s="596" t="s">
        <v>73</v>
      </c>
      <c r="C47" s="281"/>
      <c r="D47" s="281"/>
      <c r="E47" s="281"/>
      <c r="F47" s="281"/>
      <c r="G47" s="281"/>
      <c r="H47" s="281"/>
      <c r="I47" s="281">
        <f t="shared" ref="I47:Q47" si="3">21-I46</f>
        <v>17</v>
      </c>
      <c r="J47" s="281">
        <f t="shared" si="3"/>
        <v>17</v>
      </c>
      <c r="K47" s="281">
        <f t="shared" si="3"/>
        <v>17</v>
      </c>
      <c r="L47" s="281">
        <f t="shared" si="3"/>
        <v>17</v>
      </c>
      <c r="M47" s="281">
        <f t="shared" si="3"/>
        <v>17</v>
      </c>
      <c r="N47" s="281">
        <f t="shared" si="3"/>
        <v>17</v>
      </c>
      <c r="O47" s="281">
        <f t="shared" si="3"/>
        <v>17</v>
      </c>
      <c r="P47" s="281">
        <f t="shared" si="3"/>
        <v>17</v>
      </c>
      <c r="Q47" s="281">
        <f t="shared" si="3"/>
        <v>17</v>
      </c>
      <c r="R47" s="281">
        <f>21-R46</f>
        <v>17</v>
      </c>
      <c r="S47" s="281"/>
      <c r="T47" s="281"/>
      <c r="U47" s="281"/>
      <c r="V47" s="281"/>
      <c r="W47" s="281"/>
      <c r="X47" s="281"/>
      <c r="Y47" s="281"/>
      <c r="Z47" s="281"/>
    </row>
    <row r="48" spans="1:26">
      <c r="A48" s="757" t="s">
        <v>0</v>
      </c>
      <c r="B48" s="596" t="s">
        <v>2302</v>
      </c>
      <c r="C48" s="281"/>
      <c r="D48" s="281"/>
      <c r="E48" s="281"/>
      <c r="F48" s="281"/>
      <c r="G48" s="281"/>
      <c r="H48" s="281"/>
      <c r="I48" s="281"/>
      <c r="J48" s="281"/>
      <c r="K48" s="281"/>
      <c r="L48" s="281">
        <v>8</v>
      </c>
      <c r="M48" s="281">
        <v>8</v>
      </c>
      <c r="N48" s="281">
        <v>8</v>
      </c>
      <c r="O48" s="281">
        <v>8</v>
      </c>
      <c r="P48" s="281">
        <v>8</v>
      </c>
      <c r="Q48" s="281">
        <v>8</v>
      </c>
      <c r="R48" s="281">
        <v>8</v>
      </c>
      <c r="S48" s="281"/>
      <c r="T48" s="281"/>
      <c r="U48" s="281"/>
      <c r="V48" s="281"/>
      <c r="W48" s="281"/>
      <c r="X48" s="281"/>
      <c r="Y48" s="281"/>
      <c r="Z48" s="281"/>
    </row>
    <row r="49" spans="1:26">
      <c r="A49" s="758"/>
      <c r="B49" s="596" t="s">
        <v>2303</v>
      </c>
      <c r="C49" s="281"/>
      <c r="D49" s="281"/>
      <c r="E49" s="281"/>
      <c r="F49" s="281"/>
      <c r="G49" s="281"/>
      <c r="H49" s="281"/>
      <c r="I49" s="281"/>
      <c r="J49" s="281"/>
      <c r="K49" s="281"/>
      <c r="L49" s="281">
        <v>3</v>
      </c>
      <c r="M49" s="281">
        <v>3</v>
      </c>
      <c r="N49" s="281">
        <v>3</v>
      </c>
      <c r="O49" s="281">
        <v>3</v>
      </c>
      <c r="P49" s="281">
        <v>3</v>
      </c>
      <c r="Q49" s="281">
        <v>3</v>
      </c>
      <c r="R49" s="281">
        <v>3</v>
      </c>
      <c r="S49" s="281"/>
      <c r="T49" s="281"/>
      <c r="U49" s="281"/>
      <c r="V49" s="281"/>
      <c r="W49" s="281"/>
      <c r="X49" s="281"/>
      <c r="Y49" s="281"/>
      <c r="Z49" s="281"/>
    </row>
    <row r="50" spans="1:26">
      <c r="A50" s="759"/>
      <c r="B50" s="596" t="s">
        <v>73</v>
      </c>
      <c r="C50" s="281"/>
      <c r="D50" s="281"/>
      <c r="E50" s="281"/>
      <c r="F50" s="281"/>
      <c r="G50" s="281"/>
      <c r="H50" s="281"/>
      <c r="I50" s="281"/>
      <c r="J50" s="281"/>
      <c r="K50" s="281"/>
      <c r="L50" s="281">
        <v>5</v>
      </c>
      <c r="M50" s="281">
        <v>5</v>
      </c>
      <c r="N50" s="281">
        <v>5</v>
      </c>
      <c r="O50" s="281">
        <v>5</v>
      </c>
      <c r="P50" s="281">
        <v>5</v>
      </c>
      <c r="Q50" s="281">
        <v>5</v>
      </c>
      <c r="R50" s="281">
        <v>5</v>
      </c>
      <c r="S50" s="281"/>
      <c r="T50" s="281"/>
      <c r="U50" s="281"/>
      <c r="V50" s="281"/>
      <c r="W50" s="281"/>
      <c r="X50" s="281"/>
      <c r="Y50" s="281"/>
      <c r="Z50" s="281"/>
    </row>
    <row r="53" spans="1:26">
      <c r="A53" s="242" t="s">
        <v>2546</v>
      </c>
    </row>
    <row r="55" spans="1:26">
      <c r="A55" t="s">
        <v>2547</v>
      </c>
    </row>
    <row r="57" spans="1:26">
      <c r="A57" t="s">
        <v>2548</v>
      </c>
    </row>
    <row r="58" spans="1:26">
      <c r="A58" s="242" t="s">
        <v>2815</v>
      </c>
    </row>
    <row r="59" spans="1:26">
      <c r="A59" s="242" t="s">
        <v>3050</v>
      </c>
    </row>
  </sheetData>
  <mergeCells count="16">
    <mergeCell ref="A18:A20"/>
    <mergeCell ref="A3:A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hyperlinks>
    <hyperlink ref="AB2" location="Content!A1" display="Back to content page" xr:uid="{00000000-0004-0000-BC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A22"/>
  <sheetViews>
    <sheetView workbookViewId="0">
      <selection sqref="A1:XFD1048576"/>
    </sheetView>
  </sheetViews>
  <sheetFormatPr defaultRowHeight="14.4"/>
  <cols>
    <col min="1" max="1" width="32.77734375" customWidth="1"/>
  </cols>
  <sheetData>
    <row r="1" spans="1:27">
      <c r="A1" s="44" t="s">
        <v>2902</v>
      </c>
    </row>
    <row r="3" spans="1:27">
      <c r="A3" s="370" t="s">
        <v>1148</v>
      </c>
      <c r="B3" s="371">
        <v>2000</v>
      </c>
      <c r="C3" s="371">
        <v>2001</v>
      </c>
      <c r="D3" s="371">
        <v>2002</v>
      </c>
      <c r="E3" s="371">
        <v>2003</v>
      </c>
      <c r="F3" s="371">
        <v>2004</v>
      </c>
      <c r="G3" s="371">
        <v>2005</v>
      </c>
      <c r="H3" s="371">
        <v>2006</v>
      </c>
      <c r="I3" s="371">
        <v>2007</v>
      </c>
      <c r="J3" s="371">
        <v>2008</v>
      </c>
      <c r="K3" s="371">
        <v>2009</v>
      </c>
      <c r="L3" s="371">
        <v>2010</v>
      </c>
      <c r="M3" s="371">
        <v>2011</v>
      </c>
      <c r="N3" s="371">
        <v>2012</v>
      </c>
      <c r="O3" s="371">
        <v>2013</v>
      </c>
      <c r="P3" s="371">
        <v>2014</v>
      </c>
      <c r="Q3" s="371">
        <v>2015</v>
      </c>
      <c r="R3" s="371">
        <v>2016</v>
      </c>
      <c r="S3" s="371">
        <v>2017</v>
      </c>
      <c r="T3" s="371">
        <v>2018</v>
      </c>
      <c r="U3" s="371">
        <v>2019</v>
      </c>
      <c r="V3" s="371">
        <v>2020</v>
      </c>
      <c r="W3" s="371">
        <v>2021</v>
      </c>
      <c r="X3" s="371">
        <v>2022</v>
      </c>
      <c r="Y3" s="371">
        <v>2023</v>
      </c>
      <c r="AA3" s="494" t="s">
        <v>528</v>
      </c>
    </row>
    <row r="4" spans="1:27">
      <c r="A4" s="372" t="s">
        <v>13</v>
      </c>
      <c r="B4" s="623">
        <v>11</v>
      </c>
      <c r="C4" s="623">
        <v>60.2</v>
      </c>
      <c r="D4" s="623">
        <v>421.42834765999999</v>
      </c>
      <c r="E4" s="623">
        <v>776.62432095999998</v>
      </c>
      <c r="F4" s="623">
        <v>778.38709895000659</v>
      </c>
      <c r="G4" s="623">
        <v>980.23106874000189</v>
      </c>
      <c r="H4" s="623">
        <v>1364.6276175699873</v>
      </c>
      <c r="I4" s="623">
        <v>2783.4475155479959</v>
      </c>
      <c r="J4" s="623">
        <v>3942.819342430013</v>
      </c>
      <c r="K4" s="623">
        <v>3288.7173862599993</v>
      </c>
      <c r="L4" s="623">
        <v>3267.9674959099902</v>
      </c>
      <c r="M4" s="623">
        <v>3096.7246768899977</v>
      </c>
      <c r="N4" s="623">
        <v>5205.0729942986118</v>
      </c>
      <c r="O4" s="623">
        <v>4400.2693747716457</v>
      </c>
      <c r="P4" s="623">
        <v>4166.1083850500054</v>
      </c>
      <c r="Q4" s="623">
        <v>3689.8500591173351</v>
      </c>
      <c r="R4" s="623">
        <v>2785.4571959439963</v>
      </c>
      <c r="S4" s="623">
        <v>2874.8320401457249</v>
      </c>
      <c r="T4" s="623">
        <v>2386.9739937402433</v>
      </c>
      <c r="U4" s="623">
        <v>1147.0589073989991</v>
      </c>
      <c r="V4" s="623">
        <v>782.85845874202437</v>
      </c>
      <c r="W4" s="623">
        <v>1611.082181523499</v>
      </c>
      <c r="X4" s="623">
        <v>1556.7319638908853</v>
      </c>
      <c r="Y4" s="623">
        <v>1331.8327161343032</v>
      </c>
    </row>
    <row r="5" spans="1:27">
      <c r="A5" s="372" t="s">
        <v>12</v>
      </c>
      <c r="B5" s="623">
        <v>2105.78661744596</v>
      </c>
      <c r="C5" s="623">
        <v>1827.1860957772885</v>
      </c>
      <c r="D5" s="623">
        <v>652.18541595454326</v>
      </c>
      <c r="E5" s="623">
        <v>2336.7996562745825</v>
      </c>
      <c r="F5" s="623">
        <v>3256.2746273918833</v>
      </c>
      <c r="G5" s="623">
        <v>3950.436436455559</v>
      </c>
      <c r="H5" s="623">
        <v>3228.8966972396502</v>
      </c>
      <c r="I5" s="623">
        <v>4318.8582378187812</v>
      </c>
      <c r="J5" s="623">
        <v>5338.204178675227</v>
      </c>
      <c r="K5" s="623">
        <v>4524.7172045135285</v>
      </c>
      <c r="L5" s="623">
        <v>5142.9489511046258</v>
      </c>
      <c r="M5" s="623">
        <v>6143.713540662412</v>
      </c>
      <c r="N5" s="623">
        <v>6797.4452635288499</v>
      </c>
      <c r="O5" s="623">
        <v>8687.5713451148767</v>
      </c>
      <c r="P5" s="623">
        <v>8295.4888251386583</v>
      </c>
      <c r="Q5" s="623">
        <v>7595.3775561281636</v>
      </c>
      <c r="R5" s="623">
        <v>6746.8246568024369</v>
      </c>
      <c r="S5" s="623">
        <v>4748.9918471010596</v>
      </c>
      <c r="T5" s="623">
        <v>5535.5409012005284</v>
      </c>
      <c r="U5" s="623">
        <v>5326.5612106399367</v>
      </c>
      <c r="V5" s="623">
        <v>5115.8268310728163</v>
      </c>
      <c r="W5" s="623">
        <v>6103.7240113369708</v>
      </c>
      <c r="X5" s="623">
        <v>6968.528300889282</v>
      </c>
      <c r="Y5" s="623">
        <v>5987.6602004372071</v>
      </c>
    </row>
    <row r="6" spans="1:27">
      <c r="A6" s="372" t="s">
        <v>483</v>
      </c>
      <c r="B6" s="623"/>
      <c r="C6" s="623"/>
      <c r="D6" s="623"/>
      <c r="E6" s="623"/>
      <c r="F6" s="623"/>
      <c r="G6" s="623"/>
      <c r="H6" s="623"/>
      <c r="I6" s="623"/>
      <c r="J6" s="623"/>
      <c r="K6" s="623">
        <v>15.759313709000001</v>
      </c>
      <c r="L6" s="623">
        <v>26.429922532000003</v>
      </c>
      <c r="M6" s="623">
        <v>20.275571934000002</v>
      </c>
      <c r="N6" s="623">
        <v>23.075278425999997</v>
      </c>
      <c r="O6" s="623">
        <v>34.909294268000004</v>
      </c>
      <c r="P6" s="623">
        <v>32.229691518999999</v>
      </c>
      <c r="Q6" s="623">
        <v>19.270299274999999</v>
      </c>
      <c r="R6" s="623">
        <v>20.012870612</v>
      </c>
      <c r="S6" s="623">
        <v>16.593588705000002</v>
      </c>
      <c r="T6" s="623">
        <v>22.074948923999997</v>
      </c>
      <c r="U6" s="623">
        <v>21.265120732</v>
      </c>
      <c r="V6" s="623">
        <v>21.401193974079014</v>
      </c>
      <c r="W6" s="623">
        <v>24.537669012224114</v>
      </c>
      <c r="X6" s="623">
        <v>21.174504269460627</v>
      </c>
      <c r="Y6" s="623">
        <v>22.090687382352751</v>
      </c>
    </row>
    <row r="7" spans="1:27">
      <c r="A7" s="372" t="s">
        <v>89</v>
      </c>
      <c r="B7" s="623">
        <v>217.55082972801404</v>
      </c>
      <c r="C7" s="623">
        <v>199.32381821680897</v>
      </c>
      <c r="D7" s="623">
        <v>287.13248009946091</v>
      </c>
      <c r="E7" s="623">
        <v>337.87160301542167</v>
      </c>
      <c r="F7" s="623">
        <v>470.23174840326988</v>
      </c>
      <c r="G7" s="623">
        <v>565.94011455495308</v>
      </c>
      <c r="H7" s="623">
        <v>1781.2147887471774</v>
      </c>
      <c r="I7" s="623">
        <v>1393.9747897660084</v>
      </c>
      <c r="J7" s="623">
        <v>2354.1138789738429</v>
      </c>
      <c r="K7" s="623">
        <v>1752.3100629939113</v>
      </c>
      <c r="L7" s="623">
        <v>3905</v>
      </c>
      <c r="M7" s="623">
        <v>3296.1843394020671</v>
      </c>
      <c r="N7" s="623">
        <v>8206</v>
      </c>
      <c r="O7" s="623">
        <v>10612</v>
      </c>
      <c r="P7" s="623">
        <v>10167.242716404</v>
      </c>
      <c r="Q7" s="623">
        <v>8884.2849512290013</v>
      </c>
      <c r="R7" s="623">
        <v>6337.3862679160002</v>
      </c>
      <c r="S7" s="623">
        <v>8768.5678752390013</v>
      </c>
      <c r="T7" s="623">
        <v>14693.082885803002</v>
      </c>
      <c r="U7" s="623">
        <v>8303.1995710619994</v>
      </c>
      <c r="V7" s="623">
        <v>5850.9919898030003</v>
      </c>
      <c r="W7" s="623">
        <v>7958.0434894200007</v>
      </c>
      <c r="X7" s="623">
        <v>6140.2789197130005</v>
      </c>
      <c r="Y7" s="623">
        <v>4614.5892574600002</v>
      </c>
    </row>
    <row r="8" spans="1:27">
      <c r="A8" s="372" t="s">
        <v>482</v>
      </c>
      <c r="B8" s="623">
        <v>1625.453885652174</v>
      </c>
      <c r="C8" s="623">
        <v>1467.9420025581396</v>
      </c>
      <c r="D8" s="623">
        <v>1779.2482355447619</v>
      </c>
      <c r="E8" s="623">
        <v>2522.2736538644735</v>
      </c>
      <c r="F8" s="623">
        <v>2824.6647943375001</v>
      </c>
      <c r="G8" s="623">
        <v>2544.6041293146873</v>
      </c>
      <c r="H8" s="623">
        <v>2059.1043367220591</v>
      </c>
      <c r="I8" s="623">
        <v>2309.1848185191493</v>
      </c>
      <c r="J8" s="623">
        <v>2296.7381670915661</v>
      </c>
      <c r="K8" s="623">
        <v>2126.603191670004</v>
      </c>
      <c r="L8" s="623">
        <v>2825.8975649399986</v>
      </c>
      <c r="M8" s="623">
        <v>4377.1571495299931</v>
      </c>
      <c r="N8" s="623">
        <v>3281.1800444200053</v>
      </c>
      <c r="O8" s="623">
        <v>3126.2522261600025</v>
      </c>
      <c r="P8" s="623">
        <v>2899.1466473500059</v>
      </c>
      <c r="Q8" s="623">
        <v>2591.0089393600047</v>
      </c>
      <c r="R8" s="623">
        <v>2539.5008418499951</v>
      </c>
      <c r="S8" s="623">
        <v>3279.5302324500135</v>
      </c>
      <c r="T8" s="623">
        <v>3540.1314338800103</v>
      </c>
      <c r="U8" s="623">
        <v>3532.2495211499863</v>
      </c>
      <c r="V8" s="623">
        <v>2973.2346453500058</v>
      </c>
      <c r="W8" s="623">
        <v>3712.5961986400112</v>
      </c>
      <c r="X8" s="623">
        <v>3248.7296495752371</v>
      </c>
      <c r="Y8" s="623">
        <v>3240.9201920782198</v>
      </c>
    </row>
    <row r="9" spans="1:27">
      <c r="A9" s="372" t="s">
        <v>11</v>
      </c>
      <c r="B9" s="623">
        <v>454.99721478624076</v>
      </c>
      <c r="C9" s="623">
        <v>775.1098103488373</v>
      </c>
      <c r="D9" s="623">
        <v>761.57452466666666</v>
      </c>
      <c r="E9" s="623">
        <v>986.213075</v>
      </c>
      <c r="F9" s="623">
        <v>1938.1143015624998</v>
      </c>
      <c r="G9" s="623">
        <v>951.77240078124987</v>
      </c>
      <c r="H9" s="623">
        <v>938.4920667647059</v>
      </c>
      <c r="I9" s="623">
        <v>1185.110384680851</v>
      </c>
      <c r="J9" s="623">
        <v>1059.292976385542</v>
      </c>
      <c r="K9" s="623">
        <v>1171.8489467857144</v>
      </c>
      <c r="L9" s="623">
        <v>1394.6648738004558</v>
      </c>
      <c r="M9" s="623">
        <v>1784.1080649202261</v>
      </c>
      <c r="N9" s="623">
        <v>1790.6282136124616</v>
      </c>
      <c r="O9" s="623">
        <v>1728.1938260969689</v>
      </c>
      <c r="P9" s="623">
        <v>1503.4279171248663</v>
      </c>
      <c r="Q9" s="623">
        <v>1392.3402884431148</v>
      </c>
      <c r="R9" s="623">
        <v>1534.0351822020993</v>
      </c>
      <c r="S9" s="623">
        <v>1912.1669972730888</v>
      </c>
      <c r="T9" s="623">
        <v>1551.0649939555442</v>
      </c>
      <c r="U9" s="623">
        <v>1693.6276115409721</v>
      </c>
      <c r="V9" s="623">
        <v>1349.9426432254545</v>
      </c>
      <c r="W9" s="623">
        <v>1733.6668877989921</v>
      </c>
      <c r="X9" s="623">
        <v>1942.7770236920387</v>
      </c>
      <c r="Y9" s="623">
        <v>1836.6719876411362</v>
      </c>
    </row>
    <row r="10" spans="1:27">
      <c r="A10" s="372" t="s">
        <v>10</v>
      </c>
      <c r="B10" s="623">
        <v>122.69960796058558</v>
      </c>
      <c r="C10" s="623">
        <v>150.05661097793134</v>
      </c>
      <c r="D10" s="623">
        <v>111.28161423346521</v>
      </c>
      <c r="E10" s="623">
        <v>266.13406742382028</v>
      </c>
      <c r="F10" s="623">
        <v>255.75092992129223</v>
      </c>
      <c r="G10" s="623">
        <v>313.29966423172897</v>
      </c>
      <c r="H10" s="623">
        <v>241.66209786797268</v>
      </c>
      <c r="I10" s="623">
        <v>287.02617152768335</v>
      </c>
      <c r="J10" s="623">
        <v>419.53404340344935</v>
      </c>
      <c r="K10" s="623">
        <v>377.05338452518077</v>
      </c>
      <c r="L10" s="623">
        <v>351.83952540694708</v>
      </c>
      <c r="M10" s="623">
        <v>369.89192680916352</v>
      </c>
      <c r="N10" s="623">
        <v>304.6982690294667</v>
      </c>
      <c r="O10" s="623">
        <v>357.16754594489339</v>
      </c>
      <c r="P10" s="623">
        <v>426.66860749487228</v>
      </c>
      <c r="Q10" s="623">
        <v>400.62126276407861</v>
      </c>
      <c r="R10" s="623">
        <v>429.27549379849563</v>
      </c>
      <c r="S10" s="623">
        <v>510.44590584958939</v>
      </c>
      <c r="T10" s="623">
        <v>660.35904905444454</v>
      </c>
      <c r="U10" s="623">
        <v>587.16729576194507</v>
      </c>
      <c r="V10" s="623">
        <v>440.63375338042584</v>
      </c>
      <c r="W10" s="623">
        <v>666.50279909312917</v>
      </c>
      <c r="X10" s="623">
        <v>742.67859337595758</v>
      </c>
      <c r="Y10" s="623">
        <v>650.45095557905643</v>
      </c>
    </row>
    <row r="11" spans="1:27">
      <c r="A11" s="372" t="s">
        <v>9</v>
      </c>
      <c r="B11" s="623">
        <v>290.338615253</v>
      </c>
      <c r="C11" s="623">
        <v>414.7673802110001</v>
      </c>
      <c r="D11" s="623">
        <v>493.31323205099994</v>
      </c>
      <c r="E11" s="623">
        <v>571.99978169099995</v>
      </c>
      <c r="F11" s="623">
        <v>664.90389495499994</v>
      </c>
      <c r="G11" s="623">
        <v>866.34592653199991</v>
      </c>
      <c r="H11" s="623">
        <v>995.78958417300009</v>
      </c>
      <c r="I11" s="623">
        <v>1052.0754938709999</v>
      </c>
      <c r="J11" s="623">
        <v>1285.5084333899999</v>
      </c>
      <c r="K11" s="623">
        <v>1450.7099495009998</v>
      </c>
      <c r="L11" s="623">
        <v>1106.7000960800001</v>
      </c>
      <c r="M11" s="623">
        <v>1297.4249998499999</v>
      </c>
      <c r="N11" s="623">
        <v>1185.9123609850001</v>
      </c>
      <c r="O11" s="623">
        <v>1447.7518170590001</v>
      </c>
      <c r="P11" s="623">
        <v>1518.959815747</v>
      </c>
      <c r="Q11" s="623">
        <v>1038.475506408</v>
      </c>
      <c r="R11" s="623">
        <v>1058.744076104</v>
      </c>
      <c r="S11" s="623">
        <v>899.28296186299985</v>
      </c>
      <c r="T11" s="623">
        <v>1099.6206366810002</v>
      </c>
      <c r="U11" s="623">
        <v>959.957588536</v>
      </c>
      <c r="V11" s="623">
        <v>1032.2073599670002</v>
      </c>
      <c r="W11" s="623">
        <v>1095.441982116</v>
      </c>
      <c r="X11" s="623">
        <v>983.95872598000005</v>
      </c>
      <c r="Y11" s="623">
        <v>1262.07087942</v>
      </c>
    </row>
    <row r="12" spans="1:27">
      <c r="A12" s="372" t="s">
        <v>8</v>
      </c>
      <c r="B12" s="623">
        <v>357.42996953541507</v>
      </c>
      <c r="C12" s="623">
        <v>328.68465772273822</v>
      </c>
      <c r="D12" s="623">
        <v>378.34879839786385</v>
      </c>
      <c r="E12" s="623">
        <v>360.62942212825931</v>
      </c>
      <c r="F12" s="623">
        <v>405.68122522522526</v>
      </c>
      <c r="G12" s="623">
        <v>348.83154293534039</v>
      </c>
      <c r="H12" s="623">
        <v>480.40038523274484</v>
      </c>
      <c r="I12" s="623">
        <v>531.27516735734775</v>
      </c>
      <c r="J12" s="623">
        <v>694.58956276445701</v>
      </c>
      <c r="K12" s="623">
        <v>605.05122103944905</v>
      </c>
      <c r="L12" s="623">
        <v>703.61566850113309</v>
      </c>
      <c r="M12" s="623">
        <v>822.5505391304348</v>
      </c>
      <c r="N12" s="623">
        <v>878.58656866020715</v>
      </c>
      <c r="O12" s="623">
        <v>854.22155903457269</v>
      </c>
      <c r="P12" s="623">
        <v>890.74101894186811</v>
      </c>
      <c r="Q12" s="623">
        <v>889.84</v>
      </c>
      <c r="R12" s="623">
        <v>898.66000000000008</v>
      </c>
      <c r="S12" s="623">
        <v>1004.47</v>
      </c>
      <c r="T12" s="623">
        <v>1056.55</v>
      </c>
      <c r="U12" s="623">
        <v>982.4</v>
      </c>
      <c r="V12" s="623">
        <v>747.31</v>
      </c>
      <c r="W12" s="623">
        <v>931.87</v>
      </c>
      <c r="X12" s="623">
        <v>1237.3</v>
      </c>
      <c r="Y12" s="623">
        <v>998.4</v>
      </c>
    </row>
    <row r="13" spans="1:27">
      <c r="A13" s="372" t="s">
        <v>6</v>
      </c>
      <c r="B13" s="623">
        <v>940.56269059125464</v>
      </c>
      <c r="C13" s="623">
        <v>1266.5831835428726</v>
      </c>
      <c r="D13" s="623">
        <v>925.53357276833833</v>
      </c>
      <c r="E13" s="623">
        <v>1206.4203083418786</v>
      </c>
      <c r="F13" s="623">
        <v>1409.1353377515079</v>
      </c>
      <c r="G13" s="623">
        <v>1564.1099713053425</v>
      </c>
      <c r="H13" s="623">
        <v>1692.5001678607659</v>
      </c>
      <c r="I13" s="623">
        <v>1965.086293031507</v>
      </c>
      <c r="J13" s="623">
        <v>2105.9408077877697</v>
      </c>
      <c r="K13" s="623">
        <v>2036.5290082783911</v>
      </c>
      <c r="L13" s="623">
        <v>3132.2107060147709</v>
      </c>
      <c r="M13" s="623">
        <v>3088.9897166458677</v>
      </c>
      <c r="N13" s="623">
        <v>3578.1065355708406</v>
      </c>
      <c r="O13" s="623">
        <v>4671.6529975941803</v>
      </c>
      <c r="P13" s="623">
        <v>4359.1127361895988</v>
      </c>
      <c r="Q13" s="623">
        <v>3537.57709814195</v>
      </c>
      <c r="R13" s="623">
        <v>2672.1448773626475</v>
      </c>
      <c r="S13" s="623">
        <v>2868.2397493960925</v>
      </c>
      <c r="T13" s="623">
        <v>4193.8071353947989</v>
      </c>
      <c r="U13" s="623">
        <v>3511.5819039012104</v>
      </c>
      <c r="V13" s="623">
        <v>3290.4796472467133</v>
      </c>
      <c r="W13" s="623">
        <v>4052.9615397046045</v>
      </c>
      <c r="X13" s="623">
        <v>4321.6934995326137</v>
      </c>
      <c r="Y13" s="623">
        <v>4223.403237952456</v>
      </c>
    </row>
    <row r="14" spans="1:27">
      <c r="A14" s="372" t="s">
        <v>5</v>
      </c>
      <c r="B14" s="623">
        <v>1684.1212700220003</v>
      </c>
      <c r="C14" s="623">
        <v>1452.7710800550003</v>
      </c>
      <c r="D14" s="623">
        <v>1538.0695788840001</v>
      </c>
      <c r="E14" s="623">
        <v>2761.2557209650004</v>
      </c>
      <c r="F14" s="623">
        <v>3588.5168574709996</v>
      </c>
      <c r="G14" s="623">
        <v>3021.6727339469999</v>
      </c>
      <c r="H14" s="623">
        <v>3738.6342923990005</v>
      </c>
      <c r="I14" s="623">
        <v>5221.7635716040004</v>
      </c>
      <c r="J14" s="623">
        <v>5838.9338496759992</v>
      </c>
      <c r="K14" s="623">
        <v>7454.761334887</v>
      </c>
      <c r="L14" s="623">
        <v>7183.8005848369994</v>
      </c>
      <c r="M14" s="623">
        <v>7592.2060000679994</v>
      </c>
      <c r="N14" s="623">
        <v>7587.5700611630009</v>
      </c>
      <c r="O14" s="623">
        <v>7938.7646875259998</v>
      </c>
      <c r="P14" s="623">
        <v>7823.8225698770002</v>
      </c>
      <c r="Q14" s="623">
        <v>7832.1847120070006</v>
      </c>
      <c r="R14" s="623">
        <v>6153.6888285129999</v>
      </c>
      <c r="S14" s="623">
        <v>6041.3766120260007</v>
      </c>
      <c r="T14" s="623">
        <v>7529.9380471139993</v>
      </c>
      <c r="U14" s="623">
        <v>6783.8811226769994</v>
      </c>
      <c r="V14" s="623">
        <v>5630.3234444789996</v>
      </c>
      <c r="W14" s="623">
        <v>7184.1836692859997</v>
      </c>
      <c r="X14" s="623">
        <v>5898.1687696589997</v>
      </c>
      <c r="Y14" s="623">
        <v>5411.5440679740004</v>
      </c>
    </row>
    <row r="15" spans="1:27">
      <c r="A15" s="372" t="s">
        <v>4</v>
      </c>
      <c r="B15" s="623">
        <v>51.966384999600024</v>
      </c>
      <c r="C15" s="623">
        <v>38.095546332494585</v>
      </c>
      <c r="D15" s="623">
        <v>54.539095451455275</v>
      </c>
      <c r="E15" s="623">
        <v>44.93626331559053</v>
      </c>
      <c r="F15" s="623">
        <v>55.036684272727278</v>
      </c>
      <c r="G15" s="623">
        <v>50.187100272727271</v>
      </c>
      <c r="H15" s="623">
        <v>58.43888207444413</v>
      </c>
      <c r="I15" s="623">
        <v>64.051739965205655</v>
      </c>
      <c r="J15" s="623">
        <v>80.916193187274672</v>
      </c>
      <c r="K15" s="623">
        <v>96.213084687465582</v>
      </c>
      <c r="L15" s="623">
        <v>90.468101735604677</v>
      </c>
      <c r="M15" s="623">
        <v>94.732898149423235</v>
      </c>
      <c r="N15" s="623">
        <v>78.219299748467165</v>
      </c>
      <c r="O15" s="623">
        <v>68.954000743892834</v>
      </c>
      <c r="P15" s="623">
        <v>71.532370519046552</v>
      </c>
      <c r="Q15" s="623">
        <v>122.13040884999999</v>
      </c>
      <c r="R15" s="623">
        <v>105.34512832171599</v>
      </c>
      <c r="S15" s="623">
        <v>92.633973443696334</v>
      </c>
      <c r="T15" s="623">
        <v>98.829217308707896</v>
      </c>
      <c r="U15" s="623">
        <v>94.146899459002753</v>
      </c>
      <c r="V15" s="623">
        <v>99.997199933046602</v>
      </c>
      <c r="W15" s="623">
        <v>139.97691325123151</v>
      </c>
      <c r="X15" s="623">
        <v>164.99797201790827</v>
      </c>
      <c r="Y15" s="623">
        <v>144.72999858546083</v>
      </c>
    </row>
    <row r="16" spans="1:27">
      <c r="A16" s="372" t="s">
        <v>3</v>
      </c>
      <c r="B16" s="623">
        <v>3556.1501701440461</v>
      </c>
      <c r="C16" s="623">
        <v>3321.8988265857656</v>
      </c>
      <c r="D16" s="623">
        <v>3568.90587201065</v>
      </c>
      <c r="E16" s="623">
        <v>4585.2679158459687</v>
      </c>
      <c r="F16" s="623">
        <v>6029.6452307787713</v>
      </c>
      <c r="G16" s="623">
        <v>8320.3998490993108</v>
      </c>
      <c r="H16" s="623">
        <v>9815.2699221243656</v>
      </c>
      <c r="I16" s="623">
        <v>18145.645517691086</v>
      </c>
      <c r="J16" s="623">
        <v>23356.005850673195</v>
      </c>
      <c r="K16" s="623">
        <v>19562.1398613284</v>
      </c>
      <c r="L16" s="623">
        <v>24440.415880336506</v>
      </c>
      <c r="M16" s="623">
        <v>27824.763584398395</v>
      </c>
      <c r="N16" s="623">
        <v>30133.540612364064</v>
      </c>
      <c r="O16" s="623">
        <v>29481.299006294779</v>
      </c>
      <c r="P16" s="623">
        <v>30429.668146678327</v>
      </c>
      <c r="Q16" s="623">
        <v>25916.954463400692</v>
      </c>
      <c r="R16" s="623">
        <v>23878.908300878822</v>
      </c>
      <c r="S16" s="623">
        <v>26267.804487234345</v>
      </c>
      <c r="T16" s="623">
        <v>28018.246620543363</v>
      </c>
      <c r="U16" s="623">
        <v>26287.092984657531</v>
      </c>
      <c r="V16" s="623">
        <v>21200.142474688888</v>
      </c>
      <c r="W16" s="623">
        <v>28534.687622723126</v>
      </c>
      <c r="X16" s="623">
        <v>32736.674787531607</v>
      </c>
      <c r="Y16" s="623">
        <v>32614.768796476965</v>
      </c>
    </row>
    <row r="17" spans="1:25">
      <c r="A17" s="372" t="s">
        <v>431</v>
      </c>
      <c r="B17" s="623">
        <v>249.85835329588178</v>
      </c>
      <c r="C17" s="623">
        <v>293.06442437521002</v>
      </c>
      <c r="D17" s="623">
        <v>309.44690843884445</v>
      </c>
      <c r="E17" s="623">
        <v>395.02531645569627</v>
      </c>
      <c r="F17" s="623">
        <v>533.06024096385545</v>
      </c>
      <c r="G17" s="623">
        <v>788.25134168157433</v>
      </c>
      <c r="H17" s="623">
        <v>996.14147130153606</v>
      </c>
      <c r="I17" s="623">
        <v>1190.0698051948052</v>
      </c>
      <c r="J17" s="623">
        <v>1451.9517766497461</v>
      </c>
      <c r="K17" s="623">
        <v>1158.9292193409165</v>
      </c>
      <c r="L17" s="623">
        <v>1615.6414226366217</v>
      </c>
      <c r="M17" s="623">
        <v>2416.7997210000003</v>
      </c>
      <c r="N17" s="623">
        <v>2605.9175620000001</v>
      </c>
      <c r="O17" s="623">
        <v>2226.7177976322</v>
      </c>
      <c r="P17" s="623">
        <v>2021.817608432219</v>
      </c>
      <c r="Q17" s="623">
        <v>1687.17</v>
      </c>
      <c r="R17" s="623">
        <v>1630.3</v>
      </c>
      <c r="S17" s="623">
        <v>1478.44</v>
      </c>
      <c r="T17" s="623">
        <v>1603.66</v>
      </c>
      <c r="U17" s="623">
        <v>1574.74983</v>
      </c>
      <c r="V17" s="623">
        <v>1928</v>
      </c>
      <c r="W17" s="623">
        <v>1920</v>
      </c>
      <c r="X17" s="623">
        <v>1993.1</v>
      </c>
      <c r="Y17" s="623">
        <v>2513.6</v>
      </c>
    </row>
    <row r="18" spans="1:25">
      <c r="A18" s="372" t="s">
        <v>1</v>
      </c>
      <c r="B18" s="623">
        <v>850.7603170000001</v>
      </c>
      <c r="C18" s="623">
        <v>1018.596735</v>
      </c>
      <c r="D18" s="623">
        <v>1087.912405</v>
      </c>
      <c r="E18" s="623">
        <v>1477.8888099999999</v>
      </c>
      <c r="F18" s="623">
        <v>1992.582249</v>
      </c>
      <c r="G18" s="623">
        <v>1987.5902070000002</v>
      </c>
      <c r="H18" s="623">
        <v>2427.2406899999996</v>
      </c>
      <c r="I18" s="623">
        <v>3332.4357060000002</v>
      </c>
      <c r="J18" s="623">
        <v>3891.9785740000007</v>
      </c>
      <c r="K18" s="623">
        <v>3052.3608000000004</v>
      </c>
      <c r="L18" s="623">
        <v>4496.0716550000006</v>
      </c>
      <c r="M18" s="623">
        <v>6021.9139251200004</v>
      </c>
      <c r="N18" s="623">
        <v>7461.1343705999998</v>
      </c>
      <c r="O18" s="623">
        <v>8434.5298851370662</v>
      </c>
      <c r="P18" s="623">
        <v>7384.8476586199995</v>
      </c>
      <c r="Q18" s="623">
        <v>5467.5765243700007</v>
      </c>
      <c r="R18" s="623">
        <v>5377.38742731</v>
      </c>
      <c r="S18" s="623">
        <v>5624.7941831899989</v>
      </c>
      <c r="T18" s="623">
        <v>6566.4511379659989</v>
      </c>
      <c r="U18" s="623">
        <v>4747.4122395880004</v>
      </c>
      <c r="V18" s="623">
        <v>3823.2936863739997</v>
      </c>
      <c r="W18" s="623">
        <v>5078.9241018550001</v>
      </c>
      <c r="X18" s="623">
        <v>6750.9841195669997</v>
      </c>
      <c r="Y18" s="623">
        <v>6672.8553705369995</v>
      </c>
    </row>
    <row r="19" spans="1:25">
      <c r="A19" s="372" t="s">
        <v>0</v>
      </c>
      <c r="B19" s="623">
        <v>2600.273216304</v>
      </c>
      <c r="C19" s="623">
        <v>2068.8177175979999</v>
      </c>
      <c r="D19" s="623">
        <v>2885.8638280659998</v>
      </c>
      <c r="E19" s="623">
        <v>1389.9409854659998</v>
      </c>
      <c r="F19" s="623">
        <v>3553.1830632860001</v>
      </c>
      <c r="G19" s="623">
        <v>2493.2890178629996</v>
      </c>
      <c r="H19" s="623">
        <v>5305.3390443099997</v>
      </c>
      <c r="I19" s="623">
        <v>3876.1084404639996</v>
      </c>
      <c r="J19" s="623">
        <v>2129.67056404</v>
      </c>
      <c r="K19" s="623">
        <v>5929.1272789289997</v>
      </c>
      <c r="L19" s="623">
        <v>4564.0720469099997</v>
      </c>
      <c r="M19" s="623">
        <v>7550.5254349749994</v>
      </c>
      <c r="N19" s="623">
        <v>6841.3942313119996</v>
      </c>
      <c r="O19" s="623">
        <v>7275.9848739739991</v>
      </c>
      <c r="P19" s="623">
        <v>5929.7921053070004</v>
      </c>
      <c r="Q19" s="623">
        <v>5620.7738489019994</v>
      </c>
      <c r="R19" s="623">
        <v>5410.8809459099994</v>
      </c>
      <c r="S19" s="623">
        <v>5157.2226036400007</v>
      </c>
      <c r="T19" s="623">
        <v>5723.5325668360001</v>
      </c>
      <c r="U19" s="623">
        <v>4890.6189703620003</v>
      </c>
      <c r="V19" s="623">
        <v>6207.1180888279996</v>
      </c>
      <c r="W19" s="623">
        <v>7579.8040936730004</v>
      </c>
      <c r="X19" s="623">
        <v>7698.5864687590001</v>
      </c>
      <c r="Y19" s="623">
        <v>7369.4013273729997</v>
      </c>
    </row>
    <row r="20" spans="1:25">
      <c r="A20" s="372" t="s">
        <v>2214</v>
      </c>
      <c r="B20" s="624">
        <v>15118.949142718171</v>
      </c>
      <c r="C20" s="624">
        <v>14683.097889302087</v>
      </c>
      <c r="D20" s="624">
        <v>15254.783909227048</v>
      </c>
      <c r="E20" s="624">
        <v>20019.28090074769</v>
      </c>
      <c r="F20" s="624">
        <v>27755.168284270541</v>
      </c>
      <c r="G20" s="624">
        <v>28746.961504714476</v>
      </c>
      <c r="H20" s="624">
        <v>35123.752044387409</v>
      </c>
      <c r="I20" s="624">
        <v>47656.113653039421</v>
      </c>
      <c r="J20" s="624">
        <v>56246.198199128092</v>
      </c>
      <c r="K20" s="624">
        <v>54602.831248448958</v>
      </c>
      <c r="L20" s="624">
        <v>64247.744495745654</v>
      </c>
      <c r="M20" s="624">
        <v>75797.96208948498</v>
      </c>
      <c r="N20" s="624">
        <v>85958.48166571898</v>
      </c>
      <c r="O20" s="624">
        <v>91346.240237352089</v>
      </c>
      <c r="P20" s="624">
        <v>87920.60682039347</v>
      </c>
      <c r="Q20" s="624">
        <v>76685.435918396339</v>
      </c>
      <c r="R20" s="624">
        <v>67578.552093525213</v>
      </c>
      <c r="S20" s="624">
        <v>71545.393057556619</v>
      </c>
      <c r="T20" s="624">
        <v>84279.863568401634</v>
      </c>
      <c r="U20" s="624">
        <v>70442.970777466573</v>
      </c>
      <c r="V20" s="624">
        <v>60493.761417064452</v>
      </c>
      <c r="W20" s="624">
        <v>78328.003159433778</v>
      </c>
      <c r="X20" s="624">
        <v>82406.363298452998</v>
      </c>
      <c r="Y20" s="624">
        <v>78894.98967503116</v>
      </c>
    </row>
    <row r="22" spans="1:25">
      <c r="A22" s="242" t="s">
        <v>2949</v>
      </c>
    </row>
  </sheetData>
  <hyperlinks>
    <hyperlink ref="AA3" location="Content!A1" display="Back to content page" xr:uid="{00000000-0004-0000-0600-00000000000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Sheet190"/>
  <dimension ref="A1:AV29"/>
  <sheetViews>
    <sheetView topLeftCell="Y1" zoomScale="86" zoomScaleNormal="86" workbookViewId="0">
      <selection activeCell="AG25" sqref="AG25"/>
    </sheetView>
  </sheetViews>
  <sheetFormatPr defaultColWidth="9.21875" defaultRowHeight="18" customHeight="1"/>
  <cols>
    <col min="1" max="1" width="36" style="44" customWidth="1"/>
    <col min="2" max="21" width="10.44140625" style="254" customWidth="1"/>
    <col min="22" max="26" width="10.44140625" style="254" bestFit="1" customWidth="1"/>
    <col min="27" max="31" width="11.5546875" style="254" bestFit="1" customWidth="1"/>
    <col min="32" max="32" width="9.21875" style="254" bestFit="1" customWidth="1"/>
    <col min="33" max="45" width="9.21875" style="254" customWidth="1"/>
    <col min="46" max="16384" width="9.21875" style="17"/>
  </cols>
  <sheetData>
    <row r="1" spans="1:48" ht="18" customHeight="1">
      <c r="A1" s="40" t="s">
        <v>2977</v>
      </c>
    </row>
    <row r="2" spans="1:48" ht="18" customHeight="1">
      <c r="A2" s="253"/>
      <c r="B2" s="760"/>
      <c r="C2" s="761"/>
      <c r="D2" s="761"/>
      <c r="E2" s="761"/>
      <c r="F2" s="761"/>
      <c r="G2" s="761"/>
      <c r="H2" s="761"/>
      <c r="I2" s="761"/>
      <c r="J2" s="761"/>
      <c r="K2" s="761"/>
      <c r="L2" s="761"/>
      <c r="M2" s="761"/>
      <c r="N2" s="761"/>
      <c r="O2" s="761"/>
      <c r="P2" s="761"/>
      <c r="Q2" s="761"/>
      <c r="R2" s="761"/>
      <c r="S2" s="761"/>
      <c r="T2" s="761"/>
      <c r="U2" s="761"/>
      <c r="V2" s="761"/>
      <c r="W2" s="761"/>
      <c r="X2" s="761"/>
      <c r="Y2" s="761"/>
      <c r="Z2" s="761"/>
      <c r="AA2" s="761"/>
      <c r="AB2" s="761"/>
      <c r="AC2" s="761"/>
      <c r="AD2" s="761"/>
      <c r="AE2" s="761"/>
      <c r="AF2" s="761"/>
      <c r="AG2" s="761"/>
      <c r="AH2" s="761"/>
      <c r="AI2" s="761"/>
      <c r="AJ2" s="761"/>
      <c r="AK2" s="761"/>
      <c r="AL2" s="761"/>
      <c r="AM2" s="761"/>
      <c r="AN2" s="761"/>
      <c r="AO2" s="761"/>
      <c r="AP2" s="761"/>
      <c r="AQ2" s="761"/>
      <c r="AR2" s="761"/>
      <c r="AS2" s="761"/>
    </row>
    <row r="3" spans="1:48" s="40" customFormat="1" ht="18" customHeight="1">
      <c r="A3" s="253" t="s">
        <v>31</v>
      </c>
      <c r="B3" s="252">
        <v>1980</v>
      </c>
      <c r="C3" s="252">
        <v>1981</v>
      </c>
      <c r="D3" s="252">
        <v>1982</v>
      </c>
      <c r="E3" s="252">
        <v>1983</v>
      </c>
      <c r="F3" s="252">
        <v>1984</v>
      </c>
      <c r="G3" s="252">
        <v>1985</v>
      </c>
      <c r="H3" s="252">
        <v>1986</v>
      </c>
      <c r="I3" s="252">
        <v>1987</v>
      </c>
      <c r="J3" s="252">
        <v>1988</v>
      </c>
      <c r="K3" s="252">
        <v>1989</v>
      </c>
      <c r="L3" s="252">
        <v>1990</v>
      </c>
      <c r="M3" s="252">
        <v>1991</v>
      </c>
      <c r="N3" s="252">
        <v>1992</v>
      </c>
      <c r="O3" s="252">
        <v>1993</v>
      </c>
      <c r="P3" s="252">
        <v>1994</v>
      </c>
      <c r="Q3" s="252">
        <v>1995</v>
      </c>
      <c r="R3" s="252">
        <v>1996</v>
      </c>
      <c r="S3" s="252">
        <v>1997</v>
      </c>
      <c r="T3" s="252">
        <v>1998</v>
      </c>
      <c r="U3" s="252">
        <v>1999</v>
      </c>
      <c r="V3" s="252">
        <v>2000</v>
      </c>
      <c r="W3" s="252">
        <v>2001</v>
      </c>
      <c r="X3" s="252">
        <v>2002</v>
      </c>
      <c r="Y3" s="252">
        <v>2003</v>
      </c>
      <c r="Z3" s="252">
        <v>2004</v>
      </c>
      <c r="AA3" s="252">
        <v>2005</v>
      </c>
      <c r="AB3" s="252">
        <v>2006</v>
      </c>
      <c r="AC3" s="252">
        <v>2007</v>
      </c>
      <c r="AD3" s="252">
        <v>2008</v>
      </c>
      <c r="AE3" s="252">
        <v>2009</v>
      </c>
      <c r="AF3" s="252">
        <v>2010</v>
      </c>
      <c r="AG3" s="252">
        <v>2011</v>
      </c>
      <c r="AH3" s="252">
        <v>2012</v>
      </c>
      <c r="AI3" s="252">
        <v>2013</v>
      </c>
      <c r="AJ3" s="252">
        <v>2014</v>
      </c>
      <c r="AK3" s="252">
        <v>2015</v>
      </c>
      <c r="AL3" s="252">
        <v>2016</v>
      </c>
      <c r="AM3" s="252">
        <v>2017</v>
      </c>
      <c r="AN3" s="252">
        <v>2018</v>
      </c>
      <c r="AO3" s="252">
        <v>2019</v>
      </c>
      <c r="AP3" s="252">
        <v>2020</v>
      </c>
      <c r="AQ3" s="252">
        <v>2021</v>
      </c>
      <c r="AR3" s="252">
        <v>2022</v>
      </c>
      <c r="AS3" s="252">
        <v>2023</v>
      </c>
      <c r="AU3" s="1" t="s">
        <v>528</v>
      </c>
    </row>
    <row r="4" spans="1:48" s="14" customFormat="1" ht="18" customHeight="1">
      <c r="A4" s="92" t="s">
        <v>13</v>
      </c>
      <c r="B4" s="679">
        <v>12800</v>
      </c>
      <c r="C4" s="679">
        <v>15000</v>
      </c>
      <c r="D4" s="679">
        <v>13900</v>
      </c>
      <c r="E4" s="679">
        <v>22400</v>
      </c>
      <c r="F4" s="679">
        <v>10700</v>
      </c>
      <c r="G4" s="679">
        <v>13100</v>
      </c>
      <c r="H4" s="679">
        <v>11100</v>
      </c>
      <c r="I4" s="679">
        <v>11100</v>
      </c>
      <c r="J4" s="679">
        <v>11000</v>
      </c>
      <c r="K4" s="679">
        <v>6800</v>
      </c>
      <c r="L4" s="679">
        <v>6900</v>
      </c>
      <c r="M4" s="679">
        <v>7000</v>
      </c>
      <c r="N4" s="679">
        <v>6900</v>
      </c>
      <c r="O4" s="679">
        <v>5600</v>
      </c>
      <c r="P4" s="679">
        <v>7600</v>
      </c>
      <c r="Q4" s="679">
        <v>7300</v>
      </c>
      <c r="R4" s="679">
        <v>7700</v>
      </c>
      <c r="S4" s="679">
        <v>7300</v>
      </c>
      <c r="T4" s="679">
        <v>7400</v>
      </c>
      <c r="U4" s="679">
        <v>5100</v>
      </c>
      <c r="V4" s="281">
        <v>13603</v>
      </c>
      <c r="W4" s="281">
        <v>8848</v>
      </c>
      <c r="X4" s="281">
        <v>5050</v>
      </c>
      <c r="Y4" s="281">
        <v>3950</v>
      </c>
      <c r="Z4" s="281">
        <v>4269</v>
      </c>
      <c r="AA4" s="281">
        <v>4410</v>
      </c>
      <c r="AB4" s="281">
        <v>6819</v>
      </c>
      <c r="AC4" s="281"/>
      <c r="AD4" s="281">
        <v>56918.55</v>
      </c>
      <c r="AE4" s="281">
        <v>37100.46</v>
      </c>
      <c r="AF4" s="281">
        <v>65763.48</v>
      </c>
      <c r="AG4" s="281">
        <v>61020.99</v>
      </c>
      <c r="AH4" s="281">
        <v>66525.930000000008</v>
      </c>
      <c r="AI4" s="281">
        <v>57381.120000000003</v>
      </c>
      <c r="AJ4" s="281">
        <v>54664.35</v>
      </c>
      <c r="AK4" s="281">
        <v>59534.340000000004</v>
      </c>
      <c r="AL4" s="281">
        <v>43019.520000000004</v>
      </c>
      <c r="AM4" s="281">
        <v>39496.949999999997</v>
      </c>
      <c r="AN4" s="281">
        <v>34425</v>
      </c>
      <c r="AO4" s="281">
        <v>34027.199999999997</v>
      </c>
      <c r="AP4" s="281">
        <v>13755.210000000001</v>
      </c>
      <c r="AQ4" s="680">
        <v>14722.17</v>
      </c>
      <c r="AR4" s="281"/>
      <c r="AS4" s="281"/>
      <c r="AU4" s="33"/>
      <c r="AV4" s="33"/>
    </row>
    <row r="5" spans="1:48" s="14" customFormat="1" ht="18" customHeight="1">
      <c r="A5" s="92" t="s">
        <v>12</v>
      </c>
      <c r="B5" s="679">
        <v>2700</v>
      </c>
      <c r="C5" s="679">
        <v>2600</v>
      </c>
      <c r="D5" s="679">
        <v>2600</v>
      </c>
      <c r="E5" s="679">
        <v>2600</v>
      </c>
      <c r="F5" s="679">
        <v>2800</v>
      </c>
      <c r="G5" s="679">
        <v>3500</v>
      </c>
      <c r="H5" s="679">
        <v>3300</v>
      </c>
      <c r="I5" s="679">
        <v>4300</v>
      </c>
      <c r="J5" s="679">
        <v>4600</v>
      </c>
      <c r="K5" s="679">
        <v>4900</v>
      </c>
      <c r="L5" s="679">
        <v>5800</v>
      </c>
      <c r="M5" s="679">
        <v>6700</v>
      </c>
      <c r="N5" s="679">
        <v>6300</v>
      </c>
      <c r="O5" s="679">
        <v>3800</v>
      </c>
      <c r="P5" s="679">
        <v>3600</v>
      </c>
      <c r="Q5" s="679">
        <v>4000</v>
      </c>
      <c r="R5" s="679">
        <v>4200</v>
      </c>
      <c r="S5" s="679">
        <v>4900</v>
      </c>
      <c r="T5" s="679">
        <v>5400</v>
      </c>
      <c r="U5" s="679">
        <v>5900</v>
      </c>
      <c r="V5" s="281">
        <v>6703</v>
      </c>
      <c r="W5" s="281">
        <v>7138</v>
      </c>
      <c r="X5" s="281">
        <v>7304</v>
      </c>
      <c r="Y5" s="281">
        <v>7214</v>
      </c>
      <c r="Z5" s="281">
        <v>7885</v>
      </c>
      <c r="AA5" s="281">
        <v>8181</v>
      </c>
      <c r="AB5" s="281">
        <v>6905</v>
      </c>
      <c r="AC5" s="281">
        <v>7366</v>
      </c>
      <c r="AD5" s="281">
        <v>6105</v>
      </c>
      <c r="AE5" s="281">
        <v>6142</v>
      </c>
      <c r="AF5" s="281">
        <v>7681</v>
      </c>
      <c r="AG5" s="281">
        <v>7910</v>
      </c>
      <c r="AH5" s="281">
        <v>8494</v>
      </c>
      <c r="AI5" s="281">
        <v>8367</v>
      </c>
      <c r="AJ5" s="281">
        <v>8130</v>
      </c>
      <c r="AK5" s="281"/>
      <c r="AL5" s="281"/>
      <c r="AM5" s="281"/>
      <c r="AN5" s="281"/>
      <c r="AO5" s="281"/>
      <c r="AP5" s="281"/>
      <c r="AQ5" s="680"/>
      <c r="AR5" s="680"/>
      <c r="AS5" s="680"/>
      <c r="AU5" s="17"/>
    </row>
    <row r="6" spans="1:48" s="14" customFormat="1" ht="18" customHeight="1">
      <c r="A6" s="92" t="s">
        <v>483</v>
      </c>
      <c r="B6" s="281"/>
      <c r="C6" s="281"/>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U6" s="17"/>
      <c r="AV6" s="17"/>
    </row>
    <row r="7" spans="1:48" s="14" customFormat="1" ht="18" customHeight="1">
      <c r="A7" s="92" t="s">
        <v>89</v>
      </c>
      <c r="B7" s="679">
        <v>11800</v>
      </c>
      <c r="C7" s="679">
        <v>12200</v>
      </c>
      <c r="D7" s="679">
        <v>9200</v>
      </c>
      <c r="E7" s="679">
        <v>7400</v>
      </c>
      <c r="F7" s="679">
        <v>7600</v>
      </c>
      <c r="G7" s="679">
        <v>3900</v>
      </c>
      <c r="H7" s="679">
        <v>5000</v>
      </c>
      <c r="I7" s="679">
        <v>5200</v>
      </c>
      <c r="J7" s="679">
        <v>4500</v>
      </c>
      <c r="K7" s="679">
        <v>4800</v>
      </c>
      <c r="L7" s="679">
        <v>5100</v>
      </c>
      <c r="M7" s="679">
        <v>3500</v>
      </c>
      <c r="N7" s="679">
        <v>3000</v>
      </c>
      <c r="O7" s="679">
        <v>2600</v>
      </c>
      <c r="P7" s="679">
        <v>3900</v>
      </c>
      <c r="Q7" s="281"/>
      <c r="R7" s="281"/>
      <c r="S7" s="281"/>
      <c r="T7" s="281"/>
      <c r="U7" s="281"/>
      <c r="V7" s="281"/>
      <c r="W7" s="281">
        <v>5200</v>
      </c>
      <c r="X7" s="281"/>
      <c r="Y7" s="281"/>
      <c r="Z7" s="281"/>
      <c r="AA7" s="281"/>
      <c r="AB7" s="281"/>
      <c r="AC7" s="281"/>
      <c r="AD7" s="281"/>
      <c r="AE7" s="281"/>
      <c r="AF7" s="281">
        <v>1945</v>
      </c>
      <c r="AG7" s="281">
        <v>2295</v>
      </c>
      <c r="AH7" s="281">
        <v>1460</v>
      </c>
      <c r="AI7" s="281"/>
      <c r="AJ7" s="281"/>
      <c r="AK7" s="281"/>
      <c r="AL7" s="281"/>
      <c r="AM7" s="281"/>
      <c r="AN7" s="281"/>
      <c r="AO7" s="281"/>
      <c r="AP7" s="281"/>
      <c r="AQ7" s="281"/>
      <c r="AR7" s="281"/>
      <c r="AS7" s="281"/>
    </row>
    <row r="8" spans="1:48" s="14" customFormat="1" ht="18" customHeight="1">
      <c r="A8" s="92" t="s">
        <v>482</v>
      </c>
      <c r="B8" s="679">
        <v>600</v>
      </c>
      <c r="C8" s="679">
        <v>1300</v>
      </c>
      <c r="D8" s="679">
        <v>1000</v>
      </c>
      <c r="E8" s="679">
        <v>1300</v>
      </c>
      <c r="F8" s="679">
        <v>1500</v>
      </c>
      <c r="G8" s="679">
        <v>1600</v>
      </c>
      <c r="H8" s="679">
        <v>1900</v>
      </c>
      <c r="I8" s="679">
        <v>1800</v>
      </c>
      <c r="J8" s="679">
        <v>1400</v>
      </c>
      <c r="K8" s="679">
        <v>1300</v>
      </c>
      <c r="L8" s="679">
        <v>1400</v>
      </c>
      <c r="M8" s="679">
        <v>1500</v>
      </c>
      <c r="N8" s="679">
        <v>1900</v>
      </c>
      <c r="O8" s="679">
        <v>1600</v>
      </c>
      <c r="P8" s="679">
        <v>1800</v>
      </c>
      <c r="Q8" s="679">
        <v>2700</v>
      </c>
      <c r="R8" s="679">
        <v>2700</v>
      </c>
      <c r="S8" s="679">
        <v>2000</v>
      </c>
      <c r="T8" s="679">
        <v>2000</v>
      </c>
      <c r="U8" s="679">
        <v>2500</v>
      </c>
      <c r="V8" s="281">
        <v>2586</v>
      </c>
      <c r="W8" s="281"/>
      <c r="X8" s="281"/>
      <c r="Y8" s="281"/>
      <c r="Z8" s="281"/>
      <c r="AA8" s="281"/>
      <c r="AB8" s="281"/>
      <c r="AC8" s="281"/>
      <c r="AD8" s="281"/>
      <c r="AE8" s="281"/>
      <c r="AF8" s="281"/>
      <c r="AG8" s="281"/>
      <c r="AH8" s="281"/>
      <c r="AI8" s="281"/>
      <c r="AJ8" s="281"/>
      <c r="AK8" s="281"/>
      <c r="AL8" s="281"/>
      <c r="AM8" s="281"/>
      <c r="AN8" s="281"/>
      <c r="AO8" s="281"/>
      <c r="AP8" s="281"/>
      <c r="AQ8" s="281"/>
      <c r="AR8" s="281"/>
      <c r="AS8" s="281"/>
    </row>
    <row r="9" spans="1:48" s="14" customFormat="1" ht="18" customHeight="1">
      <c r="A9" s="92" t="s">
        <v>11</v>
      </c>
      <c r="B9" s="679">
        <v>3100</v>
      </c>
      <c r="C9" s="679">
        <v>3100</v>
      </c>
      <c r="D9" s="679">
        <v>4600</v>
      </c>
      <c r="E9" s="679">
        <v>3000</v>
      </c>
      <c r="F9" s="679">
        <v>3100</v>
      </c>
      <c r="G9" s="679">
        <v>4700</v>
      </c>
      <c r="H9" s="679">
        <v>4800</v>
      </c>
      <c r="I9" s="679">
        <v>3900</v>
      </c>
      <c r="J9" s="679">
        <v>2200</v>
      </c>
      <c r="K9" s="679">
        <v>4600</v>
      </c>
      <c r="L9" s="679">
        <v>4600</v>
      </c>
      <c r="M9" s="679">
        <v>4600</v>
      </c>
      <c r="N9" s="679">
        <v>1900</v>
      </c>
      <c r="O9" s="679">
        <v>1100</v>
      </c>
      <c r="P9" s="679">
        <v>2400</v>
      </c>
      <c r="Q9" s="679">
        <v>1800</v>
      </c>
      <c r="R9" s="679">
        <v>1400</v>
      </c>
      <c r="S9" s="679">
        <v>700</v>
      </c>
      <c r="T9" s="679">
        <v>2100</v>
      </c>
      <c r="U9" s="679">
        <v>200</v>
      </c>
      <c r="V9" s="281"/>
      <c r="W9" s="281">
        <v>2251</v>
      </c>
      <c r="X9" s="281">
        <v>2483</v>
      </c>
      <c r="Y9" s="281">
        <v>2598</v>
      </c>
      <c r="Z9" s="281">
        <v>2647</v>
      </c>
      <c r="AA9" s="281">
        <v>2509</v>
      </c>
      <c r="AB9" s="281">
        <v>2711</v>
      </c>
      <c r="AC9" s="281">
        <v>3059</v>
      </c>
      <c r="AD9" s="281">
        <v>2769</v>
      </c>
      <c r="AE9" s="281">
        <v>2889</v>
      </c>
      <c r="AF9" s="281">
        <v>2594</v>
      </c>
      <c r="AG9" s="281">
        <v>2423</v>
      </c>
      <c r="AH9" s="281">
        <v>2309</v>
      </c>
      <c r="AI9" s="281">
        <v>2087</v>
      </c>
      <c r="AJ9" s="281">
        <v>4132</v>
      </c>
      <c r="AK9" s="281"/>
      <c r="AL9" s="281"/>
      <c r="AM9" s="281"/>
      <c r="AN9" s="281"/>
      <c r="AO9" s="281"/>
      <c r="AP9" s="281"/>
      <c r="AQ9" s="281"/>
      <c r="AR9" s="281"/>
      <c r="AS9" s="281"/>
    </row>
    <row r="10" spans="1:48" s="14" customFormat="1" ht="18" customHeight="1">
      <c r="A10" s="92" t="s">
        <v>10</v>
      </c>
      <c r="B10" s="679">
        <v>24500</v>
      </c>
      <c r="C10" s="679">
        <v>21000</v>
      </c>
      <c r="D10" s="679">
        <v>15100</v>
      </c>
      <c r="E10" s="679">
        <v>15000</v>
      </c>
      <c r="F10" s="679">
        <v>16500</v>
      </c>
      <c r="G10" s="679">
        <v>16200</v>
      </c>
      <c r="H10" s="679">
        <v>15600</v>
      </c>
      <c r="I10" s="679">
        <v>15700</v>
      </c>
      <c r="J10" s="679">
        <v>16100</v>
      </c>
      <c r="K10" s="679">
        <v>15300</v>
      </c>
      <c r="L10" s="679">
        <v>17200</v>
      </c>
      <c r="M10" s="679">
        <v>14300</v>
      </c>
      <c r="N10" s="679">
        <v>15300</v>
      </c>
      <c r="O10" s="679">
        <v>16900</v>
      </c>
      <c r="P10" s="679">
        <v>16200</v>
      </c>
      <c r="Q10" s="679">
        <v>17800</v>
      </c>
      <c r="R10" s="679">
        <v>17200</v>
      </c>
      <c r="S10" s="679">
        <v>16800</v>
      </c>
      <c r="T10" s="679">
        <v>18300</v>
      </c>
      <c r="U10" s="679">
        <v>18600</v>
      </c>
      <c r="V10" s="281">
        <v>20491</v>
      </c>
      <c r="W10" s="281">
        <v>20129</v>
      </c>
      <c r="X10" s="281">
        <v>9433</v>
      </c>
      <c r="Y10" s="281">
        <v>17202</v>
      </c>
      <c r="Z10" s="281">
        <v>18016</v>
      </c>
      <c r="AA10" s="281">
        <v>17911</v>
      </c>
      <c r="AB10" s="281">
        <v>14142</v>
      </c>
      <c r="AC10" s="281">
        <v>37310</v>
      </c>
      <c r="AD10" s="281">
        <v>11861</v>
      </c>
      <c r="AE10" s="281">
        <v>9566</v>
      </c>
      <c r="AF10" s="281">
        <v>11714</v>
      </c>
      <c r="AG10" s="281">
        <v>12373</v>
      </c>
      <c r="AH10" s="281">
        <v>12277</v>
      </c>
      <c r="AI10" s="281"/>
      <c r="AJ10" s="281"/>
      <c r="AK10" s="281"/>
      <c r="AL10" s="281"/>
      <c r="AM10" s="281"/>
      <c r="AN10" s="281"/>
      <c r="AO10" s="281"/>
      <c r="AP10" s="281"/>
      <c r="AQ10" s="281"/>
      <c r="AR10" s="281"/>
      <c r="AS10" s="281"/>
    </row>
    <row r="11" spans="1:48" s="14" customFormat="1" ht="18" customHeight="1">
      <c r="A11" s="92" t="s">
        <v>9</v>
      </c>
      <c r="B11" s="679">
        <v>3300</v>
      </c>
      <c r="C11" s="679">
        <v>3500</v>
      </c>
      <c r="D11" s="679">
        <v>4500</v>
      </c>
      <c r="E11" s="679">
        <v>3700</v>
      </c>
      <c r="F11" s="679">
        <v>6000</v>
      </c>
      <c r="G11" s="679">
        <v>5700</v>
      </c>
      <c r="H11" s="679">
        <v>4400</v>
      </c>
      <c r="I11" s="679">
        <v>3000</v>
      </c>
      <c r="J11" s="679">
        <v>1600</v>
      </c>
      <c r="K11" s="679">
        <v>3500</v>
      </c>
      <c r="L11" s="679">
        <v>3600</v>
      </c>
      <c r="M11" s="679">
        <v>4000</v>
      </c>
      <c r="N11" s="679">
        <v>3800</v>
      </c>
      <c r="O11" s="679">
        <v>3300</v>
      </c>
      <c r="P11" s="679">
        <v>3400</v>
      </c>
      <c r="Q11" s="679">
        <v>3500</v>
      </c>
      <c r="R11" s="679">
        <v>3500</v>
      </c>
      <c r="S11" s="679">
        <v>3600</v>
      </c>
      <c r="T11" s="679">
        <v>3600</v>
      </c>
      <c r="U11" s="679">
        <v>4400</v>
      </c>
      <c r="V11" s="281">
        <v>4806</v>
      </c>
      <c r="W11" s="281">
        <v>4708</v>
      </c>
      <c r="X11" s="281">
        <v>4620</v>
      </c>
      <c r="Y11" s="281">
        <v>4940</v>
      </c>
      <c r="Z11" s="281">
        <v>5290</v>
      </c>
      <c r="AA11" s="281">
        <v>5446</v>
      </c>
      <c r="AB11" s="281">
        <v>5528</v>
      </c>
      <c r="AC11" s="281">
        <v>5888</v>
      </c>
      <c r="AD11" s="281">
        <v>4416</v>
      </c>
      <c r="AE11" s="281">
        <v>4376</v>
      </c>
      <c r="AF11" s="281">
        <v>2559</v>
      </c>
      <c r="AG11" s="281">
        <v>2430</v>
      </c>
      <c r="AH11" s="281">
        <v>1841</v>
      </c>
      <c r="AI11" s="281"/>
      <c r="AJ11" s="281"/>
      <c r="AK11" s="281"/>
      <c r="AL11" s="281"/>
      <c r="AM11" s="281"/>
      <c r="AN11" s="281"/>
      <c r="AO11" s="281"/>
      <c r="AP11" s="281"/>
      <c r="AQ11" s="281"/>
      <c r="AR11" s="281"/>
      <c r="AS11" s="281"/>
    </row>
    <row r="12" spans="1:48" s="14" customFormat="1" ht="18" customHeight="1">
      <c r="A12" s="92" t="s">
        <v>8</v>
      </c>
      <c r="B12" s="679">
        <v>3412</v>
      </c>
      <c r="C12" s="679">
        <v>3196</v>
      </c>
      <c r="D12" s="679">
        <v>3392</v>
      </c>
      <c r="E12" s="679">
        <v>3463</v>
      </c>
      <c r="F12" s="679">
        <v>3618</v>
      </c>
      <c r="G12" s="679">
        <v>3691</v>
      </c>
      <c r="H12" s="679">
        <v>3754</v>
      </c>
      <c r="I12" s="679">
        <v>3542</v>
      </c>
      <c r="J12" s="679">
        <v>4109</v>
      </c>
      <c r="K12" s="679">
        <v>4669</v>
      </c>
      <c r="L12" s="679">
        <v>5577</v>
      </c>
      <c r="M12" s="679">
        <v>5263</v>
      </c>
      <c r="N12" s="679">
        <v>5325</v>
      </c>
      <c r="O12" s="679">
        <v>5575</v>
      </c>
      <c r="P12" s="679">
        <v>5703</v>
      </c>
      <c r="Q12" s="679">
        <v>5829</v>
      </c>
      <c r="R12" s="679">
        <v>6261</v>
      </c>
      <c r="S12" s="679">
        <v>7045</v>
      </c>
      <c r="T12" s="679">
        <v>7314</v>
      </c>
      <c r="U12" s="679">
        <v>7592</v>
      </c>
      <c r="V12" s="680">
        <v>8332</v>
      </c>
      <c r="W12" s="680">
        <v>8753</v>
      </c>
      <c r="X12" s="680">
        <v>9170</v>
      </c>
      <c r="Y12" s="680">
        <v>9454</v>
      </c>
      <c r="Z12" s="680">
        <v>9315</v>
      </c>
      <c r="AA12" s="680">
        <v>9820</v>
      </c>
      <c r="AB12" s="680">
        <v>11901</v>
      </c>
      <c r="AC12" s="680">
        <v>9534</v>
      </c>
      <c r="AD12" s="680">
        <v>9393</v>
      </c>
      <c r="AE12" s="680">
        <v>9383</v>
      </c>
      <c r="AF12" s="680">
        <v>10157</v>
      </c>
      <c r="AG12" s="680">
        <v>10097</v>
      </c>
      <c r="AH12" s="680">
        <v>9844</v>
      </c>
      <c r="AI12" s="680">
        <v>8959</v>
      </c>
      <c r="AJ12" s="680">
        <v>9068</v>
      </c>
      <c r="AK12" s="680">
        <v>9479</v>
      </c>
      <c r="AL12" s="680">
        <v>11168</v>
      </c>
      <c r="AM12" s="680">
        <v>11881</v>
      </c>
      <c r="AN12" s="680">
        <v>11700</v>
      </c>
      <c r="AO12" s="680">
        <v>12134</v>
      </c>
      <c r="AP12" s="680">
        <v>4157</v>
      </c>
      <c r="AQ12" s="680">
        <v>2328</v>
      </c>
      <c r="AR12" s="680">
        <v>8316</v>
      </c>
      <c r="AS12" s="680">
        <v>11148</v>
      </c>
    </row>
    <row r="13" spans="1:48" s="14" customFormat="1" ht="18" customHeight="1">
      <c r="A13" s="92" t="s">
        <v>6</v>
      </c>
      <c r="B13" s="679">
        <v>6100</v>
      </c>
      <c r="C13" s="679">
        <v>5400</v>
      </c>
      <c r="D13" s="679">
        <v>5500</v>
      </c>
      <c r="E13" s="679">
        <v>6200</v>
      </c>
      <c r="F13" s="679">
        <v>4500</v>
      </c>
      <c r="G13" s="679">
        <v>2500</v>
      </c>
      <c r="H13" s="679">
        <v>2900</v>
      </c>
      <c r="I13" s="679">
        <v>3300</v>
      </c>
      <c r="J13" s="679">
        <v>4700</v>
      </c>
      <c r="K13" s="679">
        <v>4900</v>
      </c>
      <c r="L13" s="679">
        <v>5600</v>
      </c>
      <c r="M13" s="679">
        <v>5100</v>
      </c>
      <c r="N13" s="679">
        <v>4400</v>
      </c>
      <c r="O13" s="679">
        <v>3700</v>
      </c>
      <c r="P13" s="679">
        <v>3800</v>
      </c>
      <c r="Q13" s="679">
        <v>3200</v>
      </c>
      <c r="R13" s="679">
        <v>3800</v>
      </c>
      <c r="S13" s="679">
        <v>4600</v>
      </c>
      <c r="T13" s="679">
        <v>5000</v>
      </c>
      <c r="U13" s="679">
        <v>5900</v>
      </c>
      <c r="V13" s="281">
        <v>6698</v>
      </c>
      <c r="W13" s="281">
        <v>7257</v>
      </c>
      <c r="X13" s="281">
        <v>7501</v>
      </c>
      <c r="Y13" s="281">
        <v>7662</v>
      </c>
      <c r="Z13" s="281">
        <v>8585</v>
      </c>
      <c r="AA13" s="281">
        <v>9768</v>
      </c>
      <c r="AB13" s="281">
        <v>10490</v>
      </c>
      <c r="AC13" s="281">
        <v>10791</v>
      </c>
      <c r="AD13" s="281">
        <v>10943</v>
      </c>
      <c r="AE13" s="281">
        <v>11260</v>
      </c>
      <c r="AF13" s="281">
        <v>26496</v>
      </c>
      <c r="AG13" s="281">
        <v>30239</v>
      </c>
      <c r="AH13" s="281">
        <v>33982</v>
      </c>
      <c r="AI13" s="281"/>
      <c r="AJ13" s="281">
        <v>18177</v>
      </c>
      <c r="AK13" s="281"/>
      <c r="AL13" s="680">
        <v>16000</v>
      </c>
      <c r="AM13" s="680">
        <v>12000</v>
      </c>
      <c r="AN13" s="680">
        <v>11000</v>
      </c>
      <c r="AO13" s="680">
        <v>33283</v>
      </c>
      <c r="AP13" s="680">
        <v>3984</v>
      </c>
      <c r="AQ13" s="281">
        <v>4324</v>
      </c>
      <c r="AR13" s="680">
        <v>27576</v>
      </c>
      <c r="AS13" s="680">
        <v>12839</v>
      </c>
    </row>
    <row r="14" spans="1:48" s="14" customFormat="1" ht="18" customHeight="1">
      <c r="A14" s="92" t="s">
        <v>5</v>
      </c>
      <c r="B14" s="281"/>
      <c r="C14" s="281"/>
      <c r="D14" s="281"/>
      <c r="E14" s="281"/>
      <c r="F14" s="281"/>
      <c r="G14" s="281"/>
      <c r="H14" s="281"/>
      <c r="I14" s="281"/>
      <c r="J14" s="281"/>
      <c r="K14" s="281"/>
      <c r="L14" s="281"/>
      <c r="M14" s="679">
        <v>8100</v>
      </c>
      <c r="N14" s="679">
        <v>9400</v>
      </c>
      <c r="O14" s="679">
        <v>6300</v>
      </c>
      <c r="P14" s="679">
        <v>6300</v>
      </c>
      <c r="Q14" s="679">
        <v>6800</v>
      </c>
      <c r="R14" s="679">
        <v>7200</v>
      </c>
      <c r="S14" s="679">
        <v>7400</v>
      </c>
      <c r="T14" s="679">
        <v>7500</v>
      </c>
      <c r="U14" s="679">
        <v>5500</v>
      </c>
      <c r="V14" s="281">
        <v>5161</v>
      </c>
      <c r="W14" s="281">
        <v>5131</v>
      </c>
      <c r="X14" s="281">
        <v>5080</v>
      </c>
      <c r="Y14" s="281">
        <v>6034</v>
      </c>
      <c r="Z14" s="281">
        <v>6137</v>
      </c>
      <c r="AA14" s="281">
        <v>6455</v>
      </c>
      <c r="AB14" s="281">
        <v>6513</v>
      </c>
      <c r="AC14" s="281">
        <v>6942</v>
      </c>
      <c r="AD14" s="281">
        <v>5450</v>
      </c>
      <c r="AE14" s="281">
        <v>5439</v>
      </c>
      <c r="AF14" s="281">
        <v>8836</v>
      </c>
      <c r="AG14" s="281">
        <v>9400</v>
      </c>
      <c r="AH14" s="281">
        <v>11711</v>
      </c>
      <c r="AI14" s="281"/>
      <c r="AJ14" s="281"/>
      <c r="AK14" s="281"/>
      <c r="AL14" s="281"/>
      <c r="AM14" s="281"/>
      <c r="AN14" s="281"/>
      <c r="AO14" s="281"/>
      <c r="AP14" s="281"/>
      <c r="AQ14" s="281"/>
      <c r="AR14" s="281"/>
      <c r="AS14" s="281"/>
    </row>
    <row r="15" spans="1:48" s="14" customFormat="1" ht="18" customHeight="1">
      <c r="A15" s="92" t="s">
        <v>4</v>
      </c>
      <c r="B15" s="679">
        <v>2000</v>
      </c>
      <c r="C15" s="679">
        <v>2000</v>
      </c>
      <c r="D15" s="679">
        <v>6200</v>
      </c>
      <c r="E15" s="679">
        <v>6200</v>
      </c>
      <c r="F15" s="679">
        <v>9800</v>
      </c>
      <c r="G15" s="679">
        <v>12500</v>
      </c>
      <c r="H15" s="679">
        <v>16200</v>
      </c>
      <c r="I15" s="679">
        <v>14800</v>
      </c>
      <c r="J15" s="679">
        <v>14700</v>
      </c>
      <c r="K15" s="679">
        <v>14900</v>
      </c>
      <c r="L15" s="679">
        <v>15800</v>
      </c>
      <c r="M15" s="679">
        <v>16300</v>
      </c>
      <c r="N15" s="679">
        <v>6000</v>
      </c>
      <c r="O15" s="679">
        <v>13600</v>
      </c>
      <c r="P15" s="679">
        <v>13400</v>
      </c>
      <c r="Q15" s="679">
        <v>14000</v>
      </c>
      <c r="R15" s="679">
        <v>17200</v>
      </c>
      <c r="S15" s="679">
        <v>17900</v>
      </c>
      <c r="T15" s="679">
        <v>18900</v>
      </c>
      <c r="U15" s="679">
        <v>18500</v>
      </c>
      <c r="V15" s="281">
        <v>18966</v>
      </c>
      <c r="W15" s="281">
        <v>20249</v>
      </c>
      <c r="X15" s="281">
        <v>22449</v>
      </c>
      <c r="Y15" s="281">
        <v>18647</v>
      </c>
      <c r="Z15" s="281">
        <v>19281</v>
      </c>
      <c r="AA15" s="281">
        <v>19581</v>
      </c>
      <c r="AB15" s="281">
        <v>19526</v>
      </c>
      <c r="AC15" s="281">
        <v>20727</v>
      </c>
      <c r="AD15" s="281">
        <v>11896</v>
      </c>
      <c r="AE15" s="281">
        <v>11238</v>
      </c>
      <c r="AF15" s="281">
        <v>12989</v>
      </c>
      <c r="AG15" s="281">
        <v>14202</v>
      </c>
      <c r="AH15" s="281">
        <v>11878</v>
      </c>
      <c r="AI15" s="281"/>
      <c r="AJ15" s="281"/>
      <c r="AK15" s="281"/>
      <c r="AL15" s="281"/>
      <c r="AM15" s="281"/>
      <c r="AN15" s="281"/>
      <c r="AO15" s="281"/>
      <c r="AP15" s="281"/>
      <c r="AQ15" s="281"/>
      <c r="AR15" s="281"/>
      <c r="AS15" s="281"/>
    </row>
    <row r="16" spans="1:48" s="14" customFormat="1" ht="18" customHeight="1">
      <c r="A16" s="92" t="s">
        <v>3</v>
      </c>
      <c r="B16" s="679">
        <v>64600</v>
      </c>
      <c r="C16" s="679">
        <v>69800</v>
      </c>
      <c r="D16" s="679">
        <v>70100</v>
      </c>
      <c r="E16" s="679">
        <v>64100</v>
      </c>
      <c r="F16" s="679">
        <v>67200</v>
      </c>
      <c r="G16" s="679">
        <v>64200</v>
      </c>
      <c r="H16" s="679">
        <v>51000</v>
      </c>
      <c r="I16" s="679">
        <v>55800</v>
      </c>
      <c r="J16" s="679">
        <v>60800</v>
      </c>
      <c r="K16" s="679">
        <v>81200</v>
      </c>
      <c r="L16" s="679">
        <v>84000</v>
      </c>
      <c r="M16" s="679">
        <v>78600</v>
      </c>
      <c r="N16" s="679">
        <v>79900</v>
      </c>
      <c r="O16" s="679">
        <v>93700</v>
      </c>
      <c r="P16" s="679">
        <v>89300</v>
      </c>
      <c r="Q16" s="679">
        <v>74300</v>
      </c>
      <c r="R16" s="679">
        <v>88400</v>
      </c>
      <c r="S16" s="679">
        <v>102200</v>
      </c>
      <c r="T16" s="679">
        <v>93200</v>
      </c>
      <c r="U16" s="679">
        <v>103800</v>
      </c>
      <c r="V16" s="281">
        <v>110392</v>
      </c>
      <c r="W16" s="281">
        <v>122561</v>
      </c>
      <c r="X16" s="281">
        <v>116985</v>
      </c>
      <c r="Y16" s="281">
        <v>130938</v>
      </c>
      <c r="Z16" s="281">
        <v>133222</v>
      </c>
      <c r="AA16" s="281">
        <v>148146</v>
      </c>
      <c r="AB16" s="281">
        <v>146648</v>
      </c>
      <c r="AC16" s="281">
        <v>152550</v>
      </c>
      <c r="AD16" s="281">
        <v>156567</v>
      </c>
      <c r="AE16" s="281">
        <v>151292</v>
      </c>
      <c r="AF16" s="281">
        <v>190441</v>
      </c>
      <c r="AG16" s="281">
        <v>191507</v>
      </c>
      <c r="AH16" s="281">
        <v>191730</v>
      </c>
      <c r="AI16" s="281"/>
      <c r="AJ16" s="281"/>
      <c r="AK16" s="281"/>
      <c r="AL16" s="281"/>
      <c r="AM16" s="281"/>
      <c r="AN16" s="281"/>
      <c r="AO16" s="281"/>
      <c r="AP16" s="281"/>
      <c r="AQ16" s="281"/>
      <c r="AR16" s="281"/>
      <c r="AS16" s="281"/>
    </row>
    <row r="17" spans="1:45" s="14" customFormat="1" ht="18" customHeight="1">
      <c r="A17" s="92" t="s">
        <v>32</v>
      </c>
      <c r="B17" s="679">
        <v>17500</v>
      </c>
      <c r="C17" s="679">
        <v>18700</v>
      </c>
      <c r="D17" s="679">
        <v>13400</v>
      </c>
      <c r="E17" s="679">
        <v>11800</v>
      </c>
      <c r="F17" s="679">
        <v>10400</v>
      </c>
      <c r="G17" s="679">
        <v>13800</v>
      </c>
      <c r="H17" s="679">
        <v>11200</v>
      </c>
      <c r="I17" s="679">
        <v>12300</v>
      </c>
      <c r="J17" s="679">
        <v>12100</v>
      </c>
      <c r="K17" s="679">
        <v>8000</v>
      </c>
      <c r="L17" s="679">
        <v>7500</v>
      </c>
      <c r="M17" s="679">
        <v>9400</v>
      </c>
      <c r="N17" s="679">
        <v>7500</v>
      </c>
      <c r="O17" s="679">
        <v>5700</v>
      </c>
      <c r="P17" s="679">
        <v>5400</v>
      </c>
      <c r="Q17" s="679">
        <v>5600</v>
      </c>
      <c r="R17" s="679">
        <v>6100</v>
      </c>
      <c r="S17" s="679">
        <v>6000</v>
      </c>
      <c r="T17" s="679">
        <v>6100</v>
      </c>
      <c r="U17" s="679">
        <v>5000</v>
      </c>
      <c r="V17" s="281"/>
      <c r="W17" s="281"/>
      <c r="X17" s="281"/>
      <c r="Y17" s="281"/>
      <c r="Z17" s="281"/>
      <c r="AA17" s="281"/>
      <c r="AB17" s="281">
        <v>160766</v>
      </c>
      <c r="AC17" s="281">
        <v>179455</v>
      </c>
      <c r="AD17" s="281">
        <v>181434</v>
      </c>
      <c r="AE17" s="281">
        <v>167610</v>
      </c>
      <c r="AF17" s="281">
        <v>181240</v>
      </c>
      <c r="AG17" s="281">
        <v>207244</v>
      </c>
      <c r="AH17" s="281">
        <v>227708</v>
      </c>
      <c r="AI17" s="281">
        <v>238384</v>
      </c>
      <c r="AJ17" s="281">
        <v>230872</v>
      </c>
      <c r="AK17" s="281">
        <v>225405</v>
      </c>
      <c r="AL17" s="281"/>
      <c r="AM17" s="281"/>
      <c r="AN17" s="281"/>
      <c r="AO17" s="281"/>
      <c r="AP17" s="281"/>
      <c r="AQ17" s="281"/>
      <c r="AR17" s="281"/>
      <c r="AS17" s="281"/>
    </row>
    <row r="18" spans="1:45" s="14" customFormat="1" ht="18" customHeight="1">
      <c r="A18" s="92" t="s">
        <v>1</v>
      </c>
      <c r="B18" s="679">
        <v>6800</v>
      </c>
      <c r="C18" s="679">
        <v>5400</v>
      </c>
      <c r="D18" s="679">
        <v>6500</v>
      </c>
      <c r="E18" s="679">
        <v>6000</v>
      </c>
      <c r="F18" s="679">
        <v>5700</v>
      </c>
      <c r="G18" s="679">
        <v>4700</v>
      </c>
      <c r="H18" s="679">
        <v>4900</v>
      </c>
      <c r="I18" s="679">
        <v>5400</v>
      </c>
      <c r="J18" s="679">
        <v>5600</v>
      </c>
      <c r="K18" s="679">
        <v>2900</v>
      </c>
      <c r="L18" s="679">
        <v>6500</v>
      </c>
      <c r="M18" s="679">
        <v>2800</v>
      </c>
      <c r="N18" s="679">
        <v>2700</v>
      </c>
      <c r="O18" s="679">
        <v>4200</v>
      </c>
      <c r="P18" s="679">
        <v>4300</v>
      </c>
      <c r="Q18" s="679"/>
      <c r="R18" s="679"/>
      <c r="S18" s="679">
        <v>1200</v>
      </c>
      <c r="T18" s="679">
        <v>1200</v>
      </c>
      <c r="U18" s="679">
        <v>5400</v>
      </c>
      <c r="V18" s="281">
        <v>6118</v>
      </c>
      <c r="W18" s="281">
        <v>4886</v>
      </c>
      <c r="X18" s="281">
        <v>4875</v>
      </c>
      <c r="Y18" s="281">
        <v>28744</v>
      </c>
      <c r="Z18" s="281">
        <v>36341</v>
      </c>
      <c r="AA18" s="281">
        <v>43197</v>
      </c>
      <c r="AB18" s="281">
        <v>48764</v>
      </c>
      <c r="AC18" s="281">
        <v>48517</v>
      </c>
      <c r="AD18" s="281">
        <v>59168</v>
      </c>
      <c r="AE18" s="281">
        <v>54136</v>
      </c>
      <c r="AF18" s="281">
        <v>59229</v>
      </c>
      <c r="AG18" s="281">
        <v>66501</v>
      </c>
      <c r="AH18" s="281">
        <v>64476</v>
      </c>
      <c r="AI18" s="281">
        <v>65761.5</v>
      </c>
      <c r="AJ18" s="281">
        <v>67047</v>
      </c>
      <c r="AK18" s="281">
        <v>66393</v>
      </c>
      <c r="AL18" s="281"/>
      <c r="AM18" s="281"/>
      <c r="AN18" s="281"/>
      <c r="AO18" s="281"/>
      <c r="AP18" s="281"/>
      <c r="AQ18" s="281"/>
      <c r="AR18" s="281"/>
      <c r="AS18" s="281"/>
    </row>
    <row r="19" spans="1:45" s="14" customFormat="1" ht="18" customHeight="1">
      <c r="A19" s="92" t="s">
        <v>0</v>
      </c>
      <c r="B19" s="679">
        <v>10900</v>
      </c>
      <c r="C19" s="679">
        <v>11100</v>
      </c>
      <c r="D19" s="679">
        <v>11100</v>
      </c>
      <c r="E19" s="679">
        <v>10800</v>
      </c>
      <c r="F19" s="679">
        <v>10600</v>
      </c>
      <c r="G19" s="679">
        <v>9400</v>
      </c>
      <c r="H19" s="679">
        <v>8900</v>
      </c>
      <c r="I19" s="679">
        <v>8800</v>
      </c>
      <c r="J19" s="679">
        <v>9700</v>
      </c>
      <c r="K19" s="679">
        <v>10000</v>
      </c>
      <c r="L19" s="679">
        <v>10300</v>
      </c>
      <c r="M19" s="679">
        <v>13300</v>
      </c>
      <c r="N19" s="679">
        <v>13500</v>
      </c>
      <c r="O19" s="679">
        <v>11000</v>
      </c>
      <c r="P19" s="679">
        <v>9800</v>
      </c>
      <c r="Q19" s="679">
        <v>9900</v>
      </c>
      <c r="R19" s="679">
        <v>10000</v>
      </c>
      <c r="S19" s="679">
        <v>17700</v>
      </c>
      <c r="T19" s="679">
        <v>17800</v>
      </c>
      <c r="U19" s="679">
        <v>15300</v>
      </c>
      <c r="V19" s="281">
        <v>13603</v>
      </c>
      <c r="W19" s="281">
        <v>8848</v>
      </c>
      <c r="X19" s="281">
        <v>5050</v>
      </c>
      <c r="Y19" s="281">
        <v>3950</v>
      </c>
      <c r="Z19" s="281">
        <v>4269</v>
      </c>
      <c r="AA19" s="281">
        <v>4410</v>
      </c>
      <c r="AB19" s="281">
        <v>6819</v>
      </c>
      <c r="AC19" s="281">
        <v>7272</v>
      </c>
      <c r="AD19" s="281">
        <v>5917</v>
      </c>
      <c r="AE19" s="281">
        <v>5937</v>
      </c>
      <c r="AF19" s="281">
        <v>7077</v>
      </c>
      <c r="AG19" s="281">
        <v>10021</v>
      </c>
      <c r="AH19" s="281">
        <v>11560</v>
      </c>
      <c r="AI19" s="281">
        <v>18362</v>
      </c>
      <c r="AJ19" s="281">
        <v>17362</v>
      </c>
      <c r="AK19" s="281">
        <v>16416</v>
      </c>
      <c r="AL19" s="680"/>
      <c r="AM19" s="680"/>
      <c r="AN19" s="680">
        <v>50601</v>
      </c>
      <c r="AO19" s="680">
        <v>47994</v>
      </c>
      <c r="AP19" s="680">
        <v>17018</v>
      </c>
      <c r="AQ19" s="281"/>
      <c r="AR19" s="281"/>
      <c r="AS19" s="680"/>
    </row>
    <row r="21" spans="1:45" s="14" customFormat="1" ht="18" customHeight="1">
      <c r="A21" s="242" t="s">
        <v>434</v>
      </c>
    </row>
    <row r="22" spans="1:45" ht="18" customHeight="1">
      <c r="A22" s="242" t="s">
        <v>549</v>
      </c>
    </row>
    <row r="23" spans="1:45" ht="18" customHeight="1">
      <c r="A23" s="242" t="s">
        <v>2778</v>
      </c>
    </row>
    <row r="24" spans="1:45" ht="18" customHeight="1">
      <c r="A24" s="242" t="s">
        <v>2815</v>
      </c>
    </row>
    <row r="25" spans="1:45" ht="18" customHeight="1">
      <c r="A25" s="242" t="s">
        <v>3050</v>
      </c>
      <c r="V25" s="434"/>
      <c r="W25" s="434"/>
      <c r="X25" s="434"/>
      <c r="Y25" s="434"/>
      <c r="Z25" s="434"/>
      <c r="AA25" s="434"/>
      <c r="AB25" s="434"/>
      <c r="AC25" s="432"/>
      <c r="AD25" s="432"/>
      <c r="AE25" s="432"/>
      <c r="AF25" s="432"/>
      <c r="AG25" s="432"/>
      <c r="AH25" s="432"/>
      <c r="AI25" s="432"/>
      <c r="AJ25" s="432"/>
      <c r="AK25" s="432"/>
      <c r="AL25" s="436"/>
      <c r="AM25" s="436"/>
      <c r="AN25" s="436"/>
      <c r="AO25" s="436"/>
      <c r="AP25" s="436"/>
      <c r="AQ25" s="435"/>
      <c r="AR25" s="435"/>
      <c r="AS25" s="435"/>
    </row>
    <row r="28" spans="1:45" ht="18"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row>
    <row r="29" spans="1:45" ht="18" customHeight="1">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435"/>
      <c r="AC29" s="435"/>
      <c r="AD29" s="435"/>
      <c r="AE29" s="435"/>
      <c r="AF29" s="435"/>
      <c r="AG29" s="435"/>
      <c r="AH29" s="435"/>
      <c r="AI29" s="435"/>
      <c r="AJ29" s="435"/>
      <c r="AK29" s="17"/>
      <c r="AL29" s="17"/>
      <c r="AM29" s="17"/>
      <c r="AN29" s="17"/>
      <c r="AO29" s="17"/>
      <c r="AP29" s="17"/>
      <c r="AQ29" s="17"/>
      <c r="AR29" s="17"/>
      <c r="AS29" s="17"/>
    </row>
  </sheetData>
  <mergeCells count="1">
    <mergeCell ref="B2:AS2"/>
  </mergeCells>
  <hyperlinks>
    <hyperlink ref="AU3" location="Content!A1" display="Back to content page" xr:uid="{00000000-0004-0000-BD00-000000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Sheet191"/>
  <dimension ref="A1:AV30"/>
  <sheetViews>
    <sheetView topLeftCell="AF1" zoomScale="86" zoomScaleNormal="86" workbookViewId="0">
      <selection activeCell="AP24" sqref="AP24"/>
    </sheetView>
  </sheetViews>
  <sheetFormatPr defaultColWidth="9.21875" defaultRowHeight="18" customHeight="1"/>
  <cols>
    <col min="1" max="1" width="34.77734375" style="44" customWidth="1"/>
    <col min="2" max="45" width="11.77734375" style="254" customWidth="1"/>
    <col min="46" max="16384" width="9.21875" style="17"/>
  </cols>
  <sheetData>
    <row r="1" spans="1:48" ht="18" customHeight="1">
      <c r="A1" s="40" t="s">
        <v>2978</v>
      </c>
    </row>
    <row r="2" spans="1:48" ht="18" customHeight="1">
      <c r="A2" s="253"/>
      <c r="B2" s="760"/>
      <c r="C2" s="761"/>
      <c r="D2" s="761"/>
      <c r="E2" s="761"/>
      <c r="F2" s="761"/>
      <c r="G2" s="761"/>
      <c r="H2" s="761"/>
      <c r="I2" s="761"/>
      <c r="J2" s="761"/>
      <c r="K2" s="761"/>
      <c r="L2" s="761"/>
      <c r="M2" s="761"/>
      <c r="N2" s="761"/>
      <c r="O2" s="761"/>
      <c r="P2" s="761"/>
      <c r="Q2" s="761"/>
      <c r="R2" s="761"/>
      <c r="S2" s="761"/>
      <c r="T2" s="761"/>
      <c r="U2" s="761"/>
      <c r="V2" s="761"/>
      <c r="W2" s="761"/>
      <c r="X2" s="761"/>
      <c r="Y2" s="761"/>
      <c r="Z2" s="761"/>
      <c r="AA2" s="761"/>
      <c r="AB2" s="761"/>
      <c r="AC2" s="761"/>
      <c r="AD2" s="761"/>
      <c r="AE2" s="761"/>
      <c r="AF2" s="761"/>
      <c r="AG2" s="761"/>
      <c r="AH2" s="761"/>
      <c r="AI2" s="761"/>
      <c r="AJ2" s="761"/>
      <c r="AK2" s="761"/>
      <c r="AL2" s="761"/>
      <c r="AM2" s="761"/>
      <c r="AN2" s="761"/>
      <c r="AO2" s="761"/>
      <c r="AP2" s="761"/>
      <c r="AQ2" s="761"/>
      <c r="AR2" s="338"/>
      <c r="AS2" s="338"/>
      <c r="AU2" s="33"/>
      <c r="AV2" s="33"/>
    </row>
    <row r="3" spans="1:48" s="40" customFormat="1" ht="18" customHeight="1">
      <c r="A3" s="253" t="s">
        <v>31</v>
      </c>
      <c r="B3" s="252">
        <v>1980</v>
      </c>
      <c r="C3" s="252">
        <v>1981</v>
      </c>
      <c r="D3" s="252">
        <v>1982</v>
      </c>
      <c r="E3" s="252">
        <v>1983</v>
      </c>
      <c r="F3" s="252">
        <v>1984</v>
      </c>
      <c r="G3" s="252">
        <v>1985</v>
      </c>
      <c r="H3" s="252">
        <v>1986</v>
      </c>
      <c r="I3" s="252">
        <v>1987</v>
      </c>
      <c r="J3" s="252">
        <v>1988</v>
      </c>
      <c r="K3" s="252">
        <v>1989</v>
      </c>
      <c r="L3" s="252">
        <v>1990</v>
      </c>
      <c r="M3" s="252">
        <v>1991</v>
      </c>
      <c r="N3" s="252">
        <v>1992</v>
      </c>
      <c r="O3" s="252">
        <v>1993</v>
      </c>
      <c r="P3" s="252">
        <v>1994</v>
      </c>
      <c r="Q3" s="252">
        <v>1995</v>
      </c>
      <c r="R3" s="252">
        <v>1996</v>
      </c>
      <c r="S3" s="252">
        <v>1997</v>
      </c>
      <c r="T3" s="252">
        <v>1998</v>
      </c>
      <c r="U3" s="252">
        <v>1999</v>
      </c>
      <c r="V3" s="252">
        <v>2000</v>
      </c>
      <c r="W3" s="252">
        <v>2001</v>
      </c>
      <c r="X3" s="252">
        <v>2002</v>
      </c>
      <c r="Y3" s="252">
        <v>2003</v>
      </c>
      <c r="Z3" s="252">
        <v>2004</v>
      </c>
      <c r="AA3" s="252">
        <v>2005</v>
      </c>
      <c r="AB3" s="252">
        <v>2006</v>
      </c>
      <c r="AC3" s="252">
        <v>2007</v>
      </c>
      <c r="AD3" s="252">
        <v>2008</v>
      </c>
      <c r="AE3" s="252">
        <v>2009</v>
      </c>
      <c r="AF3" s="252">
        <v>2010</v>
      </c>
      <c r="AG3" s="252">
        <v>2011</v>
      </c>
      <c r="AH3" s="252">
        <v>2012</v>
      </c>
      <c r="AI3" s="252">
        <v>2013</v>
      </c>
      <c r="AJ3" s="252">
        <v>2014</v>
      </c>
      <c r="AK3" s="252">
        <v>2015</v>
      </c>
      <c r="AL3" s="252">
        <v>2016</v>
      </c>
      <c r="AM3" s="252">
        <v>2017</v>
      </c>
      <c r="AN3" s="252">
        <v>2018</v>
      </c>
      <c r="AO3" s="252">
        <v>2019</v>
      </c>
      <c r="AP3" s="252">
        <v>2020</v>
      </c>
      <c r="AQ3" s="252">
        <v>2021</v>
      </c>
      <c r="AR3" s="252">
        <v>2022</v>
      </c>
      <c r="AS3" s="252">
        <v>2023</v>
      </c>
      <c r="AU3" s="1" t="s">
        <v>528</v>
      </c>
    </row>
    <row r="4" spans="1:48" s="14" customFormat="1" ht="18" customHeight="1">
      <c r="A4" s="92" t="s">
        <v>13</v>
      </c>
      <c r="B4" s="281">
        <v>635200</v>
      </c>
      <c r="C4" s="281">
        <v>801100</v>
      </c>
      <c r="D4" s="281">
        <v>890500</v>
      </c>
      <c r="E4" s="281">
        <v>952500</v>
      </c>
      <c r="F4" s="281">
        <v>689600</v>
      </c>
      <c r="G4" s="281">
        <v>894200</v>
      </c>
      <c r="H4" s="281">
        <v>727000</v>
      </c>
      <c r="I4" s="281">
        <v>746000</v>
      </c>
      <c r="J4" s="281">
        <v>750000</v>
      </c>
      <c r="K4" s="281">
        <v>509800</v>
      </c>
      <c r="L4" s="281">
        <v>451500</v>
      </c>
      <c r="M4" s="281">
        <v>456000</v>
      </c>
      <c r="N4" s="281">
        <v>440000</v>
      </c>
      <c r="O4" s="281">
        <v>333500</v>
      </c>
      <c r="P4" s="281">
        <v>519000</v>
      </c>
      <c r="Q4" s="281">
        <v>552500</v>
      </c>
      <c r="R4" s="281">
        <v>585000</v>
      </c>
      <c r="S4" s="281">
        <v>555000</v>
      </c>
      <c r="T4" s="281">
        <v>552900</v>
      </c>
      <c r="U4" s="281">
        <v>293800</v>
      </c>
      <c r="V4" s="429">
        <v>607976</v>
      </c>
      <c r="W4" s="429">
        <v>308096</v>
      </c>
      <c r="X4" s="429">
        <v>250532</v>
      </c>
      <c r="Y4" s="429">
        <v>200857</v>
      </c>
      <c r="Z4" s="429">
        <v>225021</v>
      </c>
      <c r="AA4" s="429">
        <v>243022</v>
      </c>
      <c r="AB4" s="429">
        <v>239045</v>
      </c>
      <c r="AC4" s="429"/>
      <c r="AD4" s="429">
        <v>3661633</v>
      </c>
      <c r="AE4" s="429">
        <v>3602043</v>
      </c>
      <c r="AF4" s="429">
        <v>3391362</v>
      </c>
      <c r="AG4" s="429">
        <v>3602043</v>
      </c>
      <c r="AH4" s="429">
        <v>2747227</v>
      </c>
      <c r="AI4" s="429">
        <v>3761166</v>
      </c>
      <c r="AJ4" s="429">
        <v>4092720</v>
      </c>
      <c r="AK4" s="429">
        <v>3873300</v>
      </c>
      <c r="AL4" s="429">
        <v>3456826</v>
      </c>
      <c r="AM4" s="429">
        <v>3525149</v>
      </c>
      <c r="AN4" s="429">
        <v>3579365</v>
      </c>
      <c r="AO4" s="429">
        <v>3485873</v>
      </c>
      <c r="AP4" s="429">
        <v>866129</v>
      </c>
      <c r="AQ4" s="429">
        <v>988674</v>
      </c>
      <c r="AR4" s="281"/>
      <c r="AS4" s="281"/>
    </row>
    <row r="5" spans="1:48" s="14" customFormat="1" ht="18" customHeight="1">
      <c r="A5" s="92" t="s">
        <v>12</v>
      </c>
      <c r="B5" s="281">
        <v>39000</v>
      </c>
      <c r="C5" s="281">
        <v>50000</v>
      </c>
      <c r="D5" s="281">
        <v>46700</v>
      </c>
      <c r="E5" s="281">
        <v>50300</v>
      </c>
      <c r="F5" s="281">
        <v>54500</v>
      </c>
      <c r="G5" s="281">
        <v>58900</v>
      </c>
      <c r="H5" s="281">
        <v>54000</v>
      </c>
      <c r="I5" s="281">
        <v>60100</v>
      </c>
      <c r="J5" s="281">
        <v>57700</v>
      </c>
      <c r="K5" s="281">
        <v>82100</v>
      </c>
      <c r="L5" s="281">
        <v>300381</v>
      </c>
      <c r="M5" s="281">
        <v>306936</v>
      </c>
      <c r="N5" s="281">
        <v>306945</v>
      </c>
      <c r="O5" s="281">
        <v>313732</v>
      </c>
      <c r="P5" s="281">
        <v>359841</v>
      </c>
      <c r="Q5" s="281">
        <v>380682</v>
      </c>
      <c r="R5" s="281">
        <v>368677</v>
      </c>
      <c r="S5" s="281">
        <v>366665</v>
      </c>
      <c r="T5" s="281">
        <v>404072</v>
      </c>
      <c r="U5" s="281">
        <v>427356</v>
      </c>
      <c r="V5" s="281">
        <v>453490</v>
      </c>
      <c r="W5" s="281">
        <v>456276</v>
      </c>
      <c r="X5" s="281">
        <v>478140</v>
      </c>
      <c r="Y5" s="281">
        <v>482804</v>
      </c>
      <c r="Z5" s="281">
        <v>533684</v>
      </c>
      <c r="AA5" s="281">
        <v>552350</v>
      </c>
      <c r="AB5" s="281">
        <v>567108</v>
      </c>
      <c r="AC5" s="281">
        <v>609864</v>
      </c>
      <c r="AD5" s="281">
        <v>609350</v>
      </c>
      <c r="AE5" s="281">
        <v>772186</v>
      </c>
      <c r="AF5" s="281">
        <v>774771</v>
      </c>
      <c r="AG5" s="281">
        <v>787455</v>
      </c>
      <c r="AH5" s="281">
        <v>760512</v>
      </c>
      <c r="AI5" s="281">
        <v>783655</v>
      </c>
      <c r="AJ5" s="281">
        <v>755721</v>
      </c>
      <c r="AK5" s="281">
        <v>720906</v>
      </c>
      <c r="AL5" s="281">
        <v>764146</v>
      </c>
      <c r="AM5" s="281">
        <v>806959</v>
      </c>
      <c r="AN5" s="281">
        <v>859947</v>
      </c>
      <c r="AO5" s="281">
        <v>912777</v>
      </c>
      <c r="AP5" s="281">
        <v>213681</v>
      </c>
      <c r="AQ5" s="281">
        <v>315561</v>
      </c>
      <c r="AR5" s="429">
        <v>652141</v>
      </c>
      <c r="AS5" s="191"/>
      <c r="AU5" s="17"/>
    </row>
    <row r="6" spans="1:48" s="14" customFormat="1" ht="18" customHeight="1">
      <c r="A6" s="92" t="s">
        <v>483</v>
      </c>
      <c r="B6" s="281"/>
      <c r="C6" s="281"/>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U6" s="17"/>
      <c r="AV6" s="17"/>
    </row>
    <row r="7" spans="1:48" s="14" customFormat="1" ht="18" customHeight="1">
      <c r="A7" s="92" t="s">
        <v>89</v>
      </c>
      <c r="B7" s="281">
        <v>439200</v>
      </c>
      <c r="C7" s="281">
        <v>492600</v>
      </c>
      <c r="D7" s="281">
        <v>377700</v>
      </c>
      <c r="E7" s="281">
        <v>330700</v>
      </c>
      <c r="F7" s="281">
        <v>338000</v>
      </c>
      <c r="G7" s="281">
        <v>131500</v>
      </c>
      <c r="H7" s="281">
        <v>168900</v>
      </c>
      <c r="I7" s="281">
        <v>200800</v>
      </c>
      <c r="J7" s="281">
        <v>216200</v>
      </c>
      <c r="K7" s="281">
        <v>202600</v>
      </c>
      <c r="L7" s="281">
        <v>206700</v>
      </c>
      <c r="M7" s="281">
        <v>150400</v>
      </c>
      <c r="N7" s="281">
        <v>116400</v>
      </c>
      <c r="O7" s="281">
        <v>83700</v>
      </c>
      <c r="P7" s="281">
        <v>177600</v>
      </c>
      <c r="Q7" s="281"/>
      <c r="R7" s="281"/>
      <c r="S7" s="281"/>
      <c r="T7" s="281"/>
      <c r="U7" s="281"/>
      <c r="V7" s="281"/>
      <c r="W7" s="281">
        <v>95200</v>
      </c>
      <c r="X7" s="281"/>
      <c r="Y7" s="281"/>
      <c r="Z7" s="281"/>
      <c r="AA7" s="281"/>
      <c r="AB7" s="281">
        <v>145868</v>
      </c>
      <c r="AC7" s="281">
        <v>162369</v>
      </c>
      <c r="AD7" s="281">
        <v>161167</v>
      </c>
      <c r="AE7" s="281">
        <v>145809</v>
      </c>
      <c r="AF7" s="281">
        <v>67869</v>
      </c>
      <c r="AG7" s="281">
        <v>139712</v>
      </c>
      <c r="AH7" s="281">
        <v>134564</v>
      </c>
      <c r="AI7" s="281">
        <v>103497</v>
      </c>
      <c r="AJ7" s="281"/>
      <c r="AK7" s="281"/>
      <c r="AL7" s="281"/>
      <c r="AM7" s="281"/>
      <c r="AN7" s="281"/>
      <c r="AO7" s="281"/>
      <c r="AP7" s="281"/>
      <c r="AQ7" s="281"/>
      <c r="AR7" s="281"/>
      <c r="AS7" s="281"/>
    </row>
    <row r="8" spans="1:48" s="14" customFormat="1" ht="18" customHeight="1">
      <c r="A8" s="92" t="s">
        <v>482</v>
      </c>
      <c r="B8" s="281">
        <v>31000</v>
      </c>
      <c r="C8" s="281">
        <v>28800</v>
      </c>
      <c r="D8" s="281">
        <v>24400</v>
      </c>
      <c r="E8" s="281">
        <v>29000</v>
      </c>
      <c r="F8" s="281">
        <v>34300</v>
      </c>
      <c r="G8" s="281">
        <v>39400</v>
      </c>
      <c r="H8" s="281">
        <v>45000</v>
      </c>
      <c r="I8" s="281">
        <v>45700</v>
      </c>
      <c r="J8" s="281">
        <v>47000</v>
      </c>
      <c r="K8" s="281">
        <v>50700</v>
      </c>
      <c r="L8" s="281">
        <v>52900</v>
      </c>
      <c r="M8" s="281">
        <v>59300</v>
      </c>
      <c r="N8" s="281">
        <v>57200</v>
      </c>
      <c r="O8" s="281">
        <v>58400</v>
      </c>
      <c r="P8" s="281">
        <v>64800</v>
      </c>
      <c r="Q8" s="281">
        <v>49300</v>
      </c>
      <c r="R8" s="281">
        <v>54300</v>
      </c>
      <c r="S8" s="281">
        <v>40700</v>
      </c>
      <c r="T8" s="281">
        <v>40500</v>
      </c>
      <c r="U8" s="281">
        <v>83000</v>
      </c>
      <c r="V8" s="281">
        <v>89791</v>
      </c>
      <c r="W8" s="281"/>
      <c r="X8" s="281"/>
      <c r="Y8" s="281"/>
      <c r="Z8" s="281"/>
      <c r="AA8" s="281"/>
      <c r="AB8" s="281"/>
      <c r="AC8" s="281"/>
      <c r="AD8" s="281"/>
      <c r="AE8" s="281"/>
      <c r="AF8" s="281"/>
      <c r="AG8" s="281"/>
      <c r="AH8" s="281"/>
      <c r="AI8" s="281"/>
      <c r="AJ8" s="281"/>
      <c r="AK8" s="281">
        <v>54696</v>
      </c>
      <c r="AL8" s="281"/>
      <c r="AM8" s="281"/>
      <c r="AN8" s="281"/>
      <c r="AO8" s="281"/>
      <c r="AP8" s="281"/>
      <c r="AQ8" s="281"/>
      <c r="AR8" s="281"/>
      <c r="AS8" s="281"/>
    </row>
    <row r="9" spans="1:48" s="14" customFormat="1" ht="18" customHeight="1">
      <c r="A9" s="92" t="s">
        <v>11</v>
      </c>
      <c r="B9" s="281">
        <v>36300</v>
      </c>
      <c r="C9" s="281">
        <v>36600</v>
      </c>
      <c r="D9" s="281">
        <v>54800</v>
      </c>
      <c r="E9" s="281">
        <v>61000</v>
      </c>
      <c r="F9" s="281">
        <v>48700</v>
      </c>
      <c r="G9" s="281">
        <v>50700</v>
      </c>
      <c r="H9" s="281">
        <v>55300</v>
      </c>
      <c r="I9" s="281">
        <v>60900</v>
      </c>
      <c r="J9" s="281">
        <v>63000</v>
      </c>
      <c r="K9" s="281">
        <v>53300</v>
      </c>
      <c r="L9" s="281">
        <v>56000</v>
      </c>
      <c r="M9" s="281">
        <v>56000</v>
      </c>
      <c r="N9" s="281">
        <v>26100</v>
      </c>
      <c r="O9" s="281">
        <v>20500</v>
      </c>
      <c r="P9" s="281">
        <v>26600</v>
      </c>
      <c r="Q9" s="281">
        <v>24800</v>
      </c>
      <c r="R9" s="281">
        <v>17100</v>
      </c>
      <c r="S9" s="281">
        <v>10500</v>
      </c>
      <c r="T9" s="281">
        <v>28200</v>
      </c>
      <c r="U9" s="281">
        <v>1300</v>
      </c>
      <c r="V9" s="281"/>
      <c r="W9" s="281">
        <v>30237</v>
      </c>
      <c r="X9" s="281">
        <v>34884</v>
      </c>
      <c r="Y9" s="281">
        <v>34630</v>
      </c>
      <c r="Z9" s="281">
        <v>37297</v>
      </c>
      <c r="AA9" s="281">
        <v>36576</v>
      </c>
      <c r="AB9" s="281">
        <v>38999</v>
      </c>
      <c r="AC9" s="281">
        <v>42398</v>
      </c>
      <c r="AD9" s="281">
        <v>41659</v>
      </c>
      <c r="AE9" s="281">
        <v>42970</v>
      </c>
      <c r="AF9" s="281">
        <v>39726</v>
      </c>
      <c r="AG9" s="281">
        <v>39947</v>
      </c>
      <c r="AH9" s="281">
        <v>41286</v>
      </c>
      <c r="AI9" s="281">
        <v>37795</v>
      </c>
      <c r="AJ9" s="281">
        <v>41883</v>
      </c>
      <c r="AK9" s="281"/>
      <c r="AL9" s="281"/>
      <c r="AM9" s="281"/>
      <c r="AN9" s="281"/>
      <c r="AO9" s="281"/>
      <c r="AP9" s="281"/>
      <c r="AQ9" s="281"/>
      <c r="AR9" s="281"/>
      <c r="AS9" s="281"/>
    </row>
    <row r="10" spans="1:48" s="14" customFormat="1" ht="18" customHeight="1">
      <c r="A10" s="92" t="s">
        <v>10</v>
      </c>
      <c r="B10" s="281">
        <v>447700</v>
      </c>
      <c r="C10" s="281">
        <v>444900</v>
      </c>
      <c r="D10" s="281">
        <v>410200</v>
      </c>
      <c r="E10" s="281">
        <v>347300</v>
      </c>
      <c r="F10" s="281">
        <v>360000</v>
      </c>
      <c r="G10" s="281">
        <v>350800</v>
      </c>
      <c r="H10" s="281">
        <v>355900</v>
      </c>
      <c r="I10" s="281">
        <v>410600</v>
      </c>
      <c r="J10" s="281">
        <v>387000</v>
      </c>
      <c r="K10" s="281">
        <v>342400</v>
      </c>
      <c r="L10" s="281">
        <v>424200</v>
      </c>
      <c r="M10" s="281">
        <v>314300</v>
      </c>
      <c r="N10" s="281">
        <v>343900</v>
      </c>
      <c r="O10" s="281">
        <v>418500</v>
      </c>
      <c r="P10" s="281">
        <v>450700</v>
      </c>
      <c r="Q10" s="281">
        <v>497200</v>
      </c>
      <c r="R10" s="281">
        <v>542100</v>
      </c>
      <c r="S10" s="281">
        <v>574900</v>
      </c>
      <c r="T10" s="281">
        <v>600500</v>
      </c>
      <c r="U10" s="281">
        <v>639800</v>
      </c>
      <c r="V10" s="281">
        <v>629409</v>
      </c>
      <c r="W10" s="281">
        <v>657953</v>
      </c>
      <c r="X10" s="281">
        <v>266033</v>
      </c>
      <c r="Y10" s="281">
        <v>451729</v>
      </c>
      <c r="Z10" s="281">
        <v>513508</v>
      </c>
      <c r="AA10" s="281">
        <v>574904</v>
      </c>
      <c r="AB10" s="281">
        <v>572991</v>
      </c>
      <c r="AC10" s="281">
        <v>616433</v>
      </c>
      <c r="AD10" s="281">
        <v>558981</v>
      </c>
      <c r="AE10" s="281">
        <v>499526</v>
      </c>
      <c r="AF10" s="281">
        <v>610681</v>
      </c>
      <c r="AG10" s="281">
        <v>666817</v>
      </c>
      <c r="AH10" s="281">
        <v>705097</v>
      </c>
      <c r="AI10" s="281">
        <v>656899</v>
      </c>
      <c r="AJ10" s="281">
        <v>648521</v>
      </c>
      <c r="AK10" s="281">
        <v>586505</v>
      </c>
      <c r="AL10" s="281"/>
      <c r="AM10" s="281"/>
      <c r="AN10" s="281"/>
      <c r="AO10" s="281"/>
      <c r="AP10" s="281"/>
      <c r="AQ10" s="281"/>
      <c r="AR10" s="281"/>
      <c r="AS10" s="281"/>
    </row>
    <row r="11" spans="1:48" s="14" customFormat="1" ht="18" customHeight="1">
      <c r="A11" s="92" t="s">
        <v>9</v>
      </c>
      <c r="B11" s="281">
        <v>94000</v>
      </c>
      <c r="C11" s="281">
        <v>107600</v>
      </c>
      <c r="D11" s="281">
        <v>130300</v>
      </c>
      <c r="E11" s="281">
        <v>96900</v>
      </c>
      <c r="F11" s="281">
        <v>127000</v>
      </c>
      <c r="G11" s="281">
        <v>140400</v>
      </c>
      <c r="H11" s="281">
        <v>140200</v>
      </c>
      <c r="I11" s="281">
        <v>114200</v>
      </c>
      <c r="J11" s="281">
        <v>115800</v>
      </c>
      <c r="K11" s="281">
        <v>121200</v>
      </c>
      <c r="L11" s="281">
        <v>120300</v>
      </c>
      <c r="M11" s="281">
        <v>120100</v>
      </c>
      <c r="N11" s="281">
        <v>121400</v>
      </c>
      <c r="O11" s="281">
        <v>132100</v>
      </c>
      <c r="P11" s="281">
        <v>141600</v>
      </c>
      <c r="Q11" s="281">
        <v>148700</v>
      </c>
      <c r="R11" s="281">
        <v>152500</v>
      </c>
      <c r="S11" s="281">
        <v>158300</v>
      </c>
      <c r="T11" s="281">
        <v>157700</v>
      </c>
      <c r="U11" s="281">
        <v>112300</v>
      </c>
      <c r="V11" s="281">
        <v>115831</v>
      </c>
      <c r="W11" s="281">
        <v>112560</v>
      </c>
      <c r="X11" s="281">
        <v>104711</v>
      </c>
      <c r="Y11" s="281">
        <v>108854</v>
      </c>
      <c r="Z11" s="281">
        <v>122477</v>
      </c>
      <c r="AA11" s="281">
        <v>132275</v>
      </c>
      <c r="AB11" s="281">
        <v>145747</v>
      </c>
      <c r="AC11" s="281">
        <v>154837</v>
      </c>
      <c r="AD11" s="281">
        <v>159917</v>
      </c>
      <c r="AE11" s="281">
        <v>157007</v>
      </c>
      <c r="AF11" s="281">
        <v>87452</v>
      </c>
      <c r="AG11" s="281">
        <v>79033</v>
      </c>
      <c r="AH11" s="281">
        <v>46890</v>
      </c>
      <c r="AI11" s="281">
        <v>292000</v>
      </c>
      <c r="AJ11" s="281">
        <v>174000</v>
      </c>
      <c r="AK11" s="281">
        <v>227000</v>
      </c>
      <c r="AL11" s="281"/>
      <c r="AM11" s="281"/>
      <c r="AN11" s="281"/>
      <c r="AO11" s="281"/>
      <c r="AP11" s="281"/>
      <c r="AQ11" s="281"/>
      <c r="AR11" s="281"/>
      <c r="AS11" s="281"/>
    </row>
    <row r="12" spans="1:48" s="14" customFormat="1" ht="18" customHeight="1">
      <c r="A12" s="92" t="s">
        <v>8</v>
      </c>
      <c r="B12" s="281">
        <v>322050</v>
      </c>
      <c r="C12" s="281">
        <v>333500</v>
      </c>
      <c r="D12" s="281">
        <v>330400</v>
      </c>
      <c r="E12" s="281">
        <v>350000</v>
      </c>
      <c r="F12" s="281">
        <v>390350</v>
      </c>
      <c r="G12" s="281">
        <v>418390</v>
      </c>
      <c r="H12" s="281">
        <v>463680</v>
      </c>
      <c r="I12" s="281">
        <v>578030</v>
      </c>
      <c r="J12" s="281">
        <v>675670</v>
      </c>
      <c r="K12" s="281">
        <v>757320</v>
      </c>
      <c r="L12" s="281">
        <v>832790</v>
      </c>
      <c r="M12" s="281">
        <v>839190</v>
      </c>
      <c r="N12" s="281">
        <v>931890</v>
      </c>
      <c r="O12" s="281">
        <v>1018720</v>
      </c>
      <c r="P12" s="281">
        <v>1078587</v>
      </c>
      <c r="Q12" s="281">
        <v>1121725</v>
      </c>
      <c r="R12" s="281">
        <v>1283469</v>
      </c>
      <c r="S12" s="281">
        <v>1423668</v>
      </c>
      <c r="T12" s="281">
        <v>1470057</v>
      </c>
      <c r="U12" s="281">
        <v>1552589</v>
      </c>
      <c r="V12" s="281">
        <v>1743142</v>
      </c>
      <c r="W12" s="281">
        <v>1759402</v>
      </c>
      <c r="X12" s="281">
        <v>1807446</v>
      </c>
      <c r="Y12" s="281">
        <v>1856448</v>
      </c>
      <c r="Z12" s="281">
        <v>1919020</v>
      </c>
      <c r="AA12" s="281">
        <v>2002666</v>
      </c>
      <c r="AB12" s="281">
        <v>2072515</v>
      </c>
      <c r="AC12" s="281">
        <v>2412199</v>
      </c>
      <c r="AD12" s="281">
        <v>2446017</v>
      </c>
      <c r="AE12" s="281">
        <v>2313154</v>
      </c>
      <c r="AF12" s="281">
        <v>2509156</v>
      </c>
      <c r="AG12" s="281" t="s">
        <v>476</v>
      </c>
      <c r="AH12" s="281" t="s">
        <v>477</v>
      </c>
      <c r="AI12" s="680">
        <v>2697013</v>
      </c>
      <c r="AJ12" s="680">
        <v>2846213</v>
      </c>
      <c r="AK12" s="680">
        <v>3121069</v>
      </c>
      <c r="AL12" s="680">
        <v>3437228</v>
      </c>
      <c r="AM12" s="680">
        <v>3642585</v>
      </c>
      <c r="AN12" s="680">
        <v>3773382</v>
      </c>
      <c r="AO12" s="680">
        <v>3783618</v>
      </c>
      <c r="AP12" s="680">
        <v>968041</v>
      </c>
      <c r="AQ12" s="680">
        <v>499402</v>
      </c>
      <c r="AR12" s="680">
        <v>2767861</v>
      </c>
      <c r="AS12" s="680">
        <v>3671805</v>
      </c>
    </row>
    <row r="13" spans="1:48" s="14" customFormat="1" ht="18" customHeight="1">
      <c r="A13" s="92" t="s">
        <v>6</v>
      </c>
      <c r="B13" s="281">
        <v>282200</v>
      </c>
      <c r="C13" s="281">
        <v>291500</v>
      </c>
      <c r="D13" s="281">
        <v>391100</v>
      </c>
      <c r="E13" s="281">
        <v>404700</v>
      </c>
      <c r="F13" s="281">
        <v>325200</v>
      </c>
      <c r="G13" s="281">
        <v>207700</v>
      </c>
      <c r="H13" s="281">
        <v>226400</v>
      </c>
      <c r="I13" s="281">
        <v>210600</v>
      </c>
      <c r="J13" s="281">
        <v>235000</v>
      </c>
      <c r="K13" s="281">
        <v>242900</v>
      </c>
      <c r="L13" s="281">
        <v>279500</v>
      </c>
      <c r="M13" s="281">
        <v>282800</v>
      </c>
      <c r="N13" s="281">
        <v>224700</v>
      </c>
      <c r="O13" s="281">
        <v>206200</v>
      </c>
      <c r="P13" s="281">
        <v>220700</v>
      </c>
      <c r="Q13" s="281">
        <v>168200</v>
      </c>
      <c r="R13" s="281">
        <v>163400</v>
      </c>
      <c r="S13" s="281">
        <v>188400</v>
      </c>
      <c r="T13" s="281">
        <v>200700</v>
      </c>
      <c r="U13" s="281">
        <v>234800</v>
      </c>
      <c r="V13" s="281">
        <v>259568</v>
      </c>
      <c r="W13" s="281">
        <v>264216</v>
      </c>
      <c r="X13" s="281">
        <v>281513</v>
      </c>
      <c r="Y13" s="281">
        <v>280516</v>
      </c>
      <c r="Z13" s="281">
        <v>293873</v>
      </c>
      <c r="AA13" s="281">
        <v>346830</v>
      </c>
      <c r="AB13" s="281">
        <v>350314</v>
      </c>
      <c r="AC13" s="281">
        <v>443010</v>
      </c>
      <c r="AD13" s="281">
        <v>461125</v>
      </c>
      <c r="AE13" s="281">
        <v>490019</v>
      </c>
      <c r="AF13" s="281">
        <v>790300</v>
      </c>
      <c r="AG13" s="281">
        <v>860000</v>
      </c>
      <c r="AH13" s="281">
        <v>662000</v>
      </c>
      <c r="AI13" s="281">
        <v>740000</v>
      </c>
      <c r="AJ13" s="281">
        <v>751243</v>
      </c>
      <c r="AK13" s="281">
        <v>687630</v>
      </c>
      <c r="AL13" s="680">
        <v>641000</v>
      </c>
      <c r="AM13" s="680">
        <v>585000</v>
      </c>
      <c r="AN13" s="680">
        <v>540000</v>
      </c>
      <c r="AO13" s="680">
        <v>2174691</v>
      </c>
      <c r="AP13" s="680">
        <v>1044364</v>
      </c>
      <c r="AQ13" s="680">
        <v>1203537</v>
      </c>
      <c r="AR13" s="429">
        <v>1649240</v>
      </c>
      <c r="AS13" s="429">
        <v>680108</v>
      </c>
    </row>
    <row r="14" spans="1:48" s="14" customFormat="1" ht="18" customHeight="1">
      <c r="A14" s="92" t="s">
        <v>5</v>
      </c>
      <c r="B14" s="281"/>
      <c r="C14" s="281"/>
      <c r="D14" s="281"/>
      <c r="E14" s="281"/>
      <c r="F14" s="281"/>
      <c r="G14" s="281"/>
      <c r="H14" s="281"/>
      <c r="I14" s="281"/>
      <c r="J14" s="281"/>
      <c r="K14" s="281"/>
      <c r="L14" s="281"/>
      <c r="M14" s="281">
        <v>455000</v>
      </c>
      <c r="N14" s="281">
        <v>163200</v>
      </c>
      <c r="O14" s="281">
        <v>178700</v>
      </c>
      <c r="P14" s="281">
        <v>198800</v>
      </c>
      <c r="Q14" s="281">
        <v>224600</v>
      </c>
      <c r="R14" s="281">
        <v>236800</v>
      </c>
      <c r="S14" s="281">
        <v>214500</v>
      </c>
      <c r="T14" s="281">
        <v>213700</v>
      </c>
      <c r="U14" s="281">
        <v>214100</v>
      </c>
      <c r="V14" s="281">
        <v>247147</v>
      </c>
      <c r="W14" s="281">
        <v>215237</v>
      </c>
      <c r="X14" s="281">
        <v>222009</v>
      </c>
      <c r="Y14" s="281">
        <v>265655</v>
      </c>
      <c r="Z14" s="281">
        <v>282915</v>
      </c>
      <c r="AA14" s="281">
        <v>399280</v>
      </c>
      <c r="AB14" s="281">
        <v>400947</v>
      </c>
      <c r="AC14" s="281">
        <v>430741</v>
      </c>
      <c r="AD14" s="281">
        <v>452167</v>
      </c>
      <c r="AE14" s="281">
        <v>454855</v>
      </c>
      <c r="AF14" s="281">
        <v>485849</v>
      </c>
      <c r="AG14" s="281">
        <v>540868</v>
      </c>
      <c r="AH14" s="281">
        <v>632330</v>
      </c>
      <c r="AI14" s="281"/>
      <c r="AJ14" s="281"/>
      <c r="AK14" s="281"/>
      <c r="AL14" s="281"/>
      <c r="AM14" s="281"/>
      <c r="AN14" s="281"/>
      <c r="AO14" s="281"/>
      <c r="AP14" s="281"/>
      <c r="AQ14" s="281"/>
      <c r="AR14" s="281"/>
      <c r="AS14" s="281"/>
    </row>
    <row r="15" spans="1:48" s="14" customFormat="1" ht="18" customHeight="1">
      <c r="A15" s="92" t="s">
        <v>4</v>
      </c>
      <c r="B15" s="281">
        <v>15000</v>
      </c>
      <c r="C15" s="281">
        <v>15000</v>
      </c>
      <c r="D15" s="281">
        <v>65100</v>
      </c>
      <c r="E15" s="281">
        <v>65100</v>
      </c>
      <c r="F15" s="281">
        <v>113000</v>
      </c>
      <c r="G15" s="281">
        <v>185000</v>
      </c>
      <c r="H15" s="281">
        <v>195000</v>
      </c>
      <c r="I15" s="281">
        <v>223000</v>
      </c>
      <c r="J15" s="281">
        <v>227500</v>
      </c>
      <c r="K15" s="281">
        <v>179100</v>
      </c>
      <c r="L15" s="281">
        <v>242400</v>
      </c>
      <c r="M15" s="281">
        <v>242600</v>
      </c>
      <c r="N15" s="281">
        <v>239500</v>
      </c>
      <c r="O15" s="281">
        <v>289300</v>
      </c>
      <c r="P15" s="281">
        <v>297400</v>
      </c>
      <c r="Q15" s="281">
        <v>314000</v>
      </c>
      <c r="R15" s="281">
        <v>373200</v>
      </c>
      <c r="S15" s="281">
        <v>384300</v>
      </c>
      <c r="T15" s="281">
        <v>368600</v>
      </c>
      <c r="U15" s="281">
        <v>347200</v>
      </c>
      <c r="V15" s="281">
        <v>604000</v>
      </c>
      <c r="W15" s="281"/>
      <c r="X15" s="281">
        <v>622000</v>
      </c>
      <c r="Y15" s="281">
        <v>579000</v>
      </c>
      <c r="Z15" s="281">
        <v>565000</v>
      </c>
      <c r="AA15" s="281">
        <v>577000</v>
      </c>
      <c r="AB15" s="281">
        <v>761000</v>
      </c>
      <c r="AC15" s="281">
        <v>857000</v>
      </c>
      <c r="AD15" s="281">
        <v>797000</v>
      </c>
      <c r="AE15" s="281">
        <v>697000</v>
      </c>
      <c r="AF15" s="281">
        <v>745000</v>
      </c>
      <c r="AG15" s="281">
        <v>782000</v>
      </c>
      <c r="AH15" s="281">
        <v>706000</v>
      </c>
      <c r="AI15" s="281">
        <v>838000</v>
      </c>
      <c r="AJ15" s="281">
        <v>851000</v>
      </c>
      <c r="AK15" s="281">
        <v>1013000</v>
      </c>
      <c r="AL15" s="281"/>
      <c r="AM15" s="281"/>
      <c r="AN15" s="281"/>
      <c r="AO15" s="281"/>
      <c r="AP15" s="281"/>
      <c r="AQ15" s="281"/>
      <c r="AR15" s="281"/>
      <c r="AS15" s="281"/>
    </row>
    <row r="16" spans="1:48" s="14" customFormat="1" ht="18" customHeight="1">
      <c r="A16" s="92" t="s">
        <v>3</v>
      </c>
      <c r="B16" s="281">
        <v>4116000</v>
      </c>
      <c r="C16" s="281">
        <v>4159800</v>
      </c>
      <c r="D16" s="281">
        <v>4091200</v>
      </c>
      <c r="E16" s="281">
        <v>3951800</v>
      </c>
      <c r="F16" s="281">
        <v>4461400</v>
      </c>
      <c r="G16" s="281">
        <v>4337300</v>
      </c>
      <c r="H16" s="281">
        <v>3825000</v>
      </c>
      <c r="I16" s="281">
        <v>4386900</v>
      </c>
      <c r="J16" s="281">
        <v>5125900</v>
      </c>
      <c r="K16" s="281">
        <v>5641500</v>
      </c>
      <c r="L16" s="281">
        <v>5364900</v>
      </c>
      <c r="M16" s="281">
        <v>4818600</v>
      </c>
      <c r="N16" s="281">
        <v>4685000</v>
      </c>
      <c r="O16" s="281">
        <v>5581500</v>
      </c>
      <c r="P16" s="281">
        <v>5801600</v>
      </c>
      <c r="Q16" s="281">
        <v>6395500</v>
      </c>
      <c r="R16" s="281">
        <v>7183100</v>
      </c>
      <c r="S16" s="281">
        <v>7274200</v>
      </c>
      <c r="T16" s="281">
        <v>6479500</v>
      </c>
      <c r="U16" s="281">
        <v>7403800</v>
      </c>
      <c r="V16" s="281">
        <v>8000757</v>
      </c>
      <c r="W16" s="281">
        <v>7948374</v>
      </c>
      <c r="X16" s="281">
        <v>8052660</v>
      </c>
      <c r="Y16" s="281">
        <v>9159815</v>
      </c>
      <c r="Z16" s="281">
        <v>9878598</v>
      </c>
      <c r="AA16" s="281">
        <v>11844657</v>
      </c>
      <c r="AB16" s="281">
        <v>12932671</v>
      </c>
      <c r="AC16" s="281">
        <v>12870324</v>
      </c>
      <c r="AD16" s="281">
        <v>13135437</v>
      </c>
      <c r="AE16" s="281">
        <v>12503629</v>
      </c>
      <c r="AF16" s="281">
        <v>15781210</v>
      </c>
      <c r="AG16" s="281">
        <v>16407785</v>
      </c>
      <c r="AH16" s="281">
        <v>17082453</v>
      </c>
      <c r="AI16" s="281"/>
      <c r="AJ16" s="281"/>
      <c r="AK16" s="281"/>
      <c r="AL16" s="281"/>
      <c r="AM16" s="281"/>
      <c r="AN16" s="281"/>
      <c r="AO16" s="281"/>
      <c r="AP16" s="281"/>
      <c r="AQ16" s="281"/>
      <c r="AR16" s="281"/>
      <c r="AS16" s="281"/>
    </row>
    <row r="17" spans="1:46" s="14" customFormat="1" ht="18" customHeight="1">
      <c r="A17" s="92" t="s">
        <v>32</v>
      </c>
      <c r="B17" s="281">
        <v>387600</v>
      </c>
      <c r="C17" s="281">
        <v>324800</v>
      </c>
      <c r="D17" s="281">
        <v>401700</v>
      </c>
      <c r="E17" s="281">
        <v>407100</v>
      </c>
      <c r="F17" s="281">
        <v>498500</v>
      </c>
      <c r="G17" s="281">
        <v>450900</v>
      </c>
      <c r="H17" s="281">
        <v>441100</v>
      </c>
      <c r="I17" s="281">
        <v>456100</v>
      </c>
      <c r="J17" s="281">
        <v>410300</v>
      </c>
      <c r="K17" s="281">
        <v>266800</v>
      </c>
      <c r="L17" s="281">
        <v>292100</v>
      </c>
      <c r="M17" s="281">
        <v>289700</v>
      </c>
      <c r="N17" s="281">
        <v>216400</v>
      </c>
      <c r="O17" s="281">
        <v>188500</v>
      </c>
      <c r="P17" s="281">
        <v>199200</v>
      </c>
      <c r="Q17" s="281">
        <v>236400</v>
      </c>
      <c r="R17" s="281">
        <v>224000</v>
      </c>
      <c r="S17" s="281">
        <v>217800</v>
      </c>
      <c r="T17" s="281">
        <v>220200</v>
      </c>
      <c r="U17" s="281">
        <v>190000</v>
      </c>
      <c r="V17" s="281"/>
      <c r="W17" s="281"/>
      <c r="X17" s="281"/>
      <c r="Y17" s="281"/>
      <c r="Z17" s="281">
        <v>1845000</v>
      </c>
      <c r="AA17" s="281">
        <v>2172519</v>
      </c>
      <c r="AB17" s="281">
        <v>2470127</v>
      </c>
      <c r="AC17" s="281">
        <v>2780989</v>
      </c>
      <c r="AD17" s="281">
        <v>2910533</v>
      </c>
      <c r="AE17" s="281">
        <v>2754355</v>
      </c>
      <c r="AF17" s="281">
        <v>3027512</v>
      </c>
      <c r="AG17" s="281">
        <v>3437608</v>
      </c>
      <c r="AH17" s="281">
        <v>4068982</v>
      </c>
      <c r="AI17" s="281">
        <v>4670380</v>
      </c>
      <c r="AJ17" s="281">
        <v>4879395</v>
      </c>
      <c r="AK17" s="281">
        <v>4841150</v>
      </c>
      <c r="AL17" s="281">
        <v>4912186</v>
      </c>
      <c r="AM17" s="281">
        <v>5013430</v>
      </c>
      <c r="AN17" s="281">
        <v>5187662</v>
      </c>
      <c r="AO17" s="281">
        <v>5487679</v>
      </c>
      <c r="AP17" s="281">
        <v>2773539</v>
      </c>
      <c r="AQ17" s="281">
        <v>3827957</v>
      </c>
      <c r="AR17" s="281">
        <v>5718395</v>
      </c>
      <c r="AS17" s="281">
        <v>6820541</v>
      </c>
    </row>
    <row r="18" spans="1:46" s="14" customFormat="1" ht="18" customHeight="1">
      <c r="A18" s="92" t="s">
        <v>1</v>
      </c>
      <c r="B18" s="281">
        <v>257400</v>
      </c>
      <c r="C18" s="281">
        <v>278300</v>
      </c>
      <c r="D18" s="281">
        <v>253100</v>
      </c>
      <c r="E18" s="281">
        <v>236700</v>
      </c>
      <c r="F18" s="281">
        <v>245600</v>
      </c>
      <c r="G18" s="281">
        <v>253900</v>
      </c>
      <c r="H18" s="281">
        <v>237700</v>
      </c>
      <c r="I18" s="281">
        <v>257900</v>
      </c>
      <c r="J18" s="281">
        <v>303500</v>
      </c>
      <c r="K18" s="281">
        <v>365300</v>
      </c>
      <c r="L18" s="281">
        <v>407200</v>
      </c>
      <c r="M18" s="281">
        <v>292500</v>
      </c>
      <c r="N18" s="281">
        <v>246000</v>
      </c>
      <c r="O18" s="281">
        <v>219000</v>
      </c>
      <c r="P18" s="281">
        <v>234700</v>
      </c>
      <c r="Q18" s="281"/>
      <c r="R18" s="281"/>
      <c r="S18" s="281">
        <v>49600</v>
      </c>
      <c r="T18" s="281">
        <v>48800</v>
      </c>
      <c r="U18" s="281">
        <v>77700</v>
      </c>
      <c r="V18" s="281">
        <v>89628</v>
      </c>
      <c r="W18" s="281">
        <v>48517</v>
      </c>
      <c r="X18" s="281">
        <v>47075</v>
      </c>
      <c r="Y18" s="281">
        <v>50977</v>
      </c>
      <c r="Z18" s="281">
        <v>49888</v>
      </c>
      <c r="AA18" s="281">
        <v>53880</v>
      </c>
      <c r="AB18" s="281">
        <v>58679</v>
      </c>
      <c r="AC18" s="281">
        <v>61589</v>
      </c>
      <c r="AD18" s="281">
        <v>62467</v>
      </c>
      <c r="AE18" s="281"/>
      <c r="AF18" s="281">
        <v>1086525</v>
      </c>
      <c r="AG18" s="281">
        <v>1217671</v>
      </c>
      <c r="AH18" s="281">
        <v>1362113</v>
      </c>
      <c r="AI18" s="281">
        <v>1543144</v>
      </c>
      <c r="AJ18" s="281">
        <v>1574242</v>
      </c>
      <c r="AK18" s="281">
        <v>1496722</v>
      </c>
      <c r="AL18" s="281"/>
      <c r="AM18" s="281"/>
      <c r="AN18" s="281"/>
      <c r="AO18" s="281"/>
      <c r="AP18" s="281"/>
      <c r="AQ18" s="281"/>
      <c r="AR18" s="281"/>
      <c r="AS18" s="281"/>
    </row>
    <row r="19" spans="1:46" s="14" customFormat="1" ht="18" customHeight="1">
      <c r="A19" s="92" t="s">
        <v>0</v>
      </c>
      <c r="B19" s="281">
        <v>412300</v>
      </c>
      <c r="C19" s="281">
        <v>535200</v>
      </c>
      <c r="D19" s="281">
        <v>448600</v>
      </c>
      <c r="E19" s="281">
        <v>449200</v>
      </c>
      <c r="F19" s="281">
        <v>440700</v>
      </c>
      <c r="G19" s="281">
        <v>453100</v>
      </c>
      <c r="H19" s="281">
        <v>451500</v>
      </c>
      <c r="I19" s="281">
        <v>459900</v>
      </c>
      <c r="J19" s="281">
        <v>525100</v>
      </c>
      <c r="K19" s="281">
        <v>583400</v>
      </c>
      <c r="L19" s="281">
        <v>601300</v>
      </c>
      <c r="M19" s="281">
        <v>740200</v>
      </c>
      <c r="N19" s="281">
        <v>677900</v>
      </c>
      <c r="O19" s="281">
        <v>594600</v>
      </c>
      <c r="P19" s="281">
        <v>675300</v>
      </c>
      <c r="Q19" s="281">
        <v>625700</v>
      </c>
      <c r="R19" s="281">
        <v>653700</v>
      </c>
      <c r="S19" s="281">
        <v>790100</v>
      </c>
      <c r="T19" s="281">
        <v>788900</v>
      </c>
      <c r="U19" s="281">
        <v>651000</v>
      </c>
      <c r="V19" s="281">
        <v>607976</v>
      </c>
      <c r="W19" s="281">
        <v>308096</v>
      </c>
      <c r="X19" s="281">
        <v>250532</v>
      </c>
      <c r="Y19" s="281">
        <v>200857</v>
      </c>
      <c r="Z19" s="281">
        <v>225021</v>
      </c>
      <c r="AA19" s="281">
        <v>243022</v>
      </c>
      <c r="AB19" s="281">
        <v>239045</v>
      </c>
      <c r="AC19" s="281">
        <v>254783</v>
      </c>
      <c r="AD19" s="281">
        <v>264404</v>
      </c>
      <c r="AE19" s="281">
        <v>261480</v>
      </c>
      <c r="AF19" s="281">
        <v>258828</v>
      </c>
      <c r="AG19" s="281">
        <v>10022267</v>
      </c>
      <c r="AH19" s="281">
        <v>963067</v>
      </c>
      <c r="AI19" s="281">
        <v>1194993</v>
      </c>
      <c r="AJ19" s="281">
        <v>1323826</v>
      </c>
      <c r="AK19" s="281">
        <v>1199307</v>
      </c>
      <c r="AL19" s="680"/>
      <c r="AM19" s="680"/>
      <c r="AN19" s="680">
        <v>1919506</v>
      </c>
      <c r="AO19" s="680">
        <v>1542994</v>
      </c>
      <c r="AP19" s="680">
        <v>431975</v>
      </c>
      <c r="AQ19" s="281"/>
      <c r="AR19" s="281"/>
      <c r="AS19" s="281"/>
    </row>
    <row r="21" spans="1:46" s="14" customFormat="1" ht="18" customHeight="1">
      <c r="A21" s="242" t="s">
        <v>434</v>
      </c>
    </row>
    <row r="22" spans="1:46" ht="18" customHeight="1">
      <c r="A22" s="242" t="s">
        <v>549</v>
      </c>
    </row>
    <row r="23" spans="1:46" ht="18" customHeight="1">
      <c r="A23" s="242" t="s">
        <v>550</v>
      </c>
    </row>
    <row r="24" spans="1:46" ht="18" customHeight="1">
      <c r="A24" s="242" t="s">
        <v>2776</v>
      </c>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row>
    <row r="25" spans="1:46" ht="18" customHeight="1">
      <c r="A25" s="242" t="s">
        <v>2815</v>
      </c>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row>
    <row r="26" spans="1:46" ht="18" customHeight="1">
      <c r="A26" s="242" t="s">
        <v>3050</v>
      </c>
      <c r="V26" s="434"/>
      <c r="W26" s="434"/>
      <c r="X26" s="434"/>
      <c r="Y26" s="434"/>
      <c r="Z26" s="434"/>
      <c r="AA26" s="434"/>
      <c r="AB26" s="434"/>
      <c r="AC26" s="432"/>
      <c r="AD26" s="432"/>
      <c r="AE26" s="432"/>
      <c r="AF26" s="432"/>
      <c r="AG26" s="432"/>
      <c r="AH26" s="432"/>
      <c r="AI26" s="432"/>
      <c r="AJ26" s="432"/>
      <c r="AK26" s="432"/>
      <c r="AL26" s="436"/>
      <c r="AM26" s="436"/>
      <c r="AN26" s="436"/>
      <c r="AO26" s="436"/>
      <c r="AP26" s="436"/>
      <c r="AQ26" s="435"/>
      <c r="AR26" s="435"/>
      <c r="AS26" s="435"/>
    </row>
    <row r="28" spans="1:46" ht="18" customHeight="1">
      <c r="AT28" s="254"/>
    </row>
    <row r="30" spans="1:46" ht="18" customHeight="1">
      <c r="V30" s="435"/>
      <c r="W30" s="435"/>
      <c r="X30" s="435"/>
      <c r="Y30" s="435"/>
      <c r="Z30" s="435"/>
      <c r="AA30" s="435"/>
      <c r="AB30" s="435"/>
      <c r="AC30" s="435"/>
      <c r="AD30" s="435"/>
      <c r="AE30" s="435"/>
      <c r="AF30" s="435"/>
      <c r="AG30" s="435"/>
      <c r="AH30" s="435"/>
      <c r="AI30" s="435"/>
      <c r="AJ30" s="435"/>
      <c r="AK30" s="435"/>
      <c r="AL30" s="435"/>
      <c r="AM30" s="435"/>
      <c r="AN30" s="435"/>
      <c r="AO30" s="435"/>
      <c r="AP30" s="435"/>
      <c r="AQ30" s="435"/>
      <c r="AR30" s="435"/>
      <c r="AS30" s="435"/>
    </row>
  </sheetData>
  <mergeCells count="1">
    <mergeCell ref="B2:AQ2"/>
  </mergeCells>
  <hyperlinks>
    <hyperlink ref="AU3" location="Content!A1" display="Back to content page" xr:uid="{00000000-0004-0000-BE00-000000000000}"/>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codeName="Sheet192"/>
  <dimension ref="A1:AB23"/>
  <sheetViews>
    <sheetView topLeftCell="F1" workbookViewId="0">
      <selection activeCell="Z15" sqref="Z15"/>
    </sheetView>
  </sheetViews>
  <sheetFormatPr defaultColWidth="8.77734375" defaultRowHeight="14.4"/>
  <cols>
    <col min="1" max="1" width="32.5546875" customWidth="1"/>
    <col min="2" max="9" width="8.77734375" bestFit="1" customWidth="1"/>
    <col min="10" max="10" width="9.21875" bestFit="1" customWidth="1"/>
    <col min="11" max="23" width="8.77734375" bestFit="1" customWidth="1"/>
    <col min="24" max="25" width="8.77734375" customWidth="1"/>
  </cols>
  <sheetData>
    <row r="1" spans="1:28">
      <c r="A1" s="18" t="s">
        <v>2979</v>
      </c>
      <c r="B1" s="17"/>
      <c r="C1" s="17"/>
      <c r="D1" s="17"/>
      <c r="E1" s="17"/>
      <c r="F1" s="17"/>
      <c r="G1" s="17"/>
      <c r="H1" s="17"/>
      <c r="I1" s="17"/>
      <c r="J1" s="17"/>
      <c r="K1" s="17"/>
      <c r="L1" s="17"/>
      <c r="M1" s="17"/>
      <c r="N1" s="17"/>
      <c r="O1" s="17"/>
      <c r="P1" s="17"/>
      <c r="Q1" s="17"/>
      <c r="R1" s="17"/>
      <c r="S1" s="17"/>
      <c r="T1" s="17"/>
      <c r="U1" s="17"/>
      <c r="V1" s="17"/>
      <c r="W1" s="17"/>
      <c r="X1" s="17"/>
      <c r="Y1" s="17"/>
    </row>
    <row r="2" spans="1:28">
      <c r="A2" s="253" t="s">
        <v>31</v>
      </c>
      <c r="B2" s="243" t="s">
        <v>438</v>
      </c>
      <c r="C2" s="243" t="s">
        <v>445</v>
      </c>
      <c r="D2" s="243" t="s">
        <v>446</v>
      </c>
      <c r="E2" s="243" t="s">
        <v>447</v>
      </c>
      <c r="F2" s="243" t="s">
        <v>448</v>
      </c>
      <c r="G2" s="243" t="s">
        <v>439</v>
      </c>
      <c r="H2" s="243" t="s">
        <v>440</v>
      </c>
      <c r="I2" s="243" t="s">
        <v>441</v>
      </c>
      <c r="J2" s="243" t="s">
        <v>34</v>
      </c>
      <c r="K2" s="243" t="s">
        <v>442</v>
      </c>
      <c r="L2" s="243" t="s">
        <v>33</v>
      </c>
      <c r="M2" s="243">
        <v>2011</v>
      </c>
      <c r="N2" s="243">
        <v>2012</v>
      </c>
      <c r="O2" s="243">
        <v>2013</v>
      </c>
      <c r="P2" s="243">
        <v>2014</v>
      </c>
      <c r="Q2" s="243">
        <v>2015</v>
      </c>
      <c r="R2" s="243">
        <v>2016</v>
      </c>
      <c r="S2" s="243">
        <v>2017</v>
      </c>
      <c r="T2" s="243">
        <v>2018</v>
      </c>
      <c r="U2" s="243">
        <v>2019</v>
      </c>
      <c r="V2" s="243">
        <v>2020</v>
      </c>
      <c r="W2" s="243">
        <v>2021</v>
      </c>
      <c r="X2" s="243">
        <v>2022</v>
      </c>
      <c r="Y2" s="243">
        <v>2023</v>
      </c>
      <c r="AA2" s="1" t="s">
        <v>528</v>
      </c>
    </row>
    <row r="3" spans="1:28">
      <c r="A3" s="92" t="s">
        <v>13</v>
      </c>
      <c r="B3" s="298"/>
      <c r="C3" s="298"/>
      <c r="D3" s="298"/>
      <c r="E3" s="298"/>
      <c r="F3" s="298"/>
      <c r="G3" s="298"/>
      <c r="H3" s="298"/>
      <c r="I3" s="298"/>
      <c r="J3" s="429">
        <v>122712</v>
      </c>
      <c r="K3" s="429">
        <v>81385</v>
      </c>
      <c r="L3" s="429">
        <v>50929</v>
      </c>
      <c r="M3" s="429">
        <v>43417</v>
      </c>
      <c r="N3" s="429">
        <v>42862</v>
      </c>
      <c r="O3" s="429">
        <v>45526</v>
      </c>
      <c r="P3" s="429">
        <v>57707</v>
      </c>
      <c r="Q3" s="429">
        <v>40568</v>
      </c>
      <c r="R3" s="429">
        <v>31625</v>
      </c>
      <c r="S3" s="429">
        <v>53942</v>
      </c>
      <c r="T3" s="429">
        <v>44454</v>
      </c>
      <c r="U3" s="429">
        <v>33095</v>
      </c>
      <c r="V3" s="429">
        <v>19722</v>
      </c>
      <c r="W3" s="429">
        <v>19293.440000000002</v>
      </c>
      <c r="X3" s="298"/>
      <c r="Y3" s="298"/>
    </row>
    <row r="4" spans="1:28">
      <c r="A4" s="92" t="s">
        <v>12</v>
      </c>
      <c r="B4" s="298"/>
      <c r="C4" s="298"/>
      <c r="D4" s="298"/>
      <c r="E4" s="298"/>
      <c r="F4" s="298"/>
      <c r="G4" s="298"/>
      <c r="H4" s="298"/>
      <c r="I4" s="429">
        <v>1098</v>
      </c>
      <c r="J4" s="429">
        <v>1068</v>
      </c>
      <c r="K4" s="429">
        <v>937</v>
      </c>
      <c r="L4" s="429">
        <v>807</v>
      </c>
      <c r="M4" s="429">
        <v>825</v>
      </c>
      <c r="N4" s="429">
        <v>1005</v>
      </c>
      <c r="O4" s="429">
        <v>936</v>
      </c>
      <c r="P4" s="429">
        <v>800</v>
      </c>
      <c r="Q4" s="429">
        <v>686</v>
      </c>
      <c r="R4" s="429"/>
      <c r="S4" s="429"/>
      <c r="T4" s="429"/>
      <c r="U4" s="429"/>
      <c r="V4" s="429"/>
      <c r="W4" s="429"/>
      <c r="X4" s="191"/>
      <c r="Y4" s="191"/>
      <c r="AB4" s="14"/>
    </row>
    <row r="5" spans="1:28">
      <c r="A5" s="92" t="s">
        <v>483</v>
      </c>
      <c r="B5" s="298"/>
      <c r="C5" s="298"/>
      <c r="D5" s="298"/>
      <c r="E5" s="298"/>
      <c r="F5" s="298"/>
      <c r="G5" s="298"/>
      <c r="H5" s="298"/>
      <c r="I5" s="298"/>
      <c r="J5" s="298"/>
      <c r="K5" s="298"/>
      <c r="L5" s="298"/>
      <c r="M5" s="298"/>
      <c r="N5" s="298"/>
      <c r="O5" s="298"/>
      <c r="P5" s="298"/>
      <c r="Q5" s="298"/>
      <c r="R5" s="298"/>
      <c r="S5" s="298"/>
      <c r="T5" s="298"/>
      <c r="U5" s="298"/>
      <c r="V5" s="298"/>
      <c r="W5" s="298"/>
      <c r="X5" s="298"/>
      <c r="Y5" s="298"/>
    </row>
    <row r="6" spans="1:28">
      <c r="A6" s="92" t="s">
        <v>89</v>
      </c>
      <c r="B6" s="298"/>
      <c r="C6" s="298"/>
      <c r="D6" s="298"/>
      <c r="E6" s="298"/>
      <c r="F6" s="298"/>
      <c r="G6" s="298"/>
      <c r="H6" s="298"/>
      <c r="I6" s="298"/>
      <c r="J6" s="298"/>
      <c r="K6" s="298"/>
      <c r="L6" s="298"/>
      <c r="M6" s="298"/>
      <c r="N6" s="298"/>
      <c r="O6" s="298"/>
      <c r="P6" s="298"/>
      <c r="Q6" s="298"/>
      <c r="R6" s="298"/>
      <c r="S6" s="298"/>
      <c r="T6" s="298"/>
      <c r="U6" s="298"/>
      <c r="V6" s="298"/>
      <c r="W6" s="298"/>
      <c r="X6" s="298"/>
      <c r="Y6" s="298"/>
    </row>
    <row r="7" spans="1:28">
      <c r="A7" s="92" t="s">
        <v>482</v>
      </c>
      <c r="B7" s="298"/>
      <c r="C7" s="298"/>
      <c r="D7" s="298"/>
      <c r="E7" s="298"/>
      <c r="F7" s="298"/>
      <c r="G7" s="298"/>
      <c r="H7" s="298"/>
      <c r="I7" s="298"/>
      <c r="J7" s="298"/>
      <c r="K7" s="298"/>
      <c r="L7" s="298"/>
      <c r="M7" s="298"/>
      <c r="N7" s="298"/>
      <c r="O7" s="298"/>
      <c r="P7" s="298"/>
      <c r="Q7" s="298"/>
      <c r="R7" s="298"/>
      <c r="S7" s="298"/>
      <c r="T7" s="298"/>
      <c r="U7" s="298"/>
      <c r="V7" s="298"/>
      <c r="W7" s="298"/>
      <c r="X7" s="298"/>
      <c r="Y7" s="298"/>
    </row>
    <row r="8" spans="1:28">
      <c r="A8" s="92" t="s">
        <v>11</v>
      </c>
      <c r="B8" s="298"/>
      <c r="C8" s="298"/>
      <c r="D8" s="298"/>
      <c r="E8" s="298"/>
      <c r="F8" s="298"/>
      <c r="G8" s="298"/>
      <c r="H8" s="298"/>
      <c r="I8" s="298"/>
      <c r="J8" s="298"/>
      <c r="K8" s="298"/>
      <c r="L8" s="298"/>
      <c r="M8" s="298"/>
      <c r="N8" s="298"/>
      <c r="O8" s="298"/>
      <c r="P8" s="298"/>
      <c r="Q8" s="298"/>
      <c r="R8" s="298"/>
      <c r="S8" s="298"/>
      <c r="T8" s="298"/>
      <c r="U8" s="298"/>
      <c r="V8" s="298"/>
      <c r="W8" s="298"/>
      <c r="X8" s="298"/>
      <c r="Y8" s="298"/>
    </row>
    <row r="9" spans="1:28">
      <c r="A9" s="92" t="s">
        <v>10</v>
      </c>
      <c r="B9" s="298"/>
      <c r="C9" s="298"/>
      <c r="D9" s="298"/>
      <c r="E9" s="298"/>
      <c r="F9" s="298"/>
      <c r="G9" s="298"/>
      <c r="H9" s="298"/>
      <c r="I9" s="298"/>
      <c r="J9" s="298"/>
      <c r="K9" s="298"/>
      <c r="L9" s="298"/>
      <c r="M9" s="298"/>
      <c r="N9" s="298"/>
      <c r="O9" s="298"/>
      <c r="P9" s="298"/>
      <c r="Q9" s="298"/>
      <c r="R9" s="298"/>
      <c r="S9" s="298"/>
      <c r="T9" s="298"/>
      <c r="U9" s="298"/>
      <c r="V9" s="298"/>
      <c r="W9" s="298"/>
      <c r="X9" s="298"/>
      <c r="Y9" s="298"/>
    </row>
    <row r="10" spans="1:28">
      <c r="A10" s="92" t="s">
        <v>9</v>
      </c>
      <c r="B10" s="298"/>
      <c r="C10" s="298"/>
      <c r="D10" s="298"/>
      <c r="E10" s="298"/>
      <c r="F10" s="298"/>
      <c r="G10" s="298"/>
      <c r="H10" s="298"/>
      <c r="I10" s="298"/>
      <c r="J10" s="298"/>
      <c r="K10" s="298"/>
      <c r="L10" s="298"/>
      <c r="M10" s="298"/>
      <c r="N10" s="298"/>
      <c r="O10" s="298"/>
      <c r="P10" s="298"/>
      <c r="Q10" s="298"/>
      <c r="R10" s="298"/>
      <c r="S10" s="298"/>
      <c r="T10" s="298"/>
      <c r="U10" s="298"/>
      <c r="V10" s="298"/>
      <c r="W10" s="298"/>
      <c r="X10" s="298"/>
      <c r="Y10" s="298"/>
    </row>
    <row r="11" spans="1:28">
      <c r="A11" s="92" t="s">
        <v>8</v>
      </c>
      <c r="B11" s="543">
        <v>41269</v>
      </c>
      <c r="C11" s="543">
        <v>38861</v>
      </c>
      <c r="D11" s="543">
        <v>44776</v>
      </c>
      <c r="E11" s="543">
        <v>44367</v>
      </c>
      <c r="F11" s="543">
        <v>48430</v>
      </c>
      <c r="G11" s="543">
        <v>49105</v>
      </c>
      <c r="H11" s="681">
        <v>45607</v>
      </c>
      <c r="I11" s="681">
        <v>47557</v>
      </c>
      <c r="J11" s="681">
        <v>44674</v>
      </c>
      <c r="K11" s="681">
        <v>42325</v>
      </c>
      <c r="L11" s="681">
        <v>48259</v>
      </c>
      <c r="M11" s="681">
        <v>45121</v>
      </c>
      <c r="N11" s="681">
        <v>47074</v>
      </c>
      <c r="O11" s="681">
        <v>37266</v>
      </c>
      <c r="P11" s="681">
        <v>41973</v>
      </c>
      <c r="Q11" s="681">
        <v>39058</v>
      </c>
      <c r="R11" s="681">
        <v>37800</v>
      </c>
      <c r="S11" s="681">
        <v>45109</v>
      </c>
      <c r="T11" s="681">
        <v>67441</v>
      </c>
      <c r="U11" s="681">
        <v>63651.839999999997</v>
      </c>
      <c r="V11" s="681">
        <v>25694.29</v>
      </c>
      <c r="W11" s="671">
        <v>25087</v>
      </c>
      <c r="X11" s="191">
        <v>45882</v>
      </c>
      <c r="Y11" s="191">
        <v>49275</v>
      </c>
      <c r="AB11" s="14"/>
    </row>
    <row r="12" spans="1:28">
      <c r="A12" s="92" t="s">
        <v>6</v>
      </c>
      <c r="B12" s="298"/>
      <c r="C12" s="298"/>
      <c r="D12" s="298"/>
      <c r="E12" s="298"/>
      <c r="F12" s="298"/>
      <c r="G12" s="298"/>
      <c r="H12" s="298"/>
      <c r="I12" s="298"/>
      <c r="J12" s="298"/>
      <c r="K12" s="298"/>
      <c r="L12" s="298"/>
      <c r="M12" s="298"/>
      <c r="N12" s="298"/>
      <c r="O12" s="298"/>
      <c r="P12" s="298"/>
      <c r="Q12" s="298"/>
      <c r="R12" s="298"/>
      <c r="S12" s="298"/>
      <c r="T12" s="298"/>
      <c r="U12" s="681">
        <v>17463</v>
      </c>
      <c r="V12" s="681">
        <v>9203</v>
      </c>
      <c r="W12" s="681">
        <v>619</v>
      </c>
      <c r="X12" s="678">
        <v>12145</v>
      </c>
      <c r="Y12" s="191">
        <v>3239.2386379999998</v>
      </c>
      <c r="AB12" s="14"/>
    </row>
    <row r="13" spans="1:28">
      <c r="A13" s="92" t="s">
        <v>5</v>
      </c>
      <c r="B13" s="298"/>
      <c r="C13" s="298"/>
      <c r="D13" s="298"/>
      <c r="E13" s="298"/>
      <c r="F13" s="298"/>
      <c r="G13" s="298"/>
      <c r="H13" s="298"/>
      <c r="I13" s="298"/>
      <c r="J13" s="298"/>
      <c r="K13" s="298"/>
      <c r="L13" s="298"/>
      <c r="M13" s="298"/>
      <c r="N13" s="298"/>
      <c r="O13" s="298"/>
      <c r="P13" s="298"/>
      <c r="Q13" s="298"/>
      <c r="R13" s="298"/>
      <c r="S13" s="298"/>
      <c r="T13" s="298"/>
      <c r="U13" s="298"/>
      <c r="V13" s="298"/>
      <c r="W13" s="298"/>
      <c r="X13" s="298"/>
      <c r="Y13" s="298"/>
    </row>
    <row r="14" spans="1:28">
      <c r="A14" s="92" t="s">
        <v>4</v>
      </c>
      <c r="B14" s="298"/>
      <c r="C14" s="298"/>
      <c r="D14" s="298"/>
      <c r="E14" s="298"/>
      <c r="F14" s="298"/>
      <c r="G14" s="298"/>
      <c r="H14" s="298"/>
      <c r="I14" s="298"/>
      <c r="J14" s="298"/>
      <c r="K14" s="298"/>
      <c r="L14" s="298"/>
      <c r="M14" s="298"/>
      <c r="N14" s="298"/>
      <c r="O14" s="298"/>
      <c r="P14" s="298"/>
      <c r="Q14" s="298"/>
      <c r="R14" s="298"/>
      <c r="S14" s="298"/>
      <c r="T14" s="298"/>
      <c r="U14" s="298"/>
      <c r="V14" s="298"/>
      <c r="W14" s="298"/>
      <c r="X14" s="298"/>
      <c r="Y14" s="298"/>
    </row>
    <row r="15" spans="1:28">
      <c r="A15" s="92" t="s">
        <v>3</v>
      </c>
      <c r="B15" s="298"/>
      <c r="C15" s="298"/>
      <c r="D15" s="298"/>
      <c r="E15" s="298"/>
      <c r="F15" s="298"/>
      <c r="G15" s="298"/>
      <c r="H15" s="298"/>
      <c r="I15" s="298"/>
      <c r="J15" s="298"/>
      <c r="K15" s="298"/>
      <c r="L15" s="298"/>
      <c r="M15" s="298"/>
      <c r="N15" s="298"/>
      <c r="O15" s="298"/>
      <c r="P15" s="298"/>
      <c r="Q15" s="298"/>
      <c r="R15" s="298"/>
      <c r="S15" s="298"/>
      <c r="T15" s="298"/>
      <c r="U15" s="298"/>
      <c r="V15" s="298"/>
      <c r="W15" s="298"/>
      <c r="X15" s="298"/>
      <c r="Y15" s="298"/>
    </row>
    <row r="16" spans="1:28">
      <c r="A16" s="92" t="s">
        <v>32</v>
      </c>
      <c r="B16" s="298"/>
      <c r="C16" s="298"/>
      <c r="D16" s="298"/>
      <c r="E16" s="298"/>
      <c r="F16" s="298"/>
      <c r="G16" s="298"/>
      <c r="H16" s="681">
        <v>34524</v>
      </c>
      <c r="I16" s="681">
        <v>31542</v>
      </c>
      <c r="J16" s="681">
        <v>32872</v>
      </c>
      <c r="K16" s="681">
        <v>27237</v>
      </c>
      <c r="L16" s="681">
        <v>28861</v>
      </c>
      <c r="M16" s="681">
        <v>39601</v>
      </c>
      <c r="N16" s="681">
        <v>52790</v>
      </c>
      <c r="O16" s="681">
        <v>28448</v>
      </c>
      <c r="P16" s="681">
        <v>29594.639999999999</v>
      </c>
      <c r="Q16" s="681">
        <v>30023</v>
      </c>
      <c r="R16" s="681">
        <v>27362</v>
      </c>
      <c r="S16" s="681">
        <v>27449</v>
      </c>
      <c r="T16" s="681">
        <v>27910</v>
      </c>
      <c r="U16" s="681">
        <v>28202</v>
      </c>
      <c r="V16" s="681">
        <v>24452</v>
      </c>
      <c r="W16" s="681">
        <v>30028</v>
      </c>
      <c r="X16" s="681">
        <v>35115</v>
      </c>
      <c r="Y16" s="678">
        <v>36265.01</v>
      </c>
      <c r="AB16" s="14"/>
    </row>
    <row r="17" spans="1:25">
      <c r="A17" s="92" t="s">
        <v>1</v>
      </c>
      <c r="B17" s="298"/>
      <c r="C17" s="298"/>
      <c r="D17" s="298"/>
      <c r="E17" s="298"/>
      <c r="F17" s="298"/>
      <c r="G17" s="298"/>
      <c r="H17" s="298"/>
      <c r="I17" s="298"/>
      <c r="J17" s="298"/>
      <c r="K17" s="298"/>
      <c r="L17" s="298"/>
      <c r="M17" s="298"/>
      <c r="N17" s="298"/>
      <c r="O17" s="298"/>
      <c r="P17" s="298"/>
      <c r="Q17" s="298"/>
      <c r="R17" s="298"/>
      <c r="S17" s="298"/>
      <c r="T17" s="298"/>
      <c r="U17" s="298"/>
      <c r="V17" s="298"/>
      <c r="W17" s="298"/>
      <c r="X17" s="298"/>
      <c r="Y17" s="298"/>
    </row>
    <row r="18" spans="1:25">
      <c r="A18" s="92" t="s">
        <v>0</v>
      </c>
      <c r="B18" s="298"/>
      <c r="C18" s="298"/>
      <c r="D18" s="298"/>
      <c r="E18" s="298"/>
      <c r="F18" s="298"/>
      <c r="G18" s="298"/>
      <c r="H18" s="298"/>
      <c r="I18" s="298"/>
      <c r="J18" s="298"/>
      <c r="K18" s="298"/>
      <c r="L18" s="298"/>
      <c r="M18" s="298"/>
      <c r="N18" s="298"/>
      <c r="O18" s="298"/>
      <c r="P18" s="298"/>
      <c r="Q18" s="298"/>
      <c r="R18" s="298"/>
      <c r="S18" s="298"/>
      <c r="T18" s="298"/>
      <c r="U18" s="298"/>
      <c r="V18" s="298"/>
      <c r="W18" s="298"/>
      <c r="X18" s="298"/>
      <c r="Y18" s="298"/>
    </row>
    <row r="20" spans="1:25">
      <c r="A20" s="94" t="s">
        <v>20</v>
      </c>
    </row>
    <row r="21" spans="1:25">
      <c r="A21" s="242" t="s">
        <v>2776</v>
      </c>
    </row>
    <row r="22" spans="1:25">
      <c r="A22" s="242" t="s">
        <v>2815</v>
      </c>
    </row>
    <row r="23" spans="1:25">
      <c r="A23" s="242" t="s">
        <v>3050</v>
      </c>
    </row>
  </sheetData>
  <hyperlinks>
    <hyperlink ref="AA2" location="Content!A1" display="Back to content page" xr:uid="{00000000-0004-0000-BF00-000000000000}"/>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codeName="Sheet193"/>
  <dimension ref="A1:AV29"/>
  <sheetViews>
    <sheetView zoomScale="91" zoomScaleNormal="91" workbookViewId="0">
      <selection activeCell="AW13" sqref="AW13"/>
    </sheetView>
  </sheetViews>
  <sheetFormatPr defaultColWidth="9.21875" defaultRowHeight="18" customHeight="1"/>
  <cols>
    <col min="1" max="1" width="33.5546875" style="44" customWidth="1"/>
    <col min="2" max="21" width="10.44140625" style="254" customWidth="1"/>
    <col min="22" max="26" width="10.44140625" style="254" bestFit="1" customWidth="1"/>
    <col min="27" max="31" width="11.5546875" style="254" bestFit="1" customWidth="1"/>
    <col min="32" max="32" width="9.21875" style="254" bestFit="1" customWidth="1"/>
    <col min="33" max="45" width="9.21875" style="254" customWidth="1"/>
    <col min="46" max="16384" width="9.21875" style="17"/>
  </cols>
  <sheetData>
    <row r="1" spans="1:48" ht="18" customHeight="1">
      <c r="A1" s="40" t="s">
        <v>2980</v>
      </c>
    </row>
    <row r="2" spans="1:48" ht="18" customHeight="1">
      <c r="A2" s="253"/>
      <c r="B2" s="762" t="s">
        <v>471</v>
      </c>
      <c r="C2" s="763"/>
      <c r="D2" s="763"/>
      <c r="E2" s="763"/>
      <c r="F2" s="763"/>
      <c r="G2" s="763"/>
      <c r="H2" s="763"/>
      <c r="I2" s="763"/>
      <c r="J2" s="763"/>
      <c r="K2" s="763"/>
      <c r="L2" s="763"/>
      <c r="M2" s="763"/>
      <c r="N2" s="763"/>
      <c r="O2" s="763"/>
      <c r="P2" s="763"/>
      <c r="Q2" s="763"/>
      <c r="R2" s="763"/>
      <c r="S2" s="763"/>
      <c r="T2" s="763"/>
      <c r="U2" s="763"/>
      <c r="V2" s="763"/>
      <c r="W2" s="763"/>
      <c r="X2" s="763"/>
      <c r="Y2" s="763"/>
      <c r="Z2" s="763"/>
      <c r="AA2" s="763"/>
      <c r="AB2" s="763"/>
      <c r="AC2" s="763"/>
      <c r="AD2" s="763"/>
      <c r="AE2" s="763"/>
      <c r="AF2" s="763"/>
      <c r="AG2" s="763"/>
      <c r="AH2" s="763"/>
      <c r="AI2" s="763"/>
      <c r="AJ2" s="763"/>
      <c r="AK2" s="763"/>
      <c r="AL2" s="763"/>
      <c r="AM2" s="763"/>
      <c r="AN2" s="763"/>
      <c r="AO2" s="763"/>
      <c r="AP2" s="763"/>
      <c r="AQ2" s="502"/>
      <c r="AR2" s="502"/>
      <c r="AS2" s="502"/>
    </row>
    <row r="3" spans="1:48" s="40" customFormat="1" ht="18" customHeight="1">
      <c r="A3" s="253" t="s">
        <v>31</v>
      </c>
      <c r="B3" s="252">
        <v>1980</v>
      </c>
      <c r="C3" s="252">
        <v>1981</v>
      </c>
      <c r="D3" s="252">
        <v>1982</v>
      </c>
      <c r="E3" s="252">
        <v>1983</v>
      </c>
      <c r="F3" s="252">
        <v>1984</v>
      </c>
      <c r="G3" s="252">
        <v>1985</v>
      </c>
      <c r="H3" s="252">
        <v>1986</v>
      </c>
      <c r="I3" s="252">
        <v>1987</v>
      </c>
      <c r="J3" s="252">
        <v>1988</v>
      </c>
      <c r="K3" s="252">
        <v>1989</v>
      </c>
      <c r="L3" s="252">
        <v>1990</v>
      </c>
      <c r="M3" s="252">
        <v>1991</v>
      </c>
      <c r="N3" s="252">
        <v>1992</v>
      </c>
      <c r="O3" s="252">
        <v>1993</v>
      </c>
      <c r="P3" s="252">
        <v>1994</v>
      </c>
      <c r="Q3" s="252">
        <v>1995</v>
      </c>
      <c r="R3" s="252">
        <v>1996</v>
      </c>
      <c r="S3" s="252">
        <v>1997</v>
      </c>
      <c r="T3" s="252">
        <v>1998</v>
      </c>
      <c r="U3" s="252">
        <v>1999</v>
      </c>
      <c r="V3" s="252">
        <v>2000</v>
      </c>
      <c r="W3" s="252">
        <v>2001</v>
      </c>
      <c r="X3" s="252">
        <v>2002</v>
      </c>
      <c r="Y3" s="252">
        <v>2003</v>
      </c>
      <c r="Z3" s="252">
        <v>2004</v>
      </c>
      <c r="AA3" s="252">
        <v>2005</v>
      </c>
      <c r="AB3" s="252">
        <v>2006</v>
      </c>
      <c r="AC3" s="252">
        <v>2007</v>
      </c>
      <c r="AD3" s="252">
        <v>2008</v>
      </c>
      <c r="AE3" s="252">
        <v>2009</v>
      </c>
      <c r="AF3" s="252">
        <v>2010</v>
      </c>
      <c r="AG3" s="252">
        <v>2011</v>
      </c>
      <c r="AH3" s="252">
        <v>2012</v>
      </c>
      <c r="AI3" s="252">
        <v>2013</v>
      </c>
      <c r="AJ3" s="252">
        <v>2014</v>
      </c>
      <c r="AK3" s="252">
        <v>2015</v>
      </c>
      <c r="AL3" s="252">
        <v>2016</v>
      </c>
      <c r="AM3" s="252">
        <v>2017</v>
      </c>
      <c r="AN3" s="252">
        <v>2018</v>
      </c>
      <c r="AO3" s="252">
        <v>2019</v>
      </c>
      <c r="AP3" s="252">
        <v>2020</v>
      </c>
      <c r="AQ3" s="252">
        <v>2021</v>
      </c>
      <c r="AR3" s="252">
        <v>2022</v>
      </c>
      <c r="AS3" s="252">
        <v>2023</v>
      </c>
      <c r="AU3" s="1" t="s">
        <v>528</v>
      </c>
    </row>
    <row r="4" spans="1:48" s="14" customFormat="1" ht="18" customHeight="1">
      <c r="A4" s="92" t="s">
        <v>13</v>
      </c>
      <c r="B4" s="534">
        <v>20.899999618500001</v>
      </c>
      <c r="C4" s="534">
        <v>33.200000762899997</v>
      </c>
      <c r="D4" s="534">
        <v>20.7999992371</v>
      </c>
      <c r="E4" s="534">
        <v>46.200000762899997</v>
      </c>
      <c r="F4" s="534">
        <v>25.100000381499999</v>
      </c>
      <c r="G4" s="534">
        <v>33.200000762899997</v>
      </c>
      <c r="H4" s="534">
        <v>24.7999992371</v>
      </c>
      <c r="I4" s="534">
        <v>25.600000381499999</v>
      </c>
      <c r="J4" s="534">
        <v>26.899999618500001</v>
      </c>
      <c r="K4" s="534">
        <v>51.599998474099998</v>
      </c>
      <c r="L4" s="534">
        <v>39.900001525900002</v>
      </c>
      <c r="M4" s="534">
        <v>41.5</v>
      </c>
      <c r="N4" s="534">
        <v>41.5</v>
      </c>
      <c r="O4" s="534">
        <v>28.7999992371</v>
      </c>
      <c r="P4" s="534">
        <v>55.5</v>
      </c>
      <c r="Q4" s="534">
        <v>58.299999237100003</v>
      </c>
      <c r="R4" s="534">
        <v>62.200000762899997</v>
      </c>
      <c r="S4" s="534">
        <v>41.5</v>
      </c>
      <c r="T4" s="534">
        <v>38</v>
      </c>
      <c r="U4" s="534">
        <v>51.799999237100003</v>
      </c>
      <c r="V4" s="534">
        <v>60.610999999999997</v>
      </c>
      <c r="W4" s="534">
        <v>50.817999999999998</v>
      </c>
      <c r="X4" s="534">
        <v>51.298000000000002</v>
      </c>
      <c r="Y4" s="534">
        <v>56.454999999999998</v>
      </c>
      <c r="Z4" s="534">
        <v>63.692</v>
      </c>
      <c r="AA4" s="534">
        <v>68.111999999999995</v>
      </c>
      <c r="AB4" s="534">
        <v>80.997</v>
      </c>
      <c r="AC4" s="534">
        <v>72.887999999999991</v>
      </c>
      <c r="AD4" s="534">
        <v>70.933999999999997</v>
      </c>
      <c r="AE4" s="534">
        <v>64.322999999999993</v>
      </c>
      <c r="AF4" s="534">
        <v>47.908000000000001</v>
      </c>
      <c r="AG4" s="534">
        <v>50.972999999999999</v>
      </c>
      <c r="AH4" s="534">
        <v>63.619117459000002</v>
      </c>
      <c r="AI4" s="286"/>
      <c r="AJ4" s="286"/>
      <c r="AK4" s="286"/>
      <c r="AL4" s="286"/>
      <c r="AM4" s="286"/>
      <c r="AN4" s="286"/>
      <c r="AO4" s="286"/>
      <c r="AP4" s="286"/>
      <c r="AQ4" s="286"/>
      <c r="AR4" s="286"/>
      <c r="AS4" s="286"/>
      <c r="AU4" s="33"/>
      <c r="AV4" s="33"/>
    </row>
    <row r="5" spans="1:48" s="14" customFormat="1" ht="18" customHeight="1">
      <c r="A5" s="92" t="s">
        <v>12</v>
      </c>
      <c r="B5" s="308"/>
      <c r="C5" s="308"/>
      <c r="D5" s="534">
        <v>0.1000000015</v>
      </c>
      <c r="E5" s="534">
        <v>0.1000000015</v>
      </c>
      <c r="F5" s="534">
        <v>0.1000000015</v>
      </c>
      <c r="G5" s="534">
        <v>0.1000000015</v>
      </c>
      <c r="H5" s="534">
        <v>0.1000000015</v>
      </c>
      <c r="I5" s="534">
        <v>0.1000000015</v>
      </c>
      <c r="J5" s="534">
        <v>0.20000000300000001</v>
      </c>
      <c r="K5" s="534">
        <v>0.40000000600000002</v>
      </c>
      <c r="L5" s="534">
        <v>3.0999999046000002</v>
      </c>
      <c r="M5" s="534">
        <v>0.40000000600000002</v>
      </c>
      <c r="N5" s="534">
        <v>0.60000002379999995</v>
      </c>
      <c r="O5" s="534">
        <v>0.80000001190000003</v>
      </c>
      <c r="P5" s="534">
        <v>0.5</v>
      </c>
      <c r="Q5" s="534">
        <v>0.30000001189999997</v>
      </c>
      <c r="R5" s="534">
        <v>0.20000000300000001</v>
      </c>
      <c r="S5" s="534">
        <v>0.20000000300000001</v>
      </c>
      <c r="T5" s="534">
        <v>0.20000000300000001</v>
      </c>
      <c r="U5" s="534">
        <v>0.20000000300000001</v>
      </c>
      <c r="V5" s="534">
        <v>0.26700000000000002</v>
      </c>
      <c r="W5" s="534">
        <v>0.28699999999999998</v>
      </c>
      <c r="X5" s="534">
        <v>0.30599999999999999</v>
      </c>
      <c r="Y5" s="534">
        <v>0.27700000000000002</v>
      </c>
      <c r="Z5" s="534">
        <v>0.29899999999999999</v>
      </c>
      <c r="AA5" s="534">
        <v>0.315</v>
      </c>
      <c r="AB5" s="308">
        <v>0</v>
      </c>
      <c r="AC5" s="308"/>
      <c r="AD5" s="308"/>
      <c r="AE5" s="558">
        <v>0</v>
      </c>
      <c r="AF5" s="558">
        <v>0.121</v>
      </c>
      <c r="AG5" s="558">
        <v>0.121</v>
      </c>
      <c r="AH5" s="558">
        <v>0.129878467</v>
      </c>
      <c r="AI5" s="558"/>
      <c r="AJ5" s="558"/>
      <c r="AK5" s="558"/>
      <c r="AL5" s="682"/>
      <c r="AM5" s="682"/>
      <c r="AN5" s="682"/>
      <c r="AO5" s="682"/>
      <c r="AP5" s="682"/>
      <c r="AQ5" s="286"/>
      <c r="AR5" s="286"/>
      <c r="AS5" s="286"/>
    </row>
    <row r="6" spans="1:48" s="14" customFormat="1" ht="18" customHeight="1">
      <c r="A6" s="92" t="s">
        <v>483</v>
      </c>
      <c r="B6" s="308"/>
      <c r="C6" s="308"/>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c r="AI6" s="308"/>
      <c r="AJ6" s="308"/>
      <c r="AK6" s="308"/>
      <c r="AL6" s="286"/>
      <c r="AM6" s="286"/>
      <c r="AN6" s="286"/>
      <c r="AO6" s="286"/>
      <c r="AP6" s="286"/>
      <c r="AQ6" s="286"/>
      <c r="AR6" s="286"/>
      <c r="AS6" s="286"/>
    </row>
    <row r="7" spans="1:48" s="14" customFormat="1" ht="18" customHeight="1">
      <c r="A7" s="92" t="s">
        <v>89</v>
      </c>
      <c r="B7" s="534">
        <v>34.5</v>
      </c>
      <c r="C7" s="534">
        <v>38.400001525900002</v>
      </c>
      <c r="D7" s="534">
        <v>30.7000007629</v>
      </c>
      <c r="E7" s="534">
        <v>28.899999618500001</v>
      </c>
      <c r="F7" s="534">
        <v>32</v>
      </c>
      <c r="G7" s="534">
        <v>30.5</v>
      </c>
      <c r="H7" s="534">
        <v>31.100000381499999</v>
      </c>
      <c r="I7" s="534">
        <v>52.5</v>
      </c>
      <c r="J7" s="534">
        <v>55.299999237100003</v>
      </c>
      <c r="K7" s="534">
        <v>59.700000762899997</v>
      </c>
      <c r="L7" s="534">
        <v>57.299999237100003</v>
      </c>
      <c r="M7" s="534">
        <v>33.200000762899997</v>
      </c>
      <c r="N7" s="534">
        <v>28.5</v>
      </c>
      <c r="O7" s="534">
        <v>22.100000381499999</v>
      </c>
      <c r="P7" s="534">
        <v>43.099998474099998</v>
      </c>
      <c r="Q7" s="308"/>
      <c r="R7" s="308"/>
      <c r="S7" s="308"/>
      <c r="T7" s="308"/>
      <c r="U7" s="308"/>
      <c r="V7" s="308"/>
      <c r="W7" s="534">
        <v>7.4000000953674299</v>
      </c>
      <c r="X7" s="308"/>
      <c r="Y7" s="308"/>
      <c r="Z7" s="308"/>
      <c r="AA7" s="308"/>
      <c r="AB7" s="308"/>
      <c r="AC7" s="308"/>
      <c r="AD7" s="308"/>
      <c r="AE7" s="308"/>
      <c r="AF7" s="308"/>
      <c r="AG7" s="308"/>
      <c r="AH7" s="308"/>
      <c r="AI7" s="286"/>
      <c r="AJ7" s="286"/>
      <c r="AK7" s="286"/>
      <c r="AL7" s="286"/>
      <c r="AM7" s="286"/>
      <c r="AN7" s="286"/>
      <c r="AO7" s="286"/>
      <c r="AP7" s="286"/>
      <c r="AQ7" s="286"/>
      <c r="AR7" s="286"/>
      <c r="AS7" s="286"/>
    </row>
    <row r="8" spans="1:48" s="14" customFormat="1" ht="18" customHeight="1">
      <c r="A8" s="92" t="s">
        <v>482</v>
      </c>
      <c r="B8" s="534">
        <v>0.1000000015</v>
      </c>
      <c r="C8" s="534">
        <v>0.1000000015</v>
      </c>
      <c r="D8" s="534">
        <v>0.1000000015</v>
      </c>
      <c r="E8" s="534">
        <v>0.1000000015</v>
      </c>
      <c r="F8" s="534">
        <v>0.1000000015</v>
      </c>
      <c r="G8" s="534">
        <v>0.20000000300000001</v>
      </c>
      <c r="H8" s="534">
        <v>0.20000000300000001</v>
      </c>
      <c r="I8" s="534">
        <v>0.20000000300000001</v>
      </c>
      <c r="J8" s="534">
        <v>0.20000000300000001</v>
      </c>
      <c r="K8" s="534">
        <v>0.20000000300000001</v>
      </c>
      <c r="L8" s="534">
        <v>0.20000000300000001</v>
      </c>
      <c r="M8" s="534">
        <v>0.1000000015</v>
      </c>
      <c r="N8" s="534">
        <v>0.20000000300000001</v>
      </c>
      <c r="O8" s="534">
        <v>0.20000000300000001</v>
      </c>
      <c r="P8" s="534">
        <v>0.20000000300000001</v>
      </c>
      <c r="Q8" s="534">
        <v>0.1000000015</v>
      </c>
      <c r="R8" s="534">
        <v>0.1000000015</v>
      </c>
      <c r="S8" s="534">
        <v>0.1000000015</v>
      </c>
      <c r="T8" s="534">
        <v>0.1000000015</v>
      </c>
      <c r="U8" s="534">
        <v>0.20000000300000001</v>
      </c>
      <c r="V8" s="534">
        <v>0.25700000000000001</v>
      </c>
      <c r="W8" s="534"/>
      <c r="X8" s="308"/>
      <c r="Y8" s="308"/>
      <c r="Z8" s="308"/>
      <c r="AA8" s="308"/>
      <c r="AB8" s="308"/>
      <c r="AC8" s="308"/>
      <c r="AD8" s="308"/>
      <c r="AE8" s="308"/>
      <c r="AF8" s="308"/>
      <c r="AG8" s="308"/>
      <c r="AH8" s="308"/>
      <c r="AI8" s="286"/>
      <c r="AJ8" s="286"/>
      <c r="AK8" s="286"/>
      <c r="AL8" s="286"/>
      <c r="AM8" s="286"/>
      <c r="AN8" s="286"/>
      <c r="AO8" s="286"/>
      <c r="AP8" s="286"/>
      <c r="AQ8" s="286"/>
      <c r="AR8" s="286"/>
      <c r="AS8" s="286"/>
    </row>
    <row r="9" spans="1:48" s="14" customFormat="1" ht="18" customHeight="1">
      <c r="A9" s="92" t="s">
        <v>11</v>
      </c>
      <c r="B9" s="534">
        <v>0.1000000015</v>
      </c>
      <c r="C9" s="534">
        <v>0.1000000015</v>
      </c>
      <c r="D9" s="534">
        <v>0.20000000300000001</v>
      </c>
      <c r="E9" s="534">
        <v>0.1000000015</v>
      </c>
      <c r="F9" s="534">
        <v>0.1000000015</v>
      </c>
      <c r="G9" s="534">
        <v>0.20000000300000001</v>
      </c>
      <c r="H9" s="534">
        <v>0.30000001189999997</v>
      </c>
      <c r="I9" s="534">
        <v>0.89999997620000005</v>
      </c>
      <c r="J9" s="534">
        <v>1</v>
      </c>
      <c r="K9" s="534">
        <v>0.1000000015</v>
      </c>
      <c r="L9" s="534">
        <v>0.1000000015</v>
      </c>
      <c r="M9" s="534">
        <v>0.1000000015</v>
      </c>
      <c r="N9" s="308"/>
      <c r="O9" s="534">
        <v>0.1000000015</v>
      </c>
      <c r="P9" s="308"/>
      <c r="Q9" s="308"/>
      <c r="R9" s="308"/>
      <c r="S9" s="308"/>
      <c r="T9" s="308"/>
      <c r="U9" s="308"/>
      <c r="V9" s="308"/>
      <c r="W9" s="308"/>
      <c r="X9" s="308"/>
      <c r="Y9" s="308"/>
      <c r="Z9" s="308"/>
      <c r="AA9" s="308"/>
      <c r="AB9" s="308"/>
      <c r="AC9" s="308"/>
      <c r="AD9" s="308"/>
      <c r="AE9" s="308"/>
      <c r="AF9" s="308"/>
      <c r="AG9" s="308"/>
      <c r="AH9" s="308"/>
      <c r="AI9" s="286"/>
      <c r="AJ9" s="286"/>
      <c r="AK9" s="286"/>
      <c r="AL9" s="286"/>
      <c r="AM9" s="286"/>
      <c r="AN9" s="286"/>
      <c r="AO9" s="286"/>
      <c r="AP9" s="286"/>
      <c r="AQ9" s="286"/>
      <c r="AR9" s="286"/>
      <c r="AS9" s="286"/>
    </row>
    <row r="10" spans="1:48" s="14" customFormat="1" ht="18" customHeight="1">
      <c r="A10" s="92" t="s">
        <v>10</v>
      </c>
      <c r="B10" s="534">
        <v>19.7999992371</v>
      </c>
      <c r="C10" s="534">
        <v>21</v>
      </c>
      <c r="D10" s="534">
        <v>19.7000007629</v>
      </c>
      <c r="E10" s="534">
        <v>19.2999992371</v>
      </c>
      <c r="F10" s="534">
        <v>22.100000381499999</v>
      </c>
      <c r="G10" s="534">
        <v>20.100000381499999</v>
      </c>
      <c r="H10" s="534">
        <v>19.2000007629</v>
      </c>
      <c r="I10" s="534">
        <v>21</v>
      </c>
      <c r="J10" s="534">
        <v>23.399999618500001</v>
      </c>
      <c r="K10" s="534">
        <v>29</v>
      </c>
      <c r="L10" s="534">
        <v>30.2000007629</v>
      </c>
      <c r="M10" s="534">
        <v>26.100000381499999</v>
      </c>
      <c r="N10" s="534">
        <v>27.5</v>
      </c>
      <c r="O10" s="534">
        <v>27.100000381499999</v>
      </c>
      <c r="P10" s="534">
        <v>23.600000381499999</v>
      </c>
      <c r="Q10" s="534">
        <v>31.5</v>
      </c>
      <c r="R10" s="534">
        <v>25.2000007629</v>
      </c>
      <c r="S10" s="534">
        <v>29</v>
      </c>
      <c r="T10" s="534">
        <v>28.899999618500001</v>
      </c>
      <c r="U10" s="534">
        <v>27.899999618500001</v>
      </c>
      <c r="V10" s="534">
        <v>27.323</v>
      </c>
      <c r="W10" s="534">
        <v>10.206</v>
      </c>
      <c r="X10" s="534">
        <v>10.863</v>
      </c>
      <c r="Y10" s="534">
        <v>9.7200000000000006</v>
      </c>
      <c r="Z10" s="534">
        <v>12.657</v>
      </c>
      <c r="AA10" s="534">
        <v>15.363</v>
      </c>
      <c r="AB10" s="534">
        <v>18.773</v>
      </c>
      <c r="AC10" s="534">
        <v>23.940999999999999</v>
      </c>
      <c r="AD10" s="534">
        <v>12.188000000000001</v>
      </c>
      <c r="AE10" s="534">
        <v>14.27</v>
      </c>
      <c r="AF10" s="534">
        <v>23.774999999999999</v>
      </c>
      <c r="AG10" s="534">
        <v>19.460118000000001</v>
      </c>
      <c r="AH10" s="534">
        <v>6.9494786160000004</v>
      </c>
      <c r="AI10" s="286"/>
      <c r="AJ10" s="286"/>
      <c r="AK10" s="286"/>
      <c r="AL10" s="286"/>
      <c r="AM10" s="286"/>
      <c r="AN10" s="286"/>
      <c r="AO10" s="286"/>
      <c r="AP10" s="286"/>
      <c r="AQ10" s="286"/>
      <c r="AR10" s="286"/>
      <c r="AS10" s="286"/>
    </row>
    <row r="11" spans="1:48" s="14" customFormat="1" ht="18" customHeight="1">
      <c r="A11" s="92" t="s">
        <v>9</v>
      </c>
      <c r="B11" s="534">
        <v>0.80000001190000003</v>
      </c>
      <c r="C11" s="534">
        <v>1</v>
      </c>
      <c r="D11" s="534">
        <v>1.2000000476999999</v>
      </c>
      <c r="E11" s="534">
        <v>0.69999998809999997</v>
      </c>
      <c r="F11" s="534">
        <v>1</v>
      </c>
      <c r="G11" s="534">
        <v>0.80000001190000003</v>
      </c>
      <c r="H11" s="534">
        <v>0.60000002379999995</v>
      </c>
      <c r="I11" s="534">
        <v>0.60000002379999995</v>
      </c>
      <c r="J11" s="534">
        <v>0.69999998809999997</v>
      </c>
      <c r="K11" s="534">
        <v>0.89999997620000005</v>
      </c>
      <c r="L11" s="534">
        <v>0.89999997620000005</v>
      </c>
      <c r="M11" s="534">
        <v>1.3999999761999999</v>
      </c>
      <c r="N11" s="534">
        <v>1.6000000238000001</v>
      </c>
      <c r="O11" s="534">
        <v>2.9000000953999998</v>
      </c>
      <c r="P11" s="534">
        <v>3.2999999522999999</v>
      </c>
      <c r="Q11" s="534">
        <v>3.5</v>
      </c>
      <c r="R11" s="534">
        <v>3.5</v>
      </c>
      <c r="S11" s="534">
        <v>3.9000000953999998</v>
      </c>
      <c r="T11" s="534">
        <v>3.5</v>
      </c>
      <c r="U11" s="534">
        <v>0.80000001190000003</v>
      </c>
      <c r="V11" s="534">
        <v>0.8</v>
      </c>
      <c r="W11" s="534">
        <v>0.79800000000000004</v>
      </c>
      <c r="X11" s="534">
        <v>1.246</v>
      </c>
      <c r="Y11" s="534">
        <v>1.1759999999999999</v>
      </c>
      <c r="Z11" s="534">
        <v>1.2889999999999999</v>
      </c>
      <c r="AA11" s="534">
        <v>1.3640000000000001</v>
      </c>
      <c r="AB11" s="534">
        <v>1.601</v>
      </c>
      <c r="AC11" s="534">
        <v>1.4379999999999999</v>
      </c>
      <c r="AD11" s="534">
        <v>1.589</v>
      </c>
      <c r="AE11" s="534">
        <v>1.3839999999999999</v>
      </c>
      <c r="AF11" s="534">
        <v>0.55416345499999997</v>
      </c>
      <c r="AG11" s="534">
        <v>0.50900000000000001</v>
      </c>
      <c r="AH11" s="534">
        <v>0.317003019</v>
      </c>
      <c r="AI11" s="286"/>
      <c r="AJ11" s="286"/>
      <c r="AK11" s="286"/>
      <c r="AL11" s="286"/>
      <c r="AM11" s="286"/>
      <c r="AN11" s="286"/>
      <c r="AO11" s="286"/>
      <c r="AP11" s="286"/>
      <c r="AQ11" s="286"/>
      <c r="AR11" s="286"/>
      <c r="AS11" s="286"/>
    </row>
    <row r="12" spans="1:48" s="14" customFormat="1" ht="18" customHeight="1">
      <c r="A12" s="92" t="s">
        <v>8</v>
      </c>
      <c r="B12" s="534">
        <v>2.2999999522999999</v>
      </c>
      <c r="C12" s="534">
        <v>1.8999999761999999</v>
      </c>
      <c r="D12" s="534">
        <v>2.9000000953999998</v>
      </c>
      <c r="E12" s="534">
        <v>3.4000000953999998</v>
      </c>
      <c r="F12" s="534">
        <v>7.8000001906999996</v>
      </c>
      <c r="G12" s="534">
        <v>15.5</v>
      </c>
      <c r="H12" s="534">
        <v>17</v>
      </c>
      <c r="I12" s="534">
        <v>28.7000007629</v>
      </c>
      <c r="J12" s="534">
        <v>58.099998474099998</v>
      </c>
      <c r="K12" s="534">
        <v>55.099998474099998</v>
      </c>
      <c r="L12" s="534">
        <v>64.099998474100005</v>
      </c>
      <c r="M12" s="534">
        <v>66.5</v>
      </c>
      <c r="N12" s="534">
        <v>74.699996948199995</v>
      </c>
      <c r="O12" s="534">
        <v>78.800003051800005</v>
      </c>
      <c r="P12" s="534">
        <v>88.300003051800005</v>
      </c>
      <c r="Q12" s="534">
        <v>116.4000015259</v>
      </c>
      <c r="R12" s="534">
        <v>128.5</v>
      </c>
      <c r="S12" s="534">
        <v>164.39999389650001</v>
      </c>
      <c r="T12" s="534">
        <v>160.80000305179999</v>
      </c>
      <c r="U12" s="534">
        <v>176.69999694820001</v>
      </c>
      <c r="V12" s="308"/>
      <c r="W12" s="308"/>
      <c r="X12" s="308"/>
      <c r="Y12" s="308"/>
      <c r="Z12" s="308"/>
      <c r="AA12" s="308"/>
      <c r="AB12" s="308"/>
      <c r="AC12" s="308"/>
      <c r="AD12" s="308"/>
      <c r="AE12" s="308"/>
      <c r="AF12" s="308"/>
      <c r="AG12" s="308"/>
      <c r="AH12" s="308"/>
      <c r="AI12" s="308"/>
      <c r="AJ12" s="308"/>
      <c r="AK12" s="308"/>
      <c r="AL12" s="286"/>
      <c r="AM12" s="286"/>
      <c r="AN12" s="286"/>
      <c r="AO12" s="286"/>
      <c r="AP12" s="286"/>
      <c r="AQ12" s="286"/>
      <c r="AR12" s="286"/>
      <c r="AS12" s="286"/>
    </row>
    <row r="13" spans="1:48" s="14" customFormat="1" ht="18" customHeight="1">
      <c r="A13" s="92" t="s">
        <v>6</v>
      </c>
      <c r="B13" s="534">
        <v>8.6999998092999995</v>
      </c>
      <c r="C13" s="534">
        <v>9.1999998092999995</v>
      </c>
      <c r="D13" s="534">
        <v>10.399999618500001</v>
      </c>
      <c r="E13" s="534">
        <v>15.300000190700001</v>
      </c>
      <c r="F13" s="534">
        <v>12.399999618500001</v>
      </c>
      <c r="G13" s="534">
        <v>9.1000003814999992</v>
      </c>
      <c r="H13" s="534">
        <v>10.300000190700001</v>
      </c>
      <c r="I13" s="534">
        <v>8.6000003814999992</v>
      </c>
      <c r="J13" s="534">
        <v>10.199999809299999</v>
      </c>
      <c r="K13" s="534">
        <v>10.100000381499999</v>
      </c>
      <c r="L13" s="534">
        <v>9.1000003814999992</v>
      </c>
      <c r="M13" s="534">
        <v>9.3999996185000008</v>
      </c>
      <c r="N13" s="534">
        <v>8.6000003814999992</v>
      </c>
      <c r="O13" s="534">
        <v>9.8999996185000008</v>
      </c>
      <c r="P13" s="534">
        <v>11.300000190700001</v>
      </c>
      <c r="Q13" s="534">
        <v>5.5</v>
      </c>
      <c r="R13" s="534">
        <v>5.4000000954000003</v>
      </c>
      <c r="S13" s="534">
        <v>5.1999998093000004</v>
      </c>
      <c r="T13" s="534">
        <v>5.9000000954000003</v>
      </c>
      <c r="U13" s="534">
        <v>6.5999999045999997</v>
      </c>
      <c r="V13" s="534">
        <v>7.1639999999999997</v>
      </c>
      <c r="W13" s="534">
        <v>6.8849999999999998</v>
      </c>
      <c r="X13" s="534">
        <v>7.0949999999999998</v>
      </c>
      <c r="Y13" s="534">
        <v>8</v>
      </c>
      <c r="Z13" s="534">
        <v>9</v>
      </c>
      <c r="AA13" s="534">
        <v>7</v>
      </c>
      <c r="AB13" s="534">
        <v>6</v>
      </c>
      <c r="AC13" s="534">
        <v>8</v>
      </c>
      <c r="AD13" s="534">
        <v>8</v>
      </c>
      <c r="AE13" s="534">
        <v>6</v>
      </c>
      <c r="AF13" s="534">
        <v>7</v>
      </c>
      <c r="AG13" s="534">
        <v>7</v>
      </c>
      <c r="AH13" s="534">
        <v>5</v>
      </c>
      <c r="AI13" s="534">
        <v>4</v>
      </c>
      <c r="AJ13" s="308">
        <v>5</v>
      </c>
      <c r="AK13" s="308">
        <v>5</v>
      </c>
      <c r="AL13" s="534">
        <v>466.83</v>
      </c>
      <c r="AM13" s="534">
        <v>503.96399999999994</v>
      </c>
      <c r="AN13" s="534">
        <v>507.82799999999997</v>
      </c>
      <c r="AO13" s="534">
        <v>536.53</v>
      </c>
      <c r="AP13" s="534">
        <v>400.3</v>
      </c>
      <c r="AQ13" s="534"/>
      <c r="AR13" s="534"/>
      <c r="AS13" s="534">
        <v>55746.148450895693</v>
      </c>
    </row>
    <row r="14" spans="1:48" s="14" customFormat="1" ht="18" customHeight="1">
      <c r="A14" s="92" t="s">
        <v>5</v>
      </c>
      <c r="B14" s="308"/>
      <c r="C14" s="308"/>
      <c r="D14" s="308"/>
      <c r="E14" s="308"/>
      <c r="F14" s="308"/>
      <c r="G14" s="308"/>
      <c r="H14" s="308"/>
      <c r="I14" s="308"/>
      <c r="J14" s="308"/>
      <c r="K14" s="308"/>
      <c r="L14" s="308"/>
      <c r="M14" s="534">
        <v>2</v>
      </c>
      <c r="N14" s="534">
        <v>11.100000381499999</v>
      </c>
      <c r="O14" s="534">
        <v>21.7999992371</v>
      </c>
      <c r="P14" s="534">
        <v>25.399999618500001</v>
      </c>
      <c r="Q14" s="534">
        <v>27.2999992371</v>
      </c>
      <c r="R14" s="534">
        <v>28.7000007629</v>
      </c>
      <c r="S14" s="534">
        <v>35.299999237100003</v>
      </c>
      <c r="T14" s="534"/>
      <c r="U14" s="534">
        <v>36.700000762899997</v>
      </c>
      <c r="V14" s="534">
        <v>76.007000000000005</v>
      </c>
      <c r="W14" s="534">
        <v>74.744</v>
      </c>
      <c r="X14" s="534">
        <v>21.059000000000001</v>
      </c>
      <c r="Y14" s="534">
        <v>45.674999999999997</v>
      </c>
      <c r="Z14" s="534">
        <v>56.478999999999999</v>
      </c>
      <c r="AA14" s="534">
        <v>0</v>
      </c>
      <c r="AB14" s="534">
        <v>0</v>
      </c>
      <c r="AC14" s="308"/>
      <c r="AD14" s="308"/>
      <c r="AE14" s="534">
        <v>0</v>
      </c>
      <c r="AF14" s="534">
        <v>0.48399999999999999</v>
      </c>
      <c r="AG14" s="534">
        <v>0.692604</v>
      </c>
      <c r="AH14" s="534">
        <v>0.888388497</v>
      </c>
      <c r="AI14" s="286"/>
      <c r="AJ14" s="286"/>
      <c r="AK14" s="286"/>
      <c r="AL14" s="286"/>
      <c r="AM14" s="286"/>
      <c r="AN14" s="286"/>
      <c r="AO14" s="286"/>
      <c r="AP14" s="286"/>
      <c r="AQ14" s="286"/>
      <c r="AR14" s="286"/>
      <c r="AS14" s="286"/>
    </row>
    <row r="15" spans="1:48" s="14" customFormat="1" ht="18" customHeight="1">
      <c r="A15" s="92" t="s">
        <v>4</v>
      </c>
      <c r="B15" s="308"/>
      <c r="C15" s="308"/>
      <c r="D15" s="308"/>
      <c r="E15" s="308"/>
      <c r="F15" s="534">
        <v>0.30000001189999997</v>
      </c>
      <c r="G15" s="534">
        <v>0.40000000600000002</v>
      </c>
      <c r="H15" s="534">
        <v>1.5</v>
      </c>
      <c r="I15" s="534">
        <v>1.7000000476999999</v>
      </c>
      <c r="J15" s="534">
        <v>2</v>
      </c>
      <c r="K15" s="534">
        <v>4.5</v>
      </c>
      <c r="L15" s="534">
        <v>10.399999618500001</v>
      </c>
      <c r="M15" s="534">
        <v>9.1000003814999992</v>
      </c>
      <c r="N15" s="534">
        <v>14.899999618500001</v>
      </c>
      <c r="O15" s="534">
        <v>10.600000381499999</v>
      </c>
      <c r="P15" s="534">
        <v>10.5</v>
      </c>
      <c r="Q15" s="534">
        <v>12.800000190700001</v>
      </c>
      <c r="R15" s="534">
        <v>16.7000007629</v>
      </c>
      <c r="S15" s="534">
        <v>24.2000007629</v>
      </c>
      <c r="T15" s="534">
        <v>17.100000381499999</v>
      </c>
      <c r="U15" s="534">
        <v>19.7000007629</v>
      </c>
      <c r="V15" s="534">
        <v>19.882999999999999</v>
      </c>
      <c r="W15" s="534">
        <v>22.009</v>
      </c>
      <c r="X15" s="534">
        <v>28.234999999999999</v>
      </c>
      <c r="Y15" s="534">
        <v>21.347999999999999</v>
      </c>
      <c r="Z15" s="534">
        <v>24.123000000000001</v>
      </c>
      <c r="AA15" s="534">
        <v>25.812000000000001</v>
      </c>
      <c r="AB15" s="534">
        <v>30.716000000000001</v>
      </c>
      <c r="AC15" s="534">
        <v>27.643999999999998</v>
      </c>
      <c r="AD15" s="534">
        <v>26.709</v>
      </c>
      <c r="AE15" s="534">
        <v>25.623000000000001</v>
      </c>
      <c r="AF15" s="534">
        <v>36.289000000000001</v>
      </c>
      <c r="AG15" s="534">
        <v>31.922000000000001</v>
      </c>
      <c r="AH15" s="286"/>
      <c r="AI15" s="286"/>
      <c r="AJ15" s="286"/>
      <c r="AK15" s="286"/>
      <c r="AL15" s="286"/>
      <c r="AM15" s="286"/>
      <c r="AN15" s="286"/>
      <c r="AO15" s="286"/>
      <c r="AP15" s="286"/>
      <c r="AQ15" s="286"/>
      <c r="AR15" s="286"/>
      <c r="AS15" s="286"/>
    </row>
    <row r="16" spans="1:48" s="14" customFormat="1" ht="18" customHeight="1">
      <c r="A16" s="92" t="s">
        <v>3</v>
      </c>
      <c r="B16" s="534">
        <v>251.19999694820001</v>
      </c>
      <c r="C16" s="534">
        <v>311.39999389650001</v>
      </c>
      <c r="D16" s="534">
        <v>318.20001220699999</v>
      </c>
      <c r="E16" s="534">
        <v>367.29998779300001</v>
      </c>
      <c r="F16" s="534">
        <v>442.89999389650001</v>
      </c>
      <c r="G16" s="534">
        <v>391.79998779300001</v>
      </c>
      <c r="H16" s="534">
        <v>308.20001220699999</v>
      </c>
      <c r="I16" s="534">
        <v>268.10000610349999</v>
      </c>
      <c r="J16" s="534">
        <v>238.30000305179999</v>
      </c>
      <c r="K16" s="534">
        <v>205.60000610349999</v>
      </c>
      <c r="L16" s="534">
        <v>179.19999694820001</v>
      </c>
      <c r="M16" s="534">
        <v>191</v>
      </c>
      <c r="N16" s="534">
        <v>263.20001220699999</v>
      </c>
      <c r="O16" s="534">
        <v>332.89999389650001</v>
      </c>
      <c r="P16" s="534">
        <v>276.5</v>
      </c>
      <c r="Q16" s="534">
        <v>263.10000610349999</v>
      </c>
      <c r="R16" s="534">
        <v>328.5</v>
      </c>
      <c r="S16" s="534">
        <v>420.39999389650001</v>
      </c>
      <c r="T16" s="534">
        <v>535.59997558589998</v>
      </c>
      <c r="U16" s="534">
        <v>688.40002441410002</v>
      </c>
      <c r="V16" s="534">
        <v>687.56899999999996</v>
      </c>
      <c r="W16" s="534">
        <v>755.51599999999996</v>
      </c>
      <c r="X16" s="534">
        <v>783.84400000000005</v>
      </c>
      <c r="Y16" s="534">
        <v>891.46500000000003</v>
      </c>
      <c r="Z16" s="534">
        <v>928.98699999999997</v>
      </c>
      <c r="AA16" s="534">
        <v>923.38300000000004</v>
      </c>
      <c r="AB16" s="534">
        <v>1232.9949999999999</v>
      </c>
      <c r="AC16" s="534">
        <v>939.19900000000007</v>
      </c>
      <c r="AD16" s="534">
        <v>760.88900000000001</v>
      </c>
      <c r="AE16" s="534">
        <v>676.41300000000001</v>
      </c>
      <c r="AF16" s="534">
        <v>1025.5619999999999</v>
      </c>
      <c r="AG16" s="534">
        <v>1072.914779812</v>
      </c>
      <c r="AH16" s="534">
        <v>1173.4509266089999</v>
      </c>
      <c r="AI16" s="286"/>
      <c r="AJ16" s="286"/>
      <c r="AK16" s="286"/>
      <c r="AL16" s="286"/>
      <c r="AM16" s="286"/>
      <c r="AN16" s="286"/>
      <c r="AO16" s="286"/>
      <c r="AP16" s="286"/>
      <c r="AQ16" s="286"/>
      <c r="AR16" s="286"/>
      <c r="AS16" s="286"/>
    </row>
    <row r="17" spans="1:45" s="14" customFormat="1" ht="18" customHeight="1">
      <c r="A17" s="92" t="s">
        <v>32</v>
      </c>
      <c r="B17" s="534">
        <v>1.8999999761999999</v>
      </c>
      <c r="C17" s="534">
        <v>1.2000000476999999</v>
      </c>
      <c r="D17" s="534">
        <v>1.2000000476999999</v>
      </c>
      <c r="E17" s="534">
        <v>1.3999999761999999</v>
      </c>
      <c r="F17" s="534">
        <v>2.4000000953999998</v>
      </c>
      <c r="G17" s="534">
        <v>3.2999999522999999</v>
      </c>
      <c r="H17" s="534">
        <v>2</v>
      </c>
      <c r="I17" s="534">
        <v>2.5</v>
      </c>
      <c r="J17" s="534">
        <v>2.7000000477000001</v>
      </c>
      <c r="K17" s="534">
        <v>1.6000000238000001</v>
      </c>
      <c r="L17" s="534">
        <v>1.3999999761999999</v>
      </c>
      <c r="M17" s="534">
        <v>4.1999998093000004</v>
      </c>
      <c r="N17" s="534">
        <v>2.0999999046000002</v>
      </c>
      <c r="O17" s="534">
        <v>1.7999999523000001</v>
      </c>
      <c r="P17" s="534">
        <v>2.0999999046000002</v>
      </c>
      <c r="Q17" s="534">
        <v>2.9000000953999998</v>
      </c>
      <c r="R17" s="534">
        <v>3</v>
      </c>
      <c r="S17" s="534">
        <v>3.0999999046000002</v>
      </c>
      <c r="T17" s="534">
        <v>3.5</v>
      </c>
      <c r="U17" s="534">
        <v>2.2999999522999999</v>
      </c>
      <c r="V17" s="534">
        <v>3.4489999999999998</v>
      </c>
      <c r="W17" s="534">
        <v>3.2519999999999998</v>
      </c>
      <c r="X17" s="534">
        <v>2.3210000000000002</v>
      </c>
      <c r="Y17" s="534">
        <v>1.7849999999999999</v>
      </c>
      <c r="Z17" s="534">
        <v>2.25</v>
      </c>
      <c r="AA17" s="534">
        <v>1.853</v>
      </c>
      <c r="AB17" s="534">
        <v>1.69</v>
      </c>
      <c r="AC17" s="534">
        <v>1.4470000000000001</v>
      </c>
      <c r="AD17" s="534">
        <v>1.446</v>
      </c>
      <c r="AE17" s="534">
        <v>0.78100000000000003</v>
      </c>
      <c r="AF17" s="534">
        <v>1.2492460000000001</v>
      </c>
      <c r="AG17" s="534">
        <v>1.17475174</v>
      </c>
      <c r="AH17" s="534">
        <v>1.4239893260000001</v>
      </c>
      <c r="AI17" s="534">
        <v>0.72464211116205612</v>
      </c>
      <c r="AJ17" s="534">
        <v>0.75187116089402772</v>
      </c>
      <c r="AK17" s="534">
        <v>0.7</v>
      </c>
      <c r="AL17" s="286"/>
      <c r="AM17" s="286"/>
      <c r="AN17" s="286"/>
      <c r="AO17" s="286"/>
      <c r="AP17" s="286"/>
      <c r="AQ17" s="286"/>
      <c r="AR17" s="286"/>
      <c r="AS17" s="286"/>
    </row>
    <row r="18" spans="1:45" s="14" customFormat="1" ht="18" customHeight="1">
      <c r="A18" s="92" t="s">
        <v>1</v>
      </c>
      <c r="B18" s="534">
        <v>46.900001525900002</v>
      </c>
      <c r="C18" s="534">
        <v>17.5</v>
      </c>
      <c r="D18" s="534">
        <v>22.899999618500001</v>
      </c>
      <c r="E18" s="534">
        <v>23.399999618500001</v>
      </c>
      <c r="F18" s="534">
        <v>25.2999992371</v>
      </c>
      <c r="G18" s="534">
        <v>25.2999992371</v>
      </c>
      <c r="H18" s="534">
        <v>24.5</v>
      </c>
      <c r="I18" s="534">
        <v>25.7000007629</v>
      </c>
      <c r="J18" s="534">
        <v>24.7999992371</v>
      </c>
      <c r="K18" s="534">
        <v>24.899999618500001</v>
      </c>
      <c r="L18" s="534">
        <v>29.600000381499999</v>
      </c>
      <c r="M18" s="534">
        <v>21.7000007629</v>
      </c>
      <c r="N18" s="534">
        <v>16.5</v>
      </c>
      <c r="O18" s="534">
        <v>13.600000381499999</v>
      </c>
      <c r="P18" s="534">
        <v>15.699999809299999</v>
      </c>
      <c r="Q18" s="308"/>
      <c r="R18" s="308"/>
      <c r="S18" s="534">
        <v>0.5</v>
      </c>
      <c r="T18" s="534">
        <v>0.5</v>
      </c>
      <c r="U18" s="534">
        <v>0.40000000600000002</v>
      </c>
      <c r="V18" s="534">
        <v>0.45700000000000002</v>
      </c>
      <c r="W18" s="534">
        <v>2.8000000000000001E-2</v>
      </c>
      <c r="X18" s="534">
        <v>2.8000000000000001E-2</v>
      </c>
      <c r="Y18" s="534">
        <v>3.1E-2</v>
      </c>
      <c r="Z18" s="534">
        <v>0</v>
      </c>
      <c r="AA18" s="534">
        <v>0</v>
      </c>
      <c r="AB18" s="534">
        <v>0</v>
      </c>
      <c r="AC18" s="308"/>
      <c r="AD18" s="308"/>
      <c r="AE18" s="308"/>
      <c r="AF18" s="534">
        <v>0</v>
      </c>
      <c r="AG18" s="534">
        <v>0</v>
      </c>
      <c r="AH18" s="534">
        <v>0</v>
      </c>
      <c r="AI18" s="286"/>
      <c r="AJ18" s="286"/>
      <c r="AK18" s="286"/>
      <c r="AL18" s="286"/>
      <c r="AM18" s="286"/>
      <c r="AN18" s="286"/>
      <c r="AO18" s="286"/>
      <c r="AP18" s="286"/>
      <c r="AQ18" s="286"/>
      <c r="AR18" s="286"/>
      <c r="AS18" s="286"/>
    </row>
    <row r="19" spans="1:45" s="14" customFormat="1" ht="18" customHeight="1">
      <c r="A19" s="92" t="s">
        <v>0</v>
      </c>
      <c r="B19" s="534">
        <v>3.2000000477000001</v>
      </c>
      <c r="C19" s="534">
        <v>7.5999999045999997</v>
      </c>
      <c r="D19" s="534">
        <v>9.3999996185000008</v>
      </c>
      <c r="E19" s="534">
        <v>10</v>
      </c>
      <c r="F19" s="534">
        <v>11.899999618500001</v>
      </c>
      <c r="G19" s="534">
        <v>11.100000381499999</v>
      </c>
      <c r="H19" s="534">
        <v>12.5</v>
      </c>
      <c r="I19" s="534">
        <v>66.900001525899995</v>
      </c>
      <c r="J19" s="534">
        <v>73.400001525899995</v>
      </c>
      <c r="K19" s="534">
        <v>64.599998474100005</v>
      </c>
      <c r="L19" s="534">
        <v>64.900001525899995</v>
      </c>
      <c r="M19" s="534">
        <v>87</v>
      </c>
      <c r="N19" s="534">
        <v>93.5</v>
      </c>
      <c r="O19" s="534">
        <v>113.6999969482</v>
      </c>
      <c r="P19" s="534">
        <v>130.80000305179999</v>
      </c>
      <c r="Q19" s="534">
        <v>144.39999389650001</v>
      </c>
      <c r="R19" s="534">
        <v>152.89999389650001</v>
      </c>
      <c r="S19" s="534">
        <v>153.10000610349999</v>
      </c>
      <c r="T19" s="534">
        <v>156.89999389650001</v>
      </c>
      <c r="U19" s="534">
        <v>158.19999694820001</v>
      </c>
      <c r="V19" s="534">
        <v>162.98699999999999</v>
      </c>
      <c r="W19" s="534">
        <v>158.17400000000001</v>
      </c>
      <c r="X19" s="534">
        <v>25.812999999999999</v>
      </c>
      <c r="Y19" s="534">
        <v>18.494</v>
      </c>
      <c r="Z19" s="534">
        <v>20.823</v>
      </c>
      <c r="AA19" s="534">
        <v>22.251999999999999</v>
      </c>
      <c r="AB19" s="534">
        <v>8.5470000000000006</v>
      </c>
      <c r="AC19" s="534">
        <v>7.6920000000000002</v>
      </c>
      <c r="AD19" s="534">
        <v>7.4640000000000004</v>
      </c>
      <c r="AE19" s="534">
        <v>6.7750000000000004</v>
      </c>
      <c r="AF19" s="534">
        <v>25.138924085999999</v>
      </c>
      <c r="AG19" s="534">
        <v>44.684921312</v>
      </c>
      <c r="AH19" s="534">
        <v>47.288226041999998</v>
      </c>
      <c r="AI19" s="534">
        <v>50.04319704595224</v>
      </c>
      <c r="AJ19" s="534">
        <v>52.95867026933383</v>
      </c>
      <c r="AK19" s="534">
        <v>13.8</v>
      </c>
      <c r="AL19" s="533"/>
      <c r="AM19" s="533"/>
      <c r="AN19" s="533"/>
      <c r="AO19" s="533"/>
      <c r="AP19" s="533"/>
      <c r="AQ19" s="533"/>
      <c r="AR19" s="533"/>
      <c r="AS19" s="533"/>
    </row>
    <row r="21" spans="1:45" s="14" customFormat="1" ht="18" customHeight="1">
      <c r="A21" s="242" t="s">
        <v>434</v>
      </c>
    </row>
    <row r="22" spans="1:45" ht="18" customHeight="1">
      <c r="A22" s="242" t="s">
        <v>549</v>
      </c>
    </row>
    <row r="23" spans="1:45" ht="18" customHeight="1">
      <c r="A23" s="242" t="s">
        <v>2776</v>
      </c>
      <c r="V23" s="358"/>
      <c r="W23" s="358"/>
      <c r="X23" s="358"/>
      <c r="Y23" s="358"/>
      <c r="Z23" s="358"/>
      <c r="AA23" s="358"/>
      <c r="AB23" s="358"/>
      <c r="AC23" s="358"/>
      <c r="AD23" s="358"/>
      <c r="AE23" s="358"/>
      <c r="AF23" s="358"/>
      <c r="AG23" s="358"/>
      <c r="AH23" s="358"/>
      <c r="AI23" s="358"/>
      <c r="AJ23" s="358"/>
      <c r="AK23" s="358"/>
      <c r="AL23" s="358"/>
      <c r="AM23" s="358"/>
      <c r="AN23" s="358"/>
      <c r="AO23" s="358"/>
      <c r="AP23" s="358"/>
      <c r="AQ23" s="358"/>
      <c r="AR23" s="358"/>
      <c r="AS23" s="358"/>
    </row>
    <row r="24" spans="1:45" ht="18" customHeight="1">
      <c r="A24" s="242" t="s">
        <v>2815</v>
      </c>
    </row>
    <row r="25" spans="1:45" ht="18" customHeight="1">
      <c r="A25" s="242" t="s">
        <v>3050</v>
      </c>
      <c r="V25" s="437"/>
      <c r="W25" s="437"/>
      <c r="X25" s="437"/>
      <c r="Y25" s="437"/>
      <c r="Z25" s="437"/>
      <c r="AA25" s="267"/>
      <c r="AB25" s="267"/>
      <c r="AC25" s="438"/>
      <c r="AD25" s="438"/>
      <c r="AE25" s="438"/>
      <c r="AF25" s="438"/>
      <c r="AG25" s="438"/>
      <c r="AH25" s="438"/>
      <c r="AI25" s="438"/>
      <c r="AJ25" s="272"/>
      <c r="AK25" s="272"/>
      <c r="AL25" s="439"/>
      <c r="AM25" s="439"/>
      <c r="AN25" s="439"/>
      <c r="AO25" s="439"/>
      <c r="AP25" s="439"/>
      <c r="AQ25" s="439"/>
      <c r="AR25" s="439"/>
      <c r="AS25" s="439"/>
    </row>
    <row r="28" spans="1:45" ht="18"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row>
    <row r="29" spans="1:45" ht="18" customHeight="1">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row>
  </sheetData>
  <mergeCells count="1">
    <mergeCell ref="B2:AP2"/>
  </mergeCells>
  <hyperlinks>
    <hyperlink ref="AU3" location="Content!A1" display="Back to content page" xr:uid="{00000000-0004-0000-C000-000000000000}"/>
  </hyperlinks>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codeName="Sheet194"/>
  <dimension ref="A1:U23"/>
  <sheetViews>
    <sheetView workbookViewId="0">
      <selection activeCell="W27" sqref="W27"/>
    </sheetView>
  </sheetViews>
  <sheetFormatPr defaultRowHeight="14.4"/>
  <cols>
    <col min="1" max="1" width="37.21875" customWidth="1"/>
    <col min="2" max="2" width="9.21875" bestFit="1" customWidth="1"/>
    <col min="3" max="3" width="10" bestFit="1" customWidth="1"/>
    <col min="4" max="4" width="9.21875" bestFit="1" customWidth="1"/>
    <col min="5" max="10" width="10" bestFit="1" customWidth="1"/>
    <col min="11" max="16" width="9.21875" bestFit="1" customWidth="1"/>
  </cols>
  <sheetData>
    <row r="1" spans="1:21">
      <c r="A1" s="18" t="s">
        <v>2981</v>
      </c>
      <c r="B1" s="17"/>
      <c r="C1" s="17"/>
      <c r="D1" s="17"/>
      <c r="E1" s="17"/>
      <c r="F1" s="17"/>
      <c r="G1" s="17"/>
      <c r="H1" s="17"/>
      <c r="I1" s="17"/>
      <c r="J1" s="17"/>
      <c r="K1" s="17"/>
      <c r="L1" s="17"/>
      <c r="M1" s="17"/>
      <c r="N1" s="17"/>
      <c r="O1" s="17"/>
      <c r="P1" s="17"/>
    </row>
    <row r="2" spans="1:21">
      <c r="A2" s="253" t="s">
        <v>31</v>
      </c>
      <c r="B2" s="243" t="s">
        <v>441</v>
      </c>
      <c r="C2" s="243" t="s">
        <v>34</v>
      </c>
      <c r="D2" s="243" t="s">
        <v>442</v>
      </c>
      <c r="E2" s="243" t="s">
        <v>33</v>
      </c>
      <c r="F2" s="243">
        <v>2011</v>
      </c>
      <c r="G2" s="243">
        <v>2012</v>
      </c>
      <c r="H2" s="243">
        <v>2013</v>
      </c>
      <c r="I2" s="243">
        <v>2014</v>
      </c>
      <c r="J2" s="243">
        <v>2015</v>
      </c>
      <c r="K2" s="243">
        <v>2016</v>
      </c>
      <c r="L2" s="243">
        <v>2017</v>
      </c>
      <c r="M2" s="243">
        <v>2018</v>
      </c>
      <c r="N2" s="243">
        <v>2019</v>
      </c>
      <c r="O2" s="243">
        <v>2020</v>
      </c>
      <c r="P2" s="243">
        <v>2021</v>
      </c>
      <c r="Q2" s="243">
        <v>2022</v>
      </c>
      <c r="R2" s="243">
        <v>2023</v>
      </c>
      <c r="T2" s="1" t="s">
        <v>528</v>
      </c>
    </row>
    <row r="3" spans="1:21">
      <c r="A3" s="92" t="s">
        <v>13</v>
      </c>
      <c r="B3" s="298"/>
      <c r="C3" s="522">
        <v>111605</v>
      </c>
      <c r="D3" s="522">
        <v>72746</v>
      </c>
      <c r="E3" s="522">
        <v>128948</v>
      </c>
      <c r="F3" s="522">
        <v>119649</v>
      </c>
      <c r="G3" s="522">
        <v>130443</v>
      </c>
      <c r="H3" s="522">
        <v>112512</v>
      </c>
      <c r="I3" s="522">
        <v>107185</v>
      </c>
      <c r="J3" s="522">
        <v>116734</v>
      </c>
      <c r="K3" s="522">
        <v>84352</v>
      </c>
      <c r="L3" s="522">
        <v>77445</v>
      </c>
      <c r="M3" s="522">
        <v>67500</v>
      </c>
      <c r="N3" s="522">
        <v>66720</v>
      </c>
      <c r="O3" s="522">
        <v>26971</v>
      </c>
      <c r="P3" s="522">
        <v>28867</v>
      </c>
      <c r="Q3" s="298"/>
      <c r="R3" s="298"/>
    </row>
    <row r="4" spans="1:21">
      <c r="A4" s="92" t="s">
        <v>12</v>
      </c>
      <c r="B4" s="313">
        <v>76407</v>
      </c>
      <c r="C4" s="313">
        <v>77534</v>
      </c>
      <c r="D4" s="313">
        <v>102526</v>
      </c>
      <c r="E4" s="313">
        <v>74453</v>
      </c>
      <c r="F4" s="313">
        <v>82799</v>
      </c>
      <c r="G4" s="576">
        <v>80167</v>
      </c>
      <c r="H4" s="576">
        <v>86362</v>
      </c>
      <c r="I4" s="576">
        <v>83285</v>
      </c>
      <c r="J4" s="576">
        <v>74472</v>
      </c>
      <c r="K4" s="576">
        <v>77079</v>
      </c>
      <c r="L4" s="576">
        <v>69716</v>
      </c>
      <c r="M4" s="576">
        <v>81693</v>
      </c>
      <c r="N4" s="576">
        <v>87124</v>
      </c>
      <c r="O4" s="576">
        <v>21283</v>
      </c>
      <c r="P4" s="576">
        <v>36878</v>
      </c>
      <c r="Q4" s="522">
        <v>63911</v>
      </c>
      <c r="R4" s="298"/>
      <c r="T4" s="14"/>
    </row>
    <row r="5" spans="1:21">
      <c r="A5" s="92" t="s">
        <v>483</v>
      </c>
      <c r="B5" s="298"/>
      <c r="C5" s="298"/>
      <c r="D5" s="298"/>
      <c r="E5" s="298"/>
      <c r="F5" s="298"/>
      <c r="G5" s="298"/>
      <c r="H5" s="298"/>
      <c r="I5" s="298"/>
      <c r="J5" s="298"/>
      <c r="K5" s="298"/>
      <c r="L5" s="298"/>
      <c r="M5" s="298"/>
      <c r="N5" s="298"/>
      <c r="O5" s="298"/>
      <c r="P5" s="298"/>
      <c r="Q5" s="298"/>
      <c r="R5" s="298"/>
    </row>
    <row r="6" spans="1:21">
      <c r="A6" s="92" t="s">
        <v>89</v>
      </c>
      <c r="B6" s="298"/>
      <c r="C6" s="298"/>
      <c r="D6" s="298"/>
      <c r="E6" s="298"/>
      <c r="F6" s="298"/>
      <c r="G6" s="298"/>
      <c r="H6" s="298"/>
      <c r="I6" s="298"/>
      <c r="J6" s="298"/>
      <c r="K6" s="298"/>
      <c r="L6" s="298"/>
      <c r="M6" s="298"/>
      <c r="N6" s="298"/>
      <c r="O6" s="298"/>
      <c r="P6" s="298"/>
      <c r="Q6" s="298"/>
      <c r="R6" s="298"/>
    </row>
    <row r="7" spans="1:21">
      <c r="A7" s="92" t="s">
        <v>482</v>
      </c>
      <c r="B7" s="298"/>
      <c r="C7" s="298"/>
      <c r="D7" s="298"/>
      <c r="E7" s="298"/>
      <c r="F7" s="298"/>
      <c r="G7" s="298"/>
      <c r="H7" s="298"/>
      <c r="I7" s="298"/>
      <c r="J7" s="298"/>
      <c r="K7" s="298"/>
      <c r="L7" s="298"/>
      <c r="M7" s="298"/>
      <c r="N7" s="298"/>
      <c r="O7" s="298"/>
      <c r="P7" s="298"/>
      <c r="Q7" s="298"/>
      <c r="R7" s="298"/>
    </row>
    <row r="8" spans="1:21">
      <c r="A8" s="92" t="s">
        <v>11</v>
      </c>
      <c r="B8" s="298"/>
      <c r="C8" s="298"/>
      <c r="D8" s="298"/>
      <c r="E8" s="298"/>
      <c r="F8" s="298"/>
      <c r="G8" s="298"/>
      <c r="H8" s="298"/>
      <c r="I8" s="298"/>
      <c r="J8" s="298"/>
      <c r="K8" s="298"/>
      <c r="L8" s="298"/>
      <c r="M8" s="298"/>
      <c r="N8" s="298"/>
      <c r="O8" s="298"/>
      <c r="P8" s="298"/>
      <c r="Q8" s="298"/>
      <c r="R8" s="298"/>
    </row>
    <row r="9" spans="1:21">
      <c r="A9" s="92" t="s">
        <v>10</v>
      </c>
      <c r="B9" s="298"/>
      <c r="C9" s="298"/>
      <c r="D9" s="298"/>
      <c r="E9" s="298"/>
      <c r="F9" s="298"/>
      <c r="G9" s="298"/>
      <c r="H9" s="298"/>
      <c r="I9" s="298"/>
      <c r="J9" s="298"/>
      <c r="K9" s="298"/>
      <c r="L9" s="298"/>
      <c r="M9" s="298"/>
      <c r="N9" s="298"/>
      <c r="O9" s="298"/>
      <c r="P9" s="298"/>
      <c r="Q9" s="298"/>
      <c r="R9" s="298"/>
    </row>
    <row r="10" spans="1:21">
      <c r="A10" s="92" t="s">
        <v>9</v>
      </c>
      <c r="B10" s="298"/>
      <c r="C10" s="298"/>
      <c r="D10" s="298"/>
      <c r="E10" s="298"/>
      <c r="F10" s="298"/>
      <c r="G10" s="298"/>
      <c r="H10" s="298"/>
      <c r="I10" s="298"/>
      <c r="J10" s="298"/>
      <c r="K10" s="298"/>
      <c r="L10" s="298"/>
      <c r="M10" s="298"/>
      <c r="N10" s="298"/>
      <c r="O10" s="298"/>
      <c r="P10" s="298"/>
      <c r="Q10" s="298"/>
      <c r="R10" s="298"/>
    </row>
    <row r="11" spans="1:21">
      <c r="A11" s="92" t="s">
        <v>8</v>
      </c>
      <c r="B11" s="298"/>
      <c r="C11" s="298"/>
      <c r="D11" s="298"/>
      <c r="E11" s="298"/>
      <c r="F11" s="298"/>
      <c r="G11" s="298"/>
      <c r="H11" s="298"/>
      <c r="I11" s="298"/>
      <c r="J11" s="313">
        <v>18883</v>
      </c>
      <c r="K11" s="313">
        <v>22335</v>
      </c>
      <c r="L11" s="313">
        <v>23715</v>
      </c>
      <c r="M11" s="313">
        <v>23352</v>
      </c>
      <c r="N11" s="313">
        <v>24252</v>
      </c>
      <c r="O11" s="313">
        <v>8331</v>
      </c>
      <c r="P11" s="576">
        <v>4651</v>
      </c>
      <c r="Q11" s="576">
        <v>16673</v>
      </c>
      <c r="R11" s="683">
        <v>22280</v>
      </c>
      <c r="T11" s="14"/>
      <c r="U11" s="14"/>
    </row>
    <row r="12" spans="1:21">
      <c r="A12" s="92" t="s">
        <v>6</v>
      </c>
      <c r="B12" s="298"/>
      <c r="C12" s="298"/>
      <c r="D12" s="298"/>
      <c r="E12" s="298"/>
      <c r="F12" s="298"/>
      <c r="G12" s="298"/>
      <c r="H12" s="298"/>
      <c r="I12" s="298"/>
      <c r="J12" s="298"/>
      <c r="K12" s="298"/>
      <c r="L12" s="298"/>
      <c r="M12" s="298"/>
      <c r="N12" s="298"/>
      <c r="O12" s="298"/>
      <c r="P12" s="576">
        <v>42306</v>
      </c>
      <c r="Q12" s="298"/>
      <c r="R12" s="683">
        <v>13611</v>
      </c>
      <c r="T12" s="14"/>
      <c r="U12" s="14"/>
    </row>
    <row r="13" spans="1:21">
      <c r="A13" s="92" t="s">
        <v>5</v>
      </c>
      <c r="B13" s="298"/>
      <c r="C13" s="298"/>
      <c r="D13" s="298"/>
      <c r="E13" s="298"/>
      <c r="F13" s="298"/>
      <c r="G13" s="298"/>
      <c r="H13" s="298"/>
      <c r="I13" s="298"/>
      <c r="J13" s="298"/>
      <c r="K13" s="298"/>
      <c r="L13" s="298"/>
      <c r="M13" s="298"/>
      <c r="N13" s="298"/>
      <c r="O13" s="298"/>
      <c r="P13" s="298"/>
      <c r="Q13" s="298"/>
      <c r="R13" s="298"/>
    </row>
    <row r="14" spans="1:21">
      <c r="A14" s="92" t="s">
        <v>4</v>
      </c>
      <c r="B14" s="298"/>
      <c r="C14" s="298"/>
      <c r="D14" s="298"/>
      <c r="E14" s="298"/>
      <c r="F14" s="298"/>
      <c r="G14" s="298"/>
      <c r="H14" s="298"/>
      <c r="I14" s="298"/>
      <c r="J14" s="298"/>
      <c r="K14" s="298"/>
      <c r="L14" s="298"/>
      <c r="M14" s="298"/>
      <c r="N14" s="298"/>
      <c r="O14" s="298"/>
      <c r="P14" s="298"/>
      <c r="Q14" s="298"/>
      <c r="R14" s="298"/>
    </row>
    <row r="15" spans="1:21">
      <c r="A15" s="92" t="s">
        <v>3</v>
      </c>
      <c r="B15" s="298"/>
      <c r="C15" s="298"/>
      <c r="D15" s="298"/>
      <c r="E15" s="298"/>
      <c r="F15" s="298"/>
      <c r="G15" s="298"/>
      <c r="H15" s="298"/>
      <c r="I15" s="298"/>
      <c r="J15" s="298"/>
      <c r="K15" s="298"/>
      <c r="L15" s="298"/>
      <c r="M15" s="298"/>
      <c r="N15" s="298"/>
      <c r="O15" s="298"/>
      <c r="P15" s="298"/>
      <c r="Q15" s="298"/>
      <c r="R15" s="298"/>
    </row>
    <row r="16" spans="1:21">
      <c r="A16" s="92" t="s">
        <v>32</v>
      </c>
      <c r="B16" s="298"/>
      <c r="C16" s="298"/>
      <c r="D16" s="298"/>
      <c r="E16" s="298"/>
      <c r="F16" s="298"/>
      <c r="G16" s="298"/>
      <c r="H16" s="298"/>
      <c r="I16" s="298"/>
      <c r="J16" s="298"/>
      <c r="K16" s="298"/>
      <c r="L16" s="298"/>
      <c r="M16" s="298"/>
      <c r="N16" s="298"/>
      <c r="O16" s="298"/>
      <c r="P16" s="298"/>
      <c r="Q16" s="298"/>
      <c r="R16" s="298"/>
    </row>
    <row r="17" spans="1:18">
      <c r="A17" s="92" t="s">
        <v>1</v>
      </c>
      <c r="B17" s="298"/>
      <c r="C17" s="298"/>
      <c r="D17" s="298"/>
      <c r="E17" s="298"/>
      <c r="F17" s="298"/>
      <c r="G17" s="298"/>
      <c r="H17" s="298"/>
      <c r="I17" s="298"/>
      <c r="J17" s="298"/>
      <c r="K17" s="298"/>
      <c r="L17" s="298"/>
      <c r="M17" s="298"/>
      <c r="N17" s="298"/>
      <c r="O17" s="298"/>
      <c r="P17" s="298"/>
      <c r="Q17" s="298"/>
      <c r="R17" s="298"/>
    </row>
    <row r="18" spans="1:18">
      <c r="A18" s="92" t="s">
        <v>0</v>
      </c>
      <c r="B18" s="298"/>
      <c r="C18" s="298"/>
      <c r="D18" s="298"/>
      <c r="E18" s="298"/>
      <c r="F18" s="298"/>
      <c r="G18" s="298"/>
      <c r="H18" s="298"/>
      <c r="I18" s="298"/>
      <c r="J18" s="298"/>
      <c r="K18" s="298"/>
      <c r="L18" s="298"/>
      <c r="M18" s="298"/>
      <c r="N18" s="298"/>
      <c r="O18" s="298"/>
      <c r="P18" s="298"/>
      <c r="Q18" s="298"/>
      <c r="R18" s="298"/>
    </row>
    <row r="20" spans="1:18">
      <c r="A20" s="94" t="s">
        <v>20</v>
      </c>
    </row>
    <row r="21" spans="1:18">
      <c r="A21" s="242" t="s">
        <v>2776</v>
      </c>
    </row>
    <row r="22" spans="1:18">
      <c r="A22" s="242" t="s">
        <v>2815</v>
      </c>
    </row>
    <row r="23" spans="1:18">
      <c r="A23" s="242" t="s">
        <v>3050</v>
      </c>
    </row>
  </sheetData>
  <hyperlinks>
    <hyperlink ref="T2" location="Content!A1" display="Back to content page" xr:uid="{00000000-0004-0000-C100-00000000000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codeName="Sheet195"/>
  <dimension ref="A1:AB23"/>
  <sheetViews>
    <sheetView topLeftCell="F1" workbookViewId="0">
      <selection activeCell="AB11" sqref="AB11"/>
    </sheetView>
  </sheetViews>
  <sheetFormatPr defaultColWidth="8.77734375" defaultRowHeight="14.4"/>
  <cols>
    <col min="1" max="1" width="32.5546875" customWidth="1"/>
  </cols>
  <sheetData>
    <row r="1" spans="1:28">
      <c r="A1" s="18" t="s">
        <v>2982</v>
      </c>
      <c r="B1" s="17"/>
      <c r="C1" s="17"/>
      <c r="D1" s="17"/>
      <c r="E1" s="17"/>
      <c r="F1" s="17"/>
      <c r="G1" s="17"/>
      <c r="H1" s="17"/>
      <c r="I1" s="17"/>
      <c r="J1" s="17"/>
      <c r="K1" s="17"/>
      <c r="L1" s="17"/>
      <c r="M1" s="17"/>
      <c r="N1" s="17"/>
      <c r="O1" s="17"/>
      <c r="P1" s="17"/>
      <c r="Q1" s="17"/>
      <c r="R1" s="17"/>
      <c r="S1" s="17"/>
      <c r="T1" s="17"/>
      <c r="U1" s="17"/>
      <c r="V1" s="17"/>
      <c r="W1" s="17"/>
      <c r="X1" s="17"/>
      <c r="Y1" s="17"/>
    </row>
    <row r="2" spans="1:28">
      <c r="A2" s="253" t="s">
        <v>31</v>
      </c>
      <c r="B2" s="243" t="s">
        <v>438</v>
      </c>
      <c r="C2" s="243" t="s">
        <v>445</v>
      </c>
      <c r="D2" s="243" t="s">
        <v>446</v>
      </c>
      <c r="E2" s="243" t="s">
        <v>447</v>
      </c>
      <c r="F2" s="243" t="s">
        <v>448</v>
      </c>
      <c r="G2" s="243" t="s">
        <v>439</v>
      </c>
      <c r="H2" s="243" t="s">
        <v>440</v>
      </c>
      <c r="I2" s="243" t="s">
        <v>441</v>
      </c>
      <c r="J2" s="243" t="s">
        <v>34</v>
      </c>
      <c r="K2" s="243" t="s">
        <v>442</v>
      </c>
      <c r="L2" s="243" t="s">
        <v>33</v>
      </c>
      <c r="M2" s="243">
        <v>2011</v>
      </c>
      <c r="N2" s="243">
        <v>2012</v>
      </c>
      <c r="O2" s="243">
        <v>2013</v>
      </c>
      <c r="P2" s="243">
        <v>2014</v>
      </c>
      <c r="Q2" s="243">
        <v>2015</v>
      </c>
      <c r="R2" s="243">
        <v>2016</v>
      </c>
      <c r="S2" s="243">
        <v>2017</v>
      </c>
      <c r="T2" s="243">
        <v>2018</v>
      </c>
      <c r="U2" s="243">
        <v>2019</v>
      </c>
      <c r="V2" s="243">
        <v>2020</v>
      </c>
      <c r="W2" s="243">
        <v>2021</v>
      </c>
      <c r="X2" s="243">
        <v>2022</v>
      </c>
      <c r="Y2" s="243">
        <v>2023</v>
      </c>
      <c r="AA2" s="1" t="s">
        <v>528</v>
      </c>
    </row>
    <row r="3" spans="1:28">
      <c r="A3" s="92" t="s">
        <v>13</v>
      </c>
      <c r="B3" s="542"/>
      <c r="C3" s="542"/>
      <c r="D3" s="542"/>
      <c r="E3" s="542"/>
      <c r="F3" s="542"/>
      <c r="G3" s="542"/>
      <c r="H3" s="542"/>
      <c r="I3" s="430">
        <v>6</v>
      </c>
      <c r="J3" s="430">
        <v>6</v>
      </c>
      <c r="K3" s="430">
        <v>6</v>
      </c>
      <c r="L3" s="430">
        <v>6</v>
      </c>
      <c r="M3" s="430">
        <v>6</v>
      </c>
      <c r="N3" s="430">
        <v>6</v>
      </c>
      <c r="O3" s="430">
        <v>6</v>
      </c>
      <c r="P3" s="430">
        <v>6</v>
      </c>
      <c r="Q3" s="430">
        <v>6</v>
      </c>
      <c r="R3" s="430">
        <v>6</v>
      </c>
      <c r="S3" s="430">
        <v>6</v>
      </c>
      <c r="T3" s="430">
        <v>6</v>
      </c>
      <c r="U3" s="430">
        <v>6</v>
      </c>
      <c r="V3" s="430">
        <v>6</v>
      </c>
      <c r="W3" s="430">
        <v>6</v>
      </c>
      <c r="X3" s="542"/>
      <c r="Y3" s="298"/>
    </row>
    <row r="4" spans="1:28">
      <c r="A4" s="92" t="s">
        <v>12</v>
      </c>
      <c r="B4" s="299" t="s">
        <v>29</v>
      </c>
      <c r="C4" s="299" t="s">
        <v>29</v>
      </c>
      <c r="D4" s="299" t="s">
        <v>29</v>
      </c>
      <c r="E4" s="299" t="s">
        <v>29</v>
      </c>
      <c r="F4" s="299" t="s">
        <v>29</v>
      </c>
      <c r="G4" s="299" t="s">
        <v>29</v>
      </c>
      <c r="H4" s="299" t="s">
        <v>29</v>
      </c>
      <c r="I4" s="299" t="s">
        <v>29</v>
      </c>
      <c r="J4" s="299" t="s">
        <v>29</v>
      </c>
      <c r="K4" s="299" t="s">
        <v>29</v>
      </c>
      <c r="L4" s="299" t="s">
        <v>29</v>
      </c>
      <c r="M4" s="299" t="s">
        <v>29</v>
      </c>
      <c r="N4" s="299" t="s">
        <v>29</v>
      </c>
      <c r="O4" s="299" t="s">
        <v>29</v>
      </c>
      <c r="P4" s="299" t="s">
        <v>29</v>
      </c>
      <c r="Q4" s="299" t="s">
        <v>29</v>
      </c>
      <c r="R4" s="299" t="s">
        <v>29</v>
      </c>
      <c r="S4" s="299" t="s">
        <v>29</v>
      </c>
      <c r="T4" s="299" t="s">
        <v>29</v>
      </c>
      <c r="U4" s="299" t="s">
        <v>29</v>
      </c>
      <c r="V4" s="299" t="s">
        <v>29</v>
      </c>
      <c r="W4" s="299" t="s">
        <v>29</v>
      </c>
      <c r="X4" s="299" t="s">
        <v>29</v>
      </c>
      <c r="Y4" s="299"/>
      <c r="AA4" s="14"/>
    </row>
    <row r="5" spans="1:28">
      <c r="A5" s="92" t="s">
        <v>483</v>
      </c>
      <c r="B5" s="542"/>
      <c r="C5" s="542"/>
      <c r="D5" s="542"/>
      <c r="E5" s="542"/>
      <c r="F5" s="542"/>
      <c r="G5" s="542"/>
      <c r="H5" s="542"/>
      <c r="I5" s="542"/>
      <c r="J5" s="542"/>
      <c r="K5" s="542"/>
      <c r="L5" s="542"/>
      <c r="M5" s="542"/>
      <c r="N5" s="542"/>
      <c r="O5" s="542"/>
      <c r="P5" s="542"/>
      <c r="Q5" s="542"/>
      <c r="R5" s="542"/>
      <c r="S5" s="542"/>
      <c r="T5" s="542"/>
      <c r="U5" s="542"/>
      <c r="V5" s="542"/>
      <c r="W5" s="542"/>
      <c r="X5" s="542"/>
      <c r="Y5" s="298"/>
    </row>
    <row r="6" spans="1:28">
      <c r="A6" s="92" t="s">
        <v>89</v>
      </c>
      <c r="B6" s="298">
        <v>1</v>
      </c>
      <c r="C6" s="298">
        <v>1</v>
      </c>
      <c r="D6" s="298">
        <v>1</v>
      </c>
      <c r="E6" s="298">
        <v>1</v>
      </c>
      <c r="F6" s="298">
        <v>1</v>
      </c>
      <c r="G6" s="298">
        <v>1</v>
      </c>
      <c r="H6" s="298">
        <v>1</v>
      </c>
      <c r="I6" s="298">
        <v>1</v>
      </c>
      <c r="J6" s="298">
        <v>1</v>
      </c>
      <c r="K6" s="298">
        <v>1</v>
      </c>
      <c r="L6" s="298">
        <v>1</v>
      </c>
      <c r="M6" s="298">
        <v>1</v>
      </c>
      <c r="N6" s="298">
        <v>1</v>
      </c>
      <c r="O6" s="298">
        <v>1</v>
      </c>
      <c r="P6" s="298">
        <v>1</v>
      </c>
      <c r="Q6" s="298">
        <v>1</v>
      </c>
      <c r="R6" s="298">
        <v>1</v>
      </c>
      <c r="S6" s="298">
        <v>1</v>
      </c>
      <c r="T6" s="298">
        <v>1</v>
      </c>
      <c r="U6" s="298">
        <v>1</v>
      </c>
      <c r="V6" s="298">
        <v>1</v>
      </c>
      <c r="W6" s="298">
        <v>1</v>
      </c>
      <c r="X6" s="542"/>
      <c r="Y6" s="298"/>
    </row>
    <row r="7" spans="1:28">
      <c r="A7" s="92" t="s">
        <v>482</v>
      </c>
      <c r="B7" s="299" t="s">
        <v>29</v>
      </c>
      <c r="C7" s="299" t="s">
        <v>29</v>
      </c>
      <c r="D7" s="299" t="s">
        <v>29</v>
      </c>
      <c r="E7" s="299" t="s">
        <v>29</v>
      </c>
      <c r="F7" s="299" t="s">
        <v>29</v>
      </c>
      <c r="G7" s="299" t="s">
        <v>29</v>
      </c>
      <c r="H7" s="299" t="s">
        <v>29</v>
      </c>
      <c r="I7" s="299" t="s">
        <v>29</v>
      </c>
      <c r="J7" s="299" t="s">
        <v>29</v>
      </c>
      <c r="K7" s="299" t="s">
        <v>29</v>
      </c>
      <c r="L7" s="299" t="s">
        <v>29</v>
      </c>
      <c r="M7" s="299" t="s">
        <v>29</v>
      </c>
      <c r="N7" s="299" t="s">
        <v>29</v>
      </c>
      <c r="O7" s="299" t="s">
        <v>29</v>
      </c>
      <c r="P7" s="299" t="s">
        <v>29</v>
      </c>
      <c r="Q7" s="299" t="s">
        <v>29</v>
      </c>
      <c r="R7" s="299" t="s">
        <v>29</v>
      </c>
      <c r="S7" s="299" t="s">
        <v>29</v>
      </c>
      <c r="T7" s="299" t="s">
        <v>29</v>
      </c>
      <c r="U7" s="299" t="s">
        <v>29</v>
      </c>
      <c r="V7" s="299" t="s">
        <v>29</v>
      </c>
      <c r="W7" s="299" t="s">
        <v>29</v>
      </c>
      <c r="X7" s="299" t="s">
        <v>29</v>
      </c>
      <c r="Y7" s="299"/>
    </row>
    <row r="8" spans="1:28">
      <c r="A8" s="92" t="s">
        <v>11</v>
      </c>
      <c r="B8" s="299" t="s">
        <v>29</v>
      </c>
      <c r="C8" s="299" t="s">
        <v>29</v>
      </c>
      <c r="D8" s="299" t="s">
        <v>29</v>
      </c>
      <c r="E8" s="299" t="s">
        <v>29</v>
      </c>
      <c r="F8" s="299" t="s">
        <v>29</v>
      </c>
      <c r="G8" s="299" t="s">
        <v>29</v>
      </c>
      <c r="H8" s="299" t="s">
        <v>29</v>
      </c>
      <c r="I8" s="299" t="s">
        <v>29</v>
      </c>
      <c r="J8" s="299" t="s">
        <v>29</v>
      </c>
      <c r="K8" s="299" t="s">
        <v>29</v>
      </c>
      <c r="L8" s="299" t="s">
        <v>29</v>
      </c>
      <c r="M8" s="299" t="s">
        <v>29</v>
      </c>
      <c r="N8" s="299" t="s">
        <v>29</v>
      </c>
      <c r="O8" s="299" t="s">
        <v>29</v>
      </c>
      <c r="P8" s="299" t="s">
        <v>29</v>
      </c>
      <c r="Q8" s="299" t="s">
        <v>29</v>
      </c>
      <c r="R8" s="299" t="s">
        <v>29</v>
      </c>
      <c r="S8" s="299" t="s">
        <v>29</v>
      </c>
      <c r="T8" s="299" t="s">
        <v>29</v>
      </c>
      <c r="U8" s="299" t="s">
        <v>29</v>
      </c>
      <c r="V8" s="299" t="s">
        <v>29</v>
      </c>
      <c r="W8" s="299" t="s">
        <v>29</v>
      </c>
      <c r="X8" s="299" t="s">
        <v>29</v>
      </c>
      <c r="Y8" s="299"/>
    </row>
    <row r="9" spans="1:28">
      <c r="A9" s="92" t="s">
        <v>10</v>
      </c>
      <c r="B9" s="542"/>
      <c r="C9" s="542"/>
      <c r="D9" s="542"/>
      <c r="E9" s="542"/>
      <c r="F9" s="542"/>
      <c r="G9" s="542"/>
      <c r="H9" s="542"/>
      <c r="I9" s="542"/>
      <c r="J9" s="542"/>
      <c r="K9" s="542"/>
      <c r="L9" s="542"/>
      <c r="M9" s="542"/>
      <c r="N9" s="542"/>
      <c r="O9" s="542"/>
      <c r="P9" s="542"/>
      <c r="Q9" s="542"/>
      <c r="R9" s="542"/>
      <c r="S9" s="542"/>
      <c r="T9" s="542"/>
      <c r="U9" s="542"/>
      <c r="V9" s="542"/>
      <c r="W9" s="542"/>
      <c r="X9" s="542"/>
      <c r="Y9" s="298"/>
    </row>
    <row r="10" spans="1:28">
      <c r="A10" s="92" t="s">
        <v>9</v>
      </c>
      <c r="B10" s="299" t="s">
        <v>29</v>
      </c>
      <c r="C10" s="299" t="s">
        <v>29</v>
      </c>
      <c r="D10" s="299" t="s">
        <v>29</v>
      </c>
      <c r="E10" s="299" t="s">
        <v>29</v>
      </c>
      <c r="F10" s="299" t="s">
        <v>29</v>
      </c>
      <c r="G10" s="299" t="s">
        <v>29</v>
      </c>
      <c r="H10" s="299" t="s">
        <v>29</v>
      </c>
      <c r="I10" s="299" t="s">
        <v>29</v>
      </c>
      <c r="J10" s="299" t="s">
        <v>29</v>
      </c>
      <c r="K10" s="299" t="s">
        <v>29</v>
      </c>
      <c r="L10" s="299" t="s">
        <v>29</v>
      </c>
      <c r="M10" s="299" t="s">
        <v>29</v>
      </c>
      <c r="N10" s="299" t="s">
        <v>29</v>
      </c>
      <c r="O10" s="299" t="s">
        <v>29</v>
      </c>
      <c r="P10" s="299" t="s">
        <v>29</v>
      </c>
      <c r="Q10" s="299" t="s">
        <v>29</v>
      </c>
      <c r="R10" s="299" t="s">
        <v>29</v>
      </c>
      <c r="S10" s="299" t="s">
        <v>29</v>
      </c>
      <c r="T10" s="299" t="s">
        <v>29</v>
      </c>
      <c r="U10" s="299" t="s">
        <v>29</v>
      </c>
      <c r="V10" s="299" t="s">
        <v>29</v>
      </c>
      <c r="W10" s="299" t="s">
        <v>29</v>
      </c>
      <c r="X10" s="299" t="s">
        <v>29</v>
      </c>
      <c r="Y10" s="299"/>
    </row>
    <row r="11" spans="1:28">
      <c r="A11" s="92" t="s">
        <v>8</v>
      </c>
      <c r="B11" s="574">
        <v>1</v>
      </c>
      <c r="C11" s="574">
        <v>1</v>
      </c>
      <c r="D11" s="574">
        <v>1</v>
      </c>
      <c r="E11" s="574">
        <v>1</v>
      </c>
      <c r="F11" s="574">
        <v>1</v>
      </c>
      <c r="G11" s="574">
        <v>1</v>
      </c>
      <c r="H11" s="575">
        <v>1</v>
      </c>
      <c r="I11" s="575">
        <v>1</v>
      </c>
      <c r="J11" s="575">
        <v>1</v>
      </c>
      <c r="K11" s="575">
        <v>1</v>
      </c>
      <c r="L11" s="575">
        <v>1</v>
      </c>
      <c r="M11" s="575">
        <v>1</v>
      </c>
      <c r="N11" s="575">
        <v>1</v>
      </c>
      <c r="O11" s="575">
        <v>1</v>
      </c>
      <c r="P11" s="575">
        <v>1</v>
      </c>
      <c r="Q11" s="575">
        <v>1</v>
      </c>
      <c r="R11" s="575">
        <v>1</v>
      </c>
      <c r="S11" s="575">
        <v>1</v>
      </c>
      <c r="T11" s="575">
        <v>1</v>
      </c>
      <c r="U11" s="575">
        <v>1</v>
      </c>
      <c r="V11" s="575">
        <v>1</v>
      </c>
      <c r="W11" s="575">
        <v>1</v>
      </c>
      <c r="X11" s="575">
        <v>1</v>
      </c>
      <c r="Y11" s="575">
        <v>1</v>
      </c>
      <c r="AA11" s="14"/>
      <c r="AB11" s="14"/>
    </row>
    <row r="12" spans="1:28">
      <c r="A12" s="92" t="s">
        <v>6</v>
      </c>
      <c r="B12" s="542"/>
      <c r="C12" s="542"/>
      <c r="D12" s="542"/>
      <c r="E12" s="542"/>
      <c r="F12" s="542"/>
      <c r="G12" s="542"/>
      <c r="H12" s="542"/>
      <c r="I12" s="542"/>
      <c r="J12" s="542"/>
      <c r="K12" s="542"/>
      <c r="L12" s="542"/>
      <c r="M12" s="542"/>
      <c r="N12" s="542"/>
      <c r="O12" s="430">
        <v>5</v>
      </c>
      <c r="P12" s="430">
        <v>5</v>
      </c>
      <c r="Q12" s="430">
        <v>5</v>
      </c>
      <c r="R12" s="542"/>
      <c r="S12" s="542"/>
      <c r="T12" s="542"/>
      <c r="U12" s="542"/>
      <c r="V12" s="542"/>
      <c r="W12" s="430">
        <v>7</v>
      </c>
      <c r="X12" s="430">
        <v>7</v>
      </c>
      <c r="Y12" s="313"/>
      <c r="AA12" s="14"/>
    </row>
    <row r="13" spans="1:28">
      <c r="A13" s="92" t="s">
        <v>5</v>
      </c>
      <c r="B13" s="542"/>
      <c r="C13" s="542"/>
      <c r="D13" s="542"/>
      <c r="E13" s="542"/>
      <c r="F13" s="542"/>
      <c r="G13" s="542"/>
      <c r="H13" s="542"/>
      <c r="I13" s="542"/>
      <c r="J13" s="542"/>
      <c r="K13" s="542"/>
      <c r="L13" s="542"/>
      <c r="M13" s="542"/>
      <c r="N13" s="542"/>
      <c r="O13" s="542"/>
      <c r="P13" s="542"/>
      <c r="Q13" s="542"/>
      <c r="R13" s="542"/>
      <c r="S13" s="542"/>
      <c r="T13" s="542"/>
      <c r="U13" s="542"/>
      <c r="V13" s="542"/>
      <c r="W13" s="542"/>
      <c r="X13" s="542"/>
      <c r="Y13" s="298"/>
    </row>
    <row r="14" spans="1:28">
      <c r="A14" s="92" t="s">
        <v>4</v>
      </c>
      <c r="B14" s="542"/>
      <c r="C14" s="542"/>
      <c r="D14" s="542"/>
      <c r="E14" s="542"/>
      <c r="F14" s="542"/>
      <c r="G14" s="542"/>
      <c r="H14" s="542"/>
      <c r="I14" s="542"/>
      <c r="J14" s="542"/>
      <c r="K14" s="542"/>
      <c r="L14" s="542"/>
      <c r="M14" s="542"/>
      <c r="N14" s="542"/>
      <c r="O14" s="542"/>
      <c r="P14" s="542"/>
      <c r="Q14" s="542"/>
      <c r="R14" s="542"/>
      <c r="S14" s="542"/>
      <c r="T14" s="542"/>
      <c r="U14" s="542"/>
      <c r="V14" s="542"/>
      <c r="W14" s="542"/>
      <c r="X14" s="542"/>
      <c r="Y14" s="298"/>
    </row>
    <row r="15" spans="1:28">
      <c r="A15" s="92" t="s">
        <v>3</v>
      </c>
      <c r="B15" s="542"/>
      <c r="C15" s="542"/>
      <c r="D15" s="542"/>
      <c r="E15" s="542"/>
      <c r="F15" s="542"/>
      <c r="G15" s="542"/>
      <c r="H15" s="542"/>
      <c r="I15" s="542"/>
      <c r="J15" s="542"/>
      <c r="K15" s="542"/>
      <c r="L15" s="542"/>
      <c r="M15" s="542"/>
      <c r="N15" s="542"/>
      <c r="O15" s="542"/>
      <c r="P15" s="542"/>
      <c r="Q15" s="542"/>
      <c r="R15" s="542"/>
      <c r="S15" s="542"/>
      <c r="T15" s="542"/>
      <c r="U15" s="542"/>
      <c r="V15" s="542"/>
      <c r="W15" s="542"/>
      <c r="X15" s="542"/>
      <c r="Y15" s="298"/>
    </row>
    <row r="16" spans="1:28">
      <c r="A16" s="92" t="s">
        <v>32</v>
      </c>
      <c r="B16" s="542"/>
      <c r="C16" s="542"/>
      <c r="D16" s="542"/>
      <c r="E16" s="542"/>
      <c r="F16" s="542"/>
      <c r="G16" s="542"/>
      <c r="H16" s="542"/>
      <c r="I16" s="542"/>
      <c r="J16" s="542"/>
      <c r="K16" s="542"/>
      <c r="L16" s="542"/>
      <c r="M16" s="542"/>
      <c r="N16" s="542"/>
      <c r="O16" s="542"/>
      <c r="P16" s="542"/>
      <c r="Q16" s="542"/>
      <c r="R16" s="542"/>
      <c r="S16" s="542"/>
      <c r="T16" s="542"/>
      <c r="U16" s="542"/>
      <c r="V16" s="542"/>
      <c r="W16" s="542"/>
      <c r="X16" s="542"/>
      <c r="Y16" s="298"/>
    </row>
    <row r="17" spans="1:25">
      <c r="A17" s="92" t="s">
        <v>1</v>
      </c>
      <c r="B17" s="299" t="s">
        <v>29</v>
      </c>
      <c r="C17" s="299" t="s">
        <v>29</v>
      </c>
      <c r="D17" s="299" t="s">
        <v>29</v>
      </c>
      <c r="E17" s="299" t="s">
        <v>29</v>
      </c>
      <c r="F17" s="299" t="s">
        <v>29</v>
      </c>
      <c r="G17" s="299" t="s">
        <v>29</v>
      </c>
      <c r="H17" s="299" t="s">
        <v>29</v>
      </c>
      <c r="I17" s="299" t="s">
        <v>29</v>
      </c>
      <c r="J17" s="299" t="s">
        <v>29</v>
      </c>
      <c r="K17" s="299" t="s">
        <v>29</v>
      </c>
      <c r="L17" s="299" t="s">
        <v>29</v>
      </c>
      <c r="M17" s="299" t="s">
        <v>29</v>
      </c>
      <c r="N17" s="299" t="s">
        <v>29</v>
      </c>
      <c r="O17" s="299" t="s">
        <v>29</v>
      </c>
      <c r="P17" s="299" t="s">
        <v>29</v>
      </c>
      <c r="Q17" s="299" t="s">
        <v>29</v>
      </c>
      <c r="R17" s="299" t="s">
        <v>29</v>
      </c>
      <c r="S17" s="299" t="s">
        <v>29</v>
      </c>
      <c r="T17" s="299" t="s">
        <v>29</v>
      </c>
      <c r="U17" s="299" t="s">
        <v>29</v>
      </c>
      <c r="V17" s="299" t="s">
        <v>29</v>
      </c>
      <c r="W17" s="299" t="s">
        <v>29</v>
      </c>
      <c r="X17" s="299" t="s">
        <v>29</v>
      </c>
      <c r="Y17" s="299"/>
    </row>
    <row r="18" spans="1:25">
      <c r="A18" s="92" t="s">
        <v>0</v>
      </c>
      <c r="B18" s="299" t="s">
        <v>29</v>
      </c>
      <c r="C18" s="299" t="s">
        <v>29</v>
      </c>
      <c r="D18" s="299" t="s">
        <v>29</v>
      </c>
      <c r="E18" s="299" t="s">
        <v>29</v>
      </c>
      <c r="F18" s="299" t="s">
        <v>29</v>
      </c>
      <c r="G18" s="299" t="s">
        <v>29</v>
      </c>
      <c r="H18" s="299" t="s">
        <v>29</v>
      </c>
      <c r="I18" s="299" t="s">
        <v>29</v>
      </c>
      <c r="J18" s="299" t="s">
        <v>29</v>
      </c>
      <c r="K18" s="299" t="s">
        <v>29</v>
      </c>
      <c r="L18" s="299" t="s">
        <v>29</v>
      </c>
      <c r="M18" s="299" t="s">
        <v>29</v>
      </c>
      <c r="N18" s="299" t="s">
        <v>29</v>
      </c>
      <c r="O18" s="299" t="s">
        <v>29</v>
      </c>
      <c r="P18" s="299" t="s">
        <v>29</v>
      </c>
      <c r="Q18" s="299" t="s">
        <v>29</v>
      </c>
      <c r="R18" s="299" t="s">
        <v>29</v>
      </c>
      <c r="S18" s="299" t="s">
        <v>29</v>
      </c>
      <c r="T18" s="299" t="s">
        <v>29</v>
      </c>
      <c r="U18" s="299" t="s">
        <v>29</v>
      </c>
      <c r="V18" s="299" t="s">
        <v>29</v>
      </c>
      <c r="W18" s="299" t="s">
        <v>29</v>
      </c>
      <c r="X18" s="299" t="s">
        <v>29</v>
      </c>
      <c r="Y18" s="299"/>
    </row>
    <row r="20" spans="1:25">
      <c r="A20" s="94" t="s">
        <v>20</v>
      </c>
    </row>
    <row r="21" spans="1:25">
      <c r="A21" s="242" t="s">
        <v>2776</v>
      </c>
    </row>
    <row r="22" spans="1:25">
      <c r="A22" s="242" t="s">
        <v>2815</v>
      </c>
    </row>
    <row r="23" spans="1:25">
      <c r="A23" s="242" t="s">
        <v>3050</v>
      </c>
    </row>
  </sheetData>
  <hyperlinks>
    <hyperlink ref="AA2" location="Content!A1" display="Back to content page" xr:uid="{00000000-0004-0000-C200-00000000000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codeName="Sheet196"/>
  <dimension ref="A1:AB23"/>
  <sheetViews>
    <sheetView topLeftCell="K1" workbookViewId="0">
      <selection activeCell="AB11" sqref="AB11"/>
    </sheetView>
  </sheetViews>
  <sheetFormatPr defaultColWidth="8.77734375" defaultRowHeight="14.4"/>
  <cols>
    <col min="1" max="1" width="32.5546875" customWidth="1"/>
    <col min="2" max="25" width="12.21875" customWidth="1"/>
  </cols>
  <sheetData>
    <row r="1" spans="1:28">
      <c r="A1" s="18" t="s">
        <v>2983</v>
      </c>
      <c r="B1" s="17"/>
      <c r="C1" s="17"/>
      <c r="D1" s="17"/>
      <c r="E1" s="17"/>
      <c r="F1" s="17"/>
      <c r="G1" s="17"/>
      <c r="H1" s="17"/>
      <c r="I1" s="17"/>
      <c r="J1" s="17"/>
      <c r="K1" s="17"/>
      <c r="L1" s="17"/>
      <c r="M1" s="17"/>
      <c r="N1" s="17"/>
      <c r="O1" s="17"/>
      <c r="P1" s="17"/>
      <c r="Q1" s="17"/>
      <c r="R1" s="17"/>
      <c r="S1" s="17"/>
      <c r="T1" s="17"/>
      <c r="U1" s="17"/>
      <c r="V1" s="17"/>
      <c r="W1" s="17"/>
      <c r="X1" s="17"/>
      <c r="Y1" s="17"/>
    </row>
    <row r="2" spans="1:28">
      <c r="A2" s="253" t="s">
        <v>31</v>
      </c>
      <c r="B2" s="243" t="s">
        <v>438</v>
      </c>
      <c r="C2" s="243" t="s">
        <v>445</v>
      </c>
      <c r="D2" s="243" t="s">
        <v>446</v>
      </c>
      <c r="E2" s="243" t="s">
        <v>447</v>
      </c>
      <c r="F2" s="243" t="s">
        <v>448</v>
      </c>
      <c r="G2" s="243" t="s">
        <v>439</v>
      </c>
      <c r="H2" s="243" t="s">
        <v>440</v>
      </c>
      <c r="I2" s="243" t="s">
        <v>441</v>
      </c>
      <c r="J2" s="243" t="s">
        <v>34</v>
      </c>
      <c r="K2" s="243" t="s">
        <v>442</v>
      </c>
      <c r="L2" s="243" t="s">
        <v>33</v>
      </c>
      <c r="M2" s="243">
        <v>2011</v>
      </c>
      <c r="N2" s="243">
        <v>2012</v>
      </c>
      <c r="O2" s="243">
        <v>2013</v>
      </c>
      <c r="P2" s="243">
        <v>2014</v>
      </c>
      <c r="Q2" s="243">
        <v>2015</v>
      </c>
      <c r="R2" s="243">
        <v>2016</v>
      </c>
      <c r="S2" s="243">
        <v>2017</v>
      </c>
      <c r="T2" s="243">
        <v>2018</v>
      </c>
      <c r="U2" s="243">
        <v>2019</v>
      </c>
      <c r="V2" s="243">
        <v>2020</v>
      </c>
      <c r="W2" s="243">
        <v>2021</v>
      </c>
      <c r="X2" s="243">
        <v>2022</v>
      </c>
      <c r="Y2" s="243">
        <v>2023</v>
      </c>
      <c r="AA2" s="1" t="s">
        <v>528</v>
      </c>
    </row>
    <row r="3" spans="1:28">
      <c r="A3" s="92" t="s">
        <v>13</v>
      </c>
      <c r="B3" s="298"/>
      <c r="C3" s="298"/>
      <c r="D3" s="298"/>
      <c r="E3" s="298"/>
      <c r="F3" s="298"/>
      <c r="G3" s="298"/>
      <c r="H3" s="298"/>
      <c r="I3" s="298"/>
      <c r="J3" s="523">
        <v>1749105.01</v>
      </c>
      <c r="K3" s="523">
        <v>2141477.9300000002</v>
      </c>
      <c r="L3" s="523">
        <v>2260461.6100000003</v>
      </c>
      <c r="M3" s="523">
        <v>2047484.9300000002</v>
      </c>
      <c r="N3" s="523">
        <v>1985457.7100000002</v>
      </c>
      <c r="O3" s="523">
        <v>2193561.5100000002</v>
      </c>
      <c r="P3" s="523">
        <v>3144379.6700000004</v>
      </c>
      <c r="Q3" s="523">
        <v>2167591.5059000002</v>
      </c>
      <c r="R3" s="523">
        <v>2137451.4419999993</v>
      </c>
      <c r="S3" s="523">
        <v>2274904.4889899995</v>
      </c>
      <c r="T3" s="523">
        <v>2976724.98</v>
      </c>
      <c r="U3" s="523">
        <v>2810488.2433180013</v>
      </c>
      <c r="V3" s="523">
        <v>3231645.501723004</v>
      </c>
      <c r="W3" s="523">
        <v>1672022.5395940002</v>
      </c>
      <c r="X3" s="298"/>
      <c r="Y3" s="298"/>
    </row>
    <row r="4" spans="1:28">
      <c r="A4" s="92" t="s">
        <v>12</v>
      </c>
      <c r="B4" s="299" t="s">
        <v>29</v>
      </c>
      <c r="C4" s="299" t="s">
        <v>29</v>
      </c>
      <c r="D4" s="299" t="s">
        <v>29</v>
      </c>
      <c r="E4" s="299" t="s">
        <v>29</v>
      </c>
      <c r="F4" s="299" t="s">
        <v>29</v>
      </c>
      <c r="G4" s="299" t="s">
        <v>29</v>
      </c>
      <c r="H4" s="299" t="s">
        <v>29</v>
      </c>
      <c r="I4" s="299" t="s">
        <v>29</v>
      </c>
      <c r="J4" s="299" t="s">
        <v>29</v>
      </c>
      <c r="K4" s="299" t="s">
        <v>29</v>
      </c>
      <c r="L4" s="299" t="s">
        <v>29</v>
      </c>
      <c r="M4" s="299" t="s">
        <v>29</v>
      </c>
      <c r="N4" s="299" t="s">
        <v>29</v>
      </c>
      <c r="O4" s="299" t="s">
        <v>29</v>
      </c>
      <c r="P4" s="299" t="s">
        <v>29</v>
      </c>
      <c r="Q4" s="299" t="s">
        <v>29</v>
      </c>
      <c r="R4" s="299" t="s">
        <v>29</v>
      </c>
      <c r="S4" s="299" t="s">
        <v>29</v>
      </c>
      <c r="T4" s="299" t="s">
        <v>29</v>
      </c>
      <c r="U4" s="299" t="s">
        <v>29</v>
      </c>
      <c r="V4" s="299" t="s">
        <v>29</v>
      </c>
      <c r="W4" s="299" t="s">
        <v>29</v>
      </c>
      <c r="X4" s="299" t="s">
        <v>29</v>
      </c>
      <c r="Y4" s="299"/>
    </row>
    <row r="5" spans="1:28">
      <c r="A5" s="92" t="s">
        <v>483</v>
      </c>
      <c r="B5" s="298"/>
      <c r="C5" s="298"/>
      <c r="D5" s="298"/>
      <c r="E5" s="298"/>
      <c r="F5" s="298"/>
      <c r="G5" s="298"/>
      <c r="H5" s="298"/>
      <c r="I5" s="298"/>
      <c r="J5" s="298"/>
      <c r="K5" s="298"/>
      <c r="L5" s="298"/>
      <c r="M5" s="298"/>
      <c r="N5" s="298"/>
      <c r="O5" s="298"/>
      <c r="P5" s="298"/>
      <c r="Q5" s="298"/>
      <c r="R5" s="298"/>
      <c r="S5" s="298"/>
      <c r="T5" s="298"/>
      <c r="U5" s="298"/>
      <c r="V5" s="298"/>
      <c r="W5" s="298"/>
      <c r="X5" s="298"/>
      <c r="Y5" s="298"/>
    </row>
    <row r="6" spans="1:28">
      <c r="A6" s="92" t="s">
        <v>89</v>
      </c>
      <c r="B6" s="298"/>
      <c r="C6" s="298"/>
      <c r="D6" s="298"/>
      <c r="E6" s="298"/>
      <c r="F6" s="298"/>
      <c r="G6" s="298"/>
      <c r="H6" s="298"/>
      <c r="I6" s="298"/>
      <c r="J6" s="298"/>
      <c r="K6" s="298"/>
      <c r="L6" s="298"/>
      <c r="M6" s="298"/>
      <c r="N6" s="298"/>
      <c r="O6" s="298"/>
      <c r="P6" s="298"/>
      <c r="Q6" s="298"/>
      <c r="R6" s="298"/>
      <c r="S6" s="298"/>
      <c r="T6" s="298"/>
      <c r="U6" s="298"/>
      <c r="V6" s="298"/>
      <c r="W6" s="298"/>
      <c r="X6" s="298"/>
      <c r="Y6" s="298"/>
    </row>
    <row r="7" spans="1:28">
      <c r="A7" s="92" t="s">
        <v>482</v>
      </c>
      <c r="B7" s="299" t="s">
        <v>29</v>
      </c>
      <c r="C7" s="299" t="s">
        <v>29</v>
      </c>
      <c r="D7" s="299" t="s">
        <v>29</v>
      </c>
      <c r="E7" s="299" t="s">
        <v>29</v>
      </c>
      <c r="F7" s="299" t="s">
        <v>29</v>
      </c>
      <c r="G7" s="299" t="s">
        <v>29</v>
      </c>
      <c r="H7" s="299" t="s">
        <v>29</v>
      </c>
      <c r="I7" s="299" t="s">
        <v>29</v>
      </c>
      <c r="J7" s="299" t="s">
        <v>29</v>
      </c>
      <c r="K7" s="299" t="s">
        <v>29</v>
      </c>
      <c r="L7" s="299" t="s">
        <v>29</v>
      </c>
      <c r="M7" s="299" t="s">
        <v>29</v>
      </c>
      <c r="N7" s="299" t="s">
        <v>29</v>
      </c>
      <c r="O7" s="299" t="s">
        <v>29</v>
      </c>
      <c r="P7" s="299" t="s">
        <v>29</v>
      </c>
      <c r="Q7" s="299" t="s">
        <v>29</v>
      </c>
      <c r="R7" s="299" t="s">
        <v>29</v>
      </c>
      <c r="S7" s="299" t="s">
        <v>29</v>
      </c>
      <c r="T7" s="299" t="s">
        <v>29</v>
      </c>
      <c r="U7" s="299" t="s">
        <v>29</v>
      </c>
      <c r="V7" s="299" t="s">
        <v>29</v>
      </c>
      <c r="W7" s="299" t="s">
        <v>29</v>
      </c>
      <c r="X7" s="299" t="s">
        <v>29</v>
      </c>
      <c r="Y7" s="299"/>
    </row>
    <row r="8" spans="1:28">
      <c r="A8" s="92" t="s">
        <v>11</v>
      </c>
      <c r="B8" s="299" t="s">
        <v>29</v>
      </c>
      <c r="C8" s="299" t="s">
        <v>29</v>
      </c>
      <c r="D8" s="299" t="s">
        <v>29</v>
      </c>
      <c r="E8" s="299" t="s">
        <v>29</v>
      </c>
      <c r="F8" s="299" t="s">
        <v>29</v>
      </c>
      <c r="G8" s="299" t="s">
        <v>29</v>
      </c>
      <c r="H8" s="299" t="s">
        <v>29</v>
      </c>
      <c r="I8" s="299" t="s">
        <v>29</v>
      </c>
      <c r="J8" s="299" t="s">
        <v>29</v>
      </c>
      <c r="K8" s="299" t="s">
        <v>29</v>
      </c>
      <c r="L8" s="299" t="s">
        <v>29</v>
      </c>
      <c r="M8" s="299" t="s">
        <v>29</v>
      </c>
      <c r="N8" s="299" t="s">
        <v>29</v>
      </c>
      <c r="O8" s="299" t="s">
        <v>29</v>
      </c>
      <c r="P8" s="299" t="s">
        <v>29</v>
      </c>
      <c r="Q8" s="299" t="s">
        <v>29</v>
      </c>
      <c r="R8" s="299" t="s">
        <v>29</v>
      </c>
      <c r="S8" s="299" t="s">
        <v>29</v>
      </c>
      <c r="T8" s="299" t="s">
        <v>29</v>
      </c>
      <c r="U8" s="299" t="s">
        <v>29</v>
      </c>
      <c r="V8" s="299" t="s">
        <v>29</v>
      </c>
      <c r="W8" s="299" t="s">
        <v>29</v>
      </c>
      <c r="X8" s="299" t="s">
        <v>29</v>
      </c>
      <c r="Y8" s="299"/>
    </row>
    <row r="9" spans="1:28">
      <c r="A9" s="92" t="s">
        <v>10</v>
      </c>
      <c r="B9" s="298"/>
      <c r="C9" s="298"/>
      <c r="D9" s="298"/>
      <c r="E9" s="298"/>
      <c r="F9" s="298"/>
      <c r="G9" s="298"/>
      <c r="H9" s="298"/>
      <c r="I9" s="298"/>
      <c r="J9" s="298"/>
      <c r="K9" s="298"/>
      <c r="L9" s="298"/>
      <c r="M9" s="298"/>
      <c r="N9" s="298"/>
      <c r="O9" s="298"/>
      <c r="P9" s="298"/>
      <c r="Q9" s="298"/>
      <c r="R9" s="298"/>
      <c r="S9" s="298"/>
      <c r="T9" s="298"/>
      <c r="U9" s="298"/>
      <c r="V9" s="298"/>
      <c r="W9" s="298"/>
      <c r="X9" s="298"/>
      <c r="Y9" s="298"/>
    </row>
    <row r="10" spans="1:28">
      <c r="A10" s="92" t="s">
        <v>9</v>
      </c>
      <c r="B10" s="299" t="s">
        <v>29</v>
      </c>
      <c r="C10" s="299" t="s">
        <v>29</v>
      </c>
      <c r="D10" s="299" t="s">
        <v>29</v>
      </c>
      <c r="E10" s="299" t="s">
        <v>29</v>
      </c>
      <c r="F10" s="299" t="s">
        <v>29</v>
      </c>
      <c r="G10" s="299" t="s">
        <v>29</v>
      </c>
      <c r="H10" s="299" t="s">
        <v>29</v>
      </c>
      <c r="I10" s="299" t="s">
        <v>29</v>
      </c>
      <c r="J10" s="299" t="s">
        <v>29</v>
      </c>
      <c r="K10" s="299" t="s">
        <v>29</v>
      </c>
      <c r="L10" s="299" t="s">
        <v>29</v>
      </c>
      <c r="M10" s="299" t="s">
        <v>29</v>
      </c>
      <c r="N10" s="299" t="s">
        <v>29</v>
      </c>
      <c r="O10" s="299" t="s">
        <v>29</v>
      </c>
      <c r="P10" s="299" t="s">
        <v>29</v>
      </c>
      <c r="Q10" s="299" t="s">
        <v>29</v>
      </c>
      <c r="R10" s="299" t="s">
        <v>29</v>
      </c>
      <c r="S10" s="299" t="s">
        <v>29</v>
      </c>
      <c r="T10" s="299" t="s">
        <v>29</v>
      </c>
      <c r="U10" s="299" t="s">
        <v>29</v>
      </c>
      <c r="V10" s="299" t="s">
        <v>29</v>
      </c>
      <c r="W10" s="299" t="s">
        <v>29</v>
      </c>
      <c r="X10" s="299" t="s">
        <v>29</v>
      </c>
      <c r="Y10" s="299"/>
    </row>
    <row r="11" spans="1:28">
      <c r="A11" s="92" t="s">
        <v>8</v>
      </c>
      <c r="B11" s="574">
        <v>3367890</v>
      </c>
      <c r="C11" s="574">
        <v>3433435</v>
      </c>
      <c r="D11" s="574">
        <v>3574113</v>
      </c>
      <c r="E11" s="574">
        <v>4345491</v>
      </c>
      <c r="F11" s="574">
        <v>4549164</v>
      </c>
      <c r="G11" s="574">
        <v>4405814</v>
      </c>
      <c r="H11" s="575">
        <v>4433464</v>
      </c>
      <c r="I11" s="575">
        <v>5061653</v>
      </c>
      <c r="J11" s="575">
        <v>5140265</v>
      </c>
      <c r="K11" s="575">
        <v>4761269</v>
      </c>
      <c r="L11" s="575">
        <v>5099628</v>
      </c>
      <c r="M11" s="575">
        <v>5386565</v>
      </c>
      <c r="N11" s="575">
        <v>5932906</v>
      </c>
      <c r="O11" s="575">
        <v>5655920</v>
      </c>
      <c r="P11" s="575">
        <v>5746120</v>
      </c>
      <c r="Q11" s="575">
        <v>5711827</v>
      </c>
      <c r="R11" s="575">
        <v>6007100</v>
      </c>
      <c r="S11" s="575">
        <v>6423000</v>
      </c>
      <c r="T11" s="575">
        <v>6786971</v>
      </c>
      <c r="U11" s="575">
        <v>7102259</v>
      </c>
      <c r="V11" s="575">
        <v>6120110</v>
      </c>
      <c r="W11" s="575">
        <v>6332262</v>
      </c>
      <c r="X11" s="523">
        <v>6465324</v>
      </c>
      <c r="Y11" s="523">
        <v>6834485</v>
      </c>
      <c r="AA11" s="14"/>
      <c r="AB11" s="14"/>
    </row>
    <row r="12" spans="1:28">
      <c r="A12" s="92" t="s">
        <v>6</v>
      </c>
      <c r="B12" s="298"/>
      <c r="C12" s="298"/>
      <c r="D12" s="298"/>
      <c r="E12" s="298"/>
      <c r="F12" s="298"/>
      <c r="G12" s="298"/>
      <c r="H12" s="298"/>
      <c r="I12" s="298"/>
      <c r="J12" s="298"/>
      <c r="K12" s="298"/>
      <c r="L12" s="298"/>
      <c r="M12" s="298"/>
      <c r="N12" s="298"/>
      <c r="O12" s="298"/>
      <c r="P12" s="430">
        <v>4203855.9000000004</v>
      </c>
      <c r="Q12" s="430">
        <v>4478978</v>
      </c>
      <c r="R12" s="430">
        <v>12231022.579994</v>
      </c>
      <c r="S12" s="430">
        <v>12838911.843309</v>
      </c>
      <c r="T12" s="430">
        <v>13227311.03018</v>
      </c>
      <c r="U12" s="430">
        <v>12973041.78249</v>
      </c>
      <c r="V12" s="430">
        <v>14159776.0854</v>
      </c>
      <c r="W12" s="298">
        <v>14951000</v>
      </c>
      <c r="X12" s="523">
        <v>14928110</v>
      </c>
      <c r="Y12" s="604"/>
      <c r="AA12" s="14"/>
    </row>
    <row r="13" spans="1:28">
      <c r="A13" s="92" t="s">
        <v>5</v>
      </c>
      <c r="B13" s="298"/>
      <c r="C13" s="298"/>
      <c r="D13" s="298"/>
      <c r="E13" s="298"/>
      <c r="F13" s="298"/>
      <c r="G13" s="298"/>
      <c r="H13" s="298"/>
      <c r="I13" s="298"/>
      <c r="J13" s="298"/>
      <c r="K13" s="298"/>
      <c r="L13" s="298"/>
      <c r="M13" s="298"/>
      <c r="N13" s="298"/>
      <c r="O13" s="298"/>
      <c r="P13" s="298"/>
      <c r="Q13" s="298"/>
      <c r="R13" s="298"/>
      <c r="S13" s="298"/>
      <c r="T13" s="298"/>
      <c r="U13" s="298"/>
      <c r="V13" s="298"/>
      <c r="W13" s="298"/>
      <c r="X13" s="298"/>
      <c r="Y13" s="298"/>
    </row>
    <row r="14" spans="1:28">
      <c r="A14" s="92" t="s">
        <v>4</v>
      </c>
      <c r="B14" s="298"/>
      <c r="C14" s="298"/>
      <c r="D14" s="298"/>
      <c r="E14" s="298"/>
      <c r="F14" s="298"/>
      <c r="G14" s="298"/>
      <c r="H14" s="298"/>
      <c r="I14" s="298"/>
      <c r="J14" s="298"/>
      <c r="K14" s="298"/>
      <c r="L14" s="298"/>
      <c r="M14" s="298"/>
      <c r="N14" s="298"/>
      <c r="O14" s="298"/>
      <c r="P14" s="298"/>
      <c r="Q14" s="298"/>
      <c r="R14" s="298"/>
      <c r="S14" s="298"/>
      <c r="T14" s="298"/>
      <c r="U14" s="298"/>
      <c r="V14" s="298"/>
      <c r="W14" s="298"/>
      <c r="X14" s="298"/>
      <c r="Y14" s="298"/>
    </row>
    <row r="15" spans="1:28">
      <c r="A15" s="92" t="s">
        <v>3</v>
      </c>
      <c r="B15" s="298"/>
      <c r="C15" s="298"/>
      <c r="D15" s="298"/>
      <c r="E15" s="298"/>
      <c r="F15" s="298"/>
      <c r="G15" s="298"/>
      <c r="H15" s="298"/>
      <c r="I15" s="298"/>
      <c r="J15" s="298"/>
      <c r="K15" s="298"/>
      <c r="L15" s="298"/>
      <c r="M15" s="298"/>
      <c r="N15" s="298"/>
      <c r="O15" s="298"/>
      <c r="P15" s="298"/>
      <c r="Q15" s="298"/>
      <c r="R15" s="298"/>
      <c r="S15" s="298"/>
      <c r="T15" s="298"/>
      <c r="U15" s="298"/>
      <c r="V15" s="298"/>
      <c r="W15" s="298"/>
      <c r="X15" s="298"/>
      <c r="Y15" s="298"/>
    </row>
    <row r="16" spans="1:28">
      <c r="A16" s="92" t="s">
        <v>32</v>
      </c>
      <c r="B16" s="298"/>
      <c r="C16" s="298"/>
      <c r="D16" s="298"/>
      <c r="E16" s="298"/>
      <c r="F16" s="298"/>
      <c r="G16" s="298"/>
      <c r="H16" s="298"/>
      <c r="I16" s="298"/>
      <c r="J16" s="298"/>
      <c r="K16" s="298"/>
      <c r="L16" s="298"/>
      <c r="M16" s="298"/>
      <c r="N16" s="298"/>
      <c r="O16" s="298"/>
      <c r="P16" s="298"/>
      <c r="Q16" s="298"/>
      <c r="R16" s="298"/>
      <c r="S16" s="298"/>
      <c r="T16" s="298"/>
      <c r="U16" s="298"/>
      <c r="V16" s="298"/>
      <c r="W16" s="298"/>
      <c r="X16" s="298"/>
      <c r="Y16" s="298"/>
    </row>
    <row r="17" spans="1:25">
      <c r="A17" s="92" t="s">
        <v>1</v>
      </c>
      <c r="B17" s="299" t="s">
        <v>29</v>
      </c>
      <c r="C17" s="299" t="s">
        <v>29</v>
      </c>
      <c r="D17" s="299" t="s">
        <v>29</v>
      </c>
      <c r="E17" s="299" t="s">
        <v>29</v>
      </c>
      <c r="F17" s="299" t="s">
        <v>29</v>
      </c>
      <c r="G17" s="299" t="s">
        <v>29</v>
      </c>
      <c r="H17" s="299" t="s">
        <v>29</v>
      </c>
      <c r="I17" s="299" t="s">
        <v>29</v>
      </c>
      <c r="J17" s="299" t="s">
        <v>29</v>
      </c>
      <c r="K17" s="299" t="s">
        <v>29</v>
      </c>
      <c r="L17" s="299" t="s">
        <v>29</v>
      </c>
      <c r="M17" s="299" t="s">
        <v>29</v>
      </c>
      <c r="N17" s="299" t="s">
        <v>29</v>
      </c>
      <c r="O17" s="299" t="s">
        <v>29</v>
      </c>
      <c r="P17" s="299" t="s">
        <v>29</v>
      </c>
      <c r="Q17" s="299" t="s">
        <v>29</v>
      </c>
      <c r="R17" s="299" t="s">
        <v>29</v>
      </c>
      <c r="S17" s="299" t="s">
        <v>29</v>
      </c>
      <c r="T17" s="299" t="s">
        <v>29</v>
      </c>
      <c r="U17" s="299" t="s">
        <v>29</v>
      </c>
      <c r="V17" s="299" t="s">
        <v>29</v>
      </c>
      <c r="W17" s="299" t="s">
        <v>29</v>
      </c>
      <c r="X17" s="299" t="s">
        <v>29</v>
      </c>
      <c r="Y17" s="299"/>
    </row>
    <row r="18" spans="1:25">
      <c r="A18" s="92" t="s">
        <v>0</v>
      </c>
      <c r="B18" s="299" t="s">
        <v>29</v>
      </c>
      <c r="C18" s="299" t="s">
        <v>29</v>
      </c>
      <c r="D18" s="299" t="s">
        <v>29</v>
      </c>
      <c r="E18" s="299" t="s">
        <v>29</v>
      </c>
      <c r="F18" s="299" t="s">
        <v>29</v>
      </c>
      <c r="G18" s="299" t="s">
        <v>29</v>
      </c>
      <c r="H18" s="299" t="s">
        <v>29</v>
      </c>
      <c r="I18" s="299" t="s">
        <v>29</v>
      </c>
      <c r="J18" s="299" t="s">
        <v>29</v>
      </c>
      <c r="K18" s="299" t="s">
        <v>29</v>
      </c>
      <c r="L18" s="299" t="s">
        <v>29</v>
      </c>
      <c r="M18" s="299" t="s">
        <v>29</v>
      </c>
      <c r="N18" s="299" t="s">
        <v>29</v>
      </c>
      <c r="O18" s="299" t="s">
        <v>29</v>
      </c>
      <c r="P18" s="299" t="s">
        <v>29</v>
      </c>
      <c r="Q18" s="299" t="s">
        <v>29</v>
      </c>
      <c r="R18" s="299" t="s">
        <v>29</v>
      </c>
      <c r="S18" s="299" t="s">
        <v>29</v>
      </c>
      <c r="T18" s="299" t="s">
        <v>29</v>
      </c>
      <c r="U18" s="299" t="s">
        <v>29</v>
      </c>
      <c r="V18" s="299" t="s">
        <v>29</v>
      </c>
      <c r="W18" s="299" t="s">
        <v>29</v>
      </c>
      <c r="X18" s="299" t="s">
        <v>29</v>
      </c>
      <c r="Y18" s="299"/>
    </row>
    <row r="20" spans="1:25">
      <c r="A20" s="94" t="s">
        <v>20</v>
      </c>
    </row>
    <row r="21" spans="1:25">
      <c r="A21" s="242" t="s">
        <v>2776</v>
      </c>
    </row>
    <row r="22" spans="1:25">
      <c r="A22" s="242" t="s">
        <v>2815</v>
      </c>
    </row>
    <row r="23" spans="1:25">
      <c r="A23" s="242" t="s">
        <v>3050</v>
      </c>
    </row>
  </sheetData>
  <hyperlinks>
    <hyperlink ref="AA2" location="Content!A1" display="Back to content page" xr:uid="{00000000-0004-0000-C300-000000000000}"/>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codeName="Sheet197"/>
  <dimension ref="A1:AB23"/>
  <sheetViews>
    <sheetView topLeftCell="L1" workbookViewId="0">
      <selection activeCell="AB11" sqref="AB11"/>
    </sheetView>
  </sheetViews>
  <sheetFormatPr defaultColWidth="8.77734375" defaultRowHeight="14.4"/>
  <cols>
    <col min="1" max="1" width="32.5546875" customWidth="1"/>
    <col min="2" max="25" width="12.77734375" customWidth="1"/>
  </cols>
  <sheetData>
    <row r="1" spans="1:28">
      <c r="A1" s="18" t="s">
        <v>2984</v>
      </c>
      <c r="B1" s="17"/>
      <c r="C1" s="17"/>
      <c r="D1" s="17"/>
      <c r="E1" s="17"/>
      <c r="F1" s="17"/>
      <c r="G1" s="17"/>
      <c r="H1" s="17"/>
      <c r="I1" s="17"/>
      <c r="J1" s="17"/>
      <c r="K1" s="17"/>
      <c r="L1" s="17"/>
      <c r="M1" s="17"/>
      <c r="N1" s="17"/>
      <c r="O1" s="17"/>
      <c r="P1" s="17"/>
      <c r="Q1" s="17"/>
      <c r="R1" s="17"/>
      <c r="S1" s="17"/>
      <c r="T1" s="17"/>
      <c r="U1" s="17"/>
      <c r="V1" s="17"/>
      <c r="W1" s="17"/>
      <c r="X1" s="17"/>
      <c r="Y1" s="17"/>
    </row>
    <row r="2" spans="1:28">
      <c r="A2" s="253" t="s">
        <v>31</v>
      </c>
      <c r="B2" s="243" t="s">
        <v>438</v>
      </c>
      <c r="C2" s="243" t="s">
        <v>445</v>
      </c>
      <c r="D2" s="243" t="s">
        <v>446</v>
      </c>
      <c r="E2" s="243" t="s">
        <v>447</v>
      </c>
      <c r="F2" s="243" t="s">
        <v>448</v>
      </c>
      <c r="G2" s="243" t="s">
        <v>439</v>
      </c>
      <c r="H2" s="243" t="s">
        <v>440</v>
      </c>
      <c r="I2" s="243" t="s">
        <v>441</v>
      </c>
      <c r="J2" s="243" t="s">
        <v>34</v>
      </c>
      <c r="K2" s="243" t="s">
        <v>442</v>
      </c>
      <c r="L2" s="243" t="s">
        <v>33</v>
      </c>
      <c r="M2" s="243">
        <v>2011</v>
      </c>
      <c r="N2" s="243">
        <v>2012</v>
      </c>
      <c r="O2" s="243">
        <v>2013</v>
      </c>
      <c r="P2" s="243">
        <v>2014</v>
      </c>
      <c r="Q2" s="243">
        <v>2015</v>
      </c>
      <c r="R2" s="243">
        <v>2016</v>
      </c>
      <c r="S2" s="243">
        <v>2017</v>
      </c>
      <c r="T2" s="243">
        <v>2018</v>
      </c>
      <c r="U2" s="243">
        <v>2019</v>
      </c>
      <c r="V2" s="243">
        <v>2020</v>
      </c>
      <c r="W2" s="243">
        <v>2021</v>
      </c>
      <c r="X2" s="243">
        <v>2022</v>
      </c>
      <c r="Y2" s="243">
        <v>2023</v>
      </c>
      <c r="AA2" s="1" t="s">
        <v>528</v>
      </c>
    </row>
    <row r="3" spans="1:28">
      <c r="A3" s="92" t="s">
        <v>13</v>
      </c>
      <c r="B3" s="298"/>
      <c r="C3" s="298"/>
      <c r="D3" s="298"/>
      <c r="E3" s="298"/>
      <c r="F3" s="298"/>
      <c r="G3" s="298"/>
      <c r="H3" s="298"/>
      <c r="I3" s="298"/>
      <c r="J3" s="523">
        <v>5247315.03</v>
      </c>
      <c r="K3" s="523">
        <v>6424433.790000001</v>
      </c>
      <c r="L3" s="523">
        <v>6781384.830000001</v>
      </c>
      <c r="M3" s="523">
        <v>6142454.790000001</v>
      </c>
      <c r="N3" s="523">
        <v>5956373.1300000008</v>
      </c>
      <c r="O3" s="523">
        <v>6580684.5300000012</v>
      </c>
      <c r="P3" s="523">
        <v>9433139.0100000016</v>
      </c>
      <c r="Q3" s="523">
        <v>6502774.5177000007</v>
      </c>
      <c r="R3" s="523">
        <v>4987386.6979999989</v>
      </c>
      <c r="S3" s="523">
        <v>5308110.4743099986</v>
      </c>
      <c r="T3" s="523">
        <v>5995884.25</v>
      </c>
      <c r="U3" s="523">
        <v>7269598.6586879678</v>
      </c>
      <c r="V3" s="523">
        <v>6914644.270863967</v>
      </c>
      <c r="W3" s="523">
        <v>5574694.4871639637</v>
      </c>
      <c r="X3" s="298"/>
      <c r="Y3" s="298"/>
    </row>
    <row r="4" spans="1:28">
      <c r="A4" s="92" t="s">
        <v>12</v>
      </c>
      <c r="B4" s="299" t="s">
        <v>29</v>
      </c>
      <c r="C4" s="299" t="s">
        <v>29</v>
      </c>
      <c r="D4" s="299" t="s">
        <v>29</v>
      </c>
      <c r="E4" s="299" t="s">
        <v>29</v>
      </c>
      <c r="F4" s="299" t="s">
        <v>29</v>
      </c>
      <c r="G4" s="299" t="s">
        <v>29</v>
      </c>
      <c r="H4" s="299" t="s">
        <v>29</v>
      </c>
      <c r="I4" s="299" t="s">
        <v>29</v>
      </c>
      <c r="J4" s="299" t="s">
        <v>29</v>
      </c>
      <c r="K4" s="299" t="s">
        <v>29</v>
      </c>
      <c r="L4" s="299" t="s">
        <v>29</v>
      </c>
      <c r="M4" s="299" t="s">
        <v>29</v>
      </c>
      <c r="N4" s="299" t="s">
        <v>29</v>
      </c>
      <c r="O4" s="299" t="s">
        <v>29</v>
      </c>
      <c r="P4" s="299" t="s">
        <v>29</v>
      </c>
      <c r="Q4" s="299" t="s">
        <v>29</v>
      </c>
      <c r="R4" s="299" t="s">
        <v>29</v>
      </c>
      <c r="S4" s="299" t="s">
        <v>29</v>
      </c>
      <c r="T4" s="299" t="s">
        <v>29</v>
      </c>
      <c r="U4" s="299" t="s">
        <v>29</v>
      </c>
      <c r="V4" s="299" t="s">
        <v>29</v>
      </c>
      <c r="W4" s="299" t="s">
        <v>29</v>
      </c>
      <c r="X4" s="299" t="s">
        <v>29</v>
      </c>
      <c r="Y4" s="299"/>
    </row>
    <row r="5" spans="1:28">
      <c r="A5" s="92" t="s">
        <v>483</v>
      </c>
      <c r="B5" s="298"/>
      <c r="C5" s="298"/>
      <c r="D5" s="298"/>
      <c r="E5" s="298"/>
      <c r="F5" s="298"/>
      <c r="G5" s="298"/>
      <c r="H5" s="298"/>
      <c r="I5" s="298"/>
      <c r="J5" s="298"/>
      <c r="K5" s="298"/>
      <c r="L5" s="298"/>
      <c r="M5" s="298"/>
      <c r="N5" s="298"/>
      <c r="O5" s="298"/>
      <c r="P5" s="298"/>
      <c r="Q5" s="298"/>
      <c r="R5" s="298"/>
      <c r="S5" s="298"/>
      <c r="T5" s="298"/>
      <c r="U5" s="298"/>
      <c r="V5" s="298"/>
      <c r="W5" s="298"/>
      <c r="X5" s="298"/>
      <c r="Y5" s="298"/>
    </row>
    <row r="6" spans="1:28">
      <c r="A6" s="92" t="s">
        <v>89</v>
      </c>
      <c r="B6" s="298"/>
      <c r="C6" s="298"/>
      <c r="D6" s="298"/>
      <c r="E6" s="298"/>
      <c r="F6" s="298"/>
      <c r="G6" s="298"/>
      <c r="H6" s="298"/>
      <c r="I6" s="298"/>
      <c r="J6" s="298"/>
      <c r="K6" s="298"/>
      <c r="L6" s="298"/>
      <c r="M6" s="298"/>
      <c r="N6" s="298"/>
      <c r="O6" s="298"/>
      <c r="P6" s="298"/>
      <c r="Q6" s="298"/>
      <c r="R6" s="298"/>
      <c r="S6" s="298"/>
      <c r="T6" s="298"/>
      <c r="U6" s="298"/>
      <c r="V6" s="298"/>
      <c r="W6" s="298"/>
      <c r="X6" s="298"/>
      <c r="Y6" s="298"/>
    </row>
    <row r="7" spans="1:28">
      <c r="A7" s="92" t="s">
        <v>482</v>
      </c>
      <c r="B7" s="299" t="s">
        <v>29</v>
      </c>
      <c r="C7" s="299" t="s">
        <v>29</v>
      </c>
      <c r="D7" s="299" t="s">
        <v>29</v>
      </c>
      <c r="E7" s="299" t="s">
        <v>29</v>
      </c>
      <c r="F7" s="299" t="s">
        <v>29</v>
      </c>
      <c r="G7" s="299" t="s">
        <v>29</v>
      </c>
      <c r="H7" s="299" t="s">
        <v>29</v>
      </c>
      <c r="I7" s="299" t="s">
        <v>29</v>
      </c>
      <c r="J7" s="299" t="s">
        <v>29</v>
      </c>
      <c r="K7" s="299" t="s">
        <v>29</v>
      </c>
      <c r="L7" s="299" t="s">
        <v>29</v>
      </c>
      <c r="M7" s="299" t="s">
        <v>29</v>
      </c>
      <c r="N7" s="299" t="s">
        <v>29</v>
      </c>
      <c r="O7" s="299" t="s">
        <v>29</v>
      </c>
      <c r="P7" s="299" t="s">
        <v>29</v>
      </c>
      <c r="Q7" s="299" t="s">
        <v>29</v>
      </c>
      <c r="R7" s="299" t="s">
        <v>29</v>
      </c>
      <c r="S7" s="299" t="s">
        <v>29</v>
      </c>
      <c r="T7" s="299" t="s">
        <v>29</v>
      </c>
      <c r="U7" s="299" t="s">
        <v>29</v>
      </c>
      <c r="V7" s="299" t="s">
        <v>29</v>
      </c>
      <c r="W7" s="299" t="s">
        <v>29</v>
      </c>
      <c r="X7" s="299" t="s">
        <v>29</v>
      </c>
      <c r="Y7" s="299"/>
    </row>
    <row r="8" spans="1:28">
      <c r="A8" s="92" t="s">
        <v>11</v>
      </c>
      <c r="B8" s="299" t="s">
        <v>29</v>
      </c>
      <c r="C8" s="299" t="s">
        <v>29</v>
      </c>
      <c r="D8" s="299" t="s">
        <v>29</v>
      </c>
      <c r="E8" s="299" t="s">
        <v>29</v>
      </c>
      <c r="F8" s="299" t="s">
        <v>29</v>
      </c>
      <c r="G8" s="299" t="s">
        <v>29</v>
      </c>
      <c r="H8" s="299" t="s">
        <v>29</v>
      </c>
      <c r="I8" s="299" t="s">
        <v>29</v>
      </c>
      <c r="J8" s="299" t="s">
        <v>29</v>
      </c>
      <c r="K8" s="299" t="s">
        <v>29</v>
      </c>
      <c r="L8" s="299" t="s">
        <v>29</v>
      </c>
      <c r="M8" s="299" t="s">
        <v>29</v>
      </c>
      <c r="N8" s="299" t="s">
        <v>29</v>
      </c>
      <c r="O8" s="299" t="s">
        <v>29</v>
      </c>
      <c r="P8" s="299" t="s">
        <v>29</v>
      </c>
      <c r="Q8" s="299" t="s">
        <v>29</v>
      </c>
      <c r="R8" s="299" t="s">
        <v>29</v>
      </c>
      <c r="S8" s="299" t="s">
        <v>29</v>
      </c>
      <c r="T8" s="299" t="s">
        <v>29</v>
      </c>
      <c r="U8" s="299" t="s">
        <v>29</v>
      </c>
      <c r="V8" s="299" t="s">
        <v>29</v>
      </c>
      <c r="W8" s="299" t="s">
        <v>29</v>
      </c>
      <c r="X8" s="299" t="s">
        <v>29</v>
      </c>
      <c r="Y8" s="299"/>
    </row>
    <row r="9" spans="1:28">
      <c r="A9" s="92" t="s">
        <v>10</v>
      </c>
      <c r="B9" s="298"/>
      <c r="C9" s="298"/>
      <c r="D9" s="298"/>
      <c r="E9" s="298"/>
      <c r="F9" s="298"/>
      <c r="G9" s="298"/>
      <c r="H9" s="298"/>
      <c r="I9" s="298"/>
      <c r="J9" s="298"/>
      <c r="K9" s="298"/>
      <c r="L9" s="298"/>
      <c r="M9" s="298"/>
      <c r="N9" s="298"/>
      <c r="O9" s="298"/>
      <c r="P9" s="298"/>
      <c r="Q9" s="298"/>
      <c r="R9" s="298"/>
      <c r="S9" s="298"/>
      <c r="T9" s="298"/>
      <c r="U9" s="298"/>
      <c r="V9" s="298"/>
      <c r="W9" s="298"/>
      <c r="X9" s="298"/>
      <c r="Y9" s="298"/>
    </row>
    <row r="10" spans="1:28">
      <c r="A10" s="92" t="s">
        <v>9</v>
      </c>
      <c r="B10" s="299" t="s">
        <v>29</v>
      </c>
      <c r="C10" s="299" t="s">
        <v>29</v>
      </c>
      <c r="D10" s="299" t="s">
        <v>29</v>
      </c>
      <c r="E10" s="299" t="s">
        <v>29</v>
      </c>
      <c r="F10" s="299" t="s">
        <v>29</v>
      </c>
      <c r="G10" s="299" t="s">
        <v>29</v>
      </c>
      <c r="H10" s="299" t="s">
        <v>29</v>
      </c>
      <c r="I10" s="299" t="s">
        <v>29</v>
      </c>
      <c r="J10" s="299" t="s">
        <v>29</v>
      </c>
      <c r="K10" s="299" t="s">
        <v>29</v>
      </c>
      <c r="L10" s="299" t="s">
        <v>29</v>
      </c>
      <c r="M10" s="299" t="s">
        <v>29</v>
      </c>
      <c r="N10" s="299" t="s">
        <v>29</v>
      </c>
      <c r="O10" s="299" t="s">
        <v>29</v>
      </c>
      <c r="P10" s="299" t="s">
        <v>29</v>
      </c>
      <c r="Q10" s="299" t="s">
        <v>29</v>
      </c>
      <c r="R10" s="299" t="s">
        <v>29</v>
      </c>
      <c r="S10" s="299" t="s">
        <v>29</v>
      </c>
      <c r="T10" s="299" t="s">
        <v>29</v>
      </c>
      <c r="U10" s="299" t="s">
        <v>29</v>
      </c>
      <c r="V10" s="299" t="s">
        <v>29</v>
      </c>
      <c r="W10" s="299" t="s">
        <v>29</v>
      </c>
      <c r="X10" s="299" t="s">
        <v>29</v>
      </c>
      <c r="Y10" s="299"/>
    </row>
    <row r="11" spans="1:28">
      <c r="A11" s="92" t="s">
        <v>8</v>
      </c>
      <c r="B11" s="574">
        <v>1101785</v>
      </c>
      <c r="C11" s="574">
        <v>1376769</v>
      </c>
      <c r="D11" s="574">
        <v>1236382</v>
      </c>
      <c r="E11" s="574">
        <v>1202513</v>
      </c>
      <c r="F11" s="574">
        <v>1304161</v>
      </c>
      <c r="G11" s="574">
        <v>1196652</v>
      </c>
      <c r="H11" s="575">
        <v>1252878</v>
      </c>
      <c r="I11" s="575">
        <v>1164728</v>
      </c>
      <c r="J11" s="575">
        <v>1154889</v>
      </c>
      <c r="K11" s="575">
        <v>1110171</v>
      </c>
      <c r="L11" s="575">
        <v>1130049</v>
      </c>
      <c r="M11" s="575">
        <v>1090655</v>
      </c>
      <c r="N11" s="575">
        <v>1142280</v>
      </c>
      <c r="O11" s="575">
        <v>1080481</v>
      </c>
      <c r="P11" s="575">
        <v>1150029</v>
      </c>
      <c r="Q11" s="575">
        <v>1128846</v>
      </c>
      <c r="R11" s="575">
        <v>1266300</v>
      </c>
      <c r="S11" s="575">
        <v>1290000</v>
      </c>
      <c r="T11" s="575">
        <v>1277982</v>
      </c>
      <c r="U11" s="575">
        <v>1414121</v>
      </c>
      <c r="V11" s="575">
        <v>1291720</v>
      </c>
      <c r="W11" s="575">
        <v>1270607</v>
      </c>
      <c r="X11" s="523">
        <v>1175501</v>
      </c>
      <c r="Y11" s="523">
        <v>1149028</v>
      </c>
      <c r="AA11" s="14"/>
      <c r="AB11" s="14"/>
    </row>
    <row r="12" spans="1:28">
      <c r="A12" s="92" t="s">
        <v>6</v>
      </c>
      <c r="B12" s="298"/>
      <c r="C12" s="298"/>
      <c r="D12" s="298"/>
      <c r="E12" s="298"/>
      <c r="F12" s="298"/>
      <c r="G12" s="298"/>
      <c r="H12" s="298"/>
      <c r="I12" s="298"/>
      <c r="J12" s="298"/>
      <c r="K12" s="298"/>
      <c r="L12" s="298"/>
      <c r="M12" s="298"/>
      <c r="N12" s="298"/>
      <c r="O12" s="298"/>
      <c r="P12" s="430">
        <v>1930363.4</v>
      </c>
      <c r="Q12" s="430">
        <v>1674382</v>
      </c>
      <c r="R12" s="430">
        <v>22672.556805005988</v>
      </c>
      <c r="S12" s="430">
        <v>30581.113855000003</v>
      </c>
      <c r="T12" s="430">
        <v>32603.872687999996</v>
      </c>
      <c r="U12" s="430">
        <v>31666.972770999997</v>
      </c>
      <c r="V12" s="430">
        <v>26408.553185000004</v>
      </c>
      <c r="W12" s="298">
        <v>33070.089999999997</v>
      </c>
      <c r="X12" s="523">
        <v>41451.949999999997</v>
      </c>
      <c r="Y12" s="604"/>
      <c r="AA12" s="14"/>
    </row>
    <row r="13" spans="1:28">
      <c r="A13" s="92" t="s">
        <v>5</v>
      </c>
      <c r="B13" s="298"/>
      <c r="C13" s="298"/>
      <c r="D13" s="298"/>
      <c r="E13" s="298"/>
      <c r="F13" s="298"/>
      <c r="G13" s="298"/>
      <c r="H13" s="298"/>
      <c r="I13" s="298"/>
      <c r="J13" s="298"/>
      <c r="K13" s="298"/>
      <c r="L13" s="298"/>
      <c r="M13" s="298"/>
      <c r="N13" s="298"/>
      <c r="O13" s="298"/>
      <c r="P13" s="298"/>
      <c r="Q13" s="298"/>
      <c r="R13" s="298"/>
      <c r="S13" s="298"/>
      <c r="T13" s="298"/>
      <c r="U13" s="298"/>
      <c r="V13" s="298"/>
      <c r="W13" s="298"/>
      <c r="X13" s="298"/>
      <c r="Y13" s="298"/>
    </row>
    <row r="14" spans="1:28">
      <c r="A14" s="92" t="s">
        <v>4</v>
      </c>
      <c r="B14" s="298"/>
      <c r="C14" s="298"/>
      <c r="D14" s="298"/>
      <c r="E14" s="298"/>
      <c r="F14" s="298"/>
      <c r="G14" s="298"/>
      <c r="H14" s="298"/>
      <c r="I14" s="298"/>
      <c r="J14" s="298"/>
      <c r="K14" s="298"/>
      <c r="L14" s="298"/>
      <c r="M14" s="298"/>
      <c r="N14" s="298"/>
      <c r="O14" s="298"/>
      <c r="P14" s="298"/>
      <c r="Q14" s="298"/>
      <c r="R14" s="298"/>
      <c r="S14" s="298"/>
      <c r="T14" s="298"/>
      <c r="U14" s="298"/>
      <c r="V14" s="298"/>
      <c r="W14" s="298"/>
      <c r="X14" s="298"/>
      <c r="Y14" s="298"/>
    </row>
    <row r="15" spans="1:28">
      <c r="A15" s="92" t="s">
        <v>3</v>
      </c>
      <c r="B15" s="298"/>
      <c r="C15" s="298"/>
      <c r="D15" s="298"/>
      <c r="E15" s="298"/>
      <c r="F15" s="298"/>
      <c r="G15" s="298"/>
      <c r="H15" s="298"/>
      <c r="I15" s="298"/>
      <c r="J15" s="298"/>
      <c r="K15" s="298"/>
      <c r="L15" s="298"/>
      <c r="M15" s="298"/>
      <c r="N15" s="298"/>
      <c r="O15" s="298"/>
      <c r="P15" s="298"/>
      <c r="Q15" s="298"/>
      <c r="R15" s="298"/>
      <c r="S15" s="298"/>
      <c r="T15" s="298"/>
      <c r="U15" s="298"/>
      <c r="V15" s="298"/>
      <c r="W15" s="298"/>
      <c r="X15" s="298"/>
      <c r="Y15" s="298"/>
    </row>
    <row r="16" spans="1:28">
      <c r="A16" s="92" t="s">
        <v>32</v>
      </c>
      <c r="B16" s="298"/>
      <c r="C16" s="298"/>
      <c r="D16" s="298"/>
      <c r="E16" s="298"/>
      <c r="F16" s="298"/>
      <c r="G16" s="298"/>
      <c r="H16" s="298"/>
      <c r="I16" s="298"/>
      <c r="J16" s="298"/>
      <c r="K16" s="298"/>
      <c r="L16" s="298"/>
      <c r="M16" s="298"/>
      <c r="N16" s="298"/>
      <c r="O16" s="298"/>
      <c r="P16" s="298"/>
      <c r="Q16" s="298"/>
      <c r="R16" s="298"/>
      <c r="S16" s="298"/>
      <c r="T16" s="298"/>
      <c r="U16" s="298"/>
      <c r="V16" s="298"/>
      <c r="W16" s="298"/>
      <c r="X16" s="298"/>
      <c r="Y16" s="298"/>
    </row>
    <row r="17" spans="1:25">
      <c r="A17" s="92" t="s">
        <v>1</v>
      </c>
      <c r="B17" s="299" t="s">
        <v>29</v>
      </c>
      <c r="C17" s="299" t="s">
        <v>29</v>
      </c>
      <c r="D17" s="299" t="s">
        <v>29</v>
      </c>
      <c r="E17" s="299" t="s">
        <v>29</v>
      </c>
      <c r="F17" s="299" t="s">
        <v>29</v>
      </c>
      <c r="G17" s="299" t="s">
        <v>29</v>
      </c>
      <c r="H17" s="299" t="s">
        <v>29</v>
      </c>
      <c r="I17" s="299" t="s">
        <v>29</v>
      </c>
      <c r="J17" s="299" t="s">
        <v>29</v>
      </c>
      <c r="K17" s="299" t="s">
        <v>29</v>
      </c>
      <c r="L17" s="299" t="s">
        <v>29</v>
      </c>
      <c r="M17" s="299" t="s">
        <v>29</v>
      </c>
      <c r="N17" s="299" t="s">
        <v>29</v>
      </c>
      <c r="O17" s="299" t="s">
        <v>29</v>
      </c>
      <c r="P17" s="299" t="s">
        <v>29</v>
      </c>
      <c r="Q17" s="299" t="s">
        <v>29</v>
      </c>
      <c r="R17" s="299" t="s">
        <v>29</v>
      </c>
      <c r="S17" s="299" t="s">
        <v>29</v>
      </c>
      <c r="T17" s="299" t="s">
        <v>29</v>
      </c>
      <c r="U17" s="299" t="s">
        <v>29</v>
      </c>
      <c r="V17" s="299" t="s">
        <v>29</v>
      </c>
      <c r="W17" s="299" t="s">
        <v>29</v>
      </c>
      <c r="X17" s="299" t="s">
        <v>29</v>
      </c>
      <c r="Y17" s="299"/>
    </row>
    <row r="18" spans="1:25">
      <c r="A18" s="92" t="s">
        <v>0</v>
      </c>
      <c r="B18" s="299" t="s">
        <v>29</v>
      </c>
      <c r="C18" s="299" t="s">
        <v>29</v>
      </c>
      <c r="D18" s="299" t="s">
        <v>29</v>
      </c>
      <c r="E18" s="299" t="s">
        <v>29</v>
      </c>
      <c r="F18" s="299" t="s">
        <v>29</v>
      </c>
      <c r="G18" s="299" t="s">
        <v>29</v>
      </c>
      <c r="H18" s="299" t="s">
        <v>29</v>
      </c>
      <c r="I18" s="299" t="s">
        <v>29</v>
      </c>
      <c r="J18" s="299" t="s">
        <v>29</v>
      </c>
      <c r="K18" s="299" t="s">
        <v>29</v>
      </c>
      <c r="L18" s="299" t="s">
        <v>29</v>
      </c>
      <c r="M18" s="299" t="s">
        <v>29</v>
      </c>
      <c r="N18" s="299" t="s">
        <v>29</v>
      </c>
      <c r="O18" s="299" t="s">
        <v>29</v>
      </c>
      <c r="P18" s="299" t="s">
        <v>29</v>
      </c>
      <c r="Q18" s="299" t="s">
        <v>29</v>
      </c>
      <c r="R18" s="299" t="s">
        <v>29</v>
      </c>
      <c r="S18" s="299" t="s">
        <v>29</v>
      </c>
      <c r="T18" s="299" t="s">
        <v>29</v>
      </c>
      <c r="U18" s="299" t="s">
        <v>29</v>
      </c>
      <c r="V18" s="299" t="s">
        <v>29</v>
      </c>
      <c r="W18" s="299" t="s">
        <v>29</v>
      </c>
      <c r="X18" s="299" t="s">
        <v>29</v>
      </c>
      <c r="Y18" s="299"/>
    </row>
    <row r="20" spans="1:25">
      <c r="A20" s="94" t="s">
        <v>20</v>
      </c>
    </row>
    <row r="21" spans="1:25">
      <c r="A21" s="242" t="s">
        <v>2776</v>
      </c>
    </row>
    <row r="22" spans="1:25">
      <c r="A22" s="242" t="s">
        <v>2815</v>
      </c>
    </row>
    <row r="23" spans="1:25">
      <c r="A23" s="242" t="s">
        <v>3050</v>
      </c>
    </row>
  </sheetData>
  <hyperlinks>
    <hyperlink ref="AA2" location="Content!A1" display="Back to content page" xr:uid="{00000000-0004-0000-C400-00000000000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3D807-7713-4649-A1E6-632A2EE90A67}">
  <dimension ref="A1:L22"/>
  <sheetViews>
    <sheetView topLeftCell="B1" workbookViewId="0">
      <selection activeCell="J23" sqref="J23"/>
    </sheetView>
  </sheetViews>
  <sheetFormatPr defaultRowHeight="14.4"/>
  <cols>
    <col min="1" max="1" width="39" customWidth="1"/>
    <col min="2" max="12" width="15.109375" customWidth="1"/>
  </cols>
  <sheetData>
    <row r="1" spans="1:12">
      <c r="A1" s="40" t="s">
        <v>2895</v>
      </c>
      <c r="B1" s="254"/>
      <c r="C1" s="254"/>
      <c r="D1" s="254"/>
      <c r="E1" s="254"/>
      <c r="F1" s="254"/>
      <c r="G1" s="254"/>
      <c r="H1" s="40"/>
      <c r="I1" s="254"/>
      <c r="J1" s="254"/>
      <c r="K1" s="254"/>
      <c r="L1" s="254"/>
    </row>
    <row r="2" spans="1:12">
      <c r="A2" s="40"/>
      <c r="B2" s="254"/>
      <c r="C2" s="254"/>
      <c r="D2" s="254"/>
      <c r="E2" s="254"/>
      <c r="F2" s="254"/>
      <c r="G2" s="254"/>
      <c r="H2" s="254"/>
      <c r="I2" s="254"/>
      <c r="J2" s="254"/>
      <c r="K2" s="254"/>
      <c r="L2" s="254"/>
    </row>
    <row r="3" spans="1:12">
      <c r="A3" s="253" t="s">
        <v>31</v>
      </c>
      <c r="B3" s="252">
        <v>2010</v>
      </c>
      <c r="C3" s="252">
        <v>2011</v>
      </c>
      <c r="D3" s="252">
        <v>2012</v>
      </c>
      <c r="E3" s="252">
        <v>2013</v>
      </c>
      <c r="F3" s="252">
        <v>2014</v>
      </c>
      <c r="G3" s="252">
        <v>2015</v>
      </c>
      <c r="H3" s="252">
        <v>2016</v>
      </c>
      <c r="I3" s="252">
        <v>2017</v>
      </c>
      <c r="J3" s="252">
        <v>2018</v>
      </c>
      <c r="K3" s="252">
        <v>2019</v>
      </c>
      <c r="L3" s="252">
        <v>2020</v>
      </c>
    </row>
    <row r="4" spans="1:12">
      <c r="A4" s="92" t="s">
        <v>13</v>
      </c>
      <c r="B4" s="281">
        <v>380620</v>
      </c>
      <c r="C4" s="281">
        <v>413924</v>
      </c>
      <c r="D4" s="281">
        <v>411967</v>
      </c>
      <c r="E4" s="281">
        <v>731284</v>
      </c>
      <c r="F4" s="281">
        <v>739606</v>
      </c>
      <c r="G4" s="281">
        <v>767168</v>
      </c>
      <c r="H4" s="281">
        <v>735623</v>
      </c>
      <c r="I4" s="281">
        <v>542152</v>
      </c>
      <c r="J4" s="281">
        <v>612001</v>
      </c>
      <c r="K4" s="281">
        <v>616542</v>
      </c>
      <c r="L4" s="281">
        <v>562929</v>
      </c>
    </row>
    <row r="5" spans="1:12">
      <c r="A5" s="92" t="s">
        <v>12</v>
      </c>
      <c r="B5" s="281"/>
      <c r="C5" s="281"/>
      <c r="D5" s="281"/>
      <c r="E5" s="281"/>
      <c r="F5" s="281"/>
      <c r="G5" s="281"/>
      <c r="H5" s="281"/>
      <c r="I5" s="281"/>
      <c r="J5" s="281"/>
      <c r="K5" s="281"/>
      <c r="L5" s="281"/>
    </row>
    <row r="6" spans="1:12">
      <c r="A6" s="92" t="s">
        <v>483</v>
      </c>
      <c r="B6" s="281">
        <v>18091</v>
      </c>
      <c r="C6" s="281">
        <v>21517</v>
      </c>
      <c r="D6" s="281">
        <v>21731</v>
      </c>
      <c r="E6" s="281">
        <v>19138</v>
      </c>
      <c r="F6" s="281">
        <v>20352</v>
      </c>
      <c r="G6" s="281">
        <v>23955</v>
      </c>
      <c r="H6" s="281">
        <v>25903</v>
      </c>
      <c r="I6" s="281">
        <v>18932</v>
      </c>
      <c r="J6" s="281">
        <v>24499</v>
      </c>
      <c r="K6" s="281">
        <v>23737</v>
      </c>
      <c r="L6" s="281">
        <v>32905</v>
      </c>
    </row>
    <row r="7" spans="1:12">
      <c r="A7" s="92" t="s">
        <v>573</v>
      </c>
      <c r="B7" s="281">
        <v>46042</v>
      </c>
      <c r="C7" s="281">
        <v>60237</v>
      </c>
      <c r="D7" s="281">
        <v>81192</v>
      </c>
      <c r="E7" s="281">
        <v>66896</v>
      </c>
      <c r="F7" s="281">
        <v>101254</v>
      </c>
      <c r="G7" s="281">
        <v>47710</v>
      </c>
      <c r="H7" s="281">
        <v>44513</v>
      </c>
      <c r="I7" s="281">
        <v>49349</v>
      </c>
      <c r="J7" s="281">
        <v>51238</v>
      </c>
      <c r="K7" s="281">
        <v>27954</v>
      </c>
      <c r="L7" s="281">
        <v>75322</v>
      </c>
    </row>
    <row r="8" spans="1:12">
      <c r="A8" s="92" t="s">
        <v>482</v>
      </c>
      <c r="B8" s="281"/>
      <c r="C8" s="281"/>
      <c r="D8" s="281"/>
      <c r="E8" s="281"/>
      <c r="F8" s="281"/>
      <c r="G8" s="281"/>
      <c r="H8" s="281"/>
      <c r="I8" s="281"/>
      <c r="J8" s="281"/>
      <c r="K8" s="281"/>
      <c r="L8" s="281"/>
    </row>
    <row r="9" spans="1:12">
      <c r="A9" s="92" t="s">
        <v>11</v>
      </c>
      <c r="B9" s="281"/>
      <c r="C9" s="281"/>
      <c r="D9" s="281"/>
      <c r="E9" s="281"/>
      <c r="F9" s="281"/>
      <c r="G9" s="281"/>
      <c r="H9" s="281"/>
      <c r="I9" s="281"/>
      <c r="J9" s="281"/>
      <c r="K9" s="281"/>
      <c r="L9" s="281"/>
    </row>
    <row r="10" spans="1:12">
      <c r="A10" s="92" t="s">
        <v>10</v>
      </c>
      <c r="B10" s="281">
        <v>131558</v>
      </c>
      <c r="C10" s="281">
        <v>120255</v>
      </c>
      <c r="D10" s="281">
        <v>297114</v>
      </c>
      <c r="E10" s="281">
        <v>276119</v>
      </c>
      <c r="F10" s="281">
        <v>201314</v>
      </c>
      <c r="G10" s="281">
        <v>213956</v>
      </c>
      <c r="H10" s="281">
        <v>220889</v>
      </c>
      <c r="I10" s="281">
        <v>205897</v>
      </c>
      <c r="J10" s="281">
        <v>221244</v>
      </c>
      <c r="K10" s="281">
        <v>180849</v>
      </c>
      <c r="L10" s="281">
        <v>213337</v>
      </c>
    </row>
    <row r="11" spans="1:12">
      <c r="A11" s="92" t="s">
        <v>9</v>
      </c>
      <c r="B11" s="281"/>
      <c r="C11" s="281"/>
      <c r="D11" s="281"/>
      <c r="E11" s="281"/>
      <c r="F11" s="281"/>
      <c r="G11" s="281"/>
      <c r="H11" s="281"/>
      <c r="I11" s="281"/>
      <c r="J11" s="281"/>
      <c r="K11" s="281"/>
      <c r="L11" s="281"/>
    </row>
    <row r="12" spans="1:12">
      <c r="A12" s="92" t="s">
        <v>8</v>
      </c>
      <c r="B12" s="281">
        <v>332700</v>
      </c>
      <c r="C12" s="281">
        <v>325600</v>
      </c>
      <c r="D12" s="281">
        <v>417500</v>
      </c>
      <c r="E12" s="281">
        <v>385326</v>
      </c>
      <c r="F12" s="281">
        <v>403000</v>
      </c>
      <c r="G12" s="281">
        <v>361109</v>
      </c>
      <c r="H12" s="281">
        <v>388027</v>
      </c>
      <c r="I12" s="281">
        <v>379371</v>
      </c>
      <c r="J12" s="281">
        <v>451446</v>
      </c>
      <c r="K12" s="281">
        <v>469011</v>
      </c>
      <c r="L12" s="281">
        <v>438078</v>
      </c>
    </row>
    <row r="13" spans="1:12">
      <c r="A13" s="92" t="s">
        <v>6</v>
      </c>
      <c r="B13" s="281">
        <v>290800</v>
      </c>
      <c r="C13" s="281">
        <v>389300</v>
      </c>
      <c r="D13" s="281">
        <v>326200</v>
      </c>
      <c r="E13" s="281">
        <v>387000</v>
      </c>
      <c r="F13" s="281">
        <v>449700</v>
      </c>
      <c r="G13" s="281">
        <v>418350</v>
      </c>
      <c r="H13" s="281">
        <v>434025</v>
      </c>
      <c r="I13" s="281">
        <v>400300</v>
      </c>
      <c r="J13" s="281">
        <v>454300</v>
      </c>
      <c r="K13" s="281">
        <v>427300</v>
      </c>
      <c r="L13" s="281">
        <v>437128</v>
      </c>
    </row>
    <row r="14" spans="1:12">
      <c r="A14" s="92" t="s">
        <v>17</v>
      </c>
      <c r="B14" s="281">
        <v>256276</v>
      </c>
      <c r="C14" s="281">
        <v>223711</v>
      </c>
      <c r="D14" s="281">
        <v>337124</v>
      </c>
      <c r="E14" s="281">
        <v>304792</v>
      </c>
      <c r="F14" s="281">
        <v>255246</v>
      </c>
      <c r="G14" s="281">
        <v>280019</v>
      </c>
      <c r="H14" s="281">
        <v>267632</v>
      </c>
      <c r="I14" s="281">
        <v>185655</v>
      </c>
      <c r="J14" s="281">
        <v>185000</v>
      </c>
      <c r="K14" s="281">
        <v>185328</v>
      </c>
      <c r="L14" s="281">
        <v>166795</v>
      </c>
    </row>
    <row r="15" spans="1:12">
      <c r="A15" s="92" t="s">
        <v>4</v>
      </c>
      <c r="B15" s="281">
        <v>76560</v>
      </c>
      <c r="C15" s="281">
        <v>54046</v>
      </c>
      <c r="D15" s="281">
        <v>152463</v>
      </c>
      <c r="E15" s="281">
        <v>118248</v>
      </c>
      <c r="F15" s="281">
        <v>101168</v>
      </c>
      <c r="G15" s="281">
        <v>118363</v>
      </c>
      <c r="H15" s="281">
        <v>134753</v>
      </c>
      <c r="I15" s="281">
        <v>124826</v>
      </c>
      <c r="J15" s="281">
        <v>131520</v>
      </c>
      <c r="K15" s="281">
        <v>144823</v>
      </c>
      <c r="L15" s="281">
        <v>160549</v>
      </c>
    </row>
    <row r="16" spans="1:12">
      <c r="A16" s="92" t="s">
        <v>3</v>
      </c>
      <c r="B16" s="281">
        <v>3959192</v>
      </c>
      <c r="C16" s="281">
        <v>4383509</v>
      </c>
      <c r="D16" s="281">
        <v>4353256</v>
      </c>
      <c r="E16" s="281">
        <v>4694577</v>
      </c>
      <c r="F16" s="281">
        <v>4567993</v>
      </c>
      <c r="G16" s="281">
        <v>4662300</v>
      </c>
      <c r="H16" s="281">
        <v>4354000</v>
      </c>
      <c r="I16" s="281">
        <v>4563700</v>
      </c>
      <c r="J16" s="281">
        <v>4892400</v>
      </c>
      <c r="K16" s="281">
        <v>4592200</v>
      </c>
      <c r="L16" s="281">
        <v>4029000</v>
      </c>
    </row>
    <row r="17" spans="1:12">
      <c r="A17" s="92" t="s">
        <v>32</v>
      </c>
      <c r="B17" s="281">
        <v>371278</v>
      </c>
      <c r="C17" s="281">
        <v>451778</v>
      </c>
      <c r="D17" s="281">
        <v>519478</v>
      </c>
      <c r="E17" s="281">
        <v>566178</v>
      </c>
      <c r="F17" s="281">
        <v>624878</v>
      </c>
      <c r="G17" s="281">
        <v>612600</v>
      </c>
      <c r="H17" s="281">
        <v>651117</v>
      </c>
      <c r="I17" s="281">
        <v>509800</v>
      </c>
      <c r="J17" s="281">
        <v>600100</v>
      </c>
      <c r="K17" s="281">
        <v>405775</v>
      </c>
      <c r="L17" s="281">
        <v>363024</v>
      </c>
    </row>
    <row r="18" spans="1:12">
      <c r="A18" s="92" t="s">
        <v>1</v>
      </c>
      <c r="B18" s="281"/>
      <c r="C18" s="281"/>
      <c r="D18" s="281"/>
      <c r="E18" s="281"/>
      <c r="F18" s="281"/>
      <c r="G18" s="281"/>
      <c r="H18" s="281"/>
      <c r="I18" s="281"/>
      <c r="J18" s="281"/>
      <c r="K18" s="281"/>
      <c r="L18" s="281"/>
    </row>
    <row r="19" spans="1:12">
      <c r="A19" s="92" t="s">
        <v>0</v>
      </c>
      <c r="B19" s="281"/>
      <c r="C19" s="281"/>
      <c r="D19" s="281"/>
      <c r="E19" s="281"/>
      <c r="F19" s="281"/>
      <c r="G19" s="281"/>
      <c r="H19" s="281"/>
      <c r="I19" s="281"/>
      <c r="J19" s="281"/>
      <c r="K19" s="281"/>
      <c r="L19" s="281"/>
    </row>
    <row r="21" spans="1:12">
      <c r="A21" s="94" t="s">
        <v>20</v>
      </c>
    </row>
    <row r="22" spans="1:12">
      <c r="A22" s="242" t="s">
        <v>3114</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484D-1586-4D78-B66C-2943443AACAC}">
  <dimension ref="A1:B22"/>
  <sheetViews>
    <sheetView workbookViewId="0">
      <selection activeCell="K26" sqref="K26"/>
    </sheetView>
  </sheetViews>
  <sheetFormatPr defaultRowHeight="14.4"/>
  <cols>
    <col min="1" max="1" width="24.21875" customWidth="1"/>
  </cols>
  <sheetData>
    <row r="1" spans="1:2">
      <c r="A1" s="40" t="s">
        <v>2896</v>
      </c>
    </row>
    <row r="3" spans="1:2">
      <c r="A3" s="253" t="s">
        <v>31</v>
      </c>
      <c r="B3" s="252">
        <v>2020</v>
      </c>
    </row>
    <row r="4" spans="1:2">
      <c r="A4" s="92" t="s">
        <v>13</v>
      </c>
      <c r="B4" s="286">
        <v>10.7</v>
      </c>
    </row>
    <row r="5" spans="1:2">
      <c r="A5" s="92" t="s">
        <v>12</v>
      </c>
      <c r="B5" s="286">
        <v>70.400000000000006</v>
      </c>
    </row>
    <row r="6" spans="1:2">
      <c r="A6" s="92" t="s">
        <v>483</v>
      </c>
      <c r="B6" s="286"/>
    </row>
    <row r="7" spans="1:2">
      <c r="A7" s="92" t="s">
        <v>573</v>
      </c>
      <c r="B7" s="286">
        <v>11</v>
      </c>
    </row>
    <row r="8" spans="1:2">
      <c r="A8" s="92" t="s">
        <v>482</v>
      </c>
      <c r="B8" s="286"/>
    </row>
    <row r="9" spans="1:2">
      <c r="A9" s="92" t="s">
        <v>11</v>
      </c>
      <c r="B9" s="286"/>
    </row>
    <row r="10" spans="1:2">
      <c r="A10" s="92" t="s">
        <v>10</v>
      </c>
      <c r="B10" s="286">
        <v>56.790000000000006</v>
      </c>
    </row>
    <row r="11" spans="1:2">
      <c r="A11" s="92" t="s">
        <v>9</v>
      </c>
      <c r="B11" s="286">
        <v>41.533333333333331</v>
      </c>
    </row>
    <row r="12" spans="1:2">
      <c r="A12" s="92" t="s">
        <v>8</v>
      </c>
      <c r="B12" s="286"/>
    </row>
    <row r="13" spans="1:2">
      <c r="A13" s="92" t="s">
        <v>6</v>
      </c>
      <c r="B13" s="286">
        <v>35.44</v>
      </c>
    </row>
    <row r="14" spans="1:2">
      <c r="A14" s="92" t="s">
        <v>17</v>
      </c>
      <c r="B14" s="286"/>
    </row>
    <row r="15" spans="1:2">
      <c r="A15" s="92" t="s">
        <v>4</v>
      </c>
      <c r="B15" s="286"/>
    </row>
    <row r="16" spans="1:2">
      <c r="A16" s="92" t="s">
        <v>3</v>
      </c>
      <c r="B16" s="286">
        <v>13.2</v>
      </c>
    </row>
    <row r="17" spans="1:2">
      <c r="A17" s="92" t="s">
        <v>32</v>
      </c>
      <c r="B17" s="286">
        <v>37.6</v>
      </c>
    </row>
    <row r="18" spans="1:2">
      <c r="A18" s="92" t="s">
        <v>1</v>
      </c>
      <c r="B18" s="286">
        <v>9.4</v>
      </c>
    </row>
    <row r="19" spans="1:2">
      <c r="A19" s="92" t="s">
        <v>23</v>
      </c>
      <c r="B19" s="286">
        <v>74.099999999999994</v>
      </c>
    </row>
    <row r="21" spans="1:2">
      <c r="A21" s="94" t="s">
        <v>20</v>
      </c>
    </row>
    <row r="22" spans="1:2">
      <c r="A22" s="242" t="s">
        <v>3114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A22"/>
  <sheetViews>
    <sheetView workbookViewId="0">
      <selection sqref="A1:XFD1048576"/>
    </sheetView>
  </sheetViews>
  <sheetFormatPr defaultRowHeight="14.4"/>
  <cols>
    <col min="1" max="1" width="34.5546875" customWidth="1"/>
    <col min="2" max="25" width="10.21875" customWidth="1"/>
  </cols>
  <sheetData>
    <row r="1" spans="1:27">
      <c r="A1" s="44" t="s">
        <v>2903</v>
      </c>
    </row>
    <row r="3" spans="1:27">
      <c r="A3" s="370" t="s">
        <v>1148</v>
      </c>
      <c r="B3" s="371">
        <v>2000</v>
      </c>
      <c r="C3" s="371">
        <v>2001</v>
      </c>
      <c r="D3" s="371">
        <v>2002</v>
      </c>
      <c r="E3" s="371">
        <v>2003</v>
      </c>
      <c r="F3" s="371">
        <v>2004</v>
      </c>
      <c r="G3" s="371">
        <v>2005</v>
      </c>
      <c r="H3" s="371">
        <v>2006</v>
      </c>
      <c r="I3" s="371">
        <v>2007</v>
      </c>
      <c r="J3" s="371">
        <v>2008</v>
      </c>
      <c r="K3" s="371">
        <v>2009</v>
      </c>
      <c r="L3" s="371">
        <v>2010</v>
      </c>
      <c r="M3" s="371">
        <v>2011</v>
      </c>
      <c r="N3" s="371">
        <v>2012</v>
      </c>
      <c r="O3" s="371">
        <v>2013</v>
      </c>
      <c r="P3" s="371">
        <v>2014</v>
      </c>
      <c r="Q3" s="371">
        <v>2015</v>
      </c>
      <c r="R3" s="371">
        <v>2016</v>
      </c>
      <c r="S3" s="371">
        <v>2017</v>
      </c>
      <c r="T3" s="371">
        <v>2018</v>
      </c>
      <c r="U3" s="371">
        <v>2019</v>
      </c>
      <c r="V3" s="371">
        <v>2020</v>
      </c>
      <c r="W3" s="371">
        <v>2021</v>
      </c>
      <c r="X3" s="371">
        <v>2022</v>
      </c>
      <c r="Y3" s="371">
        <v>2023</v>
      </c>
      <c r="AA3" s="494" t="s">
        <v>528</v>
      </c>
    </row>
    <row r="4" spans="1:27">
      <c r="A4" s="372" t="s">
        <v>13</v>
      </c>
      <c r="B4" s="623">
        <v>11496.2948</v>
      </c>
      <c r="C4" s="623">
        <v>10225.550520999997</v>
      </c>
      <c r="D4" s="623">
        <v>12343.288114229401</v>
      </c>
      <c r="E4" s="623">
        <v>15197.977239799999</v>
      </c>
      <c r="F4" s="623">
        <v>17833.208175372107</v>
      </c>
      <c r="G4" s="623">
        <v>30607.906747847133</v>
      </c>
      <c r="H4" s="623">
        <v>41017.15255437688</v>
      </c>
      <c r="I4" s="623">
        <v>56425.471395837201</v>
      </c>
      <c r="J4" s="623">
        <v>85323.479442390235</v>
      </c>
      <c r="K4" s="623">
        <v>62221.428002678673</v>
      </c>
      <c r="L4" s="623">
        <v>74996.536608089591</v>
      </c>
      <c r="M4" s="623">
        <v>89885.829502575551</v>
      </c>
      <c r="N4" s="623">
        <v>96892.388517271946</v>
      </c>
      <c r="O4" s="623">
        <v>97021.320006538517</v>
      </c>
      <c r="P4" s="623">
        <v>91087.509945822851</v>
      </c>
      <c r="Q4" s="623">
        <v>60517.19578993597</v>
      </c>
      <c r="R4" s="623">
        <v>45296.801012685493</v>
      </c>
      <c r="S4" s="623">
        <v>54985.381532643405</v>
      </c>
      <c r="T4" s="623">
        <v>55856.057940700332</v>
      </c>
      <c r="U4" s="623">
        <v>48289.669101725405</v>
      </c>
      <c r="V4" s="623">
        <v>30570.207882745821</v>
      </c>
      <c r="W4" s="623">
        <v>45015.95297864193</v>
      </c>
      <c r="X4" s="623">
        <v>67470.007660733158</v>
      </c>
      <c r="Y4" s="623">
        <v>53150.001371035585</v>
      </c>
    </row>
    <row r="5" spans="1:27">
      <c r="A5" s="372" t="s">
        <v>12</v>
      </c>
      <c r="B5" s="623">
        <v>3110.2488636437579</v>
      </c>
      <c r="C5" s="623">
        <v>2560.4217382659381</v>
      </c>
      <c r="D5" s="623">
        <v>3591.3078088733987</v>
      </c>
      <c r="E5" s="623">
        <v>2668.817451277841</v>
      </c>
      <c r="F5" s="623">
        <v>3817.6133742241504</v>
      </c>
      <c r="G5" s="623">
        <v>5136.5931712048041</v>
      </c>
      <c r="H5" s="623">
        <v>4083.0555890980868</v>
      </c>
      <c r="I5" s="623">
        <v>4926.2410007810422</v>
      </c>
      <c r="J5" s="623">
        <v>4656.0233509270001</v>
      </c>
      <c r="K5" s="623">
        <v>3807.1523121180944</v>
      </c>
      <c r="L5" s="623">
        <v>5246.0989920155525</v>
      </c>
      <c r="M5" s="623">
        <v>7106.0514310112294</v>
      </c>
      <c r="N5" s="623">
        <v>7386.5103749486525</v>
      </c>
      <c r="O5" s="623">
        <v>7583.1834050188972</v>
      </c>
      <c r="P5" s="623">
        <v>8271.2113335186841</v>
      </c>
      <c r="Q5" s="623">
        <v>5901.9916581389716</v>
      </c>
      <c r="R5" s="623">
        <v>6783.8986509886672</v>
      </c>
      <c r="S5" s="623">
        <v>6599.735112076617</v>
      </c>
      <c r="T5" s="623">
        <v>7353.6304772926496</v>
      </c>
      <c r="U5" s="623">
        <v>6493.4162884907037</v>
      </c>
      <c r="V5" s="623">
        <v>5688.9561603608454</v>
      </c>
      <c r="W5" s="623">
        <v>9726.7414982361406</v>
      </c>
      <c r="X5" s="623">
        <v>9413.0579497422186</v>
      </c>
      <c r="Y5" s="623">
        <v>6446.8613206036316</v>
      </c>
    </row>
    <row r="6" spans="1:27">
      <c r="A6" s="372" t="s">
        <v>483</v>
      </c>
      <c r="B6" s="623">
        <v>0</v>
      </c>
      <c r="C6" s="623">
        <v>0</v>
      </c>
      <c r="D6" s="623">
        <v>0</v>
      </c>
      <c r="E6" s="623">
        <v>0</v>
      </c>
      <c r="F6" s="623">
        <v>0</v>
      </c>
      <c r="G6" s="623">
        <v>0</v>
      </c>
      <c r="H6" s="623">
        <v>0</v>
      </c>
      <c r="I6" s="623">
        <v>0</v>
      </c>
      <c r="J6" s="623">
        <v>0</v>
      </c>
      <c r="K6" s="623">
        <v>175.99252205600001</v>
      </c>
      <c r="L6" s="623">
        <v>169.85538178199999</v>
      </c>
      <c r="M6" s="623">
        <v>220.392038136</v>
      </c>
      <c r="N6" s="623">
        <v>205.52606943799998</v>
      </c>
      <c r="O6" s="623">
        <v>193.60540559</v>
      </c>
      <c r="P6" s="623">
        <v>214.39905714299999</v>
      </c>
      <c r="Q6" s="623">
        <v>170.70780375999999</v>
      </c>
      <c r="R6" s="623">
        <v>205.46774106999999</v>
      </c>
      <c r="S6" s="623">
        <v>230.64056499899999</v>
      </c>
      <c r="T6" s="623">
        <v>253.61774218699998</v>
      </c>
      <c r="U6" s="623">
        <v>222.15095291571788</v>
      </c>
      <c r="V6" s="623">
        <v>223.50841607787982</v>
      </c>
      <c r="W6" s="623">
        <v>352.91958853726078</v>
      </c>
      <c r="X6" s="623">
        <v>256.56745294337168</v>
      </c>
      <c r="Y6" s="623">
        <v>261.75283053224604</v>
      </c>
    </row>
    <row r="7" spans="1:27">
      <c r="A7" s="372" t="s">
        <v>89</v>
      </c>
      <c r="B7" s="623">
        <v>2617.1097584000008</v>
      </c>
      <c r="C7" s="623">
        <v>2572.5516333000041</v>
      </c>
      <c r="D7" s="623">
        <v>3247.8519803999998</v>
      </c>
      <c r="E7" s="623">
        <v>2784.1475026000044</v>
      </c>
      <c r="F7" s="623">
        <v>3165.7957506999992</v>
      </c>
      <c r="G7" s="623">
        <v>3938.3685464000005</v>
      </c>
      <c r="H7" s="623">
        <v>4263.7677458999979</v>
      </c>
      <c r="I7" s="623">
        <v>4716.0899175999957</v>
      </c>
      <c r="J7" s="623">
        <v>7214.680597599996</v>
      </c>
      <c r="K7" s="623">
        <v>5895.983776600011</v>
      </c>
      <c r="L7" s="623">
        <v>6759</v>
      </c>
      <c r="M7" s="623">
        <v>9488.6860500000057</v>
      </c>
      <c r="N7" s="623">
        <v>7577</v>
      </c>
      <c r="O7" s="623">
        <v>9368</v>
      </c>
      <c r="P7" s="623">
        <v>9216.0216835070005</v>
      </c>
      <c r="Q7" s="623">
        <v>8091.5429670490012</v>
      </c>
      <c r="R7" s="623">
        <v>6375.8671010730004</v>
      </c>
      <c r="S7" s="623">
        <v>9139.7958307579975</v>
      </c>
      <c r="T7" s="623">
        <v>12443.382471409999</v>
      </c>
      <c r="U7" s="623">
        <v>14228.625736079</v>
      </c>
      <c r="V7" s="623">
        <v>15229.384213969</v>
      </c>
      <c r="W7" s="623">
        <v>20669.329094994002</v>
      </c>
      <c r="X7" s="623">
        <v>21022.759976378999</v>
      </c>
      <c r="Y7" s="623">
        <v>24180.255801362997</v>
      </c>
    </row>
    <row r="8" spans="1:27">
      <c r="A8" s="372" t="s">
        <v>482</v>
      </c>
      <c r="B8" s="623">
        <v>164.75786333333326</v>
      </c>
      <c r="C8" s="623">
        <v>279.94758674418608</v>
      </c>
      <c r="D8" s="623">
        <v>362.06982771428557</v>
      </c>
      <c r="E8" s="623">
        <v>542.71433223684244</v>
      </c>
      <c r="F8" s="623">
        <v>518.28888656250001</v>
      </c>
      <c r="G8" s="623">
        <v>347.90945359375019</v>
      </c>
      <c r="H8" s="623">
        <v>619.83772894117647</v>
      </c>
      <c r="I8" s="623">
        <v>435.49394979716271</v>
      </c>
      <c r="J8" s="623">
        <v>362.42870448554231</v>
      </c>
      <c r="K8" s="623">
        <v>687.02607902</v>
      </c>
      <c r="L8" s="623">
        <v>729.44232071999977</v>
      </c>
      <c r="M8" s="623">
        <v>1225.4282172600006</v>
      </c>
      <c r="N8" s="623">
        <v>839.77758377999908</v>
      </c>
      <c r="O8" s="623">
        <v>875.7335057399996</v>
      </c>
      <c r="P8" s="623">
        <v>862.53173445999801</v>
      </c>
      <c r="Q8" s="623">
        <v>751.02117332999842</v>
      </c>
      <c r="R8" s="623">
        <v>682.41279776000147</v>
      </c>
      <c r="S8" s="623">
        <v>632.40251711000519</v>
      </c>
      <c r="T8" s="623">
        <v>737.68464313000368</v>
      </c>
      <c r="U8" s="623">
        <v>769.51176680000026</v>
      </c>
      <c r="V8" s="623">
        <v>726.19344001000218</v>
      </c>
      <c r="W8" s="623">
        <v>757.94116785000688</v>
      </c>
      <c r="X8" s="623">
        <v>865.65931476467904</v>
      </c>
      <c r="Y8" s="623">
        <v>893.22284419684365</v>
      </c>
    </row>
    <row r="9" spans="1:27">
      <c r="A9" s="372" t="s">
        <v>11</v>
      </c>
      <c r="B9" s="623">
        <v>242.78999099090527</v>
      </c>
      <c r="C9" s="623">
        <v>148.19737337209301</v>
      </c>
      <c r="D9" s="623">
        <v>391.39932266666676</v>
      </c>
      <c r="E9" s="623">
        <v>574.93158842105288</v>
      </c>
      <c r="F9" s="623">
        <v>438.1417081249997</v>
      </c>
      <c r="G9" s="623">
        <v>321.0107770312502</v>
      </c>
      <c r="H9" s="623">
        <v>659.09455235294149</v>
      </c>
      <c r="I9" s="623">
        <v>358.34024524822712</v>
      </c>
      <c r="J9" s="623">
        <v>479.167114819277</v>
      </c>
      <c r="K9" s="623">
        <v>357.29153440476193</v>
      </c>
      <c r="L9" s="623">
        <v>380.27142211665796</v>
      </c>
      <c r="M9" s="623">
        <v>449.58608468813259</v>
      </c>
      <c r="N9" s="623">
        <v>528.32559157654509</v>
      </c>
      <c r="O9" s="623">
        <v>485.72694366521523</v>
      </c>
      <c r="P9" s="623">
        <v>931.45764640262587</v>
      </c>
      <c r="Q9" s="623">
        <v>734.99711721596532</v>
      </c>
      <c r="R9" s="623">
        <v>617.95568474261654</v>
      </c>
      <c r="S9" s="623">
        <v>898.15405793409491</v>
      </c>
      <c r="T9" s="623">
        <v>774.1171799760441</v>
      </c>
      <c r="U9" s="623">
        <v>968.11881579722217</v>
      </c>
      <c r="V9" s="623">
        <v>869.1279514527273</v>
      </c>
      <c r="W9" s="623">
        <v>835.15205266981707</v>
      </c>
      <c r="X9" s="623">
        <v>730.17009762150883</v>
      </c>
      <c r="Y9" s="623">
        <v>680.70004875577251</v>
      </c>
    </row>
    <row r="10" spans="1:27">
      <c r="A10" s="372" t="s">
        <v>10</v>
      </c>
      <c r="B10" s="623">
        <v>1725.8076149862889</v>
      </c>
      <c r="C10" s="623">
        <v>1708.2000298581559</v>
      </c>
      <c r="D10" s="623">
        <v>1236.0024142395362</v>
      </c>
      <c r="E10" s="623">
        <v>2021.658629941071</v>
      </c>
      <c r="F10" s="623">
        <v>2216.5309007759129</v>
      </c>
      <c r="G10" s="623">
        <v>2248.2601377029573</v>
      </c>
      <c r="H10" s="623">
        <v>2491.8676287730796</v>
      </c>
      <c r="I10" s="623">
        <v>3413.6539721151107</v>
      </c>
      <c r="J10" s="623">
        <v>5188.7385283366793</v>
      </c>
      <c r="K10" s="623">
        <v>3938.8035737665537</v>
      </c>
      <c r="L10" s="623">
        <v>3446.1053249182069</v>
      </c>
      <c r="M10" s="623">
        <v>4007.2301814299467</v>
      </c>
      <c r="N10" s="623">
        <v>3388.9301116216143</v>
      </c>
      <c r="O10" s="623">
        <v>3969.4196535752881</v>
      </c>
      <c r="P10" s="623">
        <v>5118.7910299881187</v>
      </c>
      <c r="Q10" s="623">
        <v>4666.3482520285115</v>
      </c>
      <c r="R10" s="623">
        <v>4798.3481570149524</v>
      </c>
      <c r="S10" s="623">
        <v>6120.7157571156722</v>
      </c>
      <c r="T10" s="623">
        <v>6529.6172340153971</v>
      </c>
      <c r="U10" s="623">
        <v>6048.702078054037</v>
      </c>
      <c r="V10" s="623">
        <v>4838.2124568617528</v>
      </c>
      <c r="W10" s="623">
        <v>6474.9446292547518</v>
      </c>
      <c r="X10" s="623">
        <v>8526.230280305108</v>
      </c>
      <c r="Y10" s="623">
        <v>7555.2440382687337</v>
      </c>
    </row>
    <row r="11" spans="1:27">
      <c r="A11" s="372" t="s">
        <v>9</v>
      </c>
      <c r="B11" s="623">
        <v>463.73392070099993</v>
      </c>
      <c r="C11" s="623">
        <v>605.770505727</v>
      </c>
      <c r="D11" s="623">
        <v>603.43666575300017</v>
      </c>
      <c r="E11" s="623">
        <v>736.70881164699995</v>
      </c>
      <c r="F11" s="623">
        <v>745.5679877550001</v>
      </c>
      <c r="G11" s="623">
        <v>823.30995270900019</v>
      </c>
      <c r="H11" s="623">
        <v>967.68427414399957</v>
      </c>
      <c r="I11" s="623">
        <v>1210.1698753049998</v>
      </c>
      <c r="J11" s="623">
        <v>1626.3622108919999</v>
      </c>
      <c r="K11" s="623">
        <v>1844.5707706670005</v>
      </c>
      <c r="L11" s="623">
        <v>2127.5650983499995</v>
      </c>
      <c r="M11" s="623">
        <v>2544.5240920320002</v>
      </c>
      <c r="N11" s="623">
        <v>2634.3770178069999</v>
      </c>
      <c r="O11" s="623">
        <v>2543.0911872819997</v>
      </c>
      <c r="P11" s="623">
        <v>2656.0144939270003</v>
      </c>
      <c r="Q11" s="623">
        <v>2271.0838015620002</v>
      </c>
      <c r="R11" s="623">
        <v>2268.4490684089997</v>
      </c>
      <c r="S11" s="623">
        <v>2463.0672076569999</v>
      </c>
      <c r="T11" s="623">
        <v>2716.267620433</v>
      </c>
      <c r="U11" s="623">
        <v>2874.9643124479999</v>
      </c>
      <c r="V11" s="623">
        <v>2546.2790156819997</v>
      </c>
      <c r="W11" s="623">
        <v>3146.4764548559997</v>
      </c>
      <c r="X11" s="623">
        <v>2899.4723381800004</v>
      </c>
      <c r="Y11" s="623">
        <v>2845.4098581710005</v>
      </c>
    </row>
    <row r="12" spans="1:27">
      <c r="A12" s="372" t="s">
        <v>8</v>
      </c>
      <c r="B12" s="623">
        <v>3291.0848819497328</v>
      </c>
      <c r="C12" s="623">
        <v>3298.8007223942209</v>
      </c>
      <c r="D12" s="623">
        <v>3576.9582777036044</v>
      </c>
      <c r="E12" s="623">
        <v>3831.1958069062725</v>
      </c>
      <c r="F12" s="623">
        <v>4325.5620180180176</v>
      </c>
      <c r="G12" s="623">
        <v>5005.2909339719463</v>
      </c>
      <c r="H12" s="623">
        <v>5604.3187158908504</v>
      </c>
      <c r="I12" s="623">
        <v>5549.2157475294871</v>
      </c>
      <c r="J12" s="623">
        <v>6362.3568406205932</v>
      </c>
      <c r="K12" s="623">
        <v>5034.4290544771438</v>
      </c>
      <c r="L12" s="623">
        <v>5914.4484299125934</v>
      </c>
      <c r="M12" s="623">
        <v>6878.3538086956514</v>
      </c>
      <c r="N12" s="623">
        <v>7161.9747410624786</v>
      </c>
      <c r="O12" s="623">
        <v>7418.5116438356163</v>
      </c>
      <c r="P12" s="623">
        <v>7822.9755062050954</v>
      </c>
      <c r="Q12" s="623">
        <v>6550.73</v>
      </c>
      <c r="R12" s="623">
        <v>6071.4700000000012</v>
      </c>
      <c r="S12" s="623">
        <v>6515.5699999999988</v>
      </c>
      <c r="T12" s="623">
        <v>6931.06</v>
      </c>
      <c r="U12" s="623">
        <v>6815.18</v>
      </c>
      <c r="V12" s="623">
        <v>5282.4599999999991</v>
      </c>
      <c r="W12" s="623">
        <v>6237.93</v>
      </c>
      <c r="X12" s="623">
        <v>7839.0999999999995</v>
      </c>
      <c r="Y12" s="623">
        <v>7622.4</v>
      </c>
    </row>
    <row r="13" spans="1:27">
      <c r="A13" s="372" t="s">
        <v>6</v>
      </c>
      <c r="B13" s="623">
        <v>585.67741147275149</v>
      </c>
      <c r="C13" s="623">
        <v>499.95719555206779</v>
      </c>
      <c r="D13" s="623">
        <v>1427.2421256451303</v>
      </c>
      <c r="E13" s="623">
        <v>1590.4896860803885</v>
      </c>
      <c r="F13" s="623">
        <v>2129.3989214875737</v>
      </c>
      <c r="G13" s="623">
        <v>2589.4832170591453</v>
      </c>
      <c r="H13" s="623">
        <v>3557.9580070055945</v>
      </c>
      <c r="I13" s="623">
        <v>3496.7813470871542</v>
      </c>
      <c r="J13" s="623">
        <v>4555.0858031760372</v>
      </c>
      <c r="K13" s="623">
        <v>3874.8609974994788</v>
      </c>
      <c r="L13" s="623">
        <v>3064.708711751764</v>
      </c>
      <c r="M13" s="623">
        <v>6827.3726282920825</v>
      </c>
      <c r="N13" s="623">
        <v>8965.4021438541058</v>
      </c>
      <c r="O13" s="623">
        <v>9451.2003020863231</v>
      </c>
      <c r="P13" s="623">
        <v>9341.9512638103988</v>
      </c>
      <c r="Q13" s="623">
        <v>8209.9147687629593</v>
      </c>
      <c r="R13" s="623">
        <v>5862.2771043275534</v>
      </c>
      <c r="S13" s="623">
        <v>7627.9520345489509</v>
      </c>
      <c r="T13" s="623">
        <v>9572.4674828071147</v>
      </c>
      <c r="U13" s="623">
        <v>8974.0905094324771</v>
      </c>
      <c r="V13" s="623">
        <v>6943.5374836825395</v>
      </c>
      <c r="W13" s="623">
        <v>10409.606244607639</v>
      </c>
      <c r="X13" s="623">
        <v>18648.165053959987</v>
      </c>
      <c r="Y13" s="623">
        <v>14150.606986309433</v>
      </c>
    </row>
    <row r="14" spans="1:27">
      <c r="A14" s="372" t="s">
        <v>5</v>
      </c>
      <c r="B14" s="623">
        <v>1050.4759393701543</v>
      </c>
      <c r="C14" s="623">
        <v>1172.3828244144274</v>
      </c>
      <c r="D14" s="623">
        <v>1209.5865156868661</v>
      </c>
      <c r="E14" s="623">
        <v>1613.0641253730237</v>
      </c>
      <c r="F14" s="623">
        <v>2295.0564944719999</v>
      </c>
      <c r="G14" s="623">
        <v>2102.6927154040004</v>
      </c>
      <c r="H14" s="623">
        <v>2926.0169214529988</v>
      </c>
      <c r="I14" s="623">
        <v>3788.0681379799989</v>
      </c>
      <c r="J14" s="623">
        <v>4715.9027565000015</v>
      </c>
      <c r="K14" s="623">
        <v>4764.5676479360009</v>
      </c>
      <c r="L14" s="623">
        <v>5255.8440417200018</v>
      </c>
      <c r="M14" s="623">
        <v>4976.4835683319998</v>
      </c>
      <c r="N14" s="623">
        <v>5593.1850179359981</v>
      </c>
      <c r="O14" s="623">
        <v>5110.7883310610014</v>
      </c>
      <c r="P14" s="623">
        <v>6790.1902534979999</v>
      </c>
      <c r="Q14" s="623">
        <v>4613.6491239859997</v>
      </c>
      <c r="R14" s="623">
        <v>4382.7620819100002</v>
      </c>
      <c r="S14" s="623">
        <v>5314.9376079929989</v>
      </c>
      <c r="T14" s="623">
        <v>6779.1132098340022</v>
      </c>
      <c r="U14" s="623">
        <v>6704.3946474169989</v>
      </c>
      <c r="V14" s="623">
        <v>6253.4798860740011</v>
      </c>
      <c r="W14" s="623">
        <v>7703.4602346400006</v>
      </c>
      <c r="X14" s="623">
        <v>8087.0358162419998</v>
      </c>
      <c r="Y14" s="623">
        <v>7545.4953626410006</v>
      </c>
    </row>
    <row r="15" spans="1:27">
      <c r="A15" s="372" t="s">
        <v>4</v>
      </c>
      <c r="B15" s="623">
        <v>408.1323890000001</v>
      </c>
      <c r="C15" s="623">
        <v>632.01572199014333</v>
      </c>
      <c r="D15" s="623">
        <v>573.47981843307412</v>
      </c>
      <c r="E15" s="623">
        <v>618.1605569150795</v>
      </c>
      <c r="F15" s="623">
        <v>690.86655589477039</v>
      </c>
      <c r="G15" s="623">
        <v>906.82751256393703</v>
      </c>
      <c r="H15" s="623">
        <v>998.34187569391815</v>
      </c>
      <c r="I15" s="623">
        <v>1071.8999410082361</v>
      </c>
      <c r="J15" s="623">
        <v>1149.7857256107375</v>
      </c>
      <c r="K15" s="623">
        <v>1024.3783053726388</v>
      </c>
      <c r="L15" s="623">
        <v>1235.6725961673992</v>
      </c>
      <c r="M15" s="623">
        <v>1308.2788528684855</v>
      </c>
      <c r="N15" s="623">
        <v>1354.8016562179814</v>
      </c>
      <c r="O15" s="623">
        <v>1513.4649576492584</v>
      </c>
      <c r="P15" s="623">
        <v>1533.3766630992934</v>
      </c>
      <c r="Q15" s="623">
        <v>1204.3280937483935</v>
      </c>
      <c r="R15" s="623">
        <v>1348.5673994794192</v>
      </c>
      <c r="S15" s="623">
        <v>1700.3038494742204</v>
      </c>
      <c r="T15" s="623">
        <v>1846.5981574605778</v>
      </c>
      <c r="U15" s="623">
        <v>1534.9674430386131</v>
      </c>
      <c r="V15" s="623">
        <v>1281.7838949900035</v>
      </c>
      <c r="W15" s="623">
        <v>1404.4687708076754</v>
      </c>
      <c r="X15" s="623">
        <v>1694.1152093756139</v>
      </c>
      <c r="Y15" s="623">
        <v>1806.7836531532337</v>
      </c>
    </row>
    <row r="16" spans="1:27">
      <c r="A16" s="372" t="s">
        <v>3</v>
      </c>
      <c r="B16" s="623">
        <v>53828.903416290574</v>
      </c>
      <c r="C16" s="623">
        <v>50973.896130232126</v>
      </c>
      <c r="D16" s="623">
        <v>56525.626026910097</v>
      </c>
      <c r="E16" s="623">
        <v>71828.170616019139</v>
      </c>
      <c r="F16" s="623">
        <v>96763.869151459701</v>
      </c>
      <c r="G16" s="623">
        <v>107158.98395359804</v>
      </c>
      <c r="H16" s="623">
        <v>126578.01333742167</v>
      </c>
      <c r="I16" s="623">
        <v>141719.87834387046</v>
      </c>
      <c r="J16" s="623">
        <v>157902.34431814053</v>
      </c>
      <c r="K16" s="623">
        <v>125923.62923102449</v>
      </c>
      <c r="L16" s="623">
        <v>151330.33926087787</v>
      </c>
      <c r="M16" s="623">
        <v>186628.21631757452</v>
      </c>
      <c r="N16" s="623">
        <v>177500.13848526872</v>
      </c>
      <c r="O16" s="623">
        <v>174740.30669099683</v>
      </c>
      <c r="P16" s="623">
        <v>162377.56270595276</v>
      </c>
      <c r="Q16" s="623">
        <v>139731.16367167496</v>
      </c>
      <c r="R16" s="623">
        <v>126681.39289161214</v>
      </c>
      <c r="S16" s="623">
        <v>145674.84617698507</v>
      </c>
      <c r="T16" s="623">
        <v>159179.85409779428</v>
      </c>
      <c r="U16" s="623">
        <v>151310.55581035648</v>
      </c>
      <c r="V16" s="623">
        <v>131686.66817471565</v>
      </c>
      <c r="W16" s="623">
        <v>185654.83043154987</v>
      </c>
      <c r="X16" s="623">
        <v>200246.49932492827</v>
      </c>
      <c r="Y16" s="623">
        <v>185107.4493437729</v>
      </c>
    </row>
    <row r="17" spans="1:25">
      <c r="A17" s="372" t="s">
        <v>431</v>
      </c>
      <c r="B17" s="623">
        <v>1926.1101768022122</v>
      </c>
      <c r="C17" s="623">
        <v>2228.6213690823956</v>
      </c>
      <c r="D17" s="623">
        <v>2271.6386068909851</v>
      </c>
      <c r="E17" s="623">
        <v>2971.2129878820674</v>
      </c>
      <c r="F17" s="623">
        <v>3478.2625531879344</v>
      </c>
      <c r="G17" s="623">
        <v>4091.8500328477094</v>
      </c>
      <c r="H17" s="623">
        <v>5248.1192882313953</v>
      </c>
      <c r="I17" s="623">
        <v>5438.6925375463743</v>
      </c>
      <c r="J17" s="623">
        <v>8579.5625194751829</v>
      </c>
      <c r="K17" s="623">
        <v>8253.326316617151</v>
      </c>
      <c r="L17" s="623">
        <v>10385.121081314255</v>
      </c>
      <c r="M17" s="623">
        <v>10963.122667729305</v>
      </c>
      <c r="N17" s="623">
        <v>7980.0824379999995</v>
      </c>
      <c r="O17" s="623">
        <v>15375.08320361937</v>
      </c>
      <c r="P17" s="623">
        <v>15165.30493413988</v>
      </c>
      <c r="Q17" s="623">
        <v>13489.354942362881</v>
      </c>
      <c r="R17" s="623">
        <v>12319.626730023112</v>
      </c>
      <c r="S17" s="623">
        <v>10395.314722176199</v>
      </c>
      <c r="T17" s="623">
        <v>10851.2804014621</v>
      </c>
      <c r="U17" s="623">
        <v>12458.954228999999</v>
      </c>
      <c r="V17" s="623">
        <v>12654</v>
      </c>
      <c r="W17" s="623">
        <v>15344</v>
      </c>
      <c r="X17" s="623">
        <v>20485.900000000001</v>
      </c>
      <c r="Y17" s="623">
        <v>19877.600000000002</v>
      </c>
    </row>
    <row r="18" spans="1:25">
      <c r="A18" s="372" t="s">
        <v>1</v>
      </c>
      <c r="B18" s="623">
        <v>890.11159099999998</v>
      </c>
      <c r="C18" s="623">
        <v>1040.1473109999997</v>
      </c>
      <c r="D18" s="623">
        <v>965.40568400000029</v>
      </c>
      <c r="E18" s="623">
        <v>1087.7066100000002</v>
      </c>
      <c r="F18" s="623">
        <v>1759.2334249999999</v>
      </c>
      <c r="G18" s="623">
        <v>2767.1686650000001</v>
      </c>
      <c r="H18" s="623">
        <v>4275.2533560000002</v>
      </c>
      <c r="I18" s="623">
        <v>5282.1113949999999</v>
      </c>
      <c r="J18" s="623">
        <v>6052.6446169999999</v>
      </c>
      <c r="K18" s="623">
        <v>4646.8271749999994</v>
      </c>
      <c r="L18" s="623">
        <v>7343.8121629999996</v>
      </c>
      <c r="M18" s="623">
        <v>10024.554160070002</v>
      </c>
      <c r="N18" s="623">
        <v>10961.638802833997</v>
      </c>
      <c r="O18" s="623">
        <v>12744.973746938891</v>
      </c>
      <c r="P18" s="623">
        <v>12096.53242052</v>
      </c>
      <c r="Q18" s="623">
        <v>9074.2325288889988</v>
      </c>
      <c r="R18" s="623">
        <v>8284.8769580599983</v>
      </c>
      <c r="S18" s="623">
        <v>10363.204356630002</v>
      </c>
      <c r="T18" s="623">
        <v>11934.254549107001</v>
      </c>
      <c r="U18" s="623">
        <v>9480.5584407669994</v>
      </c>
      <c r="V18" s="623">
        <v>9321.5862186640006</v>
      </c>
      <c r="W18" s="623">
        <v>13158.779031708002</v>
      </c>
      <c r="X18" s="623">
        <v>13933.31918357</v>
      </c>
      <c r="Y18" s="623">
        <v>13983.168418282999</v>
      </c>
    </row>
    <row r="19" spans="1:25">
      <c r="A19" s="372" t="s">
        <v>0</v>
      </c>
      <c r="B19" s="623">
        <v>1025.2538429190545</v>
      </c>
      <c r="C19" s="623">
        <v>467.77643987077727</v>
      </c>
      <c r="D19" s="623">
        <v>1516.4717103722342</v>
      </c>
      <c r="E19" s="623">
        <v>1563.4492340615998</v>
      </c>
      <c r="F19" s="623">
        <v>2050.0280311157403</v>
      </c>
      <c r="G19" s="623">
        <v>1730.5676873090006</v>
      </c>
      <c r="H19" s="623">
        <v>2592.8887340990004</v>
      </c>
      <c r="I19" s="623">
        <v>2002.5569038160002</v>
      </c>
      <c r="J19" s="623">
        <v>952.79264509399991</v>
      </c>
      <c r="K19" s="623">
        <v>1585.4465770530005</v>
      </c>
      <c r="L19" s="623">
        <v>3413.8316538430008</v>
      </c>
      <c r="M19" s="623">
        <v>3554.6779371299999</v>
      </c>
      <c r="N19" s="623">
        <v>4077.9281254300013</v>
      </c>
      <c r="O19" s="623">
        <v>3847.3961652100006</v>
      </c>
      <c r="P19" s="623">
        <v>4011.4719359469982</v>
      </c>
      <c r="Q19" s="623">
        <v>3836.7136044320014</v>
      </c>
      <c r="R19" s="623">
        <v>3267.9873384770017</v>
      </c>
      <c r="S19" s="623">
        <v>3442.2331520629996</v>
      </c>
      <c r="T19" s="623">
        <v>4763.0646527989993</v>
      </c>
      <c r="U19" s="623">
        <v>4262.4905143680007</v>
      </c>
      <c r="V19" s="623">
        <v>3820.4215993310008</v>
      </c>
      <c r="W19" s="623">
        <v>5997.6278051110012</v>
      </c>
      <c r="X19" s="623">
        <v>7555.8700105520002</v>
      </c>
      <c r="Y19" s="623">
        <v>9067.0932161920009</v>
      </c>
    </row>
    <row r="20" spans="1:25">
      <c r="A20" s="372" t="s">
        <v>2214</v>
      </c>
      <c r="B20" s="624">
        <v>82826.492460859765</v>
      </c>
      <c r="C20" s="624">
        <v>78414.237102803541</v>
      </c>
      <c r="D20" s="624">
        <v>89841.764899518268</v>
      </c>
      <c r="E20" s="624">
        <v>109630.4051791614</v>
      </c>
      <c r="F20" s="624">
        <v>142227.4239341504</v>
      </c>
      <c r="G20" s="624">
        <v>169776.22350424269</v>
      </c>
      <c r="H20" s="624">
        <v>205883.37030938163</v>
      </c>
      <c r="I20" s="624">
        <v>239834.66471052149</v>
      </c>
      <c r="J20" s="624">
        <v>295121.35517506785</v>
      </c>
      <c r="K20" s="624">
        <v>234035.71387629097</v>
      </c>
      <c r="L20" s="624">
        <v>281798.65308657894</v>
      </c>
      <c r="M20" s="624">
        <v>346088.78753782494</v>
      </c>
      <c r="N20" s="624">
        <v>343047.9866770471</v>
      </c>
      <c r="O20" s="624">
        <v>352241.80514880724</v>
      </c>
      <c r="P20" s="624">
        <v>337497.30260794173</v>
      </c>
      <c r="Q20" s="624">
        <v>269814.97529687663</v>
      </c>
      <c r="R20" s="624">
        <v>235248.16071763294</v>
      </c>
      <c r="S20" s="624">
        <v>272104.25448016427</v>
      </c>
      <c r="T20" s="624">
        <v>298522.06786040845</v>
      </c>
      <c r="U20" s="624">
        <v>281436.35064668965</v>
      </c>
      <c r="V20" s="624">
        <v>237935.80679461721</v>
      </c>
      <c r="W20" s="624">
        <v>332890.15998346411</v>
      </c>
      <c r="X20" s="624">
        <v>389673.92966929695</v>
      </c>
      <c r="Y20" s="624">
        <v>355174.0450932784</v>
      </c>
    </row>
    <row r="22" spans="1:25">
      <c r="A22" s="242" t="s">
        <v>2950</v>
      </c>
    </row>
  </sheetData>
  <hyperlinks>
    <hyperlink ref="AA3" location="Content!A1" display="Back to content page" xr:uid="{00000000-0004-0000-07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F62EC-1637-4619-A95D-26C095241463}">
  <dimension ref="A1:AA22"/>
  <sheetViews>
    <sheetView workbookViewId="0"/>
  </sheetViews>
  <sheetFormatPr defaultRowHeight="14.4"/>
  <sheetData>
    <row r="1" spans="1:27">
      <c r="A1" s="18" t="s">
        <v>3226</v>
      </c>
      <c r="B1" s="17"/>
      <c r="C1" s="17"/>
      <c r="D1" s="17"/>
      <c r="E1" s="17"/>
      <c r="F1" s="17"/>
      <c r="G1" s="17"/>
      <c r="H1" s="17"/>
      <c r="I1" s="17"/>
      <c r="J1" s="17"/>
      <c r="K1" s="17"/>
      <c r="L1" s="17"/>
      <c r="M1" s="17"/>
      <c r="N1" s="17"/>
      <c r="O1" s="17"/>
      <c r="P1" s="17"/>
      <c r="Q1" s="17"/>
      <c r="R1" s="17"/>
      <c r="S1" s="17"/>
      <c r="T1" s="17"/>
      <c r="U1" s="17"/>
      <c r="V1" s="17"/>
      <c r="W1" s="17"/>
      <c r="X1" s="17"/>
      <c r="Y1" s="17"/>
    </row>
    <row r="2" spans="1:27">
      <c r="A2" s="18"/>
      <c r="B2" s="17"/>
      <c r="C2" s="17"/>
      <c r="D2" s="17"/>
      <c r="E2" s="17"/>
      <c r="F2" s="17"/>
      <c r="G2" s="17"/>
      <c r="H2" s="17"/>
      <c r="I2" s="17"/>
      <c r="J2" s="17"/>
      <c r="K2" s="17"/>
      <c r="L2" s="17"/>
      <c r="M2" s="17"/>
      <c r="N2" s="17"/>
      <c r="O2" s="17"/>
      <c r="P2" s="17"/>
      <c r="Q2" s="17"/>
      <c r="R2" s="17"/>
      <c r="S2" s="17"/>
      <c r="T2" s="17"/>
      <c r="U2" s="17"/>
      <c r="V2" s="17"/>
      <c r="W2" s="17"/>
      <c r="X2" s="17"/>
      <c r="Y2" s="17"/>
    </row>
    <row r="3" spans="1:27">
      <c r="A3" s="219"/>
      <c r="B3" s="764" t="s">
        <v>3224</v>
      </c>
      <c r="C3" s="764"/>
      <c r="D3" s="764"/>
      <c r="E3" s="764"/>
      <c r="F3" s="764"/>
      <c r="G3" s="764"/>
      <c r="H3" s="764"/>
      <c r="I3" s="764"/>
      <c r="J3" s="764"/>
      <c r="K3" s="764"/>
      <c r="L3" s="764"/>
      <c r="M3" s="764"/>
      <c r="N3" s="764"/>
      <c r="O3" s="764"/>
      <c r="P3" s="764"/>
      <c r="Q3" s="764"/>
      <c r="R3" s="764"/>
      <c r="S3" s="764"/>
      <c r="T3" s="764"/>
      <c r="U3" s="764"/>
      <c r="V3" s="764"/>
      <c r="W3" s="764"/>
      <c r="X3" s="764"/>
      <c r="Y3" s="764"/>
    </row>
    <row r="4" spans="1:27">
      <c r="A4" s="219" t="s">
        <v>14</v>
      </c>
      <c r="B4" s="3">
        <v>2000</v>
      </c>
      <c r="C4" s="3">
        <v>2001</v>
      </c>
      <c r="D4" s="3">
        <v>2002</v>
      </c>
      <c r="E4" s="3">
        <v>2003</v>
      </c>
      <c r="F4" s="3">
        <v>2004</v>
      </c>
      <c r="G4" s="3">
        <v>2005</v>
      </c>
      <c r="H4" s="3">
        <v>2006</v>
      </c>
      <c r="I4" s="3">
        <v>2007</v>
      </c>
      <c r="J4" s="3">
        <v>2008</v>
      </c>
      <c r="K4" s="3">
        <v>2009</v>
      </c>
      <c r="L4" s="3">
        <v>2010</v>
      </c>
      <c r="M4" s="3">
        <v>2011</v>
      </c>
      <c r="N4" s="3">
        <v>2012</v>
      </c>
      <c r="O4" s="3">
        <v>2013</v>
      </c>
      <c r="P4" s="3">
        <v>2014</v>
      </c>
      <c r="Q4" s="3">
        <v>2015</v>
      </c>
      <c r="R4" s="3">
        <v>2016</v>
      </c>
      <c r="S4" s="3">
        <v>2017</v>
      </c>
      <c r="T4" s="3">
        <v>2018</v>
      </c>
      <c r="U4" s="3">
        <v>2019</v>
      </c>
      <c r="V4" s="3">
        <v>2020</v>
      </c>
      <c r="W4" s="3">
        <v>2021</v>
      </c>
      <c r="X4" s="3">
        <v>2022</v>
      </c>
      <c r="Y4" s="3">
        <v>2023</v>
      </c>
      <c r="AA4" s="1" t="s">
        <v>528</v>
      </c>
    </row>
    <row r="5" spans="1:27">
      <c r="A5" s="92" t="s">
        <v>13</v>
      </c>
      <c r="B5" s="192" t="s">
        <v>7</v>
      </c>
      <c r="C5" s="192" t="s">
        <v>7</v>
      </c>
      <c r="D5" s="192">
        <v>56.757779954277623</v>
      </c>
      <c r="E5" s="192">
        <v>91.253014319317373</v>
      </c>
      <c r="F5" s="300">
        <v>78.136414133187913</v>
      </c>
      <c r="G5" s="300">
        <v>15.538691384062361</v>
      </c>
      <c r="H5" s="300">
        <v>10.095658807159438</v>
      </c>
      <c r="I5" s="300">
        <v>15.541494564924193</v>
      </c>
      <c r="J5" s="300">
        <v>7.6892228605148603</v>
      </c>
      <c r="K5" s="300">
        <v>20.946687199030478</v>
      </c>
      <c r="L5" s="300">
        <v>25.232345565011755</v>
      </c>
      <c r="M5" s="300">
        <v>4.1154873494312767</v>
      </c>
      <c r="N5" s="300">
        <v>4.6374159666974606</v>
      </c>
      <c r="O5" s="192">
        <v>5.0843414680320222</v>
      </c>
      <c r="P5" s="192">
        <v>3.582181852417591</v>
      </c>
      <c r="Q5" s="192">
        <v>6.1732631041846417</v>
      </c>
      <c r="R5" s="192">
        <v>29.34993756682303</v>
      </c>
      <c r="S5" s="192">
        <v>16.40036731905883</v>
      </c>
      <c r="T5" s="192">
        <v>16.103599650324881</v>
      </c>
      <c r="U5" s="192">
        <v>11.572277407787567</v>
      </c>
      <c r="V5" s="192">
        <v>14.708525899608603</v>
      </c>
      <c r="W5" s="192">
        <v>7.5310650621337203</v>
      </c>
      <c r="X5" s="192">
        <v>12.511229590027085</v>
      </c>
      <c r="Y5" s="192">
        <v>8.0251963597645499</v>
      </c>
    </row>
    <row r="6" spans="1:27">
      <c r="A6" s="92" t="s">
        <v>12</v>
      </c>
      <c r="B6" s="300">
        <v>12.43369429979613</v>
      </c>
      <c r="C6" s="300">
        <v>8.2919875180052376</v>
      </c>
      <c r="D6" s="300">
        <v>4.3426222198752447</v>
      </c>
      <c r="E6" s="300">
        <v>9.2172225162556476</v>
      </c>
      <c r="F6" s="300">
        <v>11.363274059578499</v>
      </c>
      <c r="G6" s="300">
        <v>14.834543772390001</v>
      </c>
      <c r="H6" s="300">
        <v>15.121098810258299</v>
      </c>
      <c r="I6" s="300">
        <v>5.4763512777243797</v>
      </c>
      <c r="J6" s="300">
        <v>21.128470816805599</v>
      </c>
      <c r="K6" s="300">
        <v>-8.9019581634699101</v>
      </c>
      <c r="L6" s="300">
        <v>12.0387352358594</v>
      </c>
      <c r="M6" s="300">
        <v>13.22857879813148</v>
      </c>
      <c r="N6" s="300">
        <v>10.785302323962172</v>
      </c>
      <c r="O6" s="300">
        <v>7.2643554152037515</v>
      </c>
      <c r="P6" s="300">
        <v>1.1997303879976653</v>
      </c>
      <c r="Q6" s="300">
        <v>-5.101614028772782</v>
      </c>
      <c r="R6" s="300">
        <v>-2.7254885383962595</v>
      </c>
      <c r="S6" s="300">
        <v>1.6025498354567522</v>
      </c>
      <c r="T6" s="300">
        <v>7.4581610878536608</v>
      </c>
      <c r="U6" s="300">
        <v>6.2348884791001495</v>
      </c>
      <c r="V6" s="300">
        <v>-2.4149254696617963</v>
      </c>
      <c r="W6" s="300">
        <v>12.2893989986193</v>
      </c>
      <c r="X6" s="300">
        <v>31.050085706648648</v>
      </c>
      <c r="Y6" s="300">
        <v>4.209044605985456</v>
      </c>
    </row>
    <row r="7" spans="1:27">
      <c r="A7" s="92" t="s">
        <v>483</v>
      </c>
      <c r="B7" s="192" t="s">
        <v>7</v>
      </c>
      <c r="C7" s="192" t="s">
        <v>7</v>
      </c>
      <c r="D7" s="192" t="s">
        <v>7</v>
      </c>
      <c r="E7" s="192" t="s">
        <v>7</v>
      </c>
      <c r="F7" s="192" t="s">
        <v>7</v>
      </c>
      <c r="G7" s="192" t="s">
        <v>7</v>
      </c>
      <c r="H7" s="192" t="s">
        <v>7</v>
      </c>
      <c r="I7" s="192" t="s">
        <v>7</v>
      </c>
      <c r="J7" s="192" t="s">
        <v>7</v>
      </c>
      <c r="K7" s="192" t="s">
        <v>7</v>
      </c>
      <c r="L7" s="192" t="s">
        <v>7</v>
      </c>
      <c r="M7" s="300">
        <v>-11.63847280387867</v>
      </c>
      <c r="N7" s="300">
        <v>4.8368879426415816</v>
      </c>
      <c r="O7" s="300">
        <v>2.0066820541167374</v>
      </c>
      <c r="P7" s="300">
        <v>-4.4498444949271629</v>
      </c>
      <c r="Q7" s="300">
        <v>0.18921144591664074</v>
      </c>
      <c r="R7" s="300">
        <v>-7.7343026203704852</v>
      </c>
      <c r="S7" s="192">
        <v>-6.2733176684548084</v>
      </c>
      <c r="T7" s="192">
        <v>-0.54965322246644632</v>
      </c>
      <c r="U7" s="192">
        <v>-0.32000369976222487</v>
      </c>
      <c r="V7" s="192">
        <v>-0.72598133074428972</v>
      </c>
      <c r="W7" s="192">
        <v>5.298454926234399</v>
      </c>
      <c r="X7" s="192">
        <v>13.5</v>
      </c>
      <c r="Y7" s="192">
        <v>-2.7295285359801653</v>
      </c>
    </row>
    <row r="8" spans="1:27">
      <c r="A8" s="92" t="s">
        <v>89</v>
      </c>
      <c r="B8" s="192" t="s">
        <v>7</v>
      </c>
      <c r="C8" s="192" t="s">
        <v>7</v>
      </c>
      <c r="D8" s="192" t="s">
        <v>7</v>
      </c>
      <c r="E8" s="192" t="s">
        <v>7</v>
      </c>
      <c r="F8" s="192" t="s">
        <v>7</v>
      </c>
      <c r="G8" s="192" t="s">
        <v>7</v>
      </c>
      <c r="H8" s="192" t="s">
        <v>7</v>
      </c>
      <c r="I8" s="192" t="s">
        <v>7</v>
      </c>
      <c r="J8" s="192" t="s">
        <v>7</v>
      </c>
      <c r="K8" s="192" t="s">
        <v>7</v>
      </c>
      <c r="L8" s="192" t="s">
        <v>7</v>
      </c>
      <c r="M8" s="192">
        <v>2.8</v>
      </c>
      <c r="N8" s="300">
        <v>13.3</v>
      </c>
      <c r="O8" s="300">
        <v>1.0197091861346541</v>
      </c>
      <c r="P8" s="300">
        <v>0.63360522601516589</v>
      </c>
      <c r="Q8" s="300">
        <v>0.76295515477720066</v>
      </c>
      <c r="R8" s="300">
        <v>1.6396221845483172</v>
      </c>
      <c r="S8" s="300">
        <v>13.743271829982806</v>
      </c>
      <c r="T8" s="300">
        <v>32.749715295263691</v>
      </c>
      <c r="U8" s="300">
        <v>4.4838242117696492</v>
      </c>
      <c r="V8" s="300">
        <v>8.1455997851916493</v>
      </c>
      <c r="W8" s="300">
        <v>6.5178191794766747</v>
      </c>
      <c r="X8" s="300">
        <v>14.784616589302836</v>
      </c>
      <c r="Y8" s="300">
        <v>28.824187149228454</v>
      </c>
    </row>
    <row r="9" spans="1:27">
      <c r="A9" s="92" t="s">
        <v>482</v>
      </c>
      <c r="B9" s="192" t="s">
        <v>7</v>
      </c>
      <c r="C9" s="192" t="s">
        <v>7</v>
      </c>
      <c r="D9" s="192" t="s">
        <v>7</v>
      </c>
      <c r="E9" s="192" t="s">
        <v>7</v>
      </c>
      <c r="F9" s="192" t="s">
        <v>7</v>
      </c>
      <c r="G9" s="192" t="s">
        <v>7</v>
      </c>
      <c r="H9" s="192" t="s">
        <v>7</v>
      </c>
      <c r="I9" s="300">
        <v>10.200419351636205</v>
      </c>
      <c r="J9" s="300">
        <v>28.376339276269363</v>
      </c>
      <c r="K9" s="300">
        <v>1.8429860654918582</v>
      </c>
      <c r="L9" s="300">
        <v>5.0323405342883953</v>
      </c>
      <c r="M9" s="300">
        <v>13.296554013513449</v>
      </c>
      <c r="N9" s="300">
        <v>8.2184462680445556</v>
      </c>
      <c r="O9" s="300">
        <v>2.3839890574383222</v>
      </c>
      <c r="P9" s="300">
        <v>8.8000000000000007</v>
      </c>
      <c r="Q9" s="300">
        <v>4.0999999999999996</v>
      </c>
      <c r="R9" s="300">
        <v>9.5789897514434017</v>
      </c>
      <c r="S9" s="300">
        <v>3.9163431569803948</v>
      </c>
      <c r="T9" s="300">
        <v>4.0189337968778407</v>
      </c>
      <c r="U9" s="300">
        <v>1.1144240705630803</v>
      </c>
      <c r="V9" s="300">
        <v>3.4438250146782097</v>
      </c>
      <c r="W9" s="300">
        <v>2.815710794595617</v>
      </c>
      <c r="X9" s="300">
        <v>7.7854191664298042</v>
      </c>
      <c r="Y9" s="300">
        <v>0.59520873691458664</v>
      </c>
    </row>
    <row r="10" spans="1:27">
      <c r="A10" s="92" t="s">
        <v>11</v>
      </c>
      <c r="B10" s="192" t="s">
        <v>7</v>
      </c>
      <c r="C10" s="192" t="s">
        <v>7</v>
      </c>
      <c r="D10" s="300">
        <v>8.3000000000000007</v>
      </c>
      <c r="E10" s="300">
        <v>7</v>
      </c>
      <c r="F10" s="300">
        <v>6.7</v>
      </c>
      <c r="G10" s="300">
        <v>7.8</v>
      </c>
      <c r="H10" s="300">
        <v>3.9</v>
      </c>
      <c r="I10" s="300">
        <v>3.5</v>
      </c>
      <c r="J10" s="300">
        <v>10.4</v>
      </c>
      <c r="K10" s="300">
        <v>5.8</v>
      </c>
      <c r="L10" s="300">
        <v>4</v>
      </c>
      <c r="M10" s="300">
        <v>3</v>
      </c>
      <c r="N10" s="300">
        <v>6.5</v>
      </c>
      <c r="O10" s="300">
        <v>4.0999999999999996</v>
      </c>
      <c r="P10" s="300">
        <v>10.5</v>
      </c>
      <c r="Q10" s="300">
        <v>0.3</v>
      </c>
      <c r="R10" s="300">
        <v>1.2</v>
      </c>
      <c r="S10" s="300">
        <v>1.1352409766481442</v>
      </c>
      <c r="T10" s="300">
        <v>5.2170337010247554</v>
      </c>
      <c r="U10" s="300">
        <v>3.2671364443398208</v>
      </c>
      <c r="V10" s="300">
        <v>2.0049946359343811</v>
      </c>
      <c r="W10" s="300">
        <v>7.4442291430973313</v>
      </c>
      <c r="X10" s="300">
        <v>17.831485773187392</v>
      </c>
      <c r="Y10" s="300">
        <v>2.1499834654184906</v>
      </c>
    </row>
    <row r="11" spans="1:27">
      <c r="A11" s="92" t="s">
        <v>10</v>
      </c>
      <c r="B11" s="192" t="s">
        <v>101</v>
      </c>
      <c r="C11" s="192">
        <v>22.858325142778348</v>
      </c>
      <c r="D11" s="192">
        <v>39.571321983314121</v>
      </c>
      <c r="E11" s="192">
        <v>-12.409560188560054</v>
      </c>
      <c r="F11" s="192">
        <v>11.561651495941572</v>
      </c>
      <c r="G11" s="192">
        <v>13.82103084757691</v>
      </c>
      <c r="H11" s="192">
        <v>19.640793733744523</v>
      </c>
      <c r="I11" s="192">
        <v>6.8557655390752315</v>
      </c>
      <c r="J11" s="192">
        <v>8.529037798638095</v>
      </c>
      <c r="K11" s="192">
        <v>2.5001799787865542</v>
      </c>
      <c r="L11" s="192">
        <v>3.3620581788166293</v>
      </c>
      <c r="M11" s="192">
        <v>2.4634312639262967</v>
      </c>
      <c r="N11" s="192">
        <v>2.5580127954453191</v>
      </c>
      <c r="O11" s="192">
        <v>4.4792222757870537</v>
      </c>
      <c r="P11" s="192">
        <v>4.5992915536602563</v>
      </c>
      <c r="Q11" s="192">
        <v>2.865739179122162</v>
      </c>
      <c r="R11" s="192">
        <v>1.3</v>
      </c>
      <c r="S11" s="192">
        <v>8</v>
      </c>
      <c r="T11" s="192">
        <v>5.0999999999999996</v>
      </c>
      <c r="U11" s="192">
        <v>2.7</v>
      </c>
      <c r="V11" s="192">
        <v>2.4</v>
      </c>
      <c r="W11" s="192">
        <v>3.6</v>
      </c>
      <c r="X11" s="192">
        <v>11.2</v>
      </c>
      <c r="Y11" s="192">
        <v>14.19</v>
      </c>
    </row>
    <row r="12" spans="1:27">
      <c r="A12" s="92" t="s">
        <v>9</v>
      </c>
      <c r="B12" s="192" t="s">
        <v>7</v>
      </c>
      <c r="C12" s="192" t="s">
        <v>7</v>
      </c>
      <c r="D12" s="192" t="s">
        <v>7</v>
      </c>
      <c r="E12" s="192" t="s">
        <v>7</v>
      </c>
      <c r="F12" s="192" t="s">
        <v>7</v>
      </c>
      <c r="G12" s="192" t="s">
        <v>7</v>
      </c>
      <c r="H12" s="192" t="s">
        <v>7</v>
      </c>
      <c r="I12" s="192" t="s">
        <v>7</v>
      </c>
      <c r="J12" s="192" t="s">
        <v>7</v>
      </c>
      <c r="K12" s="192" t="s">
        <v>7</v>
      </c>
      <c r="L12" s="192">
        <v>12.703973873247175</v>
      </c>
      <c r="M12" s="192">
        <v>16.986066004360456</v>
      </c>
      <c r="N12" s="192">
        <v>27.023563037601605</v>
      </c>
      <c r="O12" s="300">
        <v>23.5</v>
      </c>
      <c r="P12" s="300">
        <v>22.5</v>
      </c>
      <c r="Q12" s="300">
        <v>16.468253969999999</v>
      </c>
      <c r="R12" s="300">
        <v>14.253265190232822</v>
      </c>
      <c r="S12" s="300">
        <v>5.3255534175822739</v>
      </c>
      <c r="T12" s="300">
        <v>6.7375304739548225</v>
      </c>
      <c r="U12" s="300">
        <v>6.6521147679468928</v>
      </c>
      <c r="V12" s="300">
        <v>6.0335249818507686</v>
      </c>
      <c r="W12" s="300">
        <v>11.051257443418239</v>
      </c>
      <c r="X12" s="300">
        <v>26.460262259847301</v>
      </c>
      <c r="Y12" s="300">
        <v>20.5666478359942</v>
      </c>
    </row>
    <row r="13" spans="1:27">
      <c r="A13" s="92" t="s">
        <v>8</v>
      </c>
      <c r="B13" s="192" t="s">
        <v>7</v>
      </c>
      <c r="C13" s="192" t="s">
        <v>7</v>
      </c>
      <c r="D13" s="192" t="s">
        <v>7</v>
      </c>
      <c r="E13" s="192" t="s">
        <v>7</v>
      </c>
      <c r="F13" s="300">
        <v>4.7398571764890534</v>
      </c>
      <c r="G13" s="300">
        <v>6.3</v>
      </c>
      <c r="H13" s="300">
        <v>8.5</v>
      </c>
      <c r="I13" s="300">
        <v>1.7</v>
      </c>
      <c r="J13" s="300">
        <v>12.3</v>
      </c>
      <c r="K13" s="300">
        <v>0.2</v>
      </c>
      <c r="L13" s="300">
        <v>2.4</v>
      </c>
      <c r="M13" s="300">
        <v>9.6999999999999993</v>
      </c>
      <c r="N13" s="300">
        <v>-0.1</v>
      </c>
      <c r="O13" s="300">
        <v>2.8</v>
      </c>
      <c r="P13" s="300">
        <v>2.7457725511060858</v>
      </c>
      <c r="Q13" s="300">
        <v>-2.9230861449616015</v>
      </c>
      <c r="R13" s="300">
        <v>-4.2</v>
      </c>
      <c r="S13" s="300">
        <v>4.2</v>
      </c>
      <c r="T13" s="300">
        <v>4.9000000000000004</v>
      </c>
      <c r="U13" s="300">
        <v>-0.8</v>
      </c>
      <c r="V13" s="300">
        <v>1.3</v>
      </c>
      <c r="W13" s="300">
        <v>5.7</v>
      </c>
      <c r="X13" s="300">
        <v>20.8</v>
      </c>
      <c r="Y13" s="300">
        <v>4.5</v>
      </c>
    </row>
    <row r="14" spans="1:27">
      <c r="A14" s="92" t="s">
        <v>6</v>
      </c>
      <c r="B14" s="192">
        <v>28.805607191603031</v>
      </c>
      <c r="C14" s="192">
        <v>14.171750128521168</v>
      </c>
      <c r="D14" s="192">
        <v>20.699457285745453</v>
      </c>
      <c r="E14" s="192">
        <v>9.723086189890239</v>
      </c>
      <c r="F14" s="300">
        <v>11.266318195351602</v>
      </c>
      <c r="G14" s="300">
        <v>11.90845414770321</v>
      </c>
      <c r="H14" s="300">
        <v>11.950265386156801</v>
      </c>
      <c r="I14" s="300">
        <v>3.0726687287436931</v>
      </c>
      <c r="J14" s="300">
        <v>8.5192941519927246</v>
      </c>
      <c r="K14" s="300">
        <v>-3.5439701708071141</v>
      </c>
      <c r="L14" s="300">
        <v>7.18</v>
      </c>
      <c r="M14" s="300">
        <v>6.35</v>
      </c>
      <c r="N14" s="300">
        <v>0.68</v>
      </c>
      <c r="O14" s="192">
        <v>3.49</v>
      </c>
      <c r="P14" s="192">
        <v>0.2</v>
      </c>
      <c r="Q14" s="192">
        <v>1.1499999999999999</v>
      </c>
      <c r="R14" s="192">
        <v>7.03</v>
      </c>
      <c r="S14" s="192">
        <v>12.95</v>
      </c>
      <c r="T14" s="192">
        <v>11.48</v>
      </c>
      <c r="U14" s="192">
        <v>2.78</v>
      </c>
      <c r="V14" s="192">
        <v>1.05</v>
      </c>
      <c r="W14" s="192">
        <v>1.66</v>
      </c>
      <c r="X14" s="192">
        <v>15.29</v>
      </c>
      <c r="Y14" s="192">
        <v>8.9</v>
      </c>
    </row>
    <row r="15" spans="1:27">
      <c r="A15" s="92" t="s">
        <v>5</v>
      </c>
      <c r="B15" s="192" t="s">
        <v>7</v>
      </c>
      <c r="C15" s="192" t="s">
        <v>7</v>
      </c>
      <c r="D15" s="192" t="s">
        <v>7</v>
      </c>
      <c r="E15" s="300">
        <v>7.3756423353983118</v>
      </c>
      <c r="F15" s="300">
        <v>4.9893611516083025</v>
      </c>
      <c r="G15" s="300">
        <v>6.3022223401691173</v>
      </c>
      <c r="H15" s="300">
        <v>7.5122729531661596</v>
      </c>
      <c r="I15" s="300">
        <v>5.639344519430245</v>
      </c>
      <c r="J15" s="300">
        <v>13.24864122171927</v>
      </c>
      <c r="K15" s="300">
        <v>5.933285546316081</v>
      </c>
      <c r="L15" s="300">
        <v>5.5169016560314015</v>
      </c>
      <c r="M15" s="300">
        <v>5.196271267307786</v>
      </c>
      <c r="N15" s="300">
        <v>7.0929941575679463</v>
      </c>
      <c r="O15" s="300">
        <v>5.2926945713999372</v>
      </c>
      <c r="P15" s="300">
        <v>7.1913497515314475</v>
      </c>
      <c r="Q15" s="300">
        <v>-2.073736639369256</v>
      </c>
      <c r="R15" s="300">
        <v>3.2072638931497437</v>
      </c>
      <c r="S15" s="300">
        <v>5.0530216101190861</v>
      </c>
      <c r="T15" s="300">
        <v>8.8827367730798965</v>
      </c>
      <c r="U15" s="300">
        <v>5.2155216291182684</v>
      </c>
      <c r="V15" s="300">
        <v>0.84572250870478261</v>
      </c>
      <c r="W15" s="300">
        <v>7.2738816377904527</v>
      </c>
      <c r="X15" s="300">
        <v>17.433826624226899</v>
      </c>
      <c r="Y15" s="300">
        <v>4.2911238330107961</v>
      </c>
    </row>
    <row r="16" spans="1:27">
      <c r="A16" s="92" t="s">
        <v>4</v>
      </c>
      <c r="B16" s="192" t="s">
        <v>7</v>
      </c>
      <c r="C16" s="192" t="s">
        <v>7</v>
      </c>
      <c r="D16" s="192" t="s">
        <v>7</v>
      </c>
      <c r="E16" s="192" t="s">
        <v>7</v>
      </c>
      <c r="F16" s="192" t="s">
        <v>7</v>
      </c>
      <c r="G16" s="192" t="s">
        <v>7</v>
      </c>
      <c r="H16" s="192" t="s">
        <v>7</v>
      </c>
      <c r="I16" s="192" t="s">
        <v>7</v>
      </c>
      <c r="J16" s="192">
        <v>10.558159073516135</v>
      </c>
      <c r="K16" s="192">
        <v>62.458611247698578</v>
      </c>
      <c r="L16" s="192">
        <v>-7.2795476348140209</v>
      </c>
      <c r="M16" s="192">
        <v>4.9844180308558972</v>
      </c>
      <c r="N16" s="192">
        <v>9.8707206008489692</v>
      </c>
      <c r="O16" s="192">
        <v>0.71726027196559183</v>
      </c>
      <c r="P16" s="192">
        <v>1.0314766980464185</v>
      </c>
      <c r="Q16" s="192">
        <v>5.7165851806554979</v>
      </c>
      <c r="R16" s="300">
        <v>-3.4352511450599699</v>
      </c>
      <c r="S16" s="300">
        <v>3.0730634969910797</v>
      </c>
      <c r="T16" s="300">
        <v>18.660488822196776</v>
      </c>
      <c r="U16" s="300">
        <v>-0.87343797011057989</v>
      </c>
      <c r="V16" s="300">
        <v>2.0564947878964235</v>
      </c>
      <c r="W16" s="300">
        <v>14.973447285421599</v>
      </c>
      <c r="X16" s="300">
        <v>5.6427103700077623</v>
      </c>
      <c r="Y16" s="300">
        <v>-4.2</v>
      </c>
    </row>
    <row r="17" spans="1:25">
      <c r="A17" s="92" t="s">
        <v>3</v>
      </c>
      <c r="B17" s="192" t="s">
        <v>7</v>
      </c>
      <c r="C17" s="192" t="s">
        <v>7</v>
      </c>
      <c r="D17" s="192" t="s">
        <v>7</v>
      </c>
      <c r="E17" s="192" t="s">
        <v>7</v>
      </c>
      <c r="F17" s="192" t="s">
        <v>7</v>
      </c>
      <c r="G17" s="192" t="s">
        <v>7</v>
      </c>
      <c r="H17" s="192" t="s">
        <v>7</v>
      </c>
      <c r="I17" s="192" t="s">
        <v>7</v>
      </c>
      <c r="J17" s="192" t="s">
        <v>7</v>
      </c>
      <c r="K17" s="300">
        <v>-0.5</v>
      </c>
      <c r="L17" s="300">
        <v>2.8</v>
      </c>
      <c r="M17" s="300">
        <v>4.9000000000000004</v>
      </c>
      <c r="N17" s="300">
        <v>6.2</v>
      </c>
      <c r="O17" s="300">
        <v>6.1</v>
      </c>
      <c r="P17" s="300">
        <v>6.2</v>
      </c>
      <c r="Q17" s="300">
        <v>-1.3</v>
      </c>
      <c r="R17" s="300">
        <v>4.9000000000000004</v>
      </c>
      <c r="S17" s="300">
        <v>4.9000000000000004</v>
      </c>
      <c r="T17" s="300">
        <v>7</v>
      </c>
      <c r="U17" s="300">
        <v>3.8</v>
      </c>
      <c r="V17" s="300">
        <v>-0.2</v>
      </c>
      <c r="W17" s="300">
        <v>9.4</v>
      </c>
      <c r="X17" s="300">
        <v>17.100000000000001</v>
      </c>
      <c r="Y17" s="300">
        <v>5</v>
      </c>
    </row>
    <row r="18" spans="1:25">
      <c r="A18" s="92" t="s">
        <v>32</v>
      </c>
      <c r="B18" s="192" t="s">
        <v>7</v>
      </c>
      <c r="C18" s="192" t="s">
        <v>7</v>
      </c>
      <c r="D18" s="300">
        <v>-2.431734238925003</v>
      </c>
      <c r="E18" s="300">
        <v>3.72039588135668</v>
      </c>
      <c r="F18" s="300">
        <v>0.8477883518593643</v>
      </c>
      <c r="G18" s="300">
        <v>7.9476599713495375</v>
      </c>
      <c r="H18" s="300">
        <v>9.1316759102795828</v>
      </c>
      <c r="I18" s="300">
        <v>7.0029382722340756</v>
      </c>
      <c r="J18" s="300">
        <v>6.8688566523137382</v>
      </c>
      <c r="K18" s="300">
        <v>-0.81914690958211622</v>
      </c>
      <c r="L18" s="300">
        <v>6.4449175940655437</v>
      </c>
      <c r="M18" s="300">
        <v>7.3585891441015718</v>
      </c>
      <c r="N18" s="300">
        <v>6.0792085422276756</v>
      </c>
      <c r="O18" s="300">
        <v>6.3244642949894292</v>
      </c>
      <c r="P18" s="300">
        <v>3.8376377721709876</v>
      </c>
      <c r="Q18" s="300">
        <v>-0.62876835550321752</v>
      </c>
      <c r="R18" s="300">
        <v>0.64523242754286336</v>
      </c>
      <c r="S18" s="300">
        <v>0.4827147388907882</v>
      </c>
      <c r="T18" s="300">
        <v>2.5456525491551529</v>
      </c>
      <c r="U18" s="300">
        <v>3.0956348811078893</v>
      </c>
      <c r="V18" s="300">
        <v>1.4281263719892134</v>
      </c>
      <c r="W18" s="300">
        <v>3.4368453547381828</v>
      </c>
      <c r="X18" s="300">
        <v>6.4269659666407186</v>
      </c>
      <c r="Y18" s="300">
        <v>2.9507263114980198</v>
      </c>
    </row>
    <row r="19" spans="1:25">
      <c r="A19" s="92" t="s">
        <v>1</v>
      </c>
      <c r="B19" s="192" t="s">
        <v>7</v>
      </c>
      <c r="C19" s="192" t="s">
        <v>7</v>
      </c>
      <c r="D19" s="192" t="s">
        <v>7</v>
      </c>
      <c r="E19" s="192" t="s">
        <v>7</v>
      </c>
      <c r="F19" s="192" t="s">
        <v>7</v>
      </c>
      <c r="G19" s="192" t="s">
        <v>7</v>
      </c>
      <c r="H19" s="192" t="s">
        <v>7</v>
      </c>
      <c r="I19" s="192" t="s">
        <v>7</v>
      </c>
      <c r="J19" s="192" t="s">
        <v>7</v>
      </c>
      <c r="K19" s="192" t="s">
        <v>7</v>
      </c>
      <c r="L19" s="192" t="s">
        <v>7</v>
      </c>
      <c r="M19" s="300">
        <v>6.3826000000000001</v>
      </c>
      <c r="N19" s="300">
        <v>6.2082583333333297</v>
      </c>
      <c r="O19" s="300">
        <v>8.0155416666666692</v>
      </c>
      <c r="P19" s="300">
        <v>10.688791666666701</v>
      </c>
      <c r="Q19" s="300">
        <v>9.3030783311382699</v>
      </c>
      <c r="R19" s="300">
        <v>16.807585087155001</v>
      </c>
      <c r="S19" s="300">
        <v>8.3041564492933908</v>
      </c>
      <c r="T19" s="300">
        <v>10.4889516698618</v>
      </c>
      <c r="U19" s="300">
        <v>18.2427200070134</v>
      </c>
      <c r="V19" s="300">
        <v>35.146262349168701</v>
      </c>
      <c r="W19" s="300">
        <v>14.5194666666667</v>
      </c>
      <c r="X19" s="300">
        <v>7.3520416666666701</v>
      </c>
      <c r="Y19" s="300">
        <v>16.121974999999999</v>
      </c>
    </row>
    <row r="20" spans="1:25">
      <c r="A20" s="92" t="s">
        <v>0</v>
      </c>
      <c r="B20" s="192" t="s">
        <v>7</v>
      </c>
      <c r="C20" s="192" t="s">
        <v>7</v>
      </c>
      <c r="D20" s="192" t="s">
        <v>7</v>
      </c>
      <c r="E20" s="192" t="s">
        <v>7</v>
      </c>
      <c r="F20" s="192" t="s">
        <v>7</v>
      </c>
      <c r="G20" s="192" t="s">
        <v>7</v>
      </c>
      <c r="H20" s="192" t="s">
        <v>7</v>
      </c>
      <c r="I20" s="192" t="s">
        <v>7</v>
      </c>
      <c r="J20" s="192" t="s">
        <v>7</v>
      </c>
      <c r="K20" s="192" t="s">
        <v>7</v>
      </c>
      <c r="L20" s="300">
        <v>4.9218442671609353</v>
      </c>
      <c r="M20" s="300">
        <v>7.4933071317428386</v>
      </c>
      <c r="N20" s="300">
        <v>1.9444271240856494</v>
      </c>
      <c r="O20" s="300">
        <v>5.2876603560799254</v>
      </c>
      <c r="P20" s="300">
        <v>0.72447128396797211</v>
      </c>
      <c r="Q20" s="300">
        <v>-1.4584114180699572</v>
      </c>
      <c r="R20" s="300">
        <v>-2.3407679517891324</v>
      </c>
      <c r="S20" s="300">
        <v>-0.72351934812490981</v>
      </c>
      <c r="T20" s="300">
        <v>8.4898411292199398</v>
      </c>
      <c r="U20" s="300">
        <v>399.07746862832835</v>
      </c>
      <c r="V20" s="300">
        <v>487.38248516729334</v>
      </c>
      <c r="W20" s="300">
        <v>97.910016104735774</v>
      </c>
      <c r="X20" s="300">
        <v>202.07519119771047</v>
      </c>
      <c r="Y20" s="300">
        <v>9.2521392397850519</v>
      </c>
    </row>
    <row r="21" spans="1:25">
      <c r="A21" s="17"/>
      <c r="B21" s="17"/>
      <c r="C21" s="17"/>
      <c r="D21" s="17"/>
      <c r="E21" s="17"/>
      <c r="F21" s="17"/>
      <c r="G21" s="17"/>
      <c r="H21" s="17"/>
      <c r="I21" s="17"/>
      <c r="J21" s="17"/>
      <c r="K21" s="17"/>
      <c r="L21" s="17"/>
      <c r="M21" s="17"/>
      <c r="N21" s="17"/>
      <c r="O21" s="17"/>
      <c r="P21" s="17"/>
      <c r="Q21" s="17"/>
      <c r="R21" s="17"/>
      <c r="S21" s="17"/>
      <c r="T21" s="17"/>
      <c r="U21" s="17"/>
      <c r="V21" s="17"/>
      <c r="W21" s="17"/>
      <c r="X21" s="17"/>
      <c r="Y21" s="17"/>
    </row>
    <row r="22" spans="1:25">
      <c r="A22" s="242" t="s">
        <v>3225</v>
      </c>
      <c r="B22" s="17"/>
      <c r="C22" s="17"/>
      <c r="D22" s="17"/>
      <c r="E22" s="17"/>
      <c r="F22" s="17"/>
      <c r="G22" s="17"/>
      <c r="H22" s="17"/>
      <c r="I22" s="17"/>
      <c r="J22" s="17"/>
      <c r="K22" s="17"/>
      <c r="L22" s="17"/>
      <c r="M22" s="17"/>
      <c r="N22" s="17"/>
      <c r="O22" s="17"/>
      <c r="P22" s="17"/>
      <c r="Q22" s="17"/>
      <c r="R22" s="17"/>
      <c r="S22" s="17"/>
      <c r="T22" s="17"/>
      <c r="U22" s="17"/>
      <c r="V22" s="17"/>
      <c r="W22" s="17"/>
      <c r="X22" s="17"/>
      <c r="Y22" s="17"/>
    </row>
  </sheetData>
  <mergeCells count="1">
    <mergeCell ref="B3:Y3"/>
  </mergeCells>
  <hyperlinks>
    <hyperlink ref="AA4" location="Content!A1" display="Back to content page" xr:uid="{F86B9311-8C43-4787-9F21-F253EC55F55D}"/>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codeName="Sheet198">
    <pageSetUpPr fitToPage="1"/>
  </sheetPr>
  <dimension ref="B8:U11"/>
  <sheetViews>
    <sheetView workbookViewId="0">
      <selection activeCell="D126" sqref="A1:XFD1048576"/>
    </sheetView>
  </sheetViews>
  <sheetFormatPr defaultColWidth="9.21875" defaultRowHeight="14.4"/>
  <cols>
    <col min="2" max="2" width="9.77734375" customWidth="1"/>
  </cols>
  <sheetData>
    <row r="8" spans="2:21" ht="58.8">
      <c r="B8" s="748">
        <v>3.2</v>
      </c>
      <c r="C8" s="748"/>
      <c r="D8" s="748"/>
      <c r="E8" s="748"/>
      <c r="F8" s="748"/>
      <c r="G8" s="748"/>
      <c r="H8" s="748"/>
      <c r="I8" s="748"/>
      <c r="J8" s="748"/>
      <c r="K8" s="748"/>
      <c r="L8" s="748"/>
      <c r="M8" s="263"/>
      <c r="N8" s="263"/>
      <c r="O8" s="263"/>
      <c r="P8" s="263"/>
      <c r="Q8" s="263"/>
      <c r="R8" s="263"/>
      <c r="S8" s="263"/>
      <c r="T8" s="263"/>
      <c r="U8" s="263"/>
    </row>
    <row r="9" spans="2:21" ht="58.8">
      <c r="B9" s="748" t="s">
        <v>486</v>
      </c>
      <c r="C9" s="748"/>
      <c r="D9" s="748"/>
      <c r="E9" s="748"/>
      <c r="F9" s="748"/>
      <c r="G9" s="748"/>
      <c r="H9" s="748"/>
      <c r="I9" s="748"/>
      <c r="J9" s="748"/>
      <c r="K9" s="748"/>
      <c r="L9" s="748"/>
      <c r="M9" s="263"/>
      <c r="N9" s="263"/>
      <c r="O9" s="263"/>
      <c r="P9" s="263"/>
      <c r="Q9" s="263"/>
      <c r="R9" s="263"/>
      <c r="S9" s="263"/>
      <c r="T9" s="264"/>
      <c r="U9" s="264"/>
    </row>
    <row r="10" spans="2:21" ht="58.8">
      <c r="B10" s="748" t="s">
        <v>487</v>
      </c>
      <c r="C10" s="748"/>
      <c r="D10" s="748"/>
      <c r="E10" s="748"/>
      <c r="F10" s="748"/>
      <c r="G10" s="748"/>
      <c r="H10" s="748"/>
      <c r="I10" s="748"/>
      <c r="J10" s="748"/>
      <c r="K10" s="748"/>
      <c r="L10" s="748"/>
      <c r="M10" s="264"/>
      <c r="N10" s="264"/>
      <c r="O10" s="264"/>
      <c r="P10" s="264"/>
      <c r="Q10" s="264"/>
      <c r="R10" s="264"/>
      <c r="S10" s="264"/>
      <c r="T10" s="264"/>
      <c r="U10" s="264"/>
    </row>
    <row r="11" spans="2:21" ht="58.8">
      <c r="B11" s="748" t="s">
        <v>488</v>
      </c>
      <c r="C11" s="748"/>
      <c r="D11" s="748"/>
      <c r="E11" s="748"/>
      <c r="F11" s="748"/>
      <c r="G11" s="748"/>
      <c r="H11" s="748"/>
      <c r="I11" s="748"/>
      <c r="J11" s="748"/>
      <c r="K11" s="748"/>
      <c r="L11" s="748"/>
      <c r="M11" s="263"/>
      <c r="N11" s="263"/>
      <c r="O11" s="263"/>
      <c r="P11" s="263"/>
      <c r="Q11" s="263"/>
      <c r="R11" s="263"/>
      <c r="S11" s="263"/>
      <c r="T11" s="263"/>
      <c r="U11" s="263"/>
    </row>
  </sheetData>
  <mergeCells count="4">
    <mergeCell ref="B8:L8"/>
    <mergeCell ref="B9:L9"/>
    <mergeCell ref="B10:L10"/>
    <mergeCell ref="B11:L11"/>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codeName="Sheet199"/>
  <dimension ref="A1:AA29"/>
  <sheetViews>
    <sheetView zoomScale="80" zoomScaleNormal="80" workbookViewId="0"/>
  </sheetViews>
  <sheetFormatPr defaultColWidth="9.21875" defaultRowHeight="18" customHeight="1"/>
  <cols>
    <col min="1" max="1" width="35" style="17" customWidth="1"/>
    <col min="2" max="24" width="13.77734375" style="13" customWidth="1"/>
    <col min="25" max="25" width="9.21875" style="17" bestFit="1" customWidth="1"/>
    <col min="26" max="26" width="18.5546875" style="17" customWidth="1"/>
    <col min="27" max="16384" width="9.21875" style="17"/>
  </cols>
  <sheetData>
    <row r="1" spans="1:27" s="44" customFormat="1" ht="18" customHeight="1">
      <c r="A1" s="18" t="s">
        <v>2784</v>
      </c>
      <c r="B1" s="18"/>
      <c r="C1" s="18"/>
      <c r="D1" s="18"/>
      <c r="E1" s="18"/>
      <c r="F1" s="18"/>
      <c r="G1" s="18"/>
      <c r="H1" s="18"/>
      <c r="I1" s="18"/>
      <c r="J1"/>
      <c r="K1"/>
      <c r="L1"/>
      <c r="M1"/>
      <c r="N1"/>
      <c r="O1"/>
      <c r="P1"/>
      <c r="Q1"/>
      <c r="R1"/>
      <c r="S1"/>
      <c r="T1">
        <v>69046</v>
      </c>
      <c r="U1" s="18"/>
      <c r="V1" s="18"/>
      <c r="W1" s="18"/>
      <c r="X1" s="18"/>
    </row>
    <row r="2" spans="1:27" s="133" customFormat="1" ht="18" customHeight="1">
      <c r="A2" s="255"/>
      <c r="B2" s="765" t="s">
        <v>220</v>
      </c>
      <c r="C2" s="766"/>
      <c r="D2" s="766"/>
      <c r="E2" s="766"/>
      <c r="F2" s="766"/>
      <c r="G2" s="766"/>
      <c r="H2" s="766"/>
      <c r="I2" s="766"/>
      <c r="J2" s="766"/>
      <c r="K2" s="766"/>
      <c r="L2" s="766"/>
      <c r="M2" s="766"/>
      <c r="N2" s="766"/>
      <c r="O2" s="766"/>
      <c r="P2" s="766"/>
      <c r="Q2" s="766"/>
      <c r="R2" s="766"/>
      <c r="S2" s="766"/>
      <c r="T2" s="766"/>
      <c r="U2" s="766"/>
      <c r="V2" s="766"/>
      <c r="W2" s="766"/>
      <c r="X2" s="503"/>
      <c r="Z2" s="33"/>
      <c r="AA2" s="33"/>
    </row>
    <row r="3" spans="1:27" s="133" customFormat="1" ht="18" customHeight="1">
      <c r="A3" s="255" t="s">
        <v>14</v>
      </c>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Z3" s="1" t="s">
        <v>528</v>
      </c>
    </row>
    <row r="4" spans="1:27" s="133" customFormat="1" ht="18" customHeight="1">
      <c r="A4" s="92" t="s">
        <v>13</v>
      </c>
      <c r="B4" s="298">
        <v>64900</v>
      </c>
      <c r="C4" s="298">
        <v>76800</v>
      </c>
      <c r="D4" s="298">
        <v>80200</v>
      </c>
      <c r="E4" s="298">
        <v>85043</v>
      </c>
      <c r="F4" s="298">
        <v>94280</v>
      </c>
      <c r="G4" s="298">
        <v>96760</v>
      </c>
      <c r="H4" s="298">
        <v>98165</v>
      </c>
      <c r="I4" s="298">
        <v>94294</v>
      </c>
      <c r="J4" s="298">
        <v>114296</v>
      </c>
      <c r="K4" s="298">
        <v>303179</v>
      </c>
      <c r="L4" s="298">
        <v>281122</v>
      </c>
      <c r="M4" s="298">
        <v>259065</v>
      </c>
      <c r="N4" s="298">
        <v>208345</v>
      </c>
      <c r="O4" s="298">
        <v>214950</v>
      </c>
      <c r="P4" s="298">
        <v>287416</v>
      </c>
      <c r="Q4" s="298">
        <v>284925</v>
      </c>
      <c r="R4" s="298">
        <v>304493</v>
      </c>
      <c r="S4" s="298">
        <v>161070</v>
      </c>
      <c r="T4" s="298">
        <v>171858</v>
      </c>
      <c r="U4" s="298">
        <v>124726</v>
      </c>
      <c r="V4" s="298">
        <v>119164</v>
      </c>
      <c r="W4" s="298">
        <v>119837</v>
      </c>
      <c r="X4" s="298"/>
      <c r="Z4" s="40"/>
      <c r="AA4" s="40"/>
    </row>
    <row r="5" spans="1:27" s="133" customFormat="1" ht="18" customHeight="1">
      <c r="A5" s="92" t="s">
        <v>12</v>
      </c>
      <c r="B5" s="298">
        <v>123819</v>
      </c>
      <c r="C5" s="298">
        <v>135900</v>
      </c>
      <c r="D5" s="298">
        <v>148155</v>
      </c>
      <c r="E5" s="298">
        <v>131399</v>
      </c>
      <c r="F5" s="298">
        <v>131774</v>
      </c>
      <c r="G5" s="298">
        <v>136463</v>
      </c>
      <c r="H5" s="298">
        <v>132034</v>
      </c>
      <c r="I5" s="298">
        <v>136946</v>
      </c>
      <c r="J5" s="298">
        <v>142282</v>
      </c>
      <c r="K5" s="298">
        <v>144195</v>
      </c>
      <c r="L5" s="298">
        <v>139695</v>
      </c>
      <c r="M5" s="298">
        <v>149578</v>
      </c>
      <c r="N5" s="298">
        <v>160488</v>
      </c>
      <c r="O5" s="298">
        <v>174165</v>
      </c>
      <c r="P5" s="298">
        <v>169236</v>
      </c>
      <c r="Q5" s="298">
        <v>160490</v>
      </c>
      <c r="R5" s="298">
        <v>142122</v>
      </c>
      <c r="S5" s="298">
        <v>141207</v>
      </c>
      <c r="T5" s="298">
        <v>142481</v>
      </c>
      <c r="U5" s="298">
        <v>142587</v>
      </c>
      <c r="V5" s="298">
        <v>136356</v>
      </c>
      <c r="W5" s="298">
        <v>132457</v>
      </c>
      <c r="X5" s="298"/>
    </row>
    <row r="6" spans="1:27" s="133" customFormat="1" ht="18" customHeight="1">
      <c r="A6" s="92" t="s">
        <v>483</v>
      </c>
      <c r="B6" s="298">
        <v>6773</v>
      </c>
      <c r="C6" s="298">
        <v>8876</v>
      </c>
      <c r="D6" s="298">
        <v>10258</v>
      </c>
      <c r="E6" s="298">
        <v>13245</v>
      </c>
      <c r="F6" s="298">
        <v>15083</v>
      </c>
      <c r="G6" s="298">
        <v>16939</v>
      </c>
      <c r="H6" s="298">
        <v>19061</v>
      </c>
      <c r="I6" s="298">
        <v>26025</v>
      </c>
      <c r="J6" s="298">
        <v>28809</v>
      </c>
      <c r="K6" s="298">
        <v>30787</v>
      </c>
      <c r="L6" s="298">
        <v>21210</v>
      </c>
      <c r="M6" s="298">
        <v>23146</v>
      </c>
      <c r="N6" s="298">
        <v>24000</v>
      </c>
      <c r="O6" s="298">
        <v>23000</v>
      </c>
      <c r="P6" s="298">
        <v>23500</v>
      </c>
      <c r="Q6" s="298">
        <v>14599</v>
      </c>
      <c r="R6" s="298">
        <v>13049</v>
      </c>
      <c r="S6" s="298">
        <v>17212</v>
      </c>
      <c r="T6" s="298">
        <v>10320</v>
      </c>
      <c r="U6" s="298">
        <v>10008</v>
      </c>
      <c r="V6" s="298">
        <v>7573</v>
      </c>
      <c r="W6" s="298">
        <v>7407</v>
      </c>
      <c r="X6" s="298"/>
      <c r="Z6" s="33"/>
      <c r="AA6" s="33"/>
    </row>
    <row r="7" spans="1:27" s="133" customFormat="1" ht="18" customHeight="1">
      <c r="A7" s="92" t="s">
        <v>89</v>
      </c>
      <c r="B7" s="298">
        <v>9810</v>
      </c>
      <c r="C7" s="298">
        <v>9980</v>
      </c>
      <c r="D7" s="298">
        <v>10000</v>
      </c>
      <c r="E7" s="298">
        <v>9700</v>
      </c>
      <c r="F7" s="298">
        <v>10500</v>
      </c>
      <c r="G7" s="298">
        <v>10579</v>
      </c>
      <c r="H7" s="298">
        <v>9700</v>
      </c>
      <c r="I7" s="298">
        <v>3500</v>
      </c>
      <c r="J7" s="298">
        <v>37000</v>
      </c>
      <c r="K7" s="298">
        <v>42230</v>
      </c>
      <c r="L7" s="298">
        <v>46854</v>
      </c>
      <c r="M7" s="298">
        <v>56970</v>
      </c>
      <c r="N7" s="298">
        <v>59534</v>
      </c>
      <c r="O7" s="298"/>
      <c r="P7" s="298"/>
      <c r="Q7" s="298"/>
      <c r="R7" s="298"/>
      <c r="S7" s="298"/>
      <c r="T7" s="298"/>
      <c r="U7" s="298"/>
      <c r="V7" s="298"/>
      <c r="W7" s="298"/>
      <c r="X7" s="298"/>
    </row>
    <row r="8" spans="1:27" s="133" customFormat="1" ht="18" customHeight="1">
      <c r="A8" s="92" t="s">
        <v>482</v>
      </c>
      <c r="B8" s="298">
        <v>31858</v>
      </c>
      <c r="C8" s="298">
        <v>33739</v>
      </c>
      <c r="D8" s="298">
        <v>35060</v>
      </c>
      <c r="E8" s="298">
        <v>46199</v>
      </c>
      <c r="F8" s="298">
        <v>44507</v>
      </c>
      <c r="G8" s="298">
        <v>44091</v>
      </c>
      <c r="H8" s="298">
        <v>44287</v>
      </c>
      <c r="I8" s="298">
        <v>44849</v>
      </c>
      <c r="J8" s="298">
        <v>45162</v>
      </c>
      <c r="K8" s="298">
        <v>45162</v>
      </c>
      <c r="L8" s="298">
        <v>52966</v>
      </c>
      <c r="M8" s="298">
        <v>75825</v>
      </c>
      <c r="N8" s="298">
        <v>48645</v>
      </c>
      <c r="O8" s="298">
        <v>48176</v>
      </c>
      <c r="P8" s="298">
        <v>46000</v>
      </c>
      <c r="Q8" s="298">
        <v>49545</v>
      </c>
      <c r="R8" s="298">
        <v>42000</v>
      </c>
      <c r="S8" s="298">
        <v>41000</v>
      </c>
      <c r="T8" s="298"/>
      <c r="U8" s="298">
        <v>39000</v>
      </c>
      <c r="V8" s="298">
        <v>46210</v>
      </c>
      <c r="W8" s="298">
        <v>29858</v>
      </c>
      <c r="X8" s="298"/>
    </row>
    <row r="9" spans="1:27" s="133" customFormat="1" ht="18" customHeight="1">
      <c r="A9" s="92" t="s">
        <v>11</v>
      </c>
      <c r="B9" s="298">
        <v>21294</v>
      </c>
      <c r="C9" s="298">
        <v>29237</v>
      </c>
      <c r="D9" s="298">
        <v>35101</v>
      </c>
      <c r="E9" s="298">
        <v>37780</v>
      </c>
      <c r="F9" s="298">
        <v>38999</v>
      </c>
      <c r="G9" s="298">
        <v>63157</v>
      </c>
      <c r="H9" s="298">
        <v>53136</v>
      </c>
      <c r="I9" s="298">
        <v>47582</v>
      </c>
      <c r="J9" s="298">
        <v>41190</v>
      </c>
      <c r="K9" s="298">
        <v>38612</v>
      </c>
      <c r="L9" s="298">
        <v>37656</v>
      </c>
      <c r="M9" s="298">
        <v>38579</v>
      </c>
      <c r="N9" s="298">
        <v>50290</v>
      </c>
      <c r="O9" s="298">
        <v>50453</v>
      </c>
      <c r="P9" s="298">
        <v>41123</v>
      </c>
      <c r="Q9" s="298">
        <v>40570</v>
      </c>
      <c r="R9" s="298">
        <v>41158</v>
      </c>
      <c r="S9" s="298">
        <v>10637</v>
      </c>
      <c r="T9" s="298">
        <v>8328</v>
      </c>
      <c r="U9" s="298">
        <v>12949</v>
      </c>
      <c r="V9" s="298">
        <v>10509</v>
      </c>
      <c r="W9" s="298">
        <v>9540</v>
      </c>
      <c r="X9" s="298"/>
    </row>
    <row r="10" spans="1:27" s="133" customFormat="1" ht="18" customHeight="1">
      <c r="A10" s="92" t="s">
        <v>10</v>
      </c>
      <c r="B10" s="298">
        <v>54995</v>
      </c>
      <c r="C10" s="298">
        <v>58399</v>
      </c>
      <c r="D10" s="298">
        <v>59491</v>
      </c>
      <c r="E10" s="298">
        <v>59598</v>
      </c>
      <c r="F10" s="298">
        <v>58702</v>
      </c>
      <c r="G10" s="298">
        <v>92366</v>
      </c>
      <c r="H10" s="298">
        <v>111327</v>
      </c>
      <c r="I10" s="298">
        <v>134794</v>
      </c>
      <c r="J10" s="298">
        <v>164851</v>
      </c>
      <c r="K10" s="298">
        <v>186150</v>
      </c>
      <c r="L10" s="298">
        <v>142065</v>
      </c>
      <c r="M10" s="298">
        <v>138322</v>
      </c>
      <c r="N10" s="298">
        <v>143227</v>
      </c>
      <c r="O10" s="298">
        <v>145772</v>
      </c>
      <c r="P10" s="298">
        <v>148555</v>
      </c>
      <c r="Q10" s="298">
        <v>148635</v>
      </c>
      <c r="R10" s="298">
        <v>148585</v>
      </c>
      <c r="S10" s="298">
        <v>68792</v>
      </c>
      <c r="T10" s="298">
        <v>69046</v>
      </c>
      <c r="U10" s="298">
        <v>73673</v>
      </c>
      <c r="V10" s="298">
        <v>49645</v>
      </c>
      <c r="W10" s="298">
        <v>36015</v>
      </c>
      <c r="X10" s="298"/>
    </row>
    <row r="11" spans="1:27" s="133" customFormat="1" ht="18" customHeight="1">
      <c r="A11" s="92" t="s">
        <v>9</v>
      </c>
      <c r="B11" s="298">
        <v>43200</v>
      </c>
      <c r="C11" s="298">
        <v>50000</v>
      </c>
      <c r="D11" s="298">
        <v>54000</v>
      </c>
      <c r="E11" s="298">
        <v>63296</v>
      </c>
      <c r="F11" s="298">
        <v>70574</v>
      </c>
      <c r="G11" s="298">
        <v>78494</v>
      </c>
      <c r="H11" s="298">
        <v>130000</v>
      </c>
      <c r="I11" s="298">
        <v>175209</v>
      </c>
      <c r="J11" s="298">
        <v>111333</v>
      </c>
      <c r="K11" s="298">
        <v>111333</v>
      </c>
      <c r="L11" s="298">
        <v>152108</v>
      </c>
      <c r="M11" s="298">
        <v>173481</v>
      </c>
      <c r="N11" s="298">
        <v>227295</v>
      </c>
      <c r="O11" s="298">
        <v>33569</v>
      </c>
      <c r="P11" s="298">
        <v>18963</v>
      </c>
      <c r="Q11" s="298">
        <v>14462</v>
      </c>
      <c r="R11" s="298">
        <v>11234</v>
      </c>
      <c r="S11" s="298">
        <v>17337</v>
      </c>
      <c r="T11" s="298">
        <v>14992</v>
      </c>
      <c r="U11" s="298">
        <v>13101</v>
      </c>
      <c r="V11" s="298">
        <v>12465</v>
      </c>
      <c r="W11" s="298">
        <v>13140</v>
      </c>
      <c r="X11" s="298"/>
    </row>
    <row r="12" spans="1:27" s="133" customFormat="1" ht="18" customHeight="1">
      <c r="A12" s="92" t="s">
        <v>8</v>
      </c>
      <c r="B12" s="281">
        <v>262000</v>
      </c>
      <c r="C12" s="281">
        <v>306800</v>
      </c>
      <c r="D12" s="281">
        <v>327200</v>
      </c>
      <c r="E12" s="281">
        <v>348200</v>
      </c>
      <c r="F12" s="281">
        <v>353800</v>
      </c>
      <c r="G12" s="281">
        <v>357500</v>
      </c>
      <c r="H12" s="281">
        <v>357300</v>
      </c>
      <c r="I12" s="281">
        <v>361300</v>
      </c>
      <c r="J12" s="281">
        <v>363500</v>
      </c>
      <c r="K12" s="281">
        <v>375200</v>
      </c>
      <c r="L12" s="281">
        <v>387700</v>
      </c>
      <c r="M12" s="281">
        <v>374600</v>
      </c>
      <c r="N12" s="281">
        <v>349100</v>
      </c>
      <c r="O12" s="281">
        <v>363000</v>
      </c>
      <c r="P12" s="281">
        <v>372200</v>
      </c>
      <c r="Q12" s="281">
        <v>380000</v>
      </c>
      <c r="R12" s="281">
        <v>389500</v>
      </c>
      <c r="S12" s="281">
        <v>413100</v>
      </c>
      <c r="T12" s="281">
        <v>434300</v>
      </c>
      <c r="U12" s="281">
        <v>458700</v>
      </c>
      <c r="V12" s="281">
        <v>478700</v>
      </c>
      <c r="W12" s="281">
        <v>469100</v>
      </c>
      <c r="X12" s="281">
        <v>462100</v>
      </c>
    </row>
    <row r="13" spans="1:27" s="133" customFormat="1" ht="18" customHeight="1">
      <c r="A13" s="92" t="s">
        <v>6</v>
      </c>
      <c r="B13" s="298">
        <v>85714</v>
      </c>
      <c r="C13" s="298">
        <v>87291</v>
      </c>
      <c r="D13" s="298">
        <v>87367</v>
      </c>
      <c r="E13" s="298">
        <v>77576</v>
      </c>
      <c r="F13" s="298">
        <v>75256</v>
      </c>
      <c r="G13" s="298">
        <v>65992</v>
      </c>
      <c r="H13" s="298">
        <v>70313</v>
      </c>
      <c r="I13" s="298">
        <v>78000</v>
      </c>
      <c r="J13" s="298">
        <v>78324</v>
      </c>
      <c r="K13" s="298">
        <v>82447</v>
      </c>
      <c r="L13" s="298">
        <v>88062</v>
      </c>
      <c r="M13" s="298">
        <v>88120</v>
      </c>
      <c r="N13" s="298">
        <v>88140</v>
      </c>
      <c r="O13" s="298">
        <v>89859</v>
      </c>
      <c r="P13" s="298">
        <v>81681</v>
      </c>
      <c r="Q13" s="298">
        <v>80999</v>
      </c>
      <c r="R13" s="281">
        <v>52866</v>
      </c>
      <c r="S13" s="281">
        <v>49081</v>
      </c>
      <c r="T13" s="281">
        <v>48388</v>
      </c>
      <c r="U13" s="281">
        <v>41867</v>
      </c>
      <c r="V13" s="281">
        <v>89016.04</v>
      </c>
      <c r="W13" s="541">
        <v>89016.04</v>
      </c>
      <c r="X13" s="298"/>
    </row>
    <row r="14" spans="1:27" s="133" customFormat="1" ht="18" customHeight="1">
      <c r="A14" s="92" t="s">
        <v>5</v>
      </c>
      <c r="B14" s="298">
        <v>110176</v>
      </c>
      <c r="C14" s="298">
        <v>117398</v>
      </c>
      <c r="D14" s="298">
        <v>121413</v>
      </c>
      <c r="E14" s="298">
        <v>127380</v>
      </c>
      <c r="F14" s="298">
        <v>127935</v>
      </c>
      <c r="G14" s="298">
        <v>138997</v>
      </c>
      <c r="H14" s="298">
        <v>136163</v>
      </c>
      <c r="I14" s="298">
        <v>138171</v>
      </c>
      <c r="J14" s="298">
        <v>145360</v>
      </c>
      <c r="K14" s="298">
        <v>148672</v>
      </c>
      <c r="L14" s="298">
        <v>157063</v>
      </c>
      <c r="M14" s="298">
        <v>159059</v>
      </c>
      <c r="N14" s="298">
        <v>171249</v>
      </c>
      <c r="O14" s="298">
        <v>183532</v>
      </c>
      <c r="P14" s="298">
        <v>182593</v>
      </c>
      <c r="Q14" s="298">
        <v>182507</v>
      </c>
      <c r="R14" s="298">
        <v>187853</v>
      </c>
      <c r="S14" s="298">
        <v>193045</v>
      </c>
      <c r="T14" s="298">
        <v>141771</v>
      </c>
      <c r="U14" s="298">
        <v>139968</v>
      </c>
      <c r="V14" s="298">
        <v>141334</v>
      </c>
      <c r="W14" s="281">
        <v>91842</v>
      </c>
      <c r="X14" s="298"/>
    </row>
    <row r="15" spans="1:27" s="133" customFormat="1" ht="18" customHeight="1">
      <c r="A15" s="92" t="s">
        <v>4</v>
      </c>
      <c r="B15" s="298">
        <v>20621</v>
      </c>
      <c r="C15" s="298">
        <v>21247</v>
      </c>
      <c r="D15" s="298">
        <v>21249</v>
      </c>
      <c r="E15" s="298">
        <v>21191</v>
      </c>
      <c r="F15" s="298">
        <v>21268</v>
      </c>
      <c r="G15" s="298">
        <v>21404</v>
      </c>
      <c r="H15" s="298">
        <v>20679</v>
      </c>
      <c r="I15" s="298">
        <v>22722</v>
      </c>
      <c r="J15" s="298">
        <v>22322</v>
      </c>
      <c r="K15" s="298">
        <v>26078</v>
      </c>
      <c r="L15" s="298">
        <v>22045</v>
      </c>
      <c r="M15" s="298">
        <v>27912</v>
      </c>
      <c r="N15" s="298">
        <v>28865</v>
      </c>
      <c r="O15" s="298">
        <v>21752</v>
      </c>
      <c r="P15" s="298">
        <v>21208</v>
      </c>
      <c r="Q15" s="298">
        <v>21341</v>
      </c>
      <c r="R15" s="298">
        <v>20836</v>
      </c>
      <c r="S15" s="298">
        <v>19562</v>
      </c>
      <c r="T15" s="298">
        <v>20290</v>
      </c>
      <c r="U15" s="298">
        <v>20122</v>
      </c>
      <c r="V15" s="298">
        <v>18441</v>
      </c>
      <c r="W15" s="298">
        <v>18768</v>
      </c>
      <c r="X15" s="298"/>
    </row>
    <row r="16" spans="1:27" s="133" customFormat="1" ht="18" customHeight="1">
      <c r="A16" s="92" t="s">
        <v>3</v>
      </c>
      <c r="B16" s="298">
        <v>4961743</v>
      </c>
      <c r="C16" s="298">
        <v>4924458</v>
      </c>
      <c r="D16" s="298">
        <v>4844000</v>
      </c>
      <c r="E16" s="298">
        <v>4821000</v>
      </c>
      <c r="F16" s="298">
        <v>4850000</v>
      </c>
      <c r="G16" s="298">
        <v>4729000</v>
      </c>
      <c r="H16" s="298">
        <v>4642000</v>
      </c>
      <c r="I16" s="298">
        <v>4532000</v>
      </c>
      <c r="J16" s="298">
        <v>4425000</v>
      </c>
      <c r="K16" s="298">
        <v>4319800</v>
      </c>
      <c r="L16" s="298">
        <v>4225000</v>
      </c>
      <c r="M16" s="298">
        <v>4127000</v>
      </c>
      <c r="N16" s="298">
        <v>4031000</v>
      </c>
      <c r="O16" s="298">
        <v>3713000</v>
      </c>
      <c r="P16" s="298">
        <v>3618000</v>
      </c>
      <c r="Q16" s="298">
        <v>4131055</v>
      </c>
      <c r="R16" s="298">
        <v>4522850</v>
      </c>
      <c r="S16" s="298">
        <v>4810074</v>
      </c>
      <c r="T16" s="298">
        <v>3345440</v>
      </c>
      <c r="U16" s="298">
        <v>2024730</v>
      </c>
      <c r="V16" s="298">
        <v>1829043</v>
      </c>
      <c r="W16" s="298">
        <v>1461046</v>
      </c>
      <c r="X16" s="298"/>
    </row>
    <row r="17" spans="1:25" s="133" customFormat="1" ht="18" customHeight="1">
      <c r="A17" s="92" t="s">
        <v>32</v>
      </c>
      <c r="B17" s="298">
        <v>173591</v>
      </c>
      <c r="C17" s="298">
        <v>177802</v>
      </c>
      <c r="D17" s="298">
        <v>161590</v>
      </c>
      <c r="E17" s="298">
        <v>147006</v>
      </c>
      <c r="F17" s="298">
        <v>148360</v>
      </c>
      <c r="G17" s="298">
        <v>154420</v>
      </c>
      <c r="H17" s="298">
        <v>151644</v>
      </c>
      <c r="I17" s="298">
        <v>163269</v>
      </c>
      <c r="J17" s="298">
        <v>123809</v>
      </c>
      <c r="K17" s="298">
        <v>181671</v>
      </c>
      <c r="L17" s="298">
        <v>174511</v>
      </c>
      <c r="M17" s="298">
        <v>161063</v>
      </c>
      <c r="N17" s="298">
        <v>168965</v>
      </c>
      <c r="O17" s="298">
        <v>164999</v>
      </c>
      <c r="P17" s="298">
        <v>151274</v>
      </c>
      <c r="Q17" s="298">
        <v>142819</v>
      </c>
      <c r="R17" s="298">
        <v>129597</v>
      </c>
      <c r="S17" s="298">
        <v>127094</v>
      </c>
      <c r="T17" s="298">
        <v>124238</v>
      </c>
      <c r="U17" s="298">
        <v>76288</v>
      </c>
      <c r="V17" s="298">
        <v>70816</v>
      </c>
      <c r="W17" s="298">
        <v>71834</v>
      </c>
      <c r="X17" s="298"/>
    </row>
    <row r="18" spans="1:25" s="133" customFormat="1" ht="18" customHeight="1">
      <c r="A18" s="92" t="s">
        <v>1</v>
      </c>
      <c r="B18" s="298">
        <v>83326</v>
      </c>
      <c r="C18" s="298">
        <v>85662</v>
      </c>
      <c r="D18" s="298">
        <v>87674</v>
      </c>
      <c r="E18" s="298">
        <v>88426</v>
      </c>
      <c r="F18" s="298">
        <v>91719</v>
      </c>
      <c r="G18" s="298">
        <v>94665</v>
      </c>
      <c r="H18" s="298">
        <v>93427</v>
      </c>
      <c r="I18" s="298">
        <v>91789</v>
      </c>
      <c r="J18" s="298">
        <v>90600</v>
      </c>
      <c r="K18" s="298">
        <v>90341</v>
      </c>
      <c r="L18" s="298">
        <v>118388</v>
      </c>
      <c r="M18" s="298">
        <v>85727</v>
      </c>
      <c r="N18" s="298">
        <v>82542</v>
      </c>
      <c r="O18" s="298">
        <v>115762</v>
      </c>
      <c r="P18" s="298">
        <v>114420</v>
      </c>
      <c r="Q18" s="298">
        <v>116165</v>
      </c>
      <c r="R18" s="298">
        <v>101407</v>
      </c>
      <c r="S18" s="298">
        <v>101444</v>
      </c>
      <c r="T18" s="298">
        <v>101444</v>
      </c>
      <c r="U18" s="298">
        <v>96719</v>
      </c>
      <c r="V18" s="298">
        <v>71844</v>
      </c>
      <c r="W18" s="504">
        <v>65913</v>
      </c>
      <c r="X18" s="504">
        <v>96284</v>
      </c>
    </row>
    <row r="19" spans="1:25" s="133" customFormat="1" ht="18" customHeight="1">
      <c r="A19" s="92" t="s">
        <v>0</v>
      </c>
      <c r="B19" s="298">
        <v>249400</v>
      </c>
      <c r="C19" s="298">
        <v>253738</v>
      </c>
      <c r="D19" s="298">
        <v>287854</v>
      </c>
      <c r="E19" s="298">
        <v>300921</v>
      </c>
      <c r="F19" s="298">
        <v>317000</v>
      </c>
      <c r="G19" s="298">
        <v>328000</v>
      </c>
      <c r="H19" s="298">
        <v>335561</v>
      </c>
      <c r="I19" s="298">
        <v>345000</v>
      </c>
      <c r="J19" s="298">
        <v>348000</v>
      </c>
      <c r="K19" s="298">
        <v>385116</v>
      </c>
      <c r="L19" s="298">
        <v>379000</v>
      </c>
      <c r="M19" s="298">
        <v>356000</v>
      </c>
      <c r="N19" s="298">
        <v>301650</v>
      </c>
      <c r="O19" s="298">
        <v>304162</v>
      </c>
      <c r="P19" s="298">
        <v>329475</v>
      </c>
      <c r="Q19" s="298">
        <v>333702</v>
      </c>
      <c r="R19" s="298">
        <v>305720</v>
      </c>
      <c r="S19" s="298">
        <v>264150</v>
      </c>
      <c r="T19" s="298">
        <v>268849</v>
      </c>
      <c r="U19" s="298">
        <v>265734</v>
      </c>
      <c r="V19" s="298">
        <v>252067</v>
      </c>
      <c r="W19" s="281">
        <v>243421</v>
      </c>
      <c r="X19" s="298"/>
    </row>
    <row r="20" spans="1:25" s="133" customFormat="1" ht="18" customHeight="1">
      <c r="A20" s="256"/>
      <c r="B20" s="257"/>
      <c r="C20" s="257"/>
      <c r="D20" s="257"/>
      <c r="E20" s="257"/>
      <c r="F20" s="257"/>
      <c r="G20" s="257"/>
      <c r="H20" s="257"/>
      <c r="I20" s="257"/>
      <c r="J20" s="257"/>
      <c r="K20" s="257"/>
      <c r="L20" s="257"/>
      <c r="M20" s="257"/>
      <c r="N20" s="257"/>
      <c r="O20" s="257"/>
      <c r="P20" s="257"/>
      <c r="Q20" s="257"/>
      <c r="R20" s="257"/>
      <c r="S20" s="257"/>
      <c r="T20" s="257"/>
      <c r="U20" s="257"/>
      <c r="V20" s="257"/>
      <c r="W20" s="257"/>
      <c r="X20" s="257"/>
      <c r="Y20" s="258"/>
    </row>
    <row r="21" spans="1:25" ht="18" customHeight="1">
      <c r="A21" s="242" t="s">
        <v>2862</v>
      </c>
    </row>
    <row r="22" spans="1:25" ht="18" customHeight="1">
      <c r="A22" s="242" t="s">
        <v>2861</v>
      </c>
    </row>
    <row r="23" spans="1:25" ht="18" customHeight="1">
      <c r="A23" s="242" t="s">
        <v>2860</v>
      </c>
    </row>
    <row r="24" spans="1:25" ht="18" customHeight="1">
      <c r="A24" s="242" t="s">
        <v>2761</v>
      </c>
    </row>
    <row r="25" spans="1:25" ht="18" customHeight="1">
      <c r="A25" s="242" t="s">
        <v>2762</v>
      </c>
    </row>
    <row r="26" spans="1:25" ht="18" customHeight="1">
      <c r="A26" s="242" t="s">
        <v>2768</v>
      </c>
    </row>
    <row r="27" spans="1:25" ht="18" customHeight="1">
      <c r="A27" s="242" t="s">
        <v>2767</v>
      </c>
    </row>
    <row r="28" spans="1:25" ht="18" customHeight="1">
      <c r="A28" s="242" t="s">
        <v>2763</v>
      </c>
    </row>
    <row r="29" spans="1:25" ht="18" customHeight="1">
      <c r="A29" s="242" t="s">
        <v>2765</v>
      </c>
    </row>
  </sheetData>
  <mergeCells count="1">
    <mergeCell ref="B2:W2"/>
  </mergeCells>
  <hyperlinks>
    <hyperlink ref="Z3" location="Content!A1" display="Back to content page" xr:uid="{00000000-0004-0000-C600-000000000000}"/>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codeName="Sheet200"/>
  <dimension ref="A1:AC26"/>
  <sheetViews>
    <sheetView topLeftCell="I1" zoomScale="95" zoomScaleNormal="95" workbookViewId="0">
      <selection activeCell="Y1" sqref="Y1:Y1048576"/>
    </sheetView>
  </sheetViews>
  <sheetFormatPr defaultColWidth="9.21875" defaultRowHeight="18" customHeight="1"/>
  <cols>
    <col min="1" max="1" width="35.77734375" style="17" customWidth="1"/>
    <col min="2" max="24" width="9.77734375" style="13" customWidth="1"/>
    <col min="25" max="25" width="9.21875" style="17" bestFit="1" customWidth="1"/>
    <col min="26" max="26" width="9.21875" style="17" customWidth="1"/>
    <col min="27" max="16384" width="9.21875" style="17"/>
  </cols>
  <sheetData>
    <row r="1" spans="1:29" ht="18" customHeight="1">
      <c r="A1" s="18" t="s">
        <v>2785</v>
      </c>
    </row>
    <row r="2" spans="1:29" ht="18" customHeight="1">
      <c r="A2" s="255"/>
      <c r="B2" s="767" t="s">
        <v>478</v>
      </c>
      <c r="C2" s="768"/>
      <c r="D2" s="768"/>
      <c r="E2" s="768"/>
      <c r="F2" s="768"/>
      <c r="G2" s="768"/>
      <c r="H2" s="768"/>
      <c r="I2" s="768"/>
      <c r="J2" s="768"/>
      <c r="K2" s="768"/>
      <c r="L2" s="768"/>
      <c r="M2" s="768"/>
      <c r="N2" s="768"/>
      <c r="O2" s="768"/>
      <c r="P2" s="768"/>
      <c r="Q2" s="768"/>
      <c r="R2" s="768"/>
      <c r="S2" s="768"/>
      <c r="T2" s="768"/>
      <c r="U2" s="768"/>
      <c r="V2" s="768"/>
      <c r="W2" s="768"/>
      <c r="X2" s="503"/>
    </row>
    <row r="3" spans="1:29" ht="18" customHeight="1">
      <c r="A3" s="255" t="s">
        <v>14</v>
      </c>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Z3" s="1" t="s">
        <v>528</v>
      </c>
      <c r="AA3" s="33"/>
      <c r="AB3" s="44"/>
      <c r="AC3" s="44"/>
    </row>
    <row r="4" spans="1:29" ht="18" customHeight="1">
      <c r="A4" s="92" t="s">
        <v>13</v>
      </c>
      <c r="B4" s="533">
        <v>0.46607056552528497</v>
      </c>
      <c r="C4" s="533">
        <v>0.53387896505060095</v>
      </c>
      <c r="D4" s="533">
        <v>0.53874047850096296</v>
      </c>
      <c r="E4" s="533">
        <v>0.55147257892202695</v>
      </c>
      <c r="F4" s="533">
        <v>0.59010879270238004</v>
      </c>
      <c r="G4" s="533">
        <v>0.58485131140636504</v>
      </c>
      <c r="H4" s="533">
        <v>0.57331301921359301</v>
      </c>
      <c r="I4" s="533">
        <v>0.53234876606914805</v>
      </c>
      <c r="J4" s="533">
        <v>0.624075831743923</v>
      </c>
      <c r="K4" s="533">
        <v>1.6018629815630301</v>
      </c>
      <c r="L4" s="533">
        <v>1.43802862982505</v>
      </c>
      <c r="M4" s="533">
        <v>1.28373988936839</v>
      </c>
      <c r="N4" s="533">
        <v>1.00067121266154</v>
      </c>
      <c r="O4" s="533">
        <v>1.00108897242863</v>
      </c>
      <c r="P4" s="533">
        <v>1.0668040889999999</v>
      </c>
      <c r="Q4" s="533">
        <v>1.0218085889999999</v>
      </c>
      <c r="R4" s="533">
        <v>1.055709859</v>
      </c>
      <c r="S4" s="533">
        <v>0.54019943000000004</v>
      </c>
      <c r="T4" s="533">
        <v>0.55780327200000002</v>
      </c>
      <c r="U4" s="533">
        <v>0.391908386</v>
      </c>
      <c r="V4" s="533">
        <v>0.36257230499999998</v>
      </c>
      <c r="W4" s="533">
        <v>0.37335888089229524</v>
      </c>
      <c r="X4" s="533">
        <v>0.26403673698270802</v>
      </c>
      <c r="AB4" s="40"/>
    </row>
    <row r="5" spans="1:29" ht="18" customHeight="1">
      <c r="A5" s="92" t="s">
        <v>12</v>
      </c>
      <c r="B5" s="533">
        <v>7.7307052348649696</v>
      </c>
      <c r="C5" s="533">
        <v>8</v>
      </c>
      <c r="D5" s="533">
        <v>8</v>
      </c>
      <c r="E5" s="533">
        <v>8</v>
      </c>
      <c r="F5" s="533">
        <v>8</v>
      </c>
      <c r="G5" s="533">
        <v>8</v>
      </c>
      <c r="H5" s="533">
        <v>8</v>
      </c>
      <c r="I5" s="533">
        <v>8</v>
      </c>
      <c r="J5" s="533">
        <v>8</v>
      </c>
      <c r="K5" s="533">
        <v>8</v>
      </c>
      <c r="L5" s="533">
        <v>8</v>
      </c>
      <c r="M5" s="533">
        <v>7</v>
      </c>
      <c r="N5" s="533">
        <v>8</v>
      </c>
      <c r="O5" s="533">
        <v>8</v>
      </c>
      <c r="P5" s="533">
        <v>8</v>
      </c>
      <c r="Q5" s="533">
        <v>7</v>
      </c>
      <c r="R5" s="533">
        <v>6.5799446000000001</v>
      </c>
      <c r="S5" s="533">
        <v>6.4037132440000004</v>
      </c>
      <c r="T5" s="533">
        <v>6.3210604119999996</v>
      </c>
      <c r="U5" s="533">
        <v>6.1894858570000002</v>
      </c>
      <c r="V5" s="533">
        <v>5.9503909420000003</v>
      </c>
      <c r="W5" s="533">
        <v>5.4954569970543083</v>
      </c>
      <c r="X5" s="533">
        <v>3.4872501041707902</v>
      </c>
    </row>
    <row r="6" spans="1:29" ht="18" customHeight="1">
      <c r="A6" s="92" t="s">
        <v>483</v>
      </c>
      <c r="B6" s="533">
        <v>1.2488084420000001</v>
      </c>
      <c r="C6" s="533">
        <v>1.59672452</v>
      </c>
      <c r="D6" s="533">
        <v>1.80129557</v>
      </c>
      <c r="E6" s="533">
        <v>2.2710477</v>
      </c>
      <c r="F6" s="533">
        <v>2.5255011490000001</v>
      </c>
      <c r="G6" s="533">
        <v>2.7694984030000001</v>
      </c>
      <c r="H6" s="533">
        <v>3.0428223650000001</v>
      </c>
      <c r="I6" s="533">
        <v>4.0561391479999998</v>
      </c>
      <c r="J6" s="533">
        <v>4.3834036540000003</v>
      </c>
      <c r="K6" s="533">
        <v>4.5728790999999998</v>
      </c>
      <c r="L6" s="533">
        <v>3.0752857800000002</v>
      </c>
      <c r="M6" s="533">
        <v>3.2758301030000001</v>
      </c>
      <c r="N6" s="533">
        <v>3.3155078740000001</v>
      </c>
      <c r="O6" s="533">
        <v>3.1017997180000001</v>
      </c>
      <c r="P6" s="533">
        <v>3.0945890779999998</v>
      </c>
      <c r="Q6" s="533">
        <v>1.8778684480000001</v>
      </c>
      <c r="R6" s="533">
        <v>1.640162294</v>
      </c>
      <c r="S6" s="533">
        <v>2.1147768990000002</v>
      </c>
      <c r="T6" s="533">
        <v>1.2399047480000001</v>
      </c>
      <c r="U6" s="533">
        <v>1.180181599</v>
      </c>
      <c r="V6" s="533">
        <v>0.87085916399999996</v>
      </c>
      <c r="W6" s="533">
        <v>0.89069264069264065</v>
      </c>
      <c r="X6" s="533">
        <v>0.88076350364614597</v>
      </c>
    </row>
    <row r="7" spans="1:29" ht="18" customHeight="1">
      <c r="A7" s="92" t="s">
        <v>89</v>
      </c>
      <c r="B7" s="533">
        <v>1.9767783952831401E-2</v>
      </c>
      <c r="C7" s="533">
        <v>1.9572686288827301E-2</v>
      </c>
      <c r="D7" s="533">
        <v>1.9050765508337598E-2</v>
      </c>
      <c r="E7" s="533">
        <v>1.79913414936104E-2</v>
      </c>
      <c r="F7" s="533">
        <v>1.8875476112989901E-2</v>
      </c>
      <c r="G7" s="533">
        <v>1.8423726625125401E-2</v>
      </c>
      <c r="H7" s="533">
        <v>1.64160775001326E-2</v>
      </c>
      <c r="I7" s="533">
        <v>5.7592146405818102E-3</v>
      </c>
      <c r="J7" s="533">
        <v>5.9735989017413602E-2</v>
      </c>
      <c r="K7" s="533">
        <v>0.06</v>
      </c>
      <c r="L7" s="533">
        <v>7.0000000000000007E-2</v>
      </c>
      <c r="M7" s="533">
        <v>0.08</v>
      </c>
      <c r="N7" s="533">
        <v>0.08</v>
      </c>
      <c r="O7" s="533"/>
      <c r="P7" s="286">
        <v>0</v>
      </c>
      <c r="Q7" s="286">
        <v>0</v>
      </c>
      <c r="R7" s="286">
        <v>0</v>
      </c>
      <c r="S7" s="286">
        <v>0</v>
      </c>
      <c r="T7" s="286">
        <v>0</v>
      </c>
      <c r="U7" s="286">
        <v>0</v>
      </c>
      <c r="V7" s="286">
        <v>0</v>
      </c>
      <c r="W7" s="533"/>
      <c r="X7" s="533"/>
    </row>
    <row r="8" spans="1:29" ht="18" customHeight="1">
      <c r="A8" s="92" t="s">
        <v>482</v>
      </c>
      <c r="B8" s="533">
        <v>2.9946457711368</v>
      </c>
      <c r="C8" s="533">
        <v>3.1382693243219402</v>
      </c>
      <c r="D8" s="533">
        <v>3.2379705147043198</v>
      </c>
      <c r="E8" s="533">
        <v>4.2434078793156003</v>
      </c>
      <c r="F8" s="533">
        <v>4.0627593024837401</v>
      </c>
      <c r="G8" s="533">
        <v>3.9904643730841198</v>
      </c>
      <c r="H8" s="533">
        <v>3.9626737198506801</v>
      </c>
      <c r="I8" s="533">
        <v>3.9584044935291698</v>
      </c>
      <c r="J8" s="533">
        <v>3.9259560618388898</v>
      </c>
      <c r="K8" s="533">
        <v>3.86546781986485</v>
      </c>
      <c r="L8" s="533">
        <v>4.46572505851326</v>
      </c>
      <c r="M8" s="533">
        <v>6.3012639924210303</v>
      </c>
      <c r="N8" s="533">
        <v>4.5027616382665778</v>
      </c>
      <c r="O8" s="533">
        <v>4.4070482034618967</v>
      </c>
      <c r="P8" s="533">
        <v>3.5</v>
      </c>
      <c r="Q8" s="533">
        <v>3.89477231</v>
      </c>
      <c r="R8" s="533">
        <v>3.7702076400000002</v>
      </c>
      <c r="S8" s="533">
        <v>3.645076258</v>
      </c>
      <c r="T8" s="533">
        <v>3.8033380787088902</v>
      </c>
      <c r="U8" s="533">
        <v>3.6342790307563302</v>
      </c>
      <c r="V8" s="533">
        <v>3.97796138584091</v>
      </c>
      <c r="W8" s="533">
        <v>3.3588001385591002</v>
      </c>
      <c r="X8" s="533">
        <v>3.1411285960371802</v>
      </c>
    </row>
    <row r="9" spans="1:29" ht="18" customHeight="1">
      <c r="A9" s="92" t="s">
        <v>11</v>
      </c>
      <c r="B9" s="533">
        <v>1.07502175735036</v>
      </c>
      <c r="C9" s="533">
        <v>1.42285006772752</v>
      </c>
      <c r="D9" s="533">
        <v>1.7299859633628001</v>
      </c>
      <c r="E9" s="533">
        <v>1.81875382876259</v>
      </c>
      <c r="F9" s="533">
        <v>2.32186632277253</v>
      </c>
      <c r="G9" s="533">
        <v>2.5478036844762602</v>
      </c>
      <c r="H9" s="533">
        <v>2.2592169136918598</v>
      </c>
      <c r="I9" s="533">
        <v>1.93615529102966</v>
      </c>
      <c r="J9" s="533">
        <v>1.8611567740755799</v>
      </c>
      <c r="K9" s="533">
        <v>1.77827476214907</v>
      </c>
      <c r="L9" s="533">
        <v>2</v>
      </c>
      <c r="M9" s="533">
        <v>2.0499999999999998</v>
      </c>
      <c r="N9" s="533">
        <v>2.67</v>
      </c>
      <c r="O9" s="533">
        <v>3</v>
      </c>
      <c r="P9" s="533">
        <v>2</v>
      </c>
      <c r="Q9" s="533">
        <v>1.970353872</v>
      </c>
      <c r="R9" s="533">
        <v>1.9834893950000001</v>
      </c>
      <c r="S9" s="533">
        <v>0.50857408999999998</v>
      </c>
      <c r="T9" s="533">
        <v>0.39500495200000002</v>
      </c>
      <c r="U9" s="533">
        <v>0.60928786400000001</v>
      </c>
      <c r="V9" s="533">
        <v>0.54027333</v>
      </c>
      <c r="W9" s="533">
        <v>0.45931632161771785</v>
      </c>
      <c r="X9" s="533">
        <v>0.29247653552349601</v>
      </c>
    </row>
    <row r="10" spans="1:29" ht="18" customHeight="1">
      <c r="A10" s="92" t="s">
        <v>10</v>
      </c>
      <c r="B10" s="533">
        <v>0.35794081229491398</v>
      </c>
      <c r="C10" s="533">
        <v>0.36853137479954501</v>
      </c>
      <c r="D10" s="533">
        <v>0.36410500344942198</v>
      </c>
      <c r="E10" s="533">
        <v>0.35385520970127798</v>
      </c>
      <c r="F10" s="533">
        <v>0.33818581761528599</v>
      </c>
      <c r="G10" s="533">
        <v>0.52630199430199431</v>
      </c>
      <c r="H10" s="533">
        <v>0.61683843085106382</v>
      </c>
      <c r="I10" s="533">
        <v>0.72641733132140551</v>
      </c>
      <c r="J10" s="533">
        <v>0.86436136744966441</v>
      </c>
      <c r="K10" s="533">
        <v>0.94969644405897657</v>
      </c>
      <c r="L10" s="533">
        <v>0.70531724754244862</v>
      </c>
      <c r="M10" s="533">
        <v>1.1444574385699013</v>
      </c>
      <c r="N10" s="533">
        <v>1.1426562573484456</v>
      </c>
      <c r="O10" s="533">
        <v>1.1244014100627204</v>
      </c>
      <c r="P10" s="533">
        <v>1.1102790407417313</v>
      </c>
      <c r="Q10" s="533">
        <v>1.08</v>
      </c>
      <c r="R10" s="533">
        <v>0.59686186100000005</v>
      </c>
      <c r="S10" s="533">
        <v>0.26902863700000001</v>
      </c>
      <c r="T10" s="533">
        <v>0.262909059</v>
      </c>
      <c r="U10" s="533"/>
      <c r="V10" s="533"/>
      <c r="W10" s="533">
        <v>0.12781355737194458</v>
      </c>
      <c r="X10" s="533">
        <v>8.6995977335185701E-2</v>
      </c>
    </row>
    <row r="11" spans="1:29" ht="18" customHeight="1">
      <c r="A11" s="92" t="s">
        <v>9</v>
      </c>
      <c r="B11" s="533">
        <v>0.42</v>
      </c>
      <c r="C11" s="533">
        <v>0.48</v>
      </c>
      <c r="D11" s="533">
        <v>0.52</v>
      </c>
      <c r="E11" s="533">
        <v>0.6</v>
      </c>
      <c r="F11" s="533">
        <v>0.56999999999999995</v>
      </c>
      <c r="G11" s="533">
        <v>0.62</v>
      </c>
      <c r="H11" s="533">
        <v>0.98519711028046397</v>
      </c>
      <c r="I11" s="533">
        <v>1.2893059916387799</v>
      </c>
      <c r="J11" s="533">
        <v>0.79494538887333499</v>
      </c>
      <c r="K11" s="533">
        <v>0.77088190307769799</v>
      </c>
      <c r="L11" s="533">
        <v>1.0208014433547701</v>
      </c>
      <c r="M11" s="533">
        <v>1.1278997675556801</v>
      </c>
      <c r="N11" s="533">
        <v>1.43107503298376</v>
      </c>
      <c r="O11" s="533">
        <v>0.21193505800000001</v>
      </c>
      <c r="P11" s="533">
        <v>0.11641204099999999</v>
      </c>
      <c r="Q11" s="533">
        <v>8.6364517000000002E-2</v>
      </c>
      <c r="R11" s="533">
        <v>6.5293982E-2</v>
      </c>
      <c r="S11" s="533">
        <v>9.8114361999999997E-2</v>
      </c>
      <c r="T11" s="533">
        <v>8.2631432000000005E-2</v>
      </c>
      <c r="U11" s="533">
        <v>7.0326791E-2</v>
      </c>
      <c r="V11" s="533">
        <v>6.5159598999999999E-2</v>
      </c>
      <c r="W11" s="533">
        <v>6.9531167319293041E-2</v>
      </c>
      <c r="X11" s="533">
        <v>4.6340863021143E-2</v>
      </c>
    </row>
    <row r="12" spans="1:29" ht="18" customHeight="1">
      <c r="A12" s="92" t="s">
        <v>8</v>
      </c>
      <c r="B12" s="286">
        <v>22</v>
      </c>
      <c r="C12" s="286">
        <v>25.6</v>
      </c>
      <c r="D12" s="286">
        <v>27.1</v>
      </c>
      <c r="E12" s="286">
        <v>28.6</v>
      </c>
      <c r="F12" s="286">
        <v>28.9</v>
      </c>
      <c r="G12" s="286">
        <v>29</v>
      </c>
      <c r="H12" s="286">
        <v>28.9</v>
      </c>
      <c r="I12" s="286">
        <v>29.1</v>
      </c>
      <c r="J12" s="286">
        <v>29.2</v>
      </c>
      <c r="K12" s="286">
        <v>30</v>
      </c>
      <c r="L12" s="286">
        <v>31</v>
      </c>
      <c r="M12" s="286">
        <v>29.9</v>
      </c>
      <c r="N12" s="286">
        <v>27.8</v>
      </c>
      <c r="O12" s="286">
        <v>28.8</v>
      </c>
      <c r="P12" s="286">
        <v>29.5</v>
      </c>
      <c r="Q12" s="286">
        <v>30.1</v>
      </c>
      <c r="R12" s="286">
        <v>30.8</v>
      </c>
      <c r="S12" s="286">
        <v>32.700000000000003</v>
      </c>
      <c r="T12" s="286">
        <v>34.299999999999997</v>
      </c>
      <c r="U12" s="286">
        <v>36.200000000000003</v>
      </c>
      <c r="V12" s="286">
        <v>37.799999999999997</v>
      </c>
      <c r="W12" s="286">
        <v>37.1</v>
      </c>
      <c r="X12" s="533">
        <v>36.616481774960377</v>
      </c>
      <c r="AB12" s="14"/>
    </row>
    <row r="13" spans="1:29" ht="18" customHeight="1">
      <c r="A13" s="92" t="s">
        <v>6</v>
      </c>
      <c r="B13" s="286">
        <v>0.470939069448925</v>
      </c>
      <c r="C13" s="286">
        <v>0.46701004271415703</v>
      </c>
      <c r="D13" s="286">
        <v>0.45503596063775098</v>
      </c>
      <c r="E13" s="286">
        <v>0.39336729677472398</v>
      </c>
      <c r="F13" s="286">
        <v>0.37170272257821901</v>
      </c>
      <c r="G13" s="286">
        <v>0.31772729270800198</v>
      </c>
      <c r="H13" s="286">
        <v>0.33024826696335602</v>
      </c>
      <c r="I13" s="286">
        <v>0.35761237074719798</v>
      </c>
      <c r="J13" s="286">
        <v>0.35071128245771899</v>
      </c>
      <c r="K13" s="286">
        <v>0.36068252103026199</v>
      </c>
      <c r="L13" s="286">
        <v>0.376481914977984</v>
      </c>
      <c r="M13" s="286">
        <v>0.36824519546999901</v>
      </c>
      <c r="N13" s="286">
        <v>0.36</v>
      </c>
      <c r="O13" s="286">
        <v>0.54</v>
      </c>
      <c r="P13" s="286">
        <v>0.32</v>
      </c>
      <c r="Q13" s="286">
        <v>0.33</v>
      </c>
      <c r="R13" s="286">
        <v>0.20007097437016869</v>
      </c>
      <c r="S13" s="286">
        <v>0.17614317119077069</v>
      </c>
      <c r="T13" s="286">
        <v>0.16927332948059379</v>
      </c>
      <c r="U13" s="286">
        <v>0.1425058150078668</v>
      </c>
      <c r="V13" s="286">
        <v>0.13579165858462172</v>
      </c>
      <c r="W13" s="533">
        <v>0.28871087034728965</v>
      </c>
      <c r="X13" s="533">
        <v>8.8202684673764395E-2</v>
      </c>
    </row>
    <row r="14" spans="1:29" ht="18" customHeight="1">
      <c r="A14" s="92" t="s">
        <v>5</v>
      </c>
      <c r="B14" s="533">
        <v>5.8049909560458</v>
      </c>
      <c r="C14" s="533">
        <v>6.07876011892618</v>
      </c>
      <c r="D14" s="533">
        <v>6.1999087985873498</v>
      </c>
      <c r="E14" s="533">
        <v>6.4293166340018901</v>
      </c>
      <c r="F14" s="533">
        <v>6.38614899267216</v>
      </c>
      <c r="G14" s="533">
        <v>6.8571888076423297</v>
      </c>
      <c r="H14" s="533">
        <v>6.6326145398944201</v>
      </c>
      <c r="I14" s="533">
        <v>6.6406017205748098</v>
      </c>
      <c r="J14" s="533">
        <v>6.8865178977928201</v>
      </c>
      <c r="K14" s="533">
        <v>6.9359523545158401</v>
      </c>
      <c r="L14" s="533">
        <v>7.2081403711024503</v>
      </c>
      <c r="M14" s="533">
        <v>7.1725157353520803</v>
      </c>
      <c r="N14" s="533">
        <v>7.5794250933768499</v>
      </c>
      <c r="O14" s="533">
        <v>7.9681676192791704</v>
      </c>
      <c r="P14" s="533">
        <v>8.0316333560000004</v>
      </c>
      <c r="Q14" s="533">
        <v>7.8839986450000001</v>
      </c>
      <c r="R14" s="533">
        <v>7.9664756040000002</v>
      </c>
      <c r="S14" s="533">
        <v>8.0347269019999992</v>
      </c>
      <c r="T14" s="533">
        <v>6.3234054960000003</v>
      </c>
      <c r="U14" s="533">
        <v>5.698869126</v>
      </c>
      <c r="V14" s="533">
        <v>5.5623488480000001</v>
      </c>
      <c r="W14" s="533">
        <v>3.6016470588235294</v>
      </c>
      <c r="X14" s="533">
        <v>3.3429528182961401</v>
      </c>
    </row>
    <row r="15" spans="1:29" ht="18" customHeight="1">
      <c r="A15" s="92" t="s">
        <v>4</v>
      </c>
      <c r="B15" s="533">
        <v>26.207028023130199</v>
      </c>
      <c r="C15" s="533">
        <v>26.6808147273778</v>
      </c>
      <c r="D15" s="533">
        <v>26.350446428571399</v>
      </c>
      <c r="E15" s="533">
        <v>25.950281655645401</v>
      </c>
      <c r="F15" s="533">
        <v>25.7385242826542</v>
      </c>
      <c r="G15" s="533">
        <v>25.629542705925999</v>
      </c>
      <c r="H15" s="533">
        <v>24.532868277752101</v>
      </c>
      <c r="I15" s="533">
        <v>26.739629302736098</v>
      </c>
      <c r="J15" s="533">
        <v>26.086854899027699</v>
      </c>
      <c r="K15" s="533">
        <v>30.295426294450401</v>
      </c>
      <c r="L15" s="533">
        <v>25.4802468850413</v>
      </c>
      <c r="M15" s="533">
        <v>32.1274416141991</v>
      </c>
      <c r="N15" s="533">
        <v>33.113836340901003</v>
      </c>
      <c r="O15" s="533">
        <v>23.91</v>
      </c>
      <c r="P15" s="533">
        <v>23.31</v>
      </c>
      <c r="Q15" s="533">
        <v>22.91</v>
      </c>
      <c r="R15" s="533">
        <v>21.769929999999999</v>
      </c>
      <c r="S15" s="533">
        <v>20.38208633</v>
      </c>
      <c r="T15" s="533">
        <v>20.896844359999999</v>
      </c>
      <c r="U15" s="533">
        <v>20.587482990000002</v>
      </c>
      <c r="V15" s="533">
        <v>19.19936551</v>
      </c>
      <c r="W15" s="533">
        <v>18.908299582905155</v>
      </c>
      <c r="X15" s="533">
        <v>17.7626542691238</v>
      </c>
    </row>
    <row r="16" spans="1:29" ht="18" customHeight="1">
      <c r="A16" s="92" t="s">
        <v>3</v>
      </c>
      <c r="B16" s="533">
        <v>11.09</v>
      </c>
      <c r="C16" s="533">
        <v>10.85</v>
      </c>
      <c r="D16" s="533">
        <v>10.53</v>
      </c>
      <c r="E16" s="533">
        <v>10.34</v>
      </c>
      <c r="F16" s="533">
        <v>10.27</v>
      </c>
      <c r="G16" s="533">
        <v>9.89</v>
      </c>
      <c r="H16" s="533">
        <v>9.6</v>
      </c>
      <c r="I16" s="533">
        <v>9.2799999999999994</v>
      </c>
      <c r="J16" s="533">
        <v>8.9700000000000006</v>
      </c>
      <c r="K16" s="533">
        <v>8.68</v>
      </c>
      <c r="L16" s="533">
        <v>8.43</v>
      </c>
      <c r="M16" s="533">
        <v>8.18</v>
      </c>
      <c r="N16" s="533">
        <v>7.94</v>
      </c>
      <c r="O16" s="533">
        <v>7.7</v>
      </c>
      <c r="P16" s="533">
        <v>7.4</v>
      </c>
      <c r="Q16" s="533">
        <v>7.4586134169999996</v>
      </c>
      <c r="R16" s="533">
        <v>8.0466810510000002</v>
      </c>
      <c r="S16" s="533">
        <v>8.4372822079999992</v>
      </c>
      <c r="T16" s="533">
        <v>5.7887078049999996</v>
      </c>
      <c r="U16" s="533">
        <v>3.4576328840000001</v>
      </c>
      <c r="V16" s="533">
        <v>3.538776527</v>
      </c>
      <c r="W16" s="533">
        <v>2.4292868663019807</v>
      </c>
      <c r="X16" s="533">
        <v>2.1865170375907299</v>
      </c>
    </row>
    <row r="17" spans="1:29" ht="18" customHeight="1">
      <c r="A17" s="92" t="s">
        <v>32</v>
      </c>
      <c r="B17" s="533">
        <v>0.50998936164618303</v>
      </c>
      <c r="C17" s="533">
        <v>0.50921221260441896</v>
      </c>
      <c r="D17" s="533">
        <v>0.450959400146694</v>
      </c>
      <c r="E17" s="533">
        <v>0.39960007916651502</v>
      </c>
      <c r="F17" s="533">
        <v>0.39262236223059699</v>
      </c>
      <c r="G17" s="533">
        <v>0.397517201709643</v>
      </c>
      <c r="H17" s="533">
        <v>0.38072710310332902</v>
      </c>
      <c r="I17" s="533">
        <v>0.39755591828565101</v>
      </c>
      <c r="J17" s="533">
        <v>0.29291656906448099</v>
      </c>
      <c r="K17" s="533">
        <v>0.39729590101151202</v>
      </c>
      <c r="L17" s="533">
        <v>0.38917535394772701</v>
      </c>
      <c r="M17" s="533">
        <v>0.34848177415417703</v>
      </c>
      <c r="N17" s="533">
        <v>0.37008066519212401</v>
      </c>
      <c r="O17" s="533">
        <v>0.35737158592662222</v>
      </c>
      <c r="P17" s="533">
        <v>0.33</v>
      </c>
      <c r="Q17" s="533">
        <v>0.28999999999999998</v>
      </c>
      <c r="R17" s="533">
        <v>0.24429572299999999</v>
      </c>
      <c r="S17" s="533">
        <v>0.23251593800000001</v>
      </c>
      <c r="T17" s="533">
        <v>0.220618745</v>
      </c>
      <c r="U17" s="533">
        <v>0.13151864699999999</v>
      </c>
      <c r="V17" s="533">
        <v>0.121319074</v>
      </c>
      <c r="W17" s="533">
        <v>0.12084721240873456</v>
      </c>
      <c r="X17" s="533">
        <v>0.12931131616922201</v>
      </c>
    </row>
    <row r="18" spans="1:29" ht="18" customHeight="1">
      <c r="A18" s="92" t="s">
        <v>1</v>
      </c>
      <c r="B18" s="533">
        <v>0.81679648665567095</v>
      </c>
      <c r="C18" s="533">
        <v>0.81974578521649899</v>
      </c>
      <c r="D18" s="533">
        <v>0.81988345972977295</v>
      </c>
      <c r="E18" s="533">
        <v>0.80841003885352503</v>
      </c>
      <c r="F18" s="533">
        <v>0.81947410488989803</v>
      </c>
      <c r="G18" s="533">
        <v>0.82587668426192995</v>
      </c>
      <c r="H18" s="533">
        <v>0.79511629896073299</v>
      </c>
      <c r="I18" s="533">
        <v>0.761394245094142</v>
      </c>
      <c r="J18" s="533">
        <v>0.73184846180962704</v>
      </c>
      <c r="K18" s="533">
        <v>0.71001888909130995</v>
      </c>
      <c r="L18" s="533">
        <v>0.90451439691272595</v>
      </c>
      <c r="M18" s="533">
        <v>0.636194885639355</v>
      </c>
      <c r="N18" s="533">
        <v>0.594529781482107</v>
      </c>
      <c r="O18" s="533">
        <v>0.79258884718862099</v>
      </c>
      <c r="P18" s="533">
        <v>0.75932084252095844</v>
      </c>
      <c r="Q18" s="533">
        <v>0.75</v>
      </c>
      <c r="R18" s="533">
        <v>0.63</v>
      </c>
      <c r="S18" s="533">
        <v>0.62</v>
      </c>
      <c r="T18" s="533">
        <v>0.59</v>
      </c>
      <c r="U18" s="533">
        <v>0.56000000000000005</v>
      </c>
      <c r="V18" s="533">
        <v>0.4</v>
      </c>
      <c r="W18" s="533">
        <v>0.36</v>
      </c>
      <c r="X18" s="533">
        <v>0.49096935393401658</v>
      </c>
      <c r="AB18" s="133"/>
      <c r="AC18" s="133"/>
    </row>
    <row r="19" spans="1:29" ht="18" customHeight="1">
      <c r="A19" s="92" t="s">
        <v>0</v>
      </c>
      <c r="B19" s="286">
        <v>1.99368846515326</v>
      </c>
      <c r="C19" s="286">
        <v>2.0177948097875</v>
      </c>
      <c r="D19" s="286">
        <v>2.28314381163203</v>
      </c>
      <c r="E19" s="286">
        <v>2.3858086875114801</v>
      </c>
      <c r="F19" s="286">
        <v>2.5162969919455498</v>
      </c>
      <c r="G19" s="286">
        <v>2.60924503245089</v>
      </c>
      <c r="H19" s="286">
        <v>2.6781343939637599</v>
      </c>
      <c r="I19" s="524">
        <v>2.7641473266488998</v>
      </c>
      <c r="J19" s="524">
        <v>2.79483434302078</v>
      </c>
      <c r="K19" s="524">
        <v>3.0873516673732002</v>
      </c>
      <c r="L19" s="524">
        <v>3.0147666292220499</v>
      </c>
      <c r="M19" s="524">
        <v>2.7911984418213098</v>
      </c>
      <c r="N19" s="524">
        <v>2.3179457798172001</v>
      </c>
      <c r="O19" s="524">
        <v>2.31</v>
      </c>
      <c r="P19" s="524">
        <v>2.4700000000000002</v>
      </c>
      <c r="Q19" s="524">
        <v>2.48</v>
      </c>
      <c r="R19" s="524">
        <v>2.3199999999999998</v>
      </c>
      <c r="S19" s="524">
        <v>2</v>
      </c>
      <c r="T19" s="524">
        <v>2.04</v>
      </c>
      <c r="U19" s="524">
        <v>2.0099999999999998</v>
      </c>
      <c r="V19" s="524">
        <v>1.91</v>
      </c>
      <c r="W19" s="533">
        <v>1.4700223443444653</v>
      </c>
      <c r="X19" s="533">
        <v>1.7850147945499599</v>
      </c>
    </row>
    <row r="21" spans="1:29" ht="18" customHeight="1">
      <c r="A21" s="242" t="s">
        <v>2862</v>
      </c>
      <c r="C21" s="74"/>
    </row>
    <row r="22" spans="1:29" ht="18" customHeight="1">
      <c r="A22" s="242" t="s">
        <v>549</v>
      </c>
    </row>
    <row r="23" spans="1:29" ht="18" customHeight="1">
      <c r="A23" s="242" t="s">
        <v>551</v>
      </c>
    </row>
    <row r="24" spans="1:29" ht="18" customHeight="1">
      <c r="A24" s="242" t="s">
        <v>2609</v>
      </c>
    </row>
    <row r="25" spans="1:29" ht="18" customHeight="1">
      <c r="A25" s="242" t="s">
        <v>2861</v>
      </c>
    </row>
    <row r="26" spans="1:29" ht="18" customHeight="1">
      <c r="A26" s="242" t="s">
        <v>2860</v>
      </c>
    </row>
  </sheetData>
  <mergeCells count="1">
    <mergeCell ref="B2:W2"/>
  </mergeCells>
  <hyperlinks>
    <hyperlink ref="Z3" location="Content!A1" display="Back to content page" xr:uid="{00000000-0004-0000-C700-000000000000}"/>
  </hyperlink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codeName="Sheet201"/>
  <dimension ref="A1:X28"/>
  <sheetViews>
    <sheetView topLeftCell="F1" zoomScaleNormal="100" workbookViewId="0">
      <selection activeCell="W1" sqref="W1:W1048576"/>
    </sheetView>
  </sheetViews>
  <sheetFormatPr defaultColWidth="9.21875" defaultRowHeight="18" customHeight="1"/>
  <cols>
    <col min="1" max="1" width="33.77734375" style="13" customWidth="1"/>
    <col min="2" max="11" width="9.77734375" style="13" customWidth="1"/>
    <col min="12" max="12" width="10.44140625" style="13" bestFit="1" customWidth="1"/>
    <col min="13" max="19" width="10.44140625" style="13" customWidth="1"/>
    <col min="20" max="20" width="10.44140625" style="13" bestFit="1" customWidth="1"/>
    <col min="21" max="22" width="10.44140625" style="13" customWidth="1"/>
    <col min="23" max="16384" width="9.21875" style="13"/>
  </cols>
  <sheetData>
    <row r="1" spans="1:24" s="18" customFormat="1" ht="18" customHeight="1">
      <c r="A1" s="18" t="s">
        <v>2786</v>
      </c>
    </row>
    <row r="2" spans="1:24" s="133" customFormat="1" ht="18" customHeight="1">
      <c r="A2" s="255"/>
      <c r="B2" s="765"/>
      <c r="C2" s="766"/>
      <c r="D2" s="766"/>
      <c r="E2" s="766"/>
      <c r="F2" s="766"/>
      <c r="G2" s="766"/>
      <c r="H2" s="766"/>
      <c r="I2" s="766"/>
      <c r="J2" s="766"/>
      <c r="K2" s="766"/>
      <c r="L2" s="766"/>
      <c r="M2" s="766"/>
      <c r="N2" s="766"/>
      <c r="O2" s="766"/>
      <c r="P2" s="766"/>
      <c r="Q2" s="766"/>
      <c r="R2" s="766"/>
      <c r="S2" s="766"/>
      <c r="T2" s="766"/>
      <c r="U2" s="766"/>
      <c r="V2" s="503"/>
    </row>
    <row r="3" spans="1:24" s="133" customFormat="1" ht="18" customHeight="1">
      <c r="A3" s="255" t="s">
        <v>14</v>
      </c>
      <c r="B3" s="34">
        <v>2002</v>
      </c>
      <c r="C3" s="34">
        <v>2003</v>
      </c>
      <c r="D3" s="34">
        <v>2004</v>
      </c>
      <c r="E3" s="34">
        <v>2005</v>
      </c>
      <c r="F3" s="34">
        <v>2006</v>
      </c>
      <c r="G3" s="34">
        <v>2007</v>
      </c>
      <c r="H3" s="34">
        <v>2008</v>
      </c>
      <c r="I3" s="34">
        <v>2009</v>
      </c>
      <c r="J3" s="34">
        <v>2010</v>
      </c>
      <c r="K3" s="34">
        <v>2011</v>
      </c>
      <c r="L3" s="34">
        <v>2012</v>
      </c>
      <c r="M3" s="34">
        <v>2013</v>
      </c>
      <c r="N3" s="34">
        <v>2014</v>
      </c>
      <c r="O3" s="34">
        <v>2015</v>
      </c>
      <c r="P3" s="34">
        <v>2016</v>
      </c>
      <c r="Q3" s="34">
        <v>2017</v>
      </c>
      <c r="R3" s="34">
        <v>2018</v>
      </c>
      <c r="S3" s="34">
        <v>2019</v>
      </c>
      <c r="T3" s="34">
        <v>2020</v>
      </c>
      <c r="U3" s="34">
        <v>2021</v>
      </c>
      <c r="V3" s="34">
        <v>2022</v>
      </c>
      <c r="X3" s="1" t="s">
        <v>528</v>
      </c>
    </row>
    <row r="4" spans="1:24" s="133" customFormat="1" ht="18" customHeight="1">
      <c r="A4" s="92" t="s">
        <v>13</v>
      </c>
      <c r="B4" s="298"/>
      <c r="C4" s="298"/>
      <c r="D4" s="298"/>
      <c r="E4" s="298"/>
      <c r="F4" s="298">
        <v>7458</v>
      </c>
      <c r="G4" s="298">
        <v>11700</v>
      </c>
      <c r="H4" s="298">
        <v>15942</v>
      </c>
      <c r="I4" s="298">
        <v>20000</v>
      </c>
      <c r="J4" s="298">
        <v>20000</v>
      </c>
      <c r="K4" s="298">
        <v>25000</v>
      </c>
      <c r="L4" s="298">
        <v>42344</v>
      </c>
      <c r="M4" s="298">
        <v>47704</v>
      </c>
      <c r="N4" s="281">
        <v>87750</v>
      </c>
      <c r="O4" s="281">
        <v>153571</v>
      </c>
      <c r="P4" s="281">
        <v>84724</v>
      </c>
      <c r="Q4" s="281">
        <v>96919</v>
      </c>
      <c r="R4" s="281">
        <v>109561</v>
      </c>
      <c r="S4" s="281">
        <v>119068</v>
      </c>
      <c r="T4" s="281">
        <v>230610</v>
      </c>
      <c r="U4" s="281">
        <v>272698</v>
      </c>
      <c r="V4" s="298"/>
    </row>
    <row r="5" spans="1:24" s="133" customFormat="1" ht="18" customHeight="1">
      <c r="A5" s="92" t="s">
        <v>12</v>
      </c>
      <c r="B5" s="298"/>
      <c r="C5" s="298"/>
      <c r="D5" s="298"/>
      <c r="E5" s="298">
        <v>1600</v>
      </c>
      <c r="F5" s="298">
        <v>1800</v>
      </c>
      <c r="G5" s="298">
        <v>3540</v>
      </c>
      <c r="H5" s="298">
        <v>8900</v>
      </c>
      <c r="I5" s="298">
        <v>10000</v>
      </c>
      <c r="J5" s="298">
        <v>11978</v>
      </c>
      <c r="K5" s="298">
        <v>15707</v>
      </c>
      <c r="L5" s="298">
        <v>18838</v>
      </c>
      <c r="M5" s="298">
        <v>21590</v>
      </c>
      <c r="N5" s="298">
        <v>27867</v>
      </c>
      <c r="O5" s="298">
        <v>36845</v>
      </c>
      <c r="P5" s="281">
        <v>59057</v>
      </c>
      <c r="Q5" s="281">
        <v>32434</v>
      </c>
      <c r="R5" s="281">
        <v>40044</v>
      </c>
      <c r="S5" s="281">
        <v>49295</v>
      </c>
      <c r="T5" s="281">
        <v>71898</v>
      </c>
      <c r="U5" s="281">
        <v>203020</v>
      </c>
      <c r="V5" s="298"/>
      <c r="X5" s="18"/>
    </row>
    <row r="6" spans="1:24" s="133" customFormat="1" ht="18" customHeight="1">
      <c r="A6" s="92" t="s">
        <v>483</v>
      </c>
      <c r="B6" s="298"/>
      <c r="C6" s="298"/>
      <c r="D6" s="298"/>
      <c r="E6" s="298"/>
      <c r="F6" s="298"/>
      <c r="G6" s="281">
        <v>82</v>
      </c>
      <c r="H6" s="281">
        <v>110</v>
      </c>
      <c r="I6" s="281">
        <v>66</v>
      </c>
      <c r="J6" s="281">
        <v>329</v>
      </c>
      <c r="K6" s="281">
        <v>400</v>
      </c>
      <c r="L6" s="281">
        <v>1233</v>
      </c>
      <c r="M6" s="281">
        <v>1300</v>
      </c>
      <c r="N6" s="281">
        <v>1583</v>
      </c>
      <c r="O6" s="281">
        <v>1600</v>
      </c>
      <c r="P6" s="281">
        <v>1634</v>
      </c>
      <c r="Q6" s="281">
        <v>1644</v>
      </c>
      <c r="R6" s="281">
        <v>1531</v>
      </c>
      <c r="S6" s="281">
        <v>1255</v>
      </c>
      <c r="T6" s="281">
        <v>912</v>
      </c>
      <c r="U6" s="281">
        <v>1196</v>
      </c>
      <c r="V6" s="298"/>
      <c r="X6" s="18"/>
    </row>
    <row r="7" spans="1:24" s="133" customFormat="1" ht="18" customHeight="1">
      <c r="A7" s="92" t="s">
        <v>89</v>
      </c>
      <c r="B7" s="298"/>
      <c r="C7" s="298">
        <v>1000</v>
      </c>
      <c r="D7" s="298">
        <v>1450</v>
      </c>
      <c r="E7" s="298">
        <v>1500</v>
      </c>
      <c r="F7" s="298">
        <v>1500</v>
      </c>
      <c r="G7" s="298">
        <v>1500</v>
      </c>
      <c r="H7" s="298">
        <v>1500</v>
      </c>
      <c r="I7" s="298">
        <v>6799</v>
      </c>
      <c r="J7" s="298"/>
      <c r="K7" s="298"/>
      <c r="L7" s="298"/>
      <c r="M7" s="281">
        <v>450</v>
      </c>
      <c r="N7" s="281">
        <v>500</v>
      </c>
      <c r="O7" s="281">
        <v>1000</v>
      </c>
      <c r="P7" s="281">
        <v>1000</v>
      </c>
      <c r="Q7" s="281">
        <v>1000</v>
      </c>
      <c r="R7" s="281">
        <v>4620</v>
      </c>
      <c r="S7" s="281">
        <v>11900</v>
      </c>
      <c r="T7" s="298"/>
      <c r="U7" s="298"/>
      <c r="V7" s="298"/>
    </row>
    <row r="8" spans="1:24" s="133" customFormat="1" ht="18" customHeight="1">
      <c r="A8" s="92" t="s">
        <v>482</v>
      </c>
      <c r="B8" s="298"/>
      <c r="C8" s="298"/>
      <c r="D8" s="298"/>
      <c r="E8" s="298"/>
      <c r="F8" s="298"/>
      <c r="G8" s="298"/>
      <c r="H8" s="298">
        <v>772</v>
      </c>
      <c r="I8" s="298">
        <v>1504</v>
      </c>
      <c r="J8" s="298">
        <v>1626</v>
      </c>
      <c r="K8" s="298">
        <v>2778</v>
      </c>
      <c r="L8" s="298">
        <v>3271</v>
      </c>
      <c r="M8" s="298">
        <v>5306</v>
      </c>
      <c r="N8" s="298">
        <v>5100</v>
      </c>
      <c r="O8" s="298">
        <v>5704</v>
      </c>
      <c r="P8" s="281">
        <v>7000</v>
      </c>
      <c r="Q8" s="281">
        <v>8000</v>
      </c>
      <c r="R8" s="298"/>
      <c r="S8" s="298"/>
      <c r="T8" s="298"/>
      <c r="U8" s="298"/>
      <c r="V8" s="298"/>
    </row>
    <row r="9" spans="1:24" s="133" customFormat="1" ht="18" customHeight="1">
      <c r="A9" s="92" t="s">
        <v>11</v>
      </c>
      <c r="B9" s="298">
        <v>0</v>
      </c>
      <c r="C9" s="298">
        <v>22</v>
      </c>
      <c r="D9" s="298">
        <v>40</v>
      </c>
      <c r="E9" s="298">
        <v>74</v>
      </c>
      <c r="F9" s="298">
        <v>102</v>
      </c>
      <c r="G9" s="298">
        <v>53</v>
      </c>
      <c r="H9" s="298">
        <v>38</v>
      </c>
      <c r="I9" s="298">
        <v>53</v>
      </c>
      <c r="J9" s="298">
        <v>53</v>
      </c>
      <c r="K9" s="298">
        <v>1047</v>
      </c>
      <c r="L9" s="298">
        <v>3303</v>
      </c>
      <c r="M9" s="298">
        <v>3373</v>
      </c>
      <c r="N9" s="298">
        <v>2341</v>
      </c>
      <c r="O9" s="298">
        <v>2338</v>
      </c>
      <c r="P9" s="281">
        <v>2230</v>
      </c>
      <c r="Q9" s="281">
        <v>4821</v>
      </c>
      <c r="R9" s="281">
        <v>5763</v>
      </c>
      <c r="S9" s="281">
        <v>4618</v>
      </c>
      <c r="T9" s="281">
        <v>5060</v>
      </c>
      <c r="U9" s="281">
        <v>14894</v>
      </c>
      <c r="V9" s="298"/>
    </row>
    <row r="10" spans="1:24" s="133" customFormat="1" ht="18" customHeight="1">
      <c r="A10" s="92" t="s">
        <v>10</v>
      </c>
      <c r="B10" s="298">
        <v>0</v>
      </c>
      <c r="C10" s="298">
        <v>0</v>
      </c>
      <c r="D10" s="298">
        <v>0</v>
      </c>
      <c r="E10" s="298">
        <v>6678</v>
      </c>
      <c r="F10" s="298">
        <v>6080</v>
      </c>
      <c r="G10" s="298">
        <v>7305</v>
      </c>
      <c r="H10" s="298">
        <v>708</v>
      </c>
      <c r="I10" s="298">
        <v>8406</v>
      </c>
      <c r="J10" s="298">
        <v>13600</v>
      </c>
      <c r="K10" s="298">
        <v>17719</v>
      </c>
      <c r="L10" s="298">
        <v>22350</v>
      </c>
      <c r="M10" s="298">
        <v>24009</v>
      </c>
      <c r="N10" s="298">
        <v>24835</v>
      </c>
      <c r="O10" s="298">
        <v>25112</v>
      </c>
      <c r="P10" s="281">
        <v>26385</v>
      </c>
      <c r="Q10" s="281">
        <v>25062</v>
      </c>
      <c r="R10" s="281">
        <v>27211</v>
      </c>
      <c r="S10" s="298"/>
      <c r="T10" s="298"/>
      <c r="U10" s="281">
        <v>30933</v>
      </c>
      <c r="V10" s="298"/>
    </row>
    <row r="11" spans="1:24" s="133" customFormat="1" ht="18" customHeight="1">
      <c r="A11" s="92" t="s">
        <v>9</v>
      </c>
      <c r="B11" s="298"/>
      <c r="C11" s="298">
        <v>69</v>
      </c>
      <c r="D11" s="298">
        <v>138</v>
      </c>
      <c r="E11" s="298">
        <v>404</v>
      </c>
      <c r="F11" s="298"/>
      <c r="G11" s="298">
        <v>934</v>
      </c>
      <c r="H11" s="298">
        <v>986</v>
      </c>
      <c r="I11" s="298">
        <v>1034</v>
      </c>
      <c r="J11" s="298">
        <v>1085</v>
      </c>
      <c r="K11" s="298">
        <v>1140</v>
      </c>
      <c r="L11" s="298">
        <v>1197</v>
      </c>
      <c r="M11" s="281">
        <v>8777</v>
      </c>
      <c r="N11" s="281">
        <v>8561</v>
      </c>
      <c r="O11" s="281">
        <v>5855</v>
      </c>
      <c r="P11" s="281">
        <v>8692</v>
      </c>
      <c r="Q11" s="281">
        <v>10816</v>
      </c>
      <c r="R11" s="281">
        <v>11358</v>
      </c>
      <c r="S11" s="281">
        <v>11358</v>
      </c>
      <c r="T11" s="281">
        <v>12255</v>
      </c>
      <c r="U11" s="281">
        <v>13480</v>
      </c>
      <c r="V11" s="298"/>
    </row>
    <row r="12" spans="1:24" s="133" customFormat="1" ht="18" customHeight="1">
      <c r="A12" s="92" t="s">
        <v>8</v>
      </c>
      <c r="B12" s="281">
        <v>300</v>
      </c>
      <c r="C12" s="281">
        <v>1200</v>
      </c>
      <c r="D12" s="281">
        <v>2800</v>
      </c>
      <c r="E12" s="281">
        <v>8300</v>
      </c>
      <c r="F12" s="281">
        <v>26000</v>
      </c>
      <c r="G12" s="281">
        <v>40600</v>
      </c>
      <c r="H12" s="281">
        <v>52500</v>
      </c>
      <c r="I12" s="281">
        <v>72800</v>
      </c>
      <c r="J12" s="281">
        <v>81000</v>
      </c>
      <c r="K12" s="281">
        <v>118200</v>
      </c>
      <c r="L12" s="281">
        <v>140800</v>
      </c>
      <c r="M12" s="281">
        <v>162400</v>
      </c>
      <c r="N12" s="281">
        <v>182000</v>
      </c>
      <c r="O12" s="281">
        <v>197400</v>
      </c>
      <c r="P12" s="281">
        <v>212600</v>
      </c>
      <c r="Q12" s="281">
        <v>246000</v>
      </c>
      <c r="R12" s="281">
        <v>274200</v>
      </c>
      <c r="S12" s="281">
        <v>307200</v>
      </c>
      <c r="T12" s="281">
        <v>323200</v>
      </c>
      <c r="U12" s="281">
        <v>328900</v>
      </c>
      <c r="V12" s="281">
        <v>334300</v>
      </c>
    </row>
    <row r="13" spans="1:24" s="133" customFormat="1" ht="18" customHeight="1">
      <c r="A13" s="92" t="s">
        <v>6</v>
      </c>
      <c r="B13" s="298"/>
      <c r="C13" s="298"/>
      <c r="D13" s="298"/>
      <c r="E13" s="298"/>
      <c r="F13" s="298"/>
      <c r="G13" s="298">
        <v>5743</v>
      </c>
      <c r="H13" s="298">
        <v>10191</v>
      </c>
      <c r="I13" s="298">
        <v>12502</v>
      </c>
      <c r="J13" s="298">
        <v>14633</v>
      </c>
      <c r="K13" s="298">
        <v>19248</v>
      </c>
      <c r="L13" s="298">
        <v>18342</v>
      </c>
      <c r="M13" s="298">
        <v>19287</v>
      </c>
      <c r="N13" s="298">
        <v>24721</v>
      </c>
      <c r="O13" s="298">
        <v>22298</v>
      </c>
      <c r="P13" s="281">
        <v>46599</v>
      </c>
      <c r="Q13" s="281">
        <v>61641</v>
      </c>
      <c r="R13" s="281">
        <v>70142</v>
      </c>
      <c r="S13" s="281">
        <v>69975</v>
      </c>
      <c r="T13" s="281" t="s">
        <v>484</v>
      </c>
      <c r="U13" s="281">
        <v>65495</v>
      </c>
      <c r="V13" s="298"/>
    </row>
    <row r="14" spans="1:24" s="133" customFormat="1" ht="18" customHeight="1">
      <c r="A14" s="92" t="s">
        <v>5</v>
      </c>
      <c r="B14" s="298"/>
      <c r="C14" s="298"/>
      <c r="D14" s="298"/>
      <c r="E14" s="298">
        <v>134</v>
      </c>
      <c r="F14" s="298">
        <v>198</v>
      </c>
      <c r="G14" s="298">
        <v>256</v>
      </c>
      <c r="H14" s="298">
        <v>320</v>
      </c>
      <c r="I14" s="298">
        <v>430</v>
      </c>
      <c r="J14" s="298">
        <v>9640</v>
      </c>
      <c r="K14" s="298">
        <v>18499</v>
      </c>
      <c r="L14" s="298">
        <v>26598</v>
      </c>
      <c r="M14" s="298">
        <v>29776</v>
      </c>
      <c r="N14" s="281">
        <v>41212</v>
      </c>
      <c r="O14" s="281">
        <v>70408</v>
      </c>
      <c r="P14" s="281">
        <v>64343</v>
      </c>
      <c r="Q14" s="281">
        <v>65779</v>
      </c>
      <c r="R14" s="281">
        <v>61968</v>
      </c>
      <c r="S14" s="281">
        <v>63314</v>
      </c>
      <c r="T14" s="281">
        <v>71063</v>
      </c>
      <c r="U14" s="281">
        <v>77249</v>
      </c>
      <c r="V14" s="298"/>
    </row>
    <row r="15" spans="1:24" s="133" customFormat="1" ht="18" customHeight="1">
      <c r="A15" s="92" t="s">
        <v>4</v>
      </c>
      <c r="B15" s="298">
        <v>0</v>
      </c>
      <c r="C15" s="298">
        <v>0</v>
      </c>
      <c r="D15" s="298">
        <v>349</v>
      </c>
      <c r="E15" s="298">
        <v>948</v>
      </c>
      <c r="F15" s="298">
        <v>2475</v>
      </c>
      <c r="G15" s="298">
        <v>2856</v>
      </c>
      <c r="H15" s="298">
        <v>2740</v>
      </c>
      <c r="I15" s="298">
        <v>3929</v>
      </c>
      <c r="J15" s="298">
        <v>6278</v>
      </c>
      <c r="K15" s="298">
        <v>9000</v>
      </c>
      <c r="L15" s="298">
        <v>10212</v>
      </c>
      <c r="M15" s="298">
        <v>12411</v>
      </c>
      <c r="N15" s="298">
        <v>11827</v>
      </c>
      <c r="O15" s="298">
        <v>13420</v>
      </c>
      <c r="P15" s="281">
        <v>14035</v>
      </c>
      <c r="Q15" s="281">
        <v>15221</v>
      </c>
      <c r="R15" s="281">
        <v>19689</v>
      </c>
      <c r="S15" s="281">
        <v>26974</v>
      </c>
      <c r="T15" s="281">
        <v>34966</v>
      </c>
      <c r="U15" s="281">
        <v>41280</v>
      </c>
      <c r="V15" s="298"/>
    </row>
    <row r="16" spans="1:24" s="133" customFormat="1" ht="18" customHeight="1">
      <c r="A16" s="92" t="s">
        <v>3</v>
      </c>
      <c r="B16" s="298">
        <v>2669</v>
      </c>
      <c r="C16" s="298">
        <v>20313</v>
      </c>
      <c r="D16" s="298">
        <v>60000</v>
      </c>
      <c r="E16" s="298">
        <v>165290</v>
      </c>
      <c r="F16" s="298">
        <v>335112</v>
      </c>
      <c r="G16" s="298">
        <v>378000</v>
      </c>
      <c r="H16" s="298">
        <v>426000</v>
      </c>
      <c r="I16" s="298">
        <v>481000</v>
      </c>
      <c r="J16" s="298">
        <v>743000</v>
      </c>
      <c r="K16" s="298">
        <v>907000</v>
      </c>
      <c r="L16" s="298">
        <v>1107200</v>
      </c>
      <c r="M16" s="281">
        <v>1615210</v>
      </c>
      <c r="N16" s="281">
        <v>1706313</v>
      </c>
      <c r="O16" s="281">
        <v>1409347</v>
      </c>
      <c r="P16" s="281">
        <v>1150770</v>
      </c>
      <c r="Q16" s="281">
        <v>1123189</v>
      </c>
      <c r="R16" s="281">
        <v>1107013</v>
      </c>
      <c r="S16" s="281">
        <v>1250356</v>
      </c>
      <c r="T16" s="281">
        <v>1303057</v>
      </c>
      <c r="U16" s="281">
        <v>1694648</v>
      </c>
      <c r="V16" s="298"/>
    </row>
    <row r="17" spans="1:22" s="133" customFormat="1" ht="18" customHeight="1">
      <c r="A17" s="92" t="s">
        <v>32</v>
      </c>
      <c r="B17" s="298"/>
      <c r="C17" s="298"/>
      <c r="D17" s="298"/>
      <c r="E17" s="298">
        <v>1495</v>
      </c>
      <c r="F17" s="298">
        <v>1795</v>
      </c>
      <c r="G17" s="298">
        <v>2154</v>
      </c>
      <c r="H17" s="298">
        <v>2585</v>
      </c>
      <c r="I17" s="298">
        <v>2841</v>
      </c>
      <c r="J17" s="298">
        <v>3150</v>
      </c>
      <c r="K17" s="281">
        <v>28268</v>
      </c>
      <c r="L17" s="281">
        <v>41325</v>
      </c>
      <c r="M17" s="281">
        <v>56425</v>
      </c>
      <c r="N17" s="281">
        <v>84600</v>
      </c>
      <c r="O17" s="281">
        <v>106000</v>
      </c>
      <c r="P17" s="281">
        <v>318474</v>
      </c>
      <c r="Q17" s="281">
        <v>763466</v>
      </c>
      <c r="R17" s="281">
        <v>861234</v>
      </c>
      <c r="S17" s="281">
        <v>1039655</v>
      </c>
      <c r="T17" s="281">
        <v>1084698</v>
      </c>
      <c r="U17" s="281">
        <v>1243047</v>
      </c>
      <c r="V17" s="298"/>
    </row>
    <row r="18" spans="1:22" s="133" customFormat="1" ht="18" customHeight="1">
      <c r="A18" s="92" t="s">
        <v>1</v>
      </c>
      <c r="B18" s="542">
        <v>48</v>
      </c>
      <c r="C18" s="542">
        <v>91</v>
      </c>
      <c r="D18" s="542">
        <v>250</v>
      </c>
      <c r="E18" s="542">
        <v>250</v>
      </c>
      <c r="F18" s="542">
        <v>2339</v>
      </c>
      <c r="G18" s="542">
        <v>4000</v>
      </c>
      <c r="H18" s="542">
        <v>5703</v>
      </c>
      <c r="I18" s="542">
        <v>10702</v>
      </c>
      <c r="J18" s="542">
        <v>10267</v>
      </c>
      <c r="K18" s="542">
        <v>15902</v>
      </c>
      <c r="L18" s="542">
        <v>14794</v>
      </c>
      <c r="M18" s="542">
        <v>10850</v>
      </c>
      <c r="N18" s="542">
        <v>21273</v>
      </c>
      <c r="O18" s="542">
        <v>23390</v>
      </c>
      <c r="P18" s="504">
        <v>31784</v>
      </c>
      <c r="Q18" s="504">
        <v>35912</v>
      </c>
      <c r="R18" s="504">
        <v>72228</v>
      </c>
      <c r="S18" s="504">
        <v>88891</v>
      </c>
      <c r="T18" s="504">
        <v>82317</v>
      </c>
      <c r="U18" s="504">
        <v>80611</v>
      </c>
      <c r="V18" s="504">
        <v>86446</v>
      </c>
    </row>
    <row r="19" spans="1:22" s="133" customFormat="1" ht="18" customHeight="1">
      <c r="A19" s="92" t="s">
        <v>0</v>
      </c>
      <c r="B19" s="298">
        <v>2847</v>
      </c>
      <c r="C19" s="298">
        <v>6386</v>
      </c>
      <c r="D19" s="298">
        <v>8967</v>
      </c>
      <c r="E19" s="298">
        <v>10185</v>
      </c>
      <c r="F19" s="298">
        <v>10200</v>
      </c>
      <c r="G19" s="298">
        <v>15210</v>
      </c>
      <c r="H19" s="298">
        <v>18000</v>
      </c>
      <c r="I19" s="298">
        <v>29130</v>
      </c>
      <c r="J19" s="298">
        <v>33000</v>
      </c>
      <c r="K19" s="298">
        <v>34000</v>
      </c>
      <c r="L19" s="298">
        <v>71445</v>
      </c>
      <c r="M19" s="298">
        <v>75443</v>
      </c>
      <c r="N19" s="298">
        <v>79664.724599342153</v>
      </c>
      <c r="O19" s="298">
        <v>84123</v>
      </c>
      <c r="P19" s="301">
        <v>91607</v>
      </c>
      <c r="Q19" s="301">
        <v>117300</v>
      </c>
      <c r="R19" s="301">
        <v>141153</v>
      </c>
      <c r="S19" s="301">
        <v>151434</v>
      </c>
      <c r="T19" s="301">
        <v>164735</v>
      </c>
      <c r="U19" s="281">
        <v>205333</v>
      </c>
      <c r="V19" s="298"/>
    </row>
    <row r="21" spans="1:22" s="17" customFormat="1" ht="18" customHeight="1">
      <c r="A21" s="242" t="s">
        <v>2862</v>
      </c>
      <c r="B21" s="13"/>
      <c r="C21" s="13"/>
      <c r="D21" s="13"/>
      <c r="E21" s="13"/>
      <c r="F21" s="13"/>
      <c r="G21" s="13"/>
      <c r="H21" s="13"/>
      <c r="I21" s="13"/>
      <c r="J21" s="13"/>
      <c r="K21" s="13"/>
      <c r="L21" s="13"/>
      <c r="M21" s="13"/>
      <c r="N21" s="13"/>
      <c r="O21" s="13"/>
      <c r="P21" s="13"/>
      <c r="Q21" s="13"/>
      <c r="R21" s="13"/>
      <c r="S21" s="13"/>
      <c r="T21" s="13"/>
      <c r="U21" s="13"/>
      <c r="V21" s="13"/>
    </row>
    <row r="22" spans="1:22" s="17" customFormat="1" ht="18" customHeight="1">
      <c r="A22" s="242" t="s">
        <v>549</v>
      </c>
      <c r="B22" s="13"/>
      <c r="C22" s="13"/>
      <c r="D22" s="13"/>
      <c r="E22" s="13"/>
      <c r="F22" s="13"/>
      <c r="G22" s="13"/>
      <c r="H22" s="13"/>
      <c r="I22" s="13"/>
      <c r="J22" s="13"/>
      <c r="K22" s="13"/>
      <c r="L22" s="13"/>
      <c r="M22" s="13"/>
      <c r="N22" s="13"/>
      <c r="O22" s="13"/>
      <c r="P22" s="13"/>
      <c r="Q22" s="13"/>
      <c r="R22" s="13"/>
      <c r="S22" s="13"/>
      <c r="T22" s="13"/>
      <c r="U22" s="13"/>
      <c r="V22" s="13"/>
    </row>
    <row r="23" spans="1:22" s="17" customFormat="1" ht="18" customHeight="1">
      <c r="A23" s="242" t="s">
        <v>552</v>
      </c>
      <c r="B23" s="13"/>
      <c r="C23" s="13"/>
      <c r="D23" s="13"/>
      <c r="E23" s="13"/>
      <c r="F23" s="13"/>
      <c r="G23" s="13"/>
      <c r="H23" s="13"/>
      <c r="I23" s="13"/>
      <c r="J23" s="13"/>
      <c r="K23" s="13"/>
      <c r="L23" s="13"/>
      <c r="M23" s="13"/>
      <c r="N23" s="13"/>
      <c r="O23" s="13"/>
      <c r="P23" s="13"/>
      <c r="Q23" s="13"/>
      <c r="R23" s="13"/>
      <c r="S23" s="13"/>
      <c r="T23" s="13"/>
      <c r="U23" s="13"/>
      <c r="V23" s="13"/>
    </row>
    <row r="24" spans="1:22" s="17" customFormat="1" ht="18" customHeight="1">
      <c r="A24" s="242" t="s">
        <v>2766</v>
      </c>
      <c r="B24" s="13"/>
      <c r="C24" s="13"/>
      <c r="D24" s="13"/>
      <c r="E24" s="13"/>
      <c r="F24" s="13"/>
      <c r="G24" s="13"/>
      <c r="H24" s="13"/>
      <c r="I24" s="13"/>
      <c r="J24" s="13"/>
      <c r="K24" s="13"/>
      <c r="L24" s="13"/>
      <c r="M24" s="13"/>
      <c r="N24" s="13"/>
      <c r="O24" s="13"/>
      <c r="P24" s="13"/>
      <c r="Q24" s="13"/>
      <c r="R24" s="13"/>
      <c r="S24" s="13"/>
      <c r="T24" s="13"/>
      <c r="U24" s="13"/>
      <c r="V24" s="13"/>
    </row>
    <row r="25" spans="1:22" ht="18" customHeight="1">
      <c r="A25" s="242" t="s">
        <v>2768</v>
      </c>
    </row>
    <row r="26" spans="1:22" ht="18" customHeight="1">
      <c r="A26" s="242" t="s">
        <v>2767</v>
      </c>
    </row>
    <row r="27" spans="1:22" ht="18" customHeight="1">
      <c r="A27" s="242" t="s">
        <v>2861</v>
      </c>
    </row>
    <row r="28" spans="1:22" ht="18" customHeight="1">
      <c r="A28" s="242" t="s">
        <v>2860</v>
      </c>
    </row>
  </sheetData>
  <mergeCells count="1">
    <mergeCell ref="B2:U2"/>
  </mergeCells>
  <hyperlinks>
    <hyperlink ref="X3" location="Content!A1" display="Back to content page" xr:uid="{00000000-0004-0000-C800-000000000000}"/>
  </hyperlink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codeName="Sheet202"/>
  <dimension ref="A1:Z24"/>
  <sheetViews>
    <sheetView topLeftCell="E1" zoomScale="95" zoomScaleNormal="95" workbookViewId="0">
      <selection activeCell="W1" sqref="W1:W1048576"/>
    </sheetView>
  </sheetViews>
  <sheetFormatPr defaultColWidth="9.21875" defaultRowHeight="18" customHeight="1"/>
  <cols>
    <col min="1" max="1" width="34.44140625" style="13" customWidth="1"/>
    <col min="2" max="10" width="9.21875" style="13" bestFit="1" customWidth="1"/>
    <col min="11" max="22" width="9.21875" style="13" customWidth="1"/>
    <col min="23" max="16384" width="9.21875" style="13"/>
  </cols>
  <sheetData>
    <row r="1" spans="1:26" s="18" customFormat="1" ht="18" customHeight="1">
      <c r="A1" s="18" t="s">
        <v>2787</v>
      </c>
    </row>
    <row r="2" spans="1:26" s="133" customFormat="1" ht="18" customHeight="1">
      <c r="A2" s="255"/>
      <c r="B2" s="767"/>
      <c r="C2" s="768"/>
      <c r="D2" s="768"/>
      <c r="E2" s="768"/>
      <c r="F2" s="768"/>
      <c r="G2" s="768"/>
      <c r="H2" s="768"/>
      <c r="I2" s="768"/>
      <c r="J2" s="768"/>
      <c r="K2" s="768"/>
      <c r="L2" s="768"/>
      <c r="M2" s="768"/>
      <c r="N2" s="768"/>
      <c r="O2" s="768"/>
      <c r="P2" s="768"/>
      <c r="Q2" s="768"/>
      <c r="R2" s="768"/>
      <c r="S2" s="768"/>
      <c r="T2" s="768"/>
      <c r="U2" s="768"/>
      <c r="V2" s="503"/>
      <c r="X2" s="244"/>
      <c r="Y2" s="244"/>
    </row>
    <row r="3" spans="1:26" s="133" customFormat="1" ht="18" customHeight="1">
      <c r="A3" s="255" t="s">
        <v>14</v>
      </c>
      <c r="B3" s="34">
        <v>2002</v>
      </c>
      <c r="C3" s="34">
        <v>2003</v>
      </c>
      <c r="D3" s="34">
        <v>2004</v>
      </c>
      <c r="E3" s="34">
        <v>2005</v>
      </c>
      <c r="F3" s="34">
        <v>2006</v>
      </c>
      <c r="G3" s="34">
        <v>2007</v>
      </c>
      <c r="H3" s="34">
        <v>2008</v>
      </c>
      <c r="I3" s="34">
        <v>2009</v>
      </c>
      <c r="J3" s="34">
        <v>2010</v>
      </c>
      <c r="K3" s="34">
        <v>2011</v>
      </c>
      <c r="L3" s="34">
        <v>2012</v>
      </c>
      <c r="M3" s="34">
        <v>2013</v>
      </c>
      <c r="N3" s="34">
        <v>2014</v>
      </c>
      <c r="O3" s="34">
        <v>2015</v>
      </c>
      <c r="P3" s="34">
        <v>2016</v>
      </c>
      <c r="Q3" s="34">
        <v>2017</v>
      </c>
      <c r="R3" s="34">
        <v>2018</v>
      </c>
      <c r="S3" s="34">
        <v>2019</v>
      </c>
      <c r="T3" s="34">
        <v>2020</v>
      </c>
      <c r="U3" s="34">
        <v>2021</v>
      </c>
      <c r="V3" s="34">
        <v>2022</v>
      </c>
      <c r="X3" s="1" t="s">
        <v>528</v>
      </c>
    </row>
    <row r="4" spans="1:26" s="133" customFormat="1" ht="18" customHeight="1">
      <c r="A4" s="92" t="s">
        <v>13</v>
      </c>
      <c r="B4" s="533"/>
      <c r="C4" s="533"/>
      <c r="D4" s="533"/>
      <c r="E4" s="533"/>
      <c r="F4" s="533">
        <v>4.3843853800676597E-2</v>
      </c>
      <c r="G4" s="533">
        <v>6.6760370838453806E-2</v>
      </c>
      <c r="H4" s="533">
        <v>8.8380262872239906E-2</v>
      </c>
      <c r="I4" s="533">
        <v>0.107786990271955</v>
      </c>
      <c r="J4" s="533">
        <v>0.104811299832008</v>
      </c>
      <c r="K4" s="533">
        <v>0.12</v>
      </c>
      <c r="L4" s="533">
        <v>0.2</v>
      </c>
      <c r="M4" s="533">
        <v>0.22</v>
      </c>
      <c r="N4" s="533">
        <v>0.32570232300000002</v>
      </c>
      <c r="O4" s="533">
        <v>0.55074200900000003</v>
      </c>
      <c r="P4" s="533">
        <v>0.29374718700000002</v>
      </c>
      <c r="Q4" s="533">
        <v>0.32504866599999999</v>
      </c>
      <c r="R4" s="533">
        <v>0.35560453600000003</v>
      </c>
      <c r="S4" s="533">
        <v>0.37413007500000001</v>
      </c>
      <c r="T4" s="533">
        <v>0.70166156999999996</v>
      </c>
      <c r="U4" s="533">
        <v>0.84960588216967325</v>
      </c>
      <c r="V4" s="540">
        <v>0.387198433043346</v>
      </c>
      <c r="Y4" s="17"/>
      <c r="Z4" s="17"/>
    </row>
    <row r="5" spans="1:26" s="133" customFormat="1" ht="18" customHeight="1">
      <c r="A5" s="92" t="s">
        <v>12</v>
      </c>
      <c r="B5" s="533"/>
      <c r="C5" s="533"/>
      <c r="D5" s="533"/>
      <c r="E5" s="533">
        <v>8.5302715345371996E-2</v>
      </c>
      <c r="F5" s="533">
        <v>0.10420453729711955</v>
      </c>
      <c r="G5" s="533">
        <v>0.20493559001766845</v>
      </c>
      <c r="H5" s="533">
        <v>0.51523354552464662</v>
      </c>
      <c r="I5" s="533">
        <v>0.57891409609510858</v>
      </c>
      <c r="J5" s="533">
        <v>0.69342330430272103</v>
      </c>
      <c r="K5" s="533">
        <v>0.90930037073658709</v>
      </c>
      <c r="L5" s="533">
        <v>1.0905583742239657</v>
      </c>
      <c r="M5" s="533">
        <v>1.2498755334693394</v>
      </c>
      <c r="N5" s="533">
        <v>1.6132599115882391</v>
      </c>
      <c r="O5" s="533">
        <v>2</v>
      </c>
      <c r="P5" s="533">
        <v>2.7342127770000002</v>
      </c>
      <c r="Q5" s="533">
        <v>1.47087634</v>
      </c>
      <c r="R5" s="533">
        <v>1.776521383</v>
      </c>
      <c r="S5" s="533">
        <v>2.139821339</v>
      </c>
      <c r="T5" s="533">
        <v>3.0573726190000001</v>
      </c>
      <c r="U5" s="533">
        <v>8.4230178815915036</v>
      </c>
      <c r="V5" s="540">
        <v>4.2038614665421701</v>
      </c>
      <c r="X5" s="18"/>
      <c r="Y5" s="17"/>
      <c r="Z5" s="17"/>
    </row>
    <row r="6" spans="1:26" s="133" customFormat="1" ht="18" customHeight="1">
      <c r="A6" s="92" t="s">
        <v>483</v>
      </c>
      <c r="B6" s="533"/>
      <c r="C6" s="533"/>
      <c r="D6" s="533"/>
      <c r="E6" s="533"/>
      <c r="F6" s="533"/>
      <c r="G6" s="533">
        <v>1.2780150000000001E-2</v>
      </c>
      <c r="H6" s="533">
        <v>1.6736936000000001E-2</v>
      </c>
      <c r="I6" s="533">
        <v>9.8031639999999996E-3</v>
      </c>
      <c r="J6" s="533">
        <v>4.7702452999999999E-2</v>
      </c>
      <c r="K6" s="533">
        <v>5.6611597999999999E-2</v>
      </c>
      <c r="L6" s="533">
        <v>0.17033421700000001</v>
      </c>
      <c r="M6" s="533">
        <v>0.175319115</v>
      </c>
      <c r="N6" s="533">
        <v>0.208456788</v>
      </c>
      <c r="O6" s="533">
        <v>0.20580789899999999</v>
      </c>
      <c r="P6" s="533">
        <v>0.205381653</v>
      </c>
      <c r="Q6" s="533">
        <v>0.20199240199999999</v>
      </c>
      <c r="R6" s="533">
        <v>0.18394323400000001</v>
      </c>
      <c r="S6" s="533">
        <v>0.14749331900000001</v>
      </c>
      <c r="T6" s="533">
        <v>0.104875684</v>
      </c>
      <c r="U6" s="533">
        <v>0.14381914381914382</v>
      </c>
      <c r="V6" s="540">
        <v>0.21869704364619399</v>
      </c>
      <c r="X6" s="18"/>
      <c r="Y6" s="17"/>
      <c r="Z6" s="17"/>
    </row>
    <row r="7" spans="1:26" s="133" customFormat="1" ht="18" customHeight="1">
      <c r="A7" s="92" t="s">
        <v>89</v>
      </c>
      <c r="B7" s="533"/>
      <c r="C7" s="533"/>
      <c r="D7" s="533"/>
      <c r="E7" s="533"/>
      <c r="F7" s="533"/>
      <c r="G7" s="533"/>
      <c r="H7" s="533"/>
      <c r="I7" s="533">
        <v>1.05896327448702E-2</v>
      </c>
      <c r="J7" s="533">
        <v>0</v>
      </c>
      <c r="K7" s="533">
        <v>0</v>
      </c>
      <c r="L7" s="533">
        <v>0</v>
      </c>
      <c r="M7" s="533">
        <v>6.3061599999999997E-4</v>
      </c>
      <c r="N7" s="533">
        <v>6.7780599999999998E-4</v>
      </c>
      <c r="O7" s="533">
        <v>1.3115690000000001E-3</v>
      </c>
      <c r="P7" s="533">
        <v>1.2692109999999999E-3</v>
      </c>
      <c r="Q7" s="533">
        <v>1.2285200000000001E-3</v>
      </c>
      <c r="R7" s="533">
        <v>5.4955450000000001E-3</v>
      </c>
      <c r="S7" s="533">
        <v>1.3711167E-2</v>
      </c>
      <c r="T7" s="533"/>
      <c r="U7" s="533"/>
      <c r="V7" s="540">
        <v>3.3329895304132898E-2</v>
      </c>
      <c r="Y7" s="17"/>
      <c r="Z7" s="17"/>
    </row>
    <row r="8" spans="1:26" s="133" customFormat="1" ht="18" customHeight="1">
      <c r="A8" s="92" t="s">
        <v>482</v>
      </c>
      <c r="B8" s="533"/>
      <c r="C8" s="533"/>
      <c r="D8" s="533"/>
      <c r="E8" s="533"/>
      <c r="F8" s="533"/>
      <c r="G8" s="533"/>
      <c r="H8" s="533">
        <v>6.7110360031434099E-2</v>
      </c>
      <c r="I8" s="533">
        <v>0.12872909970941801</v>
      </c>
      <c r="J8" s="533">
        <v>0.13709302090289199</v>
      </c>
      <c r="K8" s="533">
        <v>0.2308593652614</v>
      </c>
      <c r="L8" s="533">
        <v>0.30277589307780811</v>
      </c>
      <c r="M8" s="533">
        <v>0.49114304147687249</v>
      </c>
      <c r="N8" s="533">
        <v>0.34</v>
      </c>
      <c r="O8" s="533">
        <v>0.56999999999999995</v>
      </c>
      <c r="P8" s="533">
        <v>0.62836793999999996</v>
      </c>
      <c r="Q8" s="533">
        <v>0.71123439200000005</v>
      </c>
      <c r="R8" s="533">
        <v>1.88473563202542</v>
      </c>
      <c r="S8" s="533">
        <v>2.0616220920937098</v>
      </c>
      <c r="T8" s="533">
        <v>2.3134615954703102</v>
      </c>
      <c r="U8" s="533">
        <v>2.5834730526868501</v>
      </c>
      <c r="V8" s="540">
        <v>2.2547787662170098</v>
      </c>
      <c r="Y8" s="17"/>
      <c r="Z8" s="17"/>
    </row>
    <row r="9" spans="1:26" s="133" customFormat="1" ht="18" customHeight="1">
      <c r="A9" s="92" t="s">
        <v>11</v>
      </c>
      <c r="B9" s="533"/>
      <c r="C9" s="533"/>
      <c r="D9" s="533"/>
      <c r="E9" s="533"/>
      <c r="F9" s="533"/>
      <c r="G9" s="533">
        <v>5.5362010000000001E-3</v>
      </c>
      <c r="H9" s="533">
        <v>7.0453399999999998E-3</v>
      </c>
      <c r="I9" s="533">
        <v>2.0099179000000002E-2</v>
      </c>
      <c r="J9" s="533">
        <v>2.0044288E-2</v>
      </c>
      <c r="K9" s="533">
        <v>6.6823436E-2</v>
      </c>
      <c r="L9" s="533">
        <v>8.1191309000000003E-2</v>
      </c>
      <c r="M9" s="533">
        <v>0.112150178</v>
      </c>
      <c r="N9" s="533">
        <v>7.3503323999999995E-2</v>
      </c>
      <c r="O9" s="533">
        <v>0.10014468</v>
      </c>
      <c r="P9" s="533">
        <v>0.107468326</v>
      </c>
      <c r="Q9" s="533">
        <v>0.23050067599999999</v>
      </c>
      <c r="R9" s="533">
        <v>0.27334456499999998</v>
      </c>
      <c r="S9" s="533">
        <v>0.21729024299999999</v>
      </c>
      <c r="T9" s="533">
        <v>0.23620036699999999</v>
      </c>
      <c r="U9" s="533">
        <v>0.7170919595570534</v>
      </c>
      <c r="V9" s="540">
        <v>0.394132081085043</v>
      </c>
      <c r="Y9" s="17"/>
      <c r="Z9" s="17"/>
    </row>
    <row r="10" spans="1:26" s="133" customFormat="1" ht="18" customHeight="1">
      <c r="A10" s="92" t="s">
        <v>10</v>
      </c>
      <c r="B10" s="533">
        <v>0</v>
      </c>
      <c r="C10" s="533">
        <v>0</v>
      </c>
      <c r="D10" s="533">
        <v>0</v>
      </c>
      <c r="E10" s="533">
        <v>3.8051282051282054E-2</v>
      </c>
      <c r="F10" s="533">
        <v>3.3687943262411348E-2</v>
      </c>
      <c r="G10" s="533">
        <v>3.9367320543220521E-2</v>
      </c>
      <c r="H10" s="533">
        <v>3.712248322147651E-3</v>
      </c>
      <c r="I10" s="533">
        <v>4.2885567062904952E-2</v>
      </c>
      <c r="J10" s="533">
        <v>4.388342766358852E-2</v>
      </c>
      <c r="K10" s="533">
        <v>5.2714145538972419E-2</v>
      </c>
      <c r="L10" s="533">
        <v>6.3862107886939759E-2</v>
      </c>
      <c r="M10" s="533">
        <v>6.4922400769125116E-2</v>
      </c>
      <c r="N10" s="533">
        <v>6.5463136310956585E-2</v>
      </c>
      <c r="O10" s="533">
        <v>9.7771370999999996E-2</v>
      </c>
      <c r="P10" s="533">
        <v>0.10598782</v>
      </c>
      <c r="Q10" s="533">
        <v>9.8011334000000006E-2</v>
      </c>
      <c r="R10" s="533">
        <v>0.10361235100000001</v>
      </c>
      <c r="S10" s="533"/>
      <c r="T10" s="533"/>
      <c r="U10" s="533">
        <v>0.10977805831421247</v>
      </c>
      <c r="V10" s="540">
        <v>0.11049005808984901</v>
      </c>
      <c r="Y10" s="17"/>
      <c r="Z10" s="17"/>
    </row>
    <row r="11" spans="1:26" s="133" customFormat="1" ht="18" customHeight="1">
      <c r="A11" s="92" t="s">
        <v>9</v>
      </c>
      <c r="B11" s="533"/>
      <c r="C11" s="533"/>
      <c r="D11" s="533"/>
      <c r="E11" s="533"/>
      <c r="F11" s="533"/>
      <c r="G11" s="533">
        <v>6.8730019359200699E-3</v>
      </c>
      <c r="H11" s="533">
        <v>7.0402859298600504E-3</v>
      </c>
      <c r="I11" s="533">
        <v>7.1595294098096597E-3</v>
      </c>
      <c r="J11" s="533">
        <v>7.2814682070629399E-3</v>
      </c>
      <c r="K11" s="533">
        <v>7.4117957298694302E-3</v>
      </c>
      <c r="L11" s="533">
        <v>7.5364474118725204E-3</v>
      </c>
      <c r="M11" s="533">
        <v>5.5412850999999999E-2</v>
      </c>
      <c r="N11" s="533">
        <v>5.2555158999999997E-2</v>
      </c>
      <c r="O11" s="533">
        <v>3.4965029000000002E-2</v>
      </c>
      <c r="P11" s="533">
        <v>5.0519430999999997E-2</v>
      </c>
      <c r="Q11" s="533">
        <v>6.1210412999999998E-2</v>
      </c>
      <c r="R11" s="533">
        <v>6.2601907999999998E-2</v>
      </c>
      <c r="S11" s="533">
        <v>6.0970284E-2</v>
      </c>
      <c r="T11" s="533">
        <v>6.4061844000000007E-2</v>
      </c>
      <c r="U11" s="533">
        <v>7.133029950259287E-2</v>
      </c>
      <c r="V11" s="540">
        <v>7.2667334695167896E-2</v>
      </c>
      <c r="Y11" s="17"/>
      <c r="Z11" s="17"/>
    </row>
    <row r="12" spans="1:26" s="133" customFormat="1" ht="18" customHeight="1">
      <c r="A12" s="92" t="s">
        <v>8</v>
      </c>
      <c r="B12" s="286">
        <v>0.02</v>
      </c>
      <c r="C12" s="286">
        <v>0.1</v>
      </c>
      <c r="D12" s="286">
        <v>0.2</v>
      </c>
      <c r="E12" s="286">
        <v>0.7</v>
      </c>
      <c r="F12" s="286">
        <v>2.1</v>
      </c>
      <c r="G12" s="286">
        <v>3.3</v>
      </c>
      <c r="H12" s="286">
        <v>4.2</v>
      </c>
      <c r="I12" s="286">
        <v>5.8</v>
      </c>
      <c r="J12" s="286">
        <v>6.5</v>
      </c>
      <c r="K12" s="286">
        <v>9.4</v>
      </c>
      <c r="L12" s="286">
        <v>11.2</v>
      </c>
      <c r="M12" s="286">
        <v>12.9</v>
      </c>
      <c r="N12" s="286">
        <v>14.4</v>
      </c>
      <c r="O12" s="286">
        <v>15.6</v>
      </c>
      <c r="P12" s="286">
        <v>16.8</v>
      </c>
      <c r="Q12" s="286">
        <v>19.399999999999999</v>
      </c>
      <c r="R12" s="286">
        <v>21.7</v>
      </c>
      <c r="S12" s="286">
        <v>24.3</v>
      </c>
      <c r="T12" s="286">
        <v>25.5</v>
      </c>
      <c r="U12" s="286">
        <v>26</v>
      </c>
      <c r="V12" s="286">
        <v>26</v>
      </c>
    </row>
    <row r="13" spans="1:26" s="133" customFormat="1" ht="18" customHeight="1">
      <c r="A13" s="92" t="s">
        <v>6</v>
      </c>
      <c r="B13" s="533"/>
      <c r="C13" s="533"/>
      <c r="D13" s="533"/>
      <c r="E13" s="533"/>
      <c r="F13" s="533"/>
      <c r="G13" s="533">
        <v>2.7834815805057221E-2</v>
      </c>
      <c r="H13" s="533">
        <v>4.8052782522989397E-2</v>
      </c>
      <c r="I13" s="533">
        <v>5.7341085341716086E-2</v>
      </c>
      <c r="J13" s="533">
        <v>6.5276699287470014E-2</v>
      </c>
      <c r="K13" s="533">
        <v>8.3506796055345126E-2</v>
      </c>
      <c r="L13" s="533">
        <v>7.7390070299566918E-2</v>
      </c>
      <c r="M13" s="533">
        <v>7.9155016606670778E-2</v>
      </c>
      <c r="N13" s="533">
        <v>0.140701253</v>
      </c>
      <c r="O13" s="533">
        <v>0.15742177700000001</v>
      </c>
      <c r="P13" s="533">
        <v>0.16744198299999999</v>
      </c>
      <c r="Q13" s="533">
        <v>0.21515920699999999</v>
      </c>
      <c r="R13" s="533">
        <v>0.237801704</v>
      </c>
      <c r="S13" s="533">
        <v>0.230438375</v>
      </c>
      <c r="T13" s="533"/>
      <c r="U13" s="533">
        <v>0.21242372108887048</v>
      </c>
      <c r="V13" s="533">
        <v>0.18243518149097601</v>
      </c>
      <c r="Y13" s="17"/>
    </row>
    <row r="14" spans="1:26" s="133" customFormat="1" ht="18" customHeight="1">
      <c r="A14" s="92" t="s">
        <v>5</v>
      </c>
      <c r="B14" s="533"/>
      <c r="C14" s="533"/>
      <c r="D14" s="533">
        <v>0</v>
      </c>
      <c r="E14" s="533">
        <v>6.4424594617854001E-3</v>
      </c>
      <c r="F14" s="533">
        <v>9.3455605991165092E-3</v>
      </c>
      <c r="G14" s="533">
        <v>1.18574292352329E-2</v>
      </c>
      <c r="H14" s="533">
        <v>1.45426649978959E-2</v>
      </c>
      <c r="I14" s="533">
        <v>1.9178636960890699E-2</v>
      </c>
      <c r="J14" s="533">
        <v>0.43</v>
      </c>
      <c r="K14" s="533">
        <v>0.83</v>
      </c>
      <c r="L14" s="533">
        <v>1.18</v>
      </c>
      <c r="M14" s="533">
        <v>1.6001733600000001</v>
      </c>
      <c r="N14" s="533">
        <v>1.8127730740000001</v>
      </c>
      <c r="O14" s="533">
        <v>3.0415084170000002</v>
      </c>
      <c r="P14" s="533">
        <v>2.7286598550000001</v>
      </c>
      <c r="Q14" s="533">
        <v>2.737788085</v>
      </c>
      <c r="R14" s="533">
        <v>2.5310613360000001</v>
      </c>
      <c r="S14" s="533">
        <v>2.5381133920000001</v>
      </c>
      <c r="T14" s="533">
        <v>2.7967594220000001</v>
      </c>
      <c r="U14" s="533">
        <v>3.029372549019608</v>
      </c>
      <c r="V14" s="533">
        <v>3.7533521463865398</v>
      </c>
      <c r="Y14" s="17"/>
    </row>
    <row r="15" spans="1:26" s="133" customFormat="1" ht="18" customHeight="1">
      <c r="A15" s="92" t="s">
        <v>4</v>
      </c>
      <c r="B15" s="533">
        <v>0</v>
      </c>
      <c r="C15" s="533">
        <v>0</v>
      </c>
      <c r="D15" s="533">
        <v>0.42235964710580798</v>
      </c>
      <c r="E15" s="533">
        <v>1.1351526109707499</v>
      </c>
      <c r="F15" s="533">
        <v>2.9362565398441101</v>
      </c>
      <c r="G15" s="533">
        <v>3.3609885260370702</v>
      </c>
      <c r="H15" s="533">
        <v>3.2021316379955098</v>
      </c>
      <c r="I15" s="533">
        <v>4.5644117612890502</v>
      </c>
      <c r="J15" s="533">
        <v>7.2562934880602903</v>
      </c>
      <c r="K15" s="533">
        <v>10.359235258232699</v>
      </c>
      <c r="L15" s="533">
        <v>11.7151739723984</v>
      </c>
      <c r="M15" s="533">
        <v>13.642209398186314</v>
      </c>
      <c r="N15" s="533">
        <v>13.000274800769443</v>
      </c>
      <c r="O15" s="533">
        <v>14.41</v>
      </c>
      <c r="P15" s="533">
        <v>14.66408944</v>
      </c>
      <c r="Q15" s="533">
        <v>15.786471410000001</v>
      </c>
      <c r="R15" s="533">
        <v>20.277869330000001</v>
      </c>
      <c r="S15" s="533">
        <v>27.59799057</v>
      </c>
      <c r="T15" s="533">
        <v>35.553702710000003</v>
      </c>
      <c r="U15" s="533">
        <v>41.588587317898813</v>
      </c>
      <c r="V15" s="533">
        <v>34.956776638846897</v>
      </c>
      <c r="Y15" s="17"/>
    </row>
    <row r="16" spans="1:26" s="133" customFormat="1" ht="18" customHeight="1">
      <c r="A16" s="92" t="s">
        <v>3</v>
      </c>
      <c r="B16" s="533">
        <v>0.01</v>
      </c>
      <c r="C16" s="533">
        <v>0.04</v>
      </c>
      <c r="D16" s="533">
        <v>0.13</v>
      </c>
      <c r="E16" s="533">
        <v>0.35</v>
      </c>
      <c r="F16" s="533">
        <v>0.69</v>
      </c>
      <c r="G16" s="533">
        <v>0.77</v>
      </c>
      <c r="H16" s="533">
        <v>0.86</v>
      </c>
      <c r="I16" s="533">
        <v>0.97</v>
      </c>
      <c r="J16" s="533">
        <v>1.48</v>
      </c>
      <c r="K16" s="533">
        <v>1.8</v>
      </c>
      <c r="L16" s="533">
        <v>2.1800000000000002</v>
      </c>
      <c r="M16" s="533">
        <v>3.0085614020000002</v>
      </c>
      <c r="N16" s="533">
        <v>3.128313254</v>
      </c>
      <c r="O16" s="533">
        <v>2.54457383</v>
      </c>
      <c r="P16" s="533">
        <v>2.0473549100000001</v>
      </c>
      <c r="Q16" s="533">
        <v>1.970169807</v>
      </c>
      <c r="R16" s="533">
        <v>1.9154953589999999</v>
      </c>
      <c r="S16" s="533">
        <v>2.1352338450000001</v>
      </c>
      <c r="T16" s="533">
        <v>2.19707601</v>
      </c>
      <c r="U16" s="533">
        <v>2.8176978201952014</v>
      </c>
      <c r="V16" s="533">
        <v>3.25252235683159</v>
      </c>
      <c r="Y16" s="17"/>
    </row>
    <row r="17" spans="1:25" s="133" customFormat="1" ht="18" customHeight="1">
      <c r="A17" s="92" t="s">
        <v>32</v>
      </c>
      <c r="B17" s="533"/>
      <c r="C17" s="533"/>
      <c r="D17" s="533"/>
      <c r="E17" s="533">
        <v>3.85001435965222E-3</v>
      </c>
      <c r="F17" s="533">
        <v>4.4960865136215496E-3</v>
      </c>
      <c r="G17" s="533">
        <v>5.2449359522462498E-3</v>
      </c>
      <c r="H17" s="533">
        <v>6.1157858558883796E-3</v>
      </c>
      <c r="I17" s="533">
        <v>6.5273224619985101E-3</v>
      </c>
      <c r="J17" s="533">
        <v>7.02478562918864E-3</v>
      </c>
      <c r="K17" s="533">
        <v>7.5727275012859602E-3</v>
      </c>
      <c r="L17" s="533">
        <v>8.1835864660014905E-3</v>
      </c>
      <c r="M17" s="533">
        <v>8.7869665216575524E-3</v>
      </c>
      <c r="N17" s="533">
        <v>0.01</v>
      </c>
      <c r="O17" s="533">
        <v>0.205894675</v>
      </c>
      <c r="P17" s="533">
        <v>0.600336706</v>
      </c>
      <c r="Q17" s="533">
        <v>1.39674582</v>
      </c>
      <c r="R17" s="533">
        <v>1.529357877</v>
      </c>
      <c r="S17" s="533">
        <v>1.792339801</v>
      </c>
      <c r="T17" s="533">
        <v>1.8158737760000001</v>
      </c>
      <c r="U17" s="533">
        <v>2.0911930957908549</v>
      </c>
      <c r="V17" s="533">
        <v>2.0639869938734399</v>
      </c>
      <c r="Y17" s="17"/>
    </row>
    <row r="18" spans="1:25" s="133" customFormat="1" ht="17.55" customHeight="1">
      <c r="A18" s="92" t="s">
        <v>1</v>
      </c>
      <c r="B18" s="533">
        <v>4.48872026678709E-4</v>
      </c>
      <c r="C18" s="533">
        <v>8.3194211584455705E-4</v>
      </c>
      <c r="D18" s="533">
        <v>2.23365416350456E-3</v>
      </c>
      <c r="E18" s="533">
        <v>2.1810507691911699E-3</v>
      </c>
      <c r="F18" s="533">
        <v>1.9906205093486399E-2</v>
      </c>
      <c r="G18" s="533">
        <v>3.31801956702499E-2</v>
      </c>
      <c r="H18" s="533">
        <v>4.6067679665566297E-2</v>
      </c>
      <c r="I18" s="533">
        <v>8.4110449862799794E-2</v>
      </c>
      <c r="J18" s="533">
        <v>7.8442488369623295E-2</v>
      </c>
      <c r="K18" s="533">
        <v>0.118011490795631</v>
      </c>
      <c r="L18" s="533">
        <v>0.10655755357571001</v>
      </c>
      <c r="M18" s="533">
        <v>7.9308378312513569E-2</v>
      </c>
      <c r="N18" s="533">
        <v>0.14117315401982478</v>
      </c>
      <c r="O18" s="533">
        <v>0.14729811900000001</v>
      </c>
      <c r="P18" s="533">
        <v>0.194237673</v>
      </c>
      <c r="Q18" s="533">
        <v>0.213082084</v>
      </c>
      <c r="R18" s="533">
        <v>0.41625873400000002</v>
      </c>
      <c r="S18" s="533">
        <v>0.49768126499999998</v>
      </c>
      <c r="T18" s="533">
        <v>0.44776545600000001</v>
      </c>
      <c r="U18" s="533">
        <v>0.43809002293191573</v>
      </c>
      <c r="V18" s="533">
        <v>0.2612766729130146</v>
      </c>
    </row>
    <row r="19" spans="1:25" s="133" customFormat="1" ht="18" customHeight="1">
      <c r="A19" s="92" t="s">
        <v>0</v>
      </c>
      <c r="B19" s="286">
        <v>2.25812753399862E-2</v>
      </c>
      <c r="C19" s="286">
        <v>5.0630478691910098E-2</v>
      </c>
      <c r="D19" s="286">
        <v>7.1178659705917094E-2</v>
      </c>
      <c r="E19" s="286">
        <v>8.1021831266805996E-2</v>
      </c>
      <c r="F19" s="286">
        <v>8.1406870340803503E-2</v>
      </c>
      <c r="G19" s="524">
        <v>0.121862843009652</v>
      </c>
      <c r="H19" s="524">
        <v>0.14456039705279899</v>
      </c>
      <c r="I19" s="524">
        <v>0.23352588329381599</v>
      </c>
      <c r="J19" s="524">
        <v>0.26249946903516502</v>
      </c>
      <c r="K19" s="524">
        <v>0.26657513208405798</v>
      </c>
      <c r="L19" s="524">
        <v>0.54899929136098202</v>
      </c>
      <c r="M19" s="524">
        <v>0.6</v>
      </c>
      <c r="N19" s="524">
        <v>0.65573855133319314</v>
      </c>
      <c r="O19" s="524">
        <v>0.64</v>
      </c>
      <c r="P19" s="524">
        <v>0.69</v>
      </c>
      <c r="Q19" s="524">
        <v>0.89</v>
      </c>
      <c r="R19" s="524">
        <v>1.07</v>
      </c>
      <c r="S19" s="524">
        <v>1.1499999999999999</v>
      </c>
      <c r="T19" s="524">
        <v>1.25</v>
      </c>
      <c r="U19" s="533">
        <v>1.2400084546168246</v>
      </c>
      <c r="V19" s="533">
        <v>1.26602451867852</v>
      </c>
      <c r="Y19" s="17"/>
    </row>
    <row r="20" spans="1:25" s="133" customFormat="1" ht="18" customHeight="1">
      <c r="A20" s="259"/>
    </row>
    <row r="21" spans="1:25" s="17" customFormat="1" ht="18" customHeight="1">
      <c r="A21" s="242" t="s">
        <v>2862</v>
      </c>
      <c r="B21" s="13"/>
      <c r="C21" s="13"/>
      <c r="D21" s="13"/>
      <c r="E21" s="13"/>
      <c r="F21" s="13"/>
      <c r="G21" s="13"/>
      <c r="H21" s="13"/>
      <c r="I21" s="13"/>
      <c r="J21" s="13"/>
      <c r="K21" s="13"/>
      <c r="L21" s="13"/>
      <c r="M21" s="13"/>
      <c r="N21" s="13"/>
      <c r="O21" s="13"/>
      <c r="P21" s="13"/>
      <c r="Q21" s="13"/>
      <c r="R21" s="13"/>
      <c r="S21" s="13"/>
      <c r="T21" s="13"/>
      <c r="U21" s="13"/>
      <c r="V21" s="13"/>
    </row>
    <row r="22" spans="1:25" ht="18" customHeight="1">
      <c r="A22" s="242" t="s">
        <v>559</v>
      </c>
    </row>
    <row r="23" spans="1:25" ht="18" customHeight="1">
      <c r="A23" s="242" t="s">
        <v>2609</v>
      </c>
    </row>
    <row r="24" spans="1:25" ht="18" customHeight="1">
      <c r="A24" s="242" t="s">
        <v>2764</v>
      </c>
    </row>
  </sheetData>
  <mergeCells count="1">
    <mergeCell ref="B2:U2"/>
  </mergeCells>
  <hyperlinks>
    <hyperlink ref="X3" location="Content!A1" display="Back to content page" xr:uid="{00000000-0004-0000-C900-000000000000}"/>
  </hyperlinks>
  <pageMargins left="0.7" right="0.7" top="0.75" bottom="0.75" header="0.3" footer="0.3"/>
  <pageSetup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codeName="Sheet203"/>
  <dimension ref="A1:Z25"/>
  <sheetViews>
    <sheetView topLeftCell="F1" zoomScale="89" zoomScaleNormal="89" workbookViewId="0">
      <selection activeCell="Y1" sqref="Y1:Y1048576"/>
    </sheetView>
  </sheetViews>
  <sheetFormatPr defaultColWidth="9.21875" defaultRowHeight="18" customHeight="1"/>
  <cols>
    <col min="1" max="1" width="33.21875" style="13" customWidth="1"/>
    <col min="2" max="24" width="10.77734375" style="13" customWidth="1"/>
    <col min="25" max="16384" width="9.21875" style="13"/>
  </cols>
  <sheetData>
    <row r="1" spans="1:26" s="18" customFormat="1" ht="18" customHeight="1">
      <c r="A1" s="18" t="s">
        <v>2788</v>
      </c>
    </row>
    <row r="2" spans="1:26" s="133" customFormat="1" ht="18" customHeight="1">
      <c r="A2" s="769"/>
      <c r="B2" s="767" t="s">
        <v>479</v>
      </c>
      <c r="C2" s="768"/>
      <c r="D2" s="768"/>
      <c r="E2" s="768"/>
      <c r="F2" s="768"/>
      <c r="G2" s="768"/>
      <c r="H2" s="768"/>
      <c r="I2" s="768"/>
      <c r="J2" s="768"/>
      <c r="K2" s="768"/>
      <c r="L2" s="768"/>
      <c r="M2" s="768"/>
      <c r="N2" s="768"/>
      <c r="O2" s="768"/>
      <c r="P2" s="768"/>
      <c r="Q2" s="768"/>
      <c r="R2" s="768"/>
      <c r="S2" s="768"/>
      <c r="T2" s="768"/>
      <c r="U2" s="768"/>
      <c r="V2" s="768"/>
      <c r="W2" s="768"/>
      <c r="X2" s="503"/>
    </row>
    <row r="3" spans="1:26" s="133" customFormat="1" ht="18" customHeight="1">
      <c r="A3" s="769"/>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Z3" s="1" t="s">
        <v>528</v>
      </c>
    </row>
    <row r="4" spans="1:26" s="133" customFormat="1" ht="18" customHeight="1">
      <c r="A4" s="92" t="s">
        <v>13</v>
      </c>
      <c r="B4" s="298"/>
      <c r="C4" s="298"/>
      <c r="D4" s="298">
        <v>9000</v>
      </c>
      <c r="E4" s="298"/>
      <c r="F4" s="298">
        <v>40863</v>
      </c>
      <c r="G4" s="298">
        <v>45000</v>
      </c>
      <c r="H4" s="298">
        <v>95000</v>
      </c>
      <c r="I4" s="298">
        <v>100000</v>
      </c>
      <c r="J4" s="298">
        <v>107000</v>
      </c>
      <c r="K4" s="298">
        <v>320000</v>
      </c>
      <c r="L4" s="298"/>
      <c r="M4" s="298"/>
      <c r="N4" s="298"/>
      <c r="O4" s="298"/>
      <c r="P4" s="298"/>
      <c r="Q4" s="298"/>
      <c r="R4" s="298"/>
      <c r="S4" s="298"/>
      <c r="T4" s="298"/>
      <c r="U4" s="298"/>
      <c r="V4" s="298">
        <v>101031</v>
      </c>
      <c r="W4" s="298">
        <v>275484</v>
      </c>
      <c r="X4" s="298"/>
    </row>
    <row r="5" spans="1:26" s="133" customFormat="1" ht="18" customHeight="1">
      <c r="A5" s="92" t="s">
        <v>12</v>
      </c>
      <c r="B5" s="298">
        <v>46583</v>
      </c>
      <c r="C5" s="298">
        <v>57653</v>
      </c>
      <c r="D5" s="298">
        <v>56588</v>
      </c>
      <c r="E5" s="298">
        <v>56662</v>
      </c>
      <c r="F5" s="298">
        <v>56474</v>
      </c>
      <c r="G5" s="298">
        <v>56312</v>
      </c>
      <c r="H5" s="298">
        <v>74627</v>
      </c>
      <c r="I5" s="298">
        <v>92751</v>
      </c>
      <c r="J5" s="298">
        <v>111014</v>
      </c>
      <c r="K5" s="298">
        <v>110600</v>
      </c>
      <c r="L5" s="298">
        <v>140360</v>
      </c>
      <c r="M5" s="298">
        <v>254649</v>
      </c>
      <c r="N5" s="298">
        <v>591252</v>
      </c>
      <c r="O5" s="298"/>
      <c r="P5" s="298"/>
      <c r="Q5" s="298"/>
      <c r="R5" s="298"/>
      <c r="S5" s="298"/>
      <c r="T5" s="298"/>
      <c r="U5" s="298"/>
      <c r="V5" s="298">
        <v>55376</v>
      </c>
      <c r="W5" s="298">
        <v>47512</v>
      </c>
      <c r="X5" s="298"/>
    </row>
    <row r="6" spans="1:26" s="133" customFormat="1" ht="18" customHeight="1">
      <c r="A6" s="92" t="s">
        <v>483</v>
      </c>
      <c r="B6" s="298"/>
      <c r="C6" s="298"/>
      <c r="D6" s="298"/>
      <c r="E6" s="298"/>
      <c r="F6" s="298"/>
      <c r="G6" s="298"/>
      <c r="H6" s="298"/>
      <c r="I6" s="298"/>
      <c r="J6" s="298"/>
      <c r="K6" s="298"/>
      <c r="L6" s="298"/>
      <c r="M6" s="298"/>
      <c r="N6" s="298"/>
      <c r="O6" s="298"/>
      <c r="P6" s="298"/>
      <c r="Q6" s="298"/>
      <c r="R6" s="298"/>
      <c r="S6" s="298"/>
      <c r="T6" s="298"/>
      <c r="U6" s="298"/>
      <c r="V6" s="298"/>
      <c r="W6" s="298"/>
      <c r="X6" s="298"/>
    </row>
    <row r="7" spans="1:26" s="133" customFormat="1" ht="18" customHeight="1">
      <c r="A7" s="92" t="s">
        <v>89</v>
      </c>
      <c r="B7" s="298"/>
      <c r="C7" s="298"/>
      <c r="D7" s="298">
        <v>6040</v>
      </c>
      <c r="E7" s="298">
        <v>12000</v>
      </c>
      <c r="F7" s="298">
        <v>17000</v>
      </c>
      <c r="G7" s="298">
        <v>24000</v>
      </c>
      <c r="H7" s="298">
        <v>33800</v>
      </c>
      <c r="I7" s="298">
        <v>47590</v>
      </c>
      <c r="J7" s="298">
        <v>67034</v>
      </c>
      <c r="K7" s="298">
        <v>40000</v>
      </c>
      <c r="L7" s="298">
        <v>30000</v>
      </c>
      <c r="M7" s="298">
        <v>20000</v>
      </c>
      <c r="N7" s="298">
        <v>15000</v>
      </c>
      <c r="O7" s="298">
        <v>12000</v>
      </c>
      <c r="P7" s="298"/>
      <c r="Q7" s="298"/>
      <c r="R7" s="298"/>
      <c r="S7" s="298"/>
      <c r="T7" s="298"/>
      <c r="U7" s="298"/>
      <c r="V7" s="298">
        <v>10000</v>
      </c>
      <c r="W7" s="298">
        <v>12000</v>
      </c>
      <c r="X7" s="298"/>
    </row>
    <row r="8" spans="1:26" s="133" customFormat="1" ht="18" customHeight="1">
      <c r="A8" s="92" t="s">
        <v>482</v>
      </c>
      <c r="B8" s="298">
        <v>5000</v>
      </c>
      <c r="C8" s="298">
        <v>6500</v>
      </c>
      <c r="D8" s="298">
        <v>10000</v>
      </c>
      <c r="E8" s="298">
        <v>14000</v>
      </c>
      <c r="F8" s="298">
        <v>18000</v>
      </c>
      <c r="G8" s="298">
        <v>20500</v>
      </c>
      <c r="H8" s="298">
        <v>21000</v>
      </c>
      <c r="I8" s="298"/>
      <c r="J8" s="298"/>
      <c r="K8" s="298"/>
      <c r="L8" s="298"/>
      <c r="M8" s="298"/>
      <c r="N8" s="298"/>
      <c r="O8" s="298">
        <v>1047</v>
      </c>
      <c r="P8" s="298"/>
      <c r="Q8" s="298"/>
      <c r="R8" s="298"/>
      <c r="S8" s="298"/>
      <c r="T8" s="298"/>
      <c r="U8" s="298"/>
      <c r="V8" s="298">
        <v>19005</v>
      </c>
      <c r="W8" s="298">
        <v>19731</v>
      </c>
      <c r="X8" s="298"/>
    </row>
    <row r="9" spans="1:26" s="133" customFormat="1" ht="18" customHeight="1">
      <c r="A9" s="92" t="s">
        <v>11</v>
      </c>
      <c r="B9" s="298">
        <v>0</v>
      </c>
      <c r="C9" s="298">
        <v>1694</v>
      </c>
      <c r="D9" s="298">
        <v>2046</v>
      </c>
      <c r="E9" s="298">
        <v>2439</v>
      </c>
      <c r="F9" s="298">
        <v>2562</v>
      </c>
      <c r="G9" s="298">
        <v>2533</v>
      </c>
      <c r="H9" s="298">
        <v>2333</v>
      </c>
      <c r="I9" s="298">
        <v>1708</v>
      </c>
      <c r="J9" s="298">
        <v>1473</v>
      </c>
      <c r="K9" s="298">
        <v>978</v>
      </c>
      <c r="L9" s="298">
        <v>648</v>
      </c>
      <c r="M9" s="298">
        <v>567</v>
      </c>
      <c r="N9" s="298"/>
      <c r="O9" s="298"/>
      <c r="P9" s="298"/>
      <c r="Q9" s="298"/>
      <c r="R9" s="298"/>
      <c r="S9" s="298"/>
      <c r="T9" s="298"/>
      <c r="U9" s="298"/>
      <c r="V9" s="298">
        <v>23722</v>
      </c>
      <c r="W9" s="298">
        <v>7998</v>
      </c>
      <c r="X9" s="298"/>
    </row>
    <row r="10" spans="1:26" s="133" customFormat="1" ht="18" customHeight="1">
      <c r="A10" s="92" t="s">
        <v>10</v>
      </c>
      <c r="B10" s="298">
        <v>10094</v>
      </c>
      <c r="C10" s="298">
        <v>12500</v>
      </c>
      <c r="D10" s="298">
        <v>18000</v>
      </c>
      <c r="E10" s="298">
        <v>23000</v>
      </c>
      <c r="F10" s="298">
        <v>10473</v>
      </c>
      <c r="G10" s="298">
        <v>9579</v>
      </c>
      <c r="H10" s="298">
        <v>10742</v>
      </c>
      <c r="I10" s="298">
        <v>14244</v>
      </c>
      <c r="J10" s="298">
        <v>17176</v>
      </c>
      <c r="K10" s="298">
        <v>26292</v>
      </c>
      <c r="L10" s="298">
        <v>33824</v>
      </c>
      <c r="M10" s="298">
        <v>35950</v>
      </c>
      <c r="N10" s="298">
        <v>94746</v>
      </c>
      <c r="O10" s="298">
        <v>727973</v>
      </c>
      <c r="P10" s="298">
        <v>820922</v>
      </c>
      <c r="Q10" s="298">
        <v>1252477</v>
      </c>
      <c r="R10" s="298"/>
      <c r="S10" s="298"/>
      <c r="T10" s="298"/>
      <c r="U10" s="298"/>
      <c r="V10" s="298"/>
      <c r="W10" s="298"/>
      <c r="X10" s="298"/>
    </row>
    <row r="11" spans="1:26" s="133" customFormat="1" ht="18" customHeight="1">
      <c r="A11" s="92" t="s">
        <v>9</v>
      </c>
      <c r="B11" s="298">
        <v>5600</v>
      </c>
      <c r="C11" s="298">
        <v>9700</v>
      </c>
      <c r="D11" s="298">
        <v>13450</v>
      </c>
      <c r="E11" s="298">
        <v>12600</v>
      </c>
      <c r="F11" s="298">
        <v>16182</v>
      </c>
      <c r="G11" s="298">
        <v>15000</v>
      </c>
      <c r="H11" s="298"/>
      <c r="I11" s="298">
        <v>78000</v>
      </c>
      <c r="J11" s="298">
        <v>105000</v>
      </c>
      <c r="K11" s="298">
        <v>150000</v>
      </c>
      <c r="L11" s="298">
        <v>305000</v>
      </c>
      <c r="M11" s="298">
        <v>450000</v>
      </c>
      <c r="N11" s="298">
        <v>630000</v>
      </c>
      <c r="O11" s="298">
        <v>991395</v>
      </c>
      <c r="P11" s="298">
        <v>1830802</v>
      </c>
      <c r="Q11" s="298">
        <v>2876413</v>
      </c>
      <c r="R11" s="298"/>
      <c r="S11" s="298"/>
      <c r="T11" s="298"/>
      <c r="U11" s="298"/>
      <c r="V11" s="298"/>
      <c r="W11" s="298"/>
      <c r="X11" s="298"/>
    </row>
    <row r="12" spans="1:26" s="133" customFormat="1" ht="18" customHeight="1">
      <c r="A12" s="92" t="s">
        <v>8</v>
      </c>
      <c r="B12" s="281">
        <v>35000</v>
      </c>
      <c r="C12" s="281">
        <v>43000</v>
      </c>
      <c r="D12" s="281">
        <v>50000</v>
      </c>
      <c r="E12" s="281">
        <v>61300</v>
      </c>
      <c r="F12" s="281">
        <v>78000</v>
      </c>
      <c r="G12" s="281">
        <v>85500</v>
      </c>
      <c r="H12" s="281">
        <v>82400</v>
      </c>
      <c r="I12" s="281">
        <v>87600</v>
      </c>
      <c r="J12" s="281">
        <v>94700</v>
      </c>
      <c r="K12" s="281">
        <v>105000</v>
      </c>
      <c r="L12" s="281">
        <v>106700</v>
      </c>
      <c r="M12" s="281">
        <v>133200</v>
      </c>
      <c r="N12" s="281">
        <v>149200</v>
      </c>
      <c r="O12" s="281">
        <v>166800</v>
      </c>
      <c r="P12" s="281">
        <v>186000</v>
      </c>
      <c r="Q12" s="281">
        <v>200500</v>
      </c>
      <c r="R12" s="281">
        <v>215100</v>
      </c>
      <c r="S12" s="281">
        <v>248400</v>
      </c>
      <c r="T12" s="281">
        <v>275000</v>
      </c>
      <c r="U12" s="281">
        <v>307200</v>
      </c>
      <c r="V12" s="281">
        <v>323300</v>
      </c>
      <c r="W12" s="281">
        <v>329000</v>
      </c>
      <c r="X12" s="281">
        <v>334300</v>
      </c>
    </row>
    <row r="13" spans="1:26" s="133" customFormat="1" ht="18" customHeight="1">
      <c r="A13" s="92" t="s">
        <v>6</v>
      </c>
      <c r="B13" s="298">
        <v>6100</v>
      </c>
      <c r="C13" s="298"/>
      <c r="D13" s="298"/>
      <c r="E13" s="298"/>
      <c r="F13" s="298"/>
      <c r="G13" s="298"/>
      <c r="H13" s="298"/>
      <c r="I13" s="298"/>
      <c r="J13" s="298"/>
      <c r="K13" s="298">
        <v>13509</v>
      </c>
      <c r="L13" s="298"/>
      <c r="M13" s="298">
        <v>19248</v>
      </c>
      <c r="N13" s="298">
        <v>18342</v>
      </c>
      <c r="O13" s="298"/>
      <c r="P13" s="298"/>
      <c r="Q13" s="298"/>
      <c r="R13" s="281"/>
      <c r="S13" s="281"/>
      <c r="T13" s="281"/>
      <c r="U13" s="281"/>
      <c r="V13" s="281">
        <v>25040.02</v>
      </c>
      <c r="W13" s="281">
        <v>25040.02</v>
      </c>
      <c r="X13" s="298"/>
    </row>
    <row r="14" spans="1:26" s="133" customFormat="1" ht="18" customHeight="1">
      <c r="A14" s="92" t="s">
        <v>5</v>
      </c>
      <c r="B14" s="298">
        <v>10000</v>
      </c>
      <c r="C14" s="298">
        <v>15000</v>
      </c>
      <c r="D14" s="298">
        <v>17000</v>
      </c>
      <c r="E14" s="298">
        <v>15500</v>
      </c>
      <c r="F14" s="298">
        <v>19000</v>
      </c>
      <c r="G14" s="298">
        <v>60000</v>
      </c>
      <c r="H14" s="298">
        <v>75000</v>
      </c>
      <c r="I14" s="298">
        <v>90000</v>
      </c>
      <c r="J14" s="298"/>
      <c r="K14" s="298"/>
      <c r="L14" s="298"/>
      <c r="M14" s="298"/>
      <c r="N14" s="298"/>
      <c r="O14" s="298"/>
      <c r="P14" s="298"/>
      <c r="Q14" s="298"/>
      <c r="R14" s="298"/>
      <c r="S14" s="298"/>
      <c r="T14" s="298"/>
      <c r="U14" s="298"/>
      <c r="V14" s="298">
        <v>71063</v>
      </c>
      <c r="W14" s="298">
        <v>74626</v>
      </c>
      <c r="X14" s="298"/>
    </row>
    <row r="15" spans="1:26" s="133" customFormat="1" ht="18" customHeight="1">
      <c r="A15" s="92" t="s">
        <v>4</v>
      </c>
      <c r="B15" s="298">
        <v>1285</v>
      </c>
      <c r="C15" s="298">
        <v>2050</v>
      </c>
      <c r="D15" s="298">
        <v>2924</v>
      </c>
      <c r="E15" s="298">
        <v>2811</v>
      </c>
      <c r="F15" s="298">
        <v>3309</v>
      </c>
      <c r="G15" s="298">
        <v>3874</v>
      </c>
      <c r="H15" s="298">
        <v>4990</v>
      </c>
      <c r="I15" s="298">
        <v>5121</v>
      </c>
      <c r="J15" s="298">
        <v>4985</v>
      </c>
      <c r="K15" s="298">
        <v>5684</v>
      </c>
      <c r="L15" s="298">
        <v>7920</v>
      </c>
      <c r="M15" s="298">
        <v>10772</v>
      </c>
      <c r="N15" s="298">
        <v>10821</v>
      </c>
      <c r="O15" s="298">
        <v>13024</v>
      </c>
      <c r="P15" s="298">
        <v>12427</v>
      </c>
      <c r="Q15" s="298">
        <v>13639</v>
      </c>
      <c r="R15" s="298"/>
      <c r="S15" s="298"/>
      <c r="T15" s="298"/>
      <c r="U15" s="298"/>
      <c r="V15" s="298">
        <v>37219</v>
      </c>
      <c r="W15" s="298">
        <v>41255</v>
      </c>
      <c r="X15" s="298"/>
    </row>
    <row r="16" spans="1:26" s="133" customFormat="1" ht="18" customHeight="1">
      <c r="A16" s="92" t="s">
        <v>3</v>
      </c>
      <c r="B16" s="298">
        <v>711526</v>
      </c>
      <c r="C16" s="298">
        <v>937526</v>
      </c>
      <c r="D16" s="298">
        <v>1000000</v>
      </c>
      <c r="E16" s="298">
        <v>3138800</v>
      </c>
      <c r="F16" s="298">
        <v>3566000</v>
      </c>
      <c r="G16" s="298"/>
      <c r="H16" s="298"/>
      <c r="I16" s="298"/>
      <c r="J16" s="298"/>
      <c r="K16" s="298"/>
      <c r="L16" s="298"/>
      <c r="M16" s="298"/>
      <c r="N16" s="298"/>
      <c r="O16" s="298"/>
      <c r="P16" s="298"/>
      <c r="Q16" s="298"/>
      <c r="R16" s="298"/>
      <c r="S16" s="298"/>
      <c r="T16" s="298"/>
      <c r="U16" s="298"/>
      <c r="V16" s="298">
        <v>8196</v>
      </c>
      <c r="W16" s="298">
        <v>1694648</v>
      </c>
      <c r="X16" s="298"/>
    </row>
    <row r="17" spans="1:24" s="133" customFormat="1" ht="18" customHeight="1">
      <c r="A17" s="92" t="s">
        <v>32</v>
      </c>
      <c r="B17" s="298">
        <v>10000</v>
      </c>
      <c r="C17" s="298">
        <v>15000</v>
      </c>
      <c r="D17" s="298">
        <v>20000</v>
      </c>
      <c r="E17" s="298">
        <v>50000</v>
      </c>
      <c r="F17" s="298"/>
      <c r="G17" s="298">
        <v>92000</v>
      </c>
      <c r="H17" s="298">
        <v>129000</v>
      </c>
      <c r="I17" s="298">
        <v>181000</v>
      </c>
      <c r="J17" s="298">
        <v>251838</v>
      </c>
      <c r="K17" s="298">
        <v>397522</v>
      </c>
      <c r="L17" s="298">
        <v>537155</v>
      </c>
      <c r="M17" s="298">
        <v>571412</v>
      </c>
      <c r="N17" s="298">
        <v>1137298</v>
      </c>
      <c r="O17" s="298">
        <v>1434192</v>
      </c>
      <c r="P17" s="298">
        <v>1933792</v>
      </c>
      <c r="Q17" s="298">
        <v>662882</v>
      </c>
      <c r="R17" s="298"/>
      <c r="S17" s="298"/>
      <c r="T17" s="298"/>
      <c r="U17" s="298"/>
      <c r="V17" s="298">
        <v>30073</v>
      </c>
      <c r="W17" s="298">
        <v>4777952</v>
      </c>
      <c r="X17" s="298"/>
    </row>
    <row r="18" spans="1:24" s="133" customFormat="1" ht="18" customHeight="1">
      <c r="A18" s="92" t="s">
        <v>1</v>
      </c>
      <c r="B18" s="542">
        <v>6080</v>
      </c>
      <c r="C18" s="542">
        <v>8248</v>
      </c>
      <c r="D18" s="542">
        <v>11647</v>
      </c>
      <c r="E18" s="542">
        <v>12000</v>
      </c>
      <c r="F18" s="542">
        <v>16288</v>
      </c>
      <c r="G18" s="542">
        <v>10882</v>
      </c>
      <c r="H18" s="542">
        <v>9049</v>
      </c>
      <c r="I18" s="542">
        <v>12578</v>
      </c>
      <c r="J18" s="542">
        <v>18078</v>
      </c>
      <c r="K18" s="542">
        <v>17754</v>
      </c>
      <c r="L18" s="542">
        <v>10267</v>
      </c>
      <c r="M18" s="542">
        <v>19282</v>
      </c>
      <c r="N18" s="542">
        <v>15757</v>
      </c>
      <c r="O18" s="542">
        <v>17527</v>
      </c>
      <c r="P18" s="542">
        <v>29349</v>
      </c>
      <c r="Q18" s="542">
        <v>38316</v>
      </c>
      <c r="R18" s="298"/>
      <c r="S18" s="298"/>
      <c r="T18" s="298"/>
      <c r="U18" s="298"/>
      <c r="V18" s="298">
        <v>85250</v>
      </c>
      <c r="W18" s="298">
        <v>80611</v>
      </c>
      <c r="X18" s="281">
        <v>86446</v>
      </c>
    </row>
    <row r="19" spans="1:24" s="133" customFormat="1" ht="18" customHeight="1">
      <c r="A19" s="92" t="s">
        <v>0</v>
      </c>
      <c r="B19" s="281">
        <v>30000</v>
      </c>
      <c r="C19" s="281">
        <v>35000</v>
      </c>
      <c r="D19" s="281">
        <v>39997</v>
      </c>
      <c r="E19" s="281">
        <v>83000</v>
      </c>
      <c r="F19" s="281">
        <v>90000</v>
      </c>
      <c r="G19" s="281">
        <v>96000</v>
      </c>
      <c r="H19" s="281">
        <v>97000</v>
      </c>
      <c r="I19" s="301">
        <v>99500</v>
      </c>
      <c r="J19" s="301">
        <v>99500</v>
      </c>
      <c r="K19" s="301">
        <v>99700</v>
      </c>
      <c r="L19" s="301">
        <v>99800</v>
      </c>
      <c r="M19" s="301">
        <v>100285</v>
      </c>
      <c r="N19" s="301">
        <v>105121</v>
      </c>
      <c r="O19" s="301">
        <v>126277</v>
      </c>
      <c r="P19" s="301">
        <v>142234</v>
      </c>
      <c r="Q19" s="301">
        <v>145604</v>
      </c>
      <c r="R19" s="301">
        <v>146838</v>
      </c>
      <c r="S19" s="301">
        <v>148310</v>
      </c>
      <c r="T19" s="301">
        <v>173056</v>
      </c>
      <c r="U19" s="301">
        <v>179424</v>
      </c>
      <c r="V19" s="298">
        <v>180461</v>
      </c>
      <c r="W19" s="298">
        <v>195333</v>
      </c>
      <c r="X19" s="298"/>
    </row>
    <row r="20" spans="1:24" s="133" customFormat="1" ht="18" customHeight="1">
      <c r="A20" s="260"/>
      <c r="B20" s="257"/>
      <c r="C20" s="257"/>
      <c r="D20" s="257"/>
      <c r="E20" s="257"/>
      <c r="F20" s="257"/>
      <c r="G20" s="257"/>
      <c r="H20" s="257"/>
      <c r="I20" s="257"/>
      <c r="J20" s="257"/>
      <c r="K20" s="257"/>
      <c r="L20" s="257"/>
      <c r="M20" s="257"/>
      <c r="N20" s="257"/>
      <c r="O20" s="257"/>
      <c r="P20" s="257"/>
      <c r="Q20" s="257"/>
      <c r="R20" s="257"/>
      <c r="S20" s="257"/>
      <c r="T20" s="257"/>
      <c r="U20" s="257"/>
      <c r="V20" s="257"/>
      <c r="W20" s="257"/>
      <c r="X20" s="257"/>
    </row>
    <row r="21" spans="1:24" s="17" customFormat="1" ht="19.5" customHeight="1">
      <c r="A21" s="242" t="s">
        <v>2862</v>
      </c>
      <c r="B21" s="13"/>
      <c r="C21" s="13"/>
      <c r="D21" s="13"/>
      <c r="E21" s="13"/>
      <c r="F21" s="13"/>
      <c r="G21" s="13"/>
      <c r="H21" s="13"/>
      <c r="I21" s="13"/>
      <c r="J21" s="13"/>
      <c r="K21" s="13"/>
    </row>
    <row r="22" spans="1:24" ht="18" customHeight="1">
      <c r="A22" s="242" t="s">
        <v>559</v>
      </c>
    </row>
    <row r="23" spans="1:24" ht="18" customHeight="1">
      <c r="A23" s="242" t="s">
        <v>2768</v>
      </c>
    </row>
    <row r="24" spans="1:24" ht="18" customHeight="1">
      <c r="A24" s="242" t="s">
        <v>2861</v>
      </c>
    </row>
    <row r="25" spans="1:24" ht="18" customHeight="1">
      <c r="A25" s="242"/>
    </row>
  </sheetData>
  <mergeCells count="2">
    <mergeCell ref="A2:A3"/>
    <mergeCell ref="B2:W2"/>
  </mergeCells>
  <hyperlinks>
    <hyperlink ref="Z3" location="Content!A1" display="Back to content page" xr:uid="{00000000-0004-0000-CA00-000000000000}"/>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codeName="Sheet204"/>
  <dimension ref="A1:AA25"/>
  <sheetViews>
    <sheetView topLeftCell="F1" zoomScale="96" zoomScaleNormal="96" workbookViewId="0">
      <selection activeCell="Y1" sqref="Y1:Y1048576"/>
    </sheetView>
  </sheetViews>
  <sheetFormatPr defaultColWidth="9.21875" defaultRowHeight="18" customHeight="1"/>
  <cols>
    <col min="1" max="1" width="35" style="13" customWidth="1"/>
    <col min="2" max="12" width="9.21875" style="13" bestFit="1" customWidth="1"/>
    <col min="13" max="24" width="9.21875" style="13" customWidth="1"/>
    <col min="25" max="16384" width="9.21875" style="13"/>
  </cols>
  <sheetData>
    <row r="1" spans="1:27" s="18" customFormat="1" ht="18" customHeight="1">
      <c r="A1" s="18" t="s">
        <v>2789</v>
      </c>
    </row>
    <row r="2" spans="1:27" s="133" customFormat="1" ht="18" customHeight="1">
      <c r="A2" s="769"/>
      <c r="B2" s="765" t="s">
        <v>480</v>
      </c>
      <c r="C2" s="766"/>
      <c r="D2" s="766"/>
      <c r="E2" s="766"/>
      <c r="F2" s="766"/>
      <c r="G2" s="766"/>
      <c r="H2" s="766"/>
      <c r="I2" s="766"/>
      <c r="J2" s="766"/>
      <c r="K2" s="766"/>
      <c r="L2" s="766"/>
      <c r="M2" s="766"/>
      <c r="N2" s="766"/>
      <c r="O2" s="766"/>
      <c r="P2" s="766"/>
      <c r="Q2" s="766"/>
      <c r="R2" s="766"/>
      <c r="S2" s="766"/>
      <c r="T2" s="766"/>
      <c r="U2" s="766"/>
      <c r="V2" s="766"/>
      <c r="W2" s="766"/>
      <c r="X2" s="503"/>
      <c r="AA2" s="33"/>
    </row>
    <row r="3" spans="1:27" s="133" customFormat="1" ht="18" customHeight="1">
      <c r="A3" s="769"/>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Z3" s="1" t="s">
        <v>528</v>
      </c>
    </row>
    <row r="4" spans="1:27" s="133" customFormat="1" ht="18" customHeight="1">
      <c r="A4" s="92" t="s">
        <v>13</v>
      </c>
      <c r="B4" s="533"/>
      <c r="C4" s="533"/>
      <c r="D4" s="533">
        <v>6.04413264480365E-2</v>
      </c>
      <c r="E4" s="533"/>
      <c r="F4" s="533">
        <v>0.25607458831167401</v>
      </c>
      <c r="G4" s="533">
        <v>0.27290886463180603</v>
      </c>
      <c r="H4" s="533">
        <v>0.55848298619794501</v>
      </c>
      <c r="I4" s="533">
        <v>0.57060146015772495</v>
      </c>
      <c r="J4" s="533">
        <v>0.59319333379310402</v>
      </c>
      <c r="K4" s="533">
        <v>1.72459184435127</v>
      </c>
      <c r="L4" s="533"/>
      <c r="M4" s="533"/>
      <c r="N4" s="533"/>
      <c r="O4" s="533"/>
      <c r="P4" s="533"/>
      <c r="Q4" s="533"/>
      <c r="R4" s="533"/>
      <c r="S4" s="533"/>
      <c r="T4" s="533"/>
      <c r="U4" s="533"/>
      <c r="V4" s="533"/>
      <c r="W4" s="533"/>
      <c r="X4" s="533"/>
    </row>
    <row r="5" spans="1:27" s="133" customFormat="1" ht="18" customHeight="1">
      <c r="A5" s="92" t="s">
        <v>12</v>
      </c>
      <c r="B5" s="533">
        <v>3</v>
      </c>
      <c r="C5" s="533">
        <v>3</v>
      </c>
      <c r="D5" s="533">
        <v>3</v>
      </c>
      <c r="E5" s="533">
        <v>3</v>
      </c>
      <c r="F5" s="533">
        <v>3</v>
      </c>
      <c r="G5" s="533">
        <v>3</v>
      </c>
      <c r="H5" s="533">
        <v>4</v>
      </c>
      <c r="I5" s="533">
        <v>5</v>
      </c>
      <c r="J5" s="533">
        <v>6</v>
      </c>
      <c r="K5" s="533">
        <v>6</v>
      </c>
      <c r="L5" s="533">
        <v>8</v>
      </c>
      <c r="M5" s="533">
        <v>13</v>
      </c>
      <c r="N5" s="533">
        <v>39</v>
      </c>
      <c r="O5" s="533">
        <v>72</v>
      </c>
      <c r="P5" s="533">
        <v>89</v>
      </c>
      <c r="Q5" s="533">
        <v>158</v>
      </c>
      <c r="R5" s="533"/>
      <c r="S5" s="533"/>
      <c r="T5" s="533"/>
      <c r="U5" s="533"/>
      <c r="V5" s="533"/>
      <c r="W5" s="533"/>
      <c r="X5" s="533"/>
    </row>
    <row r="6" spans="1:27" s="133" customFormat="1" ht="18" customHeight="1">
      <c r="A6" s="92" t="s">
        <v>483</v>
      </c>
      <c r="B6" s="533"/>
      <c r="C6" s="533"/>
      <c r="D6" s="533"/>
      <c r="E6" s="533"/>
      <c r="F6" s="533"/>
      <c r="G6" s="533"/>
      <c r="H6" s="533"/>
      <c r="I6" s="533"/>
      <c r="J6" s="533"/>
      <c r="K6" s="533"/>
      <c r="L6" s="533"/>
      <c r="M6" s="533"/>
      <c r="N6" s="533"/>
      <c r="O6" s="533"/>
      <c r="P6" s="533"/>
      <c r="Q6" s="533"/>
      <c r="R6" s="533"/>
      <c r="S6" s="533"/>
      <c r="T6" s="533"/>
      <c r="U6" s="533"/>
      <c r="V6" s="533"/>
      <c r="W6" s="533"/>
      <c r="X6" s="533"/>
    </row>
    <row r="7" spans="1:27" s="133" customFormat="1" ht="18" customHeight="1">
      <c r="A7" s="92" t="s">
        <v>89</v>
      </c>
      <c r="B7" s="533"/>
      <c r="C7" s="533"/>
      <c r="D7" s="533">
        <v>1.1506662367035901E-2</v>
      </c>
      <c r="E7" s="533">
        <v>2.2181865603958101E-2</v>
      </c>
      <c r="F7" s="533">
        <v>3.0490601854886799E-2</v>
      </c>
      <c r="G7" s="533">
        <v>4.1796903204746202E-2</v>
      </c>
      <c r="H7" s="533">
        <v>5.72024143819055E-2</v>
      </c>
      <c r="I7" s="533">
        <v>7.8308864212939602E-2</v>
      </c>
      <c r="J7" s="533">
        <v>0.107297488954804</v>
      </c>
      <c r="K7" s="533"/>
      <c r="L7" s="533"/>
      <c r="M7" s="533"/>
      <c r="N7" s="533"/>
      <c r="O7" s="533"/>
      <c r="P7" s="533"/>
      <c r="Q7" s="533"/>
      <c r="R7" s="533"/>
      <c r="S7" s="533"/>
      <c r="T7" s="533"/>
      <c r="U7" s="533"/>
      <c r="V7" s="533"/>
      <c r="W7" s="533"/>
      <c r="X7" s="533"/>
    </row>
    <row r="8" spans="1:27" s="133" customFormat="1" ht="18" customHeight="1">
      <c r="A8" s="92" t="s">
        <v>482</v>
      </c>
      <c r="B8" s="533">
        <v>0.46999902240203301</v>
      </c>
      <c r="C8" s="533">
        <v>0.60460448170048298</v>
      </c>
      <c r="D8" s="533">
        <v>0.92355120214042197</v>
      </c>
      <c r="E8" s="533">
        <v>1.2859090090785199</v>
      </c>
      <c r="F8" s="533">
        <v>1.64310484743315</v>
      </c>
      <c r="G8" s="533">
        <v>1.8553564139671199</v>
      </c>
      <c r="H8" s="533">
        <v>1.8790197601297101</v>
      </c>
      <c r="I8" s="533"/>
      <c r="J8" s="533"/>
      <c r="K8" s="533"/>
      <c r="L8" s="533"/>
      <c r="M8" s="533"/>
      <c r="N8" s="533"/>
      <c r="O8" s="533">
        <v>9.5777554571251367E-2</v>
      </c>
      <c r="P8" s="533"/>
      <c r="Q8" s="533"/>
      <c r="R8" s="533"/>
      <c r="S8" s="533"/>
      <c r="T8" s="533"/>
      <c r="U8" s="533"/>
      <c r="V8" s="533"/>
      <c r="W8" s="533"/>
      <c r="X8" s="533"/>
    </row>
    <row r="9" spans="1:27" s="133" customFormat="1" ht="18" customHeight="1">
      <c r="A9" s="92" t="s">
        <v>11</v>
      </c>
      <c r="B9" s="533"/>
      <c r="C9" s="533"/>
      <c r="D9" s="533"/>
      <c r="E9" s="533"/>
      <c r="F9" s="533"/>
      <c r="G9" s="533"/>
      <c r="H9" s="533"/>
      <c r="I9" s="533"/>
      <c r="J9" s="533"/>
      <c r="K9" s="533"/>
      <c r="L9" s="533"/>
      <c r="M9" s="533"/>
      <c r="N9" s="533"/>
      <c r="O9" s="533"/>
      <c r="P9" s="533"/>
      <c r="Q9" s="533"/>
      <c r="R9" s="533"/>
      <c r="S9" s="533"/>
      <c r="T9" s="533"/>
      <c r="U9" s="533"/>
      <c r="V9" s="533"/>
      <c r="W9" s="533"/>
      <c r="X9" s="533"/>
    </row>
    <row r="10" spans="1:27" s="133" customFormat="1" ht="18" customHeight="1">
      <c r="A10" s="92" t="s">
        <v>10</v>
      </c>
      <c r="B10" s="533">
        <v>6.5697873612234906E-2</v>
      </c>
      <c r="C10" s="533">
        <v>7.8882210054869201E-2</v>
      </c>
      <c r="D10" s="533">
        <v>0.110166076584519</v>
      </c>
      <c r="E10" s="533">
        <v>0.136559445335907</v>
      </c>
      <c r="F10" s="533">
        <v>6.0335594492264097E-2</v>
      </c>
      <c r="G10" s="533">
        <v>5.4581196581196582E-2</v>
      </c>
      <c r="H10" s="533">
        <v>5.951906028368794E-2</v>
      </c>
      <c r="I10" s="533">
        <v>7.6762233239922401E-2</v>
      </c>
      <c r="J10" s="533">
        <v>9.0058724832214762E-2</v>
      </c>
      <c r="K10" s="533">
        <v>0.13413601346870058</v>
      </c>
      <c r="L10" s="533">
        <v>0.16792771323602423</v>
      </c>
      <c r="M10" s="533">
        <v>0.17370059872832799</v>
      </c>
      <c r="N10" s="533">
        <v>0.44559093260593519</v>
      </c>
      <c r="O10" s="533">
        <v>3.3327519113674859</v>
      </c>
      <c r="P10" s="533">
        <v>3.6592760987786397</v>
      </c>
      <c r="Q10" s="533">
        <v>5.44</v>
      </c>
      <c r="R10" s="533"/>
      <c r="S10" s="533"/>
      <c r="T10" s="533"/>
      <c r="U10" s="533"/>
      <c r="V10" s="533"/>
      <c r="W10" s="533"/>
      <c r="X10" s="533"/>
    </row>
    <row r="11" spans="1:27" s="133" customFormat="1" ht="18" customHeight="1">
      <c r="A11" s="92" t="s">
        <v>9</v>
      </c>
      <c r="B11" s="533">
        <v>4.9871953758724497E-2</v>
      </c>
      <c r="C11" s="533">
        <v>8.4133198639262594E-2</v>
      </c>
      <c r="D11" s="533">
        <v>0.11366419388593101</v>
      </c>
      <c r="E11" s="533">
        <v>0.103746867523896</v>
      </c>
      <c r="F11" s="533">
        <v>0.12973837297401</v>
      </c>
      <c r="G11" s="533">
        <v>0.116981074099946</v>
      </c>
      <c r="H11" s="533"/>
      <c r="I11" s="533">
        <v>0.625700729774463</v>
      </c>
      <c r="J11" s="533">
        <v>0.74972618928529899</v>
      </c>
      <c r="K11" s="533"/>
      <c r="L11" s="533"/>
      <c r="M11" s="533"/>
      <c r="N11" s="533"/>
      <c r="O11" s="533"/>
      <c r="P11" s="533"/>
      <c r="Q11" s="533"/>
      <c r="R11" s="533"/>
      <c r="S11" s="533"/>
      <c r="T11" s="533"/>
      <c r="U11" s="533"/>
      <c r="V11" s="533"/>
      <c r="W11" s="533"/>
      <c r="X11" s="533"/>
    </row>
    <row r="12" spans="1:27" s="133" customFormat="1" ht="18" customHeight="1">
      <c r="A12" s="92" t="s">
        <v>8</v>
      </c>
      <c r="B12" s="286">
        <v>2.9</v>
      </c>
      <c r="C12" s="286">
        <v>3.6</v>
      </c>
      <c r="D12" s="286">
        <v>4.0999999999999996</v>
      </c>
      <c r="E12" s="286">
        <v>5</v>
      </c>
      <c r="F12" s="286">
        <v>6.4</v>
      </c>
      <c r="G12" s="286">
        <v>6.9</v>
      </c>
      <c r="H12" s="286">
        <v>6.7</v>
      </c>
      <c r="I12" s="286">
        <v>7.1</v>
      </c>
      <c r="J12" s="286">
        <v>7.6</v>
      </c>
      <c r="K12" s="286">
        <v>8.4</v>
      </c>
      <c r="L12" s="286">
        <v>8.5</v>
      </c>
      <c r="M12" s="286">
        <v>10.6</v>
      </c>
      <c r="N12" s="286">
        <v>11.9</v>
      </c>
      <c r="O12" s="286">
        <v>13.2</v>
      </c>
      <c r="P12" s="286">
        <v>14.7</v>
      </c>
      <c r="Q12" s="286">
        <v>15.9</v>
      </c>
      <c r="R12" s="286">
        <v>17</v>
      </c>
      <c r="S12" s="286">
        <v>19.600000000000001</v>
      </c>
      <c r="T12" s="286">
        <v>21.7</v>
      </c>
      <c r="U12" s="286">
        <v>24.3</v>
      </c>
      <c r="V12" s="286">
        <v>25.5</v>
      </c>
      <c r="W12" s="286">
        <v>26</v>
      </c>
      <c r="X12" s="286">
        <v>26.5</v>
      </c>
    </row>
    <row r="13" spans="1:27" s="133" customFormat="1" ht="18" customHeight="1">
      <c r="A13" s="92" t="s">
        <v>6</v>
      </c>
      <c r="B13" s="533">
        <v>3.3515275493366803E-2</v>
      </c>
      <c r="C13" s="533"/>
      <c r="D13" s="533"/>
      <c r="E13" s="533"/>
      <c r="F13" s="533"/>
      <c r="G13" s="533"/>
      <c r="H13" s="533"/>
      <c r="I13" s="533"/>
      <c r="J13" s="533"/>
      <c r="K13" s="533">
        <v>5.9098089398010999E-2</v>
      </c>
      <c r="L13" s="533"/>
      <c r="M13" s="533">
        <v>0.40571419824760502</v>
      </c>
      <c r="N13" s="533">
        <v>0.29927792789348701</v>
      </c>
      <c r="O13" s="533">
        <v>0.3</v>
      </c>
      <c r="P13" s="533"/>
      <c r="Q13" s="533"/>
      <c r="R13" s="533"/>
      <c r="S13" s="533"/>
      <c r="T13" s="533"/>
      <c r="U13" s="533"/>
      <c r="V13" s="533"/>
      <c r="W13" s="533"/>
      <c r="X13" s="533"/>
    </row>
    <row r="14" spans="1:27" s="133" customFormat="1" ht="18" customHeight="1">
      <c r="A14" s="92" t="s">
        <v>5</v>
      </c>
      <c r="B14" s="533">
        <v>0.527470950856059</v>
      </c>
      <c r="C14" s="533">
        <v>0.77463374025704401</v>
      </c>
      <c r="D14" s="533">
        <v>0.86145389093385705</v>
      </c>
      <c r="E14" s="533">
        <v>0.77178090185834902</v>
      </c>
      <c r="F14" s="533">
        <v>0.92985060237190198</v>
      </c>
      <c r="G14" s="533">
        <v>2.88468334109794</v>
      </c>
      <c r="H14" s="533">
        <v>3.5399850754229201</v>
      </c>
      <c r="I14" s="533">
        <v>4.1686274655115598</v>
      </c>
      <c r="J14" s="533"/>
      <c r="K14" s="533"/>
      <c r="L14" s="533"/>
      <c r="M14" s="533"/>
      <c r="N14" s="533"/>
      <c r="O14" s="533"/>
      <c r="P14" s="533"/>
      <c r="Q14" s="533"/>
      <c r="R14" s="533"/>
      <c r="S14" s="533"/>
      <c r="T14" s="533"/>
      <c r="U14" s="533"/>
      <c r="V14" s="533"/>
      <c r="W14" s="533"/>
      <c r="X14" s="533"/>
    </row>
    <row r="15" spans="1:27" s="133" customFormat="1" ht="18" customHeight="1">
      <c r="A15" s="92" t="s">
        <v>4</v>
      </c>
      <c r="B15" s="533">
        <v>1.63309398233463</v>
      </c>
      <c r="C15" s="533">
        <v>2.5742773187332002</v>
      </c>
      <c r="D15" s="533">
        <v>3.6259920634920602</v>
      </c>
      <c r="E15" s="533">
        <v>3.4423218221895699</v>
      </c>
      <c r="F15" s="533">
        <v>4.00455035035277</v>
      </c>
      <c r="G15" s="533">
        <v>4.6387987498952299</v>
      </c>
      <c r="H15" s="533">
        <v>5.9199677308372198</v>
      </c>
      <c r="I15" s="533">
        <v>6.0264783759929399</v>
      </c>
      <c r="J15" s="533">
        <v>5.8257759910246802</v>
      </c>
      <c r="K15" s="533">
        <v>6.6032365617630298</v>
      </c>
      <c r="L15" s="533">
        <v>8.7056883759274513</v>
      </c>
      <c r="M15" s="533">
        <v>11.84061555372355</v>
      </c>
      <c r="N15" s="533">
        <v>11.894476504534213</v>
      </c>
      <c r="O15" s="533">
        <v>14.316020884858476</v>
      </c>
      <c r="P15" s="533">
        <v>13.659796647430614</v>
      </c>
      <c r="Q15" s="533">
        <v>14.64</v>
      </c>
      <c r="R15" s="533"/>
      <c r="S15" s="533"/>
      <c r="T15" s="533"/>
      <c r="U15" s="533"/>
      <c r="V15" s="533"/>
      <c r="W15" s="533"/>
      <c r="X15" s="533"/>
    </row>
    <row r="16" spans="1:27" s="133" customFormat="1" ht="18" customHeight="1">
      <c r="A16" s="92" t="s">
        <v>3</v>
      </c>
      <c r="B16" s="533">
        <v>1.58963351070746</v>
      </c>
      <c r="C16" s="533">
        <v>2.0655094450428599</v>
      </c>
      <c r="D16" s="533">
        <v>2.1731852626310699</v>
      </c>
      <c r="E16" s="533">
        <v>6.7310919749205702</v>
      </c>
      <c r="F16" s="533">
        <v>7.5508182135221498</v>
      </c>
      <c r="G16" s="533"/>
      <c r="H16" s="533"/>
      <c r="I16" s="533"/>
      <c r="J16" s="533"/>
      <c r="K16" s="533"/>
      <c r="L16" s="533"/>
      <c r="M16" s="533"/>
      <c r="N16" s="533"/>
      <c r="O16" s="533"/>
      <c r="P16" s="533"/>
      <c r="Q16" s="533"/>
      <c r="R16" s="533"/>
      <c r="S16" s="533"/>
      <c r="T16" s="533"/>
      <c r="U16" s="533"/>
      <c r="V16" s="533"/>
      <c r="W16" s="533"/>
      <c r="X16" s="533"/>
    </row>
    <row r="17" spans="1:24" s="133" customFormat="1" ht="18" customHeight="1">
      <c r="A17" s="92" t="s">
        <v>32</v>
      </c>
      <c r="B17" s="533">
        <v>2.9378790469908201E-2</v>
      </c>
      <c r="C17" s="533">
        <v>4.29589272846553E-2</v>
      </c>
      <c r="D17" s="533">
        <v>5.5815260863505599E-2</v>
      </c>
      <c r="E17" s="533">
        <v>0.13591284681119001</v>
      </c>
      <c r="F17" s="533"/>
      <c r="G17" s="533">
        <v>0.23692396059398299</v>
      </c>
      <c r="H17" s="533">
        <v>0.32311708092322</v>
      </c>
      <c r="I17" s="533">
        <v>0.440730458382809</v>
      </c>
      <c r="J17" s="533">
        <v>0.59581712896526795</v>
      </c>
      <c r="K17" s="533">
        <v>0.91332428009101396</v>
      </c>
      <c r="L17" s="533">
        <v>1.0866250623923599</v>
      </c>
      <c r="M17" s="533">
        <v>1.3236534616436377</v>
      </c>
      <c r="N17" s="533">
        <v>2.6069656649662947</v>
      </c>
      <c r="O17" s="533">
        <v>3.1993391921115291</v>
      </c>
      <c r="P17" s="533">
        <v>4.2</v>
      </c>
      <c r="Q17" s="533">
        <v>1.36</v>
      </c>
      <c r="R17" s="533"/>
      <c r="S17" s="533"/>
      <c r="T17" s="533"/>
      <c r="U17" s="533"/>
      <c r="V17" s="533"/>
      <c r="W17" s="533"/>
      <c r="X17" s="533"/>
    </row>
    <row r="18" spans="1:24" s="133" customFormat="1" ht="18" customHeight="1">
      <c r="A18" s="92" t="s">
        <v>1</v>
      </c>
      <c r="B18" s="533">
        <v>5.9598716353436901E-2</v>
      </c>
      <c r="C18" s="533">
        <v>7.8929551451818597E-2</v>
      </c>
      <c r="D18" s="533">
        <v>0.108916926973478</v>
      </c>
      <c r="E18" s="533">
        <v>0.11137529744165373</v>
      </c>
      <c r="F18" s="533">
        <v>0.14687514737786653</v>
      </c>
      <c r="G18" s="533">
        <v>9.5110164612603507E-2</v>
      </c>
      <c r="H18" s="533">
        <v>7.7012077764411505E-2</v>
      </c>
      <c r="I18" s="533">
        <v>0.104335125285101</v>
      </c>
      <c r="J18" s="533">
        <v>0.14603042486307299</v>
      </c>
      <c r="K18" s="533">
        <v>0.13953437926220799</v>
      </c>
      <c r="L18" s="533">
        <v>7.8417947880133801E-2</v>
      </c>
      <c r="M18" s="533">
        <v>0.14896112502184186</v>
      </c>
      <c r="N18" s="533">
        <v>0.1174587151785967</v>
      </c>
      <c r="O18" s="533">
        <v>0.12811409646851846</v>
      </c>
      <c r="P18" s="533">
        <v>0.19476758789676291</v>
      </c>
      <c r="Q18" s="533">
        <v>0.25</v>
      </c>
      <c r="R18" s="533">
        <v>0.22</v>
      </c>
      <c r="S18" s="533">
        <v>0.22</v>
      </c>
      <c r="T18" s="533">
        <v>0.26</v>
      </c>
      <c r="U18" s="533">
        <v>0.52</v>
      </c>
      <c r="V18" s="533">
        <v>0.46</v>
      </c>
      <c r="W18" s="286">
        <v>0.44</v>
      </c>
      <c r="X18" s="533"/>
    </row>
    <row r="19" spans="1:24" s="133" customFormat="1" ht="18" customHeight="1">
      <c r="A19" s="92" t="s">
        <v>0</v>
      </c>
      <c r="B19" s="286">
        <v>0.239818179449069</v>
      </c>
      <c r="C19" s="286">
        <v>0.27832968787711199</v>
      </c>
      <c r="D19" s="286">
        <v>0.31724034765487502</v>
      </c>
      <c r="E19" s="286">
        <v>0.65805351259450995</v>
      </c>
      <c r="F19" s="286">
        <v>0.71440608604132305</v>
      </c>
      <c r="G19" s="286">
        <v>0.76368147291245703</v>
      </c>
      <c r="H19" s="286">
        <v>0.77416337480960196</v>
      </c>
      <c r="I19" s="524">
        <v>0.79719611304801696</v>
      </c>
      <c r="J19" s="524">
        <v>0.79909775037519404</v>
      </c>
      <c r="K19" s="524">
        <v>0.79926297852363504</v>
      </c>
      <c r="L19" s="524">
        <v>0.8</v>
      </c>
      <c r="M19" s="524">
        <v>0.8</v>
      </c>
      <c r="N19" s="524">
        <v>0.83</v>
      </c>
      <c r="O19" s="524">
        <v>0.96</v>
      </c>
      <c r="P19" s="524">
        <v>1.08</v>
      </c>
      <c r="Q19" s="524">
        <v>1.1000000000000001</v>
      </c>
      <c r="R19" s="524">
        <v>1.1000000000000001</v>
      </c>
      <c r="S19" s="524">
        <v>1.1399999999999999</v>
      </c>
      <c r="T19" s="524">
        <v>1.25</v>
      </c>
      <c r="U19" s="524">
        <v>1.3</v>
      </c>
      <c r="V19" s="524">
        <v>1.3</v>
      </c>
      <c r="W19" s="533"/>
      <c r="X19" s="533"/>
    </row>
    <row r="20" spans="1:24" s="133" customFormat="1" ht="18" customHeight="1">
      <c r="A20" s="260"/>
      <c r="B20" s="261"/>
      <c r="C20" s="261"/>
      <c r="D20" s="261"/>
      <c r="E20" s="261"/>
      <c r="F20" s="261"/>
      <c r="G20" s="261"/>
      <c r="H20" s="261"/>
      <c r="I20" s="261"/>
      <c r="J20" s="261"/>
      <c r="K20" s="261"/>
      <c r="L20" s="261"/>
      <c r="M20" s="261"/>
      <c r="N20" s="261"/>
      <c r="O20" s="261"/>
      <c r="P20" s="261"/>
      <c r="Q20" s="261"/>
      <c r="R20" s="261"/>
      <c r="S20" s="261"/>
      <c r="T20" s="261"/>
      <c r="U20" s="261"/>
      <c r="V20" s="261"/>
      <c r="W20" s="261"/>
      <c r="X20" s="261"/>
    </row>
    <row r="21" spans="1:24" s="17" customFormat="1" ht="19.5" customHeight="1">
      <c r="A21" s="242" t="s">
        <v>2862</v>
      </c>
      <c r="B21" s="13"/>
      <c r="C21" s="13"/>
      <c r="D21" s="13"/>
      <c r="E21" s="13"/>
      <c r="F21" s="13"/>
      <c r="G21" s="13"/>
      <c r="H21" s="13"/>
      <c r="I21" s="13"/>
      <c r="J21" s="13"/>
      <c r="K21" s="13"/>
    </row>
    <row r="22" spans="1:24" ht="18" customHeight="1">
      <c r="A22" s="242" t="s">
        <v>559</v>
      </c>
    </row>
    <row r="23" spans="1:24" ht="18" customHeight="1">
      <c r="A23" s="242" t="s">
        <v>2768</v>
      </c>
    </row>
    <row r="24" spans="1:24" ht="18" customHeight="1">
      <c r="A24" s="242" t="s">
        <v>2861</v>
      </c>
    </row>
    <row r="25" spans="1:24" ht="18" customHeight="1">
      <c r="A25" s="242"/>
    </row>
  </sheetData>
  <mergeCells count="2">
    <mergeCell ref="A2:A3"/>
    <mergeCell ref="B2:W2"/>
  </mergeCells>
  <hyperlinks>
    <hyperlink ref="Z3" location="Content!A1" display="Back to content page" xr:uid="{00000000-0004-0000-CB00-000000000000}"/>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codeName="Sheet205"/>
  <dimension ref="A1:R24"/>
  <sheetViews>
    <sheetView workbookViewId="0">
      <selection activeCell="O1" sqref="O1:O1048576"/>
    </sheetView>
  </sheetViews>
  <sheetFormatPr defaultRowHeight="14.4"/>
  <cols>
    <col min="1" max="1" width="27.77734375" customWidth="1"/>
    <col min="2" max="14" width="11.21875" customWidth="1"/>
  </cols>
  <sheetData>
    <row r="1" spans="1:18">
      <c r="A1" s="18" t="s">
        <v>2790</v>
      </c>
    </row>
    <row r="3" spans="1:18">
      <c r="A3" s="253" t="s">
        <v>31</v>
      </c>
      <c r="B3" s="34">
        <v>2010</v>
      </c>
      <c r="C3" s="34">
        <v>2011</v>
      </c>
      <c r="D3" s="34">
        <v>2012</v>
      </c>
      <c r="E3" s="34">
        <v>2013</v>
      </c>
      <c r="F3" s="34">
        <v>2014</v>
      </c>
      <c r="G3" s="34">
        <v>2015</v>
      </c>
      <c r="H3" s="34">
        <v>2016</v>
      </c>
      <c r="I3" s="34">
        <v>2017</v>
      </c>
      <c r="J3" s="34">
        <v>2018</v>
      </c>
      <c r="K3" s="34">
        <v>2019</v>
      </c>
      <c r="L3" s="34">
        <v>2020</v>
      </c>
      <c r="M3" s="34">
        <v>2021</v>
      </c>
      <c r="N3" s="34">
        <v>2022</v>
      </c>
      <c r="P3" s="1" t="s">
        <v>528</v>
      </c>
    </row>
    <row r="4" spans="1:18">
      <c r="A4" s="92" t="s">
        <v>13</v>
      </c>
      <c r="B4" s="543">
        <v>15000</v>
      </c>
      <c r="C4" s="543">
        <v>15817</v>
      </c>
      <c r="D4" s="543">
        <v>20512</v>
      </c>
      <c r="E4" s="543">
        <v>22282</v>
      </c>
      <c r="F4" s="543">
        <v>87750</v>
      </c>
      <c r="G4" s="543">
        <v>153571</v>
      </c>
      <c r="H4" s="543">
        <v>84724</v>
      </c>
      <c r="I4" s="543">
        <v>96919</v>
      </c>
      <c r="J4" s="543">
        <v>109561</v>
      </c>
      <c r="K4" s="543">
        <v>119068</v>
      </c>
      <c r="L4" s="543">
        <v>229597</v>
      </c>
      <c r="M4" s="543">
        <v>275484</v>
      </c>
      <c r="N4" s="543">
        <v>137800</v>
      </c>
      <c r="Q4" s="17"/>
      <c r="R4" s="17"/>
    </row>
    <row r="5" spans="1:18">
      <c r="A5" s="92" t="s">
        <v>12</v>
      </c>
      <c r="B5" s="543">
        <v>11978</v>
      </c>
      <c r="C5" s="543">
        <v>19125</v>
      </c>
      <c r="D5" s="543">
        <v>22236</v>
      </c>
      <c r="E5" s="543">
        <v>21590</v>
      </c>
      <c r="F5" s="543">
        <v>33290</v>
      </c>
      <c r="G5" s="543">
        <v>36845</v>
      </c>
      <c r="H5" s="543">
        <v>59057</v>
      </c>
      <c r="I5" s="543">
        <v>32434</v>
      </c>
      <c r="J5" s="543">
        <v>40044</v>
      </c>
      <c r="K5" s="543">
        <v>49295</v>
      </c>
      <c r="L5" s="543">
        <v>46617</v>
      </c>
      <c r="M5" s="543">
        <v>47512</v>
      </c>
      <c r="N5" s="543">
        <v>110574</v>
      </c>
      <c r="Q5" s="17"/>
    </row>
    <row r="6" spans="1:18">
      <c r="A6" s="92" t="s">
        <v>483</v>
      </c>
      <c r="B6" s="543">
        <v>329</v>
      </c>
      <c r="C6" s="543">
        <v>400</v>
      </c>
      <c r="D6" s="543">
        <v>1233</v>
      </c>
      <c r="E6" s="543">
        <v>1300</v>
      </c>
      <c r="F6" s="543">
        <v>1583</v>
      </c>
      <c r="G6" s="543">
        <v>1600</v>
      </c>
      <c r="H6" s="543">
        <v>1634</v>
      </c>
      <c r="I6" s="543">
        <v>1644</v>
      </c>
      <c r="J6" s="543">
        <v>1531</v>
      </c>
      <c r="K6" s="543">
        <v>1255</v>
      </c>
      <c r="L6" s="543">
        <v>1066</v>
      </c>
      <c r="M6" s="543">
        <v>1150</v>
      </c>
      <c r="N6" s="543">
        <v>1830</v>
      </c>
      <c r="Q6" s="17"/>
    </row>
    <row r="7" spans="1:18">
      <c r="A7" s="92" t="s">
        <v>2577</v>
      </c>
      <c r="B7" s="543">
        <v>0</v>
      </c>
      <c r="C7" s="543"/>
      <c r="D7" s="543"/>
      <c r="E7" s="543">
        <v>450</v>
      </c>
      <c r="F7" s="543">
        <v>500</v>
      </c>
      <c r="G7" s="543">
        <v>1000</v>
      </c>
      <c r="H7" s="543">
        <v>1000</v>
      </c>
      <c r="I7" s="543">
        <v>1000</v>
      </c>
      <c r="J7" s="543">
        <v>4620</v>
      </c>
      <c r="K7" s="543">
        <v>11900</v>
      </c>
      <c r="L7" s="543">
        <v>10000</v>
      </c>
      <c r="M7" s="543">
        <v>12000</v>
      </c>
      <c r="N7" s="543">
        <v>33000</v>
      </c>
      <c r="Q7" s="17"/>
    </row>
    <row r="8" spans="1:18">
      <c r="A8" s="92" t="s">
        <v>482</v>
      </c>
      <c r="B8" s="543">
        <v>3658</v>
      </c>
      <c r="C8" s="543">
        <v>8024</v>
      </c>
      <c r="D8" s="543">
        <v>3429</v>
      </c>
      <c r="E8" s="543">
        <v>4200</v>
      </c>
      <c r="F8" s="543">
        <v>5100</v>
      </c>
      <c r="G8" s="543">
        <v>6000</v>
      </c>
      <c r="H8" s="543">
        <v>7000</v>
      </c>
      <c r="I8" s="543">
        <v>8000</v>
      </c>
      <c r="J8" s="543"/>
      <c r="K8" s="543">
        <v>10000</v>
      </c>
      <c r="L8" s="543">
        <v>18477.560000000001</v>
      </c>
      <c r="M8" s="543">
        <v>33310</v>
      </c>
      <c r="N8" s="543">
        <v>27095</v>
      </c>
      <c r="Q8" s="17"/>
    </row>
    <row r="9" spans="1:18">
      <c r="A9" s="92" t="s">
        <v>11</v>
      </c>
      <c r="B9" s="543">
        <v>400</v>
      </c>
      <c r="C9" s="543">
        <v>1339</v>
      </c>
      <c r="D9" s="543">
        <v>1636</v>
      </c>
      <c r="E9" s="543">
        <v>2275</v>
      </c>
      <c r="F9" s="543">
        <v>1502</v>
      </c>
      <c r="G9" s="543">
        <v>2062</v>
      </c>
      <c r="H9" s="543">
        <v>2230</v>
      </c>
      <c r="I9" s="543">
        <v>4821</v>
      </c>
      <c r="J9" s="543">
        <v>5763</v>
      </c>
      <c r="K9" s="543">
        <v>4618</v>
      </c>
      <c r="L9" s="543">
        <v>5060</v>
      </c>
      <c r="M9" s="543">
        <v>7998</v>
      </c>
      <c r="N9" s="543">
        <v>9088</v>
      </c>
      <c r="Q9" s="17"/>
    </row>
    <row r="10" spans="1:18">
      <c r="A10" s="92" t="s">
        <v>10</v>
      </c>
      <c r="B10" s="543">
        <v>5391</v>
      </c>
      <c r="C10" s="543">
        <v>6852</v>
      </c>
      <c r="D10" s="543">
        <v>31077</v>
      </c>
      <c r="E10" s="543">
        <v>37988</v>
      </c>
      <c r="F10" s="543">
        <v>24835</v>
      </c>
      <c r="G10" s="543">
        <v>23694</v>
      </c>
      <c r="H10" s="543">
        <v>26385</v>
      </c>
      <c r="I10" s="543">
        <v>25062</v>
      </c>
      <c r="J10" s="543">
        <v>27211</v>
      </c>
      <c r="K10" s="543">
        <v>30000</v>
      </c>
      <c r="L10" s="543">
        <v>32000</v>
      </c>
      <c r="M10" s="543">
        <v>30298</v>
      </c>
      <c r="N10" s="543">
        <v>32718</v>
      </c>
      <c r="Q10" s="17"/>
    </row>
    <row r="11" spans="1:18">
      <c r="A11" s="92" t="s">
        <v>9</v>
      </c>
      <c r="B11" s="543">
        <v>1085</v>
      </c>
      <c r="C11" s="543">
        <v>1730</v>
      </c>
      <c r="D11" s="543">
        <v>1238</v>
      </c>
      <c r="E11" s="543">
        <v>8777</v>
      </c>
      <c r="F11" s="543">
        <v>8561</v>
      </c>
      <c r="G11" s="543">
        <v>5855</v>
      </c>
      <c r="H11" s="543">
        <v>8692</v>
      </c>
      <c r="I11" s="543">
        <v>10816</v>
      </c>
      <c r="J11" s="543">
        <v>11358</v>
      </c>
      <c r="K11" s="543">
        <v>11358</v>
      </c>
      <c r="L11" s="543">
        <v>12255</v>
      </c>
      <c r="M11" s="543">
        <v>13480</v>
      </c>
      <c r="N11" s="543">
        <v>14828</v>
      </c>
      <c r="Q11" s="17"/>
    </row>
    <row r="12" spans="1:18">
      <c r="A12" s="92" t="s">
        <v>8</v>
      </c>
      <c r="B12" s="543">
        <v>93922</v>
      </c>
      <c r="C12" s="543">
        <v>118235</v>
      </c>
      <c r="D12" s="543">
        <v>140800</v>
      </c>
      <c r="E12" s="543">
        <v>162400</v>
      </c>
      <c r="F12" s="543">
        <v>182000</v>
      </c>
      <c r="G12" s="543">
        <v>197400</v>
      </c>
      <c r="H12" s="543">
        <v>212600</v>
      </c>
      <c r="I12" s="543">
        <v>246000</v>
      </c>
      <c r="J12" s="543">
        <v>274700</v>
      </c>
      <c r="K12" s="543">
        <v>307200</v>
      </c>
      <c r="L12" s="543">
        <v>328100</v>
      </c>
      <c r="M12" s="543">
        <v>331300</v>
      </c>
      <c r="N12" s="543">
        <v>334300</v>
      </c>
      <c r="Q12" s="17"/>
    </row>
    <row r="13" spans="1:18">
      <c r="A13" s="92" t="s">
        <v>6</v>
      </c>
      <c r="B13" s="543">
        <v>17323</v>
      </c>
      <c r="C13" s="543">
        <v>28374</v>
      </c>
      <c r="D13" s="543">
        <v>29438</v>
      </c>
      <c r="E13" s="543">
        <v>28852</v>
      </c>
      <c r="F13" s="543">
        <v>36985</v>
      </c>
      <c r="G13" s="543">
        <v>42570</v>
      </c>
      <c r="H13" s="543">
        <v>46599</v>
      </c>
      <c r="I13" s="543">
        <v>61641</v>
      </c>
      <c r="J13" s="543">
        <v>70142</v>
      </c>
      <c r="K13" s="543">
        <v>69975</v>
      </c>
      <c r="L13" s="543">
        <v>70000</v>
      </c>
      <c r="M13" s="543">
        <v>65495</v>
      </c>
      <c r="N13" s="543">
        <v>60148</v>
      </c>
      <c r="Q13" s="17"/>
    </row>
    <row r="14" spans="1:18">
      <c r="A14" s="92" t="s">
        <v>17</v>
      </c>
      <c r="B14" s="543">
        <v>9435</v>
      </c>
      <c r="C14" s="543">
        <v>17610</v>
      </c>
      <c r="D14" s="543">
        <v>24053</v>
      </c>
      <c r="E14" s="543">
        <v>35740</v>
      </c>
      <c r="F14" s="543">
        <v>41212</v>
      </c>
      <c r="G14" s="543">
        <v>70408</v>
      </c>
      <c r="H14" s="543">
        <v>64343</v>
      </c>
      <c r="I14" s="543">
        <v>65779</v>
      </c>
      <c r="J14" s="543">
        <v>61968</v>
      </c>
      <c r="K14" s="543">
        <v>63314</v>
      </c>
      <c r="L14" s="543">
        <v>71063</v>
      </c>
      <c r="M14" s="543">
        <v>77249</v>
      </c>
      <c r="N14" s="543">
        <v>96349</v>
      </c>
      <c r="Q14" s="17"/>
    </row>
    <row r="15" spans="1:18">
      <c r="A15" s="92" t="s">
        <v>4</v>
      </c>
      <c r="B15" s="543">
        <v>6793</v>
      </c>
      <c r="C15" s="543">
        <v>9412</v>
      </c>
      <c r="D15" s="543">
        <v>10577</v>
      </c>
      <c r="E15" s="543">
        <v>12411</v>
      </c>
      <c r="F15" s="543">
        <v>11827</v>
      </c>
      <c r="G15" s="543">
        <v>13420</v>
      </c>
      <c r="H15" s="543">
        <v>14035</v>
      </c>
      <c r="I15" s="543">
        <v>15221</v>
      </c>
      <c r="J15" s="543">
        <v>19689</v>
      </c>
      <c r="K15" s="543">
        <v>26974</v>
      </c>
      <c r="L15" s="543">
        <v>37219</v>
      </c>
      <c r="M15" s="543">
        <v>41280</v>
      </c>
      <c r="N15" s="543">
        <v>37445</v>
      </c>
      <c r="Q15" s="17"/>
    </row>
    <row r="16" spans="1:18">
      <c r="A16" s="92" t="s">
        <v>3</v>
      </c>
      <c r="B16" s="543">
        <v>743000</v>
      </c>
      <c r="C16" s="543">
        <v>907000</v>
      </c>
      <c r="D16" s="543">
        <v>1107200</v>
      </c>
      <c r="E16" s="543">
        <v>1615210</v>
      </c>
      <c r="F16" s="543">
        <v>1706313</v>
      </c>
      <c r="G16" s="543">
        <v>1409347</v>
      </c>
      <c r="H16" s="543">
        <v>1150770</v>
      </c>
      <c r="I16" s="543">
        <v>1123189</v>
      </c>
      <c r="J16" s="543">
        <v>1107013</v>
      </c>
      <c r="K16" s="543">
        <v>1250356</v>
      </c>
      <c r="L16" s="543">
        <v>1303057</v>
      </c>
      <c r="M16" s="543">
        <v>1694648</v>
      </c>
      <c r="N16" s="543">
        <v>1948062</v>
      </c>
      <c r="Q16" s="17"/>
    </row>
    <row r="17" spans="1:17">
      <c r="A17" s="92" t="s">
        <v>431</v>
      </c>
      <c r="B17" s="543">
        <v>7554</v>
      </c>
      <c r="C17" s="543">
        <v>28268</v>
      </c>
      <c r="D17" s="543">
        <v>41325</v>
      </c>
      <c r="E17" s="543">
        <v>56425</v>
      </c>
      <c r="F17" s="543">
        <v>84600</v>
      </c>
      <c r="G17" s="543">
        <v>106000</v>
      </c>
      <c r="H17" s="543">
        <v>318474</v>
      </c>
      <c r="I17" s="543">
        <v>763466</v>
      </c>
      <c r="J17" s="543">
        <v>861234</v>
      </c>
      <c r="K17" s="543">
        <v>1039655</v>
      </c>
      <c r="L17" s="543">
        <v>1135608</v>
      </c>
      <c r="M17" s="543">
        <v>1243047</v>
      </c>
      <c r="N17" s="543">
        <v>1351865</v>
      </c>
      <c r="Q17" s="17"/>
    </row>
    <row r="18" spans="1:17">
      <c r="A18" s="92" t="s">
        <v>1</v>
      </c>
      <c r="B18" s="543">
        <v>10267</v>
      </c>
      <c r="C18" s="543">
        <v>15902</v>
      </c>
      <c r="D18" s="543">
        <v>14794</v>
      </c>
      <c r="E18" s="543">
        <v>10850</v>
      </c>
      <c r="F18" s="543">
        <v>21273</v>
      </c>
      <c r="G18" s="543">
        <v>23390</v>
      </c>
      <c r="H18" s="543">
        <v>31784</v>
      </c>
      <c r="I18" s="543">
        <v>35912</v>
      </c>
      <c r="J18" s="543">
        <v>72228</v>
      </c>
      <c r="K18" s="543">
        <v>88891</v>
      </c>
      <c r="L18" s="543">
        <v>82317</v>
      </c>
      <c r="M18" s="543">
        <v>80611</v>
      </c>
      <c r="N18" s="543">
        <v>86446</v>
      </c>
    </row>
    <row r="19" spans="1:17">
      <c r="A19" s="92" t="s">
        <v>23</v>
      </c>
      <c r="B19" s="543">
        <v>33000</v>
      </c>
      <c r="C19" s="543">
        <v>34000</v>
      </c>
      <c r="D19" s="543">
        <v>71905</v>
      </c>
      <c r="E19" s="543">
        <v>103916</v>
      </c>
      <c r="F19" s="543">
        <v>152234</v>
      </c>
      <c r="G19" s="543">
        <v>163987</v>
      </c>
      <c r="H19" s="543">
        <v>170838</v>
      </c>
      <c r="I19" s="543">
        <v>187310</v>
      </c>
      <c r="J19" s="543">
        <v>203056</v>
      </c>
      <c r="K19" s="543">
        <v>204424</v>
      </c>
      <c r="L19" s="543">
        <v>203461</v>
      </c>
      <c r="M19" s="543">
        <v>205333</v>
      </c>
      <c r="N19" s="543">
        <v>206622</v>
      </c>
      <c r="Q19" s="17"/>
    </row>
    <row r="21" spans="1:17">
      <c r="A21" s="242" t="s">
        <v>1126</v>
      </c>
    </row>
    <row r="22" spans="1:17">
      <c r="A22" t="s">
        <v>2863</v>
      </c>
    </row>
    <row r="23" spans="1:17">
      <c r="A23" s="242" t="s">
        <v>2861</v>
      </c>
    </row>
    <row r="24" spans="1:17">
      <c r="A24" s="242"/>
    </row>
  </sheetData>
  <hyperlinks>
    <hyperlink ref="P3" location="Content!A1" display="Back to content page" xr:uid="{00000000-0004-0000-CC00-00000000000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codeName="Sheet206"/>
  <dimension ref="A1:Z23"/>
  <sheetViews>
    <sheetView topLeftCell="I1" workbookViewId="0">
      <selection activeCell="Y1" sqref="Y1:Y1048576"/>
    </sheetView>
  </sheetViews>
  <sheetFormatPr defaultRowHeight="14.4"/>
  <cols>
    <col min="1" max="1" width="31.44140625" customWidth="1"/>
    <col min="2" max="8" width="8.88671875" bestFit="1" customWidth="1"/>
    <col min="9" max="24" width="11" customWidth="1"/>
  </cols>
  <sheetData>
    <row r="1" spans="1:26">
      <c r="A1" s="18" t="s">
        <v>2791</v>
      </c>
      <c r="B1" s="18"/>
      <c r="C1" s="18"/>
      <c r="D1" s="18"/>
      <c r="E1" s="18"/>
      <c r="F1" s="18"/>
      <c r="G1" s="18"/>
      <c r="H1" s="18"/>
      <c r="I1" s="18"/>
      <c r="J1" s="18"/>
      <c r="K1" s="18"/>
      <c r="L1" s="18"/>
      <c r="M1" s="18"/>
      <c r="N1" s="18"/>
      <c r="O1" s="18"/>
      <c r="P1" s="18"/>
      <c r="Q1" s="18"/>
      <c r="R1" s="18"/>
      <c r="S1" s="18"/>
      <c r="T1" s="18"/>
      <c r="U1" s="18"/>
      <c r="V1" s="18"/>
      <c r="W1" s="18"/>
      <c r="X1" s="18"/>
      <c r="Y1" s="18"/>
      <c r="Z1" s="18"/>
    </row>
    <row r="2" spans="1:26">
      <c r="A2" s="769"/>
      <c r="B2" s="765" t="s">
        <v>481</v>
      </c>
      <c r="C2" s="766"/>
      <c r="D2" s="766"/>
      <c r="E2" s="766"/>
      <c r="F2" s="766"/>
      <c r="G2" s="766"/>
      <c r="H2" s="766"/>
      <c r="I2" s="766"/>
      <c r="J2" s="766"/>
      <c r="K2" s="766"/>
      <c r="L2" s="766"/>
      <c r="M2" s="766"/>
      <c r="N2" s="766"/>
      <c r="O2" s="766"/>
      <c r="P2" s="766"/>
      <c r="Q2" s="766"/>
      <c r="R2" s="766"/>
      <c r="S2" s="766"/>
      <c r="T2" s="766"/>
      <c r="U2" s="766"/>
      <c r="V2" s="766"/>
      <c r="W2" s="766"/>
      <c r="X2" s="503"/>
      <c r="Y2" s="133"/>
      <c r="Z2" s="33"/>
    </row>
    <row r="3" spans="1:26">
      <c r="A3" s="769"/>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133"/>
      <c r="Z3" s="1" t="s">
        <v>528</v>
      </c>
    </row>
    <row r="4" spans="1:26">
      <c r="A4" s="92" t="s">
        <v>13</v>
      </c>
      <c r="B4" s="298"/>
      <c r="C4" s="298"/>
      <c r="D4" s="298"/>
      <c r="E4" s="298"/>
      <c r="F4" s="298"/>
      <c r="G4" s="298"/>
      <c r="H4" s="298"/>
      <c r="I4" s="298"/>
      <c r="J4" s="298"/>
      <c r="K4" s="298"/>
      <c r="L4" s="298"/>
      <c r="M4" s="298"/>
      <c r="N4" s="298"/>
      <c r="O4" s="298"/>
      <c r="P4" s="298"/>
      <c r="Q4" s="298"/>
      <c r="R4" s="298"/>
      <c r="S4" s="298"/>
      <c r="T4" s="298"/>
      <c r="U4" s="298"/>
      <c r="V4" s="298"/>
      <c r="W4" s="298"/>
      <c r="X4" s="298"/>
      <c r="Y4" s="133"/>
      <c r="Z4" s="133"/>
    </row>
    <row r="5" spans="1:26">
      <c r="A5" s="92" t="s">
        <v>12</v>
      </c>
      <c r="B5" s="298"/>
      <c r="C5" s="298"/>
      <c r="D5" s="298"/>
      <c r="E5" s="298"/>
      <c r="F5" s="298"/>
      <c r="G5" s="298"/>
      <c r="H5" s="298"/>
      <c r="I5" s="298"/>
      <c r="J5" s="298"/>
      <c r="K5" s="298"/>
      <c r="L5" s="298"/>
      <c r="M5" s="298"/>
      <c r="N5" s="298"/>
      <c r="O5" s="298"/>
      <c r="P5" s="298"/>
      <c r="Q5" s="298"/>
      <c r="R5" s="298"/>
      <c r="S5" s="298"/>
      <c r="T5" s="298"/>
      <c r="U5" s="298"/>
      <c r="V5" s="298"/>
      <c r="W5" s="298"/>
      <c r="X5" s="298"/>
      <c r="Y5" s="133"/>
      <c r="Z5" s="133"/>
    </row>
    <row r="6" spans="1:26">
      <c r="A6" s="92" t="s">
        <v>483</v>
      </c>
      <c r="B6" s="298"/>
      <c r="C6" s="298"/>
      <c r="D6" s="298"/>
      <c r="E6" s="298"/>
      <c r="F6" s="298"/>
      <c r="G6" s="298"/>
      <c r="H6" s="298"/>
      <c r="I6" s="298"/>
      <c r="J6" s="298"/>
      <c r="K6" s="298"/>
      <c r="L6" s="298"/>
      <c r="M6" s="298"/>
      <c r="N6" s="298"/>
      <c r="O6" s="298"/>
      <c r="P6" s="298"/>
      <c r="Q6" s="298"/>
      <c r="R6" s="298"/>
      <c r="S6" s="298"/>
      <c r="T6" s="298"/>
      <c r="U6" s="298"/>
      <c r="V6" s="298"/>
      <c r="W6" s="298"/>
      <c r="X6" s="298"/>
      <c r="Y6" s="133"/>
      <c r="Z6" s="133"/>
    </row>
    <row r="7" spans="1:26">
      <c r="A7" s="92" t="s">
        <v>89</v>
      </c>
      <c r="B7" s="298"/>
      <c r="C7" s="298"/>
      <c r="D7" s="298"/>
      <c r="E7" s="298"/>
      <c r="F7" s="298"/>
      <c r="G7" s="298"/>
      <c r="H7" s="298"/>
      <c r="I7" s="298"/>
      <c r="J7" s="298"/>
      <c r="K7" s="298"/>
      <c r="L7" s="298"/>
      <c r="M7" s="298"/>
      <c r="N7" s="298"/>
      <c r="O7" s="298"/>
      <c r="P7" s="298"/>
      <c r="Q7" s="298"/>
      <c r="R7" s="298"/>
      <c r="S7" s="298"/>
      <c r="T7" s="298"/>
      <c r="U7" s="298"/>
      <c r="V7" s="298"/>
      <c r="W7" s="298"/>
      <c r="X7" s="298"/>
      <c r="Y7" s="133"/>
      <c r="Z7" s="133"/>
    </row>
    <row r="8" spans="1:26">
      <c r="A8" s="92" t="s">
        <v>482</v>
      </c>
      <c r="B8" s="298"/>
      <c r="C8" s="298"/>
      <c r="D8" s="298"/>
      <c r="E8" s="298"/>
      <c r="F8" s="298"/>
      <c r="G8" s="298"/>
      <c r="H8" s="298"/>
      <c r="I8" s="298"/>
      <c r="J8" s="298"/>
      <c r="K8" s="298"/>
      <c r="L8" s="298"/>
      <c r="M8" s="298"/>
      <c r="N8" s="298"/>
      <c r="O8" s="298"/>
      <c r="P8" s="298"/>
      <c r="Q8" s="298"/>
      <c r="R8" s="298"/>
      <c r="S8" s="298"/>
      <c r="T8" s="298"/>
      <c r="U8" s="298"/>
      <c r="V8" s="298"/>
      <c r="W8" s="298"/>
      <c r="X8" s="298"/>
      <c r="Y8" s="133"/>
      <c r="Z8" s="133"/>
    </row>
    <row r="9" spans="1:26">
      <c r="A9" s="92" t="s">
        <v>11</v>
      </c>
      <c r="B9" s="298"/>
      <c r="C9" s="298"/>
      <c r="D9" s="298"/>
      <c r="E9" s="298"/>
      <c r="F9" s="298"/>
      <c r="G9" s="298"/>
      <c r="H9" s="298"/>
      <c r="I9" s="298"/>
      <c r="J9" s="298"/>
      <c r="K9" s="298"/>
      <c r="L9" s="298"/>
      <c r="M9" s="298"/>
      <c r="N9" s="298"/>
      <c r="O9" s="298"/>
      <c r="P9" s="298"/>
      <c r="Q9" s="298"/>
      <c r="R9" s="298"/>
      <c r="S9" s="298"/>
      <c r="T9" s="298"/>
      <c r="U9" s="298"/>
      <c r="V9" s="298"/>
      <c r="W9" s="298"/>
      <c r="X9" s="298"/>
      <c r="Y9" s="133"/>
      <c r="Z9" s="133"/>
    </row>
    <row r="10" spans="1:26">
      <c r="A10" s="92" t="s">
        <v>10</v>
      </c>
      <c r="B10" s="298"/>
      <c r="C10" s="298"/>
      <c r="D10" s="298"/>
      <c r="E10" s="298"/>
      <c r="F10" s="298"/>
      <c r="G10" s="298"/>
      <c r="H10" s="298"/>
      <c r="I10" s="298"/>
      <c r="J10" s="298"/>
      <c r="K10" s="298"/>
      <c r="L10" s="298"/>
      <c r="M10" s="298"/>
      <c r="N10" s="298"/>
      <c r="O10" s="298"/>
      <c r="P10" s="298"/>
      <c r="Q10" s="298"/>
      <c r="R10" s="298"/>
      <c r="S10" s="298"/>
      <c r="T10" s="298"/>
      <c r="U10" s="298"/>
      <c r="V10" s="298"/>
      <c r="W10" s="298"/>
      <c r="X10" s="298"/>
      <c r="Y10" s="133"/>
      <c r="Z10" s="133"/>
    </row>
    <row r="11" spans="1:26">
      <c r="A11" s="92" t="s">
        <v>9</v>
      </c>
      <c r="B11" s="298"/>
      <c r="C11" s="298"/>
      <c r="D11" s="298"/>
      <c r="E11" s="298"/>
      <c r="F11" s="298"/>
      <c r="G11" s="298"/>
      <c r="H11" s="298"/>
      <c r="I11" s="298"/>
      <c r="J11" s="298"/>
      <c r="K11" s="298"/>
      <c r="L11" s="298"/>
      <c r="M11" s="298"/>
      <c r="N11" s="298"/>
      <c r="O11" s="298"/>
      <c r="P11" s="298"/>
      <c r="Q11" s="298"/>
      <c r="R11" s="298"/>
      <c r="S11" s="298"/>
      <c r="T11" s="298"/>
      <c r="U11" s="298"/>
      <c r="V11" s="298"/>
      <c r="W11" s="298"/>
      <c r="X11" s="298"/>
      <c r="Y11" s="133"/>
      <c r="Z11" s="133"/>
    </row>
    <row r="12" spans="1:26">
      <c r="A12" s="92" t="s">
        <v>8</v>
      </c>
      <c r="B12" s="430">
        <v>35000</v>
      </c>
      <c r="C12" s="430">
        <v>43000</v>
      </c>
      <c r="D12" s="430">
        <v>50000</v>
      </c>
      <c r="E12" s="430">
        <v>61300</v>
      </c>
      <c r="F12" s="430">
        <v>78000</v>
      </c>
      <c r="G12" s="430">
        <v>128600</v>
      </c>
      <c r="H12" s="430">
        <v>143500</v>
      </c>
      <c r="I12" s="430">
        <v>166000</v>
      </c>
      <c r="J12" s="430">
        <v>199500</v>
      </c>
      <c r="K12" s="430">
        <v>284000</v>
      </c>
      <c r="L12" s="430">
        <v>284200</v>
      </c>
      <c r="M12" s="430">
        <v>370000</v>
      </c>
      <c r="N12" s="430">
        <v>568700</v>
      </c>
      <c r="O12" s="430">
        <v>680700</v>
      </c>
      <c r="P12" s="430">
        <v>735000</v>
      </c>
      <c r="Q12" s="430">
        <v>840900</v>
      </c>
      <c r="R12" s="430">
        <v>1091400</v>
      </c>
      <c r="S12" s="430">
        <v>1248000</v>
      </c>
      <c r="T12" s="430">
        <v>1355600</v>
      </c>
      <c r="U12" s="430">
        <v>1496300</v>
      </c>
      <c r="V12" s="430">
        <v>1648000</v>
      </c>
      <c r="W12" s="544">
        <v>1811700</v>
      </c>
      <c r="X12" s="544">
        <v>1924300</v>
      </c>
      <c r="Y12" s="133"/>
      <c r="Z12" s="133"/>
    </row>
    <row r="13" spans="1:26">
      <c r="A13" s="92" t="s">
        <v>6</v>
      </c>
      <c r="B13" s="298"/>
      <c r="C13" s="298"/>
      <c r="D13" s="298"/>
      <c r="E13" s="298"/>
      <c r="F13" s="298"/>
      <c r="G13" s="298"/>
      <c r="H13" s="298"/>
      <c r="I13" s="298"/>
      <c r="J13" s="298"/>
      <c r="K13" s="298"/>
      <c r="L13" s="298"/>
      <c r="M13" s="298"/>
      <c r="N13" s="298"/>
      <c r="O13" s="298"/>
      <c r="P13" s="298"/>
      <c r="Q13" s="298"/>
      <c r="R13" s="298"/>
      <c r="S13" s="298"/>
      <c r="T13" s="298"/>
      <c r="U13" s="298"/>
      <c r="V13" s="298"/>
      <c r="W13" s="298"/>
      <c r="X13" s="298"/>
      <c r="Y13" s="133"/>
      <c r="Z13" s="133"/>
    </row>
    <row r="14" spans="1:26">
      <c r="A14" s="92" t="s">
        <v>5</v>
      </c>
      <c r="B14" s="298"/>
      <c r="C14" s="298"/>
      <c r="D14" s="298"/>
      <c r="E14" s="298"/>
      <c r="F14" s="298"/>
      <c r="G14" s="298"/>
      <c r="H14" s="298"/>
      <c r="I14" s="298"/>
      <c r="J14" s="298"/>
      <c r="K14" s="298"/>
      <c r="L14" s="298"/>
      <c r="M14" s="298"/>
      <c r="N14" s="298"/>
      <c r="O14" s="298"/>
      <c r="P14" s="298"/>
      <c r="Q14" s="298"/>
      <c r="R14" s="298"/>
      <c r="S14" s="298"/>
      <c r="T14" s="298"/>
      <c r="U14" s="298"/>
      <c r="V14" s="298"/>
      <c r="W14" s="298"/>
      <c r="X14" s="298"/>
      <c r="Y14" s="133"/>
      <c r="Z14" s="133"/>
    </row>
    <row r="15" spans="1:26">
      <c r="A15" s="92" t="s">
        <v>4</v>
      </c>
      <c r="B15" s="298"/>
      <c r="C15" s="298"/>
      <c r="D15" s="298"/>
      <c r="E15" s="298"/>
      <c r="F15" s="298"/>
      <c r="G15" s="298"/>
      <c r="H15" s="298"/>
      <c r="I15" s="298"/>
      <c r="J15" s="298"/>
      <c r="K15" s="298"/>
      <c r="L15" s="298"/>
      <c r="M15" s="298"/>
      <c r="N15" s="298"/>
      <c r="O15" s="298"/>
      <c r="P15" s="298"/>
      <c r="Q15" s="298"/>
      <c r="R15" s="298"/>
      <c r="S15" s="298"/>
      <c r="T15" s="298"/>
      <c r="U15" s="298"/>
      <c r="V15" s="298"/>
      <c r="W15" s="298"/>
      <c r="X15" s="298"/>
      <c r="Y15" s="133"/>
      <c r="Z15" s="133"/>
    </row>
    <row r="16" spans="1:26">
      <c r="A16" s="92" t="s">
        <v>3</v>
      </c>
      <c r="B16" s="298"/>
      <c r="C16" s="298"/>
      <c r="D16" s="298"/>
      <c r="E16" s="298"/>
      <c r="F16" s="298"/>
      <c r="G16" s="298"/>
      <c r="H16" s="298"/>
      <c r="I16" s="298"/>
      <c r="J16" s="298"/>
      <c r="K16" s="298"/>
      <c r="L16" s="298"/>
      <c r="M16" s="298"/>
      <c r="N16" s="298"/>
      <c r="O16" s="298"/>
      <c r="P16" s="298"/>
      <c r="Q16" s="298"/>
      <c r="R16" s="298"/>
      <c r="S16" s="298"/>
      <c r="T16" s="298"/>
      <c r="U16" s="298"/>
      <c r="V16" s="298"/>
      <c r="W16" s="298"/>
      <c r="X16" s="298"/>
      <c r="Y16" s="133"/>
      <c r="Z16" s="133"/>
    </row>
    <row r="17" spans="1:26">
      <c r="A17" s="92" t="s">
        <v>32</v>
      </c>
      <c r="B17" s="298"/>
      <c r="C17" s="298"/>
      <c r="D17" s="298"/>
      <c r="E17" s="298"/>
      <c r="F17" s="298"/>
      <c r="G17" s="298"/>
      <c r="H17" s="298"/>
      <c r="I17" s="298"/>
      <c r="J17" s="298"/>
      <c r="K17" s="298"/>
      <c r="L17" s="298"/>
      <c r="M17" s="298"/>
      <c r="N17" s="298"/>
      <c r="O17" s="298"/>
      <c r="P17" s="298"/>
      <c r="Q17" s="298"/>
      <c r="R17" s="298"/>
      <c r="S17" s="298"/>
      <c r="T17" s="298"/>
      <c r="U17" s="298"/>
      <c r="V17" s="298"/>
      <c r="W17" s="298"/>
      <c r="X17" s="298"/>
      <c r="Y17" s="133"/>
      <c r="Z17" s="133"/>
    </row>
    <row r="18" spans="1:26">
      <c r="A18" s="92" t="s">
        <v>1</v>
      </c>
      <c r="B18" s="298"/>
      <c r="C18" s="298"/>
      <c r="D18" s="298"/>
      <c r="E18" s="298"/>
      <c r="F18" s="298"/>
      <c r="G18" s="298"/>
      <c r="H18" s="298"/>
      <c r="I18" s="298"/>
      <c r="J18" s="298"/>
      <c r="K18" s="298"/>
      <c r="L18" s="298"/>
      <c r="M18" s="298"/>
      <c r="N18" s="298"/>
      <c r="O18" s="298"/>
      <c r="P18" s="298"/>
      <c r="Q18" s="298"/>
      <c r="R18" s="298"/>
      <c r="S18" s="298"/>
      <c r="T18" s="298"/>
      <c r="U18" s="298"/>
      <c r="V18" s="298"/>
      <c r="W18" s="298"/>
      <c r="X18" s="298"/>
      <c r="Y18" s="133"/>
      <c r="Z18" s="133"/>
    </row>
    <row r="19" spans="1:26">
      <c r="A19" s="92" t="s">
        <v>0</v>
      </c>
      <c r="B19" s="298"/>
      <c r="C19" s="298"/>
      <c r="D19" s="298"/>
      <c r="E19" s="298"/>
      <c r="F19" s="298"/>
      <c r="G19" s="298"/>
      <c r="H19" s="298"/>
      <c r="I19" s="430">
        <v>1100000</v>
      </c>
      <c r="J19" s="430">
        <v>1200000</v>
      </c>
      <c r="K19" s="430">
        <v>1350000</v>
      </c>
      <c r="L19" s="430">
        <v>1425000</v>
      </c>
      <c r="M19" s="430">
        <v>1600000</v>
      </c>
      <c r="N19" s="430">
        <v>2000000</v>
      </c>
      <c r="O19" s="430">
        <v>5474710</v>
      </c>
      <c r="P19" s="430">
        <v>5879552</v>
      </c>
      <c r="Q19" s="430">
        <v>6575591</v>
      </c>
      <c r="R19" s="430">
        <v>6721947</v>
      </c>
      <c r="S19" s="430">
        <v>6728552</v>
      </c>
      <c r="T19" s="430">
        <v>8723242</v>
      </c>
      <c r="U19" s="430">
        <v>8836299</v>
      </c>
      <c r="V19" s="430">
        <v>8875649</v>
      </c>
      <c r="W19" s="545"/>
      <c r="X19" s="545"/>
      <c r="Y19" s="133"/>
      <c r="Z19" s="133"/>
    </row>
    <row r="21" spans="1:26">
      <c r="A21" s="242" t="s">
        <v>2862</v>
      </c>
    </row>
    <row r="22" spans="1:26">
      <c r="A22" s="242" t="s">
        <v>2861</v>
      </c>
    </row>
    <row r="23" spans="1:26">
      <c r="A23" s="242"/>
    </row>
  </sheetData>
  <mergeCells count="2">
    <mergeCell ref="A2:A3"/>
    <mergeCell ref="B2:W2"/>
  </mergeCells>
  <hyperlinks>
    <hyperlink ref="Z3" location="Content!A1" display="Back to content page" xr:uid="{00000000-0004-0000-CD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A22"/>
  <sheetViews>
    <sheetView workbookViewId="0">
      <selection sqref="A1:XFD1048576"/>
    </sheetView>
  </sheetViews>
  <sheetFormatPr defaultRowHeight="14.4"/>
  <cols>
    <col min="1" max="1" width="31.21875" customWidth="1"/>
  </cols>
  <sheetData>
    <row r="1" spans="1:27">
      <c r="A1" s="44" t="s">
        <v>2904</v>
      </c>
    </row>
    <row r="3" spans="1:27">
      <c r="A3" s="370" t="s">
        <v>1148</v>
      </c>
      <c r="B3" s="371">
        <v>2000</v>
      </c>
      <c r="C3" s="371">
        <v>2001</v>
      </c>
      <c r="D3" s="371">
        <v>2002</v>
      </c>
      <c r="E3" s="371">
        <v>2003</v>
      </c>
      <c r="F3" s="371">
        <v>2004</v>
      </c>
      <c r="G3" s="371">
        <v>2005</v>
      </c>
      <c r="H3" s="371">
        <v>2006</v>
      </c>
      <c r="I3" s="371">
        <v>2007</v>
      </c>
      <c r="J3" s="371">
        <v>2008</v>
      </c>
      <c r="K3" s="371">
        <v>2009</v>
      </c>
      <c r="L3" s="371">
        <v>2010</v>
      </c>
      <c r="M3" s="371">
        <v>2011</v>
      </c>
      <c r="N3" s="371">
        <v>2012</v>
      </c>
      <c r="O3" s="371">
        <v>2013</v>
      </c>
      <c r="P3" s="371">
        <v>2014</v>
      </c>
      <c r="Q3" s="371">
        <v>2015</v>
      </c>
      <c r="R3" s="371">
        <v>2016</v>
      </c>
      <c r="S3" s="371">
        <v>2017</v>
      </c>
      <c r="T3" s="371">
        <v>2018</v>
      </c>
      <c r="U3" s="371">
        <v>2019</v>
      </c>
      <c r="V3" s="371">
        <v>2020</v>
      </c>
      <c r="W3" s="371">
        <v>2021</v>
      </c>
      <c r="X3" s="371">
        <v>2022</v>
      </c>
      <c r="Y3" s="371">
        <v>2023</v>
      </c>
      <c r="AA3" s="494" t="s">
        <v>528</v>
      </c>
    </row>
    <row r="4" spans="1:27">
      <c r="A4" s="372" t="s">
        <v>13</v>
      </c>
      <c r="B4" s="520">
        <v>9.5591537291631737E-2</v>
      </c>
      <c r="C4" s="520">
        <v>0.58527571592459027</v>
      </c>
      <c r="D4" s="520">
        <v>3.3015096646934943</v>
      </c>
      <c r="E4" s="520">
        <v>4.8616193524832543</v>
      </c>
      <c r="F4" s="520">
        <v>4.1822696414633782</v>
      </c>
      <c r="G4" s="520">
        <v>3.1031619351276736</v>
      </c>
      <c r="H4" s="520">
        <v>3.2198449711965011</v>
      </c>
      <c r="I4" s="520">
        <v>4.7010612028127587</v>
      </c>
      <c r="J4" s="520">
        <v>4.4169181383159239</v>
      </c>
      <c r="K4" s="520">
        <v>5.0201649938870325</v>
      </c>
      <c r="L4" s="520">
        <v>4.1755423270393992</v>
      </c>
      <c r="M4" s="520">
        <v>3.3304362352888397</v>
      </c>
      <c r="N4" s="520">
        <v>5.0981414397935136</v>
      </c>
      <c r="O4" s="520">
        <v>4.3385924058320091</v>
      </c>
      <c r="P4" s="520">
        <v>4.3737009239676512</v>
      </c>
      <c r="Q4" s="520">
        <v>5.7467992964384917</v>
      </c>
      <c r="R4" s="520">
        <v>5.7931081020734601</v>
      </c>
      <c r="S4" s="520">
        <v>4.968581798491182</v>
      </c>
      <c r="T4" s="520">
        <v>4.0982996840327006</v>
      </c>
      <c r="U4" s="520">
        <v>2.3202565250420486</v>
      </c>
      <c r="V4" s="520">
        <v>2.4969119454389999</v>
      </c>
      <c r="W4" s="520">
        <v>3.4552533224327426</v>
      </c>
      <c r="X4" s="520">
        <v>2.2552592985799218</v>
      </c>
      <c r="Y4" s="520">
        <v>2.4445445687518457</v>
      </c>
    </row>
    <row r="5" spans="1:27">
      <c r="A5" s="372" t="s">
        <v>12</v>
      </c>
      <c r="B5" s="520">
        <v>40.371401327316612</v>
      </c>
      <c r="C5" s="520">
        <v>41.644243626338806</v>
      </c>
      <c r="D5" s="520">
        <v>15.36906933511098</v>
      </c>
      <c r="E5" s="520">
        <v>46.68354782368079</v>
      </c>
      <c r="F5" s="520">
        <v>46.032318106365068</v>
      </c>
      <c r="G5" s="520">
        <v>43.47335275682763</v>
      </c>
      <c r="H5" s="520">
        <v>44.159159835777253</v>
      </c>
      <c r="I5" s="520">
        <v>46.715109555415388</v>
      </c>
      <c r="J5" s="520">
        <v>53.412874210276151</v>
      </c>
      <c r="K5" s="520">
        <v>54.306145763343203</v>
      </c>
      <c r="L5" s="520">
        <v>49.503563553293475</v>
      </c>
      <c r="M5" s="520">
        <v>46.36847184683586</v>
      </c>
      <c r="N5" s="520">
        <v>47.923480845421508</v>
      </c>
      <c r="O5" s="520">
        <v>53.393782147957516</v>
      </c>
      <c r="P5" s="520">
        <v>50.073271959374743</v>
      </c>
      <c r="Q5" s="520">
        <v>56.273022064919253</v>
      </c>
      <c r="R5" s="520">
        <v>49.863000693522118</v>
      </c>
      <c r="S5" s="520">
        <v>41.846031402320115</v>
      </c>
      <c r="T5" s="520">
        <v>42.94722087749652</v>
      </c>
      <c r="U5" s="520">
        <v>45.06405541830943</v>
      </c>
      <c r="V5" s="520">
        <v>47.34779805507236</v>
      </c>
      <c r="W5" s="520">
        <v>38.556819492426698</v>
      </c>
      <c r="X5" s="520">
        <v>42.538788333887076</v>
      </c>
      <c r="Y5" s="520">
        <v>48.153523159739613</v>
      </c>
    </row>
    <row r="6" spans="1:27">
      <c r="A6" s="372" t="s">
        <v>483</v>
      </c>
      <c r="B6" s="520"/>
      <c r="C6" s="520"/>
      <c r="D6" s="520"/>
      <c r="E6" s="520"/>
      <c r="F6" s="520"/>
      <c r="G6" s="520"/>
      <c r="H6" s="520"/>
      <c r="I6" s="520"/>
      <c r="J6" s="520"/>
      <c r="K6" s="520">
        <v>8.2185986100877315</v>
      </c>
      <c r="L6" s="520">
        <v>13.46505415898061</v>
      </c>
      <c r="M6" s="520">
        <v>8.4247198566116559</v>
      </c>
      <c r="N6" s="520">
        <v>10.094113023221539</v>
      </c>
      <c r="O6" s="520">
        <v>15.276607714817816</v>
      </c>
      <c r="P6" s="520">
        <v>13.068100006123039</v>
      </c>
      <c r="Q6" s="520">
        <v>10.143431778266464</v>
      </c>
      <c r="R6" s="520">
        <v>8.8756503110008289</v>
      </c>
      <c r="S6" s="520">
        <v>6.7116894880416087</v>
      </c>
      <c r="T6" s="520">
        <v>8.0070852930635485</v>
      </c>
      <c r="U6" s="520">
        <v>8.7361201802867736</v>
      </c>
      <c r="V6" s="520">
        <v>8.7384051485520065</v>
      </c>
      <c r="W6" s="520">
        <v>6.5007808225828621</v>
      </c>
      <c r="X6" s="520">
        <v>7.623804657369325</v>
      </c>
      <c r="Y6" s="520">
        <v>7.7826992649517788</v>
      </c>
    </row>
    <row r="7" spans="1:27">
      <c r="A7" s="372" t="s">
        <v>89</v>
      </c>
      <c r="B7" s="520">
        <v>7.6746694344694975</v>
      </c>
      <c r="C7" s="520">
        <v>7.190937028131474</v>
      </c>
      <c r="D7" s="520">
        <v>8.1225952562997055</v>
      </c>
      <c r="E7" s="520">
        <v>10.822214457551148</v>
      </c>
      <c r="F7" s="520">
        <v>12.932568538583391</v>
      </c>
      <c r="G7" s="520">
        <v>12.564416809636858</v>
      </c>
      <c r="H7" s="520">
        <v>29.466003888977998</v>
      </c>
      <c r="I7" s="520">
        <v>22.814403063285052</v>
      </c>
      <c r="J7" s="520">
        <v>24.601990195704847</v>
      </c>
      <c r="K7" s="520">
        <v>22.911123706080676</v>
      </c>
      <c r="L7" s="520">
        <v>36.618529632408105</v>
      </c>
      <c r="M7" s="520">
        <v>25.781914395740884</v>
      </c>
      <c r="N7" s="520">
        <v>51.992650319964518</v>
      </c>
      <c r="O7" s="520">
        <v>53.113113113113108</v>
      </c>
      <c r="P7" s="520">
        <v>52.45371732354166</v>
      </c>
      <c r="Q7" s="520">
        <v>52.334914055433046</v>
      </c>
      <c r="R7" s="520">
        <v>49.848658592572122</v>
      </c>
      <c r="S7" s="520">
        <v>48.963534687999768</v>
      </c>
      <c r="T7" s="520">
        <v>54.145161104769713</v>
      </c>
      <c r="U7" s="520">
        <v>36.850985030628969</v>
      </c>
      <c r="V7" s="520">
        <v>27.755633643559253</v>
      </c>
      <c r="W7" s="520">
        <v>27.798721192292401</v>
      </c>
      <c r="X7" s="520">
        <v>22.605272345269199</v>
      </c>
      <c r="Y7" s="520">
        <v>16.025747831020361</v>
      </c>
    </row>
    <row r="8" spans="1:27">
      <c r="A8" s="372" t="s">
        <v>482</v>
      </c>
      <c r="B8" s="520">
        <v>90.796738797703696</v>
      </c>
      <c r="C8" s="520">
        <v>83.983680178796206</v>
      </c>
      <c r="D8" s="520">
        <v>83.091263557398761</v>
      </c>
      <c r="E8" s="520">
        <v>82.29310083113316</v>
      </c>
      <c r="F8" s="520">
        <v>84.49607933475869</v>
      </c>
      <c r="G8" s="520">
        <v>87.972071915253537</v>
      </c>
      <c r="H8" s="520">
        <v>76.862593003192814</v>
      </c>
      <c r="I8" s="520">
        <v>84.133154129934454</v>
      </c>
      <c r="J8" s="520">
        <v>86.370591918866992</v>
      </c>
      <c r="K8" s="520">
        <v>75.582210272801291</v>
      </c>
      <c r="L8" s="520">
        <v>79.483190238376068</v>
      </c>
      <c r="M8" s="520">
        <v>78.127451220576219</v>
      </c>
      <c r="N8" s="520">
        <v>79.621785527874849</v>
      </c>
      <c r="O8" s="520">
        <v>78.117525538397359</v>
      </c>
      <c r="P8" s="520">
        <v>77.070561411340691</v>
      </c>
      <c r="Q8" s="520">
        <v>77.527995020801868</v>
      </c>
      <c r="R8" s="520">
        <v>78.819643414073454</v>
      </c>
      <c r="S8" s="520">
        <v>83.83401357855314</v>
      </c>
      <c r="T8" s="520">
        <v>82.755578317298543</v>
      </c>
      <c r="U8" s="520">
        <v>82.111704595149376</v>
      </c>
      <c r="V8" s="520">
        <v>80.370116048915349</v>
      </c>
      <c r="W8" s="520">
        <v>83.045859910906088</v>
      </c>
      <c r="X8" s="520">
        <v>78.960197437153113</v>
      </c>
      <c r="Y8" s="520">
        <v>78.394002424220588</v>
      </c>
    </row>
    <row r="9" spans="1:27">
      <c r="A9" s="372" t="s">
        <v>11</v>
      </c>
      <c r="B9" s="520">
        <v>65.205726189762544</v>
      </c>
      <c r="C9" s="520">
        <v>83.949288385815734</v>
      </c>
      <c r="D9" s="520">
        <v>66.053061518097877</v>
      </c>
      <c r="E9" s="520">
        <v>63.172433542375096</v>
      </c>
      <c r="F9" s="520">
        <v>81.561679114590873</v>
      </c>
      <c r="G9" s="520">
        <v>74.778832512308711</v>
      </c>
      <c r="H9" s="520">
        <v>58.744361997913977</v>
      </c>
      <c r="I9" s="520">
        <v>76.783174122991355</v>
      </c>
      <c r="J9" s="520">
        <v>68.854108237281253</v>
      </c>
      <c r="K9" s="520">
        <v>76.6344859220128</v>
      </c>
      <c r="L9" s="520">
        <v>78.575488991272735</v>
      </c>
      <c r="M9" s="520">
        <v>79.872531574344677</v>
      </c>
      <c r="N9" s="520">
        <v>77.217071319215705</v>
      </c>
      <c r="O9" s="520">
        <v>78.060328522172398</v>
      </c>
      <c r="P9" s="520">
        <v>61.745321408321338</v>
      </c>
      <c r="Q9" s="520">
        <v>65.44990393809897</v>
      </c>
      <c r="R9" s="520">
        <v>71.284465271920155</v>
      </c>
      <c r="S9" s="520">
        <v>68.040873612289801</v>
      </c>
      <c r="T9" s="520">
        <v>66.707246053451797</v>
      </c>
      <c r="U9" s="520">
        <v>63.628435607017508</v>
      </c>
      <c r="V9" s="520">
        <v>60.833695262463173</v>
      </c>
      <c r="W9" s="520">
        <v>67.48887048779693</v>
      </c>
      <c r="X9" s="520">
        <v>72.682957631324683</v>
      </c>
      <c r="Y9" s="520">
        <v>72.959894726960897</v>
      </c>
    </row>
    <row r="10" spans="1:27">
      <c r="A10" s="372" t="s">
        <v>10</v>
      </c>
      <c r="B10" s="520">
        <v>6.6377672987925314</v>
      </c>
      <c r="C10" s="520">
        <v>8.075128466131364</v>
      </c>
      <c r="D10" s="520">
        <v>8.2596996536499212</v>
      </c>
      <c r="E10" s="520">
        <v>11.632787696645631</v>
      </c>
      <c r="F10" s="520">
        <v>10.344732010151459</v>
      </c>
      <c r="G10" s="520">
        <v>12.230815926885684</v>
      </c>
      <c r="H10" s="520">
        <v>8.8406610512674337</v>
      </c>
      <c r="I10" s="520">
        <v>7.7560383601579481</v>
      </c>
      <c r="J10" s="520">
        <v>7.4806286256032806</v>
      </c>
      <c r="K10" s="520">
        <v>8.7364662028656035</v>
      </c>
      <c r="L10" s="520">
        <v>9.2639450880079259</v>
      </c>
      <c r="M10" s="520">
        <v>8.4505736340531019</v>
      </c>
      <c r="N10" s="520">
        <v>8.2492941256791266</v>
      </c>
      <c r="O10" s="520">
        <v>8.2551796479336712</v>
      </c>
      <c r="P10" s="520">
        <v>7.6940170046667475</v>
      </c>
      <c r="Q10" s="520">
        <v>7.9065260131228072</v>
      </c>
      <c r="R10" s="520">
        <v>8.2116755618338733</v>
      </c>
      <c r="S10" s="520">
        <v>7.6976845354322556</v>
      </c>
      <c r="T10" s="520">
        <v>9.1844398792995285</v>
      </c>
      <c r="U10" s="520">
        <v>8.8483853838173481</v>
      </c>
      <c r="V10" s="520">
        <v>8.3471602663001381</v>
      </c>
      <c r="W10" s="520">
        <v>9.3328811250147297</v>
      </c>
      <c r="X10" s="520">
        <v>8.0125784328809484</v>
      </c>
      <c r="Y10" s="520">
        <v>7.9268234569616736</v>
      </c>
    </row>
    <row r="11" spans="1:27">
      <c r="A11" s="372" t="s">
        <v>9</v>
      </c>
      <c r="B11" s="520">
        <v>38.502743623421296</v>
      </c>
      <c r="C11" s="520">
        <v>40.642036510950085</v>
      </c>
      <c r="D11" s="520">
        <v>44.979555780105471</v>
      </c>
      <c r="E11" s="520">
        <v>43.707192311777668</v>
      </c>
      <c r="F11" s="520">
        <v>47.140528152712378</v>
      </c>
      <c r="G11" s="520">
        <v>51.273512978344783</v>
      </c>
      <c r="H11" s="520">
        <v>50.715703698064289</v>
      </c>
      <c r="I11" s="520">
        <v>46.505808264919025</v>
      </c>
      <c r="J11" s="520">
        <v>44.147168278726085</v>
      </c>
      <c r="K11" s="520">
        <v>44.023865421305885</v>
      </c>
      <c r="L11" s="520">
        <v>34.217976249626702</v>
      </c>
      <c r="M11" s="520">
        <v>33.769968545170101</v>
      </c>
      <c r="N11" s="520">
        <v>31.042474624265065</v>
      </c>
      <c r="O11" s="520">
        <v>36.276842147992852</v>
      </c>
      <c r="P11" s="520">
        <v>36.382494910863464</v>
      </c>
      <c r="Q11" s="520">
        <v>31.378060030746951</v>
      </c>
      <c r="R11" s="520">
        <v>31.820938253915763</v>
      </c>
      <c r="S11" s="520">
        <v>26.745666469098879</v>
      </c>
      <c r="T11" s="520">
        <v>28.816898257724553</v>
      </c>
      <c r="U11" s="520">
        <v>25.031998390623944</v>
      </c>
      <c r="V11" s="520">
        <v>28.844803406015412</v>
      </c>
      <c r="W11" s="520">
        <v>25.824211341931345</v>
      </c>
      <c r="X11" s="520">
        <v>25.337355285147407</v>
      </c>
      <c r="Y11" s="520">
        <v>30.726154546988649</v>
      </c>
    </row>
    <row r="12" spans="1:27">
      <c r="A12" s="372" t="s">
        <v>8</v>
      </c>
      <c r="B12" s="520">
        <v>9.7965880388268456</v>
      </c>
      <c r="C12" s="520">
        <v>9.0609505836834163</v>
      </c>
      <c r="D12" s="520">
        <v>9.5655986025434405</v>
      </c>
      <c r="E12" s="520">
        <v>8.6031597794290686</v>
      </c>
      <c r="F12" s="520">
        <v>8.574516345245712</v>
      </c>
      <c r="G12" s="520">
        <v>6.5151954300611497</v>
      </c>
      <c r="H12" s="520">
        <v>7.8951941289127845</v>
      </c>
      <c r="I12" s="520">
        <v>8.7373729324490803</v>
      </c>
      <c r="J12" s="520">
        <v>9.8426362205511282</v>
      </c>
      <c r="K12" s="520">
        <v>10.728847189451772</v>
      </c>
      <c r="L12" s="520">
        <v>10.631744540972059</v>
      </c>
      <c r="M12" s="520">
        <v>10.681220048689935</v>
      </c>
      <c r="N12" s="520">
        <v>10.926930780290375</v>
      </c>
      <c r="O12" s="520">
        <v>10.325747707398616</v>
      </c>
      <c r="P12" s="520">
        <v>10.222285937019796</v>
      </c>
      <c r="Q12" s="520">
        <v>11.959298817160514</v>
      </c>
      <c r="R12" s="520">
        <v>12.893016342593322</v>
      </c>
      <c r="S12" s="520">
        <v>13.35724278062351</v>
      </c>
      <c r="T12" s="520">
        <v>13.227360875155394</v>
      </c>
      <c r="U12" s="520">
        <v>12.598780647329043</v>
      </c>
      <c r="V12" s="520">
        <v>12.393673390527333</v>
      </c>
      <c r="W12" s="520">
        <v>12.997154732349578</v>
      </c>
      <c r="X12" s="520">
        <v>13.632056762593098</v>
      </c>
      <c r="Y12" s="520">
        <v>11.581291759465479</v>
      </c>
    </row>
    <row r="13" spans="1:27">
      <c r="A13" s="372" t="s">
        <v>6</v>
      </c>
      <c r="B13" s="520">
        <v>61.626128766980216</v>
      </c>
      <c r="C13" s="520">
        <v>71.6985130105991</v>
      </c>
      <c r="D13" s="520">
        <v>39.337943408394061</v>
      </c>
      <c r="E13" s="520">
        <v>43.134041164992084</v>
      </c>
      <c r="F13" s="520">
        <v>39.822571565395137</v>
      </c>
      <c r="G13" s="520">
        <v>37.656792573882854</v>
      </c>
      <c r="H13" s="520">
        <v>32.235285216872434</v>
      </c>
      <c r="I13" s="520">
        <v>35.978284764674648</v>
      </c>
      <c r="J13" s="520">
        <v>31.615859398031347</v>
      </c>
      <c r="K13" s="520">
        <v>34.450932966491145</v>
      </c>
      <c r="L13" s="520">
        <v>50.544641536482459</v>
      </c>
      <c r="M13" s="520">
        <v>31.15043207575728</v>
      </c>
      <c r="N13" s="520">
        <v>28.52556351668964</v>
      </c>
      <c r="O13" s="520">
        <v>33.078676797555246</v>
      </c>
      <c r="P13" s="520">
        <v>31.815870184896582</v>
      </c>
      <c r="Q13" s="520">
        <v>30.113467097670686</v>
      </c>
      <c r="R13" s="520">
        <v>31.31020335173821</v>
      </c>
      <c r="S13" s="520">
        <v>27.326480007571384</v>
      </c>
      <c r="T13" s="520">
        <v>30.464357654537146</v>
      </c>
      <c r="U13" s="520">
        <v>28.124892177622129</v>
      </c>
      <c r="V13" s="520">
        <v>32.152375798768439</v>
      </c>
      <c r="W13" s="520">
        <v>28.023803242608896</v>
      </c>
      <c r="X13" s="520">
        <v>18.814628263679463</v>
      </c>
      <c r="Y13" s="520">
        <v>22.985745552572297</v>
      </c>
    </row>
    <row r="14" spans="1:27">
      <c r="A14" s="372" t="s">
        <v>5</v>
      </c>
      <c r="B14" s="520">
        <v>61.585715959841345</v>
      </c>
      <c r="C14" s="520">
        <v>55.340415568839617</v>
      </c>
      <c r="D14" s="520">
        <v>55.977514140983445</v>
      </c>
      <c r="E14" s="520">
        <v>63.124230005187997</v>
      </c>
      <c r="F14" s="520">
        <v>60.992132549616684</v>
      </c>
      <c r="G14" s="520">
        <v>58.96676893584344</v>
      </c>
      <c r="H14" s="520">
        <v>56.09647335525252</v>
      </c>
      <c r="I14" s="520">
        <v>57.956283090720447</v>
      </c>
      <c r="J14" s="520">
        <v>55.319983317026775</v>
      </c>
      <c r="K14" s="520">
        <v>61.007943606120548</v>
      </c>
      <c r="L14" s="520">
        <v>57.749242848148029</v>
      </c>
      <c r="M14" s="520">
        <v>60.405708636135017</v>
      </c>
      <c r="N14" s="520">
        <v>57.565518937490701</v>
      </c>
      <c r="O14" s="520">
        <v>60.835529586480853</v>
      </c>
      <c r="P14" s="520">
        <v>53.536442484591618</v>
      </c>
      <c r="Q14" s="520">
        <v>62.930172579972457</v>
      </c>
      <c r="R14" s="520">
        <v>58.403810550909228</v>
      </c>
      <c r="S14" s="520">
        <v>53.198392497595869</v>
      </c>
      <c r="T14" s="520">
        <v>52.623601047328073</v>
      </c>
      <c r="U14" s="520">
        <v>50.294650245201233</v>
      </c>
      <c r="V14" s="520">
        <v>47.378127084984314</v>
      </c>
      <c r="W14" s="520">
        <v>48.256014958763679</v>
      </c>
      <c r="X14" s="520">
        <v>42.174347421453959</v>
      </c>
      <c r="Y14" s="520">
        <v>41.765282084328298</v>
      </c>
    </row>
    <row r="15" spans="1:27">
      <c r="A15" s="372" t="s">
        <v>4</v>
      </c>
      <c r="B15" s="520">
        <v>11.294614968838232</v>
      </c>
      <c r="C15" s="520">
        <v>5.6849583245856952</v>
      </c>
      <c r="D15" s="520">
        <v>8.6843077884566853</v>
      </c>
      <c r="E15" s="520">
        <v>6.7767273110974431</v>
      </c>
      <c r="F15" s="520">
        <v>7.3785286494221971</v>
      </c>
      <c r="G15" s="520">
        <v>5.244131029929509</v>
      </c>
      <c r="H15" s="520">
        <v>5.5298964941272573</v>
      </c>
      <c r="I15" s="520">
        <v>5.6385972253958201</v>
      </c>
      <c r="J15" s="520">
        <v>6.5748002787143589</v>
      </c>
      <c r="K15" s="520">
        <v>8.5859203935437218</v>
      </c>
      <c r="L15" s="520">
        <v>6.8219082544303049</v>
      </c>
      <c r="M15" s="520">
        <v>6.7521101003389967</v>
      </c>
      <c r="N15" s="520">
        <v>5.4583500278064685</v>
      </c>
      <c r="O15" s="520">
        <v>4.3575059802058593</v>
      </c>
      <c r="P15" s="520">
        <v>4.4570981295914063</v>
      </c>
      <c r="Q15" s="520">
        <v>9.2072544004022205</v>
      </c>
      <c r="R15" s="520">
        <v>7.2456304149904813</v>
      </c>
      <c r="S15" s="520">
        <v>5.1666026707462267</v>
      </c>
      <c r="T15" s="520">
        <v>5.0800774467578549</v>
      </c>
      <c r="U15" s="520">
        <v>5.7790234241425287</v>
      </c>
      <c r="V15" s="520">
        <v>7.2368336996690017</v>
      </c>
      <c r="W15" s="520">
        <v>9.0632461015632995</v>
      </c>
      <c r="X15" s="520">
        <v>8.8750902134012044</v>
      </c>
      <c r="Y15" s="520">
        <v>7.4162944469547591</v>
      </c>
    </row>
    <row r="16" spans="1:27">
      <c r="A16" s="372" t="s">
        <v>3</v>
      </c>
      <c r="B16" s="520">
        <v>6.1969972107592355</v>
      </c>
      <c r="C16" s="520">
        <v>6.118151192422383</v>
      </c>
      <c r="D16" s="520">
        <v>5.9388196550287882</v>
      </c>
      <c r="E16" s="520">
        <v>6.0006040873738069</v>
      </c>
      <c r="F16" s="520">
        <v>5.8657837189586584</v>
      </c>
      <c r="G16" s="520">
        <v>7.2050954682224093</v>
      </c>
      <c r="H16" s="520">
        <v>7.1963000578603662</v>
      </c>
      <c r="I16" s="520">
        <v>11.350568327292779</v>
      </c>
      <c r="J16" s="520">
        <v>12.885478560806021</v>
      </c>
      <c r="K16" s="520">
        <v>13.446084784354786</v>
      </c>
      <c r="L16" s="520">
        <v>13.90471120221396</v>
      </c>
      <c r="M16" s="520">
        <v>12.974761925489295</v>
      </c>
      <c r="N16" s="520">
        <v>14.512838544942785</v>
      </c>
      <c r="O16" s="520">
        <v>14.435935368167444</v>
      </c>
      <c r="P16" s="520">
        <v>15.782430986697134</v>
      </c>
      <c r="Q16" s="520">
        <v>15.645788648360639</v>
      </c>
      <c r="R16" s="520">
        <v>15.860029577351668</v>
      </c>
      <c r="S16" s="520">
        <v>15.277073132094371</v>
      </c>
      <c r="T16" s="520">
        <v>14.967163936508218</v>
      </c>
      <c r="U16" s="520">
        <v>14.801487048400345</v>
      </c>
      <c r="V16" s="520">
        <v>13.866560748202419</v>
      </c>
      <c r="W16" s="520">
        <v>13.322168088306164</v>
      </c>
      <c r="X16" s="520">
        <v>14.051089703040001</v>
      </c>
      <c r="Y16" s="520">
        <v>14.979991052391147</v>
      </c>
    </row>
    <row r="17" spans="1:25">
      <c r="A17" s="372" t="s">
        <v>431</v>
      </c>
      <c r="B17" s="520">
        <v>11.482627153831954</v>
      </c>
      <c r="C17" s="520">
        <v>11.62176608741469</v>
      </c>
      <c r="D17" s="520">
        <v>11.989021928988707</v>
      </c>
      <c r="E17" s="520">
        <v>11.734918349264319</v>
      </c>
      <c r="F17" s="520">
        <v>13.288889184909717</v>
      </c>
      <c r="G17" s="520">
        <v>16.15235588743494</v>
      </c>
      <c r="H17" s="520">
        <v>15.95291275721879</v>
      </c>
      <c r="I17" s="520">
        <v>17.953122221948266</v>
      </c>
      <c r="J17" s="520">
        <v>14.473904275953831</v>
      </c>
      <c r="K17" s="520">
        <v>12.312980824982986</v>
      </c>
      <c r="L17" s="520">
        <v>13.462823067323615</v>
      </c>
      <c r="M17" s="520">
        <v>18.06288295839304</v>
      </c>
      <c r="N17" s="520">
        <v>24.616640487436236</v>
      </c>
      <c r="O17" s="520">
        <v>12.650511146409791</v>
      </c>
      <c r="P17" s="520">
        <v>11.763560790494305</v>
      </c>
      <c r="Q17" s="520">
        <v>11.116971812766772</v>
      </c>
      <c r="R17" s="520">
        <v>11.686799734161033</v>
      </c>
      <c r="S17" s="520">
        <v>12.45132676725054</v>
      </c>
      <c r="T17" s="520">
        <v>12.875693887798489</v>
      </c>
      <c r="U17" s="520">
        <v>11.221198789567548</v>
      </c>
      <c r="V17" s="520">
        <v>13.221780277053902</v>
      </c>
      <c r="W17" s="520">
        <v>11.121408711770158</v>
      </c>
      <c r="X17" s="520">
        <v>8.8664976200008887</v>
      </c>
      <c r="Y17" s="520">
        <v>11.225838722355212</v>
      </c>
    </row>
    <row r="18" spans="1:25">
      <c r="A18" s="372" t="s">
        <v>1</v>
      </c>
      <c r="B18" s="520">
        <v>48.869782612403448</v>
      </c>
      <c r="C18" s="520">
        <v>49.476608662405816</v>
      </c>
      <c r="D18" s="520">
        <v>52.983140353564572</v>
      </c>
      <c r="E18" s="520">
        <v>57.604125673096185</v>
      </c>
      <c r="F18" s="520">
        <v>53.10981194541489</v>
      </c>
      <c r="G18" s="520">
        <v>41.802124156171089</v>
      </c>
      <c r="H18" s="520">
        <v>36.21399248311991</v>
      </c>
      <c r="I18" s="520">
        <v>38.683817813395692</v>
      </c>
      <c r="J18" s="520">
        <v>39.136511250846453</v>
      </c>
      <c r="K18" s="520">
        <v>39.645230249102994</v>
      </c>
      <c r="L18" s="520">
        <v>37.973950793036408</v>
      </c>
      <c r="M18" s="520">
        <v>37.527971221766194</v>
      </c>
      <c r="N18" s="520">
        <v>40.499518179809662</v>
      </c>
      <c r="O18" s="520">
        <v>39.824020579798344</v>
      </c>
      <c r="P18" s="520">
        <v>37.907210005760547</v>
      </c>
      <c r="Q18" s="520">
        <v>37.59901195473784</v>
      </c>
      <c r="R18" s="520">
        <v>39.359415654906243</v>
      </c>
      <c r="S18" s="520">
        <v>35.181352870284442</v>
      </c>
      <c r="T18" s="520">
        <v>35.492976587126492</v>
      </c>
      <c r="U18" s="520">
        <v>33.366755851858052</v>
      </c>
      <c r="V18" s="520">
        <v>29.085801574411168</v>
      </c>
      <c r="W18" s="520">
        <v>27.848485440626636</v>
      </c>
      <c r="X18" s="520">
        <v>32.63819922106412</v>
      </c>
      <c r="Y18" s="520">
        <v>32.304646038162772</v>
      </c>
    </row>
    <row r="19" spans="1:25">
      <c r="A19" s="372" t="s">
        <v>0</v>
      </c>
      <c r="B19" s="520">
        <v>71.721246975363499</v>
      </c>
      <c r="C19" s="520">
        <v>81.558877343722841</v>
      </c>
      <c r="D19" s="520">
        <v>65.553018457329699</v>
      </c>
      <c r="E19" s="520">
        <v>47.062558014711769</v>
      </c>
      <c r="F19" s="520">
        <v>63.41333573593262</v>
      </c>
      <c r="G19" s="520">
        <v>59.028731131196601</v>
      </c>
      <c r="H19" s="520">
        <v>67.17125908691753</v>
      </c>
      <c r="I19" s="520">
        <v>65.935177688512098</v>
      </c>
      <c r="J19" s="520">
        <v>69.089894008445228</v>
      </c>
      <c r="K19" s="520">
        <v>78.90171009776023</v>
      </c>
      <c r="L19" s="520">
        <v>57.20891374609117</v>
      </c>
      <c r="M19" s="520">
        <v>67.990879428116159</v>
      </c>
      <c r="N19" s="520">
        <v>62.654018333728054</v>
      </c>
      <c r="O19" s="520">
        <v>65.411630225945743</v>
      </c>
      <c r="P19" s="520">
        <v>59.648270890901834</v>
      </c>
      <c r="Q19" s="520">
        <v>59.431999002235379</v>
      </c>
      <c r="R19" s="520">
        <v>62.345466812118765</v>
      </c>
      <c r="S19" s="520">
        <v>59.971499943119376</v>
      </c>
      <c r="T19" s="520">
        <v>54.579502263320599</v>
      </c>
      <c r="U19" s="520">
        <v>53.431229884455647</v>
      </c>
      <c r="V19" s="520">
        <v>61.900708268027728</v>
      </c>
      <c r="W19" s="520">
        <v>55.826493185002455</v>
      </c>
      <c r="X19" s="520">
        <v>50.467786113522173</v>
      </c>
      <c r="Y19" s="520">
        <v>44.835602310701773</v>
      </c>
    </row>
    <row r="20" spans="1:25">
      <c r="A20" s="372" t="s">
        <v>2214</v>
      </c>
      <c r="B20" s="521">
        <v>15.436092680974628</v>
      </c>
      <c r="C20" s="521">
        <v>15.771770363294685</v>
      </c>
      <c r="D20" s="521">
        <v>14.515018887049946</v>
      </c>
      <c r="E20" s="521">
        <v>15.441056207732645</v>
      </c>
      <c r="F20" s="521">
        <v>16.328241569940435</v>
      </c>
      <c r="G20" s="521">
        <v>14.480405149361996</v>
      </c>
      <c r="H20" s="521">
        <v>14.573740270144391</v>
      </c>
      <c r="I20" s="521">
        <v>16.576571229277306</v>
      </c>
      <c r="J20" s="521">
        <v>16.007795158942173</v>
      </c>
      <c r="K20" s="521">
        <v>18.917373362192993</v>
      </c>
      <c r="L20" s="521">
        <v>18.566222606163986</v>
      </c>
      <c r="M20" s="521">
        <v>17.966423964830387</v>
      </c>
      <c r="N20" s="521">
        <v>20.036640006332068</v>
      </c>
      <c r="O20" s="521">
        <v>20.592583859610532</v>
      </c>
      <c r="P20" s="521">
        <v>20.666879525250533</v>
      </c>
      <c r="Q20" s="521">
        <v>22.131412672625487</v>
      </c>
      <c r="R20" s="521">
        <v>22.315915087605564</v>
      </c>
      <c r="S20" s="521">
        <v>20.819283118776781</v>
      </c>
      <c r="T20" s="521">
        <v>22.016572187560975</v>
      </c>
      <c r="U20" s="521">
        <v>20.019070882700277</v>
      </c>
      <c r="V20" s="521">
        <v>20.27069964265575</v>
      </c>
      <c r="W20" s="521">
        <v>19.047797539092375</v>
      </c>
      <c r="X20" s="521">
        <v>17.45600579520115</v>
      </c>
      <c r="Y20" s="521">
        <v>18.175677911957592</v>
      </c>
    </row>
    <row r="22" spans="1:25">
      <c r="A22" s="242" t="s">
        <v>2950</v>
      </c>
    </row>
  </sheetData>
  <hyperlinks>
    <hyperlink ref="AA3" location="Content!A1" display="Back to content page" xr:uid="{00000000-0004-0000-08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codeName="Sheet207"/>
  <dimension ref="A1:Z23"/>
  <sheetViews>
    <sheetView topLeftCell="E1" workbookViewId="0">
      <selection activeCell="Y1" sqref="Y1:Y1048576"/>
    </sheetView>
  </sheetViews>
  <sheetFormatPr defaultColWidth="8.77734375" defaultRowHeight="14.4"/>
  <cols>
    <col min="1" max="1" width="31.44140625" customWidth="1"/>
  </cols>
  <sheetData>
    <row r="1" spans="1:26">
      <c r="A1" s="18" t="s">
        <v>2792</v>
      </c>
      <c r="B1" s="18"/>
      <c r="C1" s="18"/>
      <c r="D1" s="18"/>
      <c r="E1" s="18"/>
      <c r="F1" s="18"/>
      <c r="G1" s="18"/>
      <c r="H1" s="18"/>
      <c r="I1" s="18"/>
      <c r="J1" s="18"/>
      <c r="K1" s="18"/>
      <c r="L1" s="18"/>
      <c r="M1" s="18"/>
      <c r="N1" s="18"/>
      <c r="O1" s="18"/>
      <c r="P1" s="18"/>
      <c r="Q1" s="18"/>
      <c r="R1" s="18"/>
      <c r="S1" s="18"/>
      <c r="T1" s="18"/>
      <c r="U1" s="18"/>
      <c r="V1" s="18"/>
      <c r="W1" s="18"/>
      <c r="X1" s="18"/>
      <c r="Y1" s="18"/>
      <c r="Z1" s="18"/>
    </row>
    <row r="2" spans="1:26">
      <c r="A2" s="769"/>
      <c r="B2" s="765" t="s">
        <v>2340</v>
      </c>
      <c r="C2" s="766"/>
      <c r="D2" s="766"/>
      <c r="E2" s="766"/>
      <c r="F2" s="766"/>
      <c r="G2" s="766"/>
      <c r="H2" s="766"/>
      <c r="I2" s="766"/>
      <c r="J2" s="766"/>
      <c r="K2" s="766"/>
      <c r="L2" s="766"/>
      <c r="M2" s="766"/>
      <c r="N2" s="766"/>
      <c r="O2" s="766"/>
      <c r="P2" s="766"/>
      <c r="Q2" s="766"/>
      <c r="R2" s="766"/>
      <c r="S2" s="766"/>
      <c r="T2" s="766"/>
      <c r="U2" s="766"/>
      <c r="V2" s="766"/>
      <c r="W2" s="766"/>
      <c r="X2" s="503"/>
      <c r="Y2" s="133"/>
      <c r="Z2" s="33"/>
    </row>
    <row r="3" spans="1:26">
      <c r="A3" s="769"/>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133"/>
      <c r="Z3" s="1" t="s">
        <v>528</v>
      </c>
    </row>
    <row r="4" spans="1:26">
      <c r="A4" s="92" t="s">
        <v>13</v>
      </c>
      <c r="B4" s="458"/>
      <c r="C4" s="458"/>
      <c r="D4" s="458"/>
      <c r="E4" s="458"/>
      <c r="F4" s="458"/>
      <c r="G4" s="458"/>
      <c r="H4" s="458"/>
      <c r="I4" s="458"/>
      <c r="J4" s="458"/>
      <c r="K4" s="458"/>
      <c r="L4" s="458"/>
      <c r="M4" s="458"/>
      <c r="N4" s="458"/>
      <c r="O4" s="458"/>
      <c r="P4" s="458"/>
      <c r="Q4" s="458"/>
      <c r="R4" s="458"/>
      <c r="S4" s="458"/>
      <c r="T4" s="458"/>
      <c r="U4" s="458"/>
      <c r="V4" s="458"/>
      <c r="W4" s="458"/>
      <c r="X4" s="458"/>
      <c r="Y4" s="133"/>
      <c r="Z4" s="133"/>
    </row>
    <row r="5" spans="1:26">
      <c r="A5" s="92" t="s">
        <v>12</v>
      </c>
      <c r="B5" s="458"/>
      <c r="C5" s="458"/>
      <c r="D5" s="458"/>
      <c r="E5" s="458"/>
      <c r="F5" s="458"/>
      <c r="G5" s="458"/>
      <c r="H5" s="458"/>
      <c r="I5" s="458"/>
      <c r="J5" s="458"/>
      <c r="K5" s="458"/>
      <c r="L5" s="458"/>
      <c r="M5" s="458"/>
      <c r="N5" s="458"/>
      <c r="O5" s="458"/>
      <c r="P5" s="458"/>
      <c r="Q5" s="458"/>
      <c r="R5" s="458"/>
      <c r="S5" s="458"/>
      <c r="T5" s="458"/>
      <c r="U5" s="458"/>
      <c r="V5" s="458"/>
      <c r="W5" s="458"/>
      <c r="X5" s="458"/>
      <c r="Y5" s="133"/>
      <c r="Z5" s="133"/>
    </row>
    <row r="6" spans="1:26">
      <c r="A6" s="92" t="s">
        <v>483</v>
      </c>
      <c r="B6" s="458"/>
      <c r="C6" s="458"/>
      <c r="D6" s="458"/>
      <c r="E6" s="458"/>
      <c r="F6" s="458"/>
      <c r="G6" s="458"/>
      <c r="H6" s="458"/>
      <c r="I6" s="458"/>
      <c r="J6" s="458"/>
      <c r="K6" s="458"/>
      <c r="L6" s="458"/>
      <c r="M6" s="458"/>
      <c r="N6" s="458"/>
      <c r="O6" s="458"/>
      <c r="P6" s="458"/>
      <c r="Q6" s="458"/>
      <c r="R6" s="458"/>
      <c r="S6" s="458"/>
      <c r="T6" s="458"/>
      <c r="U6" s="458"/>
      <c r="V6" s="458"/>
      <c r="W6" s="458"/>
      <c r="X6" s="458"/>
      <c r="Y6" s="133"/>
      <c r="Z6" s="133"/>
    </row>
    <row r="7" spans="1:26">
      <c r="A7" s="92" t="s">
        <v>89</v>
      </c>
      <c r="B7" s="458"/>
      <c r="C7" s="458"/>
      <c r="D7" s="458"/>
      <c r="E7" s="458"/>
      <c r="F7" s="458"/>
      <c r="G7" s="458"/>
      <c r="H7" s="458"/>
      <c r="I7" s="458"/>
      <c r="J7" s="458"/>
      <c r="K7" s="458"/>
      <c r="L7" s="458"/>
      <c r="M7" s="458"/>
      <c r="N7" s="458"/>
      <c r="O7" s="458"/>
      <c r="P7" s="458"/>
      <c r="Q7" s="458"/>
      <c r="R7" s="458"/>
      <c r="S7" s="458"/>
      <c r="T7" s="458"/>
      <c r="U7" s="458"/>
      <c r="V7" s="458"/>
      <c r="W7" s="458"/>
      <c r="X7" s="458"/>
      <c r="Y7" s="133"/>
      <c r="Z7" s="133"/>
    </row>
    <row r="8" spans="1:26">
      <c r="A8" s="92" t="s">
        <v>482</v>
      </c>
      <c r="B8" s="458"/>
      <c r="C8" s="458"/>
      <c r="D8" s="458"/>
      <c r="E8" s="458"/>
      <c r="F8" s="458"/>
      <c r="G8" s="458"/>
      <c r="H8" s="458"/>
      <c r="I8" s="458"/>
      <c r="J8" s="458"/>
      <c r="K8" s="458"/>
      <c r="L8" s="458"/>
      <c r="M8" s="458"/>
      <c r="N8" s="458"/>
      <c r="O8" s="458"/>
      <c r="P8" s="458"/>
      <c r="Q8" s="458"/>
      <c r="R8" s="458"/>
      <c r="S8" s="458"/>
      <c r="T8" s="458"/>
      <c r="U8" s="458"/>
      <c r="V8" s="458"/>
      <c r="W8" s="458"/>
      <c r="X8" s="458"/>
      <c r="Y8" s="133"/>
      <c r="Z8" s="133"/>
    </row>
    <row r="9" spans="1:26">
      <c r="A9" s="92" t="s">
        <v>11</v>
      </c>
      <c r="B9" s="458"/>
      <c r="C9" s="458"/>
      <c r="D9" s="458"/>
      <c r="E9" s="458"/>
      <c r="F9" s="458"/>
      <c r="G9" s="458"/>
      <c r="H9" s="458"/>
      <c r="I9" s="458"/>
      <c r="J9" s="458"/>
      <c r="K9" s="458"/>
      <c r="L9" s="458"/>
      <c r="M9" s="458"/>
      <c r="N9" s="458"/>
      <c r="O9" s="458"/>
      <c r="P9" s="458"/>
      <c r="Q9" s="458"/>
      <c r="R9" s="458"/>
      <c r="S9" s="458"/>
      <c r="T9" s="458"/>
      <c r="U9" s="458"/>
      <c r="V9" s="458"/>
      <c r="W9" s="458"/>
      <c r="X9" s="458"/>
      <c r="Y9" s="133"/>
      <c r="Z9" s="133"/>
    </row>
    <row r="10" spans="1:26">
      <c r="A10" s="92" t="s">
        <v>10</v>
      </c>
      <c r="B10" s="458"/>
      <c r="C10" s="458"/>
      <c r="D10" s="458"/>
      <c r="E10" s="458"/>
      <c r="F10" s="458"/>
      <c r="G10" s="458"/>
      <c r="H10" s="458"/>
      <c r="I10" s="458"/>
      <c r="J10" s="458"/>
      <c r="K10" s="458"/>
      <c r="L10" s="458"/>
      <c r="M10" s="458"/>
      <c r="N10" s="458"/>
      <c r="O10" s="458"/>
      <c r="P10" s="458"/>
      <c r="Q10" s="458"/>
      <c r="R10" s="458"/>
      <c r="S10" s="458"/>
      <c r="T10" s="458"/>
      <c r="U10" s="458"/>
      <c r="V10" s="458"/>
      <c r="W10" s="458"/>
      <c r="X10" s="458"/>
      <c r="Y10" s="133"/>
      <c r="Z10" s="133"/>
    </row>
    <row r="11" spans="1:26">
      <c r="A11" s="92" t="s">
        <v>9</v>
      </c>
      <c r="B11" s="458"/>
      <c r="C11" s="458"/>
      <c r="D11" s="458"/>
      <c r="E11" s="458"/>
      <c r="F11" s="458"/>
      <c r="G11" s="458"/>
      <c r="H11" s="458"/>
      <c r="I11" s="458"/>
      <c r="J11" s="458"/>
      <c r="K11" s="458"/>
      <c r="L11" s="458"/>
      <c r="M11" s="458"/>
      <c r="N11" s="458"/>
      <c r="O11" s="458"/>
      <c r="P11" s="458"/>
      <c r="Q11" s="458"/>
      <c r="R11" s="458"/>
      <c r="S11" s="458"/>
      <c r="T11" s="458"/>
      <c r="U11" s="458"/>
      <c r="V11" s="458"/>
      <c r="W11" s="458"/>
      <c r="X11" s="458"/>
      <c r="Y11" s="133"/>
      <c r="Z11" s="133"/>
    </row>
    <row r="12" spans="1:26">
      <c r="A12" s="92" t="s">
        <v>8</v>
      </c>
      <c r="B12" s="458">
        <v>2.9</v>
      </c>
      <c r="C12" s="458"/>
      <c r="D12" s="458">
        <v>4.0999999999999996</v>
      </c>
      <c r="E12" s="458">
        <v>5</v>
      </c>
      <c r="F12" s="458">
        <v>6.4</v>
      </c>
      <c r="G12" s="458">
        <v>10.4</v>
      </c>
      <c r="H12" s="458">
        <v>11.6</v>
      </c>
      <c r="I12" s="458">
        <v>13.4</v>
      </c>
      <c r="J12" s="458">
        <v>16</v>
      </c>
      <c r="K12" s="458">
        <v>22.7</v>
      </c>
      <c r="L12" s="458">
        <v>22.7</v>
      </c>
      <c r="M12" s="458">
        <v>29.5</v>
      </c>
      <c r="N12" s="458">
        <v>45.2</v>
      </c>
      <c r="O12" s="458">
        <v>54</v>
      </c>
      <c r="P12" s="458">
        <v>58.3</v>
      </c>
      <c r="Q12" s="458">
        <v>66.599999999999994</v>
      </c>
      <c r="R12" s="458">
        <v>86.3</v>
      </c>
      <c r="S12" s="458">
        <v>98.7</v>
      </c>
      <c r="T12" s="458">
        <v>107.1</v>
      </c>
      <c r="U12" s="458">
        <v>118.2</v>
      </c>
      <c r="V12" s="458">
        <v>130.19999999999999</v>
      </c>
      <c r="W12" s="458">
        <v>143.30000000000001</v>
      </c>
      <c r="X12" s="458">
        <v>152.6</v>
      </c>
      <c r="Y12" s="133"/>
      <c r="Z12" s="133"/>
    </row>
    <row r="13" spans="1:26">
      <c r="A13" s="92" t="s">
        <v>6</v>
      </c>
      <c r="B13" s="458"/>
      <c r="C13" s="458"/>
      <c r="D13" s="458"/>
      <c r="E13" s="458"/>
      <c r="F13" s="458"/>
      <c r="G13" s="458"/>
      <c r="H13" s="458"/>
      <c r="I13" s="458"/>
      <c r="J13" s="458"/>
      <c r="K13" s="458"/>
      <c r="L13" s="458"/>
      <c r="M13" s="458"/>
      <c r="N13" s="458"/>
      <c r="O13" s="458"/>
      <c r="P13" s="458"/>
      <c r="Q13" s="458"/>
      <c r="R13" s="458"/>
      <c r="S13" s="458"/>
      <c r="T13" s="458"/>
      <c r="U13" s="458"/>
      <c r="V13" s="458"/>
      <c r="W13" s="458"/>
      <c r="X13" s="458"/>
      <c r="Y13" s="133"/>
      <c r="Z13" s="133"/>
    </row>
    <row r="14" spans="1:26">
      <c r="A14" s="92" t="s">
        <v>5</v>
      </c>
      <c r="B14" s="458"/>
      <c r="C14" s="458"/>
      <c r="D14" s="458"/>
      <c r="E14" s="458"/>
      <c r="F14" s="458"/>
      <c r="G14" s="458"/>
      <c r="H14" s="458"/>
      <c r="I14" s="458"/>
      <c r="J14" s="458"/>
      <c r="K14" s="458"/>
      <c r="L14" s="458"/>
      <c r="M14" s="458"/>
      <c r="N14" s="458"/>
      <c r="O14" s="458"/>
      <c r="P14" s="458"/>
      <c r="Q14" s="458"/>
      <c r="R14" s="458"/>
      <c r="S14" s="458"/>
      <c r="T14" s="458"/>
      <c r="U14" s="458"/>
      <c r="V14" s="458"/>
      <c r="W14" s="458"/>
      <c r="X14" s="458"/>
      <c r="Y14" s="133"/>
      <c r="Z14" s="133"/>
    </row>
    <row r="15" spans="1:26">
      <c r="A15" s="92" t="s">
        <v>4</v>
      </c>
      <c r="B15" s="458"/>
      <c r="C15" s="458"/>
      <c r="D15" s="458"/>
      <c r="E15" s="458"/>
      <c r="F15" s="458"/>
      <c r="G15" s="458"/>
      <c r="H15" s="458"/>
      <c r="I15" s="458"/>
      <c r="J15" s="458"/>
      <c r="K15" s="458"/>
      <c r="L15" s="458"/>
      <c r="M15" s="458"/>
      <c r="N15" s="458"/>
      <c r="O15" s="458"/>
      <c r="P15" s="458"/>
      <c r="Q15" s="458"/>
      <c r="R15" s="458"/>
      <c r="S15" s="458"/>
      <c r="T15" s="458"/>
      <c r="U15" s="458"/>
      <c r="V15" s="458"/>
      <c r="W15" s="458"/>
      <c r="X15" s="458"/>
      <c r="Y15" s="133"/>
      <c r="Z15" s="133"/>
    </row>
    <row r="16" spans="1:26">
      <c r="A16" s="92" t="s">
        <v>3</v>
      </c>
      <c r="B16" s="458"/>
      <c r="C16" s="458"/>
      <c r="D16" s="458"/>
      <c r="E16" s="458"/>
      <c r="F16" s="458"/>
      <c r="G16" s="458"/>
      <c r="H16" s="458"/>
      <c r="I16" s="458"/>
      <c r="J16" s="458"/>
      <c r="K16" s="458"/>
      <c r="L16" s="458"/>
      <c r="M16" s="458"/>
      <c r="N16" s="458"/>
      <c r="O16" s="458"/>
      <c r="P16" s="458"/>
      <c r="Q16" s="458"/>
      <c r="R16" s="458"/>
      <c r="S16" s="458"/>
      <c r="T16" s="458"/>
      <c r="U16" s="458"/>
      <c r="V16" s="458"/>
      <c r="W16" s="458"/>
      <c r="X16" s="458"/>
      <c r="Y16" s="133"/>
      <c r="Z16" s="133"/>
    </row>
    <row r="17" spans="1:26">
      <c r="A17" s="92" t="s">
        <v>32</v>
      </c>
      <c r="B17" s="458"/>
      <c r="C17" s="458"/>
      <c r="D17" s="458"/>
      <c r="E17" s="458"/>
      <c r="F17" s="458"/>
      <c r="G17" s="458"/>
      <c r="H17" s="458"/>
      <c r="I17" s="458"/>
      <c r="J17" s="458"/>
      <c r="K17" s="458"/>
      <c r="L17" s="458"/>
      <c r="M17" s="458"/>
      <c r="N17" s="458"/>
      <c r="O17" s="458"/>
      <c r="P17" s="458"/>
      <c r="Q17" s="458"/>
      <c r="R17" s="458"/>
      <c r="S17" s="458"/>
      <c r="T17" s="458"/>
      <c r="U17" s="458"/>
      <c r="V17" s="458"/>
      <c r="W17" s="458"/>
      <c r="X17" s="458"/>
      <c r="Y17" s="133"/>
      <c r="Z17" s="133"/>
    </row>
    <row r="18" spans="1:26">
      <c r="A18" s="92" t="s">
        <v>1</v>
      </c>
      <c r="B18" s="458"/>
      <c r="C18" s="458"/>
      <c r="D18" s="458"/>
      <c r="E18" s="458"/>
      <c r="F18" s="458"/>
      <c r="G18" s="458"/>
      <c r="H18" s="458"/>
      <c r="I18" s="458"/>
      <c r="J18" s="458"/>
      <c r="K18" s="458"/>
      <c r="L18" s="458"/>
      <c r="M18" s="458"/>
      <c r="N18" s="458"/>
      <c r="O18" s="458"/>
      <c r="P18" s="458"/>
      <c r="Q18" s="458"/>
      <c r="R18" s="458"/>
      <c r="S18" s="458"/>
      <c r="T18" s="458"/>
      <c r="U18" s="458"/>
      <c r="V18" s="458"/>
      <c r="W18" s="458"/>
      <c r="X18" s="458"/>
      <c r="Y18" s="133"/>
      <c r="Z18" s="133"/>
    </row>
    <row r="19" spans="1:26">
      <c r="A19" s="92" t="s">
        <v>0</v>
      </c>
      <c r="B19" s="458"/>
      <c r="C19" s="458"/>
      <c r="D19" s="458"/>
      <c r="E19" s="458"/>
      <c r="F19" s="458"/>
      <c r="G19" s="458"/>
      <c r="H19" s="458"/>
      <c r="I19" s="546">
        <v>0.7</v>
      </c>
      <c r="J19" s="546">
        <v>1.3</v>
      </c>
      <c r="K19" s="546">
        <v>5.0999999999999996</v>
      </c>
      <c r="L19" s="546">
        <v>11</v>
      </c>
      <c r="M19" s="547">
        <v>19.3</v>
      </c>
      <c r="N19" s="547">
        <v>30.6</v>
      </c>
      <c r="O19" s="547">
        <v>41.9</v>
      </c>
      <c r="P19" s="547">
        <v>45</v>
      </c>
      <c r="Q19" s="546">
        <v>48.1</v>
      </c>
      <c r="R19" s="546">
        <v>50</v>
      </c>
      <c r="S19" s="546">
        <v>50.8</v>
      </c>
      <c r="T19" s="546">
        <v>62.9</v>
      </c>
      <c r="U19" s="546">
        <v>60.6</v>
      </c>
      <c r="V19" s="546">
        <v>60.9</v>
      </c>
      <c r="W19" s="458"/>
      <c r="X19" s="458"/>
      <c r="Y19" s="133"/>
      <c r="Z19" s="133"/>
    </row>
    <row r="21" spans="1:26">
      <c r="A21" s="242" t="s">
        <v>2862</v>
      </c>
    </row>
    <row r="22" spans="1:26">
      <c r="A22" s="242" t="s">
        <v>2861</v>
      </c>
    </row>
    <row r="23" spans="1:26">
      <c r="A23" s="242"/>
    </row>
  </sheetData>
  <mergeCells count="2">
    <mergeCell ref="A2:A3"/>
    <mergeCell ref="B2:W2"/>
  </mergeCells>
  <hyperlinks>
    <hyperlink ref="Z3" location="Content!A1" display="Back to content page" xr:uid="{00000000-0004-0000-CE00-000000000000}"/>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codeName="Sheet208"/>
  <dimension ref="A1:Z24"/>
  <sheetViews>
    <sheetView topLeftCell="M1" workbookViewId="0">
      <selection activeCell="Y1" sqref="Y1:Y1048576"/>
    </sheetView>
  </sheetViews>
  <sheetFormatPr defaultColWidth="8.77734375" defaultRowHeight="14.4"/>
  <cols>
    <col min="1" max="1" width="31.44140625" customWidth="1"/>
    <col min="2" max="13" width="10.21875" customWidth="1"/>
    <col min="14" max="24" width="13.88671875" customWidth="1"/>
    <col min="26" max="26" width="18.5546875" customWidth="1"/>
  </cols>
  <sheetData>
    <row r="1" spans="1:26">
      <c r="A1" s="18" t="s">
        <v>2793</v>
      </c>
      <c r="B1" s="18"/>
      <c r="C1" s="18"/>
      <c r="D1" s="18"/>
      <c r="E1" s="18"/>
      <c r="F1" s="18"/>
      <c r="G1" s="18"/>
      <c r="H1" s="18"/>
      <c r="I1" s="18"/>
      <c r="J1" s="18"/>
      <c r="K1" s="18"/>
      <c r="L1" s="18"/>
      <c r="M1" s="18"/>
      <c r="N1" s="18"/>
      <c r="O1" s="18"/>
      <c r="P1" s="18"/>
      <c r="Q1" s="18"/>
      <c r="R1" s="18"/>
      <c r="S1" s="18"/>
      <c r="T1" s="18"/>
      <c r="U1" s="18"/>
      <c r="V1" s="18"/>
      <c r="W1" s="18"/>
      <c r="X1" s="18"/>
      <c r="Y1" s="18"/>
      <c r="Z1" s="18"/>
    </row>
    <row r="2" spans="1:26">
      <c r="A2" s="769"/>
      <c r="B2" s="765" t="s">
        <v>481</v>
      </c>
      <c r="C2" s="766"/>
      <c r="D2" s="766"/>
      <c r="E2" s="766"/>
      <c r="F2" s="766"/>
      <c r="G2" s="766"/>
      <c r="H2" s="766"/>
      <c r="I2" s="766"/>
      <c r="J2" s="766"/>
      <c r="K2" s="766"/>
      <c r="L2" s="766"/>
      <c r="M2" s="766"/>
      <c r="N2" s="766"/>
      <c r="O2" s="766"/>
      <c r="P2" s="766"/>
      <c r="Q2" s="766"/>
      <c r="R2" s="766"/>
      <c r="S2" s="766"/>
      <c r="T2" s="766"/>
      <c r="U2" s="766"/>
      <c r="V2" s="766"/>
      <c r="W2" s="766"/>
      <c r="X2" s="503"/>
      <c r="Y2" s="133"/>
      <c r="Z2" s="33"/>
    </row>
    <row r="3" spans="1:26">
      <c r="A3" s="769"/>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133"/>
      <c r="Z3" s="1" t="s">
        <v>528</v>
      </c>
    </row>
    <row r="4" spans="1:26">
      <c r="A4" s="92" t="s">
        <v>13</v>
      </c>
      <c r="B4" s="544">
        <v>401</v>
      </c>
      <c r="C4" s="544">
        <v>800</v>
      </c>
      <c r="D4" s="544">
        <v>3994</v>
      </c>
      <c r="E4" s="544">
        <v>6395</v>
      </c>
      <c r="F4" s="544">
        <v>6564</v>
      </c>
      <c r="G4" s="544">
        <v>8016</v>
      </c>
      <c r="H4" s="544">
        <v>9792</v>
      </c>
      <c r="I4" s="430"/>
      <c r="J4" s="430"/>
      <c r="K4" s="430"/>
      <c r="L4" s="430"/>
      <c r="M4" s="430"/>
      <c r="N4" s="430"/>
      <c r="O4" s="430"/>
      <c r="P4" s="430"/>
      <c r="Q4" s="430"/>
      <c r="R4" s="430"/>
      <c r="S4" s="430"/>
      <c r="T4" s="430"/>
      <c r="U4" s="430"/>
      <c r="V4" s="430"/>
      <c r="W4" s="430"/>
      <c r="X4" s="430"/>
      <c r="Y4" s="133"/>
      <c r="Z4" s="133"/>
    </row>
    <row r="5" spans="1:26">
      <c r="A5" s="92" t="s">
        <v>12</v>
      </c>
      <c r="B5" s="430"/>
      <c r="C5" s="430"/>
      <c r="D5" s="430"/>
      <c r="E5" s="430"/>
      <c r="F5" s="430"/>
      <c r="G5" s="430"/>
      <c r="H5" s="430"/>
      <c r="I5" s="430"/>
      <c r="J5" s="430"/>
      <c r="K5" s="430"/>
      <c r="L5" s="430"/>
      <c r="M5" s="430"/>
      <c r="N5" s="430"/>
      <c r="O5" s="430"/>
      <c r="P5" s="430"/>
      <c r="Q5" s="430"/>
      <c r="R5" s="430"/>
      <c r="S5" s="430"/>
      <c r="T5" s="430"/>
      <c r="U5" s="430"/>
      <c r="V5" s="430"/>
      <c r="W5" s="430"/>
      <c r="X5" s="430"/>
      <c r="Y5" s="133"/>
      <c r="Z5" s="133"/>
    </row>
    <row r="6" spans="1:26">
      <c r="A6" s="92" t="s">
        <v>483</v>
      </c>
      <c r="B6" s="430"/>
      <c r="C6" s="430"/>
      <c r="D6" s="430"/>
      <c r="E6" s="430"/>
      <c r="F6" s="430"/>
      <c r="G6" s="430"/>
      <c r="H6" s="430"/>
      <c r="I6" s="430"/>
      <c r="J6" s="430"/>
      <c r="K6" s="430"/>
      <c r="L6" s="430"/>
      <c r="M6" s="430"/>
      <c r="N6" s="430"/>
      <c r="O6" s="430"/>
      <c r="P6" s="430"/>
      <c r="Q6" s="430"/>
      <c r="R6" s="430"/>
      <c r="S6" s="430"/>
      <c r="T6" s="430"/>
      <c r="U6" s="430"/>
      <c r="V6" s="430"/>
      <c r="W6" s="430"/>
      <c r="X6" s="430"/>
      <c r="Y6" s="133"/>
      <c r="Z6" s="133"/>
    </row>
    <row r="7" spans="1:26">
      <c r="A7" s="92" t="s">
        <v>89</v>
      </c>
      <c r="B7" s="430"/>
      <c r="C7" s="430"/>
      <c r="D7" s="430"/>
      <c r="E7" s="430"/>
      <c r="F7" s="430"/>
      <c r="G7" s="430"/>
      <c r="H7" s="430"/>
      <c r="I7" s="430"/>
      <c r="J7" s="430"/>
      <c r="K7" s="430"/>
      <c r="L7" s="430"/>
      <c r="M7" s="430"/>
      <c r="N7" s="430"/>
      <c r="O7" s="430"/>
      <c r="P7" s="430"/>
      <c r="Q7" s="430"/>
      <c r="R7" s="430"/>
      <c r="S7" s="430"/>
      <c r="T7" s="430"/>
      <c r="U7" s="430"/>
      <c r="V7" s="430"/>
      <c r="W7" s="430"/>
      <c r="X7" s="430"/>
      <c r="Y7" s="133"/>
      <c r="Z7" s="133"/>
    </row>
    <row r="8" spans="1:26">
      <c r="A8" s="92" t="s">
        <v>482</v>
      </c>
      <c r="B8" s="430"/>
      <c r="C8" s="430"/>
      <c r="D8" s="430"/>
      <c r="E8" s="430"/>
      <c r="F8" s="430"/>
      <c r="G8" s="430"/>
      <c r="H8" s="430"/>
      <c r="I8" s="430"/>
      <c r="J8" s="430"/>
      <c r="K8" s="430"/>
      <c r="L8" s="430"/>
      <c r="M8" s="430"/>
      <c r="N8" s="430"/>
      <c r="O8" s="430"/>
      <c r="P8" s="430"/>
      <c r="Q8" s="430"/>
      <c r="R8" s="430"/>
      <c r="S8" s="430"/>
      <c r="T8" s="430"/>
      <c r="U8" s="430"/>
      <c r="V8" s="430"/>
      <c r="W8" s="430"/>
      <c r="X8" s="430"/>
      <c r="Y8" s="133"/>
      <c r="Z8" s="133"/>
    </row>
    <row r="9" spans="1:26">
      <c r="A9" s="92" t="s">
        <v>11</v>
      </c>
      <c r="B9" s="430"/>
      <c r="C9" s="430"/>
      <c r="D9" s="430"/>
      <c r="E9" s="430"/>
      <c r="F9" s="430"/>
      <c r="G9" s="430"/>
      <c r="H9" s="430"/>
      <c r="I9" s="430"/>
      <c r="J9" s="430"/>
      <c r="K9" s="430"/>
      <c r="L9" s="430"/>
      <c r="M9" s="430"/>
      <c r="N9" s="430"/>
      <c r="O9" s="430"/>
      <c r="P9" s="430"/>
      <c r="Q9" s="430"/>
      <c r="R9" s="430"/>
      <c r="S9" s="430"/>
      <c r="T9" s="430"/>
      <c r="U9" s="430"/>
      <c r="V9" s="430"/>
      <c r="W9" s="430"/>
      <c r="X9" s="430"/>
      <c r="Y9" s="133"/>
      <c r="Z9" s="133"/>
    </row>
    <row r="10" spans="1:26">
      <c r="A10" s="92" t="s">
        <v>10</v>
      </c>
      <c r="B10" s="430"/>
      <c r="C10" s="430"/>
      <c r="D10" s="430"/>
      <c r="E10" s="430"/>
      <c r="F10" s="430"/>
      <c r="G10" s="430"/>
      <c r="H10" s="430"/>
      <c r="I10" s="430"/>
      <c r="J10" s="430"/>
      <c r="K10" s="430"/>
      <c r="L10" s="430">
        <v>33824</v>
      </c>
      <c r="M10" s="430">
        <v>35950</v>
      </c>
      <c r="N10" s="430">
        <v>94746</v>
      </c>
      <c r="O10" s="430">
        <v>727973</v>
      </c>
      <c r="P10" s="430">
        <v>820922</v>
      </c>
      <c r="Q10" s="430">
        <v>1252477</v>
      </c>
      <c r="R10" s="430"/>
      <c r="S10" s="430"/>
      <c r="T10" s="430"/>
      <c r="U10" s="430"/>
      <c r="V10" s="430"/>
      <c r="W10" s="430"/>
      <c r="X10" s="430"/>
      <c r="Y10" s="133"/>
      <c r="Z10" s="133"/>
    </row>
    <row r="11" spans="1:26">
      <c r="A11" s="92" t="s">
        <v>9</v>
      </c>
      <c r="B11" s="430"/>
      <c r="C11" s="430"/>
      <c r="D11" s="430"/>
      <c r="E11" s="430"/>
      <c r="F11" s="430"/>
      <c r="G11" s="430"/>
      <c r="H11" s="430"/>
      <c r="I11" s="430"/>
      <c r="J11" s="430"/>
      <c r="K11" s="430"/>
      <c r="L11" s="430"/>
      <c r="M11" s="430"/>
      <c r="N11" s="430"/>
      <c r="O11" s="430"/>
      <c r="P11" s="430"/>
      <c r="Q11" s="430"/>
      <c r="R11" s="430"/>
      <c r="S11" s="430"/>
      <c r="T11" s="430"/>
      <c r="U11" s="430"/>
      <c r="V11" s="430"/>
      <c r="W11" s="430"/>
      <c r="X11" s="430"/>
      <c r="Y11" s="133"/>
      <c r="Z11" s="133"/>
    </row>
    <row r="12" spans="1:26">
      <c r="A12" s="92" t="s">
        <v>132</v>
      </c>
      <c r="B12" s="541"/>
      <c r="C12" s="541"/>
      <c r="D12" s="544">
        <v>140700</v>
      </c>
      <c r="E12" s="544">
        <v>148700</v>
      </c>
      <c r="F12" s="544">
        <v>156800</v>
      </c>
      <c r="G12" s="544">
        <v>165000</v>
      </c>
      <c r="H12" s="544">
        <v>183400</v>
      </c>
      <c r="I12" s="544">
        <v>205100</v>
      </c>
      <c r="J12" s="544">
        <v>227200</v>
      </c>
      <c r="K12" s="544">
        <v>275900</v>
      </c>
      <c r="L12" s="544">
        <v>324400</v>
      </c>
      <c r="M12" s="544">
        <v>354500</v>
      </c>
      <c r="N12" s="544">
        <v>394200</v>
      </c>
      <c r="O12" s="544">
        <v>445200</v>
      </c>
      <c r="P12" s="544">
        <v>495500</v>
      </c>
      <c r="Q12" s="544">
        <v>538000</v>
      </c>
      <c r="R12" s="544">
        <v>580500</v>
      </c>
      <c r="S12" s="544">
        <v>624400</v>
      </c>
      <c r="T12" s="544">
        <v>668100</v>
      </c>
      <c r="U12" s="544">
        <v>710400</v>
      </c>
      <c r="V12" s="544">
        <v>752400</v>
      </c>
      <c r="W12" s="544">
        <v>795200</v>
      </c>
      <c r="X12" s="544">
        <v>827650</v>
      </c>
      <c r="Y12" s="133"/>
      <c r="Z12" s="133"/>
    </row>
    <row r="13" spans="1:26">
      <c r="A13" s="92" t="s">
        <v>6</v>
      </c>
      <c r="B13" s="541"/>
      <c r="C13" s="541"/>
      <c r="D13" s="541"/>
      <c r="E13" s="541"/>
      <c r="F13" s="541"/>
      <c r="G13" s="541"/>
      <c r="H13" s="541"/>
      <c r="I13" s="541"/>
      <c r="J13" s="541"/>
      <c r="K13" s="541"/>
      <c r="L13" s="541"/>
      <c r="M13" s="541"/>
      <c r="N13" s="541"/>
      <c r="O13" s="541"/>
      <c r="P13" s="541"/>
      <c r="Q13" s="541"/>
      <c r="R13" s="541"/>
      <c r="S13" s="541"/>
      <c r="T13" s="541"/>
      <c r="U13" s="541"/>
      <c r="V13" s="541"/>
      <c r="W13" s="541"/>
      <c r="X13" s="541"/>
      <c r="Y13" s="133"/>
      <c r="Z13" s="133"/>
    </row>
    <row r="14" spans="1:26">
      <c r="A14" s="92" t="s">
        <v>5</v>
      </c>
      <c r="B14" s="541"/>
      <c r="C14" s="541"/>
      <c r="D14" s="541"/>
      <c r="E14" s="541"/>
      <c r="F14" s="541"/>
      <c r="G14" s="541"/>
      <c r="H14" s="541"/>
      <c r="I14" s="541"/>
      <c r="J14" s="541"/>
      <c r="K14" s="541"/>
      <c r="L14" s="541"/>
      <c r="M14" s="541"/>
      <c r="N14" s="541"/>
      <c r="O14" s="541"/>
      <c r="P14" s="541"/>
      <c r="Q14" s="541"/>
      <c r="R14" s="541"/>
      <c r="S14" s="541"/>
      <c r="T14" s="541"/>
      <c r="U14" s="541"/>
      <c r="V14" s="541"/>
      <c r="W14" s="541"/>
      <c r="X14" s="541"/>
      <c r="Y14" s="133"/>
      <c r="Z14" s="133"/>
    </row>
    <row r="15" spans="1:26">
      <c r="A15" s="92" t="s">
        <v>4</v>
      </c>
      <c r="B15" s="541"/>
      <c r="C15" s="541"/>
      <c r="D15" s="541"/>
      <c r="E15" s="541"/>
      <c r="F15" s="541"/>
      <c r="G15" s="541"/>
      <c r="H15" s="541"/>
      <c r="I15" s="541"/>
      <c r="J15" s="541"/>
      <c r="K15" s="541"/>
      <c r="L15" s="541"/>
      <c r="M15" s="541"/>
      <c r="N15" s="541"/>
      <c r="O15" s="541"/>
      <c r="P15" s="541"/>
      <c r="Q15" s="541"/>
      <c r="R15" s="541"/>
      <c r="S15" s="541"/>
      <c r="T15" s="541"/>
      <c r="U15" s="541"/>
      <c r="V15" s="541"/>
      <c r="W15" s="541"/>
      <c r="X15" s="541"/>
      <c r="Y15" s="133"/>
      <c r="Z15" s="133"/>
    </row>
    <row r="16" spans="1:26">
      <c r="A16" s="92" t="s">
        <v>3</v>
      </c>
      <c r="B16" s="541"/>
      <c r="C16" s="541"/>
      <c r="D16" s="541"/>
      <c r="E16" s="541"/>
      <c r="F16" s="541"/>
      <c r="G16" s="541"/>
      <c r="H16" s="541"/>
      <c r="I16" s="541"/>
      <c r="J16" s="541"/>
      <c r="K16" s="541"/>
      <c r="L16" s="541"/>
      <c r="M16" s="541"/>
      <c r="N16" s="541"/>
      <c r="O16" s="541"/>
      <c r="P16" s="541"/>
      <c r="Q16" s="541"/>
      <c r="R16" s="541"/>
      <c r="S16" s="541"/>
      <c r="T16" s="541"/>
      <c r="U16" s="541"/>
      <c r="V16" s="541"/>
      <c r="W16" s="541"/>
      <c r="X16" s="541"/>
      <c r="Y16" s="133"/>
      <c r="Z16" s="133"/>
    </row>
    <row r="17" spans="1:26">
      <c r="A17" s="92" t="s">
        <v>32</v>
      </c>
      <c r="B17" s="541"/>
      <c r="C17" s="541"/>
      <c r="D17" s="541"/>
      <c r="E17" s="541"/>
      <c r="F17" s="541"/>
      <c r="G17" s="541"/>
      <c r="H17" s="541"/>
      <c r="I17" s="541"/>
      <c r="J17" s="541"/>
      <c r="K17" s="541"/>
      <c r="L17" s="541"/>
      <c r="M17" s="541"/>
      <c r="N17" s="541"/>
      <c r="O17" s="541"/>
      <c r="P17" s="541"/>
      <c r="Q17" s="541"/>
      <c r="R17" s="541"/>
      <c r="S17" s="541"/>
      <c r="T17" s="541"/>
      <c r="U17" s="541"/>
      <c r="V17" s="541"/>
      <c r="W17" s="541"/>
      <c r="X17" s="541"/>
      <c r="Y17" s="133"/>
      <c r="Z17" s="133"/>
    </row>
    <row r="18" spans="1:26">
      <c r="A18" s="92" t="s">
        <v>1</v>
      </c>
      <c r="B18" s="548">
        <v>401</v>
      </c>
      <c r="C18" s="548">
        <v>800</v>
      </c>
      <c r="D18" s="548">
        <v>3994</v>
      </c>
      <c r="E18" s="548">
        <v>6395</v>
      </c>
      <c r="F18" s="548">
        <v>6564</v>
      </c>
      <c r="G18" s="548">
        <v>8016</v>
      </c>
      <c r="H18" s="548">
        <v>9792</v>
      </c>
      <c r="I18" s="548"/>
      <c r="J18" s="548">
        <v>791464</v>
      </c>
      <c r="K18" s="548">
        <v>4314</v>
      </c>
      <c r="L18" s="548">
        <v>24169</v>
      </c>
      <c r="M18" s="548">
        <v>379888</v>
      </c>
      <c r="N18" s="548">
        <v>2314983</v>
      </c>
      <c r="O18" s="548">
        <v>2517132</v>
      </c>
      <c r="P18" s="548">
        <v>3741615</v>
      </c>
      <c r="Q18" s="548">
        <v>6057229</v>
      </c>
      <c r="R18" s="541"/>
      <c r="S18" s="541"/>
      <c r="T18" s="541"/>
      <c r="U18" s="541"/>
      <c r="V18" s="541"/>
      <c r="W18" s="548">
        <v>10438053</v>
      </c>
      <c r="X18" s="549">
        <v>11148658</v>
      </c>
      <c r="Y18" s="133"/>
      <c r="Z18" s="133"/>
    </row>
    <row r="19" spans="1:26">
      <c r="A19" s="92" t="s">
        <v>0</v>
      </c>
      <c r="B19" s="541"/>
      <c r="C19" s="541"/>
      <c r="D19" s="541"/>
      <c r="E19" s="541"/>
      <c r="F19" s="541"/>
      <c r="G19" s="541"/>
      <c r="H19" s="541"/>
      <c r="I19" s="523"/>
      <c r="J19" s="523"/>
      <c r="K19" s="523"/>
      <c r="L19" s="525">
        <v>1125550</v>
      </c>
      <c r="M19" s="523"/>
      <c r="N19" s="523"/>
      <c r="O19" s="523"/>
      <c r="P19" s="525">
        <v>2019115</v>
      </c>
      <c r="Q19" s="523"/>
      <c r="R19" s="523"/>
      <c r="S19" s="523"/>
      <c r="T19" s="523"/>
      <c r="U19" s="523"/>
      <c r="V19" s="523">
        <v>4151561</v>
      </c>
      <c r="W19" s="541"/>
      <c r="X19" s="541"/>
      <c r="Y19" s="133"/>
      <c r="Z19" s="133"/>
    </row>
    <row r="21" spans="1:26">
      <c r="A21" s="242" t="s">
        <v>2862</v>
      </c>
    </row>
    <row r="22" spans="1:26">
      <c r="A22" s="442" t="s">
        <v>2574</v>
      </c>
    </row>
    <row r="23" spans="1:26">
      <c r="A23" s="242" t="s">
        <v>2861</v>
      </c>
    </row>
    <row r="24" spans="1:26">
      <c r="A24" s="242"/>
    </row>
  </sheetData>
  <mergeCells count="2">
    <mergeCell ref="A2:A3"/>
    <mergeCell ref="B2:W2"/>
  </mergeCells>
  <hyperlinks>
    <hyperlink ref="Z3" location="Content!A1" display="Back to content page" xr:uid="{00000000-0004-0000-CF00-000000000000}"/>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codeName="Sheet209"/>
  <dimension ref="A1:AF24"/>
  <sheetViews>
    <sheetView topLeftCell="M1" zoomScale="95" zoomScaleNormal="95" workbookViewId="0">
      <selection activeCell="Y1" sqref="Y1:Y1048576"/>
    </sheetView>
  </sheetViews>
  <sheetFormatPr defaultColWidth="9.21875" defaultRowHeight="18" customHeight="1"/>
  <cols>
    <col min="1" max="1" width="32.77734375" style="13" customWidth="1"/>
    <col min="2" max="24" width="9.77734375" style="13" customWidth="1"/>
    <col min="25" max="26" width="9.21875" style="13" bestFit="1" customWidth="1"/>
    <col min="27" max="27" width="20.109375" style="13" customWidth="1"/>
    <col min="28" max="31" width="9.21875" style="13" bestFit="1" customWidth="1"/>
    <col min="32" max="32" width="9.21875" style="13" customWidth="1"/>
    <col min="33" max="16384" width="9.21875" style="13"/>
  </cols>
  <sheetData>
    <row r="1" spans="1:27" s="18" customFormat="1" ht="18" customHeight="1">
      <c r="A1" s="18" t="s">
        <v>2794</v>
      </c>
    </row>
    <row r="2" spans="1:27" s="133" customFormat="1" ht="18" customHeight="1">
      <c r="A2" s="769"/>
      <c r="B2" s="765" t="s">
        <v>478</v>
      </c>
      <c r="C2" s="766"/>
      <c r="D2" s="766"/>
      <c r="E2" s="766"/>
      <c r="F2" s="766"/>
      <c r="G2" s="766"/>
      <c r="H2" s="766"/>
      <c r="I2" s="766"/>
      <c r="J2" s="766"/>
      <c r="K2" s="766"/>
      <c r="L2" s="766"/>
      <c r="M2" s="766"/>
      <c r="N2" s="766"/>
      <c r="O2" s="766"/>
      <c r="P2" s="766"/>
      <c r="Q2" s="766"/>
      <c r="R2" s="766"/>
      <c r="S2" s="766"/>
      <c r="T2" s="766"/>
      <c r="U2" s="766"/>
      <c r="V2" s="766"/>
      <c r="W2" s="766"/>
      <c r="X2" s="503"/>
      <c r="Z2" s="33"/>
      <c r="AA2" s="33"/>
    </row>
    <row r="3" spans="1:27" s="133" customFormat="1" ht="18" customHeight="1">
      <c r="A3" s="769"/>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Z3" s="1" t="s">
        <v>528</v>
      </c>
    </row>
    <row r="4" spans="1:27" s="133" customFormat="1" ht="18" customHeight="1">
      <c r="A4" s="92" t="s">
        <v>13</v>
      </c>
      <c r="B4" s="445">
        <v>0.105045562462262</v>
      </c>
      <c r="C4" s="445">
        <v>0.13601386742986801</v>
      </c>
      <c r="D4" s="445">
        <v>0.27037674559513403</v>
      </c>
      <c r="E4" s="445">
        <v>0.370682065225727</v>
      </c>
      <c r="F4" s="445">
        <v>0.46481461798590901</v>
      </c>
      <c r="G4" s="445">
        <v>1.1433668265595001</v>
      </c>
      <c r="H4" s="445">
        <v>1.90764750723428</v>
      </c>
      <c r="I4" s="445">
        <v>3.2</v>
      </c>
      <c r="J4" s="445">
        <v>4.5999999999999996</v>
      </c>
      <c r="K4" s="445">
        <v>6</v>
      </c>
      <c r="L4" s="445">
        <v>10</v>
      </c>
      <c r="M4" s="445">
        <v>14.776</v>
      </c>
      <c r="N4" s="445">
        <v>16.937210113739798</v>
      </c>
      <c r="O4" s="445">
        <v>19.100000000000001</v>
      </c>
      <c r="P4" s="445"/>
      <c r="Q4" s="445"/>
      <c r="R4" s="445"/>
      <c r="S4" s="445"/>
      <c r="T4" s="445"/>
      <c r="U4" s="445"/>
      <c r="V4" s="445"/>
      <c r="W4" s="445"/>
      <c r="X4" s="445"/>
    </row>
    <row r="5" spans="1:27" s="133" customFormat="1" ht="18" customHeight="1">
      <c r="A5" s="92" t="s">
        <v>12</v>
      </c>
      <c r="B5" s="445"/>
      <c r="C5" s="445"/>
      <c r="D5" s="445"/>
      <c r="E5" s="445"/>
      <c r="F5" s="445"/>
      <c r="G5" s="445"/>
      <c r="H5" s="445"/>
      <c r="I5" s="445"/>
      <c r="J5" s="445"/>
      <c r="K5" s="445"/>
      <c r="L5" s="445"/>
      <c r="M5" s="445"/>
      <c r="N5" s="445"/>
      <c r="O5" s="445"/>
      <c r="P5" s="445"/>
      <c r="Q5" s="445"/>
      <c r="R5" s="445"/>
      <c r="S5" s="445"/>
      <c r="T5" s="445"/>
      <c r="U5" s="445"/>
      <c r="V5" s="445"/>
      <c r="W5" s="445"/>
      <c r="X5" s="445"/>
    </row>
    <row r="6" spans="1:27" s="133" customFormat="1" ht="18" customHeight="1">
      <c r="A6" s="92" t="s">
        <v>483</v>
      </c>
      <c r="B6" s="445"/>
      <c r="C6" s="445"/>
      <c r="D6" s="445"/>
      <c r="E6" s="445"/>
      <c r="F6" s="445"/>
      <c r="G6" s="445"/>
      <c r="H6" s="445"/>
      <c r="I6" s="445"/>
      <c r="J6" s="445"/>
      <c r="K6" s="445"/>
      <c r="L6" s="445"/>
      <c r="M6" s="445"/>
      <c r="N6" s="445"/>
      <c r="O6" s="445"/>
      <c r="P6" s="445"/>
      <c r="Q6" s="445"/>
      <c r="R6" s="445"/>
      <c r="S6" s="445"/>
      <c r="T6" s="445"/>
      <c r="U6" s="445"/>
      <c r="V6" s="445"/>
      <c r="W6" s="445"/>
      <c r="X6" s="445"/>
    </row>
    <row r="7" spans="1:27" s="133" customFormat="1" ht="18" customHeight="1">
      <c r="A7" s="92" t="s">
        <v>89</v>
      </c>
      <c r="B7" s="445">
        <v>5.9021136806902998E-3</v>
      </c>
      <c r="C7" s="445">
        <v>1.14757819210493E-2</v>
      </c>
      <c r="D7" s="445">
        <v>9.2790702460692501E-2</v>
      </c>
      <c r="E7" s="445">
        <v>0.13491483743733501</v>
      </c>
      <c r="F7" s="445">
        <v>0.19620837517803899</v>
      </c>
      <c r="G7" s="445">
        <v>0.23803779869279201</v>
      </c>
      <c r="H7" s="445">
        <v>0.29605361030881</v>
      </c>
      <c r="I7" s="445">
        <v>0.37</v>
      </c>
      <c r="J7" s="445">
        <v>0.44</v>
      </c>
      <c r="K7" s="445">
        <v>0.56000000000000005</v>
      </c>
      <c r="L7" s="445">
        <v>0.72</v>
      </c>
      <c r="M7" s="445"/>
      <c r="N7" s="445"/>
      <c r="O7" s="445"/>
      <c r="P7" s="445"/>
      <c r="Q7" s="445"/>
      <c r="R7" s="445"/>
      <c r="S7" s="445"/>
      <c r="T7" s="445"/>
      <c r="U7" s="445"/>
      <c r="V7" s="445"/>
      <c r="W7" s="445"/>
      <c r="X7" s="445"/>
    </row>
    <row r="8" spans="1:27" s="133" customFormat="1" ht="18" customHeight="1">
      <c r="A8" s="92" t="s">
        <v>482</v>
      </c>
      <c r="B8" s="445">
        <v>0.92619177726940205</v>
      </c>
      <c r="C8" s="445">
        <v>1.28159005046719</v>
      </c>
      <c r="D8" s="445">
        <v>1.8162038071264199</v>
      </c>
      <c r="E8" s="445">
        <v>2.43707385055863</v>
      </c>
      <c r="F8" s="445">
        <v>3.2286850731611101</v>
      </c>
      <c r="G8" s="445">
        <v>3.6969610729182398</v>
      </c>
      <c r="H8" s="445">
        <v>3.6965387890688199</v>
      </c>
      <c r="I8" s="445">
        <v>4.0999999999999996</v>
      </c>
      <c r="J8" s="445">
        <v>6.85</v>
      </c>
      <c r="K8" s="445">
        <v>7.6</v>
      </c>
      <c r="L8" s="445">
        <v>8.02</v>
      </c>
      <c r="M8" s="445"/>
      <c r="N8" s="445"/>
      <c r="O8" s="445"/>
      <c r="P8" s="445">
        <v>27.1</v>
      </c>
      <c r="Q8" s="445">
        <v>35</v>
      </c>
      <c r="R8" s="445"/>
      <c r="S8" s="445"/>
      <c r="T8" s="445"/>
      <c r="U8" s="445"/>
      <c r="V8" s="445"/>
      <c r="W8" s="445"/>
      <c r="X8" s="445"/>
    </row>
    <row r="9" spans="1:27" s="133" customFormat="1" ht="18" customHeight="1">
      <c r="A9" s="92" t="s">
        <v>11</v>
      </c>
      <c r="B9" s="445">
        <v>0</v>
      </c>
      <c r="C9" s="445">
        <v>0</v>
      </c>
      <c r="D9" s="445">
        <v>0</v>
      </c>
      <c r="E9" s="445">
        <v>0</v>
      </c>
      <c r="F9" s="445">
        <v>0</v>
      </c>
      <c r="G9" s="445">
        <v>0</v>
      </c>
      <c r="H9" s="445">
        <v>0</v>
      </c>
      <c r="I9" s="445">
        <v>7.2314999885678491E-4</v>
      </c>
      <c r="J9" s="445">
        <v>6.6519165336017497E-4</v>
      </c>
      <c r="K9" s="445">
        <v>1.3990825566117445E-2</v>
      </c>
      <c r="L9" s="445">
        <v>2.7499373890350256E-2</v>
      </c>
      <c r="M9" s="445">
        <v>3.1364504288651701E-2</v>
      </c>
      <c r="N9" s="445">
        <v>0.12648584726327605</v>
      </c>
      <c r="O9" s="445">
        <v>0.29679511618521359</v>
      </c>
      <c r="P9" s="445">
        <v>0.42328096344848964</v>
      </c>
      <c r="Q9" s="445">
        <v>0.44</v>
      </c>
      <c r="R9" s="445"/>
      <c r="S9" s="445"/>
      <c r="T9" s="445"/>
      <c r="U9" s="445"/>
      <c r="V9" s="445"/>
      <c r="W9" s="445"/>
      <c r="X9" s="445"/>
    </row>
    <row r="10" spans="1:27" s="133" customFormat="1" ht="18" customHeight="1">
      <c r="A10" s="92" t="s">
        <v>10</v>
      </c>
      <c r="B10" s="445">
        <v>0.19639469100634099</v>
      </c>
      <c r="C10" s="445">
        <v>0.222511586178292</v>
      </c>
      <c r="D10" s="445">
        <v>0.33972015459614202</v>
      </c>
      <c r="E10" s="445" t="s">
        <v>294</v>
      </c>
      <c r="F10" s="445" t="s">
        <v>294</v>
      </c>
      <c r="G10" s="445" t="s">
        <v>294</v>
      </c>
      <c r="H10" s="445" t="s">
        <v>294</v>
      </c>
      <c r="I10" s="445" t="s">
        <v>294</v>
      </c>
      <c r="J10" s="445" t="s">
        <v>294</v>
      </c>
      <c r="K10" s="445" t="s">
        <v>294</v>
      </c>
      <c r="L10" s="445">
        <v>0.16792771323602423</v>
      </c>
      <c r="M10" s="445">
        <v>0.17370059872832799</v>
      </c>
      <c r="N10" s="445">
        <v>0.44559093260593519</v>
      </c>
      <c r="O10" s="445">
        <v>3.3327519113674859</v>
      </c>
      <c r="P10" s="445">
        <v>3.6592760987786397</v>
      </c>
      <c r="Q10" s="445">
        <v>5.44</v>
      </c>
      <c r="R10" s="445"/>
      <c r="S10" s="445"/>
      <c r="T10" s="445"/>
      <c r="U10" s="445"/>
      <c r="V10" s="445"/>
      <c r="W10" s="445"/>
      <c r="X10" s="445"/>
    </row>
    <row r="11" spans="1:27" s="133" customFormat="1" ht="18" customHeight="1">
      <c r="A11" s="92" t="s">
        <v>9</v>
      </c>
      <c r="B11" s="445"/>
      <c r="C11" s="445"/>
      <c r="D11" s="445">
        <v>0.05</v>
      </c>
      <c r="E11" s="445">
        <v>0.06</v>
      </c>
      <c r="F11" s="445">
        <v>7.0000000000000007E-2</v>
      </c>
      <c r="G11" s="445">
        <v>7.0000000000000007E-2</v>
      </c>
      <c r="H11" s="445">
        <v>0.425137489606563</v>
      </c>
      <c r="I11" s="445">
        <v>0.6</v>
      </c>
      <c r="J11" s="445">
        <v>0.7</v>
      </c>
      <c r="K11" s="445">
        <v>1.07</v>
      </c>
      <c r="L11" s="445">
        <v>2.2599999999999998</v>
      </c>
      <c r="M11" s="445">
        <v>3.33</v>
      </c>
      <c r="N11" s="445">
        <v>4.5</v>
      </c>
      <c r="O11" s="445">
        <v>6.5</v>
      </c>
      <c r="P11" s="445">
        <v>11.6</v>
      </c>
      <c r="Q11" s="445">
        <v>17.600000000000001</v>
      </c>
      <c r="R11" s="445"/>
      <c r="S11" s="445"/>
      <c r="T11" s="445"/>
      <c r="U11" s="445"/>
      <c r="V11" s="445"/>
      <c r="W11" s="445"/>
      <c r="X11" s="445"/>
    </row>
    <row r="12" spans="1:27" s="133" customFormat="1" ht="18" customHeight="1">
      <c r="A12" s="92" t="s">
        <v>8</v>
      </c>
      <c r="B12" s="445"/>
      <c r="C12" s="445"/>
      <c r="D12" s="445">
        <v>14.6</v>
      </c>
      <c r="E12" s="445">
        <v>15.2</v>
      </c>
      <c r="F12" s="445">
        <v>15.8</v>
      </c>
      <c r="G12" s="445">
        <v>16.399999999999999</v>
      </c>
      <c r="H12" s="445">
        <v>18</v>
      </c>
      <c r="I12" s="445">
        <v>19.899999999999999</v>
      </c>
      <c r="J12" s="445">
        <v>21.8</v>
      </c>
      <c r="K12" s="445">
        <v>26.2</v>
      </c>
      <c r="L12" s="445">
        <v>30.5</v>
      </c>
      <c r="M12" s="445">
        <v>34.1</v>
      </c>
      <c r="N12" s="445">
        <v>37.6</v>
      </c>
      <c r="O12" s="445">
        <v>42.1</v>
      </c>
      <c r="P12" s="445">
        <v>46.5</v>
      </c>
      <c r="Q12" s="445">
        <v>50.1</v>
      </c>
      <c r="R12" s="445">
        <v>53.7</v>
      </c>
      <c r="S12" s="445">
        <v>57.4</v>
      </c>
      <c r="T12" s="445">
        <v>61.1</v>
      </c>
      <c r="U12" s="445">
        <v>64.7</v>
      </c>
      <c r="V12" s="445">
        <v>68.3</v>
      </c>
      <c r="W12" s="445">
        <v>72</v>
      </c>
      <c r="X12" s="445">
        <v>75</v>
      </c>
    </row>
    <row r="13" spans="1:27" s="133" customFormat="1" ht="18" customHeight="1">
      <c r="A13" s="92" t="s">
        <v>6</v>
      </c>
      <c r="B13" s="445">
        <v>0.109592530041641</v>
      </c>
      <c r="C13" s="445">
        <v>0.160031946644069</v>
      </c>
      <c r="D13" s="445">
        <v>0.25961261125373902</v>
      </c>
      <c r="E13" s="445">
        <v>0.41953884391370699</v>
      </c>
      <c r="F13" s="445">
        <v>0.67944783539243803</v>
      </c>
      <c r="G13" s="445">
        <v>0.85435711810752801</v>
      </c>
      <c r="H13" s="445">
        <v>0.84295448804423601</v>
      </c>
      <c r="I13" s="445">
        <v>0.91</v>
      </c>
      <c r="J13" s="445">
        <v>1.56</v>
      </c>
      <c r="K13" s="445">
        <v>2.68</v>
      </c>
      <c r="L13" s="445">
        <v>4.17</v>
      </c>
      <c r="M13" s="445"/>
      <c r="N13" s="445"/>
      <c r="O13" s="445"/>
      <c r="P13" s="445"/>
      <c r="Q13" s="445"/>
      <c r="R13" s="445"/>
      <c r="S13" s="445"/>
      <c r="T13" s="445"/>
      <c r="U13" s="445"/>
      <c r="V13" s="445"/>
      <c r="W13" s="445"/>
      <c r="X13" s="445"/>
    </row>
    <row r="14" spans="1:27" s="133" customFormat="1" ht="18" customHeight="1">
      <c r="A14" s="92" t="s">
        <v>5</v>
      </c>
      <c r="B14" s="445">
        <v>1.6447395472689901</v>
      </c>
      <c r="C14" s="445">
        <v>2.4169794417099801</v>
      </c>
      <c r="D14" s="445">
        <v>2.6336997687611601</v>
      </c>
      <c r="E14" s="445">
        <v>3.3598398855380101</v>
      </c>
      <c r="F14" s="445">
        <v>3.8047156152630999</v>
      </c>
      <c r="G14" s="445">
        <v>4.0100466444237499</v>
      </c>
      <c r="H14" s="445">
        <v>4.3988706473272599</v>
      </c>
      <c r="I14" s="445">
        <v>4.8356107783370401</v>
      </c>
      <c r="J14" s="445">
        <v>5.32900377208954</v>
      </c>
      <c r="K14" s="445">
        <v>6.5</v>
      </c>
      <c r="L14" s="445">
        <v>11.6</v>
      </c>
      <c r="M14" s="445">
        <v>12</v>
      </c>
      <c r="N14" s="445">
        <v>12.9414</v>
      </c>
      <c r="O14" s="445">
        <v>13.9</v>
      </c>
      <c r="P14" s="445"/>
      <c r="Q14" s="445"/>
      <c r="R14" s="445"/>
      <c r="S14" s="445"/>
      <c r="T14" s="445"/>
      <c r="U14" s="445"/>
      <c r="V14" s="445"/>
      <c r="W14" s="445"/>
      <c r="X14" s="445"/>
    </row>
    <row r="15" spans="1:27" s="133" customFormat="1" ht="18" customHeight="1">
      <c r="A15" s="92" t="s">
        <v>4</v>
      </c>
      <c r="B15" s="445">
        <v>7.3956291831527601</v>
      </c>
      <c r="C15" s="445">
        <v>11.015102930017401</v>
      </c>
      <c r="D15" s="445">
        <v>14.304170830997201</v>
      </c>
      <c r="E15" s="445">
        <v>14.592504316949199</v>
      </c>
      <c r="F15" s="445">
        <v>24.2721392249906</v>
      </c>
      <c r="G15" s="445">
        <v>25.413268146283599</v>
      </c>
      <c r="H15" s="445">
        <v>34.951971170649998</v>
      </c>
      <c r="I15" s="445">
        <v>38.380000000000003</v>
      </c>
      <c r="J15" s="445">
        <v>40.44</v>
      </c>
      <c r="K15" s="445"/>
      <c r="L15" s="445">
        <v>41</v>
      </c>
      <c r="M15" s="445">
        <v>43.16</v>
      </c>
      <c r="N15" s="445">
        <v>47.08</v>
      </c>
      <c r="O15" s="445">
        <v>50.4</v>
      </c>
      <c r="P15" s="445">
        <v>54.26</v>
      </c>
      <c r="Q15" s="445">
        <v>58.12</v>
      </c>
      <c r="R15" s="445"/>
      <c r="S15" s="445"/>
      <c r="T15" s="445"/>
      <c r="U15" s="445"/>
      <c r="V15" s="445"/>
      <c r="W15" s="445"/>
      <c r="X15" s="445"/>
    </row>
    <row r="16" spans="1:27" s="133" customFormat="1" ht="18" customHeight="1">
      <c r="A16" s="92" t="s">
        <v>3</v>
      </c>
      <c r="B16" s="445">
        <v>5.35</v>
      </c>
      <c r="C16" s="445">
        <v>6.35</v>
      </c>
      <c r="D16" s="445">
        <v>6.71</v>
      </c>
      <c r="E16" s="445">
        <v>7.01</v>
      </c>
      <c r="F16" s="445">
        <v>8.43</v>
      </c>
      <c r="G16" s="445">
        <v>7.49</v>
      </c>
      <c r="H16" s="445">
        <v>7.61</v>
      </c>
      <c r="I16" s="445">
        <v>8.07</v>
      </c>
      <c r="J16" s="445">
        <v>8.43</v>
      </c>
      <c r="K16" s="445">
        <v>10</v>
      </c>
      <c r="L16" s="445">
        <v>12.3</v>
      </c>
      <c r="M16" s="445">
        <v>29.8</v>
      </c>
      <c r="N16" s="445">
        <v>42.4</v>
      </c>
      <c r="O16" s="445">
        <v>47.8</v>
      </c>
      <c r="P16" s="445">
        <v>52</v>
      </c>
      <c r="Q16" s="445"/>
      <c r="R16" s="445"/>
      <c r="S16" s="445"/>
      <c r="T16" s="445"/>
      <c r="U16" s="445"/>
      <c r="V16" s="445"/>
      <c r="W16" s="445"/>
      <c r="X16" s="445"/>
    </row>
    <row r="17" spans="1:32" s="133" customFormat="1" ht="18" customHeight="1">
      <c r="A17" s="92" t="s">
        <v>32</v>
      </c>
      <c r="B17" s="445">
        <v>0.11719444010825</v>
      </c>
      <c r="C17" s="445">
        <v>0.171300350668948</v>
      </c>
      <c r="D17" s="445">
        <v>0.222484413923909</v>
      </c>
      <c r="E17" s="445">
        <v>0.67696285651030297</v>
      </c>
      <c r="F17" s="445">
        <v>0.87757497099258996</v>
      </c>
      <c r="G17" s="445">
        <v>4.3</v>
      </c>
      <c r="H17" s="445">
        <v>5.8</v>
      </c>
      <c r="I17" s="445">
        <v>7.2</v>
      </c>
      <c r="J17" s="445">
        <v>9.02</v>
      </c>
      <c r="K17" s="445">
        <v>10.76</v>
      </c>
      <c r="L17" s="445">
        <v>12.07</v>
      </c>
      <c r="M17" s="445">
        <v>12.3</v>
      </c>
      <c r="N17" s="445">
        <v>17.23</v>
      </c>
      <c r="O17" s="445">
        <v>20.77</v>
      </c>
      <c r="P17" s="445">
        <v>24.65</v>
      </c>
      <c r="Q17" s="445">
        <v>33.380000000000003</v>
      </c>
      <c r="R17" s="445"/>
      <c r="S17" s="445"/>
      <c r="T17" s="445"/>
      <c r="U17" s="445"/>
      <c r="V17" s="445"/>
      <c r="W17" s="445"/>
      <c r="X17" s="445"/>
    </row>
    <row r="18" spans="1:32" s="133" customFormat="1" ht="18" customHeight="1">
      <c r="A18" s="92" t="s">
        <v>1</v>
      </c>
      <c r="B18" s="445">
        <v>0.19107164250342801</v>
      </c>
      <c r="C18" s="445">
        <v>0.23312955634233201</v>
      </c>
      <c r="D18" s="445">
        <v>0.47775090694748401</v>
      </c>
      <c r="E18" s="445">
        <v>0.98048303942611403</v>
      </c>
      <c r="F18" s="445">
        <v>2.0135495321853298</v>
      </c>
      <c r="G18" s="445">
        <v>2.8517522612900899</v>
      </c>
      <c r="H18" s="445">
        <v>4.1599133939310704</v>
      </c>
      <c r="I18" s="445">
        <v>4.87</v>
      </c>
      <c r="J18" s="445">
        <v>5.55</v>
      </c>
      <c r="K18" s="445">
        <v>6.31</v>
      </c>
      <c r="L18" s="445">
        <v>6.74</v>
      </c>
      <c r="M18" s="445">
        <v>2.8587291670774166</v>
      </c>
      <c r="N18" s="445">
        <v>17.167430320114484</v>
      </c>
      <c r="O18" s="445">
        <v>18.399046720602204</v>
      </c>
      <c r="P18" s="445">
        <v>24.830329087476454</v>
      </c>
      <c r="Q18" s="445">
        <v>38.96</v>
      </c>
      <c r="R18" s="445"/>
      <c r="S18" s="445"/>
      <c r="T18" s="445"/>
      <c r="U18" s="445"/>
      <c r="V18" s="445"/>
      <c r="W18" s="445">
        <v>56.72683477607962</v>
      </c>
      <c r="X18" s="445">
        <v>56.849672748682146</v>
      </c>
    </row>
    <row r="19" spans="1:32" s="133" customFormat="1" ht="18" customHeight="1">
      <c r="A19" s="92" t="s">
        <v>0</v>
      </c>
      <c r="B19" s="279">
        <v>0.40143353521158198</v>
      </c>
      <c r="C19" s="279">
        <v>0.79984604563313699</v>
      </c>
      <c r="D19" s="279">
        <v>3.9943561345561198</v>
      </c>
      <c r="E19" s="279">
        <v>6.39478645849612</v>
      </c>
      <c r="F19" s="279">
        <v>6.5640450271075004</v>
      </c>
      <c r="G19" s="279">
        <v>8.0159780888048502</v>
      </c>
      <c r="H19" s="279">
        <v>9.79184150186944</v>
      </c>
      <c r="I19" s="526"/>
      <c r="J19" s="526"/>
      <c r="K19" s="526"/>
      <c r="L19" s="526">
        <v>10.199999999999999</v>
      </c>
      <c r="M19" s="526"/>
      <c r="N19" s="526"/>
      <c r="O19" s="526"/>
      <c r="P19" s="526">
        <v>16.399999999999999</v>
      </c>
      <c r="Q19" s="526"/>
      <c r="R19" s="526"/>
      <c r="S19" s="526"/>
      <c r="T19" s="526"/>
      <c r="U19" s="526"/>
      <c r="V19" s="526"/>
      <c r="W19" s="526"/>
      <c r="X19" s="526"/>
    </row>
    <row r="20" spans="1:32" s="133" customFormat="1" ht="18" customHeight="1">
      <c r="A20" s="260"/>
      <c r="B20" s="257"/>
      <c r="C20" s="257"/>
      <c r="D20" s="257"/>
      <c r="E20" s="257"/>
      <c r="F20" s="257"/>
      <c r="G20" s="257"/>
      <c r="H20" s="257"/>
      <c r="I20" s="257"/>
      <c r="J20" s="257"/>
      <c r="K20" s="257"/>
      <c r="L20" s="257"/>
      <c r="M20" s="257"/>
      <c r="N20" s="257"/>
      <c r="O20" s="257"/>
      <c r="P20" s="257"/>
      <c r="Q20" s="257"/>
      <c r="R20" s="257"/>
      <c r="S20" s="257"/>
      <c r="T20" s="257"/>
      <c r="U20" s="257"/>
      <c r="V20" s="257"/>
      <c r="W20" s="257"/>
      <c r="X20" s="257"/>
      <c r="Y20" s="261"/>
      <c r="Z20" s="261"/>
      <c r="AA20" s="261"/>
      <c r="AB20" s="261"/>
      <c r="AC20" s="261"/>
      <c r="AD20" s="261"/>
      <c r="AE20" s="261"/>
      <c r="AF20" s="261"/>
    </row>
    <row r="21" spans="1:32" s="17" customFormat="1" ht="19.5" customHeight="1">
      <c r="A21" s="242" t="s">
        <v>2862</v>
      </c>
      <c r="B21" s="13"/>
      <c r="C21" s="13"/>
      <c r="D21" s="13"/>
      <c r="E21" s="13"/>
      <c r="F21" s="13"/>
      <c r="G21" s="13"/>
      <c r="H21" s="13"/>
      <c r="I21" s="13"/>
      <c r="J21" s="13"/>
      <c r="K21" s="13"/>
    </row>
    <row r="22" spans="1:32" ht="18" customHeight="1">
      <c r="A22" s="242" t="s">
        <v>2769</v>
      </c>
    </row>
    <row r="23" spans="1:32" ht="18" customHeight="1">
      <c r="A23" s="242" t="s">
        <v>2861</v>
      </c>
    </row>
    <row r="24" spans="1:32" ht="18" customHeight="1">
      <c r="A24" s="242"/>
    </row>
  </sheetData>
  <mergeCells count="2">
    <mergeCell ref="A2:A3"/>
    <mergeCell ref="B2:W2"/>
  </mergeCells>
  <hyperlinks>
    <hyperlink ref="Z3" location="Content!A1" display="Back to content page" xr:uid="{00000000-0004-0000-D000-000000000000}"/>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codeName="Sheet210"/>
  <dimension ref="A1:AA35"/>
  <sheetViews>
    <sheetView topLeftCell="N1" zoomScaleNormal="100" workbookViewId="0">
      <selection activeCell="Y1" sqref="Y1:Y1048576"/>
    </sheetView>
  </sheetViews>
  <sheetFormatPr defaultColWidth="9.21875" defaultRowHeight="18" customHeight="1"/>
  <cols>
    <col min="1" max="1" width="33.21875" style="13" customWidth="1"/>
    <col min="2" max="24" width="13.77734375" style="13" customWidth="1"/>
    <col min="25" max="26" width="9.21875" style="13"/>
    <col min="27" max="27" width="18.5546875" style="13" customWidth="1"/>
    <col min="28" max="16384" width="9.21875" style="13"/>
  </cols>
  <sheetData>
    <row r="1" spans="1:27" ht="18" customHeight="1">
      <c r="A1" s="18" t="s">
        <v>2795</v>
      </c>
    </row>
    <row r="2" spans="1:27" s="133" customFormat="1" ht="18" customHeight="1">
      <c r="A2" s="255"/>
      <c r="B2" s="765" t="s">
        <v>481</v>
      </c>
      <c r="C2" s="766"/>
      <c r="D2" s="766"/>
      <c r="E2" s="766"/>
      <c r="F2" s="766"/>
      <c r="G2" s="766"/>
      <c r="H2" s="766"/>
      <c r="I2" s="766"/>
      <c r="J2" s="766"/>
      <c r="K2" s="766"/>
      <c r="L2" s="766"/>
      <c r="M2" s="766"/>
      <c r="N2" s="766"/>
      <c r="O2" s="766"/>
      <c r="P2" s="766"/>
      <c r="Q2" s="766"/>
      <c r="R2" s="766"/>
      <c r="S2" s="766"/>
      <c r="T2" s="766"/>
      <c r="U2" s="766"/>
      <c r="V2" s="766"/>
      <c r="W2" s="766"/>
      <c r="X2" s="503"/>
      <c r="Z2" s="244"/>
      <c r="AA2" s="244"/>
    </row>
    <row r="3" spans="1:27" s="133" customFormat="1" ht="18" customHeight="1">
      <c r="A3" s="255" t="s">
        <v>14</v>
      </c>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Z3" s="1" t="s">
        <v>528</v>
      </c>
    </row>
    <row r="4" spans="1:27" s="133" customFormat="1" ht="18" customHeight="1">
      <c r="A4" s="92" t="s">
        <v>13</v>
      </c>
      <c r="B4" s="298">
        <v>25806</v>
      </c>
      <c r="C4" s="298">
        <v>75000</v>
      </c>
      <c r="D4" s="298">
        <v>140000</v>
      </c>
      <c r="E4" s="298">
        <v>350000</v>
      </c>
      <c r="F4" s="298">
        <v>740000</v>
      </c>
      <c r="G4" s="298">
        <v>1611118</v>
      </c>
      <c r="H4" s="298">
        <v>3054620</v>
      </c>
      <c r="I4" s="298">
        <v>4961536</v>
      </c>
      <c r="J4" s="298">
        <v>6773357</v>
      </c>
      <c r="K4" s="298">
        <v>8321165</v>
      </c>
      <c r="L4" s="298">
        <v>10578326</v>
      </c>
      <c r="M4" s="298">
        <v>12073218</v>
      </c>
      <c r="N4" s="298">
        <v>12785109</v>
      </c>
      <c r="O4" s="298">
        <v>13285198</v>
      </c>
      <c r="P4" s="298">
        <v>14052558</v>
      </c>
      <c r="Q4" s="298">
        <v>13884532</v>
      </c>
      <c r="R4" s="298">
        <v>13001124</v>
      </c>
      <c r="S4" s="298">
        <v>13323952</v>
      </c>
      <c r="T4" s="298">
        <v>13288421</v>
      </c>
      <c r="U4" s="298">
        <v>14830154</v>
      </c>
      <c r="V4" s="298">
        <v>14645050</v>
      </c>
      <c r="W4" s="298">
        <v>15327864</v>
      </c>
      <c r="X4" s="298"/>
    </row>
    <row r="5" spans="1:27" s="133" customFormat="1" ht="18" customHeight="1">
      <c r="A5" s="92" t="s">
        <v>12</v>
      </c>
      <c r="B5" s="298">
        <v>106029</v>
      </c>
      <c r="C5" s="298">
        <v>222190</v>
      </c>
      <c r="D5" s="298">
        <v>332264</v>
      </c>
      <c r="E5" s="298">
        <v>444978</v>
      </c>
      <c r="F5" s="298">
        <v>522840</v>
      </c>
      <c r="G5" s="298">
        <v>571437</v>
      </c>
      <c r="H5" s="298">
        <v>825076</v>
      </c>
      <c r="I5" s="298">
        <v>1153768</v>
      </c>
      <c r="J5" s="298">
        <v>1559102</v>
      </c>
      <c r="K5" s="298">
        <v>2390868</v>
      </c>
      <c r="L5" s="298">
        <v>2644982</v>
      </c>
      <c r="M5" s="298">
        <v>2900263</v>
      </c>
      <c r="N5" s="298">
        <v>3081726</v>
      </c>
      <c r="O5" s="298">
        <v>3274542</v>
      </c>
      <c r="P5" s="298">
        <v>3410507</v>
      </c>
      <c r="Q5" s="298">
        <v>3475327</v>
      </c>
      <c r="R5" s="298">
        <v>3288986</v>
      </c>
      <c r="S5" s="298">
        <v>3240589</v>
      </c>
      <c r="T5" s="298">
        <v>3381228</v>
      </c>
      <c r="U5" s="298">
        <v>3746760</v>
      </c>
      <c r="V5" s="298">
        <v>4023009</v>
      </c>
      <c r="W5" s="298">
        <v>4160553</v>
      </c>
      <c r="X5" s="298"/>
      <c r="Z5" s="18"/>
      <c r="AA5" s="18"/>
    </row>
    <row r="6" spans="1:27" s="133" customFormat="1" ht="18" customHeight="1">
      <c r="A6" s="92" t="s">
        <v>483</v>
      </c>
      <c r="B6" s="298"/>
      <c r="C6" s="298"/>
      <c r="D6" s="298"/>
      <c r="E6" s="281">
        <v>2000</v>
      </c>
      <c r="F6" s="281">
        <v>8378</v>
      </c>
      <c r="G6" s="281">
        <v>15523</v>
      </c>
      <c r="H6" s="281">
        <v>36877</v>
      </c>
      <c r="I6" s="281">
        <v>62104</v>
      </c>
      <c r="J6" s="281">
        <v>91741</v>
      </c>
      <c r="K6" s="281">
        <v>122596</v>
      </c>
      <c r="L6" s="281">
        <v>165278</v>
      </c>
      <c r="M6" s="281">
        <v>216438</v>
      </c>
      <c r="N6" s="281">
        <v>283511</v>
      </c>
      <c r="O6" s="281">
        <v>347500</v>
      </c>
      <c r="P6" s="281">
        <v>383000</v>
      </c>
      <c r="Q6" s="281">
        <v>424786</v>
      </c>
      <c r="R6" s="281">
        <v>454389</v>
      </c>
      <c r="S6" s="281">
        <v>468914</v>
      </c>
      <c r="T6" s="281">
        <v>498903</v>
      </c>
      <c r="U6" s="281">
        <v>794513</v>
      </c>
      <c r="V6" s="281">
        <v>786613</v>
      </c>
      <c r="W6" s="298">
        <v>871425</v>
      </c>
      <c r="X6" s="298"/>
      <c r="Z6" s="18"/>
      <c r="AA6" s="18"/>
    </row>
    <row r="7" spans="1:27" s="133" customFormat="1" ht="18" customHeight="1">
      <c r="A7" s="92" t="s">
        <v>89</v>
      </c>
      <c r="B7" s="298">
        <v>15000</v>
      </c>
      <c r="C7" s="298">
        <v>150000</v>
      </c>
      <c r="D7" s="298">
        <v>560000</v>
      </c>
      <c r="E7" s="298">
        <v>1246225</v>
      </c>
      <c r="F7" s="298">
        <v>1990722</v>
      </c>
      <c r="G7" s="298">
        <v>2746094</v>
      </c>
      <c r="H7" s="298">
        <v>4415470</v>
      </c>
      <c r="I7" s="298">
        <v>6490080</v>
      </c>
      <c r="J7" s="298">
        <v>9937622</v>
      </c>
      <c r="K7" s="298">
        <v>9458557</v>
      </c>
      <c r="L7" s="298">
        <v>11604914</v>
      </c>
      <c r="M7" s="298">
        <v>15644877</v>
      </c>
      <c r="N7" s="298">
        <v>20258257</v>
      </c>
      <c r="O7" s="298">
        <v>28231900</v>
      </c>
      <c r="P7" s="281">
        <v>37102958</v>
      </c>
      <c r="Q7" s="281">
        <v>37752782</v>
      </c>
      <c r="R7" s="281">
        <v>28889317</v>
      </c>
      <c r="S7" s="281">
        <v>35375246</v>
      </c>
      <c r="T7" s="281">
        <v>36470600</v>
      </c>
      <c r="U7" s="281">
        <v>37123208</v>
      </c>
      <c r="V7" s="298">
        <v>41595482</v>
      </c>
      <c r="W7" s="298">
        <v>46885799</v>
      </c>
      <c r="X7" s="298"/>
    </row>
    <row r="8" spans="1:27" s="133" customFormat="1" ht="18" customHeight="1">
      <c r="A8" s="92" t="s">
        <v>482</v>
      </c>
      <c r="B8" s="298">
        <v>33000</v>
      </c>
      <c r="C8" s="298">
        <v>55000</v>
      </c>
      <c r="D8" s="298">
        <v>68000</v>
      </c>
      <c r="E8" s="298">
        <v>85000</v>
      </c>
      <c r="F8" s="298">
        <v>145000</v>
      </c>
      <c r="G8" s="298">
        <v>200000</v>
      </c>
      <c r="H8" s="298">
        <v>250000</v>
      </c>
      <c r="I8" s="298">
        <v>380000</v>
      </c>
      <c r="J8" s="298">
        <v>531643</v>
      </c>
      <c r="K8" s="298">
        <v>664432</v>
      </c>
      <c r="L8" s="298">
        <v>725802</v>
      </c>
      <c r="M8" s="298">
        <v>766540</v>
      </c>
      <c r="N8" s="298">
        <v>805000</v>
      </c>
      <c r="O8" s="298"/>
      <c r="P8" s="298">
        <v>916800</v>
      </c>
      <c r="Q8" s="298">
        <v>983054</v>
      </c>
      <c r="R8" s="281">
        <v>995000</v>
      </c>
      <c r="S8" s="281">
        <v>1052000</v>
      </c>
      <c r="T8" s="298"/>
      <c r="U8" s="281">
        <v>1176000</v>
      </c>
      <c r="V8" s="298">
        <v>1189221</v>
      </c>
      <c r="W8" s="298">
        <v>1304224</v>
      </c>
      <c r="X8" s="298"/>
    </row>
    <row r="9" spans="1:27" s="133" customFormat="1" ht="18" customHeight="1">
      <c r="A9" s="92" t="s">
        <v>11</v>
      </c>
      <c r="B9" s="298">
        <v>27000</v>
      </c>
      <c r="C9" s="298">
        <v>56549</v>
      </c>
      <c r="D9" s="298">
        <v>101474</v>
      </c>
      <c r="E9" s="298">
        <v>159062</v>
      </c>
      <c r="F9" s="298">
        <v>209863</v>
      </c>
      <c r="G9" s="298">
        <v>275843</v>
      </c>
      <c r="H9" s="298">
        <v>357913</v>
      </c>
      <c r="I9" s="298">
        <v>482455</v>
      </c>
      <c r="J9" s="298">
        <v>593216</v>
      </c>
      <c r="K9" s="298">
        <v>783604</v>
      </c>
      <c r="L9" s="298">
        <v>987991</v>
      </c>
      <c r="M9" s="298">
        <v>1311725</v>
      </c>
      <c r="N9" s="298">
        <v>1580713</v>
      </c>
      <c r="O9" s="298">
        <v>1753323</v>
      </c>
      <c r="P9" s="298">
        <v>2289315</v>
      </c>
      <c r="Q9" s="298">
        <v>2140141</v>
      </c>
      <c r="R9" s="281">
        <v>2282917</v>
      </c>
      <c r="S9" s="281">
        <v>2380804</v>
      </c>
      <c r="T9" s="281">
        <v>1582141</v>
      </c>
      <c r="U9" s="281">
        <v>1681633</v>
      </c>
      <c r="V9" s="298">
        <v>1683553</v>
      </c>
      <c r="W9" s="298">
        <v>1821374</v>
      </c>
      <c r="X9" s="298"/>
    </row>
    <row r="10" spans="1:27" s="133" customFormat="1" ht="18" customHeight="1">
      <c r="A10" s="92" t="s">
        <v>10</v>
      </c>
      <c r="B10" s="298">
        <v>63094</v>
      </c>
      <c r="C10" s="298">
        <v>147500</v>
      </c>
      <c r="D10" s="298">
        <v>163010</v>
      </c>
      <c r="E10" s="298">
        <v>283666</v>
      </c>
      <c r="F10" s="298">
        <v>333888</v>
      </c>
      <c r="G10" s="298">
        <v>510269</v>
      </c>
      <c r="H10" s="298">
        <v>1045888</v>
      </c>
      <c r="I10" s="298">
        <v>2221774</v>
      </c>
      <c r="J10" s="298">
        <v>4835239</v>
      </c>
      <c r="K10" s="298">
        <v>6283799</v>
      </c>
      <c r="L10" s="298">
        <v>7711721</v>
      </c>
      <c r="M10" s="298">
        <v>8665156</v>
      </c>
      <c r="N10" s="298">
        <v>8778600</v>
      </c>
      <c r="O10" s="298">
        <v>8461120</v>
      </c>
      <c r="P10" s="298">
        <v>9713883</v>
      </c>
      <c r="Q10" s="298">
        <v>11416599</v>
      </c>
      <c r="R10" s="281">
        <v>7998253</v>
      </c>
      <c r="S10" s="281">
        <v>8730499</v>
      </c>
      <c r="T10" s="281">
        <v>10654710</v>
      </c>
      <c r="U10" s="298">
        <v>11700000</v>
      </c>
      <c r="V10" s="298">
        <v>12610000</v>
      </c>
      <c r="W10" s="298">
        <v>16008756</v>
      </c>
      <c r="X10" s="298"/>
    </row>
    <row r="11" spans="1:27" s="133" customFormat="1" ht="18" customHeight="1">
      <c r="A11" s="92" t="s">
        <v>9</v>
      </c>
      <c r="B11" s="298">
        <v>38202</v>
      </c>
      <c r="C11" s="298">
        <v>55730</v>
      </c>
      <c r="D11" s="298">
        <v>86047</v>
      </c>
      <c r="E11" s="298">
        <v>135114</v>
      </c>
      <c r="F11" s="298">
        <v>222135</v>
      </c>
      <c r="G11" s="298">
        <v>260000</v>
      </c>
      <c r="H11" s="298">
        <v>620163</v>
      </c>
      <c r="I11" s="298">
        <v>1050852</v>
      </c>
      <c r="J11" s="298">
        <v>1507684</v>
      </c>
      <c r="K11" s="298">
        <v>2485646</v>
      </c>
      <c r="L11" s="298">
        <v>3117364</v>
      </c>
      <c r="M11" s="298">
        <v>3951572</v>
      </c>
      <c r="N11" s="298">
        <v>4419599</v>
      </c>
      <c r="O11" s="298">
        <v>5290044</v>
      </c>
      <c r="P11" s="298">
        <v>4967781</v>
      </c>
      <c r="Q11" s="298">
        <v>5686241</v>
      </c>
      <c r="R11" s="281">
        <v>7178384</v>
      </c>
      <c r="S11" s="281">
        <v>7772503</v>
      </c>
      <c r="T11" s="281">
        <v>7076906</v>
      </c>
      <c r="U11" s="281">
        <v>8901027</v>
      </c>
      <c r="V11" s="298">
        <v>10004680</v>
      </c>
      <c r="W11" s="298">
        <v>11940135</v>
      </c>
      <c r="X11" s="298"/>
    </row>
    <row r="12" spans="1:27" s="133" customFormat="1" ht="18" customHeight="1">
      <c r="A12" s="92" t="s">
        <v>8</v>
      </c>
      <c r="B12" s="281">
        <v>174500</v>
      </c>
      <c r="C12" s="281">
        <v>278700</v>
      </c>
      <c r="D12" s="281">
        <v>347500</v>
      </c>
      <c r="E12" s="281">
        <v>466300</v>
      </c>
      <c r="F12" s="281">
        <v>547800</v>
      </c>
      <c r="G12" s="281">
        <v>656800</v>
      </c>
      <c r="H12" s="281">
        <v>772400</v>
      </c>
      <c r="I12" s="281">
        <v>928600</v>
      </c>
      <c r="J12" s="281">
        <v>1033300</v>
      </c>
      <c r="K12" s="281">
        <v>1086700</v>
      </c>
      <c r="L12" s="281">
        <v>1190900</v>
      </c>
      <c r="M12" s="281">
        <v>1294100</v>
      </c>
      <c r="N12" s="281">
        <v>1485800</v>
      </c>
      <c r="O12" s="281">
        <v>1533600</v>
      </c>
      <c r="P12" s="281">
        <v>1652000</v>
      </c>
      <c r="Q12" s="281">
        <v>1762300</v>
      </c>
      <c r="R12" s="281">
        <v>1814000</v>
      </c>
      <c r="S12" s="281">
        <v>1839500</v>
      </c>
      <c r="T12" s="281">
        <v>1918000</v>
      </c>
      <c r="U12" s="281">
        <v>1866600</v>
      </c>
      <c r="V12" s="281">
        <v>1912900</v>
      </c>
      <c r="W12" s="281">
        <v>1971300</v>
      </c>
      <c r="X12" s="298">
        <v>2096800</v>
      </c>
    </row>
    <row r="13" spans="1:27" s="133" customFormat="1" ht="18" customHeight="1">
      <c r="A13" s="92" t="s">
        <v>6</v>
      </c>
      <c r="B13" s="298">
        <v>51065</v>
      </c>
      <c r="C13" s="298">
        <v>152652</v>
      </c>
      <c r="D13" s="298">
        <v>254759</v>
      </c>
      <c r="E13" s="298">
        <v>435757</v>
      </c>
      <c r="F13" s="298">
        <v>708000</v>
      </c>
      <c r="G13" s="298">
        <v>1503943</v>
      </c>
      <c r="H13" s="298">
        <v>2339317</v>
      </c>
      <c r="I13" s="298">
        <v>3079783</v>
      </c>
      <c r="J13" s="298">
        <v>4405006</v>
      </c>
      <c r="K13" s="298">
        <v>5970781</v>
      </c>
      <c r="L13" s="298">
        <v>7302091</v>
      </c>
      <c r="M13" s="298">
        <v>7855345</v>
      </c>
      <c r="N13" s="298">
        <v>15883515</v>
      </c>
      <c r="O13" s="298">
        <v>15583820</v>
      </c>
      <c r="P13" s="298">
        <v>18939705</v>
      </c>
      <c r="Q13" s="298">
        <v>20003149</v>
      </c>
      <c r="R13" s="281">
        <v>15025298</v>
      </c>
      <c r="S13" s="281">
        <v>13131703</v>
      </c>
      <c r="T13" s="281">
        <v>14074248</v>
      </c>
      <c r="U13" s="281">
        <v>14773364</v>
      </c>
      <c r="V13" s="298">
        <v>15463225.98</v>
      </c>
      <c r="W13" s="298">
        <v>13962859</v>
      </c>
      <c r="X13" s="298"/>
    </row>
    <row r="14" spans="1:27" s="133" customFormat="1" ht="18" customHeight="1">
      <c r="A14" s="92" t="s">
        <v>5</v>
      </c>
      <c r="B14" s="298">
        <v>82000</v>
      </c>
      <c r="C14" s="298">
        <v>106600</v>
      </c>
      <c r="D14" s="298">
        <v>150000</v>
      </c>
      <c r="E14" s="298">
        <v>223671</v>
      </c>
      <c r="F14" s="298">
        <v>286095</v>
      </c>
      <c r="G14" s="298">
        <v>448857</v>
      </c>
      <c r="H14" s="298">
        <v>608846</v>
      </c>
      <c r="I14" s="298">
        <v>800270</v>
      </c>
      <c r="J14" s="298">
        <v>1052000</v>
      </c>
      <c r="K14" s="298">
        <v>1631576</v>
      </c>
      <c r="L14" s="298">
        <v>1950072</v>
      </c>
      <c r="M14" s="298">
        <v>2194495</v>
      </c>
      <c r="N14" s="298">
        <v>2146833</v>
      </c>
      <c r="O14" s="281">
        <v>2727913</v>
      </c>
      <c r="P14" s="281">
        <v>2670983</v>
      </c>
      <c r="Q14" s="281">
        <v>2549817</v>
      </c>
      <c r="R14" s="281">
        <v>2659951</v>
      </c>
      <c r="S14" s="281">
        <v>2680196</v>
      </c>
      <c r="T14" s="281">
        <v>2530906</v>
      </c>
      <c r="U14" s="281">
        <v>2575589</v>
      </c>
      <c r="V14" s="298">
        <v>2594382</v>
      </c>
      <c r="W14" s="298">
        <v>2594360</v>
      </c>
      <c r="X14" s="298"/>
    </row>
    <row r="15" spans="1:27" s="133" customFormat="1" ht="18" customHeight="1">
      <c r="A15" s="92" t="s">
        <v>4</v>
      </c>
      <c r="B15" s="298">
        <v>25961</v>
      </c>
      <c r="C15" s="298">
        <v>36683</v>
      </c>
      <c r="D15" s="298">
        <v>44731</v>
      </c>
      <c r="E15" s="298">
        <v>49229</v>
      </c>
      <c r="F15" s="298">
        <v>54369</v>
      </c>
      <c r="G15" s="298">
        <v>58806</v>
      </c>
      <c r="H15" s="298">
        <v>70340</v>
      </c>
      <c r="I15" s="298">
        <v>77278</v>
      </c>
      <c r="J15" s="298">
        <v>93476</v>
      </c>
      <c r="K15" s="298">
        <v>110668</v>
      </c>
      <c r="L15" s="298">
        <v>117587</v>
      </c>
      <c r="M15" s="298">
        <v>126594</v>
      </c>
      <c r="N15" s="298">
        <v>138272</v>
      </c>
      <c r="O15" s="298">
        <v>136790</v>
      </c>
      <c r="P15" s="298">
        <v>151336</v>
      </c>
      <c r="Q15" s="298">
        <v>148244</v>
      </c>
      <c r="R15" s="281">
        <v>151857</v>
      </c>
      <c r="S15" s="281">
        <v>167282</v>
      </c>
      <c r="T15" s="281">
        <v>178946</v>
      </c>
      <c r="U15" s="281">
        <v>193672</v>
      </c>
      <c r="V15" s="298">
        <v>178561</v>
      </c>
      <c r="W15" s="298">
        <v>184161</v>
      </c>
      <c r="X15" s="298"/>
    </row>
    <row r="16" spans="1:27" s="133" customFormat="1" ht="18" customHeight="1">
      <c r="A16" s="92" t="s">
        <v>3</v>
      </c>
      <c r="B16" s="298">
        <v>8339000</v>
      </c>
      <c r="C16" s="298">
        <v>10787000</v>
      </c>
      <c r="D16" s="298">
        <v>13702000</v>
      </c>
      <c r="E16" s="298">
        <v>16860000</v>
      </c>
      <c r="F16" s="298">
        <v>20839000</v>
      </c>
      <c r="G16" s="298">
        <v>33959958</v>
      </c>
      <c r="H16" s="298">
        <v>39662000</v>
      </c>
      <c r="I16" s="298">
        <v>42300000</v>
      </c>
      <c r="J16" s="298">
        <v>45000000</v>
      </c>
      <c r="K16" s="298">
        <v>46436000</v>
      </c>
      <c r="L16" s="298">
        <v>50372000</v>
      </c>
      <c r="M16" s="298">
        <v>64000000</v>
      </c>
      <c r="N16" s="298">
        <v>68394000</v>
      </c>
      <c r="O16" s="298">
        <v>76865278</v>
      </c>
      <c r="P16" s="298">
        <v>80879900</v>
      </c>
      <c r="Q16" s="281">
        <v>87999492</v>
      </c>
      <c r="R16" s="281">
        <v>82412880</v>
      </c>
      <c r="S16" s="281">
        <v>88497610</v>
      </c>
      <c r="T16" s="281">
        <v>92427958</v>
      </c>
      <c r="U16" s="281">
        <v>96972459</v>
      </c>
      <c r="V16" s="298">
        <v>94952509.25</v>
      </c>
      <c r="W16" s="298">
        <v>103167525</v>
      </c>
      <c r="X16" s="298"/>
    </row>
    <row r="17" spans="1:25" s="133" customFormat="1" ht="18" customHeight="1">
      <c r="A17" s="92" t="s">
        <v>32</v>
      </c>
      <c r="B17" s="298">
        <v>110518</v>
      </c>
      <c r="C17" s="298">
        <v>275560</v>
      </c>
      <c r="D17" s="298">
        <v>606859</v>
      </c>
      <c r="E17" s="298">
        <v>1298000</v>
      </c>
      <c r="F17" s="298">
        <v>1942000</v>
      </c>
      <c r="G17" s="298">
        <v>2963737</v>
      </c>
      <c r="H17" s="298">
        <v>5614922</v>
      </c>
      <c r="I17" s="298">
        <v>8322857</v>
      </c>
      <c r="J17" s="298">
        <v>13006793</v>
      </c>
      <c r="K17" s="298">
        <v>17985919</v>
      </c>
      <c r="L17" s="298">
        <v>20983853</v>
      </c>
      <c r="M17" s="298">
        <v>25666455</v>
      </c>
      <c r="N17" s="298">
        <v>25759134</v>
      </c>
      <c r="O17" s="298">
        <v>27442295</v>
      </c>
      <c r="P17" s="298">
        <v>31862128</v>
      </c>
      <c r="Q17" s="298">
        <v>39665600</v>
      </c>
      <c r="R17" s="281">
        <v>40044186</v>
      </c>
      <c r="S17" s="281">
        <v>39953860</v>
      </c>
      <c r="T17" s="281">
        <v>43497261</v>
      </c>
      <c r="U17" s="281">
        <v>47685232</v>
      </c>
      <c r="V17" s="298">
        <v>53597755</v>
      </c>
      <c r="W17" s="298">
        <v>54044384</v>
      </c>
      <c r="X17" s="298"/>
    </row>
    <row r="18" spans="1:25" s="133" customFormat="1" ht="18" customHeight="1">
      <c r="A18" s="92" t="s">
        <v>1</v>
      </c>
      <c r="B18" s="298">
        <v>98853</v>
      </c>
      <c r="C18" s="298">
        <v>121200</v>
      </c>
      <c r="D18" s="298">
        <v>139092</v>
      </c>
      <c r="E18" s="298">
        <v>241000</v>
      </c>
      <c r="F18" s="298">
        <v>464354</v>
      </c>
      <c r="G18" s="298">
        <v>949559</v>
      </c>
      <c r="H18" s="298">
        <v>1663328</v>
      </c>
      <c r="I18" s="298">
        <v>2639026</v>
      </c>
      <c r="J18" s="298">
        <v>3539003</v>
      </c>
      <c r="K18" s="298">
        <v>4406682</v>
      </c>
      <c r="L18" s="298">
        <v>5446991</v>
      </c>
      <c r="M18" s="298">
        <v>8164553</v>
      </c>
      <c r="N18" s="298">
        <v>10524676</v>
      </c>
      <c r="O18" s="298">
        <v>10395801</v>
      </c>
      <c r="P18" s="298">
        <v>10114867</v>
      </c>
      <c r="Q18" s="298">
        <v>11557725</v>
      </c>
      <c r="R18" s="281">
        <v>12017034</v>
      </c>
      <c r="S18" s="281">
        <v>13438539</v>
      </c>
      <c r="T18" s="281">
        <v>15470270</v>
      </c>
      <c r="U18" s="281">
        <v>17220607</v>
      </c>
      <c r="V18" s="281">
        <v>19104208</v>
      </c>
      <c r="W18" s="298">
        <v>20247111</v>
      </c>
      <c r="X18" s="298">
        <v>19838000</v>
      </c>
    </row>
    <row r="19" spans="1:25" s="133" customFormat="1" ht="18" customHeight="1">
      <c r="A19" s="92" t="s">
        <v>0</v>
      </c>
      <c r="B19" s="281">
        <v>266441</v>
      </c>
      <c r="C19" s="281">
        <v>314002</v>
      </c>
      <c r="D19" s="281">
        <v>338779</v>
      </c>
      <c r="E19" s="281">
        <v>363651</v>
      </c>
      <c r="F19" s="281">
        <v>425745</v>
      </c>
      <c r="G19" s="281">
        <v>647110</v>
      </c>
      <c r="H19" s="281">
        <v>849146</v>
      </c>
      <c r="I19" s="301">
        <v>1225654</v>
      </c>
      <c r="J19" s="301">
        <v>1275993</v>
      </c>
      <c r="K19" s="301">
        <v>3134000</v>
      </c>
      <c r="L19" s="301">
        <v>6297753</v>
      </c>
      <c r="M19" s="301">
        <v>7581249</v>
      </c>
      <c r="N19" s="301">
        <v>10452842</v>
      </c>
      <c r="O19" s="301">
        <v>11012348</v>
      </c>
      <c r="P19" s="301">
        <v>11798652</v>
      </c>
      <c r="Q19" s="301">
        <v>12757410</v>
      </c>
      <c r="R19" s="301">
        <v>12878926</v>
      </c>
      <c r="S19" s="301">
        <v>14092104</v>
      </c>
      <c r="T19" s="301">
        <v>12908992</v>
      </c>
      <c r="U19" s="301">
        <v>13195902</v>
      </c>
      <c r="V19" s="281">
        <v>13191708</v>
      </c>
      <c r="W19" s="298">
        <v>14257590</v>
      </c>
      <c r="X19" s="298"/>
    </row>
    <row r="21" spans="1:25" s="17" customFormat="1" ht="18" customHeight="1">
      <c r="A21" s="242" t="s">
        <v>2862</v>
      </c>
      <c r="B21" s="13"/>
      <c r="C21" s="13"/>
      <c r="D21" s="13"/>
      <c r="E21" s="13"/>
      <c r="F21" s="13"/>
      <c r="G21" s="13"/>
      <c r="H21" s="13"/>
      <c r="I21" s="13"/>
      <c r="J21" s="13"/>
      <c r="K21" s="13"/>
    </row>
    <row r="22" spans="1:25" ht="18" customHeight="1">
      <c r="A22" s="242" t="s">
        <v>561</v>
      </c>
    </row>
    <row r="23" spans="1:25" ht="18" customHeight="1">
      <c r="A23" s="13" t="s">
        <v>562</v>
      </c>
    </row>
    <row r="24" spans="1:25" ht="18" customHeight="1">
      <c r="A24" s="242" t="s">
        <v>2611</v>
      </c>
    </row>
    <row r="25" spans="1:25" ht="18" customHeight="1">
      <c r="A25" s="13" t="s">
        <v>2612</v>
      </c>
    </row>
    <row r="26" spans="1:25" ht="18" customHeight="1">
      <c r="A26" s="13" t="s">
        <v>2771</v>
      </c>
    </row>
    <row r="27" spans="1:25" ht="18" customHeight="1">
      <c r="A27" s="242" t="s">
        <v>2770</v>
      </c>
    </row>
    <row r="28" spans="1:25" ht="18" customHeight="1">
      <c r="A28" s="242" t="s">
        <v>2772</v>
      </c>
    </row>
    <row r="29" spans="1:25" ht="18" customHeight="1">
      <c r="A29" s="242" t="s">
        <v>2773</v>
      </c>
    </row>
    <row r="30" spans="1:25" ht="18" customHeight="1">
      <c r="A30" s="242" t="s">
        <v>2768</v>
      </c>
      <c r="B30" s="498"/>
      <c r="C30" s="498"/>
      <c r="D30" s="498"/>
      <c r="E30" s="498"/>
      <c r="F30" s="498"/>
      <c r="G30" s="498"/>
      <c r="H30" s="498"/>
      <c r="I30" s="498"/>
      <c r="J30" s="498"/>
      <c r="K30" s="498"/>
      <c r="L30" s="498"/>
      <c r="M30" s="498"/>
      <c r="N30" s="498"/>
      <c r="O30" s="498"/>
      <c r="P30" s="498"/>
      <c r="Q30" s="498"/>
      <c r="R30" s="275"/>
      <c r="S30" s="275"/>
      <c r="T30" s="275"/>
      <c r="U30" s="498"/>
      <c r="V30" s="485"/>
      <c r="W30" s="485"/>
      <c r="X30" s="485"/>
      <c r="Y30" s="485"/>
    </row>
    <row r="31" spans="1:25" ht="18" customHeight="1">
      <c r="A31" s="242" t="s">
        <v>2774</v>
      </c>
      <c r="B31" s="498"/>
      <c r="C31" s="498"/>
      <c r="D31" s="498"/>
      <c r="E31" s="498"/>
      <c r="F31" s="498"/>
      <c r="G31" s="498"/>
      <c r="H31" s="498"/>
      <c r="I31" s="498"/>
      <c r="J31" s="498"/>
      <c r="K31" s="498"/>
      <c r="L31" s="498"/>
      <c r="M31" s="498"/>
      <c r="N31" s="498"/>
      <c r="O31" s="498"/>
      <c r="P31" s="498"/>
      <c r="Q31" s="498"/>
      <c r="R31" s="275"/>
      <c r="S31" s="275"/>
      <c r="T31" s="275"/>
      <c r="U31" s="498"/>
      <c r="V31" s="485"/>
      <c r="W31" s="485"/>
      <c r="X31" s="485"/>
      <c r="Y31" s="485"/>
    </row>
    <row r="32" spans="1:25" ht="18" customHeight="1">
      <c r="A32" s="242" t="s">
        <v>2767</v>
      </c>
    </row>
    <row r="33" spans="1:1" ht="18" customHeight="1">
      <c r="A33" s="242" t="s">
        <v>2775</v>
      </c>
    </row>
    <row r="34" spans="1:1" ht="18" customHeight="1">
      <c r="A34" s="242" t="s">
        <v>2861</v>
      </c>
    </row>
    <row r="35" spans="1:1" ht="18" customHeight="1">
      <c r="A35" s="242"/>
    </row>
  </sheetData>
  <mergeCells count="1">
    <mergeCell ref="B2:W2"/>
  </mergeCells>
  <hyperlinks>
    <hyperlink ref="Z3" location="Content!A1" display="Back to content page" xr:uid="{00000000-0004-0000-D100-000000000000}"/>
  </hyperlinks>
  <pageMargins left="0.7" right="0.7" top="0.75" bottom="0.75" header="0.3" footer="0.3"/>
  <pageSetup orientation="portrait" r:id="rId1"/>
  <legacy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codeName="Sheet211"/>
  <dimension ref="A1:O56"/>
  <sheetViews>
    <sheetView workbookViewId="0"/>
  </sheetViews>
  <sheetFormatPr defaultRowHeight="14.4"/>
  <cols>
    <col min="1" max="1" width="26.21875" customWidth="1"/>
    <col min="2" max="2" width="11.88671875" customWidth="1"/>
    <col min="3" max="13" width="11.21875" customWidth="1"/>
  </cols>
  <sheetData>
    <row r="1" spans="1:15">
      <c r="A1" s="18" t="s">
        <v>2866</v>
      </c>
      <c r="B1" s="18"/>
    </row>
    <row r="3" spans="1:15">
      <c r="A3" s="253" t="s">
        <v>31</v>
      </c>
      <c r="B3" s="446"/>
      <c r="C3" s="34">
        <v>2010</v>
      </c>
      <c r="D3" s="34">
        <v>2011</v>
      </c>
      <c r="E3" s="34">
        <v>2012</v>
      </c>
      <c r="F3" s="34">
        <v>2013</v>
      </c>
      <c r="G3" s="34">
        <v>2014</v>
      </c>
      <c r="H3" s="34">
        <v>2015</v>
      </c>
      <c r="I3" s="34">
        <v>2016</v>
      </c>
      <c r="J3" s="34">
        <v>2017</v>
      </c>
      <c r="K3" s="34">
        <v>2018</v>
      </c>
      <c r="L3" s="34">
        <v>2019</v>
      </c>
      <c r="M3" s="34">
        <v>2020</v>
      </c>
      <c r="O3" s="1" t="s">
        <v>528</v>
      </c>
    </row>
    <row r="4" spans="1:15">
      <c r="A4" s="770" t="s">
        <v>13</v>
      </c>
      <c r="B4" s="447" t="s">
        <v>27</v>
      </c>
      <c r="C4" s="445"/>
      <c r="D4" s="445"/>
      <c r="E4" s="445"/>
      <c r="F4" s="445"/>
      <c r="G4" s="445">
        <v>8.7729767924522193</v>
      </c>
      <c r="H4" s="445">
        <v>14.671604309999999</v>
      </c>
      <c r="I4" s="445"/>
      <c r="J4" s="445"/>
      <c r="K4" s="445">
        <v>6.7114009452184096</v>
      </c>
      <c r="L4" s="445"/>
      <c r="M4" s="445"/>
    </row>
    <row r="5" spans="1:15">
      <c r="A5" s="771"/>
      <c r="B5" s="447" t="s">
        <v>22</v>
      </c>
      <c r="C5" s="445"/>
      <c r="D5" s="445"/>
      <c r="E5" s="445"/>
      <c r="F5" s="445"/>
      <c r="G5" s="445"/>
      <c r="H5" s="445"/>
      <c r="I5" s="445"/>
      <c r="J5" s="445"/>
      <c r="K5" s="445">
        <v>10.5978415037336</v>
      </c>
      <c r="L5" s="445"/>
      <c r="M5" s="445"/>
    </row>
    <row r="6" spans="1:15">
      <c r="A6" s="772"/>
      <c r="B6" s="447" t="s">
        <v>21</v>
      </c>
      <c r="C6" s="445"/>
      <c r="D6" s="445"/>
      <c r="E6" s="445"/>
      <c r="F6" s="445"/>
      <c r="G6" s="445"/>
      <c r="H6" s="445"/>
      <c r="I6" s="445"/>
      <c r="J6" s="445"/>
      <c r="K6" s="445">
        <v>0.97152883746666896</v>
      </c>
      <c r="L6" s="445"/>
      <c r="M6" s="445"/>
    </row>
    <row r="7" spans="1:15">
      <c r="A7" s="770" t="s">
        <v>12</v>
      </c>
      <c r="B7" s="447" t="s">
        <v>27</v>
      </c>
      <c r="C7" s="445"/>
      <c r="D7" s="445"/>
      <c r="E7" s="445"/>
      <c r="F7" s="445"/>
      <c r="G7" s="445">
        <v>40.579569060390597</v>
      </c>
      <c r="H7" s="445"/>
      <c r="I7" s="445"/>
      <c r="J7" s="445"/>
      <c r="K7" s="445"/>
      <c r="L7" s="445">
        <v>63.454256291639403</v>
      </c>
      <c r="M7" s="445"/>
    </row>
    <row r="8" spans="1:15">
      <c r="A8" s="771"/>
      <c r="B8" s="447" t="s">
        <v>22</v>
      </c>
      <c r="C8" s="445"/>
      <c r="D8" s="445"/>
      <c r="E8" s="445"/>
      <c r="F8" s="445"/>
      <c r="G8" s="445"/>
      <c r="H8" s="445"/>
      <c r="I8" s="445"/>
      <c r="J8" s="445"/>
      <c r="K8" s="445"/>
      <c r="L8" s="445"/>
      <c r="M8" s="445"/>
    </row>
    <row r="9" spans="1:15">
      <c r="A9" s="772"/>
      <c r="B9" s="447" t="s">
        <v>21</v>
      </c>
      <c r="C9" s="445"/>
      <c r="D9" s="445"/>
      <c r="E9" s="445"/>
      <c r="F9" s="445"/>
      <c r="G9" s="445"/>
      <c r="H9" s="445"/>
      <c r="I9" s="445"/>
      <c r="J9" s="445"/>
      <c r="K9" s="445"/>
      <c r="L9" s="445"/>
      <c r="M9" s="445"/>
    </row>
    <row r="10" spans="1:15">
      <c r="A10" s="770" t="s">
        <v>483</v>
      </c>
      <c r="B10" s="447" t="s">
        <v>27</v>
      </c>
      <c r="C10" s="445"/>
      <c r="D10" s="445"/>
      <c r="E10" s="445"/>
      <c r="F10" s="445"/>
      <c r="G10" s="445"/>
      <c r="H10" s="445"/>
      <c r="I10" s="445"/>
      <c r="J10" s="445"/>
      <c r="K10" s="445"/>
      <c r="L10" s="445"/>
      <c r="M10" s="445"/>
    </row>
    <row r="11" spans="1:15">
      <c r="A11" s="771"/>
      <c r="B11" s="447" t="s">
        <v>22</v>
      </c>
      <c r="C11" s="445"/>
      <c r="D11" s="445"/>
      <c r="E11" s="445"/>
      <c r="F11" s="445"/>
      <c r="G11" s="445"/>
      <c r="H11" s="445"/>
      <c r="I11" s="445"/>
      <c r="J11" s="445"/>
      <c r="K11" s="445"/>
      <c r="L11" s="445"/>
      <c r="M11" s="445"/>
    </row>
    <row r="12" spans="1:15">
      <c r="A12" s="772"/>
      <c r="B12" s="447" t="s">
        <v>21</v>
      </c>
      <c r="C12" s="445"/>
      <c r="D12" s="445"/>
      <c r="E12" s="445"/>
      <c r="F12" s="445"/>
      <c r="G12" s="445"/>
      <c r="H12" s="445"/>
      <c r="I12" s="445"/>
      <c r="J12" s="445"/>
      <c r="K12" s="445"/>
      <c r="L12" s="445"/>
      <c r="M12" s="445"/>
    </row>
    <row r="13" spans="1:15">
      <c r="A13" s="770" t="s">
        <v>2587</v>
      </c>
      <c r="B13" s="447" t="s">
        <v>27</v>
      </c>
      <c r="C13" s="445"/>
      <c r="D13" s="445"/>
      <c r="E13" s="445"/>
      <c r="F13" s="445"/>
      <c r="G13" s="445"/>
      <c r="H13" s="445"/>
      <c r="I13" s="445"/>
      <c r="J13" s="445">
        <v>1.271555083</v>
      </c>
      <c r="K13" s="445"/>
      <c r="L13" s="445"/>
      <c r="M13" s="445"/>
    </row>
    <row r="14" spans="1:15">
      <c r="A14" s="771"/>
      <c r="B14" s="447" t="s">
        <v>22</v>
      </c>
      <c r="C14" s="445"/>
      <c r="D14" s="445"/>
      <c r="E14" s="445"/>
      <c r="F14" s="445"/>
      <c r="G14" s="445"/>
      <c r="H14" s="445"/>
      <c r="I14" s="445"/>
      <c r="J14" s="445"/>
      <c r="K14" s="445"/>
      <c r="L14" s="445"/>
      <c r="M14" s="445"/>
    </row>
    <row r="15" spans="1:15">
      <c r="A15" s="772"/>
      <c r="B15" s="447" t="s">
        <v>21</v>
      </c>
      <c r="C15" s="445"/>
      <c r="D15" s="445"/>
      <c r="E15" s="445"/>
      <c r="F15" s="445"/>
      <c r="G15" s="445"/>
      <c r="H15" s="445"/>
      <c r="I15" s="445"/>
      <c r="J15" s="445"/>
      <c r="K15" s="445"/>
      <c r="L15" s="445"/>
      <c r="M15" s="445"/>
    </row>
    <row r="16" spans="1:15">
      <c r="A16" s="770" t="s">
        <v>482</v>
      </c>
      <c r="B16" s="447" t="s">
        <v>27</v>
      </c>
      <c r="C16" s="445"/>
      <c r="D16" s="445"/>
      <c r="E16" s="445"/>
      <c r="F16" s="445"/>
      <c r="G16" s="445"/>
      <c r="H16" s="445"/>
      <c r="I16" s="445"/>
      <c r="J16" s="445"/>
      <c r="K16" s="445"/>
      <c r="L16" s="445"/>
      <c r="M16" s="445"/>
    </row>
    <row r="17" spans="1:13">
      <c r="A17" s="771"/>
      <c r="B17" s="447" t="s">
        <v>22</v>
      </c>
      <c r="C17" s="445"/>
      <c r="D17" s="445"/>
      <c r="E17" s="445"/>
      <c r="F17" s="445"/>
      <c r="G17" s="445"/>
      <c r="H17" s="445"/>
      <c r="I17" s="445"/>
      <c r="J17" s="445"/>
      <c r="K17" s="445"/>
      <c r="L17" s="445"/>
      <c r="M17" s="445"/>
    </row>
    <row r="18" spans="1:13">
      <c r="A18" s="772"/>
      <c r="B18" s="447" t="s">
        <v>21</v>
      </c>
      <c r="C18" s="445"/>
      <c r="D18" s="445"/>
      <c r="E18" s="445"/>
      <c r="F18" s="445"/>
      <c r="G18" s="445"/>
      <c r="H18" s="445"/>
      <c r="I18" s="445"/>
      <c r="J18" s="445"/>
      <c r="K18" s="445"/>
      <c r="L18" s="445"/>
      <c r="M18" s="445"/>
    </row>
    <row r="19" spans="1:13">
      <c r="A19" s="770" t="s">
        <v>11</v>
      </c>
      <c r="B19" s="447" t="s">
        <v>27</v>
      </c>
      <c r="C19" s="445"/>
      <c r="D19" s="445"/>
      <c r="E19" s="445"/>
      <c r="F19" s="445"/>
      <c r="G19" s="445"/>
      <c r="H19" s="445"/>
      <c r="I19" s="445">
        <v>3.5689635699675</v>
      </c>
      <c r="J19" s="445"/>
      <c r="K19" s="445"/>
      <c r="L19" s="445">
        <v>3.1698860822189201</v>
      </c>
      <c r="M19" s="445"/>
    </row>
    <row r="20" spans="1:13">
      <c r="A20" s="771"/>
      <c r="B20" s="447" t="s">
        <v>22</v>
      </c>
      <c r="C20" s="445"/>
      <c r="D20" s="445"/>
      <c r="E20" s="445"/>
      <c r="F20" s="445"/>
      <c r="G20" s="445"/>
      <c r="H20" s="445"/>
      <c r="I20" s="445">
        <v>6.5883026857145097</v>
      </c>
      <c r="J20" s="445"/>
      <c r="K20" s="445"/>
      <c r="L20" s="445"/>
      <c r="M20" s="445"/>
    </row>
    <row r="21" spans="1:13">
      <c r="A21" s="772"/>
      <c r="B21" s="447" t="s">
        <v>21</v>
      </c>
      <c r="C21" s="445"/>
      <c r="D21" s="445"/>
      <c r="E21" s="445"/>
      <c r="F21" s="445"/>
      <c r="G21" s="445"/>
      <c r="H21" s="445"/>
      <c r="I21" s="445">
        <v>0.96379265433706696</v>
      </c>
      <c r="J21" s="445"/>
      <c r="K21" s="445"/>
      <c r="L21" s="445"/>
      <c r="M21" s="445"/>
    </row>
    <row r="22" spans="1:13">
      <c r="A22" s="770" t="s">
        <v>10</v>
      </c>
      <c r="B22" s="447" t="s">
        <v>27</v>
      </c>
      <c r="C22" s="445"/>
      <c r="D22" s="445"/>
      <c r="E22" s="445"/>
      <c r="F22" s="445"/>
      <c r="G22" s="445"/>
      <c r="H22" s="445"/>
      <c r="I22" s="445"/>
      <c r="J22" s="445"/>
      <c r="K22" s="445">
        <v>3.7</v>
      </c>
      <c r="L22" s="445"/>
      <c r="M22" s="445"/>
    </row>
    <row r="23" spans="1:13">
      <c r="A23" s="771"/>
      <c r="B23" s="447" t="s">
        <v>22</v>
      </c>
      <c r="C23" s="445"/>
      <c r="D23" s="445"/>
      <c r="E23" s="445"/>
      <c r="F23" s="445"/>
      <c r="G23" s="445"/>
      <c r="H23" s="445"/>
      <c r="I23" s="445"/>
      <c r="J23" s="445"/>
      <c r="K23" s="445"/>
      <c r="L23" s="445"/>
      <c r="M23" s="445"/>
    </row>
    <row r="24" spans="1:13">
      <c r="A24" s="772"/>
      <c r="B24" s="447" t="s">
        <v>21</v>
      </c>
      <c r="C24" s="445"/>
      <c r="D24" s="445"/>
      <c r="E24" s="445"/>
      <c r="F24" s="445"/>
      <c r="G24" s="445"/>
      <c r="H24" s="445"/>
      <c r="I24" s="445"/>
      <c r="J24" s="445"/>
      <c r="K24" s="445"/>
      <c r="L24" s="445"/>
      <c r="M24" s="445"/>
    </row>
    <row r="25" spans="1:13">
      <c r="A25" s="770" t="s">
        <v>9</v>
      </c>
      <c r="B25" s="447" t="s">
        <v>27</v>
      </c>
      <c r="C25" s="445"/>
      <c r="D25" s="445"/>
      <c r="E25" s="445"/>
      <c r="F25" s="445"/>
      <c r="G25" s="445"/>
      <c r="H25" s="445"/>
      <c r="I25" s="445"/>
      <c r="J25" s="445"/>
      <c r="K25" s="445">
        <v>10.4740134642299</v>
      </c>
      <c r="L25" s="445"/>
      <c r="M25" s="445"/>
    </row>
    <row r="26" spans="1:13">
      <c r="A26" s="771"/>
      <c r="B26" s="447" t="s">
        <v>22</v>
      </c>
      <c r="C26" s="445"/>
      <c r="D26" s="445"/>
      <c r="E26" s="445"/>
      <c r="F26" s="445"/>
      <c r="G26" s="445"/>
      <c r="H26" s="445"/>
      <c r="I26" s="445"/>
      <c r="J26" s="445"/>
      <c r="K26" s="445">
        <v>28.0356411117513</v>
      </c>
      <c r="L26" s="445"/>
      <c r="M26" s="445"/>
    </row>
    <row r="27" spans="1:13">
      <c r="A27" s="772"/>
      <c r="B27" s="447" t="s">
        <v>21</v>
      </c>
      <c r="C27" s="445"/>
      <c r="D27" s="445"/>
      <c r="E27" s="445"/>
      <c r="F27" s="445"/>
      <c r="G27" s="445"/>
      <c r="H27" s="445"/>
      <c r="I27" s="445"/>
      <c r="J27" s="445"/>
      <c r="K27" s="445">
        <v>7.0565572003761599</v>
      </c>
      <c r="L27" s="445"/>
      <c r="M27" s="445"/>
    </row>
    <row r="28" spans="1:13">
      <c r="A28" s="770" t="s">
        <v>8</v>
      </c>
      <c r="B28" s="447" t="s">
        <v>27</v>
      </c>
      <c r="C28" s="445">
        <v>29.0167695881253</v>
      </c>
      <c r="D28" s="445"/>
      <c r="E28" s="445">
        <v>39.219834362445098</v>
      </c>
      <c r="F28" s="445">
        <v>45.599613152804601</v>
      </c>
      <c r="G28" s="445">
        <v>51.852427714129803</v>
      </c>
      <c r="H28" s="445">
        <v>60</v>
      </c>
      <c r="I28" s="445"/>
      <c r="J28" s="445">
        <v>66.498296199213598</v>
      </c>
      <c r="K28" s="445">
        <v>69.731227343345395</v>
      </c>
      <c r="L28" s="445">
        <v>71.201589132384996</v>
      </c>
      <c r="M28" s="445">
        <v>72.642292204282697</v>
      </c>
    </row>
    <row r="29" spans="1:13">
      <c r="A29" s="771"/>
      <c r="B29" s="447" t="s">
        <v>22</v>
      </c>
      <c r="C29" s="445"/>
      <c r="D29" s="445"/>
      <c r="E29" s="445"/>
      <c r="F29" s="445"/>
      <c r="G29" s="445"/>
      <c r="H29" s="445"/>
      <c r="I29" s="445"/>
      <c r="J29" s="445"/>
      <c r="K29" s="445"/>
      <c r="L29" s="445"/>
      <c r="M29" s="445"/>
    </row>
    <row r="30" spans="1:13">
      <c r="A30" s="772"/>
      <c r="B30" s="447" t="s">
        <v>21</v>
      </c>
      <c r="C30" s="445"/>
      <c r="D30" s="445"/>
      <c r="E30" s="445"/>
      <c r="F30" s="445"/>
      <c r="G30" s="445"/>
      <c r="H30" s="445"/>
      <c r="I30" s="445"/>
      <c r="J30" s="445"/>
      <c r="K30" s="445"/>
      <c r="L30" s="445"/>
      <c r="M30" s="445"/>
    </row>
    <row r="31" spans="1:13">
      <c r="A31" s="770" t="s">
        <v>6</v>
      </c>
      <c r="B31" s="447" t="s">
        <v>27</v>
      </c>
      <c r="C31" s="445"/>
      <c r="D31" s="445"/>
      <c r="E31" s="445"/>
      <c r="F31" s="445"/>
      <c r="G31" s="445"/>
      <c r="H31" s="445"/>
      <c r="I31" s="445"/>
      <c r="J31" s="445">
        <v>2.15862058641479</v>
      </c>
      <c r="K31" s="445"/>
      <c r="L31" s="445"/>
      <c r="M31" s="445"/>
    </row>
    <row r="32" spans="1:13">
      <c r="A32" s="771"/>
      <c r="B32" s="447" t="s">
        <v>22</v>
      </c>
      <c r="C32" s="445"/>
      <c r="D32" s="445"/>
      <c r="E32" s="445"/>
      <c r="F32" s="445"/>
      <c r="G32" s="445"/>
      <c r="H32" s="445"/>
      <c r="I32" s="445"/>
      <c r="J32" s="445">
        <v>5.57708346072795</v>
      </c>
      <c r="K32" s="445"/>
      <c r="L32" s="445"/>
      <c r="M32" s="445"/>
    </row>
    <row r="33" spans="1:13">
      <c r="A33" s="772"/>
      <c r="B33" s="447" t="s">
        <v>21</v>
      </c>
      <c r="C33" s="445"/>
      <c r="D33" s="445"/>
      <c r="E33" s="445"/>
      <c r="F33" s="445"/>
      <c r="G33" s="445"/>
      <c r="H33" s="445"/>
      <c r="I33" s="445"/>
      <c r="J33" s="445">
        <v>0.57455047836345596</v>
      </c>
      <c r="K33" s="445"/>
      <c r="L33" s="445"/>
      <c r="M33" s="445"/>
    </row>
    <row r="34" spans="1:13">
      <c r="A34" s="770" t="s">
        <v>17</v>
      </c>
      <c r="B34" s="447" t="s">
        <v>27</v>
      </c>
      <c r="C34" s="445"/>
      <c r="D34" s="445">
        <v>5.4</v>
      </c>
      <c r="E34" s="445"/>
      <c r="F34" s="445">
        <v>9.2091379730000007</v>
      </c>
      <c r="G34" s="445"/>
      <c r="H34" s="445"/>
      <c r="I34" s="445"/>
      <c r="J34" s="445"/>
      <c r="K34" s="445"/>
      <c r="L34" s="445"/>
      <c r="M34" s="445"/>
    </row>
    <row r="35" spans="1:13">
      <c r="A35" s="771"/>
      <c r="B35" s="447" t="s">
        <v>22</v>
      </c>
      <c r="C35" s="445"/>
      <c r="D35" s="445"/>
      <c r="E35" s="445"/>
      <c r="F35" s="445"/>
      <c r="G35" s="445"/>
      <c r="H35" s="445"/>
      <c r="I35" s="445"/>
      <c r="J35" s="445"/>
      <c r="K35" s="445"/>
      <c r="L35" s="445"/>
      <c r="M35" s="445"/>
    </row>
    <row r="36" spans="1:13">
      <c r="A36" s="772"/>
      <c r="B36" s="447" t="s">
        <v>21</v>
      </c>
      <c r="C36" s="445"/>
      <c r="D36" s="445"/>
      <c r="E36" s="445"/>
      <c r="F36" s="445"/>
      <c r="G36" s="445"/>
      <c r="H36" s="445"/>
      <c r="I36" s="445"/>
      <c r="J36" s="445"/>
      <c r="K36" s="445"/>
      <c r="L36" s="445"/>
      <c r="M36" s="445"/>
    </row>
    <row r="37" spans="1:13">
      <c r="A37" s="770" t="s">
        <v>4</v>
      </c>
      <c r="B37" s="447" t="s">
        <v>27</v>
      </c>
      <c r="C37" s="445">
        <v>26.088009689140101</v>
      </c>
      <c r="D37" s="445"/>
      <c r="E37" s="445"/>
      <c r="F37" s="445"/>
      <c r="G37" s="445"/>
      <c r="H37" s="445"/>
      <c r="I37" s="445"/>
      <c r="J37" s="445"/>
      <c r="K37" s="445"/>
      <c r="L37" s="445"/>
      <c r="M37" s="445"/>
    </row>
    <row r="38" spans="1:13">
      <c r="A38" s="771"/>
      <c r="B38" s="447" t="s">
        <v>22</v>
      </c>
      <c r="C38" s="445"/>
      <c r="D38" s="445"/>
      <c r="E38" s="445"/>
      <c r="F38" s="445"/>
      <c r="G38" s="445"/>
      <c r="H38" s="445"/>
      <c r="I38" s="445"/>
      <c r="J38" s="445"/>
      <c r="K38" s="445"/>
      <c r="L38" s="445"/>
      <c r="M38" s="445"/>
    </row>
    <row r="39" spans="1:13">
      <c r="A39" s="772"/>
      <c r="B39" s="447" t="s">
        <v>21</v>
      </c>
      <c r="C39" s="445"/>
      <c r="D39" s="445"/>
      <c r="E39" s="445"/>
      <c r="F39" s="445"/>
      <c r="G39" s="445"/>
      <c r="H39" s="445"/>
      <c r="I39" s="445"/>
      <c r="J39" s="445"/>
      <c r="K39" s="445"/>
      <c r="L39" s="445"/>
      <c r="M39" s="445"/>
    </row>
    <row r="40" spans="1:13">
      <c r="A40" s="770" t="s">
        <v>3</v>
      </c>
      <c r="B40" s="447" t="s">
        <v>27</v>
      </c>
      <c r="C40" s="445">
        <v>10.100913640046301</v>
      </c>
      <c r="D40" s="445">
        <v>23.939700853751098</v>
      </c>
      <c r="E40" s="445">
        <v>33.915062406470597</v>
      </c>
      <c r="F40" s="445">
        <v>34.354177289815901</v>
      </c>
      <c r="G40" s="445">
        <v>44.223644395927202</v>
      </c>
      <c r="H40" s="445">
        <v>49.9582340615665</v>
      </c>
      <c r="I40" s="445">
        <v>59.766952789999401</v>
      </c>
      <c r="J40" s="445">
        <v>61.833062773151603</v>
      </c>
      <c r="K40" s="445">
        <v>64.697129493186097</v>
      </c>
      <c r="L40" s="445">
        <v>63.250980322010498</v>
      </c>
      <c r="M40" s="445"/>
    </row>
    <row r="41" spans="1:13">
      <c r="A41" s="771"/>
      <c r="B41" s="447" t="s">
        <v>22</v>
      </c>
      <c r="C41" s="445"/>
      <c r="D41" s="445"/>
      <c r="E41" s="445"/>
      <c r="F41" s="445">
        <v>41.492629962171101</v>
      </c>
      <c r="G41" s="445">
        <v>51.663327953605098</v>
      </c>
      <c r="H41" s="445">
        <v>56.857927779844999</v>
      </c>
      <c r="I41" s="445">
        <v>63.377630958146703</v>
      </c>
      <c r="J41" s="445">
        <v>70.076244036777993</v>
      </c>
      <c r="K41" s="445"/>
      <c r="L41" s="445"/>
      <c r="M41" s="445"/>
    </row>
    <row r="42" spans="1:13">
      <c r="A42" s="772"/>
      <c r="B42" s="447" t="s">
        <v>21</v>
      </c>
      <c r="C42" s="445"/>
      <c r="D42" s="445"/>
      <c r="E42" s="445"/>
      <c r="F42" s="445">
        <v>18.7807309851733</v>
      </c>
      <c r="G42" s="445">
        <v>27.855675334315201</v>
      </c>
      <c r="H42" s="445">
        <v>34.2613336003323</v>
      </c>
      <c r="I42" s="445">
        <v>39.051462170255697</v>
      </c>
      <c r="J42" s="445">
        <v>42.742068704629297</v>
      </c>
      <c r="K42" s="445"/>
      <c r="L42" s="445"/>
      <c r="M42" s="445"/>
    </row>
    <row r="43" spans="1:13">
      <c r="A43" s="770" t="s">
        <v>431</v>
      </c>
      <c r="B43" s="447" t="s">
        <v>27</v>
      </c>
      <c r="C43" s="445"/>
      <c r="D43" s="445"/>
      <c r="E43" s="445"/>
      <c r="F43" s="445"/>
      <c r="G43" s="445"/>
      <c r="H43" s="445"/>
      <c r="I43" s="445"/>
      <c r="J43" s="445"/>
      <c r="K43" s="445"/>
      <c r="L43" s="445"/>
      <c r="M43" s="445"/>
    </row>
    <row r="44" spans="1:13">
      <c r="A44" s="771"/>
      <c r="B44" s="447" t="s">
        <v>22</v>
      </c>
      <c r="C44" s="445"/>
      <c r="D44" s="445"/>
      <c r="E44" s="445"/>
      <c r="F44" s="445"/>
      <c r="G44" s="445"/>
      <c r="H44" s="445"/>
      <c r="I44" s="445"/>
      <c r="J44" s="445"/>
      <c r="K44" s="445"/>
      <c r="L44" s="445"/>
      <c r="M44" s="445"/>
    </row>
    <row r="45" spans="1:13">
      <c r="A45" s="772"/>
      <c r="B45" s="447" t="s">
        <v>21</v>
      </c>
      <c r="C45" s="445"/>
      <c r="D45" s="445"/>
      <c r="E45" s="445"/>
      <c r="F45" s="445"/>
      <c r="G45" s="445"/>
      <c r="H45" s="445"/>
      <c r="I45" s="445"/>
      <c r="J45" s="445"/>
      <c r="K45" s="445"/>
      <c r="L45" s="445"/>
      <c r="M45" s="445"/>
    </row>
    <row r="46" spans="1:13">
      <c r="A46" s="770" t="s">
        <v>1</v>
      </c>
      <c r="B46" s="447" t="s">
        <v>27</v>
      </c>
      <c r="C46" s="445">
        <v>1.3440778942209499</v>
      </c>
      <c r="D46" s="445"/>
      <c r="E46" s="445"/>
      <c r="F46" s="445"/>
      <c r="G46" s="445"/>
      <c r="H46" s="445"/>
      <c r="I46" s="445"/>
      <c r="J46" s="445"/>
      <c r="K46" s="445">
        <v>17.6999878081518</v>
      </c>
      <c r="L46" s="445"/>
      <c r="M46" s="445"/>
    </row>
    <row r="47" spans="1:13">
      <c r="A47" s="771"/>
      <c r="B47" s="447" t="s">
        <v>22</v>
      </c>
      <c r="C47" s="445"/>
      <c r="D47" s="445"/>
      <c r="E47" s="445"/>
      <c r="F47" s="445"/>
      <c r="G47" s="445"/>
      <c r="H47" s="445"/>
      <c r="I47" s="445"/>
      <c r="J47" s="445"/>
      <c r="K47" s="445"/>
      <c r="L47" s="445"/>
      <c r="M47" s="445"/>
    </row>
    <row r="48" spans="1:13">
      <c r="A48" s="772"/>
      <c r="B48" s="447" t="s">
        <v>21</v>
      </c>
      <c r="C48" s="445"/>
      <c r="D48" s="445"/>
      <c r="E48" s="445"/>
      <c r="F48" s="445"/>
      <c r="G48" s="445"/>
      <c r="H48" s="445"/>
      <c r="I48" s="445"/>
      <c r="J48" s="445"/>
      <c r="K48" s="445"/>
      <c r="L48" s="445"/>
      <c r="M48" s="445"/>
    </row>
    <row r="49" spans="1:13">
      <c r="A49" s="770" t="s">
        <v>23</v>
      </c>
      <c r="B49" s="447" t="s">
        <v>27</v>
      </c>
      <c r="C49" s="445"/>
      <c r="D49" s="445"/>
      <c r="E49" s="445"/>
      <c r="F49" s="445"/>
      <c r="G49" s="445">
        <v>33.157406351251801</v>
      </c>
      <c r="H49" s="445"/>
      <c r="I49" s="445"/>
      <c r="J49" s="445"/>
      <c r="K49" s="445">
        <v>30.303639780000001</v>
      </c>
      <c r="L49" s="445"/>
      <c r="M49" s="445">
        <v>50.082595133226597</v>
      </c>
    </row>
    <row r="50" spans="1:13">
      <c r="A50" s="771"/>
      <c r="B50" s="447" t="s">
        <v>22</v>
      </c>
      <c r="C50" s="445"/>
      <c r="D50" s="445"/>
      <c r="E50" s="445"/>
      <c r="F50" s="445"/>
      <c r="G50" s="445">
        <v>61.444253098590103</v>
      </c>
      <c r="H50" s="445"/>
      <c r="I50" s="445"/>
      <c r="J50" s="445"/>
      <c r="K50" s="445"/>
      <c r="L50" s="445"/>
      <c r="M50" s="445"/>
    </row>
    <row r="51" spans="1:13">
      <c r="A51" s="772"/>
      <c r="B51" s="447" t="s">
        <v>21</v>
      </c>
      <c r="C51" s="445"/>
      <c r="D51" s="445"/>
      <c r="E51" s="445"/>
      <c r="F51" s="445"/>
      <c r="G51" s="445">
        <v>17.528695197700401</v>
      </c>
      <c r="H51" s="445"/>
      <c r="I51" s="445"/>
      <c r="J51" s="445"/>
      <c r="K51" s="445"/>
      <c r="L51" s="445"/>
      <c r="M51" s="445"/>
    </row>
    <row r="53" spans="1:13">
      <c r="A53" s="242" t="s">
        <v>1126</v>
      </c>
      <c r="B53" s="242"/>
    </row>
    <row r="54" spans="1:13">
      <c r="A54" t="s">
        <v>2578</v>
      </c>
    </row>
    <row r="55" spans="1:13">
      <c r="A55" s="242"/>
    </row>
    <row r="56" spans="1:13">
      <c r="A56" s="242"/>
    </row>
  </sheetData>
  <mergeCells count="16">
    <mergeCell ref="A40:A42"/>
    <mergeCell ref="A43:A45"/>
    <mergeCell ref="A46:A48"/>
    <mergeCell ref="A49:A51"/>
    <mergeCell ref="A22:A24"/>
    <mergeCell ref="A25:A27"/>
    <mergeCell ref="A28:A30"/>
    <mergeCell ref="A31:A33"/>
    <mergeCell ref="A34:A36"/>
    <mergeCell ref="A37:A39"/>
    <mergeCell ref="A19:A21"/>
    <mergeCell ref="A4:A6"/>
    <mergeCell ref="A7:A9"/>
    <mergeCell ref="A10:A12"/>
    <mergeCell ref="A13:A15"/>
    <mergeCell ref="A16:A18"/>
  </mergeCells>
  <hyperlinks>
    <hyperlink ref="O3" location="Content!A1" display="Back to content page" xr:uid="{00000000-0004-0000-D200-000000000000}"/>
  </hyperlink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codeName="Sheet212"/>
  <dimension ref="A1:AB27"/>
  <sheetViews>
    <sheetView topLeftCell="I1" zoomScale="91" zoomScaleNormal="91" workbookViewId="0">
      <selection activeCell="Y1" sqref="Y1:Y1048576"/>
    </sheetView>
  </sheetViews>
  <sheetFormatPr defaultColWidth="9.21875" defaultRowHeight="18" customHeight="1"/>
  <cols>
    <col min="1" max="1" width="33.21875" style="13" customWidth="1"/>
    <col min="2" max="24" width="10.77734375" style="13" customWidth="1"/>
    <col min="25" max="16384" width="9.21875" style="13"/>
  </cols>
  <sheetData>
    <row r="1" spans="1:28" s="133" customFormat="1" ht="18" customHeight="1">
      <c r="A1" s="18" t="s">
        <v>2796</v>
      </c>
      <c r="B1" s="257"/>
      <c r="C1" s="257"/>
      <c r="D1" s="257"/>
      <c r="E1" s="257"/>
      <c r="F1" s="257"/>
      <c r="G1" s="257"/>
      <c r="H1" s="257"/>
      <c r="I1" s="257"/>
      <c r="J1" s="257"/>
      <c r="K1" s="257"/>
      <c r="L1" s="257"/>
      <c r="M1" s="257"/>
      <c r="N1" s="257"/>
      <c r="O1" s="257"/>
      <c r="P1" s="257"/>
      <c r="Q1" s="257"/>
      <c r="R1" s="257"/>
      <c r="S1" s="257"/>
      <c r="T1" s="257"/>
      <c r="U1" s="257"/>
      <c r="V1" s="257"/>
      <c r="W1" s="257"/>
      <c r="X1" s="257"/>
      <c r="Y1" s="261"/>
    </row>
    <row r="2" spans="1:28" ht="18" customHeight="1">
      <c r="A2" s="255"/>
      <c r="B2" s="765" t="s">
        <v>480</v>
      </c>
      <c r="C2" s="766"/>
      <c r="D2" s="766"/>
      <c r="E2" s="766"/>
      <c r="F2" s="766"/>
      <c r="G2" s="766"/>
      <c r="H2" s="766"/>
      <c r="I2" s="766"/>
      <c r="J2" s="766"/>
      <c r="K2" s="766"/>
      <c r="L2" s="766"/>
      <c r="M2" s="766"/>
      <c r="N2" s="766"/>
      <c r="O2" s="766"/>
      <c r="P2" s="766"/>
      <c r="Q2" s="766"/>
      <c r="R2" s="766"/>
      <c r="S2" s="766"/>
      <c r="T2" s="766"/>
      <c r="U2" s="766"/>
      <c r="V2" s="766"/>
      <c r="W2" s="766"/>
      <c r="X2" s="503"/>
      <c r="Z2" s="33"/>
      <c r="AA2" s="33"/>
    </row>
    <row r="3" spans="1:28" ht="18" customHeight="1">
      <c r="A3" s="255" t="s">
        <v>14</v>
      </c>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Z3" s="1" t="s">
        <v>528</v>
      </c>
    </row>
    <row r="4" spans="1:28" ht="18" customHeight="1">
      <c r="A4" s="92" t="s">
        <v>13</v>
      </c>
      <c r="B4" s="445">
        <v>0.18532229605462999</v>
      </c>
      <c r="C4" s="445">
        <v>0.52136617680722697</v>
      </c>
      <c r="D4" s="445">
        <v>0.94044472556277903</v>
      </c>
      <c r="E4" s="445">
        <v>2.2696212812660601</v>
      </c>
      <c r="F4" s="445">
        <v>4.6317406300356501</v>
      </c>
      <c r="G4" s="445">
        <v>9.7381611733195594</v>
      </c>
      <c r="H4" s="445">
        <v>17.8398962435718</v>
      </c>
      <c r="I4" s="445">
        <v>28.010982325573799</v>
      </c>
      <c r="J4" s="445">
        <v>40.4</v>
      </c>
      <c r="K4" s="445">
        <v>40.4</v>
      </c>
      <c r="L4" s="445">
        <v>48.101209036271896</v>
      </c>
      <c r="M4" s="445">
        <v>49.846773380000002</v>
      </c>
      <c r="N4" s="445">
        <v>50.920599549999999</v>
      </c>
      <c r="O4" s="445">
        <v>51.065920339999998</v>
      </c>
      <c r="P4" s="445">
        <v>52.15898327</v>
      </c>
      <c r="Q4" s="445">
        <v>49.793222950000001</v>
      </c>
      <c r="R4" s="445">
        <v>45.076290049999997</v>
      </c>
      <c r="S4" s="445">
        <v>44.686107139999997</v>
      </c>
      <c r="T4" s="445">
        <v>43.130518879999997</v>
      </c>
      <c r="U4" s="445">
        <v>46.598637969999999</v>
      </c>
      <c r="V4" s="445">
        <v>44.55951073</v>
      </c>
      <c r="W4" s="445">
        <f>('3.2.12'!W4/(Pop!P4*1000))*100</f>
        <v>47.7548182073091</v>
      </c>
      <c r="X4" s="445">
        <v>67.373474271689702</v>
      </c>
      <c r="AA4" s="17"/>
      <c r="AB4" s="1"/>
    </row>
    <row r="5" spans="1:28" ht="18" customHeight="1">
      <c r="A5" s="92" t="s">
        <v>12</v>
      </c>
      <c r="B5" s="445">
        <v>13</v>
      </c>
      <c r="C5" s="445">
        <v>13</v>
      </c>
      <c r="D5" s="445">
        <v>20</v>
      </c>
      <c r="E5" s="445">
        <v>26</v>
      </c>
      <c r="F5" s="445">
        <v>31</v>
      </c>
      <c r="G5" s="445">
        <v>33</v>
      </c>
      <c r="H5" s="445">
        <v>47</v>
      </c>
      <c r="I5" s="445">
        <v>66</v>
      </c>
      <c r="J5" s="445">
        <v>88</v>
      </c>
      <c r="K5" s="445">
        <v>133</v>
      </c>
      <c r="L5" s="445">
        <v>145</v>
      </c>
      <c r="M5" s="445">
        <v>143</v>
      </c>
      <c r="N5" s="445">
        <v>152</v>
      </c>
      <c r="O5" s="445">
        <v>162</v>
      </c>
      <c r="P5" s="445">
        <v>168</v>
      </c>
      <c r="Q5" s="445">
        <v>158</v>
      </c>
      <c r="R5" s="445">
        <v>152.27301660000001</v>
      </c>
      <c r="S5" s="445">
        <v>146.96015560000001</v>
      </c>
      <c r="T5" s="445">
        <v>150.00558989999999</v>
      </c>
      <c r="U5" s="445">
        <v>162.64118070000001</v>
      </c>
      <c r="V5" s="445">
        <v>162.39901140000001</v>
      </c>
      <c r="W5" s="445">
        <f>('3.2.12'!W5/(Pop!P5*1000))*100</f>
        <v>172.61556652698835</v>
      </c>
      <c r="X5" s="445">
        <v>165.30496947872001</v>
      </c>
      <c r="Z5" s="133"/>
      <c r="AA5" s="17"/>
    </row>
    <row r="6" spans="1:28" ht="18" customHeight="1">
      <c r="A6" s="92" t="s">
        <v>483</v>
      </c>
      <c r="B6" s="445"/>
      <c r="C6" s="445"/>
      <c r="D6" s="445"/>
      <c r="E6" s="445">
        <v>0.34292906000000001</v>
      </c>
      <c r="F6" s="445">
        <v>1.4028143360000001</v>
      </c>
      <c r="G6" s="445">
        <v>2.5379847519999998</v>
      </c>
      <c r="H6" s="445">
        <v>5.8868978729999997</v>
      </c>
      <c r="I6" s="445">
        <v>9.6792493999999998</v>
      </c>
      <c r="J6" s="445">
        <v>13.95875715</v>
      </c>
      <c r="K6" s="445">
        <v>18.2095263</v>
      </c>
      <c r="L6" s="445">
        <v>23.964030319999999</v>
      </c>
      <c r="M6" s="445">
        <v>30.632252479999998</v>
      </c>
      <c r="N6" s="445">
        <v>39.165956370000004</v>
      </c>
      <c r="O6" s="445">
        <v>46.864147920000001</v>
      </c>
      <c r="P6" s="445">
        <v>50.435217739999999</v>
      </c>
      <c r="Q6" s="445">
        <v>54.640196340000003</v>
      </c>
      <c r="R6" s="445">
        <v>57.113319390000001</v>
      </c>
      <c r="S6" s="445">
        <v>57.613786599999997</v>
      </c>
      <c r="T6" s="445">
        <v>59.941104520000003</v>
      </c>
      <c r="U6" s="445">
        <v>67.60224049</v>
      </c>
      <c r="V6" s="445">
        <v>54.371487610000003</v>
      </c>
      <c r="W6" s="445">
        <f>('3.2.12'!W6/(Pop!P6*1000))*100</f>
        <v>104.78896103896105</v>
      </c>
      <c r="X6" s="445">
        <v>100.238296122967</v>
      </c>
      <c r="Z6" s="133"/>
      <c r="AA6" s="17"/>
    </row>
    <row r="7" spans="1:28" ht="18" customHeight="1">
      <c r="A7" s="92" t="s">
        <v>89</v>
      </c>
      <c r="B7" s="445">
        <v>3.0225969346836998E-2</v>
      </c>
      <c r="C7" s="445">
        <v>0.29417865163568002</v>
      </c>
      <c r="D7" s="445">
        <v>1.0668428684669</v>
      </c>
      <c r="E7" s="445">
        <v>2.15</v>
      </c>
      <c r="F7" s="445">
        <v>3.43</v>
      </c>
      <c r="G7" s="445">
        <v>4.7824260462139296</v>
      </c>
      <c r="H7" s="445">
        <v>7.12</v>
      </c>
      <c r="I7" s="445">
        <v>10.82</v>
      </c>
      <c r="J7" s="445">
        <v>16.02</v>
      </c>
      <c r="K7" s="445">
        <v>15.25</v>
      </c>
      <c r="L7" s="445">
        <v>17.32</v>
      </c>
      <c r="M7" s="445">
        <v>21.58</v>
      </c>
      <c r="N7" s="445">
        <v>27.59</v>
      </c>
      <c r="O7" s="445">
        <v>37.33</v>
      </c>
      <c r="P7" s="445">
        <v>50.297196810000003</v>
      </c>
      <c r="Q7" s="445">
        <v>49.515388270000003</v>
      </c>
      <c r="R7" s="445">
        <v>36.666629139999998</v>
      </c>
      <c r="S7" s="445">
        <v>43.459193069999998</v>
      </c>
      <c r="T7" s="445">
        <v>43.382215019999997</v>
      </c>
      <c r="U7" s="445">
        <v>42.773321209999999</v>
      </c>
      <c r="V7" s="445">
        <v>43.938616889780903</v>
      </c>
      <c r="W7" s="445">
        <v>48.893300212636603</v>
      </c>
      <c r="X7" s="445">
        <v>50.342417204399098</v>
      </c>
      <c r="AA7" s="17"/>
    </row>
    <row r="8" spans="1:28" ht="18" customHeight="1">
      <c r="A8" s="92" t="s">
        <v>482</v>
      </c>
      <c r="B8" s="445">
        <v>3.1019935478534202</v>
      </c>
      <c r="C8" s="445">
        <v>5.11588407592716</v>
      </c>
      <c r="D8" s="445">
        <v>6.2801481745548697</v>
      </c>
      <c r="E8" s="445">
        <v>7.8073046979767096</v>
      </c>
      <c r="F8" s="445">
        <v>13.236122382100399</v>
      </c>
      <c r="G8" s="445">
        <v>18.101038185045098</v>
      </c>
      <c r="H8" s="445">
        <v>22.369282858687001</v>
      </c>
      <c r="I8" s="445">
        <v>33.539069043704103</v>
      </c>
      <c r="J8" s="445">
        <v>46.216001474341603</v>
      </c>
      <c r="K8" s="445">
        <v>56.869503442904303</v>
      </c>
      <c r="L8" s="445">
        <v>61.194581031586999</v>
      </c>
      <c r="M8" s="445">
        <v>63.701561500170399</v>
      </c>
      <c r="N8" s="445">
        <v>65.961547285825702</v>
      </c>
      <c r="O8" s="445" t="s">
        <v>7</v>
      </c>
      <c r="P8" s="445">
        <v>76</v>
      </c>
      <c r="Q8" s="445">
        <v>84</v>
      </c>
      <c r="R8" s="445">
        <v>89.318014320000003</v>
      </c>
      <c r="S8" s="445">
        <v>93.527322510000005</v>
      </c>
      <c r="T8" s="445">
        <v>89.853829793834706</v>
      </c>
      <c r="U8" s="445">
        <v>91.850723273424606</v>
      </c>
      <c r="V8" s="445">
        <v>105.818465173992</v>
      </c>
      <c r="W8" s="445">
        <v>120.052488066891</v>
      </c>
      <c r="X8" s="445">
        <v>122.170229763579</v>
      </c>
      <c r="AA8" s="17"/>
    </row>
    <row r="9" spans="1:28" ht="18" customHeight="1">
      <c r="A9" s="92" t="s">
        <v>11</v>
      </c>
      <c r="B9" s="445">
        <v>2.8657861831900999</v>
      </c>
      <c r="C9" s="445">
        <v>6.8624422400872298</v>
      </c>
      <c r="D9" s="445">
        <v>6.20756480116078</v>
      </c>
      <c r="E9" s="445">
        <v>9.5853651625837895</v>
      </c>
      <c r="F9" s="445">
        <v>12.091770938621901</v>
      </c>
      <c r="G9" s="445">
        <v>17.161473579530899</v>
      </c>
      <c r="H9" s="445">
        <v>25.653480345474279</v>
      </c>
      <c r="I9" s="445">
        <v>31.542952185428419</v>
      </c>
      <c r="J9" s="445">
        <v>41.666414095895007</v>
      </c>
      <c r="K9" s="445">
        <v>53.724355426097524</v>
      </c>
      <c r="L9" s="445">
        <v>69.748083253707065</v>
      </c>
      <c r="M9" s="445">
        <v>84.050926775213611</v>
      </c>
      <c r="N9" s="445">
        <v>93.229082753351079</v>
      </c>
      <c r="O9" s="445">
        <v>96</v>
      </c>
      <c r="P9" s="445">
        <v>122</v>
      </c>
      <c r="Q9" s="445">
        <v>114</v>
      </c>
      <c r="R9" s="445">
        <v>110.0185058</v>
      </c>
      <c r="S9" s="445">
        <v>113.8305187</v>
      </c>
      <c r="T9" s="445">
        <v>75.042450700000003</v>
      </c>
      <c r="U9" s="445">
        <v>79.125691439999997</v>
      </c>
      <c r="V9" s="445">
        <v>72.944274919999998</v>
      </c>
      <c r="W9" s="445">
        <f>('3.2.12'!W9/(Pop!P9*1000))*100</f>
        <v>87.692537313432837</v>
      </c>
      <c r="X9" s="445">
        <v>67.517843930981797</v>
      </c>
      <c r="AA9" s="17"/>
    </row>
    <row r="10" spans="1:28" ht="18" customHeight="1">
      <c r="A10" s="92" t="s">
        <v>10</v>
      </c>
      <c r="B10" s="445">
        <v>0.41065401601846202</v>
      </c>
      <c r="C10" s="445">
        <v>0.93081007864745702</v>
      </c>
      <c r="D10" s="445">
        <v>0.99767623022457697</v>
      </c>
      <c r="E10" s="445">
        <v>1.6842292008980599</v>
      </c>
      <c r="F10" s="445">
        <v>1.9235492193099499</v>
      </c>
      <c r="G10" s="445">
        <v>2.9075156695156696</v>
      </c>
      <c r="H10" s="445">
        <v>5.7950354609929082</v>
      </c>
      <c r="I10" s="445">
        <v>11.973345548609615</v>
      </c>
      <c r="J10" s="445">
        <v>25.352553481543623</v>
      </c>
      <c r="K10" s="445">
        <v>32.058563338605175</v>
      </c>
      <c r="L10" s="445">
        <v>38.286768940522293</v>
      </c>
      <c r="M10" s="445">
        <v>41.867671356727783</v>
      </c>
      <c r="N10" s="445">
        <v>41.285801627239806</v>
      </c>
      <c r="O10" s="445">
        <v>38.7360710525111</v>
      </c>
      <c r="P10" s="445">
        <v>43.299826156726397</v>
      </c>
      <c r="Q10" s="445">
        <v>49.55</v>
      </c>
      <c r="R10" s="445">
        <v>32.128762450000004</v>
      </c>
      <c r="S10" s="445">
        <v>34.14284</v>
      </c>
      <c r="T10" s="445">
        <v>40.570341229999997</v>
      </c>
      <c r="U10" s="445">
        <v>47.226734159649197</v>
      </c>
      <c r="V10" s="445">
        <v>56.222853801767101</v>
      </c>
      <c r="W10" s="445">
        <f>('3.2.12'!W10/(Pop!P10*1000))*100</f>
        <v>56.813440329292298</v>
      </c>
      <c r="X10" s="445">
        <v>70.184724869354099</v>
      </c>
      <c r="AA10" s="17"/>
    </row>
    <row r="11" spans="1:28" ht="18" customHeight="1">
      <c r="A11" s="92" t="s">
        <v>9</v>
      </c>
      <c r="B11" s="445">
        <v>0.37</v>
      </c>
      <c r="C11" s="445">
        <v>0.54</v>
      </c>
      <c r="D11" s="445">
        <v>0.82</v>
      </c>
      <c r="E11" s="445">
        <v>1.29</v>
      </c>
      <c r="F11" s="445">
        <v>1.83</v>
      </c>
      <c r="G11" s="445">
        <v>2.12</v>
      </c>
      <c r="H11" s="445">
        <v>4.6998676577143303</v>
      </c>
      <c r="I11" s="445">
        <v>7.7328777627039402</v>
      </c>
      <c r="J11" s="445">
        <v>10.765239809203999</v>
      </c>
      <c r="K11" s="445">
        <v>17.210885531311199</v>
      </c>
      <c r="L11" s="445">
        <v>20.9207252127581</v>
      </c>
      <c r="M11" s="445">
        <v>25.691442522694398</v>
      </c>
      <c r="N11" s="445">
        <v>27.826295275743</v>
      </c>
      <c r="O11" s="445">
        <v>36.49</v>
      </c>
      <c r="P11" s="445">
        <v>32.433416509650151</v>
      </c>
      <c r="Q11" s="445">
        <v>35.976937773607851</v>
      </c>
      <c r="R11" s="445">
        <v>41.722029089999999</v>
      </c>
      <c r="S11" s="445">
        <v>43.986512660000002</v>
      </c>
      <c r="T11" s="445">
        <v>39.00579484</v>
      </c>
      <c r="U11" s="445">
        <v>47.781136330000002</v>
      </c>
      <c r="V11" s="445">
        <v>52.298510729999997</v>
      </c>
      <c r="W11" s="445">
        <f>('3.2.12'!W11/(Pop!P11*1000))*100</f>
        <v>63.182003386601757</v>
      </c>
      <c r="X11" s="445">
        <v>60.127259968566001</v>
      </c>
      <c r="AA11" s="17"/>
    </row>
    <row r="12" spans="1:28" ht="18" customHeight="1">
      <c r="A12" s="92" t="s">
        <v>8</v>
      </c>
      <c r="B12" s="279">
        <v>14.6</v>
      </c>
      <c r="C12" s="279">
        <v>23.2</v>
      </c>
      <c r="D12" s="279">
        <v>28.7</v>
      </c>
      <c r="E12" s="279">
        <v>38.299999999999997</v>
      </c>
      <c r="F12" s="279">
        <v>44.7</v>
      </c>
      <c r="G12" s="279">
        <v>53.3</v>
      </c>
      <c r="H12" s="279">
        <v>62.5</v>
      </c>
      <c r="I12" s="279">
        <v>74.8</v>
      </c>
      <c r="J12" s="279">
        <v>82.9</v>
      </c>
      <c r="K12" s="279">
        <v>87</v>
      </c>
      <c r="L12" s="279">
        <v>95.2</v>
      </c>
      <c r="M12" s="279">
        <v>103.2</v>
      </c>
      <c r="N12" s="279">
        <v>118.2</v>
      </c>
      <c r="O12" s="279">
        <v>121.7</v>
      </c>
      <c r="P12" s="279">
        <v>130.9</v>
      </c>
      <c r="Q12" s="279">
        <v>139.5</v>
      </c>
      <c r="R12" s="279">
        <v>143.6</v>
      </c>
      <c r="S12" s="279">
        <v>145.4</v>
      </c>
      <c r="T12" s="279">
        <v>151.6</v>
      </c>
      <c r="U12" s="279">
        <v>147.5</v>
      </c>
      <c r="V12" s="279">
        <v>151.1</v>
      </c>
      <c r="W12" s="279">
        <v>156</v>
      </c>
      <c r="X12" s="445">
        <f>('3.2.12'!X12/(Sheet2!K11*1000))*100</f>
        <v>166.14896988906497</v>
      </c>
    </row>
    <row r="13" spans="1:28" ht="18" customHeight="1">
      <c r="A13" s="92" t="s">
        <v>6</v>
      </c>
      <c r="B13" s="445">
        <v>0.28056681033914399</v>
      </c>
      <c r="C13" s="445">
        <v>0.81669378332705</v>
      </c>
      <c r="D13" s="445">
        <v>1.3268683404044199</v>
      </c>
      <c r="E13" s="445">
        <v>2.2096080378037501</v>
      </c>
      <c r="F13" s="445">
        <v>3.49693748784654</v>
      </c>
      <c r="G13" s="445">
        <v>7.2409343219958497</v>
      </c>
      <c r="H13" s="445">
        <v>10.987376233810499</v>
      </c>
      <c r="I13" s="445">
        <v>14.120108974575899</v>
      </c>
      <c r="J13" s="445">
        <v>19.724290172794401</v>
      </c>
      <c r="K13" s="445">
        <v>26.120493694125798</v>
      </c>
      <c r="L13" s="445">
        <v>30.884735920351499</v>
      </c>
      <c r="M13" s="445">
        <v>38.171164033312174</v>
      </c>
      <c r="N13" s="445">
        <v>34.480790769356638</v>
      </c>
      <c r="O13" s="445">
        <v>63.956941509585114</v>
      </c>
      <c r="P13" s="445">
        <v>76.765337740449795</v>
      </c>
      <c r="Q13" s="445">
        <v>132</v>
      </c>
      <c r="R13" s="279">
        <v>56.86312584765534</v>
      </c>
      <c r="S13" s="279">
        <v>47.12739776197219</v>
      </c>
      <c r="T13" s="279">
        <v>49.235240532685545</v>
      </c>
      <c r="U13" s="279">
        <v>50.285195433823283</v>
      </c>
      <c r="V13" s="279">
        <v>51.429830155992121</v>
      </c>
      <c r="W13" s="445">
        <f>('3.2.12'!W13/(Pop!P13*1000))*100</f>
        <v>45.286548069611797</v>
      </c>
      <c r="X13" s="445">
        <v>42.071582605484302</v>
      </c>
      <c r="AA13" s="17"/>
    </row>
    <row r="14" spans="1:28" ht="18" customHeight="1">
      <c r="A14" s="92" t="s">
        <v>5</v>
      </c>
      <c r="B14" s="445">
        <v>4.3204441838127696</v>
      </c>
      <c r="C14" s="445">
        <v>5.51964964205124</v>
      </c>
      <c r="D14" s="445">
        <v>7.6596931118422402</v>
      </c>
      <c r="E14" s="445">
        <v>11.2894620885841</v>
      </c>
      <c r="F14" s="445">
        <v>14.2810434678434</v>
      </c>
      <c r="G14" s="445">
        <v>22.143623219435799</v>
      </c>
      <c r="H14" s="445">
        <v>29.657402026663298</v>
      </c>
      <c r="I14" s="445">
        <v>38.461575431345203</v>
      </c>
      <c r="J14" s="445">
        <v>49.839136134273801</v>
      </c>
      <c r="K14" s="445">
        <v>76.117449141543403</v>
      </c>
      <c r="L14" s="445">
        <v>89.495251649061203</v>
      </c>
      <c r="M14" s="445">
        <v>98.957304639482501</v>
      </c>
      <c r="N14" s="445">
        <v>95.018130975885995</v>
      </c>
      <c r="O14" s="445">
        <v>110.214364947912</v>
      </c>
      <c r="P14" s="445">
        <v>117.48728680000001</v>
      </c>
      <c r="Q14" s="445">
        <v>110.1478506</v>
      </c>
      <c r="R14" s="445">
        <v>112.803281</v>
      </c>
      <c r="S14" s="445">
        <v>111.552451</v>
      </c>
      <c r="T14" s="445">
        <v>103.3739724</v>
      </c>
      <c r="U14" s="445">
        <v>103.2494698</v>
      </c>
      <c r="V14" s="445">
        <v>102.10464380000001</v>
      </c>
      <c r="W14" s="445">
        <f>('3.2.12'!W14/(Pop!P14*1000))*100</f>
        <v>101.73960784313725</v>
      </c>
      <c r="X14" s="445">
        <v>113.19701660919399</v>
      </c>
      <c r="AA14" s="17"/>
    </row>
    <row r="15" spans="1:28" ht="18" customHeight="1">
      <c r="A15" s="92" t="s">
        <v>4</v>
      </c>
      <c r="B15" s="445">
        <v>32.993582004193897</v>
      </c>
      <c r="C15" s="445">
        <v>46.064495064921999</v>
      </c>
      <c r="D15" s="445">
        <v>55.469990079365097</v>
      </c>
      <c r="E15" s="445">
        <v>60.2853294146461</v>
      </c>
      <c r="F15" s="445">
        <v>65.797339981362896</v>
      </c>
      <c r="G15" s="445">
        <v>70.415384431166402</v>
      </c>
      <c r="H15" s="445">
        <v>83.449004045509</v>
      </c>
      <c r="I15" s="445">
        <v>90.942041776993193</v>
      </c>
      <c r="J15" s="445">
        <v>109.24177262528001</v>
      </c>
      <c r="K15" s="445">
        <v>128.56561995376299</v>
      </c>
      <c r="L15" s="445">
        <v>135.9104463811</v>
      </c>
      <c r="M15" s="445">
        <v>145.71300314230101</v>
      </c>
      <c r="N15" s="445">
        <v>158.62519932544799</v>
      </c>
      <c r="O15" s="445">
        <v>150.40958821265599</v>
      </c>
      <c r="P15" s="445">
        <v>166.40387047116388</v>
      </c>
      <c r="Q15" s="445">
        <v>159.15</v>
      </c>
      <c r="R15" s="445">
        <v>158.66367149999999</v>
      </c>
      <c r="S15" s="445">
        <v>173.49664999999999</v>
      </c>
      <c r="T15" s="445">
        <v>184.29801430000001</v>
      </c>
      <c r="U15" s="445">
        <v>198.15222170000001</v>
      </c>
      <c r="V15" s="445">
        <v>186.5822038</v>
      </c>
      <c r="W15" s="445">
        <f>('3.2.12'!W15/(Pop!P15*1000))*100</f>
        <v>185.53768965725686</v>
      </c>
      <c r="X15" s="445">
        <v>191.50842995574999</v>
      </c>
      <c r="AA15" s="17"/>
    </row>
    <row r="16" spans="1:28" ht="18" customHeight="1">
      <c r="A16" s="92" t="s">
        <v>3</v>
      </c>
      <c r="B16" s="445">
        <v>18.63</v>
      </c>
      <c r="C16" s="445">
        <v>23.77</v>
      </c>
      <c r="D16" s="445">
        <v>29.78</v>
      </c>
      <c r="E16" s="445">
        <v>36.159999999999997</v>
      </c>
      <c r="F16" s="445">
        <v>44.13</v>
      </c>
      <c r="G16" s="445">
        <v>71.06</v>
      </c>
      <c r="H16" s="445">
        <v>82.06</v>
      </c>
      <c r="I16" s="445">
        <v>86.6</v>
      </c>
      <c r="J16" s="445">
        <v>91.24</v>
      </c>
      <c r="K16" s="445">
        <v>93.34</v>
      </c>
      <c r="L16" s="445">
        <v>100.48</v>
      </c>
      <c r="M16" s="445">
        <v>126.83</v>
      </c>
      <c r="N16" s="445">
        <v>134.80000000000001</v>
      </c>
      <c r="O16" s="445">
        <v>141.80000000000001</v>
      </c>
      <c r="P16" s="445">
        <v>156.5</v>
      </c>
      <c r="Q16" s="445">
        <v>158.88294680000001</v>
      </c>
      <c r="R16" s="445">
        <v>146.62218730000001</v>
      </c>
      <c r="S16" s="445">
        <v>155.23239570000001</v>
      </c>
      <c r="T16" s="445">
        <v>159.93066440000001</v>
      </c>
      <c r="U16" s="445">
        <v>165.59993829999999</v>
      </c>
      <c r="V16" s="445">
        <v>161.79659169999999</v>
      </c>
      <c r="W16" s="445">
        <f>('3.2.12'!W16/(Pop!P16*1000))*100</f>
        <v>171.53704504264834</v>
      </c>
      <c r="X16" s="445">
        <v>167.39587021279399</v>
      </c>
      <c r="AA16" s="17"/>
    </row>
    <row r="17" spans="1:27" ht="18" customHeight="1">
      <c r="A17" s="92" t="s">
        <v>32</v>
      </c>
      <c r="B17" s="445">
        <v>0.32468851651533098</v>
      </c>
      <c r="C17" s="445">
        <v>0.78918413350397398</v>
      </c>
      <c r="D17" s="445">
        <v>1.69359966961831</v>
      </c>
      <c r="E17" s="445">
        <v>3.52829750321848</v>
      </c>
      <c r="F17" s="445">
        <v>5.1393409777016599</v>
      </c>
      <c r="G17" s="445">
        <v>7.6330719478322298</v>
      </c>
      <c r="H17" s="445">
        <v>14.0493310612275</v>
      </c>
      <c r="I17" s="445">
        <v>20.093412942402999</v>
      </c>
      <c r="J17" s="445">
        <v>30.772441261070799</v>
      </c>
      <c r="K17" s="445">
        <v>40.136912484114198</v>
      </c>
      <c r="L17" s="445">
        <v>46.795894920446599</v>
      </c>
      <c r="M17" s="445">
        <v>55.532877039719601</v>
      </c>
      <c r="N17" s="445">
        <v>57.115732300785801</v>
      </c>
      <c r="O17" s="445">
        <v>59.438452219792751</v>
      </c>
      <c r="P17" s="445">
        <v>69.161407733534944</v>
      </c>
      <c r="Q17" s="445">
        <v>81.319999999999993</v>
      </c>
      <c r="R17" s="445">
        <v>75.484952370000002</v>
      </c>
      <c r="S17" s="445">
        <v>73.094789989999995</v>
      </c>
      <c r="T17" s="445">
        <v>77.241352230000004</v>
      </c>
      <c r="U17" s="445">
        <v>82.208174080000006</v>
      </c>
      <c r="V17" s="445">
        <v>85.746887990000005</v>
      </c>
      <c r="W17" s="445">
        <f>('3.2.12'!W17/(Pop!P17*1000))*100</f>
        <v>90.91952491504324</v>
      </c>
      <c r="X17" s="445">
        <v>91.899848220735805</v>
      </c>
      <c r="AA17" s="17"/>
    </row>
    <row r="18" spans="1:27" ht="18" customHeight="1">
      <c r="A18" s="92" t="s">
        <v>1</v>
      </c>
      <c r="B18" s="445">
        <v>0.96899866902735099</v>
      </c>
      <c r="C18" s="445">
        <v>1.1598280353977199</v>
      </c>
      <c r="D18" s="445">
        <v>1.3007189153082299</v>
      </c>
      <c r="E18" s="445">
        <v>2.2032752738300898</v>
      </c>
      <c r="F18" s="445">
        <v>4.1488249817599803</v>
      </c>
      <c r="G18" s="445">
        <v>8.2841455493696099</v>
      </c>
      <c r="H18" s="445">
        <v>14.1558564795804</v>
      </c>
      <c r="I18" s="445">
        <v>21.890849764719199</v>
      </c>
      <c r="J18" s="445">
        <v>28.587349910481802</v>
      </c>
      <c r="K18" s="445">
        <v>34.633526950317901</v>
      </c>
      <c r="L18" s="445">
        <v>41.616395068368803</v>
      </c>
      <c r="M18" s="445">
        <v>60.590559125263397</v>
      </c>
      <c r="N18" s="445">
        <v>75.806659911923305</v>
      </c>
      <c r="O18" s="445">
        <v>71.177035039065615</v>
      </c>
      <c r="P18" s="445">
        <v>67.124884918960319</v>
      </c>
      <c r="Q18" s="445">
        <v>74.349999999999994</v>
      </c>
      <c r="R18" s="445">
        <v>79.400000000000006</v>
      </c>
      <c r="S18" s="445">
        <v>81.900000000000006</v>
      </c>
      <c r="T18" s="445">
        <v>91.6</v>
      </c>
      <c r="U18" s="445">
        <v>99.1</v>
      </c>
      <c r="V18" s="445">
        <v>106.8</v>
      </c>
      <c r="W18" s="445">
        <v>110</v>
      </c>
      <c r="X18" s="445">
        <f>('3.2.12'!X18/(Sheet2!K17*1000))*100</f>
        <v>101.15751364030392</v>
      </c>
    </row>
    <row r="19" spans="1:27" ht="18" customHeight="1">
      <c r="A19" s="92" t="s">
        <v>0</v>
      </c>
      <c r="B19" s="279">
        <v>2.12991318501965</v>
      </c>
      <c r="C19" s="279">
        <v>2.4970308186511101</v>
      </c>
      <c r="D19" s="279">
        <v>2.6870607230085</v>
      </c>
      <c r="E19" s="279">
        <v>2.8831544326326002</v>
      </c>
      <c r="F19" s="279">
        <v>3.3794979900184798</v>
      </c>
      <c r="G19" s="279">
        <v>5.1477699785039599</v>
      </c>
      <c r="H19" s="279">
        <v>6.7770900316090099</v>
      </c>
      <c r="I19" s="526">
        <v>9.8199658768015503</v>
      </c>
      <c r="J19" s="526">
        <v>13.2892847095336</v>
      </c>
      <c r="K19" s="526">
        <v>25.1</v>
      </c>
      <c r="L19" s="526">
        <v>50.4</v>
      </c>
      <c r="M19" s="526">
        <v>60.6</v>
      </c>
      <c r="N19" s="526">
        <v>80</v>
      </c>
      <c r="O19" s="526">
        <v>84.3</v>
      </c>
      <c r="P19" s="526">
        <v>90.3</v>
      </c>
      <c r="Q19" s="526">
        <v>94.4</v>
      </c>
      <c r="R19" s="526">
        <v>94.8</v>
      </c>
      <c r="S19" s="526">
        <v>102.7</v>
      </c>
      <c r="T19" s="526">
        <v>93.1</v>
      </c>
      <c r="U19" s="526">
        <v>90.6</v>
      </c>
      <c r="V19" s="526">
        <v>90.5</v>
      </c>
      <c r="W19" s="445">
        <f>('3.2.12'!W19/(Pop!P19*1000))*100</f>
        <v>86.101757352497131</v>
      </c>
      <c r="X19" s="445">
        <v>87.624506473040697</v>
      </c>
      <c r="AA19" s="17"/>
    </row>
    <row r="21" spans="1:27" s="17" customFormat="1" ht="18" customHeight="1">
      <c r="A21" s="242" t="s">
        <v>2862</v>
      </c>
      <c r="B21" s="13"/>
      <c r="C21" s="13"/>
      <c r="D21" s="13"/>
      <c r="E21" s="13"/>
      <c r="F21" s="13"/>
      <c r="G21" s="13"/>
      <c r="H21" s="13"/>
      <c r="I21" s="13"/>
      <c r="J21" s="13"/>
      <c r="K21" s="13"/>
      <c r="L21" s="13"/>
      <c r="M21" s="13"/>
      <c r="N21" s="13"/>
      <c r="O21" s="13"/>
      <c r="P21" s="13"/>
      <c r="Q21" s="13"/>
      <c r="R21" s="13"/>
      <c r="S21" s="13"/>
      <c r="T21" s="13"/>
      <c r="U21" s="13"/>
      <c r="V21" s="13"/>
      <c r="W21" s="13"/>
      <c r="X21" s="13"/>
    </row>
    <row r="22" spans="1:27" ht="18" customHeight="1">
      <c r="A22" s="242" t="s">
        <v>560</v>
      </c>
    </row>
    <row r="23" spans="1:27" ht="18" customHeight="1">
      <c r="A23" s="242" t="s">
        <v>2610</v>
      </c>
    </row>
    <row r="24" spans="1:27" ht="18" customHeight="1">
      <c r="A24" s="242" t="s">
        <v>2768</v>
      </c>
      <c r="E24" s="491"/>
      <c r="F24" s="491"/>
      <c r="G24" s="491"/>
      <c r="H24" s="491"/>
      <c r="I24" s="491"/>
      <c r="J24" s="491"/>
      <c r="K24" s="491"/>
      <c r="L24" s="491"/>
      <c r="M24" s="491"/>
      <c r="N24" s="491"/>
      <c r="O24" s="491"/>
      <c r="P24" s="491"/>
      <c r="Q24" s="491"/>
      <c r="R24" s="491"/>
      <c r="S24" s="491"/>
      <c r="T24" s="491"/>
      <c r="U24" s="491"/>
      <c r="V24" s="491"/>
    </row>
    <row r="25" spans="1:27" ht="18" customHeight="1">
      <c r="A25" s="242" t="s">
        <v>2763</v>
      </c>
    </row>
    <row r="26" spans="1:27" ht="18" customHeight="1">
      <c r="A26" s="242" t="s">
        <v>2861</v>
      </c>
    </row>
    <row r="27" spans="1:27" ht="18" customHeight="1">
      <c r="A27" s="242"/>
    </row>
  </sheetData>
  <mergeCells count="1">
    <mergeCell ref="B2:W2"/>
  </mergeCells>
  <hyperlinks>
    <hyperlink ref="Z3" location="Content!A1" display="Back to content page" xr:uid="{00000000-0004-0000-D300-000000000000}"/>
  </hyperlinks>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codeName="Sheet213"/>
  <dimension ref="A1:Z24"/>
  <sheetViews>
    <sheetView topLeftCell="F1" workbookViewId="0">
      <selection activeCell="Y1" sqref="Y1:Y1048576"/>
    </sheetView>
  </sheetViews>
  <sheetFormatPr defaultColWidth="8.77734375" defaultRowHeight="14.4"/>
  <cols>
    <col min="1" max="1" width="31.44140625" customWidth="1"/>
    <col min="26" max="26" width="17.5546875" customWidth="1"/>
  </cols>
  <sheetData>
    <row r="1" spans="1:26">
      <c r="A1" s="18" t="s">
        <v>2797</v>
      </c>
      <c r="B1" s="18"/>
      <c r="C1" s="18"/>
      <c r="D1" s="18"/>
      <c r="E1" s="18"/>
      <c r="F1" s="18"/>
      <c r="G1" s="18"/>
      <c r="H1" s="18"/>
      <c r="I1" s="18"/>
      <c r="J1" s="18"/>
      <c r="K1" s="18"/>
      <c r="L1" s="18"/>
      <c r="M1" s="18"/>
      <c r="N1" s="18"/>
      <c r="O1" s="18"/>
      <c r="P1" s="18"/>
      <c r="Q1" s="18"/>
      <c r="R1" s="18"/>
      <c r="S1" s="18"/>
      <c r="T1" s="18"/>
      <c r="U1" s="18"/>
      <c r="V1" s="18"/>
      <c r="W1" s="18"/>
      <c r="X1" s="18"/>
      <c r="Y1" s="18"/>
      <c r="Z1" s="18"/>
    </row>
    <row r="2" spans="1:26">
      <c r="A2" s="769"/>
      <c r="B2" s="765" t="s">
        <v>481</v>
      </c>
      <c r="C2" s="766"/>
      <c r="D2" s="766"/>
      <c r="E2" s="766"/>
      <c r="F2" s="766"/>
      <c r="G2" s="766"/>
      <c r="H2" s="766"/>
      <c r="I2" s="766"/>
      <c r="J2" s="766"/>
      <c r="K2" s="766"/>
      <c r="L2" s="766"/>
      <c r="M2" s="766"/>
      <c r="N2" s="766"/>
      <c r="O2" s="766"/>
      <c r="P2" s="766"/>
      <c r="Q2" s="766"/>
      <c r="R2" s="766"/>
      <c r="S2" s="766"/>
      <c r="T2" s="766"/>
      <c r="U2" s="766"/>
      <c r="V2" s="766"/>
      <c r="W2" s="766"/>
      <c r="X2" s="503"/>
      <c r="Y2" s="133"/>
      <c r="Z2" s="33"/>
    </row>
    <row r="3" spans="1:26">
      <c r="A3" s="769"/>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133"/>
      <c r="Z3" s="1" t="s">
        <v>528</v>
      </c>
    </row>
    <row r="4" spans="1:26">
      <c r="A4" s="92" t="s">
        <v>13</v>
      </c>
      <c r="B4" s="550">
        <v>3</v>
      </c>
      <c r="C4" s="550">
        <v>3</v>
      </c>
      <c r="D4" s="550">
        <v>3</v>
      </c>
      <c r="E4" s="550">
        <v>3</v>
      </c>
      <c r="F4" s="550">
        <v>3</v>
      </c>
      <c r="G4" s="550">
        <v>3</v>
      </c>
      <c r="H4" s="550">
        <v>3</v>
      </c>
      <c r="I4" s="551"/>
      <c r="J4" s="551"/>
      <c r="K4" s="551"/>
      <c r="L4" s="551"/>
      <c r="M4" s="551"/>
      <c r="N4" s="551"/>
      <c r="O4" s="551"/>
      <c r="P4" s="551"/>
      <c r="Q4" s="551"/>
      <c r="R4" s="551"/>
      <c r="S4" s="551"/>
      <c r="T4" s="551"/>
      <c r="U4" s="551"/>
      <c r="V4" s="551"/>
      <c r="W4" s="551"/>
      <c r="X4" s="551"/>
      <c r="Y4" s="133"/>
      <c r="Z4" s="133"/>
    </row>
    <row r="5" spans="1:26">
      <c r="A5" s="92" t="s">
        <v>12</v>
      </c>
      <c r="B5" s="551"/>
      <c r="C5" s="551"/>
      <c r="D5" s="551"/>
      <c r="E5" s="551"/>
      <c r="F5" s="551"/>
      <c r="G5" s="551"/>
      <c r="H5" s="551"/>
      <c r="I5" s="429">
        <v>2</v>
      </c>
      <c r="J5" s="429">
        <v>3</v>
      </c>
      <c r="K5" s="429">
        <v>3</v>
      </c>
      <c r="L5" s="429">
        <v>3</v>
      </c>
      <c r="M5" s="429">
        <v>3</v>
      </c>
      <c r="N5" s="429">
        <v>3</v>
      </c>
      <c r="O5" s="429">
        <v>3</v>
      </c>
      <c r="P5" s="429">
        <v>3</v>
      </c>
      <c r="Q5" s="429">
        <v>3</v>
      </c>
      <c r="R5" s="551"/>
      <c r="S5" s="551"/>
      <c r="T5" s="551"/>
      <c r="U5" s="551"/>
      <c r="V5" s="551"/>
      <c r="W5" s="551"/>
      <c r="X5" s="551"/>
      <c r="Y5" s="133"/>
      <c r="Z5" s="133"/>
    </row>
    <row r="6" spans="1:26">
      <c r="A6" s="92" t="s">
        <v>483</v>
      </c>
      <c r="B6" s="551"/>
      <c r="C6" s="551"/>
      <c r="D6" s="551"/>
      <c r="E6" s="551"/>
      <c r="F6" s="551"/>
      <c r="G6" s="551"/>
      <c r="H6" s="551"/>
      <c r="I6" s="551"/>
      <c r="J6" s="551"/>
      <c r="K6" s="551"/>
      <c r="L6" s="551"/>
      <c r="M6" s="551"/>
      <c r="N6" s="551"/>
      <c r="O6" s="551"/>
      <c r="P6" s="551"/>
      <c r="Q6" s="551"/>
      <c r="R6" s="551"/>
      <c r="S6" s="551"/>
      <c r="T6" s="551"/>
      <c r="U6" s="551"/>
      <c r="V6" s="551"/>
      <c r="W6" s="551"/>
      <c r="X6" s="551"/>
      <c r="Y6" s="133"/>
      <c r="Z6" s="133"/>
    </row>
    <row r="7" spans="1:26">
      <c r="A7" s="92" t="s">
        <v>89</v>
      </c>
      <c r="B7" s="551"/>
      <c r="C7" s="551"/>
      <c r="D7" s="551"/>
      <c r="E7" s="551"/>
      <c r="F7" s="551"/>
      <c r="G7" s="551"/>
      <c r="H7" s="551"/>
      <c r="I7" s="551"/>
      <c r="J7" s="551"/>
      <c r="K7" s="551"/>
      <c r="L7" s="551"/>
      <c r="M7" s="551"/>
      <c r="N7" s="551"/>
      <c r="O7" s="551"/>
      <c r="P7" s="551"/>
      <c r="Q7" s="551"/>
      <c r="R7" s="551"/>
      <c r="S7" s="551"/>
      <c r="T7" s="551"/>
      <c r="U7" s="551"/>
      <c r="V7" s="551"/>
      <c r="W7" s="551"/>
      <c r="X7" s="551"/>
      <c r="Y7" s="133"/>
      <c r="Z7" s="133"/>
    </row>
    <row r="8" spans="1:26">
      <c r="A8" s="92" t="s">
        <v>482</v>
      </c>
      <c r="B8" s="551"/>
      <c r="C8" s="551"/>
      <c r="D8" s="551"/>
      <c r="E8" s="551"/>
      <c r="F8" s="551"/>
      <c r="G8" s="551"/>
      <c r="H8" s="551"/>
      <c r="I8" s="551"/>
      <c r="J8" s="551"/>
      <c r="K8" s="551"/>
      <c r="L8" s="551"/>
      <c r="M8" s="551"/>
      <c r="N8" s="551"/>
      <c r="O8" s="551"/>
      <c r="P8" s="551"/>
      <c r="Q8" s="551"/>
      <c r="R8" s="551"/>
      <c r="S8" s="551"/>
      <c r="T8" s="551"/>
      <c r="U8" s="551"/>
      <c r="V8" s="551"/>
      <c r="W8" s="551"/>
      <c r="X8" s="551"/>
      <c r="Y8" s="133"/>
      <c r="Z8" s="133"/>
    </row>
    <row r="9" spans="1:26">
      <c r="A9" s="92" t="s">
        <v>11</v>
      </c>
      <c r="B9" s="551"/>
      <c r="C9" s="551"/>
      <c r="D9" s="551"/>
      <c r="E9" s="551"/>
      <c r="F9" s="551"/>
      <c r="G9" s="551"/>
      <c r="H9" s="551"/>
      <c r="I9" s="551"/>
      <c r="J9" s="551"/>
      <c r="K9" s="551"/>
      <c r="L9" s="551"/>
      <c r="M9" s="551"/>
      <c r="N9" s="551"/>
      <c r="O9" s="551"/>
      <c r="P9" s="551"/>
      <c r="Q9" s="551"/>
      <c r="R9" s="551"/>
      <c r="S9" s="551"/>
      <c r="T9" s="551"/>
      <c r="U9" s="551"/>
      <c r="V9" s="551"/>
      <c r="W9" s="551"/>
      <c r="X9" s="551"/>
      <c r="Y9" s="133"/>
      <c r="Z9" s="133"/>
    </row>
    <row r="10" spans="1:26">
      <c r="A10" s="92" t="s">
        <v>10</v>
      </c>
      <c r="B10" s="551"/>
      <c r="C10" s="551"/>
      <c r="D10" s="551"/>
      <c r="E10" s="551"/>
      <c r="F10" s="551"/>
      <c r="G10" s="551"/>
      <c r="H10" s="551"/>
      <c r="I10" s="551"/>
      <c r="J10" s="551"/>
      <c r="K10" s="551"/>
      <c r="L10" s="551"/>
      <c r="M10" s="551"/>
      <c r="N10" s="551"/>
      <c r="O10" s="429">
        <v>3</v>
      </c>
      <c r="P10" s="429">
        <v>3</v>
      </c>
      <c r="Q10" s="429">
        <v>3</v>
      </c>
      <c r="R10" s="551"/>
      <c r="S10" s="551"/>
      <c r="T10" s="551"/>
      <c r="U10" s="551"/>
      <c r="V10" s="551"/>
      <c r="W10" s="551"/>
      <c r="X10" s="551"/>
      <c r="Y10" s="133"/>
      <c r="Z10" s="133"/>
    </row>
    <row r="11" spans="1:26">
      <c r="A11" s="92" t="s">
        <v>9</v>
      </c>
      <c r="B11" s="551"/>
      <c r="C11" s="551"/>
      <c r="D11" s="551"/>
      <c r="E11" s="551"/>
      <c r="F11" s="551"/>
      <c r="G11" s="551"/>
      <c r="H11" s="551"/>
      <c r="I11" s="551"/>
      <c r="J11" s="551"/>
      <c r="K11" s="551"/>
      <c r="L11" s="551"/>
      <c r="M11" s="551"/>
      <c r="N11" s="551"/>
      <c r="O11" s="551"/>
      <c r="P11" s="551"/>
      <c r="Q11" s="551"/>
      <c r="R11" s="551"/>
      <c r="S11" s="551"/>
      <c r="T11" s="551"/>
      <c r="U11" s="551"/>
      <c r="V11" s="551"/>
      <c r="W11" s="551"/>
      <c r="X11" s="551"/>
      <c r="Y11" s="133"/>
      <c r="Z11" s="133"/>
    </row>
    <row r="12" spans="1:26">
      <c r="A12" s="92" t="s">
        <v>8</v>
      </c>
      <c r="B12" s="552">
        <v>2</v>
      </c>
      <c r="C12" s="552">
        <v>2</v>
      </c>
      <c r="D12" s="552">
        <v>2</v>
      </c>
      <c r="E12" s="552">
        <v>2</v>
      </c>
      <c r="F12" s="552">
        <v>2</v>
      </c>
      <c r="G12" s="552">
        <v>2</v>
      </c>
      <c r="H12" s="552">
        <v>3</v>
      </c>
      <c r="I12" s="552">
        <v>3</v>
      </c>
      <c r="J12" s="552">
        <v>3</v>
      </c>
      <c r="K12" s="552">
        <v>3</v>
      </c>
      <c r="L12" s="552">
        <v>3</v>
      </c>
      <c r="M12" s="552">
        <v>3</v>
      </c>
      <c r="N12" s="552">
        <v>3</v>
      </c>
      <c r="O12" s="552">
        <v>3</v>
      </c>
      <c r="P12" s="552">
        <v>3</v>
      </c>
      <c r="Q12" s="552">
        <v>3</v>
      </c>
      <c r="R12" s="552">
        <v>3</v>
      </c>
      <c r="S12" s="552">
        <v>3</v>
      </c>
      <c r="T12" s="552">
        <v>3</v>
      </c>
      <c r="U12" s="552">
        <v>3</v>
      </c>
      <c r="V12" s="552">
        <v>3</v>
      </c>
      <c r="W12" s="552">
        <v>3</v>
      </c>
      <c r="X12" s="552">
        <v>3</v>
      </c>
      <c r="Y12" s="133"/>
      <c r="Z12" s="133"/>
    </row>
    <row r="13" spans="1:26">
      <c r="A13" s="92" t="s">
        <v>6</v>
      </c>
      <c r="B13" s="551"/>
      <c r="C13" s="551"/>
      <c r="D13" s="551"/>
      <c r="E13" s="551"/>
      <c r="F13" s="550">
        <v>2</v>
      </c>
      <c r="G13" s="550">
        <v>2</v>
      </c>
      <c r="H13" s="550">
        <v>2</v>
      </c>
      <c r="I13" s="550">
        <v>2</v>
      </c>
      <c r="J13" s="550">
        <v>2</v>
      </c>
      <c r="K13" s="550">
        <v>2</v>
      </c>
      <c r="L13" s="550">
        <v>2</v>
      </c>
      <c r="M13" s="550">
        <v>2</v>
      </c>
      <c r="N13" s="550">
        <v>3</v>
      </c>
      <c r="O13" s="550">
        <v>3</v>
      </c>
      <c r="P13" s="550">
        <v>3</v>
      </c>
      <c r="Q13" s="550">
        <v>3</v>
      </c>
      <c r="R13" s="550">
        <v>3</v>
      </c>
      <c r="S13" s="550">
        <v>3</v>
      </c>
      <c r="T13" s="550">
        <v>3</v>
      </c>
      <c r="U13" s="550">
        <v>3</v>
      </c>
      <c r="V13" s="550">
        <v>3</v>
      </c>
      <c r="W13" s="550">
        <v>3</v>
      </c>
      <c r="X13" s="551"/>
      <c r="Y13" s="133"/>
      <c r="Z13" s="133"/>
    </row>
    <row r="14" spans="1:26">
      <c r="A14" s="92" t="s">
        <v>5</v>
      </c>
      <c r="B14" s="551"/>
      <c r="C14" s="551"/>
      <c r="D14" s="551"/>
      <c r="E14" s="551"/>
      <c r="F14" s="551"/>
      <c r="G14" s="551"/>
      <c r="H14" s="551"/>
      <c r="I14" s="551"/>
      <c r="J14" s="551"/>
      <c r="K14" s="551"/>
      <c r="L14" s="551"/>
      <c r="M14" s="551"/>
      <c r="N14" s="551"/>
      <c r="O14" s="551"/>
      <c r="P14" s="551"/>
      <c r="Q14" s="551"/>
      <c r="R14" s="551"/>
      <c r="S14" s="551"/>
      <c r="T14" s="551"/>
      <c r="U14" s="551"/>
      <c r="V14" s="551"/>
      <c r="W14" s="551"/>
      <c r="X14" s="551"/>
      <c r="Y14" s="133"/>
      <c r="Z14" s="133"/>
    </row>
    <row r="15" spans="1:26">
      <c r="A15" s="92" t="s">
        <v>4</v>
      </c>
      <c r="B15" s="551"/>
      <c r="C15" s="551"/>
      <c r="D15" s="551"/>
      <c r="E15" s="551"/>
      <c r="F15" s="551"/>
      <c r="G15" s="551"/>
      <c r="H15" s="551"/>
      <c r="I15" s="551"/>
      <c r="J15" s="551"/>
      <c r="K15" s="551"/>
      <c r="L15" s="551"/>
      <c r="M15" s="551"/>
      <c r="N15" s="551"/>
      <c r="O15" s="551"/>
      <c r="P15" s="551"/>
      <c r="Q15" s="551"/>
      <c r="R15" s="551"/>
      <c r="S15" s="551"/>
      <c r="T15" s="551"/>
      <c r="U15" s="551"/>
      <c r="V15" s="551"/>
      <c r="W15" s="551"/>
      <c r="X15" s="551"/>
      <c r="Y15" s="133"/>
      <c r="Z15" s="133"/>
    </row>
    <row r="16" spans="1:26">
      <c r="A16" s="92" t="s">
        <v>3</v>
      </c>
      <c r="B16" s="551"/>
      <c r="C16" s="551"/>
      <c r="D16" s="551"/>
      <c r="E16" s="551"/>
      <c r="F16" s="551"/>
      <c r="G16" s="551"/>
      <c r="H16" s="551"/>
      <c r="I16" s="551"/>
      <c r="J16" s="551"/>
      <c r="K16" s="551"/>
      <c r="L16" s="551"/>
      <c r="M16" s="551"/>
      <c r="N16" s="551"/>
      <c r="O16" s="551"/>
      <c r="P16" s="551"/>
      <c r="Q16" s="551"/>
      <c r="R16" s="551"/>
      <c r="S16" s="551"/>
      <c r="T16" s="551"/>
      <c r="U16" s="551"/>
      <c r="V16" s="551"/>
      <c r="W16" s="551"/>
      <c r="X16" s="551"/>
      <c r="Y16" s="133"/>
      <c r="Z16" s="133"/>
    </row>
    <row r="17" spans="1:26">
      <c r="A17" s="92" t="s">
        <v>32</v>
      </c>
      <c r="B17" s="551"/>
      <c r="C17" s="551"/>
      <c r="D17" s="551"/>
      <c r="E17" s="551"/>
      <c r="F17" s="551"/>
      <c r="G17" s="551"/>
      <c r="H17" s="551"/>
      <c r="I17" s="551"/>
      <c r="J17" s="551"/>
      <c r="K17" s="551"/>
      <c r="L17" s="551"/>
      <c r="M17" s="551"/>
      <c r="N17" s="551"/>
      <c r="O17" s="551"/>
      <c r="P17" s="551"/>
      <c r="Q17" s="551"/>
      <c r="R17" s="551"/>
      <c r="S17" s="551"/>
      <c r="T17" s="551"/>
      <c r="U17" s="551"/>
      <c r="V17" s="551"/>
      <c r="W17" s="551"/>
      <c r="X17" s="551"/>
      <c r="Y17" s="133"/>
      <c r="Z17" s="133"/>
    </row>
    <row r="18" spans="1:26">
      <c r="A18" s="92" t="s">
        <v>1</v>
      </c>
      <c r="B18" s="553">
        <v>3</v>
      </c>
      <c r="C18" s="553">
        <v>3</v>
      </c>
      <c r="D18" s="553">
        <v>3</v>
      </c>
      <c r="E18" s="553">
        <v>3</v>
      </c>
      <c r="F18" s="553">
        <v>3</v>
      </c>
      <c r="G18" s="553">
        <v>3</v>
      </c>
      <c r="H18" s="553">
        <v>3</v>
      </c>
      <c r="I18" s="553">
        <v>3</v>
      </c>
      <c r="J18" s="553">
        <v>3</v>
      </c>
      <c r="K18" s="553">
        <v>3</v>
      </c>
      <c r="L18" s="553">
        <v>3</v>
      </c>
      <c r="M18" s="553">
        <v>3</v>
      </c>
      <c r="N18" s="553">
        <v>3</v>
      </c>
      <c r="O18" s="553">
        <v>3</v>
      </c>
      <c r="P18" s="553">
        <v>3</v>
      </c>
      <c r="Q18" s="553">
        <v>3</v>
      </c>
      <c r="R18" s="553">
        <v>3</v>
      </c>
      <c r="S18" s="553">
        <v>3</v>
      </c>
      <c r="T18" s="553">
        <v>3</v>
      </c>
      <c r="U18" s="553">
        <v>3</v>
      </c>
      <c r="V18" s="553">
        <v>3</v>
      </c>
      <c r="W18" s="504">
        <v>3</v>
      </c>
      <c r="X18" s="504">
        <v>3</v>
      </c>
      <c r="Y18" s="133"/>
      <c r="Z18" s="133"/>
    </row>
    <row r="19" spans="1:26">
      <c r="A19" s="92" t="s">
        <v>0</v>
      </c>
      <c r="B19" s="550">
        <v>3</v>
      </c>
      <c r="C19" s="550">
        <v>3</v>
      </c>
      <c r="D19" s="550">
        <v>3</v>
      </c>
      <c r="E19" s="550">
        <v>3</v>
      </c>
      <c r="F19" s="550">
        <v>3</v>
      </c>
      <c r="G19" s="550">
        <v>3</v>
      </c>
      <c r="H19" s="550">
        <v>3</v>
      </c>
      <c r="I19" s="550">
        <v>3</v>
      </c>
      <c r="J19" s="550">
        <v>3</v>
      </c>
      <c r="K19" s="550">
        <v>3</v>
      </c>
      <c r="L19" s="550">
        <v>3</v>
      </c>
      <c r="M19" s="550">
        <v>3</v>
      </c>
      <c r="N19" s="550">
        <v>3</v>
      </c>
      <c r="O19" s="550">
        <v>3</v>
      </c>
      <c r="P19" s="550">
        <v>3</v>
      </c>
      <c r="Q19" s="550">
        <v>3</v>
      </c>
      <c r="R19" s="550">
        <v>3</v>
      </c>
      <c r="S19" s="550">
        <v>3</v>
      </c>
      <c r="T19" s="550">
        <v>3</v>
      </c>
      <c r="U19" s="550">
        <v>3</v>
      </c>
      <c r="V19" s="550">
        <v>3</v>
      </c>
      <c r="W19" s="550">
        <v>3</v>
      </c>
      <c r="X19" s="551"/>
      <c r="Y19" s="133"/>
      <c r="Z19" s="133"/>
    </row>
    <row r="22" spans="1:26">
      <c r="A22" s="242" t="s">
        <v>2862</v>
      </c>
    </row>
    <row r="23" spans="1:26">
      <c r="A23" s="242" t="s">
        <v>2861</v>
      </c>
    </row>
    <row r="24" spans="1:26">
      <c r="A24" s="242"/>
    </row>
  </sheetData>
  <mergeCells count="2">
    <mergeCell ref="A2:A3"/>
    <mergeCell ref="B2:W2"/>
  </mergeCells>
  <hyperlinks>
    <hyperlink ref="Z3" location="Content!A1" display="Back to content page" xr:uid="{00000000-0004-0000-D400-000000000000}"/>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codeName="Sheet214"/>
  <dimension ref="A1:P25"/>
  <sheetViews>
    <sheetView workbookViewId="0">
      <selection activeCell="O1" sqref="O1:O1048576"/>
    </sheetView>
  </sheetViews>
  <sheetFormatPr defaultColWidth="8.77734375" defaultRowHeight="14.4"/>
  <cols>
    <col min="1" max="1" width="31.44140625" customWidth="1"/>
  </cols>
  <sheetData>
    <row r="1" spans="1:16">
      <c r="A1" s="18" t="s">
        <v>2798</v>
      </c>
      <c r="B1" s="18"/>
      <c r="C1" s="18"/>
      <c r="D1" s="18"/>
      <c r="E1" s="18"/>
      <c r="F1" s="18"/>
      <c r="G1" s="18"/>
      <c r="H1" s="18"/>
      <c r="I1" s="18"/>
      <c r="J1" s="18"/>
      <c r="K1" s="18"/>
      <c r="L1" s="18"/>
      <c r="M1" s="18"/>
      <c r="N1" s="18"/>
      <c r="O1" s="18"/>
      <c r="P1" s="18"/>
    </row>
    <row r="2" spans="1:16">
      <c r="A2" s="769"/>
      <c r="B2" s="766" t="s">
        <v>83</v>
      </c>
      <c r="C2" s="766"/>
      <c r="D2" s="766"/>
      <c r="E2" s="766"/>
      <c r="F2" s="766"/>
      <c r="G2" s="766"/>
      <c r="H2" s="766"/>
      <c r="I2" s="766"/>
      <c r="J2" s="766"/>
      <c r="K2" s="766"/>
      <c r="L2" s="766"/>
      <c r="M2" s="766"/>
      <c r="N2" s="503"/>
      <c r="O2" s="133"/>
      <c r="P2" s="33"/>
    </row>
    <row r="3" spans="1:16">
      <c r="A3" s="769"/>
      <c r="B3" s="34">
        <v>2010</v>
      </c>
      <c r="C3" s="34">
        <v>2011</v>
      </c>
      <c r="D3" s="34">
        <v>2012</v>
      </c>
      <c r="E3" s="34">
        <v>2013</v>
      </c>
      <c r="F3" s="34">
        <v>2014</v>
      </c>
      <c r="G3" s="34">
        <v>2015</v>
      </c>
      <c r="H3" s="34">
        <v>2016</v>
      </c>
      <c r="I3" s="34">
        <v>2017</v>
      </c>
      <c r="J3" s="34">
        <v>2018</v>
      </c>
      <c r="K3" s="34">
        <v>2019</v>
      </c>
      <c r="L3" s="34">
        <v>2020</v>
      </c>
      <c r="M3" s="34">
        <v>2021</v>
      </c>
      <c r="N3" s="34">
        <v>2022</v>
      </c>
      <c r="O3" s="133"/>
      <c r="P3" s="1" t="s">
        <v>528</v>
      </c>
    </row>
    <row r="4" spans="1:16">
      <c r="A4" s="92" t="s">
        <v>13</v>
      </c>
      <c r="B4" s="445"/>
      <c r="C4" s="445">
        <v>40</v>
      </c>
      <c r="D4" s="445">
        <v>47</v>
      </c>
      <c r="E4" s="445">
        <v>53</v>
      </c>
      <c r="F4" s="445">
        <v>46</v>
      </c>
      <c r="G4" s="445">
        <v>60.67</v>
      </c>
      <c r="H4" s="445">
        <v>62</v>
      </c>
      <c r="I4" s="445">
        <v>85</v>
      </c>
      <c r="J4" s="445">
        <v>85</v>
      </c>
      <c r="K4" s="445">
        <v>85</v>
      </c>
      <c r="L4" s="445">
        <v>82.32</v>
      </c>
      <c r="M4" s="445">
        <v>87.2</v>
      </c>
      <c r="N4" s="445">
        <v>87.2</v>
      </c>
      <c r="O4" s="133"/>
      <c r="P4" s="133"/>
    </row>
    <row r="5" spans="1:16">
      <c r="A5" s="92" t="s">
        <v>12</v>
      </c>
      <c r="B5" s="445"/>
      <c r="C5" s="445">
        <v>40</v>
      </c>
      <c r="D5" s="445">
        <v>45</v>
      </c>
      <c r="E5" s="445">
        <v>68.239999999999995</v>
      </c>
      <c r="F5" s="445">
        <v>78</v>
      </c>
      <c r="G5" s="445">
        <v>82</v>
      </c>
      <c r="H5" s="445">
        <v>84</v>
      </c>
      <c r="I5" s="445">
        <v>80</v>
      </c>
      <c r="J5" s="445">
        <v>95</v>
      </c>
      <c r="K5" s="445">
        <v>96</v>
      </c>
      <c r="L5" s="445">
        <v>98</v>
      </c>
      <c r="M5" s="445">
        <v>98</v>
      </c>
      <c r="N5" s="445">
        <v>98</v>
      </c>
      <c r="O5" s="133"/>
      <c r="P5" s="133"/>
    </row>
    <row r="6" spans="1:16">
      <c r="A6" s="92" t="s">
        <v>483</v>
      </c>
      <c r="B6" s="445"/>
      <c r="C6" s="445"/>
      <c r="D6" s="445"/>
      <c r="E6" s="445"/>
      <c r="F6" s="445"/>
      <c r="G6" s="445">
        <v>72.959999999999994</v>
      </c>
      <c r="H6" s="445">
        <v>76.8</v>
      </c>
      <c r="I6" s="445">
        <v>89.83</v>
      </c>
      <c r="J6" s="445">
        <v>89.83</v>
      </c>
      <c r="K6" s="445">
        <v>79.87</v>
      </c>
      <c r="L6" s="445">
        <v>84</v>
      </c>
      <c r="M6" s="445">
        <v>87</v>
      </c>
      <c r="N6" s="445">
        <v>94</v>
      </c>
      <c r="O6" s="133"/>
      <c r="P6" s="133"/>
    </row>
    <row r="7" spans="1:16">
      <c r="A7" s="92" t="s">
        <v>89</v>
      </c>
      <c r="B7" s="445">
        <v>0</v>
      </c>
      <c r="C7" s="445">
        <v>0</v>
      </c>
      <c r="D7" s="445">
        <v>20</v>
      </c>
      <c r="E7" s="445">
        <v>20</v>
      </c>
      <c r="F7" s="445">
        <v>20</v>
      </c>
      <c r="G7" s="445">
        <v>20</v>
      </c>
      <c r="H7" s="445">
        <v>20</v>
      </c>
      <c r="I7" s="445">
        <v>40</v>
      </c>
      <c r="J7" s="445">
        <v>50</v>
      </c>
      <c r="K7" s="445">
        <v>54</v>
      </c>
      <c r="L7" s="445">
        <v>50</v>
      </c>
      <c r="M7" s="445">
        <v>50</v>
      </c>
      <c r="N7" s="445">
        <v>55</v>
      </c>
      <c r="O7" s="133"/>
      <c r="P7" s="133"/>
    </row>
    <row r="8" spans="1:16">
      <c r="A8" s="92" t="s">
        <v>482</v>
      </c>
      <c r="B8" s="445">
        <v>0</v>
      </c>
      <c r="C8" s="445"/>
      <c r="D8" s="445"/>
      <c r="E8" s="445"/>
      <c r="F8" s="445">
        <v>21</v>
      </c>
      <c r="G8" s="445">
        <v>21</v>
      </c>
      <c r="H8" s="445">
        <v>21.21</v>
      </c>
      <c r="I8" s="445">
        <v>54</v>
      </c>
      <c r="J8" s="445"/>
      <c r="K8" s="445">
        <v>54</v>
      </c>
      <c r="L8" s="445">
        <v>95.6</v>
      </c>
      <c r="M8" s="445">
        <v>99</v>
      </c>
      <c r="N8" s="445">
        <v>99.1</v>
      </c>
      <c r="O8" s="133"/>
      <c r="P8" s="133"/>
    </row>
    <row r="9" spans="1:16">
      <c r="A9" s="92" t="s">
        <v>11</v>
      </c>
      <c r="B9" s="445"/>
      <c r="C9" s="445"/>
      <c r="D9" s="445">
        <v>32</v>
      </c>
      <c r="E9" s="445">
        <v>76.41</v>
      </c>
      <c r="F9" s="445">
        <v>91.96</v>
      </c>
      <c r="G9" s="445">
        <v>95.6</v>
      </c>
      <c r="H9" s="445">
        <v>96</v>
      </c>
      <c r="I9" s="445">
        <v>97.84</v>
      </c>
      <c r="J9" s="445">
        <v>97.84</v>
      </c>
      <c r="K9" s="445">
        <v>98</v>
      </c>
      <c r="L9" s="445">
        <v>98</v>
      </c>
      <c r="M9" s="445">
        <v>97.92</v>
      </c>
      <c r="N9" s="445">
        <v>95</v>
      </c>
      <c r="O9" s="133"/>
      <c r="P9" s="133"/>
    </row>
    <row r="10" spans="1:16">
      <c r="A10" s="92" t="s">
        <v>10</v>
      </c>
      <c r="B10" s="445"/>
      <c r="C10" s="445"/>
      <c r="D10" s="445"/>
      <c r="E10" s="445"/>
      <c r="F10" s="445">
        <v>30</v>
      </c>
      <c r="G10" s="445">
        <v>61</v>
      </c>
      <c r="H10" s="445">
        <v>63.01</v>
      </c>
      <c r="I10" s="445">
        <v>64</v>
      </c>
      <c r="J10" s="445">
        <v>65</v>
      </c>
      <c r="K10" s="445">
        <v>65</v>
      </c>
      <c r="L10" s="445">
        <v>65</v>
      </c>
      <c r="M10" s="445">
        <v>77.569999999999993</v>
      </c>
      <c r="N10" s="445">
        <v>67.23</v>
      </c>
      <c r="O10" s="133"/>
      <c r="P10" s="133"/>
    </row>
    <row r="11" spans="1:16">
      <c r="A11" s="92" t="s">
        <v>9</v>
      </c>
      <c r="B11" s="445"/>
      <c r="C11" s="445"/>
      <c r="D11" s="445">
        <v>2</v>
      </c>
      <c r="E11" s="445">
        <v>5</v>
      </c>
      <c r="F11" s="445">
        <v>5</v>
      </c>
      <c r="G11" s="445">
        <v>32</v>
      </c>
      <c r="H11" s="445">
        <v>42</v>
      </c>
      <c r="I11" s="445">
        <v>50</v>
      </c>
      <c r="J11" s="445">
        <v>54</v>
      </c>
      <c r="K11" s="445">
        <v>78</v>
      </c>
      <c r="L11" s="445">
        <v>82</v>
      </c>
      <c r="M11" s="445">
        <v>84.4</v>
      </c>
      <c r="N11" s="445">
        <v>85.92</v>
      </c>
      <c r="O11" s="133"/>
      <c r="P11" s="133"/>
    </row>
    <row r="12" spans="1:16">
      <c r="A12" s="92" t="s">
        <v>8</v>
      </c>
      <c r="B12" s="445"/>
      <c r="C12" s="445"/>
      <c r="D12" s="445">
        <v>90</v>
      </c>
      <c r="E12" s="445">
        <v>90</v>
      </c>
      <c r="F12" s="445">
        <v>90</v>
      </c>
      <c r="G12" s="445">
        <v>92.8</v>
      </c>
      <c r="H12" s="445">
        <v>95.4</v>
      </c>
      <c r="I12" s="445">
        <v>99</v>
      </c>
      <c r="J12" s="445">
        <v>99</v>
      </c>
      <c r="K12" s="445">
        <v>99</v>
      </c>
      <c r="L12" s="445">
        <v>99</v>
      </c>
      <c r="M12" s="445">
        <v>99</v>
      </c>
      <c r="N12" s="445">
        <v>99</v>
      </c>
      <c r="O12" s="133"/>
      <c r="P12" s="133"/>
    </row>
    <row r="13" spans="1:16">
      <c r="A13" s="92" t="s">
        <v>6</v>
      </c>
      <c r="B13" s="445"/>
      <c r="C13" s="445"/>
      <c r="D13" s="445">
        <v>31.73</v>
      </c>
      <c r="E13" s="445">
        <v>31.73</v>
      </c>
      <c r="F13" s="445">
        <v>40</v>
      </c>
      <c r="G13" s="445">
        <v>40</v>
      </c>
      <c r="H13" s="445">
        <v>75</v>
      </c>
      <c r="I13" s="445">
        <v>80</v>
      </c>
      <c r="J13" s="445">
        <v>82</v>
      </c>
      <c r="K13" s="445">
        <v>82</v>
      </c>
      <c r="L13" s="445">
        <v>61</v>
      </c>
      <c r="M13" s="445">
        <v>61</v>
      </c>
      <c r="N13" s="445">
        <v>85</v>
      </c>
      <c r="O13" s="133"/>
      <c r="P13" s="133"/>
    </row>
    <row r="14" spans="1:16">
      <c r="A14" s="92" t="s">
        <v>5</v>
      </c>
      <c r="B14" s="445">
        <v>13</v>
      </c>
      <c r="C14" s="445">
        <v>23</v>
      </c>
      <c r="D14" s="445">
        <v>32</v>
      </c>
      <c r="E14" s="445">
        <v>37</v>
      </c>
      <c r="F14" s="445">
        <v>37</v>
      </c>
      <c r="G14" s="445">
        <v>50</v>
      </c>
      <c r="H14" s="445">
        <v>53</v>
      </c>
      <c r="I14" s="445">
        <v>53</v>
      </c>
      <c r="J14" s="445">
        <v>53</v>
      </c>
      <c r="K14" s="445">
        <v>69</v>
      </c>
      <c r="L14" s="445">
        <v>89</v>
      </c>
      <c r="M14" s="445">
        <v>89</v>
      </c>
      <c r="N14" s="445">
        <v>89</v>
      </c>
      <c r="O14" s="133"/>
      <c r="P14" s="133"/>
    </row>
    <row r="15" spans="1:16">
      <c r="A15" s="92" t="s">
        <v>4</v>
      </c>
      <c r="B15" s="445"/>
      <c r="C15" s="445">
        <v>90</v>
      </c>
      <c r="D15" s="445">
        <v>90</v>
      </c>
      <c r="E15" s="445">
        <v>90</v>
      </c>
      <c r="F15" s="445">
        <v>90</v>
      </c>
      <c r="G15" s="445">
        <v>90</v>
      </c>
      <c r="H15" s="445">
        <v>90</v>
      </c>
      <c r="I15" s="445">
        <v>90</v>
      </c>
      <c r="J15" s="445">
        <v>98.5</v>
      </c>
      <c r="K15" s="445">
        <v>99</v>
      </c>
      <c r="L15" s="445">
        <v>99.5</v>
      </c>
      <c r="M15" s="445">
        <v>99.5</v>
      </c>
      <c r="N15" s="445">
        <v>99</v>
      </c>
      <c r="O15" s="133"/>
      <c r="P15" s="133"/>
    </row>
    <row r="16" spans="1:16">
      <c r="A16" s="92" t="s">
        <v>3</v>
      </c>
      <c r="B16" s="445"/>
      <c r="C16" s="445"/>
      <c r="D16" s="445">
        <v>84.25</v>
      </c>
      <c r="E16" s="445">
        <v>90.4</v>
      </c>
      <c r="F16" s="445">
        <v>95</v>
      </c>
      <c r="G16" s="445">
        <v>98</v>
      </c>
      <c r="H16" s="445">
        <v>98</v>
      </c>
      <c r="I16" s="445">
        <v>98.61</v>
      </c>
      <c r="J16" s="445">
        <v>99.51</v>
      </c>
      <c r="K16" s="445">
        <v>99.66</v>
      </c>
      <c r="L16" s="445">
        <v>99.8</v>
      </c>
      <c r="M16" s="445">
        <v>99.9</v>
      </c>
      <c r="N16" s="445">
        <v>99.88</v>
      </c>
      <c r="O16" s="133"/>
      <c r="P16" s="133"/>
    </row>
    <row r="17" spans="1:16">
      <c r="A17" s="92" t="s">
        <v>32</v>
      </c>
      <c r="B17" s="445">
        <v>70</v>
      </c>
      <c r="C17" s="445">
        <v>80</v>
      </c>
      <c r="D17" s="445">
        <v>85</v>
      </c>
      <c r="E17" s="445">
        <v>85</v>
      </c>
      <c r="F17" s="445">
        <v>85</v>
      </c>
      <c r="G17" s="445">
        <v>85</v>
      </c>
      <c r="H17" s="445">
        <v>85</v>
      </c>
      <c r="I17" s="445">
        <v>85</v>
      </c>
      <c r="J17" s="445">
        <v>85</v>
      </c>
      <c r="K17" s="445">
        <v>85</v>
      </c>
      <c r="L17" s="445">
        <v>85</v>
      </c>
      <c r="M17" s="445">
        <v>85</v>
      </c>
      <c r="N17" s="445">
        <v>85</v>
      </c>
      <c r="O17" s="133"/>
      <c r="P17" s="133"/>
    </row>
    <row r="18" spans="1:16">
      <c r="A18" s="92" t="s">
        <v>1</v>
      </c>
      <c r="B18" s="445">
        <v>15</v>
      </c>
      <c r="C18" s="445">
        <v>40</v>
      </c>
      <c r="D18" s="445"/>
      <c r="E18" s="445"/>
      <c r="F18" s="445">
        <v>42</v>
      </c>
      <c r="G18" s="445">
        <v>53</v>
      </c>
      <c r="H18" s="445">
        <v>53</v>
      </c>
      <c r="I18" s="445">
        <v>53</v>
      </c>
      <c r="J18" s="445">
        <v>76.5</v>
      </c>
      <c r="K18" s="445">
        <v>71.8</v>
      </c>
      <c r="L18" s="445">
        <v>78.099999999999994</v>
      </c>
      <c r="M18" s="445">
        <v>78.099999999999994</v>
      </c>
      <c r="N18" s="445">
        <v>95.5</v>
      </c>
      <c r="O18" s="133"/>
      <c r="P18" s="133"/>
    </row>
    <row r="19" spans="1:16">
      <c r="A19" s="92" t="s">
        <v>0</v>
      </c>
      <c r="B19" s="445">
        <v>5</v>
      </c>
      <c r="C19" s="445">
        <v>15</v>
      </c>
      <c r="D19" s="445">
        <v>35</v>
      </c>
      <c r="E19" s="445">
        <v>52</v>
      </c>
      <c r="F19" s="445">
        <v>53</v>
      </c>
      <c r="G19" s="445">
        <v>55.1</v>
      </c>
      <c r="H19" s="445">
        <v>55.25</v>
      </c>
      <c r="I19" s="445">
        <v>78.2</v>
      </c>
      <c r="J19" s="445">
        <v>84</v>
      </c>
      <c r="K19" s="445">
        <v>84.2</v>
      </c>
      <c r="L19" s="445">
        <v>83.97</v>
      </c>
      <c r="M19" s="445">
        <v>84.01</v>
      </c>
      <c r="N19" s="445">
        <v>84.33</v>
      </c>
      <c r="O19" s="133"/>
      <c r="P19" s="133"/>
    </row>
    <row r="22" spans="1:16">
      <c r="A22" s="242" t="s">
        <v>1126</v>
      </c>
    </row>
    <row r="23" spans="1:16">
      <c r="A23" t="s">
        <v>2863</v>
      </c>
    </row>
    <row r="24" spans="1:16">
      <c r="A24" s="242" t="s">
        <v>2861</v>
      </c>
    </row>
    <row r="25" spans="1:16">
      <c r="A25" s="242"/>
    </row>
  </sheetData>
  <mergeCells count="2">
    <mergeCell ref="A2:A3"/>
    <mergeCell ref="B2:M2"/>
  </mergeCells>
  <hyperlinks>
    <hyperlink ref="P3" location="Content!A1" display="Back to content page" xr:uid="{00000000-0004-0000-D500-000000000000}"/>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sheetPr codeName="Sheet215"/>
  <dimension ref="A1:K24"/>
  <sheetViews>
    <sheetView workbookViewId="0"/>
  </sheetViews>
  <sheetFormatPr defaultColWidth="36.44140625" defaultRowHeight="14.4"/>
  <cols>
    <col min="2" max="9" width="8.21875" customWidth="1"/>
  </cols>
  <sheetData>
    <row r="1" spans="1:11">
      <c r="A1" s="18" t="s">
        <v>3115</v>
      </c>
      <c r="B1" s="18"/>
      <c r="C1" s="18"/>
      <c r="D1" s="18"/>
      <c r="E1" s="18"/>
      <c r="F1" s="18"/>
      <c r="G1" s="18"/>
      <c r="H1" s="18"/>
      <c r="I1" s="18"/>
      <c r="J1" s="18"/>
      <c r="K1" s="18"/>
    </row>
    <row r="2" spans="1:11">
      <c r="A2" s="769"/>
      <c r="B2" s="766" t="s">
        <v>83</v>
      </c>
      <c r="C2" s="766"/>
      <c r="D2" s="766"/>
      <c r="E2" s="766"/>
      <c r="F2" s="766"/>
      <c r="G2" s="766"/>
      <c r="H2" s="766"/>
      <c r="I2" s="766"/>
      <c r="J2" s="133"/>
      <c r="K2" s="33"/>
    </row>
    <row r="3" spans="1:11">
      <c r="A3" s="769"/>
      <c r="B3" s="34">
        <v>2014</v>
      </c>
      <c r="C3" s="34">
        <v>2015</v>
      </c>
      <c r="D3" s="34">
        <v>2016</v>
      </c>
      <c r="E3" s="34">
        <v>2017</v>
      </c>
      <c r="F3" s="34">
        <v>2018</v>
      </c>
      <c r="G3" s="34">
        <v>2019</v>
      </c>
      <c r="H3" s="34">
        <v>2020</v>
      </c>
      <c r="I3" s="34">
        <v>2021</v>
      </c>
      <c r="J3" s="133"/>
      <c r="K3" s="1" t="s">
        <v>528</v>
      </c>
    </row>
    <row r="4" spans="1:11">
      <c r="A4" s="92" t="s">
        <v>13</v>
      </c>
      <c r="B4" s="445">
        <v>79.802682949027798</v>
      </c>
      <c r="C4" s="445"/>
      <c r="D4" s="445"/>
      <c r="E4" s="445"/>
      <c r="F4" s="445"/>
      <c r="G4" s="445"/>
      <c r="H4" s="445"/>
      <c r="I4" s="445"/>
      <c r="J4" s="133"/>
      <c r="K4" s="133"/>
    </row>
    <row r="5" spans="1:11">
      <c r="A5" s="92" t="s">
        <v>12</v>
      </c>
      <c r="B5" s="445"/>
      <c r="C5" s="445"/>
      <c r="D5" s="445"/>
      <c r="E5" s="445"/>
      <c r="F5" s="445"/>
      <c r="G5" s="445">
        <v>82.790120561971193</v>
      </c>
      <c r="H5" s="445"/>
      <c r="I5" s="445"/>
      <c r="J5" s="133"/>
      <c r="K5" s="133"/>
    </row>
    <row r="6" spans="1:11">
      <c r="A6" s="92" t="s">
        <v>483</v>
      </c>
      <c r="B6" s="445"/>
      <c r="C6" s="445"/>
      <c r="D6" s="445"/>
      <c r="E6" s="445"/>
      <c r="F6" s="445"/>
      <c r="G6" s="445"/>
      <c r="H6" s="445"/>
      <c r="I6" s="445"/>
      <c r="J6" s="133"/>
      <c r="K6" s="133"/>
    </row>
    <row r="7" spans="1:11">
      <c r="A7" s="92" t="s">
        <v>89</v>
      </c>
      <c r="B7" s="445"/>
      <c r="C7" s="445"/>
      <c r="D7" s="445"/>
      <c r="E7" s="445"/>
      <c r="F7" s="445"/>
      <c r="G7" s="445"/>
      <c r="H7" s="445"/>
      <c r="I7" s="445"/>
      <c r="J7" s="133"/>
      <c r="K7" s="133"/>
    </row>
    <row r="8" spans="1:11">
      <c r="A8" s="92" t="s">
        <v>482</v>
      </c>
      <c r="B8" s="445"/>
      <c r="C8" s="445"/>
      <c r="D8" s="445"/>
      <c r="E8" s="445"/>
      <c r="F8" s="445"/>
      <c r="G8" s="445"/>
      <c r="H8" s="445"/>
      <c r="I8" s="445"/>
      <c r="J8" s="133"/>
      <c r="K8" s="133"/>
    </row>
    <row r="9" spans="1:11">
      <c r="A9" s="92" t="s">
        <v>11</v>
      </c>
      <c r="B9" s="445"/>
      <c r="C9" s="445"/>
      <c r="D9" s="445"/>
      <c r="E9" s="445"/>
      <c r="F9" s="445"/>
      <c r="G9" s="445"/>
      <c r="H9" s="445"/>
      <c r="I9" s="445"/>
      <c r="J9" s="133"/>
      <c r="K9" s="133"/>
    </row>
    <row r="10" spans="1:11">
      <c r="A10" s="92" t="s">
        <v>10</v>
      </c>
      <c r="B10" s="445"/>
      <c r="C10" s="445"/>
      <c r="D10" s="445"/>
      <c r="E10" s="445"/>
      <c r="F10" s="445"/>
      <c r="G10" s="445"/>
      <c r="H10" s="445"/>
      <c r="I10" s="445"/>
      <c r="J10" s="133"/>
      <c r="K10" s="133"/>
    </row>
    <row r="11" spans="1:11">
      <c r="A11" s="92" t="s">
        <v>9</v>
      </c>
      <c r="B11" s="445"/>
      <c r="C11" s="445"/>
      <c r="D11" s="445"/>
      <c r="E11" s="445"/>
      <c r="F11" s="445"/>
      <c r="G11" s="445"/>
      <c r="H11" s="445"/>
      <c r="I11" s="445"/>
      <c r="J11" s="133"/>
      <c r="K11" s="133"/>
    </row>
    <row r="12" spans="1:11">
      <c r="A12" s="92" t="s">
        <v>8</v>
      </c>
      <c r="B12" s="445"/>
      <c r="C12" s="445"/>
      <c r="D12" s="445"/>
      <c r="E12" s="445">
        <v>72.795905246026805</v>
      </c>
      <c r="F12" s="445">
        <v>74.6253436123569</v>
      </c>
      <c r="G12" s="445">
        <v>76.0744420523381</v>
      </c>
      <c r="H12" s="445">
        <v>77.527834088576896</v>
      </c>
      <c r="I12" s="445"/>
      <c r="J12" s="133"/>
      <c r="K12" s="133"/>
    </row>
    <row r="13" spans="1:11">
      <c r="A13" s="92" t="s">
        <v>6</v>
      </c>
      <c r="B13" s="445"/>
      <c r="C13" s="445"/>
      <c r="D13" s="445"/>
      <c r="E13" s="445">
        <v>26.3915296266584</v>
      </c>
      <c r="F13" s="445"/>
      <c r="G13" s="445"/>
      <c r="H13" s="445"/>
      <c r="I13" s="445"/>
      <c r="J13" s="133"/>
      <c r="K13" s="133"/>
    </row>
    <row r="14" spans="1:11">
      <c r="A14" s="92" t="s">
        <v>5</v>
      </c>
      <c r="B14" s="445"/>
      <c r="C14" s="445"/>
      <c r="D14" s="445"/>
      <c r="E14" s="445"/>
      <c r="F14" s="445"/>
      <c r="G14" s="445"/>
      <c r="H14" s="445"/>
      <c r="I14" s="445"/>
      <c r="J14" s="133"/>
      <c r="K14" s="133"/>
    </row>
    <row r="15" spans="1:11">
      <c r="A15" s="92" t="s">
        <v>4</v>
      </c>
      <c r="B15" s="445"/>
      <c r="C15" s="445"/>
      <c r="D15" s="445"/>
      <c r="E15" s="445"/>
      <c r="F15" s="445"/>
      <c r="G15" s="445"/>
      <c r="H15" s="445"/>
      <c r="I15" s="445"/>
      <c r="J15" s="133"/>
      <c r="K15" s="133"/>
    </row>
    <row r="16" spans="1:11">
      <c r="A16" s="92" t="s">
        <v>3</v>
      </c>
      <c r="B16" s="445"/>
      <c r="C16" s="445"/>
      <c r="D16" s="445">
        <v>55.009561536989402</v>
      </c>
      <c r="E16" s="445">
        <v>61.0392935184313</v>
      </c>
      <c r="F16" s="445">
        <v>80.709947458050905</v>
      </c>
      <c r="G16" s="445">
        <v>79.651137547443298</v>
      </c>
      <c r="H16" s="445"/>
      <c r="I16" s="445"/>
      <c r="J16" s="133"/>
      <c r="K16" s="133"/>
    </row>
    <row r="17" spans="1:11">
      <c r="A17" s="92" t="s">
        <v>32</v>
      </c>
      <c r="B17" s="445"/>
      <c r="C17" s="445"/>
      <c r="D17" s="445"/>
      <c r="E17" s="445"/>
      <c r="F17" s="445"/>
      <c r="G17" s="445"/>
      <c r="H17" s="445"/>
      <c r="I17" s="445"/>
      <c r="J17" s="133"/>
      <c r="K17" s="133"/>
    </row>
    <row r="18" spans="1:11">
      <c r="A18" s="92" t="s">
        <v>1</v>
      </c>
      <c r="B18" s="445"/>
      <c r="C18" s="445"/>
      <c r="D18" s="445"/>
      <c r="E18" s="445"/>
      <c r="F18" s="445">
        <v>45.219636888243599</v>
      </c>
      <c r="G18" s="445"/>
      <c r="H18" s="445"/>
      <c r="I18" s="445"/>
      <c r="J18" s="133"/>
      <c r="K18" s="133"/>
    </row>
    <row r="19" spans="1:11">
      <c r="A19" s="92" t="s">
        <v>0</v>
      </c>
      <c r="B19" s="445"/>
      <c r="C19" s="445"/>
      <c r="D19" s="445"/>
      <c r="E19" s="445"/>
      <c r="F19" s="445"/>
      <c r="G19" s="445"/>
      <c r="H19" s="445"/>
      <c r="I19" s="445">
        <v>47.835099326089001</v>
      </c>
      <c r="J19" s="133"/>
      <c r="K19" s="133"/>
    </row>
    <row r="21" spans="1:11">
      <c r="A21" s="242" t="s">
        <v>1126</v>
      </c>
    </row>
    <row r="22" spans="1:11">
      <c r="A22" s="242" t="s">
        <v>2821</v>
      </c>
    </row>
    <row r="23" spans="1:11">
      <c r="A23" s="242" t="s">
        <v>2861</v>
      </c>
    </row>
    <row r="24" spans="1:11">
      <c r="A24" s="242"/>
    </row>
  </sheetData>
  <mergeCells count="2">
    <mergeCell ref="A2:A3"/>
    <mergeCell ref="B2:I2"/>
  </mergeCells>
  <hyperlinks>
    <hyperlink ref="K3" location="Content!A1" display="Back to content page" xr:uid="{00000000-0004-0000-D600-000000000000}"/>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sheetPr codeName="Sheet216"/>
  <dimension ref="A1:P25"/>
  <sheetViews>
    <sheetView workbookViewId="0">
      <selection activeCell="O1" sqref="O1:O1048576"/>
    </sheetView>
  </sheetViews>
  <sheetFormatPr defaultColWidth="36.44140625" defaultRowHeight="14.4"/>
  <cols>
    <col min="2" max="15" width="9.44140625" customWidth="1"/>
  </cols>
  <sheetData>
    <row r="1" spans="1:16">
      <c r="A1" s="18" t="s">
        <v>2799</v>
      </c>
      <c r="B1" s="18"/>
      <c r="C1" s="18"/>
      <c r="D1" s="18"/>
      <c r="E1" s="18"/>
      <c r="F1" s="18"/>
      <c r="G1" s="18"/>
      <c r="H1" s="18"/>
      <c r="I1" s="18"/>
      <c r="J1" s="18"/>
      <c r="K1" s="18"/>
      <c r="L1" s="18"/>
      <c r="M1" s="18"/>
      <c r="N1" s="18"/>
      <c r="O1" s="18"/>
      <c r="P1" s="1" t="s">
        <v>528</v>
      </c>
    </row>
    <row r="3" spans="1:16">
      <c r="A3" s="769"/>
      <c r="B3" s="766"/>
      <c r="C3" s="766"/>
      <c r="D3" s="766"/>
      <c r="E3" s="766"/>
      <c r="F3" s="766"/>
      <c r="G3" s="766"/>
      <c r="H3" s="766"/>
      <c r="I3" s="766"/>
      <c r="J3" s="766"/>
      <c r="K3" s="766"/>
      <c r="L3" s="766"/>
      <c r="M3" s="766"/>
      <c r="N3" s="503"/>
    </row>
    <row r="4" spans="1:16">
      <c r="A4" s="769"/>
      <c r="B4" s="34">
        <v>2010</v>
      </c>
      <c r="C4" s="34">
        <v>2011</v>
      </c>
      <c r="D4" s="34">
        <v>2012</v>
      </c>
      <c r="E4" s="34">
        <v>2013</v>
      </c>
      <c r="F4" s="34">
        <v>2014</v>
      </c>
      <c r="G4" s="34">
        <v>2015</v>
      </c>
      <c r="H4" s="34">
        <v>2016</v>
      </c>
      <c r="I4" s="34">
        <v>2017</v>
      </c>
      <c r="J4" s="34">
        <v>2018</v>
      </c>
      <c r="K4" s="34">
        <v>2019</v>
      </c>
      <c r="L4" s="34">
        <v>2020</v>
      </c>
      <c r="M4" s="34">
        <v>2021</v>
      </c>
      <c r="N4" s="34">
        <v>2022</v>
      </c>
    </row>
    <row r="5" spans="1:16">
      <c r="A5" s="92" t="s">
        <v>13</v>
      </c>
      <c r="B5" s="445"/>
      <c r="C5" s="445"/>
      <c r="D5" s="445"/>
      <c r="E5" s="445">
        <v>90</v>
      </c>
      <c r="F5" s="445">
        <v>92</v>
      </c>
      <c r="G5" s="445">
        <v>99</v>
      </c>
      <c r="H5" s="445">
        <v>90</v>
      </c>
      <c r="I5" s="445">
        <v>90</v>
      </c>
      <c r="J5" s="445">
        <v>90</v>
      </c>
      <c r="K5" s="445">
        <v>90</v>
      </c>
      <c r="L5" s="445">
        <v>90</v>
      </c>
      <c r="M5" s="445">
        <v>90</v>
      </c>
      <c r="N5" s="445">
        <v>100</v>
      </c>
    </row>
    <row r="6" spans="1:16">
      <c r="A6" s="92" t="s">
        <v>12</v>
      </c>
      <c r="B6" s="445"/>
      <c r="C6" s="445">
        <v>96</v>
      </c>
      <c r="D6" s="445">
        <v>96</v>
      </c>
      <c r="E6" s="445"/>
      <c r="F6" s="445">
        <v>98</v>
      </c>
      <c r="G6" s="445">
        <v>98</v>
      </c>
      <c r="H6" s="445">
        <v>98</v>
      </c>
      <c r="I6" s="445">
        <v>97</v>
      </c>
      <c r="J6" s="445">
        <v>97</v>
      </c>
      <c r="K6" s="445">
        <v>97</v>
      </c>
      <c r="L6" s="445">
        <v>98</v>
      </c>
      <c r="M6" s="445">
        <v>98</v>
      </c>
      <c r="N6" s="445">
        <v>99</v>
      </c>
    </row>
    <row r="7" spans="1:16">
      <c r="A7" s="92" t="s">
        <v>483</v>
      </c>
      <c r="B7" s="445"/>
      <c r="C7" s="445"/>
      <c r="D7" s="445"/>
      <c r="E7" s="445"/>
      <c r="F7" s="445"/>
      <c r="G7" s="445"/>
      <c r="H7" s="445"/>
      <c r="I7" s="445">
        <v>90.85</v>
      </c>
      <c r="J7" s="445">
        <v>90.85</v>
      </c>
      <c r="K7" s="445">
        <v>85.92</v>
      </c>
      <c r="L7" s="445">
        <v>92</v>
      </c>
      <c r="M7" s="445">
        <v>94.87</v>
      </c>
      <c r="N7" s="445">
        <v>94</v>
      </c>
    </row>
    <row r="8" spans="1:16">
      <c r="A8" s="92" t="s">
        <v>89</v>
      </c>
      <c r="B8" s="445">
        <v>50</v>
      </c>
      <c r="C8" s="445">
        <v>50</v>
      </c>
      <c r="D8" s="445">
        <v>50</v>
      </c>
      <c r="E8" s="445">
        <v>50</v>
      </c>
      <c r="F8" s="445">
        <v>50</v>
      </c>
      <c r="G8" s="445">
        <v>50</v>
      </c>
      <c r="H8" s="445">
        <v>50</v>
      </c>
      <c r="I8" s="445">
        <v>50</v>
      </c>
      <c r="J8" s="445">
        <v>52</v>
      </c>
      <c r="K8" s="445">
        <v>54</v>
      </c>
      <c r="L8" s="445">
        <v>70</v>
      </c>
      <c r="M8" s="445">
        <v>73</v>
      </c>
      <c r="N8" s="445">
        <v>75</v>
      </c>
    </row>
    <row r="9" spans="1:16">
      <c r="A9" s="92" t="s">
        <v>482</v>
      </c>
      <c r="B9" s="445">
        <v>92</v>
      </c>
      <c r="C9" s="445">
        <v>94.9</v>
      </c>
      <c r="D9" s="445">
        <v>96.8</v>
      </c>
      <c r="E9" s="445"/>
      <c r="F9" s="445"/>
      <c r="G9" s="445">
        <v>21</v>
      </c>
      <c r="H9" s="445">
        <v>21.21</v>
      </c>
      <c r="I9" s="445">
        <v>54</v>
      </c>
      <c r="J9" s="445"/>
      <c r="K9" s="445">
        <v>54</v>
      </c>
      <c r="L9" s="445">
        <v>55</v>
      </c>
      <c r="M9" s="445">
        <v>99.1</v>
      </c>
      <c r="N9" s="445">
        <v>99.1</v>
      </c>
    </row>
    <row r="10" spans="1:16">
      <c r="A10" s="92" t="s">
        <v>11</v>
      </c>
      <c r="B10" s="445"/>
      <c r="C10" s="445">
        <v>75</v>
      </c>
      <c r="D10" s="445">
        <v>81</v>
      </c>
      <c r="E10" s="445"/>
      <c r="F10" s="445">
        <v>92.66</v>
      </c>
      <c r="G10" s="445">
        <v>97</v>
      </c>
      <c r="H10" s="445">
        <v>97.6</v>
      </c>
      <c r="I10" s="445">
        <v>98.63</v>
      </c>
      <c r="J10" s="445">
        <v>98</v>
      </c>
      <c r="K10" s="445">
        <v>98</v>
      </c>
      <c r="L10" s="445">
        <v>98</v>
      </c>
      <c r="M10" s="445">
        <v>98</v>
      </c>
      <c r="N10" s="445">
        <v>95</v>
      </c>
    </row>
    <row r="11" spans="1:16">
      <c r="A11" s="92" t="s">
        <v>10</v>
      </c>
      <c r="B11" s="445"/>
      <c r="C11" s="445"/>
      <c r="D11" s="445"/>
      <c r="E11" s="445">
        <v>92.16</v>
      </c>
      <c r="F11" s="445"/>
      <c r="G11" s="445">
        <v>74.989999999999995</v>
      </c>
      <c r="H11" s="445">
        <v>78.010000000000005</v>
      </c>
      <c r="I11" s="445">
        <v>79.02</v>
      </c>
      <c r="J11" s="445">
        <v>80</v>
      </c>
      <c r="K11" s="445">
        <v>80</v>
      </c>
      <c r="L11" s="445">
        <v>80</v>
      </c>
      <c r="M11" s="445">
        <v>88</v>
      </c>
      <c r="N11" s="445">
        <v>88.2</v>
      </c>
    </row>
    <row r="12" spans="1:16">
      <c r="A12" s="92" t="s">
        <v>9</v>
      </c>
      <c r="B12" s="445">
        <v>85</v>
      </c>
      <c r="C12" s="445">
        <v>85</v>
      </c>
      <c r="D12" s="445">
        <v>85</v>
      </c>
      <c r="E12" s="445"/>
      <c r="F12" s="445"/>
      <c r="G12" s="445">
        <v>95</v>
      </c>
      <c r="H12" s="445">
        <v>96</v>
      </c>
      <c r="I12" s="445">
        <v>82</v>
      </c>
      <c r="J12" s="445">
        <v>84</v>
      </c>
      <c r="K12" s="445">
        <v>88</v>
      </c>
      <c r="L12" s="445">
        <v>86</v>
      </c>
      <c r="M12" s="445">
        <v>86.3</v>
      </c>
      <c r="N12" s="445">
        <v>87.89</v>
      </c>
    </row>
    <row r="13" spans="1:16">
      <c r="A13" s="92" t="s">
        <v>8</v>
      </c>
      <c r="B13" s="445">
        <v>99</v>
      </c>
      <c r="C13" s="445">
        <v>99</v>
      </c>
      <c r="D13" s="445">
        <v>99</v>
      </c>
      <c r="E13" s="445">
        <v>99</v>
      </c>
      <c r="F13" s="445">
        <v>99</v>
      </c>
      <c r="G13" s="445">
        <v>99</v>
      </c>
      <c r="H13" s="445">
        <v>99</v>
      </c>
      <c r="I13" s="445">
        <v>99</v>
      </c>
      <c r="J13" s="445">
        <v>99</v>
      </c>
      <c r="K13" s="445">
        <v>99</v>
      </c>
      <c r="L13" s="445">
        <v>99</v>
      </c>
      <c r="M13" s="445">
        <v>99</v>
      </c>
      <c r="N13" s="445">
        <v>99</v>
      </c>
    </row>
    <row r="14" spans="1:16">
      <c r="A14" s="92" t="s">
        <v>6</v>
      </c>
      <c r="B14" s="445"/>
      <c r="C14" s="445"/>
      <c r="D14" s="445"/>
      <c r="E14" s="445"/>
      <c r="F14" s="445">
        <v>72</v>
      </c>
      <c r="G14" s="445">
        <v>78</v>
      </c>
      <c r="H14" s="445">
        <v>80</v>
      </c>
      <c r="I14" s="445">
        <v>80</v>
      </c>
      <c r="J14" s="445">
        <v>85</v>
      </c>
      <c r="K14" s="445">
        <v>85</v>
      </c>
      <c r="L14" s="445">
        <v>85</v>
      </c>
      <c r="M14" s="445">
        <v>85</v>
      </c>
      <c r="N14" s="445">
        <v>85</v>
      </c>
    </row>
    <row r="15" spans="1:16">
      <c r="A15" s="92" t="s">
        <v>5</v>
      </c>
      <c r="B15" s="445">
        <v>92</v>
      </c>
      <c r="C15" s="445">
        <v>100</v>
      </c>
      <c r="D15" s="445">
        <v>100</v>
      </c>
      <c r="E15" s="445">
        <v>100</v>
      </c>
      <c r="F15" s="445">
        <v>100</v>
      </c>
      <c r="G15" s="445">
        <v>100</v>
      </c>
      <c r="H15" s="445">
        <v>100</v>
      </c>
      <c r="I15" s="445">
        <v>100</v>
      </c>
      <c r="J15" s="445">
        <v>100</v>
      </c>
      <c r="K15" s="445">
        <v>100</v>
      </c>
      <c r="L15" s="445">
        <v>100</v>
      </c>
      <c r="M15" s="445">
        <v>100</v>
      </c>
      <c r="N15" s="445">
        <v>100</v>
      </c>
    </row>
    <row r="16" spans="1:16">
      <c r="A16" s="92" t="s">
        <v>4</v>
      </c>
      <c r="B16" s="445"/>
      <c r="C16" s="445">
        <v>98</v>
      </c>
      <c r="D16" s="445">
        <v>98</v>
      </c>
      <c r="E16" s="445">
        <v>98</v>
      </c>
      <c r="F16" s="445">
        <v>98</v>
      </c>
      <c r="G16" s="445">
        <v>98</v>
      </c>
      <c r="H16" s="445">
        <v>98</v>
      </c>
      <c r="I16" s="445">
        <v>98</v>
      </c>
      <c r="J16" s="445">
        <v>99</v>
      </c>
      <c r="K16" s="445">
        <v>99</v>
      </c>
      <c r="L16" s="445">
        <v>99</v>
      </c>
      <c r="M16" s="445">
        <v>99</v>
      </c>
      <c r="N16" s="445">
        <v>99</v>
      </c>
    </row>
    <row r="17" spans="1:14">
      <c r="A17" s="92" t="s">
        <v>3</v>
      </c>
      <c r="B17" s="445">
        <v>99.79</v>
      </c>
      <c r="C17" s="445">
        <v>99.79</v>
      </c>
      <c r="D17" s="445">
        <v>99.79</v>
      </c>
      <c r="E17" s="445">
        <v>99.79</v>
      </c>
      <c r="F17" s="445">
        <v>99.9</v>
      </c>
      <c r="G17" s="445">
        <v>99.9</v>
      </c>
      <c r="H17" s="445">
        <v>99.6</v>
      </c>
      <c r="I17" s="445">
        <v>99.97</v>
      </c>
      <c r="J17" s="445">
        <v>99.97</v>
      </c>
      <c r="K17" s="445">
        <v>99.97</v>
      </c>
      <c r="L17" s="445">
        <v>99.99</v>
      </c>
      <c r="M17" s="445">
        <v>99.97</v>
      </c>
      <c r="N17" s="445">
        <v>99.95</v>
      </c>
    </row>
    <row r="18" spans="1:14">
      <c r="A18" s="92" t="s">
        <v>32</v>
      </c>
      <c r="B18" s="445">
        <v>85</v>
      </c>
      <c r="C18" s="445">
        <v>90</v>
      </c>
      <c r="D18" s="445">
        <v>95</v>
      </c>
      <c r="E18" s="445">
        <v>95</v>
      </c>
      <c r="F18" s="445">
        <v>95</v>
      </c>
      <c r="G18" s="445">
        <v>95</v>
      </c>
      <c r="H18" s="445">
        <v>95</v>
      </c>
      <c r="I18" s="445">
        <v>95</v>
      </c>
      <c r="J18" s="445">
        <v>95</v>
      </c>
      <c r="K18" s="445">
        <v>95</v>
      </c>
      <c r="L18" s="445">
        <v>95</v>
      </c>
      <c r="M18" s="445">
        <v>95</v>
      </c>
      <c r="N18" s="445">
        <v>95</v>
      </c>
    </row>
    <row r="19" spans="1:14">
      <c r="A19" s="92" t="s">
        <v>1</v>
      </c>
      <c r="B19" s="445">
        <v>90</v>
      </c>
      <c r="C19" s="445">
        <v>62</v>
      </c>
      <c r="D19" s="445">
        <v>78</v>
      </c>
      <c r="E19" s="445">
        <v>78</v>
      </c>
      <c r="F19" s="445">
        <v>78</v>
      </c>
      <c r="G19" s="445">
        <v>93</v>
      </c>
      <c r="H19" s="445">
        <v>93</v>
      </c>
      <c r="I19" s="445">
        <v>93</v>
      </c>
      <c r="J19" s="445">
        <v>86.9</v>
      </c>
      <c r="K19" s="445">
        <v>86.9</v>
      </c>
      <c r="L19" s="445">
        <v>82.3</v>
      </c>
      <c r="M19" s="445">
        <v>82.3</v>
      </c>
      <c r="N19" s="445">
        <v>97.1</v>
      </c>
    </row>
    <row r="20" spans="1:14">
      <c r="A20" s="92" t="s">
        <v>0</v>
      </c>
      <c r="B20" s="445">
        <v>61</v>
      </c>
      <c r="C20" s="445">
        <v>72.400000000000006</v>
      </c>
      <c r="D20" s="445">
        <v>81</v>
      </c>
      <c r="E20" s="445">
        <v>84</v>
      </c>
      <c r="F20" s="445">
        <v>88</v>
      </c>
      <c r="G20" s="445">
        <v>88.7</v>
      </c>
      <c r="H20" s="445">
        <v>88.9</v>
      </c>
      <c r="I20" s="445">
        <v>90.09</v>
      </c>
      <c r="J20" s="445">
        <v>93</v>
      </c>
      <c r="K20" s="445">
        <v>93.4</v>
      </c>
      <c r="L20" s="445">
        <v>93.44</v>
      </c>
      <c r="M20" s="445">
        <v>93.54</v>
      </c>
      <c r="N20" s="445">
        <v>93.62</v>
      </c>
    </row>
    <row r="22" spans="1:14">
      <c r="A22" s="242" t="s">
        <v>2864</v>
      </c>
    </row>
    <row r="23" spans="1:14">
      <c r="A23" s="242" t="s">
        <v>2821</v>
      </c>
    </row>
    <row r="24" spans="1:14">
      <c r="A24" s="242"/>
    </row>
    <row r="25" spans="1:14">
      <c r="A25" s="242"/>
    </row>
  </sheetData>
  <mergeCells count="2">
    <mergeCell ref="A3:A4"/>
    <mergeCell ref="B3:M3"/>
  </mergeCells>
  <hyperlinks>
    <hyperlink ref="P1" location="Content!A1" display="Back to content page" xr:uid="{00000000-0004-0000-D700-000000000000}"/>
  </hyperlinks>
  <pageMargins left="0.7" right="0.7" top="0.75" bottom="0.75" header="0.3" footer="0.3"/>
  <pageSetup paperSize="9" orientation="portrait" r:id="rId1"/>
</worksheet>
</file>

<file path=docMetadata/LabelInfo.xml><?xml version="1.0" encoding="utf-8"?>
<clbl:labelList xmlns:clbl="http://schemas.microsoft.com/office/2020/mipLabelMetadata">
  <clbl:label id="{70d91555-27bb-46d2-9299-bbdc28766cf5}" enabled="1" method="Privileged" siteId="{49d00196-dd46-45ae-a2e6-912969fa3a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319</vt:i4>
      </vt:variant>
      <vt:variant>
        <vt:lpstr>Named Ranges</vt:lpstr>
      </vt:variant>
      <vt:variant>
        <vt:i4>15</vt:i4>
      </vt:variant>
    </vt:vector>
  </HeadingPairs>
  <TitlesOfParts>
    <vt:vector size="334" baseType="lpstr">
      <vt:lpstr>Title</vt:lpstr>
      <vt:lpstr>Content</vt:lpstr>
      <vt:lpstr>Acronyms</vt:lpstr>
      <vt:lpstr>1. ExternalSector</vt:lpstr>
      <vt:lpstr>1.1 MerchandiseTrade</vt:lpstr>
      <vt:lpstr>1.1.1</vt:lpstr>
      <vt:lpstr>1.1.2</vt:lpstr>
      <vt:lpstr>1.1.3</vt:lpstr>
      <vt:lpstr>1.1.4</vt:lpstr>
      <vt:lpstr>1.1.5</vt:lpstr>
      <vt:lpstr>1.1.6</vt:lpstr>
      <vt:lpstr>1.1.7</vt:lpstr>
      <vt:lpstr>1.1.8</vt:lpstr>
      <vt:lpstr>1.1.9</vt:lpstr>
      <vt:lpstr>1.1.10</vt:lpstr>
      <vt:lpstr>1.1.11</vt:lpstr>
      <vt:lpstr>1.1.12</vt:lpstr>
      <vt:lpstr>1.1.13</vt:lpstr>
      <vt:lpstr>1.1.14</vt:lpstr>
      <vt:lpstr>1.1.15</vt:lpstr>
      <vt:lpstr>1.1.16</vt:lpstr>
      <vt:lpstr>1.1.17</vt:lpstr>
      <vt:lpstr>1.1.18</vt:lpstr>
      <vt:lpstr>1.1.19</vt:lpstr>
      <vt:lpstr>1.1.20</vt:lpstr>
      <vt:lpstr>1.1.21</vt:lpstr>
      <vt:lpstr>1.1.22</vt:lpstr>
      <vt:lpstr>1.1.23</vt:lpstr>
      <vt:lpstr>1.1.24</vt:lpstr>
      <vt:lpstr>1.1.25</vt:lpstr>
      <vt:lpstr>1.1.26</vt:lpstr>
      <vt:lpstr>1.1.27</vt:lpstr>
      <vt:lpstr>1.1.28</vt:lpstr>
      <vt:lpstr>1.1.29</vt:lpstr>
      <vt:lpstr>1.1.30</vt:lpstr>
      <vt:lpstr>10.1.31</vt:lpstr>
      <vt:lpstr>2 Tourism</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3.Infrastructure</vt:lpstr>
      <vt:lpstr>3.1Transport</vt:lpstr>
      <vt:lpstr>3.1.1</vt:lpstr>
      <vt:lpstr>3.1.2</vt:lpstr>
      <vt:lpstr>3.1.3</vt:lpstr>
      <vt:lpstr>3.1.4</vt:lpstr>
      <vt:lpstr>3.1.5</vt:lpstr>
      <vt:lpstr>3.1.6</vt:lpstr>
      <vt:lpstr>3.1.7</vt:lpstr>
      <vt:lpstr>3.1.8</vt:lpstr>
      <vt:lpstr>3.1.9</vt:lpstr>
      <vt:lpstr>3.1.10</vt:lpstr>
      <vt:lpstr>3.1.11</vt:lpstr>
      <vt:lpstr>3.1.12</vt:lpstr>
      <vt:lpstr>3.1.13</vt:lpstr>
      <vt:lpstr>3.1.14</vt:lpstr>
      <vt:lpstr>3.1.15</vt:lpstr>
      <vt:lpstr>3.1.16</vt:lpstr>
      <vt:lpstr>3.1.17</vt:lpstr>
      <vt:lpstr>3.1.18</vt:lpstr>
      <vt:lpstr>3.1.19</vt:lpstr>
      <vt:lpstr>3.1.20</vt:lpstr>
      <vt:lpstr>3.1.21</vt:lpstr>
      <vt:lpstr>3.1.22</vt:lpstr>
      <vt:lpstr>3.1.23</vt:lpstr>
      <vt:lpstr>3.1.24</vt:lpstr>
      <vt:lpstr>3.2ICT</vt:lpstr>
      <vt:lpstr>3.2.1 </vt:lpstr>
      <vt:lpstr>3.2.2</vt:lpstr>
      <vt:lpstr>3.2.3</vt:lpstr>
      <vt:lpstr>3.2.4</vt:lpstr>
      <vt:lpstr>3.2.5</vt:lpstr>
      <vt:lpstr>3.2.6</vt:lpstr>
      <vt:lpstr>3.2.7</vt:lpstr>
      <vt:lpstr>3.2.8</vt:lpstr>
      <vt:lpstr>3.2.9</vt:lpstr>
      <vt:lpstr>3.2.10</vt:lpstr>
      <vt:lpstr>3.2.11</vt:lpstr>
      <vt:lpstr>3.2.12</vt:lpstr>
      <vt:lpstr>3.2.13</vt:lpstr>
      <vt:lpstr>3.2.14</vt:lpstr>
      <vt:lpstr>3.2.15</vt:lpstr>
      <vt:lpstr>3.2.16</vt:lpstr>
      <vt:lpstr>3.2.17</vt:lpstr>
      <vt:lpstr>3.2.18</vt:lpstr>
      <vt:lpstr>3.2.19</vt:lpstr>
      <vt:lpstr>3.2.20</vt:lpstr>
      <vt:lpstr>3.2.21</vt:lpstr>
      <vt:lpstr>3.2.22</vt:lpstr>
      <vt:lpstr>3.2.23</vt:lpstr>
      <vt:lpstr>3.2.24</vt:lpstr>
      <vt:lpstr>3.2.25</vt:lpstr>
      <vt:lpstr>3.2.26</vt:lpstr>
      <vt:lpstr>3.2.27</vt:lpstr>
      <vt:lpstr>3.2.28</vt:lpstr>
      <vt:lpstr>3.2.29</vt:lpstr>
      <vt:lpstr>3.3Energy</vt:lpstr>
      <vt:lpstr>3.3.1</vt:lpstr>
      <vt:lpstr>3.3.2</vt:lpstr>
      <vt:lpstr>3.3.3</vt:lpstr>
      <vt:lpstr>3.3.4</vt:lpstr>
      <vt:lpstr>3.3.5</vt:lpstr>
      <vt:lpstr>3.3.6</vt:lpstr>
      <vt:lpstr>3.3.7</vt:lpstr>
      <vt:lpstr>3.3.8</vt:lpstr>
      <vt:lpstr>3.3.9</vt:lpstr>
      <vt:lpstr>3.3.10 </vt:lpstr>
      <vt:lpstr>3.3.11</vt:lpstr>
      <vt:lpstr>3.3.12</vt:lpstr>
      <vt:lpstr>3.3.13</vt:lpstr>
      <vt:lpstr>3.3.14</vt:lpstr>
      <vt:lpstr>3.3.15</vt:lpstr>
      <vt:lpstr>3.3.16</vt:lpstr>
      <vt:lpstr>3.3.17</vt:lpstr>
      <vt:lpstr>3.3.18</vt:lpstr>
      <vt:lpstr>3.3.19</vt:lpstr>
      <vt:lpstr>3.3.20</vt:lpstr>
      <vt:lpstr>3.3.21</vt:lpstr>
      <vt:lpstr>3.3.22</vt:lpstr>
      <vt:lpstr>3.3.23</vt:lpstr>
      <vt:lpstr>3.3.24</vt:lpstr>
      <vt:lpstr>3.3.25</vt:lpstr>
      <vt:lpstr>3.3.26</vt:lpstr>
      <vt:lpstr>3.3.27</vt:lpstr>
      <vt:lpstr>3.3.28</vt:lpstr>
      <vt:lpstr>3.3.29</vt:lpstr>
      <vt:lpstr>3.3.30</vt:lpstr>
      <vt:lpstr>3.3.31</vt:lpstr>
      <vt:lpstr>3.3.32</vt:lpstr>
      <vt:lpstr>3.3.33</vt:lpstr>
      <vt:lpstr>3.3.34</vt:lpstr>
      <vt:lpstr>3.3.35</vt:lpstr>
      <vt:lpstr>3.3.36</vt:lpstr>
      <vt:lpstr>3.3.37</vt:lpstr>
      <vt:lpstr>3.3.38</vt:lpstr>
      <vt:lpstr>3.3.39</vt:lpstr>
      <vt:lpstr>3.3.40</vt:lpstr>
      <vt:lpstr>3.3.41</vt:lpstr>
      <vt:lpstr>3.3.42</vt:lpstr>
      <vt:lpstr>3.3.43</vt:lpstr>
      <vt:lpstr>3.3.44</vt:lpstr>
      <vt:lpstr>3.3.45</vt:lpstr>
      <vt:lpstr>3.3.46</vt:lpstr>
      <vt:lpstr>3.3.47</vt:lpstr>
      <vt:lpstr>3.3.48</vt:lpstr>
      <vt:lpstr>3.3.49</vt:lpstr>
      <vt:lpstr>3.3.50</vt:lpstr>
      <vt:lpstr>3.3.51</vt:lpstr>
      <vt:lpstr>3.3.52</vt:lpstr>
      <vt:lpstr>3.3.53</vt:lpstr>
      <vt:lpstr>3.3.54</vt:lpstr>
      <vt:lpstr>3.3.55</vt:lpstr>
      <vt:lpstr>3.3.56</vt:lpstr>
      <vt:lpstr>3.3.57</vt:lpstr>
      <vt:lpstr>3.3.58</vt:lpstr>
      <vt:lpstr>3.3.59</vt:lpstr>
      <vt:lpstr>3.3.60</vt:lpstr>
      <vt:lpstr>3.3.61</vt:lpstr>
      <vt:lpstr>3.3.62</vt:lpstr>
      <vt:lpstr>3.4 Water</vt:lpstr>
      <vt:lpstr>3.4.1</vt:lpstr>
      <vt:lpstr>3.4.2</vt:lpstr>
      <vt:lpstr>3.4.3</vt:lpstr>
      <vt:lpstr>3.4.4</vt:lpstr>
      <vt:lpstr>3.4.5</vt:lpstr>
      <vt:lpstr>3.4.6</vt:lpstr>
      <vt:lpstr>3.4.7</vt:lpstr>
      <vt:lpstr>3.4.8</vt:lpstr>
      <vt:lpstr>3.4.9</vt:lpstr>
      <vt:lpstr>3.4.10</vt:lpstr>
      <vt:lpstr>3.4.11</vt:lpstr>
      <vt:lpstr>3.4.12</vt:lpstr>
      <vt:lpstr>3.4.13</vt:lpstr>
      <vt:lpstr>3.4.14</vt:lpstr>
      <vt:lpstr>3.4.15</vt:lpstr>
      <vt:lpstr>3.4.16</vt:lpstr>
      <vt:lpstr>3.4.17</vt:lpstr>
      <vt:lpstr>3.4.18</vt:lpstr>
      <vt:lpstr>3.4.19</vt:lpstr>
      <vt:lpstr>3.4.20</vt:lpstr>
      <vt:lpstr>3.4.21</vt:lpstr>
      <vt:lpstr>3.4.22</vt:lpstr>
      <vt:lpstr>3.4.23</vt:lpstr>
      <vt:lpstr>3.4.24</vt:lpstr>
      <vt:lpstr>3.4.25</vt:lpstr>
      <vt:lpstr>3.4.26</vt:lpstr>
      <vt:lpstr>3.4.27</vt:lpstr>
      <vt:lpstr>3.4.28</vt:lpstr>
      <vt:lpstr>3.4.29</vt:lpstr>
      <vt:lpstr>3.4.30</vt:lpstr>
      <vt:lpstr>4AgricFS&amp;Forestry</vt:lpstr>
      <vt:lpstr>4.1 Agri</vt:lpstr>
      <vt:lpstr>4.1.1.</vt:lpstr>
      <vt:lpstr>4.1.2 </vt:lpstr>
      <vt:lpstr>4.1.3</vt:lpstr>
      <vt:lpstr>4.1.4</vt:lpstr>
      <vt:lpstr>4.1.5</vt:lpstr>
      <vt:lpstr>4.1.6</vt:lpstr>
      <vt:lpstr>4.1.7</vt:lpstr>
      <vt:lpstr>4.1.8 </vt:lpstr>
      <vt:lpstr>4.1.9</vt:lpstr>
      <vt:lpstr>4.1.10</vt:lpstr>
      <vt:lpstr>4.1.11</vt:lpstr>
      <vt:lpstr>4.1.12</vt:lpstr>
      <vt:lpstr>4.1.13</vt:lpstr>
      <vt:lpstr>4.1.14</vt:lpstr>
      <vt:lpstr>4.1.15</vt:lpstr>
      <vt:lpstr>4.1.16</vt:lpstr>
      <vt:lpstr>4.1.17</vt:lpstr>
      <vt:lpstr>4.1.18</vt:lpstr>
      <vt:lpstr>4.1.19</vt:lpstr>
      <vt:lpstr>4.1.20</vt:lpstr>
      <vt:lpstr>4.1.21</vt:lpstr>
      <vt:lpstr>4.1.22</vt:lpstr>
      <vt:lpstr>4.1.23</vt:lpstr>
      <vt:lpstr>4.1.24</vt:lpstr>
      <vt:lpstr>4.1.25</vt:lpstr>
      <vt:lpstr>4.1.26</vt:lpstr>
      <vt:lpstr>4.1.27</vt:lpstr>
      <vt:lpstr>4.1.28</vt:lpstr>
      <vt:lpstr>4.1.29</vt:lpstr>
      <vt:lpstr>4.1.30</vt:lpstr>
      <vt:lpstr>4.1.31</vt:lpstr>
      <vt:lpstr>4.1.32</vt:lpstr>
      <vt:lpstr>4.1.33 </vt:lpstr>
      <vt:lpstr>4.1.34</vt:lpstr>
      <vt:lpstr>4.1.35</vt:lpstr>
      <vt:lpstr>4.1.36 </vt:lpstr>
      <vt:lpstr>4.1.37</vt:lpstr>
      <vt:lpstr>4.1.38</vt:lpstr>
      <vt:lpstr>4.1.39</vt:lpstr>
      <vt:lpstr>4.1.40</vt:lpstr>
      <vt:lpstr>4.1.41</vt:lpstr>
      <vt:lpstr>4.1.42</vt:lpstr>
      <vt:lpstr>4.1.43</vt:lpstr>
      <vt:lpstr>4.1.44</vt:lpstr>
      <vt:lpstr>4.1.45</vt:lpstr>
      <vt:lpstr>4.1.46</vt:lpstr>
      <vt:lpstr>4.1.47</vt:lpstr>
      <vt:lpstr>4.1.48</vt:lpstr>
      <vt:lpstr>4.1.49</vt:lpstr>
      <vt:lpstr>4.1.50</vt:lpstr>
      <vt:lpstr>4.1.51</vt:lpstr>
      <vt:lpstr>4.2 FoodSecu</vt:lpstr>
      <vt:lpstr>4.2.1</vt:lpstr>
      <vt:lpstr>4.2.2</vt:lpstr>
      <vt:lpstr>4.2.3</vt:lpstr>
      <vt:lpstr>4.2.4</vt:lpstr>
      <vt:lpstr>4.2.5</vt:lpstr>
      <vt:lpstr>4.2.6</vt:lpstr>
      <vt:lpstr>4.2.7</vt:lpstr>
      <vt:lpstr>4.2.8</vt:lpstr>
      <vt:lpstr>4.2.9</vt:lpstr>
      <vt:lpstr>4.2.10</vt:lpstr>
      <vt:lpstr>4.2.11</vt:lpstr>
      <vt:lpstr>4.2.12</vt:lpstr>
      <vt:lpstr>4.2.13</vt:lpstr>
      <vt:lpstr>4.2.14</vt:lpstr>
      <vt:lpstr>4.2.15</vt:lpstr>
      <vt:lpstr>4.3Forestry</vt:lpstr>
      <vt:lpstr>4.3.1 </vt:lpstr>
      <vt:lpstr>4.3.2</vt:lpstr>
      <vt:lpstr>4.3.3</vt:lpstr>
      <vt:lpstr>4.3.4</vt:lpstr>
      <vt:lpstr>4.3.5</vt:lpstr>
      <vt:lpstr>4.3.6</vt:lpstr>
      <vt:lpstr>4.3.7</vt:lpstr>
      <vt:lpstr>4.3.8</vt:lpstr>
      <vt:lpstr>4.3.9</vt:lpstr>
      <vt:lpstr>5Environ&amp;SustDev</vt:lpstr>
      <vt:lpstr>5.1</vt:lpstr>
      <vt:lpstr>5.2</vt:lpstr>
      <vt:lpstr>5.3</vt:lpstr>
      <vt:lpstr>5.4</vt:lpstr>
      <vt:lpstr>5.5</vt:lpstr>
      <vt:lpstr>5.6</vt:lpstr>
      <vt:lpstr>5.7</vt:lpstr>
      <vt:lpstr>5.8</vt:lpstr>
      <vt:lpstr>5.9</vt:lpstr>
      <vt:lpstr>5.10</vt:lpstr>
      <vt:lpstr>5.11</vt:lpstr>
      <vt:lpstr>5.12</vt:lpstr>
      <vt:lpstr>5.13</vt:lpstr>
      <vt:lpstr>5.14</vt:lpstr>
      <vt:lpstr>5.15</vt:lpstr>
      <vt:lpstr>5.16</vt:lpstr>
      <vt:lpstr>6DRR</vt:lpstr>
      <vt:lpstr>6.1</vt:lpstr>
      <vt:lpstr>6.2</vt:lpstr>
      <vt:lpstr>6.3</vt:lpstr>
      <vt:lpstr>6.4</vt:lpstr>
      <vt:lpstr>6.5</vt:lpstr>
      <vt:lpstr>6.6</vt:lpstr>
      <vt:lpstr>6.7</vt:lpstr>
      <vt:lpstr>6.8</vt:lpstr>
      <vt:lpstr>6.9</vt:lpstr>
      <vt:lpstr>6.10</vt:lpstr>
      <vt:lpstr>6.11</vt:lpstr>
      <vt:lpstr>6.12</vt:lpstr>
      <vt:lpstr>6.13</vt:lpstr>
      <vt:lpstr>Sheet2</vt:lpstr>
      <vt:lpstr>Updates 2022</vt:lpstr>
      <vt:lpstr>Estimates2022</vt:lpstr>
      <vt:lpstr>Pop</vt:lpstr>
      <vt:lpstr>Notes</vt:lpstr>
      <vt:lpstr>'2 Tourism'!Print_Area</vt:lpstr>
      <vt:lpstr>'3.1Transport'!Print_Area</vt:lpstr>
      <vt:lpstr>'3.2ICT'!Print_Area</vt:lpstr>
      <vt:lpstr>'3.3Energy'!Print_Area</vt:lpstr>
      <vt:lpstr>'4.3Forestry'!Print_Area</vt:lpstr>
      <vt:lpstr>'4AgricFS&amp;Forestry'!Print_Area</vt:lpstr>
      <vt:lpstr>'5Environ&amp;SustDev'!Print_Area</vt:lpstr>
      <vt:lpstr>Acronyms!Print_Area</vt:lpstr>
      <vt:lpstr>Content!Print_Area</vt:lpstr>
      <vt:lpstr>'1.1.20'!Print_Titles</vt:lpstr>
      <vt:lpstr>'1.1.21'!Print_Titles</vt:lpstr>
      <vt:lpstr>'1.1.22'!Print_Titles</vt:lpstr>
      <vt:lpstr>'1.1.23'!Print_Titles</vt:lpstr>
      <vt:lpstr>'1.1.24'!Print_Titles</vt:lpstr>
      <vt:lpstr>'1.1.25'!Print_Titles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SADC Statistics</dc:creator>
  <cp:lastModifiedBy>Zarafenosoa Ruth</cp:lastModifiedBy>
  <cp:lastPrinted>2024-01-25T14:18:29Z</cp:lastPrinted>
  <dcterms:created xsi:type="dcterms:W3CDTF">2012-08-27T08:24:00Z</dcterms:created>
  <dcterms:modified xsi:type="dcterms:W3CDTF">2025-02-25T13:10:57Z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d91555-27bb-46d2-9299-bbdc28766cf5_Enabled">
    <vt:lpwstr>true</vt:lpwstr>
  </property>
  <property fmtid="{D5CDD505-2E9C-101B-9397-08002B2CF9AE}" pid="3" name="MSIP_Label_70d91555-27bb-46d2-9299-bbdc28766cf5_SetDate">
    <vt:lpwstr>2023-06-08T15:05:33Z</vt:lpwstr>
  </property>
  <property fmtid="{D5CDD505-2E9C-101B-9397-08002B2CF9AE}" pid="4" name="MSIP_Label_70d91555-27bb-46d2-9299-bbdc28766cf5_Method">
    <vt:lpwstr>Privileged</vt:lpwstr>
  </property>
  <property fmtid="{D5CDD505-2E9C-101B-9397-08002B2CF9AE}" pid="5" name="MSIP_Label_70d91555-27bb-46d2-9299-bbdc28766cf5_Name">
    <vt:lpwstr>Open - General</vt:lpwstr>
  </property>
  <property fmtid="{D5CDD505-2E9C-101B-9397-08002B2CF9AE}" pid="6" name="MSIP_Label_70d91555-27bb-46d2-9299-bbdc28766cf5_SiteId">
    <vt:lpwstr>49d00196-dd46-45ae-a2e6-912969fa3ac8</vt:lpwstr>
  </property>
  <property fmtid="{D5CDD505-2E9C-101B-9397-08002B2CF9AE}" pid="7" name="MSIP_Label_70d91555-27bb-46d2-9299-bbdc28766cf5_ActionId">
    <vt:lpwstr>3408f949-3f5c-4413-9492-18603da67782</vt:lpwstr>
  </property>
  <property fmtid="{D5CDD505-2E9C-101B-9397-08002B2CF9AE}" pid="8" name="MSIP_Label_70d91555-27bb-46d2-9299-bbdc28766cf5_ContentBits">
    <vt:lpwstr>0</vt:lpwstr>
  </property>
</Properties>
</file>